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GIT\BC\STOCK UTN\2023\08 AGUSTUS\"/>
    </mc:Choice>
  </mc:AlternateContent>
  <bookViews>
    <workbookView xWindow="0" yWindow="0" windowWidth="20490" windowHeight="8355" firstSheet="1" activeTab="3"/>
  </bookViews>
  <sheets>
    <sheet name="1" sheetId="1" r:id="rId1"/>
    <sheet name="MASUK" sheetId="16" r:id="rId2"/>
    <sheet name="KELUAR" sheetId="15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externalReferences>
    <externalReference r:id="rId9"/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IMPORT!$E$1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/>
  <pivotCaches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C939" i="13" l="1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1092" i="12"/>
  <c r="J1093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1092" i="12"/>
  <c r="M1093" i="12"/>
  <c r="M947" i="12"/>
  <c r="M948" i="12"/>
  <c r="M949" i="12"/>
  <c r="M950" i="12"/>
  <c r="M951" i="12"/>
  <c r="M952" i="12"/>
  <c r="M953" i="12"/>
  <c r="M954" i="12"/>
  <c r="M955" i="12"/>
  <c r="M956" i="12"/>
  <c r="M957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P929" i="12"/>
  <c r="P930" i="12"/>
  <c r="P931" i="12"/>
  <c r="P932" i="12"/>
  <c r="P933" i="12"/>
  <c r="P934" i="12"/>
  <c r="P935" i="12"/>
  <c r="P936" i="12"/>
  <c r="P937" i="12"/>
  <c r="P938" i="12"/>
  <c r="P939" i="12"/>
  <c r="P940" i="12"/>
  <c r="P941" i="12"/>
  <c r="P942" i="12"/>
  <c r="P943" i="12"/>
  <c r="P944" i="12"/>
  <c r="P945" i="12"/>
  <c r="P946" i="12"/>
  <c r="P1092" i="12"/>
  <c r="P1093" i="12"/>
  <c r="P947" i="12"/>
  <c r="P948" i="12"/>
  <c r="P949" i="12"/>
  <c r="P950" i="12"/>
  <c r="P951" i="12"/>
  <c r="P952" i="12"/>
  <c r="P953" i="12"/>
  <c r="P954" i="12"/>
  <c r="P955" i="12"/>
  <c r="P956" i="12"/>
  <c r="P957" i="12"/>
  <c r="P958" i="12"/>
  <c r="P959" i="12"/>
  <c r="P960" i="12"/>
  <c r="P961" i="12"/>
  <c r="P962" i="12"/>
  <c r="P963" i="12"/>
  <c r="P964" i="12"/>
  <c r="P965" i="12"/>
  <c r="P966" i="12"/>
  <c r="P967" i="12"/>
  <c r="P968" i="12"/>
  <c r="P969" i="12"/>
  <c r="S929" i="12"/>
  <c r="S930" i="12"/>
  <c r="S931" i="12"/>
  <c r="S932" i="12"/>
  <c r="S933" i="12"/>
  <c r="S934" i="12"/>
  <c r="S935" i="12"/>
  <c r="S936" i="12"/>
  <c r="S937" i="12"/>
  <c r="S938" i="12"/>
  <c r="S939" i="12"/>
  <c r="S940" i="12"/>
  <c r="S941" i="12"/>
  <c r="S942" i="12"/>
  <c r="S943" i="12"/>
  <c r="S944" i="12"/>
  <c r="S945" i="12"/>
  <c r="S946" i="12"/>
  <c r="S1092" i="12"/>
  <c r="S1093" i="12"/>
  <c r="S947" i="12"/>
  <c r="S948" i="12"/>
  <c r="S949" i="12"/>
  <c r="S950" i="12"/>
  <c r="S951" i="12"/>
  <c r="S952" i="12"/>
  <c r="S953" i="12"/>
  <c r="S954" i="12"/>
  <c r="S955" i="12"/>
  <c r="S956" i="12"/>
  <c r="S957" i="12"/>
  <c r="S958" i="12"/>
  <c r="S959" i="12"/>
  <c r="S960" i="12"/>
  <c r="S961" i="12"/>
  <c r="S962" i="12"/>
  <c r="S963" i="12"/>
  <c r="S964" i="12"/>
  <c r="S965" i="12"/>
  <c r="S966" i="12"/>
  <c r="S967" i="12"/>
  <c r="S968" i="12"/>
  <c r="S969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1092" i="12"/>
  <c r="W1093" i="12"/>
  <c r="W947" i="12"/>
  <c r="W948" i="12"/>
  <c r="W949" i="12"/>
  <c r="W950" i="12"/>
  <c r="W951" i="12"/>
  <c r="W952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K931" i="12"/>
  <c r="K960" i="12"/>
  <c r="K951" i="12"/>
  <c r="K964" i="12"/>
  <c r="K947" i="12"/>
  <c r="K956" i="12"/>
  <c r="K946" i="12"/>
  <c r="K948" i="12"/>
  <c r="K968" i="12"/>
  <c r="K954" i="12"/>
  <c r="K941" i="12"/>
  <c r="K950" i="12"/>
  <c r="K936" i="12"/>
  <c r="K952" i="12"/>
  <c r="K953" i="12"/>
  <c r="K932" i="12"/>
  <c r="K1092" i="12"/>
  <c r="K934" i="12"/>
  <c r="N964" i="12"/>
  <c r="K962" i="12"/>
  <c r="N962" i="12" s="1"/>
  <c r="K937" i="12"/>
  <c r="K944" i="12"/>
  <c r="K965" i="12"/>
  <c r="K959" i="12"/>
  <c r="K929" i="12"/>
  <c r="K940" i="12"/>
  <c r="K930" i="12"/>
  <c r="K939" i="12"/>
  <c r="K966" i="12"/>
  <c r="K949" i="12"/>
  <c r="N948" i="12"/>
  <c r="K969" i="12"/>
  <c r="K938" i="12"/>
  <c r="K945" i="12"/>
  <c r="K943" i="12"/>
  <c r="K958" i="12"/>
  <c r="K967" i="12"/>
  <c r="K957" i="12"/>
  <c r="K961" i="12"/>
  <c r="K963" i="12"/>
  <c r="K942" i="12"/>
  <c r="N934" i="12"/>
  <c r="N931" i="12"/>
  <c r="K935" i="12"/>
  <c r="K1093" i="12"/>
  <c r="K955" i="12"/>
  <c r="K933" i="12"/>
  <c r="J3" i="12" l="1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970" i="12"/>
  <c r="J78" i="12"/>
  <c r="J971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972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973" i="12"/>
  <c r="J489" i="12"/>
  <c r="J490" i="12"/>
  <c r="J491" i="12"/>
  <c r="J492" i="12"/>
  <c r="J493" i="12"/>
  <c r="J494" i="12"/>
  <c r="J97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975" i="12"/>
  <c r="J523" i="12"/>
  <c r="J524" i="12"/>
  <c r="J976" i="12"/>
  <c r="J525" i="12"/>
  <c r="J977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978" i="12"/>
  <c r="J540" i="12"/>
  <c r="J541" i="12"/>
  <c r="J542" i="12"/>
  <c r="J979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980" i="12"/>
  <c r="J590" i="12"/>
  <c r="J981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982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983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984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F3203" i="14"/>
  <c r="F3204" i="14"/>
  <c r="F3206" i="14"/>
  <c r="F3201" i="14"/>
  <c r="F3200" i="14"/>
  <c r="F3202" i="14"/>
  <c r="R3203" i="14"/>
  <c r="R3204" i="14"/>
  <c r="R3206" i="14"/>
  <c r="R3201" i="14"/>
  <c r="R3200" i="14"/>
  <c r="R3202" i="14"/>
  <c r="U3203" i="14"/>
  <c r="U3204" i="14"/>
  <c r="U3206" i="14"/>
  <c r="U3201" i="14"/>
  <c r="U3200" i="14"/>
  <c r="U3202" i="14"/>
  <c r="X3203" i="14"/>
  <c r="X3204" i="14"/>
  <c r="X3206" i="14"/>
  <c r="X3201" i="14"/>
  <c r="X3200" i="14"/>
  <c r="X3202" i="14"/>
  <c r="AA3203" i="14"/>
  <c r="AA3204" i="14"/>
  <c r="AA3206" i="14"/>
  <c r="AC3206" i="14" s="1"/>
  <c r="J3206" i="14" s="1"/>
  <c r="K3206" i="14" s="1"/>
  <c r="AA3201" i="14"/>
  <c r="AC3201" i="14" s="1"/>
  <c r="J3201" i="14" s="1"/>
  <c r="AA3200" i="14"/>
  <c r="AA3202" i="14"/>
  <c r="F3205" i="14"/>
  <c r="R3205" i="14"/>
  <c r="U3205" i="14"/>
  <c r="X3205" i="14"/>
  <c r="AA3205" i="14"/>
  <c r="F3194" i="14"/>
  <c r="F3196" i="14"/>
  <c r="F3197" i="14"/>
  <c r="F3199" i="14"/>
  <c r="F3193" i="14"/>
  <c r="F3195" i="14"/>
  <c r="R3194" i="14"/>
  <c r="R3196" i="14"/>
  <c r="R3197" i="14"/>
  <c r="R3199" i="14"/>
  <c r="R3193" i="14"/>
  <c r="R3195" i="14"/>
  <c r="U3194" i="14"/>
  <c r="U3196" i="14"/>
  <c r="U3197" i="14"/>
  <c r="U3199" i="14"/>
  <c r="U3193" i="14"/>
  <c r="U3195" i="14"/>
  <c r="X3194" i="14"/>
  <c r="X3196" i="14"/>
  <c r="X3197" i="14"/>
  <c r="X3199" i="14"/>
  <c r="X3193" i="14"/>
  <c r="X3195" i="14"/>
  <c r="AA3194" i="14"/>
  <c r="AA3196" i="14"/>
  <c r="AA3197" i="14"/>
  <c r="AC3197" i="14" s="1"/>
  <c r="J3197" i="14" s="1"/>
  <c r="K3197" i="14" s="1"/>
  <c r="AA3199" i="14"/>
  <c r="AC3199" i="14" s="1"/>
  <c r="J3199" i="14" s="1"/>
  <c r="K3199" i="14" s="1"/>
  <c r="AA3193" i="14"/>
  <c r="AC3193" i="14" s="1"/>
  <c r="J3193" i="14" s="1"/>
  <c r="K3193" i="14" s="1"/>
  <c r="AA3195" i="14"/>
  <c r="F3198" i="14"/>
  <c r="R3198" i="14"/>
  <c r="U3198" i="14"/>
  <c r="X3198" i="14"/>
  <c r="AA3198" i="14"/>
  <c r="F2135" i="14"/>
  <c r="R2135" i="14"/>
  <c r="U2135" i="14"/>
  <c r="X2135" i="14"/>
  <c r="AA2135" i="14"/>
  <c r="F2129" i="14"/>
  <c r="R2129" i="14"/>
  <c r="U2129" i="14"/>
  <c r="X2129" i="14"/>
  <c r="AA2129" i="14"/>
  <c r="F2128" i="14"/>
  <c r="R2128" i="14"/>
  <c r="U2128" i="14"/>
  <c r="X2128" i="14"/>
  <c r="AA2128" i="14"/>
  <c r="AC2128" i="14" s="1"/>
  <c r="J2128" i="14" s="1"/>
  <c r="K2128" i="14" s="1"/>
  <c r="F2127" i="14"/>
  <c r="R2127" i="14"/>
  <c r="U2127" i="14"/>
  <c r="X2127" i="14"/>
  <c r="AA2127" i="14"/>
  <c r="AA2050" i="14"/>
  <c r="AC2050" i="14" s="1"/>
  <c r="J2050" i="14" s="1"/>
  <c r="X2050" i="14"/>
  <c r="U2050" i="14"/>
  <c r="R2050" i="14"/>
  <c r="F2050" i="14"/>
  <c r="F786" i="14"/>
  <c r="R786" i="14"/>
  <c r="U786" i="14"/>
  <c r="X786" i="14"/>
  <c r="AA786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8" i="14"/>
  <c r="K19" i="14"/>
  <c r="K20" i="14"/>
  <c r="K21" i="14"/>
  <c r="K22" i="14"/>
  <c r="K23" i="14"/>
  <c r="K24" i="14"/>
  <c r="K25" i="14"/>
  <c r="K26" i="14"/>
  <c r="K27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4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7" i="14"/>
  <c r="K640" i="14"/>
  <c r="K638" i="14"/>
  <c r="K639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8" i="14"/>
  <c r="K789" i="14"/>
  <c r="K790" i="14"/>
  <c r="K791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5" i="14"/>
  <c r="K1036" i="14"/>
  <c r="K1037" i="14"/>
  <c r="K1038" i="14"/>
  <c r="K1039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7" i="14"/>
  <c r="K1068" i="14"/>
  <c r="K1069" i="14"/>
  <c r="K1070" i="14"/>
  <c r="K1071" i="14"/>
  <c r="K1072" i="14"/>
  <c r="K1073" i="14"/>
  <c r="K1074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6" i="14"/>
  <c r="K1187" i="14"/>
  <c r="K1188" i="14"/>
  <c r="K1189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0" i="14"/>
  <c r="K1301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1" i="14"/>
  <c r="K1332" i="14"/>
  <c r="K1333" i="14"/>
  <c r="K1334" i="14"/>
  <c r="K1335" i="14"/>
  <c r="K1336" i="14"/>
  <c r="K1337" i="14"/>
  <c r="K1338" i="14"/>
  <c r="K1339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1352" i="14"/>
  <c r="K1353" i="14"/>
  <c r="K1354" i="14"/>
  <c r="K1355" i="14"/>
  <c r="K1356" i="14"/>
  <c r="K1357" i="14"/>
  <c r="K1358" i="14"/>
  <c r="K1359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1376" i="14"/>
  <c r="K1377" i="14"/>
  <c r="K1378" i="14"/>
  <c r="K1379" i="14"/>
  <c r="K1380" i="14"/>
  <c r="K1381" i="14"/>
  <c r="K1382" i="14"/>
  <c r="K1383" i="14"/>
  <c r="K1384" i="14"/>
  <c r="K1385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98" i="14"/>
  <c r="K1399" i="14"/>
  <c r="K1400" i="14"/>
  <c r="K1401" i="14"/>
  <c r="K1402" i="14"/>
  <c r="K1403" i="14"/>
  <c r="K1404" i="14"/>
  <c r="K1405" i="14"/>
  <c r="K1406" i="14"/>
  <c r="K1407" i="14"/>
  <c r="K1408" i="14"/>
  <c r="K1409" i="14"/>
  <c r="K1410" i="14"/>
  <c r="K1411" i="14"/>
  <c r="K1412" i="14"/>
  <c r="K1413" i="14"/>
  <c r="K1414" i="14"/>
  <c r="K1415" i="14"/>
  <c r="K1416" i="14"/>
  <c r="K1417" i="14"/>
  <c r="K1418" i="14"/>
  <c r="K1419" i="14"/>
  <c r="K1420" i="14"/>
  <c r="K1421" i="14"/>
  <c r="K1422" i="14"/>
  <c r="K1423" i="14"/>
  <c r="K1424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0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6" i="14"/>
  <c r="K1458" i="14"/>
  <c r="K1459" i="14"/>
  <c r="K1460" i="14"/>
  <c r="K1461" i="14"/>
  <c r="K1462" i="14"/>
  <c r="K1463" i="14"/>
  <c r="K1464" i="14"/>
  <c r="K1465" i="14"/>
  <c r="K1466" i="14"/>
  <c r="K1467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79" i="14"/>
  <c r="K1480" i="14"/>
  <c r="K1481" i="14"/>
  <c r="K1482" i="14"/>
  <c r="K1483" i="14"/>
  <c r="K1484" i="14"/>
  <c r="K1485" i="14"/>
  <c r="K1486" i="14"/>
  <c r="K1487" i="14"/>
  <c r="K1488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6" i="14"/>
  <c r="K1507" i="14"/>
  <c r="K1508" i="14"/>
  <c r="K1509" i="14"/>
  <c r="K1510" i="14"/>
  <c r="K1511" i="14"/>
  <c r="K1512" i="14"/>
  <c r="K1513" i="14"/>
  <c r="K1514" i="14"/>
  <c r="K1515" i="14"/>
  <c r="K1516" i="14"/>
  <c r="K1517" i="14"/>
  <c r="K1518" i="14"/>
  <c r="K1519" i="14"/>
  <c r="K1520" i="14"/>
  <c r="K1521" i="14"/>
  <c r="K1522" i="14"/>
  <c r="K1523" i="14"/>
  <c r="K1524" i="14"/>
  <c r="K1525" i="14"/>
  <c r="K1526" i="14"/>
  <c r="K1527" i="14"/>
  <c r="K1528" i="14"/>
  <c r="K1529" i="14"/>
  <c r="K1530" i="14"/>
  <c r="K1531" i="14"/>
  <c r="K1532" i="14"/>
  <c r="K1533" i="14"/>
  <c r="K1534" i="14"/>
  <c r="K1535" i="14"/>
  <c r="K1536" i="14"/>
  <c r="K1537" i="14"/>
  <c r="K1538" i="14"/>
  <c r="K1539" i="14"/>
  <c r="K1540" i="14"/>
  <c r="K1541" i="14"/>
  <c r="K1542" i="14"/>
  <c r="K1543" i="14"/>
  <c r="K1544" i="14"/>
  <c r="K1545" i="14"/>
  <c r="K1546" i="14"/>
  <c r="K1547" i="14"/>
  <c r="K1548" i="14"/>
  <c r="K1549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3" i="14"/>
  <c r="K1574" i="14"/>
  <c r="K1575" i="14"/>
  <c r="K1576" i="14"/>
  <c r="K1577" i="14"/>
  <c r="K1578" i="14"/>
  <c r="K1579" i="14"/>
  <c r="K1580" i="14"/>
  <c r="K1581" i="14"/>
  <c r="K1582" i="14"/>
  <c r="K1583" i="14"/>
  <c r="K1584" i="14"/>
  <c r="K1585" i="14"/>
  <c r="K1586" i="14"/>
  <c r="K1587" i="14"/>
  <c r="K1588" i="14"/>
  <c r="K1589" i="14"/>
  <c r="K1590" i="14"/>
  <c r="K1591" i="14"/>
  <c r="K1592" i="14"/>
  <c r="K1593" i="14"/>
  <c r="K1594" i="14"/>
  <c r="K1595" i="14"/>
  <c r="K1596" i="14"/>
  <c r="K1597" i="14"/>
  <c r="K1598" i="14"/>
  <c r="K1599" i="14"/>
  <c r="K1600" i="14"/>
  <c r="K1601" i="14"/>
  <c r="K1602" i="14"/>
  <c r="K1603" i="14"/>
  <c r="K1604" i="14"/>
  <c r="K1605" i="14"/>
  <c r="K1606" i="14"/>
  <c r="K1607" i="14"/>
  <c r="K1608" i="14"/>
  <c r="K1609" i="14"/>
  <c r="K1610" i="14"/>
  <c r="K1611" i="14"/>
  <c r="K1612" i="14"/>
  <c r="K1613" i="14"/>
  <c r="K1614" i="14"/>
  <c r="K1615" i="14"/>
  <c r="K1616" i="14"/>
  <c r="K1617" i="14"/>
  <c r="K1618" i="14"/>
  <c r="K1619" i="14"/>
  <c r="K1620" i="14"/>
  <c r="K1621" i="14"/>
  <c r="K1622" i="14"/>
  <c r="K1623" i="14"/>
  <c r="K1625" i="14"/>
  <c r="K1626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5" i="14"/>
  <c r="K1646" i="14"/>
  <c r="K1647" i="14"/>
  <c r="K1648" i="14"/>
  <c r="K1649" i="14"/>
  <c r="K1650" i="14"/>
  <c r="K1651" i="14"/>
  <c r="K1652" i="14"/>
  <c r="K1653" i="14"/>
  <c r="K1654" i="14"/>
  <c r="K1655" i="14"/>
  <c r="K1656" i="14"/>
  <c r="K1657" i="14"/>
  <c r="K1658" i="14"/>
  <c r="K1659" i="14"/>
  <c r="K1660" i="14"/>
  <c r="K1661" i="14"/>
  <c r="K1662" i="14"/>
  <c r="K1663" i="14"/>
  <c r="K1664" i="14"/>
  <c r="K1665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7" i="14"/>
  <c r="K1688" i="14"/>
  <c r="K1689" i="14"/>
  <c r="K1690" i="14"/>
  <c r="K1691" i="14"/>
  <c r="K1692" i="14"/>
  <c r="K1693" i="14"/>
  <c r="K1694" i="14"/>
  <c r="K1695" i="14"/>
  <c r="K1696" i="14"/>
  <c r="K1697" i="14"/>
  <c r="K1698" i="14"/>
  <c r="K1699" i="14"/>
  <c r="K1700" i="14"/>
  <c r="K1701" i="14"/>
  <c r="K1702" i="14"/>
  <c r="K1703" i="14"/>
  <c r="K1704" i="14"/>
  <c r="K1705" i="14"/>
  <c r="K1706" i="14"/>
  <c r="K1707" i="14"/>
  <c r="K1708" i="14"/>
  <c r="K1709" i="14"/>
  <c r="K1710" i="14"/>
  <c r="K1711" i="14"/>
  <c r="K1712" i="14"/>
  <c r="K1713" i="14"/>
  <c r="K1714" i="14"/>
  <c r="K1715" i="14"/>
  <c r="K1716" i="14"/>
  <c r="K1717" i="14"/>
  <c r="K1718" i="14"/>
  <c r="K1719" i="14"/>
  <c r="K1720" i="14"/>
  <c r="K1721" i="14"/>
  <c r="K1722" i="14"/>
  <c r="K1723" i="14"/>
  <c r="K1724" i="14"/>
  <c r="K1725" i="14"/>
  <c r="K1726" i="14"/>
  <c r="K1727" i="14"/>
  <c r="K1728" i="14"/>
  <c r="K1729" i="14"/>
  <c r="K1730" i="14"/>
  <c r="K1731" i="14"/>
  <c r="K1732" i="14"/>
  <c r="K1733" i="14"/>
  <c r="K1734" i="14"/>
  <c r="K1735" i="14"/>
  <c r="K1736" i="14"/>
  <c r="K1737" i="14"/>
  <c r="K1738" i="14"/>
  <c r="K1739" i="14"/>
  <c r="K1740" i="14"/>
  <c r="K1741" i="14"/>
  <c r="K1742" i="14"/>
  <c r="K1743" i="14"/>
  <c r="K1744" i="14"/>
  <c r="K1745" i="14"/>
  <c r="K1746" i="14"/>
  <c r="K1747" i="14"/>
  <c r="K1748" i="14"/>
  <c r="K1749" i="14"/>
  <c r="K1750" i="14"/>
  <c r="K1751" i="14"/>
  <c r="K1752" i="14"/>
  <c r="K1753" i="14"/>
  <c r="K1754" i="14"/>
  <c r="K1755" i="14"/>
  <c r="K1756" i="14"/>
  <c r="K1757" i="14"/>
  <c r="K1758" i="14"/>
  <c r="K1759" i="14"/>
  <c r="K1760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79" i="14"/>
  <c r="K1780" i="14"/>
  <c r="K1781" i="14"/>
  <c r="K1782" i="14"/>
  <c r="K1783" i="14"/>
  <c r="K1784" i="14"/>
  <c r="K1785" i="14"/>
  <c r="K1786" i="14"/>
  <c r="K1787" i="14"/>
  <c r="K1788" i="14"/>
  <c r="K1789" i="14"/>
  <c r="K1790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1804" i="14"/>
  <c r="K1805" i="14"/>
  <c r="K1806" i="14"/>
  <c r="K1807" i="14"/>
  <c r="K1808" i="14"/>
  <c r="K1809" i="14"/>
  <c r="K1810" i="14"/>
  <c r="K1811" i="14"/>
  <c r="K1812" i="14"/>
  <c r="K1813" i="14"/>
  <c r="K1814" i="14"/>
  <c r="K1815" i="14"/>
  <c r="K1816" i="14"/>
  <c r="K1817" i="14"/>
  <c r="K1818" i="14"/>
  <c r="K1819" i="14"/>
  <c r="K1820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K2002" i="14"/>
  <c r="K2003" i="14"/>
  <c r="K2004" i="14"/>
  <c r="K2005" i="14"/>
  <c r="K2006" i="14"/>
  <c r="K2007" i="14"/>
  <c r="K2008" i="14"/>
  <c r="K2009" i="14"/>
  <c r="K2010" i="14"/>
  <c r="K2011" i="14"/>
  <c r="K2012" i="14"/>
  <c r="K2013" i="14"/>
  <c r="K2014" i="14"/>
  <c r="K2015" i="14"/>
  <c r="K2016" i="14"/>
  <c r="K2017" i="14"/>
  <c r="K2018" i="14"/>
  <c r="K2019" i="14"/>
  <c r="K2020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4" i="14"/>
  <c r="K2035" i="14"/>
  <c r="K2036" i="14"/>
  <c r="K2037" i="14"/>
  <c r="K2038" i="14"/>
  <c r="K2039" i="14"/>
  <c r="K2040" i="14"/>
  <c r="K2041" i="14"/>
  <c r="K2042" i="14"/>
  <c r="K2043" i="14"/>
  <c r="K2044" i="14"/>
  <c r="K2045" i="14"/>
  <c r="K2046" i="14"/>
  <c r="K2047" i="14"/>
  <c r="K2048" i="14"/>
  <c r="K2049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69" i="14"/>
  <c r="K2070" i="14"/>
  <c r="K2071" i="14"/>
  <c r="K2073" i="14"/>
  <c r="K2075" i="14"/>
  <c r="K2076" i="14"/>
  <c r="K2077" i="14"/>
  <c r="K2078" i="14"/>
  <c r="K2079" i="14"/>
  <c r="K2080" i="14"/>
  <c r="K2081" i="14"/>
  <c r="K2082" i="14"/>
  <c r="K2083" i="14"/>
  <c r="K2084" i="14"/>
  <c r="K2085" i="14"/>
  <c r="K2086" i="14"/>
  <c r="K2087" i="14"/>
  <c r="K2088" i="14"/>
  <c r="K2089" i="14"/>
  <c r="K2090" i="14"/>
  <c r="K2091" i="14"/>
  <c r="K2092" i="14"/>
  <c r="K2093" i="14"/>
  <c r="K2094" i="14"/>
  <c r="K2095" i="14"/>
  <c r="K2096" i="14"/>
  <c r="K2097" i="14"/>
  <c r="K2098" i="14"/>
  <c r="K2099" i="14"/>
  <c r="K2100" i="14"/>
  <c r="K2101" i="14"/>
  <c r="K2102" i="14"/>
  <c r="K2103" i="14"/>
  <c r="K2104" i="14"/>
  <c r="K2105" i="14"/>
  <c r="K2106" i="14"/>
  <c r="K2107" i="14"/>
  <c r="K2108" i="14"/>
  <c r="K2109" i="14"/>
  <c r="K2110" i="14"/>
  <c r="K2111" i="14"/>
  <c r="K2112" i="14"/>
  <c r="K2113" i="14"/>
  <c r="K2114" i="14"/>
  <c r="K2115" i="14"/>
  <c r="K2116" i="14"/>
  <c r="K2117" i="14"/>
  <c r="K2118" i="14"/>
  <c r="K2119" i="14"/>
  <c r="K2120" i="14"/>
  <c r="K2121" i="14"/>
  <c r="K2122" i="14"/>
  <c r="K2123" i="14"/>
  <c r="K2124" i="14"/>
  <c r="K2125" i="14"/>
  <c r="K2126" i="14"/>
  <c r="K2130" i="14"/>
  <c r="K2131" i="14"/>
  <c r="K2132" i="14"/>
  <c r="K2133" i="14"/>
  <c r="K2134" i="14"/>
  <c r="K2136" i="14"/>
  <c r="K2137" i="14"/>
  <c r="K2138" i="14"/>
  <c r="K2139" i="14"/>
  <c r="K2140" i="14"/>
  <c r="K2141" i="14"/>
  <c r="K2142" i="14"/>
  <c r="K2143" i="14"/>
  <c r="K2144" i="14"/>
  <c r="K2145" i="14"/>
  <c r="K2146" i="14"/>
  <c r="K2147" i="14"/>
  <c r="K2148" i="14"/>
  <c r="K2149" i="14"/>
  <c r="K2150" i="14"/>
  <c r="K2151" i="14"/>
  <c r="K2153" i="14"/>
  <c r="K2154" i="14"/>
  <c r="K2155" i="14"/>
  <c r="K2156" i="14"/>
  <c r="K2157" i="14"/>
  <c r="K2158" i="14"/>
  <c r="K2159" i="14"/>
  <c r="K2160" i="14"/>
  <c r="K2161" i="14"/>
  <c r="K2162" i="14"/>
  <c r="K2163" i="14"/>
  <c r="K2164" i="14"/>
  <c r="K2165" i="14"/>
  <c r="K2166" i="14"/>
  <c r="K2167" i="14"/>
  <c r="K2168" i="14"/>
  <c r="K2169" i="14"/>
  <c r="K2170" i="14"/>
  <c r="K2171" i="14"/>
  <c r="K2172" i="14"/>
  <c r="K2173" i="14"/>
  <c r="K2174" i="14"/>
  <c r="K2175" i="14"/>
  <c r="K2176" i="14"/>
  <c r="K2177" i="14"/>
  <c r="K2178" i="14"/>
  <c r="K2179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2196" i="14"/>
  <c r="K2197" i="14"/>
  <c r="K2198" i="14"/>
  <c r="K2199" i="14"/>
  <c r="K2200" i="14"/>
  <c r="K2201" i="14"/>
  <c r="K2202" i="14"/>
  <c r="K2203" i="14"/>
  <c r="K2204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0" i="14"/>
  <c r="K2221" i="14"/>
  <c r="K2222" i="14"/>
  <c r="K2223" i="14"/>
  <c r="K2224" i="14"/>
  <c r="K2225" i="14"/>
  <c r="K2226" i="14"/>
  <c r="K2227" i="14"/>
  <c r="K2228" i="14"/>
  <c r="K2229" i="14"/>
  <c r="K2230" i="14"/>
  <c r="K2231" i="14"/>
  <c r="K2232" i="14"/>
  <c r="K2233" i="14"/>
  <c r="K2234" i="14"/>
  <c r="K2235" i="14"/>
  <c r="K2236" i="14"/>
  <c r="K2237" i="14"/>
  <c r="K2238" i="14"/>
  <c r="K2239" i="14"/>
  <c r="K2240" i="14"/>
  <c r="K2241" i="14"/>
  <c r="K2242" i="14"/>
  <c r="K2243" i="14"/>
  <c r="K2244" i="14"/>
  <c r="K2245" i="14"/>
  <c r="K2246" i="14"/>
  <c r="K2247" i="14"/>
  <c r="K2248" i="14"/>
  <c r="K2249" i="14"/>
  <c r="K2250" i="14"/>
  <c r="K2251" i="14"/>
  <c r="K2252" i="14"/>
  <c r="K2253" i="14"/>
  <c r="K2254" i="14"/>
  <c r="K2255" i="14"/>
  <c r="K2256" i="14"/>
  <c r="K2257" i="14"/>
  <c r="K2258" i="14"/>
  <c r="K2259" i="14"/>
  <c r="K2260" i="14"/>
  <c r="K2261" i="14"/>
  <c r="K2262" i="14"/>
  <c r="K2263" i="14"/>
  <c r="K2264" i="14"/>
  <c r="K2265" i="14"/>
  <c r="K2266" i="14"/>
  <c r="K2267" i="14"/>
  <c r="K2268" i="14"/>
  <c r="K2269" i="14"/>
  <c r="K2270" i="14"/>
  <c r="K2271" i="14"/>
  <c r="K2272" i="14"/>
  <c r="K2273" i="14"/>
  <c r="K2274" i="14"/>
  <c r="K2275" i="14"/>
  <c r="K2276" i="14"/>
  <c r="K2277" i="14"/>
  <c r="K2278" i="14"/>
  <c r="K2279" i="14"/>
  <c r="K2280" i="14"/>
  <c r="K2281" i="14"/>
  <c r="K2282" i="14"/>
  <c r="K2283" i="14"/>
  <c r="K2284" i="14"/>
  <c r="K2285" i="14"/>
  <c r="K2286" i="14"/>
  <c r="K2287" i="14"/>
  <c r="K2288" i="14"/>
  <c r="K2289" i="14"/>
  <c r="K2290" i="14"/>
  <c r="K2291" i="14"/>
  <c r="K2292" i="14"/>
  <c r="K2293" i="14"/>
  <c r="K2294" i="14"/>
  <c r="K2295" i="14"/>
  <c r="K2296" i="14"/>
  <c r="K2297" i="14"/>
  <c r="K2298" i="14"/>
  <c r="K2299" i="14"/>
  <c r="K2300" i="14"/>
  <c r="K2301" i="14"/>
  <c r="K2302" i="14"/>
  <c r="K2303" i="14"/>
  <c r="K2304" i="14"/>
  <c r="K2305" i="14"/>
  <c r="K2306" i="14"/>
  <c r="K2307" i="14"/>
  <c r="K2308" i="14"/>
  <c r="K2309" i="14"/>
  <c r="K2310" i="14"/>
  <c r="K2311" i="14"/>
  <c r="K2312" i="14"/>
  <c r="K2313" i="14"/>
  <c r="K2314" i="14"/>
  <c r="K2315" i="14"/>
  <c r="K2316" i="14"/>
  <c r="K2317" i="14"/>
  <c r="K2318" i="14"/>
  <c r="K2319" i="14"/>
  <c r="K2320" i="14"/>
  <c r="K2321" i="14"/>
  <c r="K2322" i="14"/>
  <c r="K2325" i="14"/>
  <c r="K2326" i="14"/>
  <c r="K2327" i="14"/>
  <c r="K2328" i="14"/>
  <c r="K2329" i="14"/>
  <c r="K2330" i="14"/>
  <c r="K2331" i="14"/>
  <c r="K2332" i="14"/>
  <c r="K2333" i="14"/>
  <c r="K2334" i="14"/>
  <c r="K2335" i="14"/>
  <c r="K2336" i="14"/>
  <c r="K2337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5" i="14"/>
  <c r="K2356" i="14"/>
  <c r="K2357" i="14"/>
  <c r="K2358" i="14"/>
  <c r="K2359" i="14"/>
  <c r="K2360" i="14"/>
  <c r="K2361" i="14"/>
  <c r="K2362" i="14"/>
  <c r="K2363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398" i="14"/>
  <c r="K2399" i="14"/>
  <c r="K2400" i="14"/>
  <c r="K2401" i="14"/>
  <c r="K2402" i="14"/>
  <c r="K2403" i="14"/>
  <c r="K2404" i="14"/>
  <c r="K2405" i="14"/>
  <c r="K2406" i="14"/>
  <c r="K2407" i="14"/>
  <c r="K2408" i="14"/>
  <c r="K2409" i="14"/>
  <c r="K2410" i="14"/>
  <c r="K2411" i="14"/>
  <c r="K2413" i="14"/>
  <c r="K2414" i="14"/>
  <c r="K2415" i="14"/>
  <c r="K2416" i="14"/>
  <c r="K2417" i="14"/>
  <c r="K2418" i="14"/>
  <c r="K2419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0" i="14"/>
  <c r="K2441" i="14"/>
  <c r="K2442" i="14"/>
  <c r="K2443" i="14"/>
  <c r="K2444" i="14"/>
  <c r="K2445" i="14"/>
  <c r="K2446" i="14"/>
  <c r="K2447" i="14"/>
  <c r="K2448" i="14"/>
  <c r="K2449" i="14"/>
  <c r="K2450" i="14"/>
  <c r="K2451" i="14"/>
  <c r="K2452" i="14"/>
  <c r="K2453" i="14"/>
  <c r="K2454" i="14"/>
  <c r="K2455" i="14"/>
  <c r="K2456" i="14"/>
  <c r="K2457" i="14"/>
  <c r="K2458" i="14"/>
  <c r="K2459" i="14"/>
  <c r="K2460" i="14"/>
  <c r="K2461" i="14"/>
  <c r="K2462" i="14"/>
  <c r="K2463" i="14"/>
  <c r="K2464" i="14"/>
  <c r="K2465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8" i="14"/>
  <c r="K2479" i="14"/>
  <c r="K2480" i="14"/>
  <c r="K2481" i="14"/>
  <c r="K2482" i="14"/>
  <c r="K2483" i="14"/>
  <c r="K2484" i="14"/>
  <c r="K2485" i="14"/>
  <c r="K2486" i="14"/>
  <c r="K2487" i="14"/>
  <c r="K2488" i="14"/>
  <c r="K2489" i="14"/>
  <c r="K2490" i="14"/>
  <c r="K2491" i="14"/>
  <c r="K2492" i="14"/>
  <c r="K2493" i="14"/>
  <c r="K2494" i="14"/>
  <c r="K2495" i="14"/>
  <c r="K2496" i="14"/>
  <c r="K2497" i="14"/>
  <c r="K2498" i="14"/>
  <c r="K2499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6" i="14"/>
  <c r="K2527" i="14"/>
  <c r="K2528" i="14"/>
  <c r="K2529" i="14"/>
  <c r="K2530" i="14"/>
  <c r="K2531" i="14"/>
  <c r="K2532" i="14"/>
  <c r="K2533" i="14"/>
  <c r="K2534" i="14"/>
  <c r="K2535" i="14"/>
  <c r="K2536" i="14"/>
  <c r="K2537" i="14"/>
  <c r="K2538" i="14"/>
  <c r="K2539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2555" i="14"/>
  <c r="K2556" i="14"/>
  <c r="K2557" i="14"/>
  <c r="K2558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2572" i="14"/>
  <c r="K2573" i="14"/>
  <c r="K2574" i="14"/>
  <c r="K2575" i="14"/>
  <c r="K2576" i="14"/>
  <c r="K2577" i="14"/>
  <c r="K2578" i="14"/>
  <c r="K2579" i="14"/>
  <c r="K2580" i="14"/>
  <c r="K2581" i="14"/>
  <c r="K2582" i="14"/>
  <c r="K2583" i="14"/>
  <c r="K2584" i="14"/>
  <c r="K2585" i="14"/>
  <c r="K2586" i="14"/>
  <c r="K2587" i="14"/>
  <c r="K2588" i="14"/>
  <c r="K2589" i="14"/>
  <c r="K2590" i="14"/>
  <c r="K2591" i="14"/>
  <c r="K2592" i="14"/>
  <c r="K2593" i="14"/>
  <c r="K2594" i="14"/>
  <c r="K2595" i="14"/>
  <c r="K2596" i="14"/>
  <c r="K2597" i="14"/>
  <c r="K2598" i="14"/>
  <c r="K2599" i="14"/>
  <c r="K2600" i="14"/>
  <c r="K2601" i="14"/>
  <c r="K2602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4" i="14"/>
  <c r="K2625" i="14"/>
  <c r="K2626" i="14"/>
  <c r="K2627" i="14"/>
  <c r="K2628" i="14"/>
  <c r="K2629" i="14"/>
  <c r="K2630" i="14"/>
  <c r="K2631" i="14"/>
  <c r="K2632" i="14"/>
  <c r="K2633" i="14"/>
  <c r="K2634" i="14"/>
  <c r="K2635" i="14"/>
  <c r="K2636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6" i="14"/>
  <c r="K2677" i="14"/>
  <c r="K2678" i="14"/>
  <c r="K2679" i="14"/>
  <c r="K2680" i="14"/>
  <c r="K2681" i="14"/>
  <c r="K2682" i="14"/>
  <c r="K2683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9" i="14"/>
  <c r="K2700" i="14"/>
  <c r="K2701" i="14"/>
  <c r="K2702" i="14"/>
  <c r="K2703" i="14"/>
  <c r="K2704" i="14"/>
  <c r="K2705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2720" i="14"/>
  <c r="K2721" i="14"/>
  <c r="K2722" i="14"/>
  <c r="K2723" i="14"/>
  <c r="K2724" i="14"/>
  <c r="K2725" i="14"/>
  <c r="K2726" i="14"/>
  <c r="K2727" i="14"/>
  <c r="K2728" i="14"/>
  <c r="K2730" i="14"/>
  <c r="K2731" i="14"/>
  <c r="K2732" i="14"/>
  <c r="K2733" i="14"/>
  <c r="K2734" i="14"/>
  <c r="K2735" i="14"/>
  <c r="K2736" i="14"/>
  <c r="K2738" i="14"/>
  <c r="K2737" i="14"/>
  <c r="K2739" i="14"/>
  <c r="K2740" i="14"/>
  <c r="K2741" i="14"/>
  <c r="K2742" i="14"/>
  <c r="K2743" i="14"/>
  <c r="K2744" i="14"/>
  <c r="K2745" i="14"/>
  <c r="K2746" i="14"/>
  <c r="K2747" i="14"/>
  <c r="K2748" i="14"/>
  <c r="K2749" i="14"/>
  <c r="K2750" i="14"/>
  <c r="K2751" i="14"/>
  <c r="K2752" i="14"/>
  <c r="K2753" i="14"/>
  <c r="K2754" i="14"/>
  <c r="K2755" i="14"/>
  <c r="K2756" i="14"/>
  <c r="K2757" i="14"/>
  <c r="K2758" i="14"/>
  <c r="K2759" i="14"/>
  <c r="K2760" i="14"/>
  <c r="K2761" i="14"/>
  <c r="K2762" i="14"/>
  <c r="K2763" i="14"/>
  <c r="K2764" i="14"/>
  <c r="K2765" i="14"/>
  <c r="K2766" i="14"/>
  <c r="K2767" i="14"/>
  <c r="K2768" i="14"/>
  <c r="K2769" i="14"/>
  <c r="K2770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2" i="14"/>
  <c r="K2783" i="14"/>
  <c r="K2784" i="14"/>
  <c r="K2785" i="14"/>
  <c r="K2786" i="14"/>
  <c r="K2787" i="14"/>
  <c r="K2788" i="14"/>
  <c r="K2789" i="14"/>
  <c r="K2790" i="14"/>
  <c r="K2791" i="14"/>
  <c r="K2792" i="14"/>
  <c r="K2793" i="14"/>
  <c r="K2794" i="14"/>
  <c r="K2795" i="14"/>
  <c r="K2796" i="14"/>
  <c r="K2797" i="14"/>
  <c r="K2798" i="14"/>
  <c r="K2799" i="14"/>
  <c r="K2800" i="14"/>
  <c r="K2801" i="14"/>
  <c r="K2802" i="14"/>
  <c r="K2803" i="14"/>
  <c r="K2804" i="14"/>
  <c r="K2805" i="14"/>
  <c r="K2806" i="14"/>
  <c r="K2807" i="14"/>
  <c r="K2808" i="14"/>
  <c r="K2809" i="14"/>
  <c r="K2810" i="14"/>
  <c r="K2811" i="14"/>
  <c r="K2812" i="14"/>
  <c r="K2813" i="14"/>
  <c r="K2814" i="14"/>
  <c r="K2815" i="14"/>
  <c r="K2816" i="14"/>
  <c r="K2817" i="14"/>
  <c r="K2818" i="14"/>
  <c r="K2819" i="14"/>
  <c r="K2820" i="14"/>
  <c r="K2821" i="14"/>
  <c r="K2822" i="14"/>
  <c r="K2823" i="14"/>
  <c r="K2824" i="14"/>
  <c r="K2825" i="14"/>
  <c r="K2826" i="14"/>
  <c r="K2827" i="14"/>
  <c r="K2828" i="14"/>
  <c r="K2829" i="14"/>
  <c r="K2830" i="14"/>
  <c r="K2831" i="14"/>
  <c r="K2832" i="14"/>
  <c r="K2833" i="14"/>
  <c r="K2834" i="14"/>
  <c r="K2835" i="14"/>
  <c r="K2836" i="14"/>
  <c r="K2837" i="14"/>
  <c r="K2838" i="14"/>
  <c r="K2839" i="14"/>
  <c r="K2840" i="14"/>
  <c r="K2841" i="14"/>
  <c r="K2842" i="14"/>
  <c r="K2843" i="14"/>
  <c r="K2844" i="14"/>
  <c r="K2845" i="14"/>
  <c r="K2846" i="14"/>
  <c r="K2847" i="14"/>
  <c r="K2848" i="14"/>
  <c r="K2849" i="14"/>
  <c r="K2850" i="14"/>
  <c r="K2851" i="14"/>
  <c r="K2852" i="14"/>
  <c r="K2853" i="14"/>
  <c r="K2854" i="14"/>
  <c r="K2855" i="14"/>
  <c r="K2856" i="14"/>
  <c r="K2857" i="14"/>
  <c r="K2858" i="14"/>
  <c r="K2859" i="14"/>
  <c r="K2860" i="14"/>
  <c r="K2861" i="14"/>
  <c r="K2862" i="14"/>
  <c r="K2863" i="14"/>
  <c r="K2864" i="14"/>
  <c r="K2865" i="14"/>
  <c r="K2866" i="14"/>
  <c r="K2867" i="14"/>
  <c r="K2868" i="14"/>
  <c r="K2869" i="14"/>
  <c r="K2870" i="14"/>
  <c r="K2871" i="14"/>
  <c r="K2872" i="14"/>
  <c r="K2873" i="14"/>
  <c r="K2874" i="14"/>
  <c r="K2875" i="14"/>
  <c r="K2876" i="14"/>
  <c r="K2877" i="14"/>
  <c r="K2878" i="14"/>
  <c r="K2879" i="14"/>
  <c r="K2881" i="14"/>
  <c r="K2882" i="14"/>
  <c r="K2883" i="14"/>
  <c r="K2884" i="14"/>
  <c r="K2885" i="14"/>
  <c r="K2886" i="14"/>
  <c r="K2887" i="14"/>
  <c r="K2888" i="14"/>
  <c r="K2889" i="14"/>
  <c r="K2890" i="14"/>
  <c r="K2891" i="14"/>
  <c r="K2892" i="14"/>
  <c r="K2893" i="14"/>
  <c r="K2894" i="14"/>
  <c r="K2895" i="14"/>
  <c r="K2896" i="14"/>
  <c r="K2897" i="14"/>
  <c r="K2898" i="14"/>
  <c r="K2899" i="14"/>
  <c r="K2900" i="14"/>
  <c r="K2901" i="14"/>
  <c r="K2902" i="14"/>
  <c r="K2903" i="14"/>
  <c r="K2904" i="14"/>
  <c r="K2905" i="14"/>
  <c r="K2906" i="14"/>
  <c r="K2907" i="14"/>
  <c r="K2908" i="14"/>
  <c r="K2909" i="14"/>
  <c r="K2910" i="14"/>
  <c r="K2911" i="14"/>
  <c r="K2912" i="14"/>
  <c r="K2913" i="14"/>
  <c r="K2914" i="14"/>
  <c r="K2915" i="14"/>
  <c r="K2916" i="14"/>
  <c r="K2917" i="14"/>
  <c r="K2918" i="14"/>
  <c r="K2919" i="14"/>
  <c r="K2920" i="14"/>
  <c r="K2921" i="14"/>
  <c r="K2922" i="14"/>
  <c r="K2923" i="14"/>
  <c r="K2924" i="14"/>
  <c r="K2926" i="14"/>
  <c r="K2927" i="14"/>
  <c r="K2928" i="14"/>
  <c r="K2929" i="14"/>
  <c r="K2930" i="14"/>
  <c r="K2931" i="14"/>
  <c r="K2932" i="14"/>
  <c r="K2933" i="14"/>
  <c r="K2934" i="14"/>
  <c r="K2935" i="14"/>
  <c r="K2936" i="14"/>
  <c r="K2937" i="14"/>
  <c r="K2938" i="14"/>
  <c r="K2939" i="14"/>
  <c r="K2940" i="14"/>
  <c r="K2941" i="14"/>
  <c r="K2942" i="14"/>
  <c r="K2943" i="14"/>
  <c r="K2944" i="14"/>
  <c r="K2945" i="14"/>
  <c r="K2946" i="14"/>
  <c r="K2947" i="14"/>
  <c r="K2948" i="14"/>
  <c r="K2949" i="14"/>
  <c r="K2950" i="14"/>
  <c r="K2951" i="14"/>
  <c r="K2952" i="14"/>
  <c r="K2953" i="14"/>
  <c r="K2954" i="14"/>
  <c r="K2955" i="14"/>
  <c r="K2956" i="14"/>
  <c r="K2957" i="14"/>
  <c r="K2958" i="14"/>
  <c r="K2959" i="14"/>
  <c r="K2960" i="14"/>
  <c r="K2961" i="14"/>
  <c r="K2962" i="14"/>
  <c r="K2963" i="14"/>
  <c r="K2964" i="14"/>
  <c r="K2965" i="14"/>
  <c r="K2966" i="14"/>
  <c r="K2967" i="14"/>
  <c r="K2968" i="14"/>
  <c r="K2969" i="14"/>
  <c r="K2970" i="14"/>
  <c r="K2971" i="14"/>
  <c r="K2972" i="14"/>
  <c r="K2973" i="14"/>
  <c r="K2974" i="14"/>
  <c r="K2975" i="14"/>
  <c r="K2976" i="14"/>
  <c r="K2977" i="14"/>
  <c r="K2978" i="14"/>
  <c r="K2979" i="14"/>
  <c r="K2980" i="14"/>
  <c r="K2981" i="14"/>
  <c r="K2982" i="14"/>
  <c r="K2983" i="14"/>
  <c r="K2984" i="14"/>
  <c r="K2985" i="14"/>
  <c r="K2986" i="14"/>
  <c r="K2987" i="14"/>
  <c r="K2988" i="14"/>
  <c r="K2989" i="14"/>
  <c r="K2990" i="14"/>
  <c r="K2991" i="14"/>
  <c r="K2992" i="14"/>
  <c r="K2993" i="14"/>
  <c r="K2994" i="14"/>
  <c r="K2995" i="14"/>
  <c r="K2996" i="14"/>
  <c r="K2997" i="14"/>
  <c r="K2998" i="14"/>
  <c r="K2999" i="14"/>
  <c r="K3000" i="14"/>
  <c r="K3001" i="14"/>
  <c r="K3002" i="14"/>
  <c r="K3003" i="14"/>
  <c r="K3004" i="14"/>
  <c r="K3005" i="14"/>
  <c r="K3006" i="14"/>
  <c r="K3007" i="14"/>
  <c r="K3008" i="14"/>
  <c r="K3009" i="14"/>
  <c r="K3010" i="14"/>
  <c r="K3011" i="14"/>
  <c r="K3012" i="14"/>
  <c r="K3013" i="14"/>
  <c r="K3014" i="14"/>
  <c r="K3015" i="14"/>
  <c r="K3016" i="14"/>
  <c r="K3017" i="14"/>
  <c r="K3018" i="14"/>
  <c r="K3019" i="14"/>
  <c r="K3021" i="14"/>
  <c r="K3022" i="14"/>
  <c r="K3023" i="14"/>
  <c r="K3024" i="14"/>
  <c r="K3025" i="14"/>
  <c r="K3026" i="14"/>
  <c r="K3027" i="14"/>
  <c r="K3028" i="14"/>
  <c r="K3029" i="14"/>
  <c r="K3030" i="14"/>
  <c r="K3031" i="14"/>
  <c r="K3032" i="14"/>
  <c r="K3033" i="14"/>
  <c r="K3034" i="14"/>
  <c r="K3035" i="14"/>
  <c r="K3036" i="14"/>
  <c r="K3037" i="14"/>
  <c r="K3039" i="14"/>
  <c r="K3040" i="14"/>
  <c r="K3041" i="14"/>
  <c r="K3042" i="14"/>
  <c r="K3043" i="14"/>
  <c r="K3044" i="14"/>
  <c r="K3045" i="14"/>
  <c r="K3046" i="14"/>
  <c r="K3047" i="14"/>
  <c r="K3048" i="14"/>
  <c r="K3049" i="14"/>
  <c r="K3050" i="14"/>
  <c r="K3051" i="14"/>
  <c r="K3052" i="14"/>
  <c r="K3053" i="14"/>
  <c r="K3054" i="14"/>
  <c r="K3055" i="14"/>
  <c r="K3056" i="14"/>
  <c r="K3057" i="14"/>
  <c r="K3058" i="14"/>
  <c r="K3059" i="14"/>
  <c r="K3060" i="14"/>
  <c r="K3061" i="14"/>
  <c r="K3062" i="14"/>
  <c r="K3063" i="14"/>
  <c r="K3064" i="14"/>
  <c r="K3065" i="14"/>
  <c r="K3066" i="14"/>
  <c r="K3067" i="14"/>
  <c r="K3068" i="14"/>
  <c r="K3069" i="14"/>
  <c r="K3070" i="14"/>
  <c r="K3071" i="14"/>
  <c r="K3072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4" i="14"/>
  <c r="K3095" i="14"/>
  <c r="K3096" i="14"/>
  <c r="K3097" i="14"/>
  <c r="K3098" i="14"/>
  <c r="K3099" i="14"/>
  <c r="K3100" i="14"/>
  <c r="K3101" i="14"/>
  <c r="K3102" i="14"/>
  <c r="K3103" i="14"/>
  <c r="K3104" i="14"/>
  <c r="K3105" i="14"/>
  <c r="K3106" i="14"/>
  <c r="K3107" i="14"/>
  <c r="K3108" i="14"/>
  <c r="K3109" i="14"/>
  <c r="K3110" i="14"/>
  <c r="K3111" i="14"/>
  <c r="K3112" i="14"/>
  <c r="K3113" i="14"/>
  <c r="K3114" i="14"/>
  <c r="K3115" i="14"/>
  <c r="K3116" i="14"/>
  <c r="K3117" i="14"/>
  <c r="K3118" i="14"/>
  <c r="K3119" i="14"/>
  <c r="K3120" i="14"/>
  <c r="K3121" i="14"/>
  <c r="K3122" i="14"/>
  <c r="K3123" i="14"/>
  <c r="K3124" i="14"/>
  <c r="K3125" i="14"/>
  <c r="K3126" i="14"/>
  <c r="K3127" i="14"/>
  <c r="K3128" i="14"/>
  <c r="K3129" i="14"/>
  <c r="K3130" i="14"/>
  <c r="K3131" i="14"/>
  <c r="K3132" i="14"/>
  <c r="K3133" i="14"/>
  <c r="K3134" i="14"/>
  <c r="K3135" i="14"/>
  <c r="K3136" i="14"/>
  <c r="K3137" i="14"/>
  <c r="K3138" i="14"/>
  <c r="K3139" i="14"/>
  <c r="K3140" i="14"/>
  <c r="K3141" i="14"/>
  <c r="K3142" i="14"/>
  <c r="K3143" i="14"/>
  <c r="K3144" i="14"/>
  <c r="K3145" i="14"/>
  <c r="K3146" i="14"/>
  <c r="K3147" i="14"/>
  <c r="K3148" i="14"/>
  <c r="K3149" i="14"/>
  <c r="K3150" i="14"/>
  <c r="K3151" i="14"/>
  <c r="K3152" i="14"/>
  <c r="K3153" i="14"/>
  <c r="K3154" i="14"/>
  <c r="K3155" i="14"/>
  <c r="K3156" i="14"/>
  <c r="K3157" i="14"/>
  <c r="K3158" i="14"/>
  <c r="K3159" i="14"/>
  <c r="K3160" i="14"/>
  <c r="K3161" i="14"/>
  <c r="K3162" i="14"/>
  <c r="K3163" i="14"/>
  <c r="K3164" i="14"/>
  <c r="K3165" i="14"/>
  <c r="K3166" i="14"/>
  <c r="K3167" i="14"/>
  <c r="K3168" i="14"/>
  <c r="K3169" i="14"/>
  <c r="K3170" i="14"/>
  <c r="K3171" i="14"/>
  <c r="K3172" i="14"/>
  <c r="K3173" i="14"/>
  <c r="K3174" i="14"/>
  <c r="K3175" i="14"/>
  <c r="K3176" i="14"/>
  <c r="K3177" i="14"/>
  <c r="K3178" i="14"/>
  <c r="K3179" i="14"/>
  <c r="K3180" i="14"/>
  <c r="K3181" i="14"/>
  <c r="K3182" i="14"/>
  <c r="K3183" i="14"/>
  <c r="K3184" i="14"/>
  <c r="K3185" i="14"/>
  <c r="K3186" i="14"/>
  <c r="K3187" i="14"/>
  <c r="K3188" i="14"/>
  <c r="K3189" i="14"/>
  <c r="K3190" i="14"/>
  <c r="K3191" i="14"/>
  <c r="K3192" i="14"/>
  <c r="K3207" i="14"/>
  <c r="K3208" i="14"/>
  <c r="K3209" i="14"/>
  <c r="K3210" i="14"/>
  <c r="K3211" i="14"/>
  <c r="K3212" i="14"/>
  <c r="K3213" i="14"/>
  <c r="K3214" i="14"/>
  <c r="K3215" i="14"/>
  <c r="K3216" i="14"/>
  <c r="K3217" i="14"/>
  <c r="K3218" i="14"/>
  <c r="K3219" i="14"/>
  <c r="K3220" i="14"/>
  <c r="K3221" i="14"/>
  <c r="K3222" i="14"/>
  <c r="K3223" i="14"/>
  <c r="K3224" i="14"/>
  <c r="K3225" i="14"/>
  <c r="K3226" i="14"/>
  <c r="K3227" i="14"/>
  <c r="K3228" i="14"/>
  <c r="K3229" i="14"/>
  <c r="K3230" i="14"/>
  <c r="K3231" i="14"/>
  <c r="K3232" i="14"/>
  <c r="K3233" i="14"/>
  <c r="K3234" i="14"/>
  <c r="K3235" i="14"/>
  <c r="K3236" i="14"/>
  <c r="K3237" i="14"/>
  <c r="K3238" i="14"/>
  <c r="K3239" i="14"/>
  <c r="K3240" i="14"/>
  <c r="K3241" i="14"/>
  <c r="K3242" i="14"/>
  <c r="K3243" i="14"/>
  <c r="K3244" i="14"/>
  <c r="K3245" i="14"/>
  <c r="K3246" i="14"/>
  <c r="K3247" i="14"/>
  <c r="K3248" i="14"/>
  <c r="K3249" i="14"/>
  <c r="K3250" i="14"/>
  <c r="K3251" i="14"/>
  <c r="K3252" i="14"/>
  <c r="K3253" i="14"/>
  <c r="K3254" i="14"/>
  <c r="K3255" i="14"/>
  <c r="K3256" i="14"/>
  <c r="K3257" i="14"/>
  <c r="K3258" i="14"/>
  <c r="K3259" i="14"/>
  <c r="K3260" i="14"/>
  <c r="K3261" i="14"/>
  <c r="K3262" i="14"/>
  <c r="K3263" i="14"/>
  <c r="K3264" i="14"/>
  <c r="K3265" i="14"/>
  <c r="K3266" i="14"/>
  <c r="K3267" i="14"/>
  <c r="K3268" i="14"/>
  <c r="K3269" i="14"/>
  <c r="K3270" i="14"/>
  <c r="K3271" i="14"/>
  <c r="K3272" i="14"/>
  <c r="K3273" i="14"/>
  <c r="K3274" i="14"/>
  <c r="K3275" i="14"/>
  <c r="K3276" i="14"/>
  <c r="K3277" i="14"/>
  <c r="K3278" i="14"/>
  <c r="K3279" i="14"/>
  <c r="K3280" i="14"/>
  <c r="K3281" i="14"/>
  <c r="K3282" i="14"/>
  <c r="K3283" i="14"/>
  <c r="K3284" i="14"/>
  <c r="K3285" i="14"/>
  <c r="K3286" i="14"/>
  <c r="K3287" i="14"/>
  <c r="K3288" i="14"/>
  <c r="K3289" i="14"/>
  <c r="K3290" i="14"/>
  <c r="K3291" i="14"/>
  <c r="K3292" i="14"/>
  <c r="K3293" i="14"/>
  <c r="K3294" i="14"/>
  <c r="K3295" i="14"/>
  <c r="K3296" i="14"/>
  <c r="K3297" i="14"/>
  <c r="K3298" i="14"/>
  <c r="K3299" i="14"/>
  <c r="K3300" i="14"/>
  <c r="K3301" i="14"/>
  <c r="K3302" i="14"/>
  <c r="K3303" i="14"/>
  <c r="K3304" i="14"/>
  <c r="K3305" i="14"/>
  <c r="K3306" i="14"/>
  <c r="K3307" i="14"/>
  <c r="K3308" i="14"/>
  <c r="K3309" i="14"/>
  <c r="K3310" i="14"/>
  <c r="K3311" i="14"/>
  <c r="K3312" i="14"/>
  <c r="K3313" i="14"/>
  <c r="K3314" i="14"/>
  <c r="K3315" i="14"/>
  <c r="K3316" i="14"/>
  <c r="K3317" i="14"/>
  <c r="K3318" i="14"/>
  <c r="K3319" i="14"/>
  <c r="K3320" i="14"/>
  <c r="K3321" i="14"/>
  <c r="K3322" i="14"/>
  <c r="K3323" i="14"/>
  <c r="K3324" i="14"/>
  <c r="K3325" i="14"/>
  <c r="K3326" i="14"/>
  <c r="K3327" i="14"/>
  <c r="K3328" i="14"/>
  <c r="K3329" i="14"/>
  <c r="K3330" i="14"/>
  <c r="K3331" i="14"/>
  <c r="K3332" i="14"/>
  <c r="K3333" i="14"/>
  <c r="K3334" i="14"/>
  <c r="K3335" i="14"/>
  <c r="K3336" i="14"/>
  <c r="K3337" i="14"/>
  <c r="K3338" i="14"/>
  <c r="K3339" i="14"/>
  <c r="K3340" i="14"/>
  <c r="K3341" i="14"/>
  <c r="K3342" i="14"/>
  <c r="K3343" i="14"/>
  <c r="K3344" i="14"/>
  <c r="K3345" i="14"/>
  <c r="K3346" i="14"/>
  <c r="K3347" i="14"/>
  <c r="K3348" i="14"/>
  <c r="K3349" i="14"/>
  <c r="K3350" i="14"/>
  <c r="K3351" i="14"/>
  <c r="K3352" i="14"/>
  <c r="K3353" i="14"/>
  <c r="K3354" i="14"/>
  <c r="K3355" i="14"/>
  <c r="K3356" i="14"/>
  <c r="K3357" i="14"/>
  <c r="K3358" i="14"/>
  <c r="K3359" i="14"/>
  <c r="K3360" i="14"/>
  <c r="K3361" i="14"/>
  <c r="K3362" i="14"/>
  <c r="K3363" i="14"/>
  <c r="K3364" i="14"/>
  <c r="K3365" i="14"/>
  <c r="K3366" i="14"/>
  <c r="K3367" i="14"/>
  <c r="K3368" i="14"/>
  <c r="K3369" i="14"/>
  <c r="K3370" i="14"/>
  <c r="K3371" i="14"/>
  <c r="K3372" i="14"/>
  <c r="K3373" i="14"/>
  <c r="K3374" i="14"/>
  <c r="K3375" i="14"/>
  <c r="K3376" i="14"/>
  <c r="K3377" i="14"/>
  <c r="K3378" i="14"/>
  <c r="K3379" i="14"/>
  <c r="K3380" i="14"/>
  <c r="K3381" i="14"/>
  <c r="K3382" i="14"/>
  <c r="K3383" i="14"/>
  <c r="K3384" i="14"/>
  <c r="K3385" i="14"/>
  <c r="K3386" i="14"/>
  <c r="K3387" i="14"/>
  <c r="K3388" i="14"/>
  <c r="K3389" i="14"/>
  <c r="K3390" i="14"/>
  <c r="K3391" i="14"/>
  <c r="K3392" i="14"/>
  <c r="K3393" i="14"/>
  <c r="K3394" i="14"/>
  <c r="K3395" i="14"/>
  <c r="K3396" i="14"/>
  <c r="K3397" i="14"/>
  <c r="K3398" i="14"/>
  <c r="K3399" i="14"/>
  <c r="K3400" i="14"/>
  <c r="K3401" i="14"/>
  <c r="K3402" i="14"/>
  <c r="K3403" i="14"/>
  <c r="K3404" i="14"/>
  <c r="K3405" i="14"/>
  <c r="K3406" i="14"/>
  <c r="K3407" i="14"/>
  <c r="K3408" i="14"/>
  <c r="K3409" i="14"/>
  <c r="K3410" i="14"/>
  <c r="K3411" i="14"/>
  <c r="K3412" i="14"/>
  <c r="K3413" i="14"/>
  <c r="K3414" i="14"/>
  <c r="K3415" i="14"/>
  <c r="K3416" i="14"/>
  <c r="K3417" i="14"/>
  <c r="K3418" i="14"/>
  <c r="K3419" i="14"/>
  <c r="K3420" i="14"/>
  <c r="K3421" i="14"/>
  <c r="K3422" i="14"/>
  <c r="K3423" i="14"/>
  <c r="K3424" i="14"/>
  <c r="K3426" i="14"/>
  <c r="K3427" i="14"/>
  <c r="K3428" i="14"/>
  <c r="K3429" i="14"/>
  <c r="K3430" i="14"/>
  <c r="I18" i="1"/>
  <c r="I19" i="1"/>
  <c r="I20" i="1"/>
  <c r="I23" i="1"/>
  <c r="I25" i="1"/>
  <c r="I27" i="1"/>
  <c r="I38" i="1"/>
  <c r="I40" i="1"/>
  <c r="I41" i="1"/>
  <c r="I42" i="1"/>
  <c r="I45" i="1"/>
  <c r="I47" i="1"/>
  <c r="I48" i="1"/>
  <c r="I49" i="1"/>
  <c r="I50" i="1"/>
  <c r="I51" i="1"/>
  <c r="I52" i="1"/>
  <c r="I53" i="1"/>
  <c r="I54" i="1"/>
  <c r="I56" i="1"/>
  <c r="I70" i="1"/>
  <c r="I71" i="1"/>
  <c r="I76" i="1"/>
  <c r="I83" i="1"/>
  <c r="I94" i="1"/>
  <c r="I95" i="1"/>
  <c r="I96" i="1"/>
  <c r="I103" i="1"/>
  <c r="I113" i="1"/>
  <c r="I118" i="1"/>
  <c r="I130" i="1"/>
  <c r="I135" i="1"/>
  <c r="I142" i="1"/>
  <c r="I148" i="1"/>
  <c r="I153" i="1"/>
  <c r="I170" i="1"/>
  <c r="I171" i="1"/>
  <c r="I172" i="1"/>
  <c r="I178" i="1"/>
  <c r="I183" i="1"/>
  <c r="I186" i="1"/>
  <c r="I196" i="1"/>
  <c r="I208" i="1"/>
  <c r="I209" i="1"/>
  <c r="I218" i="1"/>
  <c r="I220" i="1"/>
  <c r="I228" i="1"/>
  <c r="I232" i="1"/>
  <c r="I270" i="1"/>
  <c r="I271" i="1"/>
  <c r="I272" i="1"/>
  <c r="I273" i="1"/>
  <c r="I274" i="1"/>
  <c r="I275" i="1"/>
  <c r="I279" i="1"/>
  <c r="I282" i="1"/>
  <c r="I283" i="1"/>
  <c r="I285" i="1"/>
  <c r="I286" i="1"/>
  <c r="I287" i="1"/>
  <c r="I294" i="1"/>
  <c r="I295" i="1"/>
  <c r="I299" i="1"/>
  <c r="I303" i="1"/>
  <c r="I317" i="1"/>
  <c r="I318" i="1"/>
  <c r="I337" i="1"/>
  <c r="I338" i="1"/>
  <c r="I339" i="1"/>
  <c r="I340" i="1"/>
  <c r="I341" i="1"/>
  <c r="I342" i="1"/>
  <c r="I343" i="1"/>
  <c r="I344" i="1"/>
  <c r="I350" i="1"/>
  <c r="I368" i="1"/>
  <c r="I378" i="1"/>
  <c r="I379" i="1"/>
  <c r="I380" i="1"/>
  <c r="I381" i="1"/>
  <c r="I382" i="1"/>
  <c r="I383" i="1"/>
  <c r="I384" i="1"/>
  <c r="I388" i="1"/>
  <c r="I409" i="1"/>
  <c r="I435" i="1"/>
  <c r="I440" i="1"/>
  <c r="I447" i="1"/>
  <c r="I449" i="1"/>
  <c r="I3" i="1"/>
  <c r="I4" i="1"/>
  <c r="I5" i="1"/>
  <c r="I6" i="1"/>
  <c r="I9" i="1"/>
  <c r="I11" i="1"/>
  <c r="I13" i="1"/>
  <c r="I17" i="1"/>
  <c r="I22" i="1"/>
  <c r="I26" i="1"/>
  <c r="I28" i="1"/>
  <c r="I29" i="1"/>
  <c r="I32" i="1"/>
  <c r="I33" i="1"/>
  <c r="I35" i="1"/>
  <c r="I36" i="1"/>
  <c r="I37" i="1"/>
  <c r="I43" i="1"/>
  <c r="I44" i="1"/>
  <c r="I46" i="1"/>
  <c r="I55" i="1"/>
  <c r="I57" i="1"/>
  <c r="I60" i="1"/>
  <c r="I63" i="1"/>
  <c r="I65" i="1"/>
  <c r="I66" i="1"/>
  <c r="I67" i="1"/>
  <c r="I68" i="1"/>
  <c r="I69" i="1"/>
  <c r="I72" i="1"/>
  <c r="I73" i="1"/>
  <c r="I74" i="1"/>
  <c r="I75" i="1"/>
  <c r="I77" i="1"/>
  <c r="I78" i="1"/>
  <c r="I79" i="1"/>
  <c r="I80" i="1"/>
  <c r="I81" i="1"/>
  <c r="I82" i="1"/>
  <c r="I84" i="1"/>
  <c r="I85" i="1"/>
  <c r="I86" i="1"/>
  <c r="I87" i="1"/>
  <c r="I88" i="1"/>
  <c r="I89" i="1"/>
  <c r="I90" i="1"/>
  <c r="I91" i="1"/>
  <c r="I92" i="1"/>
  <c r="I93" i="1"/>
  <c r="I98" i="1"/>
  <c r="I99" i="1"/>
  <c r="I100" i="1"/>
  <c r="I101" i="1"/>
  <c r="I104" i="1"/>
  <c r="I105" i="1"/>
  <c r="I108" i="1"/>
  <c r="I109" i="1"/>
  <c r="I110" i="1"/>
  <c r="I111" i="1"/>
  <c r="I112" i="1"/>
  <c r="I114" i="1"/>
  <c r="I116" i="1"/>
  <c r="I117" i="1"/>
  <c r="I119" i="1"/>
  <c r="I122" i="1"/>
  <c r="I123" i="1"/>
  <c r="I124" i="1"/>
  <c r="I125" i="1"/>
  <c r="I126" i="1"/>
  <c r="I127" i="1"/>
  <c r="I128" i="1"/>
  <c r="I129" i="1"/>
  <c r="I132" i="1"/>
  <c r="I133" i="1"/>
  <c r="I134" i="1"/>
  <c r="I137" i="1"/>
  <c r="I141" i="1"/>
  <c r="I144" i="1"/>
  <c r="I145" i="1"/>
  <c r="I146" i="1"/>
  <c r="I147" i="1"/>
  <c r="I151" i="1"/>
  <c r="I152" i="1"/>
  <c r="I154" i="1"/>
  <c r="I155" i="1"/>
  <c r="I156" i="1"/>
  <c r="I157" i="1"/>
  <c r="I164" i="1"/>
  <c r="I165" i="1"/>
  <c r="I166" i="1"/>
  <c r="I167" i="1"/>
  <c r="I168" i="1"/>
  <c r="I169" i="1"/>
  <c r="I173" i="1"/>
  <c r="I174" i="1"/>
  <c r="I175" i="1"/>
  <c r="I176" i="1"/>
  <c r="I177" i="1"/>
  <c r="I180" i="1"/>
  <c r="I181" i="1"/>
  <c r="I182" i="1"/>
  <c r="I184" i="1"/>
  <c r="I187" i="1"/>
  <c r="I188" i="1"/>
  <c r="I192" i="1"/>
  <c r="I193" i="1"/>
  <c r="I194" i="1"/>
  <c r="I195" i="1"/>
  <c r="I197" i="1"/>
  <c r="I198" i="1"/>
  <c r="I199" i="1"/>
  <c r="I203" i="1"/>
  <c r="I204" i="1"/>
  <c r="I205" i="1"/>
  <c r="I206" i="1"/>
  <c r="I207" i="1"/>
  <c r="I210" i="1"/>
  <c r="I211" i="1"/>
  <c r="I213" i="1"/>
  <c r="I215" i="1"/>
  <c r="I219" i="1"/>
  <c r="I221" i="1"/>
  <c r="I222" i="1"/>
  <c r="I223" i="1"/>
  <c r="I224" i="1"/>
  <c r="I225" i="1"/>
  <c r="I226" i="1"/>
  <c r="I227" i="1"/>
  <c r="I229" i="1"/>
  <c r="I230" i="1"/>
  <c r="I233" i="1"/>
  <c r="I234" i="1"/>
  <c r="I235" i="1"/>
  <c r="I237" i="1"/>
  <c r="I238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76" i="1"/>
  <c r="I277" i="1"/>
  <c r="I278" i="1"/>
  <c r="I280" i="1"/>
  <c r="I281" i="1"/>
  <c r="I284" i="1"/>
  <c r="I288" i="1"/>
  <c r="I291" i="1"/>
  <c r="I292" i="1"/>
  <c r="I293" i="1"/>
  <c r="I296" i="1"/>
  <c r="I297" i="1"/>
  <c r="I298" i="1"/>
  <c r="I300" i="1"/>
  <c r="I302" i="1"/>
  <c r="I304" i="1"/>
  <c r="I307" i="1"/>
  <c r="I308" i="1"/>
  <c r="I309" i="1"/>
  <c r="I310" i="1"/>
  <c r="I311" i="1"/>
  <c r="I312" i="1"/>
  <c r="I314" i="1"/>
  <c r="I315" i="1"/>
  <c r="I316" i="1"/>
  <c r="I319" i="1"/>
  <c r="I321" i="1"/>
  <c r="I322" i="1"/>
  <c r="I323" i="1"/>
  <c r="I324" i="1"/>
  <c r="I325" i="1"/>
  <c r="I327" i="1"/>
  <c r="I328" i="1"/>
  <c r="I329" i="1"/>
  <c r="I330" i="1"/>
  <c r="I331" i="1"/>
  <c r="I332" i="1"/>
  <c r="I333" i="1"/>
  <c r="I334" i="1"/>
  <c r="I345" i="1"/>
  <c r="I346" i="1"/>
  <c r="I348" i="1"/>
  <c r="I349" i="1"/>
  <c r="I353" i="1"/>
  <c r="I354" i="1"/>
  <c r="I355" i="1"/>
  <c r="I356" i="1"/>
  <c r="I358" i="1"/>
  <c r="I359" i="1"/>
  <c r="I360" i="1"/>
  <c r="I361" i="1"/>
  <c r="I362" i="1"/>
  <c r="I364" i="1"/>
  <c r="I365" i="1"/>
  <c r="I366" i="1"/>
  <c r="I367" i="1"/>
  <c r="I369" i="1"/>
  <c r="I370" i="1"/>
  <c r="I371" i="1"/>
  <c r="I373" i="1"/>
  <c r="I377" i="1"/>
  <c r="I385" i="1"/>
  <c r="I386" i="1"/>
  <c r="I387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10" i="1"/>
  <c r="I411" i="1"/>
  <c r="I412" i="1"/>
  <c r="I413" i="1"/>
  <c r="I414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6" i="1"/>
  <c r="I437" i="1"/>
  <c r="I438" i="1"/>
  <c r="I439" i="1"/>
  <c r="I441" i="1"/>
  <c r="I443" i="1"/>
  <c r="I446" i="1"/>
  <c r="I451" i="1"/>
  <c r="I452" i="1"/>
  <c r="I453" i="1"/>
  <c r="I454" i="1"/>
  <c r="I455" i="1"/>
  <c r="I456" i="1"/>
  <c r="I7" i="1"/>
  <c r="I8" i="1"/>
  <c r="I30" i="1"/>
  <c r="I31" i="1"/>
  <c r="I59" i="1"/>
  <c r="I107" i="1"/>
  <c r="I115" i="1"/>
  <c r="I121" i="1"/>
  <c r="I131" i="1"/>
  <c r="I138" i="1"/>
  <c r="I139" i="1"/>
  <c r="I140" i="1"/>
  <c r="I149" i="1"/>
  <c r="I150" i="1"/>
  <c r="I158" i="1"/>
  <c r="I159" i="1"/>
  <c r="I160" i="1"/>
  <c r="I161" i="1"/>
  <c r="I162" i="1"/>
  <c r="I163" i="1"/>
  <c r="I185" i="1"/>
  <c r="I252" i="1"/>
  <c r="I253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89" i="1"/>
  <c r="I290" i="1"/>
  <c r="I335" i="1"/>
  <c r="I336" i="1"/>
  <c r="I347" i="1"/>
  <c r="I376" i="1"/>
  <c r="I58" i="1"/>
  <c r="I254" i="1"/>
  <c r="I357" i="1"/>
  <c r="I374" i="1"/>
  <c r="I375" i="1"/>
  <c r="N1093" i="12"/>
  <c r="N939" i="12"/>
  <c r="N946" i="12"/>
  <c r="N951" i="12"/>
  <c r="N944" i="12"/>
  <c r="N938" i="12"/>
  <c r="N963" i="12"/>
  <c r="Q1093" i="12"/>
  <c r="N954" i="12"/>
  <c r="N929" i="12"/>
  <c r="N955" i="12"/>
  <c r="N935" i="12"/>
  <c r="N968" i="12"/>
  <c r="Q931" i="12"/>
  <c r="N947" i="12"/>
  <c r="N950" i="12"/>
  <c r="Q939" i="12"/>
  <c r="Q964" i="12"/>
  <c r="N959" i="12"/>
  <c r="N936" i="12"/>
  <c r="N961" i="12"/>
  <c r="Q961" i="12"/>
  <c r="N967" i="12"/>
  <c r="N965" i="12"/>
  <c r="N942" i="12"/>
  <c r="N952" i="12"/>
  <c r="Q934" i="12"/>
  <c r="N932" i="12"/>
  <c r="T964" i="12"/>
  <c r="Q962" i="12"/>
  <c r="N960" i="12"/>
  <c r="N957" i="12"/>
  <c r="N943" i="12"/>
  <c r="N958" i="12"/>
  <c r="N937" i="12"/>
  <c r="Q965" i="12"/>
  <c r="N933" i="12"/>
  <c r="N1092" i="12"/>
  <c r="N941" i="12"/>
  <c r="N930" i="12"/>
  <c r="N956" i="12"/>
  <c r="N949" i="12"/>
  <c r="Q948" i="12"/>
  <c r="Q957" i="12"/>
  <c r="N969" i="12"/>
  <c r="Q969" i="12" s="1"/>
  <c r="N953" i="12"/>
  <c r="Q953" i="12" s="1"/>
  <c r="N966" i="12"/>
  <c r="Q943" i="12"/>
  <c r="N940" i="12"/>
  <c r="N945" i="12"/>
  <c r="K3201" i="14" l="1"/>
  <c r="AC3203" i="14"/>
  <c r="J3203" i="14" s="1"/>
  <c r="AC3204" i="14"/>
  <c r="J3204" i="14" s="1"/>
  <c r="AC3202" i="14"/>
  <c r="J3202" i="14" s="1"/>
  <c r="K3202" i="14" s="1"/>
  <c r="AC3200" i="14"/>
  <c r="J3200" i="14" s="1"/>
  <c r="AC3205" i="14"/>
  <c r="J3205" i="14" s="1"/>
  <c r="AC3196" i="14"/>
  <c r="J3196" i="14" s="1"/>
  <c r="K3196" i="14" s="1"/>
  <c r="AC3195" i="14"/>
  <c r="J3195" i="14" s="1"/>
  <c r="AC3194" i="14"/>
  <c r="J3194" i="14" s="1"/>
  <c r="K2050" i="14"/>
  <c r="AC3198" i="14"/>
  <c r="J3198" i="14" s="1"/>
  <c r="AC2135" i="14"/>
  <c r="J2135" i="14" s="1"/>
  <c r="AC2129" i="14"/>
  <c r="J2129" i="14" s="1"/>
  <c r="AC2127" i="14"/>
  <c r="J2127" i="14" s="1"/>
  <c r="AC786" i="14"/>
  <c r="J786" i="14" s="1"/>
  <c r="B178" i="15"/>
  <c r="I178" i="15"/>
  <c r="J178" i="15" s="1"/>
  <c r="B177" i="15"/>
  <c r="I177" i="15"/>
  <c r="B175" i="15"/>
  <c r="B176" i="15"/>
  <c r="I175" i="15"/>
  <c r="I176" i="15"/>
  <c r="B174" i="15"/>
  <c r="I174" i="15"/>
  <c r="B173" i="15"/>
  <c r="I173" i="15"/>
  <c r="B172" i="15"/>
  <c r="I172" i="15"/>
  <c r="B171" i="15"/>
  <c r="I171" i="15"/>
  <c r="B170" i="15"/>
  <c r="I170" i="15"/>
  <c r="B169" i="15"/>
  <c r="I169" i="15"/>
  <c r="B168" i="15"/>
  <c r="I168" i="15"/>
  <c r="B167" i="15"/>
  <c r="I167" i="15"/>
  <c r="B166" i="15"/>
  <c r="I166" i="15"/>
  <c r="B165" i="15"/>
  <c r="I165" i="15"/>
  <c r="B164" i="15"/>
  <c r="I164" i="15"/>
  <c r="B163" i="15"/>
  <c r="I163" i="15"/>
  <c r="B162" i="15"/>
  <c r="I162" i="15"/>
  <c r="B161" i="15"/>
  <c r="I161" i="15"/>
  <c r="J161" i="15" s="1"/>
  <c r="B160" i="15"/>
  <c r="I160" i="15"/>
  <c r="B159" i="15"/>
  <c r="I159" i="15"/>
  <c r="B158" i="15"/>
  <c r="I158" i="15"/>
  <c r="B157" i="15"/>
  <c r="I157" i="15"/>
  <c r="J157" i="15" s="1"/>
  <c r="B156" i="15"/>
  <c r="I156" i="15"/>
  <c r="B155" i="15"/>
  <c r="I155" i="15"/>
  <c r="B154" i="15"/>
  <c r="I154" i="15"/>
  <c r="B153" i="15"/>
  <c r="I153" i="15"/>
  <c r="B152" i="15"/>
  <c r="I152" i="15"/>
  <c r="B150" i="15"/>
  <c r="B151" i="15"/>
  <c r="I150" i="15"/>
  <c r="I151" i="15"/>
  <c r="J150" i="15"/>
  <c r="J151" i="15"/>
  <c r="B145" i="15"/>
  <c r="B146" i="15"/>
  <c r="B147" i="15"/>
  <c r="B148" i="15"/>
  <c r="B149" i="15"/>
  <c r="I145" i="15"/>
  <c r="I146" i="15"/>
  <c r="I147" i="15"/>
  <c r="I148" i="15"/>
  <c r="I149" i="15"/>
  <c r="B144" i="15"/>
  <c r="I144" i="15"/>
  <c r="B143" i="15"/>
  <c r="I143" i="15"/>
  <c r="B142" i="15"/>
  <c r="I142" i="15"/>
  <c r="J142" i="15" s="1"/>
  <c r="B141" i="15"/>
  <c r="I141" i="15"/>
  <c r="B140" i="15"/>
  <c r="I140" i="15"/>
  <c r="J140" i="15" s="1"/>
  <c r="B139" i="15"/>
  <c r="I139" i="15"/>
  <c r="B138" i="15"/>
  <c r="I138" i="15"/>
  <c r="B137" i="15"/>
  <c r="I137" i="15"/>
  <c r="B136" i="15"/>
  <c r="I136" i="15"/>
  <c r="B135" i="15"/>
  <c r="I135" i="15"/>
  <c r="B134" i="15"/>
  <c r="I134" i="15"/>
  <c r="B133" i="15"/>
  <c r="I133" i="15"/>
  <c r="J133" i="15" s="1"/>
  <c r="B132" i="15"/>
  <c r="I132" i="15"/>
  <c r="B131" i="15"/>
  <c r="I131" i="15"/>
  <c r="B130" i="15"/>
  <c r="I130" i="15"/>
  <c r="B129" i="15"/>
  <c r="I129" i="15"/>
  <c r="B128" i="15"/>
  <c r="I128" i="15"/>
  <c r="J128" i="15" s="1"/>
  <c r="B127" i="15"/>
  <c r="I127" i="15"/>
  <c r="J127" i="15" s="1"/>
  <c r="B126" i="15"/>
  <c r="I126" i="15"/>
  <c r="J126" i="15" s="1"/>
  <c r="B125" i="15"/>
  <c r="I125" i="15"/>
  <c r="B124" i="15"/>
  <c r="I124" i="15"/>
  <c r="B123" i="15"/>
  <c r="I123" i="15"/>
  <c r="B122" i="15"/>
  <c r="I122" i="15"/>
  <c r="B121" i="15"/>
  <c r="I121" i="15"/>
  <c r="B120" i="15"/>
  <c r="I120" i="15"/>
  <c r="B119" i="15"/>
  <c r="I119" i="15"/>
  <c r="B118" i="15"/>
  <c r="I118" i="15"/>
  <c r="B117" i="15"/>
  <c r="I117" i="15"/>
  <c r="B116" i="15"/>
  <c r="I116" i="15"/>
  <c r="B115" i="15"/>
  <c r="I115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J90" i="15" s="1"/>
  <c r="I91" i="15"/>
  <c r="I92" i="15"/>
  <c r="I93" i="15"/>
  <c r="J93" i="15" s="1"/>
  <c r="I94" i="15"/>
  <c r="I95" i="15"/>
  <c r="I96" i="15"/>
  <c r="J96" i="15" s="1"/>
  <c r="I97" i="15"/>
  <c r="I98" i="15"/>
  <c r="I99" i="15"/>
  <c r="I100" i="15"/>
  <c r="I101" i="15"/>
  <c r="I102" i="15"/>
  <c r="I103" i="15"/>
  <c r="I104" i="15"/>
  <c r="J104" i="15" s="1"/>
  <c r="I105" i="15"/>
  <c r="J105" i="15" s="1"/>
  <c r="I106" i="15"/>
  <c r="J106" i="15" s="1"/>
  <c r="I107" i="15"/>
  <c r="I108" i="15"/>
  <c r="I109" i="15"/>
  <c r="I110" i="15"/>
  <c r="J110" i="15" s="1"/>
  <c r="I111" i="15"/>
  <c r="J111" i="15" s="1"/>
  <c r="I112" i="15"/>
  <c r="I113" i="15"/>
  <c r="I114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T948" i="12"/>
  <c r="Q954" i="12"/>
  <c r="T934" i="12"/>
  <c r="Q959" i="12"/>
  <c r="Q956" i="12"/>
  <c r="Q947" i="12"/>
  <c r="Q960" i="12"/>
  <c r="T947" i="12"/>
  <c r="T957" i="12"/>
  <c r="Q942" i="12"/>
  <c r="Q945" i="12"/>
  <c r="Q958" i="12"/>
  <c r="Q930" i="12"/>
  <c r="Q952" i="12"/>
  <c r="Q967" i="12"/>
  <c r="T939" i="12"/>
  <c r="X948" i="12"/>
  <c r="T945" i="12"/>
  <c r="Q936" i="12"/>
  <c r="T936" i="12" s="1"/>
  <c r="Q940" i="12"/>
  <c r="Q966" i="12"/>
  <c r="T1093" i="12"/>
  <c r="T969" i="12"/>
  <c r="Q963" i="12"/>
  <c r="X964" i="12"/>
  <c r="Q949" i="12"/>
  <c r="T949" i="12" s="1"/>
  <c r="Q941" i="12"/>
  <c r="Q938" i="12"/>
  <c r="Q937" i="12"/>
  <c r="T943" i="12"/>
  <c r="Q932" i="12"/>
  <c r="Q946" i="12"/>
  <c r="Q929" i="12"/>
  <c r="T959" i="12"/>
  <c r="T954" i="12"/>
  <c r="T953" i="12"/>
  <c r="T940" i="12"/>
  <c r="T937" i="12"/>
  <c r="Q935" i="12"/>
  <c r="Q1092" i="12"/>
  <c r="T931" i="12"/>
  <c r="Q968" i="12"/>
  <c r="Q933" i="12"/>
  <c r="Q951" i="12"/>
  <c r="T951" i="12" s="1"/>
  <c r="T962" i="12"/>
  <c r="T1092" i="12"/>
  <c r="Q950" i="12"/>
  <c r="T965" i="12"/>
  <c r="Q955" i="12"/>
  <c r="T941" i="12"/>
  <c r="X934" i="12"/>
  <c r="Q944" i="12"/>
  <c r="T961" i="12"/>
  <c r="E948" i="12" l="1"/>
  <c r="E964" i="12"/>
  <c r="E934" i="12"/>
  <c r="A934" i="12" s="1"/>
  <c r="K3205" i="14"/>
  <c r="K3200" i="14"/>
  <c r="K3204" i="14"/>
  <c r="K3203" i="14"/>
  <c r="K3198" i="14"/>
  <c r="K3194" i="14"/>
  <c r="K3195" i="14"/>
  <c r="K2135" i="14"/>
  <c r="K2129" i="14"/>
  <c r="K2127" i="14"/>
  <c r="K786" i="14"/>
  <c r="B89" i="15"/>
  <c r="J89" i="15"/>
  <c r="B88" i="15"/>
  <c r="J88" i="15"/>
  <c r="B87" i="15"/>
  <c r="B86" i="15"/>
  <c r="B84" i="15"/>
  <c r="B85" i="15"/>
  <c r="B83" i="15"/>
  <c r="B60" i="15"/>
  <c r="X1092" i="12"/>
  <c r="T963" i="12"/>
  <c r="X962" i="12"/>
  <c r="T944" i="12"/>
  <c r="T950" i="12"/>
  <c r="X936" i="12"/>
  <c r="T938" i="12"/>
  <c r="X941" i="12"/>
  <c r="X945" i="12"/>
  <c r="X963" i="12"/>
  <c r="T932" i="12"/>
  <c r="X969" i="12"/>
  <c r="T933" i="12"/>
  <c r="X933" i="12" s="1"/>
  <c r="T958" i="12"/>
  <c r="T956" i="12"/>
  <c r="X940" i="12"/>
  <c r="T968" i="12"/>
  <c r="T955" i="12"/>
  <c r="X939" i="12"/>
  <c r="T942" i="12"/>
  <c r="X957" i="12"/>
  <c r="X1093" i="12"/>
  <c r="X955" i="12"/>
  <c r="X951" i="12"/>
  <c r="X947" i="12"/>
  <c r="X953" i="12"/>
  <c r="X937" i="12"/>
  <c r="T960" i="12"/>
  <c r="T935" i="12"/>
  <c r="X935" i="12" s="1"/>
  <c r="X961" i="12"/>
  <c r="T929" i="12"/>
  <c r="X965" i="12"/>
  <c r="X958" i="12"/>
  <c r="T966" i="12"/>
  <c r="X931" i="12"/>
  <c r="T946" i="12"/>
  <c r="X943" i="12"/>
  <c r="X949" i="12"/>
  <c r="T952" i="12"/>
  <c r="X954" i="12"/>
  <c r="X929" i="12"/>
  <c r="T967" i="12"/>
  <c r="X959" i="12"/>
  <c r="T930" i="12"/>
  <c r="E954" i="12" l="1"/>
  <c r="A954" i="12" s="1"/>
  <c r="E1092" i="12"/>
  <c r="A1092" i="12" s="1"/>
  <c r="E969" i="12"/>
  <c r="A969" i="12" s="1"/>
  <c r="E931" i="12"/>
  <c r="A931" i="12" s="1"/>
  <c r="E936" i="12"/>
  <c r="A936" i="12" s="1"/>
  <c r="E953" i="12"/>
  <c r="A953" i="12" s="1"/>
  <c r="E962" i="12"/>
  <c r="F964" i="13" s="1"/>
  <c r="E939" i="12"/>
  <c r="F941" i="13" s="1"/>
  <c r="E961" i="12"/>
  <c r="F963" i="13" s="1"/>
  <c r="E955" i="12"/>
  <c r="A955" i="12" s="1"/>
  <c r="E951" i="12"/>
  <c r="F953" i="13" s="1"/>
  <c r="E941" i="12"/>
  <c r="A941" i="12" s="1"/>
  <c r="E945" i="12"/>
  <c r="F947" i="13" s="1"/>
  <c r="E958" i="12"/>
  <c r="A958" i="12" s="1"/>
  <c r="E947" i="12"/>
  <c r="A947" i="12" s="1"/>
  <c r="E929" i="12"/>
  <c r="A929" i="12" s="1"/>
  <c r="E933" i="12"/>
  <c r="A933" i="12" s="1"/>
  <c r="E963" i="12"/>
  <c r="F965" i="13" s="1"/>
  <c r="E937" i="12"/>
  <c r="A937" i="12" s="1"/>
  <c r="E959" i="12"/>
  <c r="A959" i="12" s="1"/>
  <c r="F966" i="13"/>
  <c r="A964" i="12"/>
  <c r="F950" i="13"/>
  <c r="A948" i="12"/>
  <c r="E965" i="12"/>
  <c r="E940" i="12"/>
  <c r="E949" i="12"/>
  <c r="E943" i="12"/>
  <c r="E957" i="12"/>
  <c r="E935" i="12"/>
  <c r="A935" i="12" s="1"/>
  <c r="E1093" i="12"/>
  <c r="A1093" i="12" s="1"/>
  <c r="F1508" i="14"/>
  <c r="F1509" i="14"/>
  <c r="F1512" i="14"/>
  <c r="F1513" i="14"/>
  <c r="F1514" i="14"/>
  <c r="F1515" i="14"/>
  <c r="F1510" i="14"/>
  <c r="F1511" i="14"/>
  <c r="R1508" i="14"/>
  <c r="R1509" i="14"/>
  <c r="R1512" i="14"/>
  <c r="R1513" i="14"/>
  <c r="R1514" i="14"/>
  <c r="R1515" i="14"/>
  <c r="R1510" i="14"/>
  <c r="R1511" i="14"/>
  <c r="U1508" i="14"/>
  <c r="U1509" i="14"/>
  <c r="U1512" i="14"/>
  <c r="U1513" i="14"/>
  <c r="U1514" i="14"/>
  <c r="U1515" i="14"/>
  <c r="U1510" i="14"/>
  <c r="U1511" i="14"/>
  <c r="X1508" i="14"/>
  <c r="X1509" i="14"/>
  <c r="X1512" i="14"/>
  <c r="X1513" i="14"/>
  <c r="X1514" i="14"/>
  <c r="X1515" i="14"/>
  <c r="X1510" i="14"/>
  <c r="X1511" i="14"/>
  <c r="AA1508" i="14"/>
  <c r="AA1509" i="14"/>
  <c r="AA1512" i="14"/>
  <c r="AA1513" i="14"/>
  <c r="AA1514" i="14"/>
  <c r="AA1515" i="14"/>
  <c r="AA1510" i="14"/>
  <c r="AA1511" i="14"/>
  <c r="F744" i="14"/>
  <c r="F743" i="14"/>
  <c r="F745" i="14"/>
  <c r="R744" i="14"/>
  <c r="R743" i="14"/>
  <c r="R745" i="14"/>
  <c r="U744" i="14"/>
  <c r="U743" i="14"/>
  <c r="U745" i="14"/>
  <c r="X744" i="14"/>
  <c r="X743" i="14"/>
  <c r="X745" i="14"/>
  <c r="AA744" i="14"/>
  <c r="AA743" i="14"/>
  <c r="AA745" i="14"/>
  <c r="F2124" i="14"/>
  <c r="F1565" i="14"/>
  <c r="F359" i="14"/>
  <c r="F360" i="14"/>
  <c r="F361" i="14"/>
  <c r="F362" i="14"/>
  <c r="F363" i="14"/>
  <c r="F364" i="14"/>
  <c r="F365" i="14"/>
  <c r="F366" i="14"/>
  <c r="F367" i="14"/>
  <c r="R2124" i="14"/>
  <c r="R1565" i="14"/>
  <c r="R359" i="14"/>
  <c r="R360" i="14"/>
  <c r="R361" i="14"/>
  <c r="R362" i="14"/>
  <c r="R363" i="14"/>
  <c r="R364" i="14"/>
  <c r="R365" i="14"/>
  <c r="R366" i="14"/>
  <c r="R367" i="14"/>
  <c r="U2124" i="14"/>
  <c r="U1565" i="14"/>
  <c r="U359" i="14"/>
  <c r="U360" i="14"/>
  <c r="U361" i="14"/>
  <c r="U362" i="14"/>
  <c r="U363" i="14"/>
  <c r="U364" i="14"/>
  <c r="U365" i="14"/>
  <c r="U366" i="14"/>
  <c r="U367" i="14"/>
  <c r="X2124" i="14"/>
  <c r="X1565" i="14"/>
  <c r="X359" i="14"/>
  <c r="X360" i="14"/>
  <c r="X361" i="14"/>
  <c r="X362" i="14"/>
  <c r="X363" i="14"/>
  <c r="X364" i="14"/>
  <c r="X365" i="14"/>
  <c r="X366" i="14"/>
  <c r="X367" i="14"/>
  <c r="AA2124" i="14"/>
  <c r="AA1565" i="14"/>
  <c r="AA359" i="14"/>
  <c r="AA360" i="14"/>
  <c r="AA361" i="14"/>
  <c r="AA362" i="14"/>
  <c r="AA363" i="14"/>
  <c r="AA364" i="14"/>
  <c r="AA365" i="14"/>
  <c r="AA366" i="14"/>
  <c r="AA367" i="14"/>
  <c r="F1402" i="14"/>
  <c r="F635" i="14"/>
  <c r="F156" i="14"/>
  <c r="F157" i="14"/>
  <c r="F158" i="14"/>
  <c r="F2055" i="14"/>
  <c r="F2056" i="14"/>
  <c r="R1402" i="14"/>
  <c r="R635" i="14"/>
  <c r="R156" i="14"/>
  <c r="R157" i="14"/>
  <c r="R158" i="14"/>
  <c r="R2055" i="14"/>
  <c r="R2056" i="14"/>
  <c r="U1402" i="14"/>
  <c r="U635" i="14"/>
  <c r="U156" i="14"/>
  <c r="U157" i="14"/>
  <c r="U158" i="14"/>
  <c r="U2055" i="14"/>
  <c r="U2056" i="14"/>
  <c r="X1402" i="14"/>
  <c r="X635" i="14"/>
  <c r="X156" i="14"/>
  <c r="X157" i="14"/>
  <c r="X158" i="14"/>
  <c r="X2055" i="14"/>
  <c r="X2056" i="14"/>
  <c r="AA1402" i="14"/>
  <c r="AA635" i="14"/>
  <c r="AA156" i="14"/>
  <c r="AA157" i="14"/>
  <c r="AA158" i="14"/>
  <c r="AA2055" i="14"/>
  <c r="AA2056" i="14"/>
  <c r="F257" i="14"/>
  <c r="F208" i="14"/>
  <c r="R257" i="14"/>
  <c r="R208" i="14"/>
  <c r="U257" i="14"/>
  <c r="U208" i="14"/>
  <c r="X257" i="14"/>
  <c r="X208" i="14"/>
  <c r="AA257" i="14"/>
  <c r="AA208" i="14"/>
  <c r="F829" i="14"/>
  <c r="R829" i="14"/>
  <c r="U829" i="14"/>
  <c r="X829" i="14"/>
  <c r="AA829" i="14"/>
  <c r="F2062" i="14"/>
  <c r="R2062" i="14"/>
  <c r="U2062" i="14"/>
  <c r="X2062" i="14"/>
  <c r="AA2062" i="14"/>
  <c r="F639" i="14"/>
  <c r="R639" i="14"/>
  <c r="U639" i="14"/>
  <c r="X639" i="14"/>
  <c r="AA639" i="14"/>
  <c r="Y3" i="16"/>
  <c r="Y4" i="16"/>
  <c r="Y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7" i="16"/>
  <c r="Y108" i="16"/>
  <c r="Y109" i="16"/>
  <c r="Y110" i="16"/>
  <c r="Y111" i="16"/>
  <c r="Y112" i="16"/>
  <c r="Y113" i="16"/>
  <c r="Y114" i="16"/>
  <c r="Y115" i="16"/>
  <c r="Y116" i="16"/>
  <c r="Y117" i="16"/>
  <c r="Y118" i="16"/>
  <c r="Y119" i="16"/>
  <c r="Y120" i="16"/>
  <c r="Y121" i="16"/>
  <c r="Y122" i="16"/>
  <c r="Y123" i="16"/>
  <c r="Y124" i="16"/>
  <c r="Y125" i="16"/>
  <c r="Y126" i="16"/>
  <c r="Y127" i="16"/>
  <c r="Y128" i="16"/>
  <c r="Y129" i="16"/>
  <c r="Y130" i="16"/>
  <c r="Y131" i="16"/>
  <c r="Y132" i="16"/>
  <c r="Y133" i="16"/>
  <c r="Y134" i="16"/>
  <c r="Y135" i="16"/>
  <c r="Y136" i="16"/>
  <c r="AA2068" i="14"/>
  <c r="X2068" i="14"/>
  <c r="U2068" i="14"/>
  <c r="R2068" i="14"/>
  <c r="F2068" i="14"/>
  <c r="AA2698" i="14"/>
  <c r="X2698" i="14"/>
  <c r="U2698" i="14"/>
  <c r="R2698" i="14"/>
  <c r="F2698" i="14"/>
  <c r="AB301" i="1"/>
  <c r="AC301" i="1" s="1"/>
  <c r="X301" i="1"/>
  <c r="S301" i="1"/>
  <c r="Q301" i="1"/>
  <c r="O301" i="1"/>
  <c r="M301" i="1"/>
  <c r="AB363" i="1"/>
  <c r="AC363" i="1" s="1"/>
  <c r="X363" i="1"/>
  <c r="S363" i="1"/>
  <c r="Q363" i="1"/>
  <c r="O363" i="1"/>
  <c r="M363" i="1"/>
  <c r="AB12" i="1"/>
  <c r="AC12" i="1" s="1"/>
  <c r="X12" i="1"/>
  <c r="S12" i="1"/>
  <c r="Q12" i="1"/>
  <c r="O12" i="1"/>
  <c r="M12" i="1"/>
  <c r="AB10" i="1"/>
  <c r="AC10" i="1" s="1"/>
  <c r="X10" i="1"/>
  <c r="S10" i="1"/>
  <c r="Q10" i="1"/>
  <c r="O10" i="1"/>
  <c r="M10" i="1"/>
  <c r="AB61" i="1"/>
  <c r="AC61" i="1" s="1"/>
  <c r="X61" i="1"/>
  <c r="S61" i="1"/>
  <c r="Q61" i="1"/>
  <c r="O61" i="1"/>
  <c r="M61" i="1"/>
  <c r="S3" i="16"/>
  <c r="S4" i="16" s="1"/>
  <c r="S5" i="16" s="1"/>
  <c r="S6" i="16" s="1"/>
  <c r="S7" i="16" s="1"/>
  <c r="S8" i="16" s="1"/>
  <c r="S9" i="16" s="1"/>
  <c r="S10" i="16" s="1"/>
  <c r="S11" i="16" s="1"/>
  <c r="S12" i="16" s="1"/>
  <c r="S13" i="16" s="1"/>
  <c r="S14" i="16" s="1"/>
  <c r="S15" i="16" s="1"/>
  <c r="S16" i="16" s="1"/>
  <c r="S17" i="16" s="1"/>
  <c r="S18" i="16" s="1"/>
  <c r="S19" i="16" s="1"/>
  <c r="S20" i="16" s="1"/>
  <c r="S21" i="16" s="1"/>
  <c r="S22" i="16" s="1"/>
  <c r="S23" i="16" s="1"/>
  <c r="S24" i="16" s="1"/>
  <c r="S25" i="16" s="1"/>
  <c r="S26" i="16" s="1"/>
  <c r="S27" i="16" s="1"/>
  <c r="S28" i="16" s="1"/>
  <c r="S29" i="16" s="1"/>
  <c r="S30" i="16" s="1"/>
  <c r="S31" i="16" s="1"/>
  <c r="S32" i="16" s="1"/>
  <c r="S33" i="16" s="1"/>
  <c r="S34" i="16" s="1"/>
  <c r="S35" i="16" s="1"/>
  <c r="S36" i="16" s="1"/>
  <c r="S37" i="16" s="1"/>
  <c r="S38" i="16" s="1"/>
  <c r="S39" i="16" s="1"/>
  <c r="S40" i="16" s="1"/>
  <c r="S41" i="16" s="1"/>
  <c r="S42" i="16" s="1"/>
  <c r="S43" i="16" s="1"/>
  <c r="S44" i="16" s="1"/>
  <c r="S45" i="16" s="1"/>
  <c r="S46" i="16" s="1"/>
  <c r="S47" i="16" s="1"/>
  <c r="S48" i="16" s="1"/>
  <c r="S49" i="16" s="1"/>
  <c r="S50" i="16" s="1"/>
  <c r="S51" i="16" s="1"/>
  <c r="T42" i="16"/>
  <c r="T52" i="16"/>
  <c r="T55" i="16"/>
  <c r="U55" i="16" s="1"/>
  <c r="V55" i="16" s="1"/>
  <c r="T58" i="16"/>
  <c r="U58" i="16" s="1"/>
  <c r="V58" i="16" s="1"/>
  <c r="T62" i="16"/>
  <c r="U62" i="16" s="1"/>
  <c r="V62" i="16" s="1"/>
  <c r="T67" i="16"/>
  <c r="U67" i="16" s="1"/>
  <c r="T84" i="16"/>
  <c r="U84" i="16" s="1"/>
  <c r="V84" i="16" s="1"/>
  <c r="T97" i="16"/>
  <c r="U97" i="16" s="1"/>
  <c r="T100" i="16"/>
  <c r="U100" i="16" s="1"/>
  <c r="V100" i="16" s="1"/>
  <c r="T102" i="16"/>
  <c r="U102" i="16" s="1"/>
  <c r="V102" i="16" s="1"/>
  <c r="T114" i="16"/>
  <c r="U114" i="16" s="1"/>
  <c r="V114" i="16" s="1"/>
  <c r="T121" i="16"/>
  <c r="U121" i="16" s="1"/>
  <c r="T126" i="16"/>
  <c r="U126" i="16" s="1"/>
  <c r="V126" i="16" s="1"/>
  <c r="T135" i="16"/>
  <c r="U135" i="16" s="1"/>
  <c r="U42" i="16"/>
  <c r="V42" i="16" s="1"/>
  <c r="U52" i="16"/>
  <c r="V52" i="16" s="1"/>
  <c r="W42" i="16"/>
  <c r="W52" i="16"/>
  <c r="W55" i="16"/>
  <c r="W58" i="16"/>
  <c r="W62" i="16"/>
  <c r="W67" i="16"/>
  <c r="W84" i="16"/>
  <c r="W97" i="16"/>
  <c r="W100" i="16"/>
  <c r="W102" i="16"/>
  <c r="W114" i="16"/>
  <c r="W121" i="16"/>
  <c r="W126" i="16"/>
  <c r="W135" i="16"/>
  <c r="X952" i="12"/>
  <c r="X967" i="12"/>
  <c r="X930" i="12"/>
  <c r="X960" i="12"/>
  <c r="X942" i="12"/>
  <c r="X956" i="12"/>
  <c r="X938" i="12"/>
  <c r="X968" i="12"/>
  <c r="X944" i="12"/>
  <c r="X932" i="12"/>
  <c r="X966" i="12"/>
  <c r="X950" i="12"/>
  <c r="X946" i="12"/>
  <c r="F956" i="13" l="1"/>
  <c r="E942" i="12"/>
  <c r="F944" i="13" s="1"/>
  <c r="A962" i="12"/>
  <c r="F955" i="13"/>
  <c r="F971" i="13"/>
  <c r="F961" i="13"/>
  <c r="A951" i="12"/>
  <c r="A963" i="12"/>
  <c r="A961" i="12"/>
  <c r="A939" i="12"/>
  <c r="E956" i="12"/>
  <c r="E950" i="12"/>
  <c r="E944" i="12"/>
  <c r="A944" i="12" s="1"/>
  <c r="E966" i="12"/>
  <c r="A966" i="12" s="1"/>
  <c r="E932" i="12"/>
  <c r="A932" i="12" s="1"/>
  <c r="F957" i="13"/>
  <c r="A945" i="12"/>
  <c r="F949" i="13"/>
  <c r="F939" i="13"/>
  <c r="F960" i="13"/>
  <c r="F943" i="13"/>
  <c r="E952" i="12"/>
  <c r="A952" i="12" s="1"/>
  <c r="E930" i="12"/>
  <c r="A930" i="12" s="1"/>
  <c r="E938" i="12"/>
  <c r="A938" i="12" s="1"/>
  <c r="E960" i="12"/>
  <c r="F962" i="13" s="1"/>
  <c r="E967" i="12"/>
  <c r="E968" i="12"/>
  <c r="E946" i="12"/>
  <c r="A957" i="12"/>
  <c r="F959" i="13"/>
  <c r="A949" i="12"/>
  <c r="F951" i="13"/>
  <c r="A940" i="12"/>
  <c r="F942" i="13"/>
  <c r="A943" i="12"/>
  <c r="F945" i="13"/>
  <c r="A960" i="12"/>
  <c r="A965" i="12"/>
  <c r="F967" i="13"/>
  <c r="X58" i="16"/>
  <c r="X114" i="16"/>
  <c r="X84" i="16"/>
  <c r="X126" i="16"/>
  <c r="X100" i="16"/>
  <c r="X62" i="16"/>
  <c r="X42" i="16"/>
  <c r="X102" i="16"/>
  <c r="V135" i="16"/>
  <c r="X135" i="16"/>
  <c r="V121" i="16"/>
  <c r="X121" i="16"/>
  <c r="V97" i="16"/>
  <c r="X97" i="16"/>
  <c r="V67" i="16"/>
  <c r="X67" i="16"/>
  <c r="X52" i="16"/>
  <c r="X55" i="16"/>
  <c r="AE301" i="1"/>
  <c r="AE363" i="1"/>
  <c r="AD12" i="1"/>
  <c r="AA12" i="1" s="1"/>
  <c r="AE12" i="1"/>
  <c r="AD10" i="1"/>
  <c r="AA10" i="1" s="1"/>
  <c r="AE10" i="1"/>
  <c r="AE61" i="1"/>
  <c r="S52" i="16"/>
  <c r="S53" i="16" s="1"/>
  <c r="S54" i="16" s="1"/>
  <c r="S55" i="16" s="1"/>
  <c r="S56" i="16" s="1"/>
  <c r="S57" i="16" s="1"/>
  <c r="S58" i="16" s="1"/>
  <c r="S59" i="16" s="1"/>
  <c r="S60" i="16" s="1"/>
  <c r="S61" i="16" s="1"/>
  <c r="S62" i="16" s="1"/>
  <c r="S63" i="16" s="1"/>
  <c r="S64" i="16" s="1"/>
  <c r="S65" i="16" s="1"/>
  <c r="S66" i="16" s="1"/>
  <c r="S67" i="16" s="1"/>
  <c r="S68" i="16" s="1"/>
  <c r="S69" i="16" s="1"/>
  <c r="S70" i="16" s="1"/>
  <c r="S71" i="16" s="1"/>
  <c r="S72" i="16" s="1"/>
  <c r="S73" i="16" s="1"/>
  <c r="S74" i="16" s="1"/>
  <c r="S75" i="16" s="1"/>
  <c r="S76" i="16" s="1"/>
  <c r="S77" i="16" s="1"/>
  <c r="S78" i="16" s="1"/>
  <c r="S79" i="16" s="1"/>
  <c r="S80" i="16" s="1"/>
  <c r="S81" i="16" s="1"/>
  <c r="S82" i="16" s="1"/>
  <c r="S83" i="16" s="1"/>
  <c r="S84" i="16" s="1"/>
  <c r="S85" i="16" s="1"/>
  <c r="S86" i="16" s="1"/>
  <c r="S87" i="16" s="1"/>
  <c r="S88" i="16" s="1"/>
  <c r="S89" i="16" s="1"/>
  <c r="S90" i="16" s="1"/>
  <c r="S91" i="16" s="1"/>
  <c r="S92" i="16" s="1"/>
  <c r="S93" i="16" s="1"/>
  <c r="S94" i="16" s="1"/>
  <c r="S95" i="16" s="1"/>
  <c r="S96" i="16" s="1"/>
  <c r="S97" i="16" s="1"/>
  <c r="S98" i="16" s="1"/>
  <c r="S99" i="16" s="1"/>
  <c r="S100" i="16" s="1"/>
  <c r="S101" i="16" s="1"/>
  <c r="S102" i="16" s="1"/>
  <c r="S103" i="16" s="1"/>
  <c r="S104" i="16" s="1"/>
  <c r="S105" i="16" s="1"/>
  <c r="S106" i="16" s="1"/>
  <c r="S107" i="16" s="1"/>
  <c r="S108" i="16" s="1"/>
  <c r="S109" i="16" s="1"/>
  <c r="S110" i="16" s="1"/>
  <c r="S111" i="16" s="1"/>
  <c r="S112" i="16" s="1"/>
  <c r="S113" i="16" s="1"/>
  <c r="S114" i="16" s="1"/>
  <c r="S115" i="16" s="1"/>
  <c r="S116" i="16" s="1"/>
  <c r="S117" i="16" s="1"/>
  <c r="S118" i="16" s="1"/>
  <c r="S119" i="16" s="1"/>
  <c r="S120" i="16" s="1"/>
  <c r="S121" i="16" s="1"/>
  <c r="S122" i="16" s="1"/>
  <c r="S123" i="16" s="1"/>
  <c r="S124" i="16" s="1"/>
  <c r="S125" i="16" s="1"/>
  <c r="S126" i="16" s="1"/>
  <c r="S127" i="16" s="1"/>
  <c r="S128" i="16" s="1"/>
  <c r="S129" i="16" s="1"/>
  <c r="S130" i="16" s="1"/>
  <c r="S131" i="16" s="1"/>
  <c r="S132" i="16" s="1"/>
  <c r="S133" i="16" s="1"/>
  <c r="S134" i="16" s="1"/>
  <c r="S135" i="16" s="1"/>
  <c r="S136" i="16" s="1"/>
  <c r="T51" i="16"/>
  <c r="T53" i="16"/>
  <c r="X3" i="1"/>
  <c r="X4" i="1"/>
  <c r="X5" i="1"/>
  <c r="X6" i="1"/>
  <c r="X7" i="1"/>
  <c r="X8" i="1"/>
  <c r="X9" i="1"/>
  <c r="X11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7" i="1"/>
  <c r="X128" i="1"/>
  <c r="X129" i="1"/>
  <c r="X130" i="1"/>
  <c r="X126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7" i="1"/>
  <c r="X236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3" i="1"/>
  <c r="X300" i="1"/>
  <c r="X302" i="1"/>
  <c r="X304" i="1"/>
  <c r="X306" i="1"/>
  <c r="X308" i="1"/>
  <c r="X309" i="1"/>
  <c r="X310" i="1"/>
  <c r="X305" i="1"/>
  <c r="X307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3" i="1"/>
  <c r="X354" i="1"/>
  <c r="X355" i="1"/>
  <c r="X352" i="1"/>
  <c r="X356" i="1"/>
  <c r="X357" i="1"/>
  <c r="X358" i="1"/>
  <c r="X359" i="1"/>
  <c r="X360" i="1"/>
  <c r="X361" i="1"/>
  <c r="X362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A942" i="12" l="1"/>
  <c r="F968" i="13"/>
  <c r="A956" i="12"/>
  <c r="F958" i="13"/>
  <c r="F946" i="13"/>
  <c r="F952" i="13"/>
  <c r="A950" i="12"/>
  <c r="F940" i="13"/>
  <c r="F954" i="13"/>
  <c r="A968" i="12"/>
  <c r="F970" i="13"/>
  <c r="A946" i="12"/>
  <c r="F948" i="13"/>
  <c r="A967" i="12"/>
  <c r="F969" i="13"/>
  <c r="AF10" i="1"/>
  <c r="AH10" i="1" s="1"/>
  <c r="Z10" i="1" s="1"/>
  <c r="AF12" i="1"/>
  <c r="AG12" i="1" s="1"/>
  <c r="Y12" i="1" s="1"/>
  <c r="F12" i="1"/>
  <c r="F10" i="1"/>
  <c r="AG10" i="1"/>
  <c r="Y10" i="1" s="1"/>
  <c r="T54" i="16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J69" i="15"/>
  <c r="B68" i="15"/>
  <c r="B67" i="15"/>
  <c r="B66" i="15"/>
  <c r="B65" i="15"/>
  <c r="B64" i="15"/>
  <c r="B63" i="15"/>
  <c r="B62" i="15"/>
  <c r="B61" i="15"/>
  <c r="B59" i="15"/>
  <c r="W10" i="16"/>
  <c r="W12" i="16"/>
  <c r="W14" i="16"/>
  <c r="W22" i="16"/>
  <c r="W28" i="16"/>
  <c r="W33" i="16"/>
  <c r="W36" i="16"/>
  <c r="W38" i="16"/>
  <c r="W40" i="16"/>
  <c r="B12" i="15"/>
  <c r="AH12" i="1" l="1"/>
  <c r="Z12" i="1" s="1"/>
  <c r="T56" i="16"/>
  <c r="M442" i="1"/>
  <c r="O442" i="1"/>
  <c r="Q442" i="1"/>
  <c r="S442" i="1"/>
  <c r="AB442" i="1"/>
  <c r="AC442" i="1" s="1"/>
  <c r="M64" i="1"/>
  <c r="O64" i="1"/>
  <c r="Q64" i="1"/>
  <c r="S64" i="1"/>
  <c r="AB64" i="1"/>
  <c r="AC64" i="1" s="1"/>
  <c r="M236" i="1"/>
  <c r="O236" i="1"/>
  <c r="Q236" i="1"/>
  <c r="S236" i="1"/>
  <c r="AB236" i="1"/>
  <c r="AC236" i="1" s="1"/>
  <c r="T57" i="16" l="1"/>
  <c r="AE236" i="1"/>
  <c r="AE64" i="1"/>
  <c r="AE442" i="1"/>
  <c r="T59" i="16" l="1"/>
  <c r="T60" i="16" l="1"/>
  <c r="T10" i="16"/>
  <c r="U10" i="16" s="1"/>
  <c r="T12" i="16"/>
  <c r="U12" i="16" s="1"/>
  <c r="T14" i="16"/>
  <c r="U14" i="16" s="1"/>
  <c r="T22" i="16"/>
  <c r="U22" i="16" s="1"/>
  <c r="T28" i="16"/>
  <c r="U28" i="16" s="1"/>
  <c r="T33" i="16"/>
  <c r="U33" i="16" s="1"/>
  <c r="T36" i="16"/>
  <c r="U36" i="16" s="1"/>
  <c r="T38" i="16"/>
  <c r="U38" i="16" s="1"/>
  <c r="T40" i="16"/>
  <c r="U40" i="16" s="1"/>
  <c r="V36" i="16" l="1"/>
  <c r="X36" i="16"/>
  <c r="V14" i="16"/>
  <c r="X14" i="16"/>
  <c r="V10" i="16"/>
  <c r="X10" i="16"/>
  <c r="V40" i="16"/>
  <c r="X40" i="16"/>
  <c r="V28" i="16"/>
  <c r="X28" i="16"/>
  <c r="V38" i="16"/>
  <c r="X38" i="16"/>
  <c r="V33" i="16"/>
  <c r="X33" i="16"/>
  <c r="V22" i="16"/>
  <c r="X22" i="16"/>
  <c r="V12" i="16"/>
  <c r="X12" i="16"/>
  <c r="T41" i="16"/>
  <c r="T61" i="16"/>
  <c r="T3" i="16"/>
  <c r="T34" i="16"/>
  <c r="T32" i="16"/>
  <c r="T30" i="16"/>
  <c r="T26" i="16"/>
  <c r="T24" i="16"/>
  <c r="T20" i="16"/>
  <c r="T18" i="16"/>
  <c r="T16" i="16"/>
  <c r="T8" i="16"/>
  <c r="T6" i="16"/>
  <c r="T4" i="16"/>
  <c r="T39" i="16"/>
  <c r="T37" i="16"/>
  <c r="T35" i="16"/>
  <c r="T31" i="16"/>
  <c r="T29" i="16"/>
  <c r="T27" i="16"/>
  <c r="T25" i="16"/>
  <c r="T23" i="16"/>
  <c r="T21" i="16"/>
  <c r="T19" i="16"/>
  <c r="T17" i="16"/>
  <c r="T15" i="16"/>
  <c r="T13" i="16"/>
  <c r="T11" i="16"/>
  <c r="T9" i="16"/>
  <c r="T7" i="16"/>
  <c r="T5" i="16"/>
  <c r="M174" i="1"/>
  <c r="M175" i="1"/>
  <c r="M176" i="1"/>
  <c r="M177" i="1"/>
  <c r="O174" i="1"/>
  <c r="O175" i="1"/>
  <c r="O176" i="1"/>
  <c r="O177" i="1"/>
  <c r="Q174" i="1"/>
  <c r="Q175" i="1"/>
  <c r="Q176" i="1"/>
  <c r="Q177" i="1"/>
  <c r="S174" i="1"/>
  <c r="S175" i="1"/>
  <c r="S176" i="1"/>
  <c r="S177" i="1"/>
  <c r="AB174" i="1"/>
  <c r="AC174" i="1" s="1"/>
  <c r="AB175" i="1"/>
  <c r="AC175" i="1" s="1"/>
  <c r="AB176" i="1"/>
  <c r="AC176" i="1" s="1"/>
  <c r="AB177" i="1"/>
  <c r="AC177" i="1" s="1"/>
  <c r="T43" i="16" l="1"/>
  <c r="T63" i="16"/>
  <c r="AE177" i="1"/>
  <c r="AE175" i="1"/>
  <c r="AE176" i="1"/>
  <c r="AE174" i="1"/>
  <c r="B58" i="15"/>
  <c r="J58" i="15"/>
  <c r="T64" i="16" l="1"/>
  <c r="T44" i="16"/>
  <c r="B57" i="15"/>
  <c r="J57" i="15"/>
  <c r="B56" i="15"/>
  <c r="B55" i="15"/>
  <c r="B54" i="15"/>
  <c r="B53" i="15"/>
  <c r="J53" i="15"/>
  <c r="B52" i="15"/>
  <c r="B51" i="15"/>
  <c r="B50" i="15"/>
  <c r="B49" i="15"/>
  <c r="B48" i="15"/>
  <c r="B47" i="15"/>
  <c r="J4" i="15"/>
  <c r="J5" i="15"/>
  <c r="J7" i="15"/>
  <c r="J21" i="15"/>
  <c r="J24" i="15"/>
  <c r="J25" i="15"/>
  <c r="J26" i="15"/>
  <c r="J27" i="15"/>
  <c r="J28" i="15"/>
  <c r="J39" i="15"/>
  <c r="AB3" i="1"/>
  <c r="AC3" i="1" s="1"/>
  <c r="AB4" i="1"/>
  <c r="AC4" i="1" s="1"/>
  <c r="AB5" i="1"/>
  <c r="AC5" i="1" s="1"/>
  <c r="AB6" i="1"/>
  <c r="AC6" i="1" s="1"/>
  <c r="AB9" i="1"/>
  <c r="AC9" i="1" s="1"/>
  <c r="AB11" i="1"/>
  <c r="AC11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3" i="1"/>
  <c r="AC23" i="1" s="1"/>
  <c r="AB24" i="1"/>
  <c r="AC24" i="1" s="1"/>
  <c r="AB25" i="1"/>
  <c r="AC25" i="1" s="1"/>
  <c r="AB27" i="1"/>
  <c r="AC27" i="1" s="1"/>
  <c r="AB22" i="1"/>
  <c r="AC22" i="1" s="1"/>
  <c r="AB26" i="1"/>
  <c r="AC26" i="1" s="1"/>
  <c r="AB28" i="1"/>
  <c r="AC28" i="1" s="1"/>
  <c r="AB29" i="1"/>
  <c r="AC29" i="1" s="1"/>
  <c r="AB36" i="1"/>
  <c r="AC36" i="1" s="1"/>
  <c r="AB38" i="1"/>
  <c r="AC38" i="1" s="1"/>
  <c r="AB39" i="1"/>
  <c r="AC39" i="1" s="1"/>
  <c r="AB40" i="1"/>
  <c r="AC40" i="1" s="1"/>
  <c r="AB41" i="1"/>
  <c r="AC41" i="1" s="1"/>
  <c r="AB42" i="1"/>
  <c r="AC42" i="1" s="1"/>
  <c r="AB32" i="1"/>
  <c r="AC32" i="1" s="1"/>
  <c r="AB35" i="1"/>
  <c r="AC35" i="1" s="1"/>
  <c r="AB37" i="1"/>
  <c r="AC37" i="1" s="1"/>
  <c r="AB45" i="1"/>
  <c r="AC45" i="1" s="1"/>
  <c r="AB47" i="1"/>
  <c r="AC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6" i="1"/>
  <c r="AC56" i="1" s="1"/>
  <c r="AB57" i="1"/>
  <c r="AC57" i="1" s="1"/>
  <c r="AB62" i="1"/>
  <c r="AC62" i="1" s="1"/>
  <c r="AB66" i="1"/>
  <c r="AC66" i="1" s="1"/>
  <c r="AB60" i="1"/>
  <c r="AC60" i="1" s="1"/>
  <c r="AB63" i="1"/>
  <c r="AC63" i="1" s="1"/>
  <c r="AB65" i="1"/>
  <c r="AC65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1" i="1"/>
  <c r="AC81" i="1" s="1"/>
  <c r="AB82" i="1"/>
  <c r="AC82" i="1" s="1"/>
  <c r="AB80" i="1"/>
  <c r="AC80" i="1" s="1"/>
  <c r="AB83" i="1"/>
  <c r="AC83" i="1" s="1"/>
  <c r="AB84" i="1"/>
  <c r="AC84" i="1" s="1"/>
  <c r="AB86" i="1"/>
  <c r="AC86" i="1" s="1"/>
  <c r="AB88" i="1"/>
  <c r="AC88" i="1" s="1"/>
  <c r="AB92" i="1"/>
  <c r="AC92" i="1" s="1"/>
  <c r="AB90" i="1"/>
  <c r="AC90" i="1" s="1"/>
  <c r="AB87" i="1"/>
  <c r="AC87" i="1" s="1"/>
  <c r="AB91" i="1"/>
  <c r="AC91" i="1" s="1"/>
  <c r="AB85" i="1"/>
  <c r="AC85" i="1" s="1"/>
  <c r="AB89" i="1"/>
  <c r="AC89" i="1" s="1"/>
  <c r="AB93" i="1"/>
  <c r="AC93" i="1" s="1"/>
  <c r="AB99" i="1"/>
  <c r="AC99" i="1" s="1"/>
  <c r="AB94" i="1"/>
  <c r="AC94" i="1" s="1"/>
  <c r="AB95" i="1"/>
  <c r="AC95" i="1" s="1"/>
  <c r="AB96" i="1"/>
  <c r="AC96" i="1" s="1"/>
  <c r="AB97" i="1"/>
  <c r="AC97" i="1" s="1"/>
  <c r="AB98" i="1"/>
  <c r="AC98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4" i="1"/>
  <c r="AC114" i="1" s="1"/>
  <c r="AB113" i="1"/>
  <c r="AC113" i="1" s="1"/>
  <c r="AB116" i="1"/>
  <c r="AC116" i="1" s="1"/>
  <c r="AB117" i="1"/>
  <c r="AC117" i="1" s="1"/>
  <c r="AB118" i="1"/>
  <c r="AC118" i="1" s="1"/>
  <c r="AB119" i="1"/>
  <c r="AC119" i="1" s="1"/>
  <c r="AB43" i="1"/>
  <c r="AC43" i="1" s="1"/>
  <c r="AB44" i="1"/>
  <c r="AC44" i="1" s="1"/>
  <c r="AB46" i="1"/>
  <c r="AC46" i="1" s="1"/>
  <c r="AB122" i="1"/>
  <c r="AC122" i="1" s="1"/>
  <c r="AB123" i="1"/>
  <c r="AC123" i="1" s="1"/>
  <c r="AB124" i="1"/>
  <c r="AC124" i="1" s="1"/>
  <c r="AB125" i="1"/>
  <c r="AC125" i="1" s="1"/>
  <c r="AB128" i="1"/>
  <c r="AC128" i="1" s="1"/>
  <c r="AB127" i="1"/>
  <c r="AC127" i="1" s="1"/>
  <c r="AB129" i="1"/>
  <c r="AC129" i="1" s="1"/>
  <c r="AB130" i="1"/>
  <c r="AC130" i="1" s="1"/>
  <c r="AB126" i="1"/>
  <c r="AC126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41" i="1"/>
  <c r="AC141" i="1" s="1"/>
  <c r="AB145" i="1"/>
  <c r="AC145" i="1" s="1"/>
  <c r="AB146" i="1"/>
  <c r="AC146" i="1" s="1"/>
  <c r="AB147" i="1"/>
  <c r="AC147" i="1" s="1"/>
  <c r="AB148" i="1"/>
  <c r="AC148" i="1" s="1"/>
  <c r="AB156" i="1"/>
  <c r="AC156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7" i="1"/>
  <c r="AC157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90" i="1"/>
  <c r="AC190" i="1" s="1"/>
  <c r="AB191" i="1"/>
  <c r="AC191" i="1" s="1"/>
  <c r="AB186" i="1"/>
  <c r="AC186" i="1" s="1"/>
  <c r="AB187" i="1"/>
  <c r="AC187" i="1" s="1"/>
  <c r="AB188" i="1"/>
  <c r="AC188" i="1" s="1"/>
  <c r="AB189" i="1"/>
  <c r="AC189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AB210" i="1"/>
  <c r="AC210" i="1" s="1"/>
  <c r="AB211" i="1"/>
  <c r="AC211" i="1" s="1"/>
  <c r="AB212" i="1"/>
  <c r="AC212" i="1" s="1"/>
  <c r="K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3" i="1"/>
  <c r="AC233" i="1" s="1"/>
  <c r="AB234" i="1"/>
  <c r="AC234" i="1" s="1"/>
  <c r="AB235" i="1"/>
  <c r="AC235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5" i="1"/>
  <c r="AC245" i="1" s="1"/>
  <c r="AB246" i="1"/>
  <c r="AC246" i="1" s="1"/>
  <c r="AB247" i="1"/>
  <c r="AC247" i="1" s="1"/>
  <c r="AB249" i="1"/>
  <c r="AC249" i="1" s="1"/>
  <c r="AB250" i="1"/>
  <c r="AC250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79" i="1"/>
  <c r="AC279" i="1" s="1"/>
  <c r="AB280" i="1"/>
  <c r="AC280" i="1" s="1"/>
  <c r="AB281" i="1"/>
  <c r="AC281" i="1" s="1"/>
  <c r="AB282" i="1"/>
  <c r="AC282" i="1" s="1"/>
  <c r="AB283" i="1"/>
  <c r="AC283" i="1" s="1"/>
  <c r="AB284" i="1"/>
  <c r="AC284" i="1" s="1"/>
  <c r="AB285" i="1"/>
  <c r="AC285" i="1" s="1"/>
  <c r="AB286" i="1"/>
  <c r="AC286" i="1" s="1"/>
  <c r="AB287" i="1"/>
  <c r="AC287" i="1" s="1"/>
  <c r="AB288" i="1"/>
  <c r="AC288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3" i="1"/>
  <c r="AC303" i="1" s="1"/>
  <c r="AB300" i="1"/>
  <c r="AC300" i="1" s="1"/>
  <c r="AB302" i="1"/>
  <c r="AC302" i="1" s="1"/>
  <c r="AB304" i="1"/>
  <c r="AC304" i="1" s="1"/>
  <c r="AB306" i="1"/>
  <c r="AC306" i="1" s="1"/>
  <c r="AB308" i="1"/>
  <c r="AC308" i="1" s="1"/>
  <c r="AB309" i="1"/>
  <c r="AC309" i="1" s="1"/>
  <c r="AB310" i="1"/>
  <c r="AC310" i="1" s="1"/>
  <c r="AB305" i="1"/>
  <c r="AC305" i="1" s="1"/>
  <c r="AB307" i="1"/>
  <c r="AC307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7" i="1"/>
  <c r="AC327" i="1" s="1"/>
  <c r="AB328" i="1"/>
  <c r="AC328" i="1" s="1"/>
  <c r="AB329" i="1"/>
  <c r="AC329" i="1" s="1"/>
  <c r="AB330" i="1"/>
  <c r="AC330" i="1" s="1"/>
  <c r="AB331" i="1"/>
  <c r="AC331" i="1" s="1"/>
  <c r="AB332" i="1"/>
  <c r="AC332" i="1" s="1"/>
  <c r="AB333" i="1"/>
  <c r="AC333" i="1" s="1"/>
  <c r="AB334" i="1"/>
  <c r="AC334" i="1" s="1"/>
  <c r="AB337" i="1"/>
  <c r="AC337" i="1" s="1"/>
  <c r="AB338" i="1"/>
  <c r="AC338" i="1" s="1"/>
  <c r="AB339" i="1"/>
  <c r="AC339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8" i="1"/>
  <c r="AC348" i="1" s="1"/>
  <c r="AB349" i="1"/>
  <c r="AC349" i="1" s="1"/>
  <c r="AB350" i="1"/>
  <c r="AC350" i="1" s="1"/>
  <c r="AB353" i="1"/>
  <c r="AC353" i="1" s="1"/>
  <c r="AB354" i="1"/>
  <c r="AC354" i="1" s="1"/>
  <c r="AB355" i="1"/>
  <c r="AC355" i="1" s="1"/>
  <c r="AB352" i="1"/>
  <c r="AC352" i="1" s="1"/>
  <c r="AB356" i="1"/>
  <c r="AC356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4" i="1"/>
  <c r="AC384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3" i="1"/>
  <c r="AC393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2" i="1"/>
  <c r="AC412" i="1" s="1"/>
  <c r="AB413" i="1"/>
  <c r="AC413" i="1" s="1"/>
  <c r="AB414" i="1"/>
  <c r="AC414" i="1" s="1"/>
  <c r="AB415" i="1"/>
  <c r="AC415" i="1" s="1"/>
  <c r="AB416" i="1"/>
  <c r="AC416" i="1" s="1"/>
  <c r="AB417" i="1"/>
  <c r="AC417" i="1" s="1"/>
  <c r="AB418" i="1"/>
  <c r="AC418" i="1" s="1"/>
  <c r="AB419" i="1"/>
  <c r="AC419" i="1" s="1"/>
  <c r="AB420" i="1"/>
  <c r="AC420" i="1" s="1"/>
  <c r="AB421" i="1"/>
  <c r="AC421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35" i="1"/>
  <c r="AC435" i="1" s="1"/>
  <c r="AB436" i="1"/>
  <c r="AC436" i="1" s="1"/>
  <c r="AB437" i="1"/>
  <c r="AC437" i="1" s="1"/>
  <c r="AB438" i="1"/>
  <c r="AC438" i="1" s="1"/>
  <c r="AB439" i="1"/>
  <c r="AC439" i="1" s="1"/>
  <c r="AB440" i="1"/>
  <c r="AC440" i="1" s="1"/>
  <c r="AB441" i="1"/>
  <c r="AC441" i="1" s="1"/>
  <c r="AB443" i="1"/>
  <c r="AC443" i="1" s="1"/>
  <c r="AB444" i="1"/>
  <c r="AC444" i="1" s="1"/>
  <c r="AB445" i="1"/>
  <c r="AC445" i="1" s="1"/>
  <c r="AB446" i="1"/>
  <c r="AC446" i="1" s="1"/>
  <c r="AB447" i="1"/>
  <c r="AC447" i="1" s="1"/>
  <c r="AB448" i="1"/>
  <c r="AC448" i="1" s="1"/>
  <c r="AB449" i="1"/>
  <c r="AC449" i="1" s="1"/>
  <c r="AB450" i="1"/>
  <c r="AC450" i="1" s="1"/>
  <c r="AB451" i="1"/>
  <c r="AC451" i="1" s="1"/>
  <c r="AB452" i="1"/>
  <c r="AC452" i="1" s="1"/>
  <c r="AB453" i="1"/>
  <c r="AC453" i="1" s="1"/>
  <c r="AB454" i="1"/>
  <c r="AC454" i="1" s="1"/>
  <c r="AB455" i="1"/>
  <c r="AC455" i="1" s="1"/>
  <c r="AB456" i="1"/>
  <c r="AC456" i="1" s="1"/>
  <c r="AB7" i="1"/>
  <c r="AC7" i="1" s="1"/>
  <c r="AB8" i="1"/>
  <c r="AC8" i="1" s="1"/>
  <c r="AB30" i="1"/>
  <c r="AC30" i="1" s="1"/>
  <c r="AB31" i="1"/>
  <c r="AC31" i="1" s="1"/>
  <c r="AB33" i="1"/>
  <c r="AC33" i="1" s="1"/>
  <c r="AB34" i="1"/>
  <c r="AC34" i="1" s="1"/>
  <c r="AB55" i="1"/>
  <c r="AC55" i="1" s="1"/>
  <c r="AB58" i="1"/>
  <c r="AC58" i="1" s="1"/>
  <c r="AB59" i="1"/>
  <c r="AC59" i="1" s="1"/>
  <c r="AB107" i="1"/>
  <c r="AC107" i="1" s="1"/>
  <c r="AB115" i="1"/>
  <c r="AC115" i="1" s="1"/>
  <c r="AB120" i="1"/>
  <c r="AC120" i="1" s="1"/>
  <c r="AB121" i="1"/>
  <c r="AC121" i="1" s="1"/>
  <c r="AB131" i="1"/>
  <c r="AC131" i="1" s="1"/>
  <c r="AB138" i="1"/>
  <c r="AC138" i="1" s="1"/>
  <c r="AB139" i="1"/>
  <c r="AC139" i="1" s="1"/>
  <c r="AB140" i="1"/>
  <c r="AC140" i="1" s="1"/>
  <c r="AB142" i="1"/>
  <c r="AC142" i="1" s="1"/>
  <c r="AB143" i="1"/>
  <c r="AC143" i="1" s="1"/>
  <c r="AB144" i="1"/>
  <c r="AC144" i="1" s="1"/>
  <c r="AB149" i="1"/>
  <c r="AC149" i="1" s="1"/>
  <c r="AB150" i="1"/>
  <c r="AC150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85" i="1"/>
  <c r="AC185" i="1" s="1"/>
  <c r="AB248" i="1"/>
  <c r="AC248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1" i="1"/>
  <c r="AC261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8" i="1"/>
  <c r="AC268" i="1" s="1"/>
  <c r="AB269" i="1"/>
  <c r="AC269" i="1" s="1"/>
  <c r="AB289" i="1"/>
  <c r="AC289" i="1" s="1"/>
  <c r="AB290" i="1"/>
  <c r="AC290" i="1" s="1"/>
  <c r="AB335" i="1"/>
  <c r="AC335" i="1" s="1"/>
  <c r="AB336" i="1"/>
  <c r="AC336" i="1" s="1"/>
  <c r="AB347" i="1"/>
  <c r="AC347" i="1" s="1"/>
  <c r="AB351" i="1"/>
  <c r="AC351" i="1" s="1"/>
  <c r="AB357" i="1"/>
  <c r="AC357" i="1" s="1"/>
  <c r="AB374" i="1"/>
  <c r="AC374" i="1" s="1"/>
  <c r="AB375" i="1"/>
  <c r="AC375" i="1" s="1"/>
  <c r="AB376" i="1"/>
  <c r="AC376" i="1" s="1"/>
  <c r="AB411" i="1"/>
  <c r="AC411" i="1" s="1"/>
  <c r="B7" i="15"/>
  <c r="B8" i="15"/>
  <c r="B9" i="15"/>
  <c r="B10" i="15"/>
  <c r="B11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6" i="15"/>
  <c r="B3" i="15"/>
  <c r="B4" i="15"/>
  <c r="B5" i="15"/>
  <c r="J50" i="15" l="1"/>
  <c r="J9" i="15"/>
  <c r="J22" i="15"/>
  <c r="J16" i="15"/>
  <c r="J52" i="15"/>
  <c r="J15" i="15"/>
  <c r="J175" i="15"/>
  <c r="J176" i="15"/>
  <c r="J94" i="15"/>
  <c r="J168" i="15"/>
  <c r="J169" i="15"/>
  <c r="J154" i="15"/>
  <c r="J158" i="15"/>
  <c r="J137" i="15"/>
  <c r="J99" i="15"/>
  <c r="J87" i="15"/>
  <c r="J86" i="15"/>
  <c r="J160" i="15"/>
  <c r="J138" i="15"/>
  <c r="J134" i="15"/>
  <c r="J83" i="15"/>
  <c r="J162" i="15"/>
  <c r="J167" i="15"/>
  <c r="J95" i="15"/>
  <c r="J84" i="15"/>
  <c r="J85" i="15"/>
  <c r="J74" i="15"/>
  <c r="J72" i="15"/>
  <c r="J64" i="15"/>
  <c r="J62" i="15"/>
  <c r="J76" i="15"/>
  <c r="J66" i="15"/>
  <c r="J73" i="15"/>
  <c r="J63" i="15"/>
  <c r="J61" i="15"/>
  <c r="J20" i="15"/>
  <c r="J14" i="15"/>
  <c r="J42" i="15"/>
  <c r="J18" i="15"/>
  <c r="J13" i="15"/>
  <c r="AC1508" i="14"/>
  <c r="J1508" i="14" s="1"/>
  <c r="AC1512" i="14"/>
  <c r="J1512" i="14" s="1"/>
  <c r="AC1514" i="14"/>
  <c r="J1514" i="14" s="1"/>
  <c r="AC1510" i="14"/>
  <c r="J1510" i="14" s="1"/>
  <c r="AC744" i="14"/>
  <c r="J744" i="14" s="1"/>
  <c r="AC745" i="14"/>
  <c r="J745" i="14" s="1"/>
  <c r="AC2124" i="14"/>
  <c r="J2124" i="14" s="1"/>
  <c r="AC359" i="14"/>
  <c r="J359" i="14" s="1"/>
  <c r="AC361" i="14"/>
  <c r="J361" i="14" s="1"/>
  <c r="AC363" i="14"/>
  <c r="J363" i="14" s="1"/>
  <c r="AC365" i="14"/>
  <c r="J365" i="14" s="1"/>
  <c r="AC367" i="14"/>
  <c r="J367" i="14" s="1"/>
  <c r="AC157" i="14"/>
  <c r="J157" i="14" s="1"/>
  <c r="AC208" i="14"/>
  <c r="J208" i="14" s="1"/>
  <c r="AC1509" i="14"/>
  <c r="J1509" i="14" s="1"/>
  <c r="AC1513" i="14"/>
  <c r="J1513" i="14" s="1"/>
  <c r="AC1515" i="14"/>
  <c r="J1515" i="14" s="1"/>
  <c r="AC1511" i="14"/>
  <c r="J1511" i="14" s="1"/>
  <c r="AC743" i="14"/>
  <c r="J743" i="14" s="1"/>
  <c r="AC1565" i="14"/>
  <c r="J1565" i="14" s="1"/>
  <c r="AC360" i="14"/>
  <c r="J360" i="14" s="1"/>
  <c r="AC362" i="14"/>
  <c r="J362" i="14" s="1"/>
  <c r="AC364" i="14"/>
  <c r="J364" i="14" s="1"/>
  <c r="AC366" i="14"/>
  <c r="J366" i="14" s="1"/>
  <c r="AC635" i="14"/>
  <c r="J635" i="14" s="1"/>
  <c r="AC2055" i="14"/>
  <c r="J2055" i="14" s="1"/>
  <c r="AC829" i="14"/>
  <c r="J829" i="14" s="1"/>
  <c r="AC2698" i="14"/>
  <c r="J2698" i="14" s="1"/>
  <c r="K2698" i="14" s="1"/>
  <c r="AC257" i="14"/>
  <c r="J257" i="14" s="1"/>
  <c r="AC2056" i="14"/>
  <c r="J2056" i="14" s="1"/>
  <c r="AC156" i="14"/>
  <c r="J156" i="14" s="1"/>
  <c r="AC2062" i="14"/>
  <c r="J2062" i="14" s="1"/>
  <c r="K12" i="1"/>
  <c r="AC2068" i="14"/>
  <c r="J2068" i="14" s="1"/>
  <c r="AC639" i="14"/>
  <c r="J639" i="14" s="1"/>
  <c r="AC158" i="14"/>
  <c r="J158" i="14" s="1"/>
  <c r="AC1402" i="14"/>
  <c r="J1402" i="14" s="1"/>
  <c r="K301" i="1"/>
  <c r="K363" i="1"/>
  <c r="K10" i="1"/>
  <c r="K61" i="1"/>
  <c r="T45" i="16"/>
  <c r="T65" i="16"/>
  <c r="K442" i="1"/>
  <c r="K64" i="1"/>
  <c r="K236" i="1"/>
  <c r="K177" i="1"/>
  <c r="K174" i="1"/>
  <c r="K176" i="1"/>
  <c r="K175" i="1"/>
  <c r="K163" i="1"/>
  <c r="K376" i="1"/>
  <c r="K374" i="1"/>
  <c r="K351" i="1"/>
  <c r="K336" i="1"/>
  <c r="K290" i="1"/>
  <c r="K269" i="1"/>
  <c r="K267" i="1"/>
  <c r="K265" i="1"/>
  <c r="K263" i="1"/>
  <c r="K261" i="1"/>
  <c r="K259" i="1"/>
  <c r="K257" i="1"/>
  <c r="K255" i="1"/>
  <c r="K253" i="1"/>
  <c r="K251" i="1"/>
  <c r="K185" i="1"/>
  <c r="K158" i="1"/>
  <c r="K149" i="1"/>
  <c r="K143" i="1"/>
  <c r="K140" i="1"/>
  <c r="K138" i="1"/>
  <c r="K121" i="1"/>
  <c r="K115" i="1"/>
  <c r="K59" i="1"/>
  <c r="K55" i="1"/>
  <c r="K33" i="1"/>
  <c r="K30" i="1"/>
  <c r="K7" i="1"/>
  <c r="K455" i="1"/>
  <c r="K453" i="1"/>
  <c r="K451" i="1"/>
  <c r="K449" i="1"/>
  <c r="K447" i="1"/>
  <c r="K445" i="1"/>
  <c r="K443" i="1"/>
  <c r="K440" i="1"/>
  <c r="K438" i="1"/>
  <c r="K436" i="1"/>
  <c r="K434" i="1"/>
  <c r="K432" i="1"/>
  <c r="K430" i="1"/>
  <c r="K428" i="1"/>
  <c r="K426" i="1"/>
  <c r="K424" i="1"/>
  <c r="K422" i="1"/>
  <c r="K420" i="1"/>
  <c r="K418" i="1"/>
  <c r="K416" i="1"/>
  <c r="K414" i="1"/>
  <c r="K412" i="1"/>
  <c r="K409" i="1"/>
  <c r="K407" i="1"/>
  <c r="K405" i="1"/>
  <c r="K403" i="1"/>
  <c r="K401" i="1"/>
  <c r="K399" i="1"/>
  <c r="K397" i="1"/>
  <c r="K395" i="1"/>
  <c r="K393" i="1"/>
  <c r="K391" i="1"/>
  <c r="K389" i="1"/>
  <c r="K387" i="1"/>
  <c r="K385" i="1"/>
  <c r="K383" i="1"/>
  <c r="K381" i="1"/>
  <c r="K379" i="1"/>
  <c r="K377" i="1"/>
  <c r="K372" i="1"/>
  <c r="K370" i="1"/>
  <c r="K368" i="1"/>
  <c r="K366" i="1"/>
  <c r="K364" i="1"/>
  <c r="K361" i="1"/>
  <c r="K359" i="1"/>
  <c r="K356" i="1"/>
  <c r="K355" i="1"/>
  <c r="K353" i="1"/>
  <c r="K349" i="1"/>
  <c r="K346" i="1"/>
  <c r="K344" i="1"/>
  <c r="K342" i="1"/>
  <c r="K340" i="1"/>
  <c r="K338" i="1"/>
  <c r="K334" i="1"/>
  <c r="K332" i="1"/>
  <c r="K330" i="1"/>
  <c r="K328" i="1"/>
  <c r="K324" i="1"/>
  <c r="K322" i="1"/>
  <c r="K320" i="1"/>
  <c r="K318" i="1"/>
  <c r="K316" i="1"/>
  <c r="K314" i="1"/>
  <c r="K312" i="1"/>
  <c r="K307" i="1"/>
  <c r="K310" i="1"/>
  <c r="K308" i="1"/>
  <c r="K304" i="1"/>
  <c r="K300" i="1"/>
  <c r="K299" i="1"/>
  <c r="K297" i="1"/>
  <c r="K295" i="1"/>
  <c r="K293" i="1"/>
  <c r="K291" i="1"/>
  <c r="K287" i="1"/>
  <c r="K285" i="1"/>
  <c r="K283" i="1"/>
  <c r="K281" i="1"/>
  <c r="K279" i="1"/>
  <c r="K277" i="1"/>
  <c r="K275" i="1"/>
  <c r="K273" i="1"/>
  <c r="K271" i="1"/>
  <c r="K250" i="1"/>
  <c r="K247" i="1"/>
  <c r="K245" i="1"/>
  <c r="K243" i="1"/>
  <c r="K241" i="1"/>
  <c r="K239" i="1"/>
  <c r="K237" i="1"/>
  <c r="K234" i="1"/>
  <c r="K232" i="1"/>
  <c r="K230" i="1"/>
  <c r="K228" i="1"/>
  <c r="K226" i="1"/>
  <c r="K224" i="1"/>
  <c r="K222" i="1"/>
  <c r="K220" i="1"/>
  <c r="K218" i="1"/>
  <c r="K216" i="1"/>
  <c r="K214" i="1"/>
  <c r="K210" i="1"/>
  <c r="K182" i="1"/>
  <c r="K180" i="1"/>
  <c r="K178" i="1"/>
  <c r="K168" i="1"/>
  <c r="K166" i="1"/>
  <c r="K164" i="1"/>
  <c r="K155" i="1"/>
  <c r="K153" i="1"/>
  <c r="K151" i="1"/>
  <c r="K148" i="1"/>
  <c r="K146" i="1"/>
  <c r="K141" i="1"/>
  <c r="K127" i="1"/>
  <c r="K125" i="1"/>
  <c r="K123" i="1"/>
  <c r="K46" i="1"/>
  <c r="K100" i="1"/>
  <c r="K97" i="1"/>
  <c r="K95" i="1"/>
  <c r="K99" i="1"/>
  <c r="K89" i="1"/>
  <c r="K91" i="1"/>
  <c r="K84" i="1"/>
  <c r="K72" i="1"/>
  <c r="K70" i="1"/>
  <c r="K68" i="1"/>
  <c r="K65" i="1"/>
  <c r="K60" i="1"/>
  <c r="K62" i="1"/>
  <c r="K56" i="1"/>
  <c r="K53" i="1"/>
  <c r="K51" i="1"/>
  <c r="K49" i="1"/>
  <c r="K47" i="1"/>
  <c r="K37" i="1"/>
  <c r="K32" i="1"/>
  <c r="K41" i="1"/>
  <c r="K39" i="1"/>
  <c r="K36" i="1"/>
  <c r="K28" i="1"/>
  <c r="K22" i="1"/>
  <c r="K25" i="1"/>
  <c r="K23" i="1"/>
  <c r="K20" i="1"/>
  <c r="K18" i="1"/>
  <c r="K16" i="1"/>
  <c r="K14" i="1"/>
  <c r="K11" i="1"/>
  <c r="K161" i="1"/>
  <c r="K159" i="1"/>
  <c r="K209" i="1"/>
  <c r="K207" i="1"/>
  <c r="K205" i="1"/>
  <c r="K203" i="1"/>
  <c r="K201" i="1"/>
  <c r="K199" i="1"/>
  <c r="K197" i="1"/>
  <c r="K195" i="1"/>
  <c r="K193" i="1"/>
  <c r="K188" i="1"/>
  <c r="K186" i="1"/>
  <c r="K190" i="1"/>
  <c r="K173" i="1"/>
  <c r="K171" i="1"/>
  <c r="K169" i="1"/>
  <c r="K137" i="1"/>
  <c r="K135" i="1"/>
  <c r="K133" i="1"/>
  <c r="K126" i="1"/>
  <c r="K129" i="1"/>
  <c r="K44" i="1"/>
  <c r="K119" i="1"/>
  <c r="K117" i="1"/>
  <c r="K113" i="1"/>
  <c r="K112" i="1"/>
  <c r="K110" i="1"/>
  <c r="K108" i="1"/>
  <c r="K105" i="1"/>
  <c r="K103" i="1"/>
  <c r="K101" i="1"/>
  <c r="K92" i="1"/>
  <c r="K86" i="1"/>
  <c r="K82" i="1"/>
  <c r="K79" i="1"/>
  <c r="K77" i="1"/>
  <c r="K75" i="1"/>
  <c r="K24" i="1"/>
  <c r="K5" i="1"/>
  <c r="K326" i="1"/>
  <c r="K3" i="1"/>
  <c r="K411" i="1"/>
  <c r="K375" i="1"/>
  <c r="K357" i="1"/>
  <c r="K347" i="1"/>
  <c r="K335" i="1"/>
  <c r="K289" i="1"/>
  <c r="K268" i="1"/>
  <c r="K266" i="1"/>
  <c r="K264" i="1"/>
  <c r="K262" i="1"/>
  <c r="K260" i="1"/>
  <c r="K258" i="1"/>
  <c r="K256" i="1"/>
  <c r="K254" i="1"/>
  <c r="K252" i="1"/>
  <c r="K248" i="1"/>
  <c r="K162" i="1"/>
  <c r="K160" i="1"/>
  <c r="K150" i="1"/>
  <c r="K144" i="1"/>
  <c r="K142" i="1"/>
  <c r="K139" i="1"/>
  <c r="K131" i="1"/>
  <c r="K120" i="1"/>
  <c r="K107" i="1"/>
  <c r="K58" i="1"/>
  <c r="K34" i="1"/>
  <c r="K31" i="1"/>
  <c r="K8" i="1"/>
  <c r="K456" i="1"/>
  <c r="K454" i="1"/>
  <c r="K452" i="1"/>
  <c r="K450" i="1"/>
  <c r="K448" i="1"/>
  <c r="K446" i="1"/>
  <c r="K444" i="1"/>
  <c r="K441" i="1"/>
  <c r="K439" i="1"/>
  <c r="K437" i="1"/>
  <c r="K435" i="1"/>
  <c r="K433" i="1"/>
  <c r="K431" i="1"/>
  <c r="K429" i="1"/>
  <c r="K427" i="1"/>
  <c r="K425" i="1"/>
  <c r="K423" i="1"/>
  <c r="K421" i="1"/>
  <c r="K419" i="1"/>
  <c r="K417" i="1"/>
  <c r="K415" i="1"/>
  <c r="K413" i="1"/>
  <c r="K410" i="1"/>
  <c r="K408" i="1"/>
  <c r="K406" i="1"/>
  <c r="K404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K373" i="1"/>
  <c r="K371" i="1"/>
  <c r="K369" i="1"/>
  <c r="K367" i="1"/>
  <c r="K365" i="1"/>
  <c r="K362" i="1"/>
  <c r="K360" i="1"/>
  <c r="K358" i="1"/>
  <c r="K352" i="1"/>
  <c r="K354" i="1"/>
  <c r="K350" i="1"/>
  <c r="K348" i="1"/>
  <c r="K345" i="1"/>
  <c r="K343" i="1"/>
  <c r="K341" i="1"/>
  <c r="K339" i="1"/>
  <c r="K337" i="1"/>
  <c r="K333" i="1"/>
  <c r="K331" i="1"/>
  <c r="K329" i="1"/>
  <c r="K327" i="1"/>
  <c r="K325" i="1"/>
  <c r="K323" i="1"/>
  <c r="K321" i="1"/>
  <c r="K319" i="1"/>
  <c r="K317" i="1"/>
  <c r="K315" i="1"/>
  <c r="K313" i="1"/>
  <c r="K311" i="1"/>
  <c r="K305" i="1"/>
  <c r="K309" i="1"/>
  <c r="K306" i="1"/>
  <c r="K302" i="1"/>
  <c r="K303" i="1"/>
  <c r="K298" i="1"/>
  <c r="K296" i="1"/>
  <c r="K294" i="1"/>
  <c r="K292" i="1"/>
  <c r="K288" i="1"/>
  <c r="K286" i="1"/>
  <c r="K284" i="1"/>
  <c r="K282" i="1"/>
  <c r="K280" i="1"/>
  <c r="K278" i="1"/>
  <c r="K276" i="1"/>
  <c r="K274" i="1"/>
  <c r="K272" i="1"/>
  <c r="K270" i="1"/>
  <c r="K249" i="1"/>
  <c r="K246" i="1"/>
  <c r="K244" i="1"/>
  <c r="K242" i="1"/>
  <c r="K240" i="1"/>
  <c r="K238" i="1"/>
  <c r="K235" i="1"/>
  <c r="K233" i="1"/>
  <c r="K231" i="1"/>
  <c r="K229" i="1"/>
  <c r="K227" i="1"/>
  <c r="K225" i="1"/>
  <c r="K223" i="1"/>
  <c r="K221" i="1"/>
  <c r="K219" i="1"/>
  <c r="K217" i="1"/>
  <c r="K215" i="1"/>
  <c r="K213" i="1"/>
  <c r="K211" i="1"/>
  <c r="K208" i="1"/>
  <c r="K206" i="1"/>
  <c r="K204" i="1"/>
  <c r="K202" i="1"/>
  <c r="K200" i="1"/>
  <c r="K198" i="1"/>
  <c r="K196" i="1"/>
  <c r="K194" i="1"/>
  <c r="K192" i="1"/>
  <c r="K189" i="1"/>
  <c r="K187" i="1"/>
  <c r="K191" i="1"/>
  <c r="K184" i="1"/>
  <c r="K183" i="1"/>
  <c r="K181" i="1"/>
  <c r="K179" i="1"/>
  <c r="K172" i="1"/>
  <c r="K170" i="1"/>
  <c r="K167" i="1"/>
  <c r="K165" i="1"/>
  <c r="K157" i="1"/>
  <c r="K154" i="1"/>
  <c r="K152" i="1"/>
  <c r="K156" i="1"/>
  <c r="K147" i="1"/>
  <c r="K145" i="1"/>
  <c r="K136" i="1"/>
  <c r="K134" i="1"/>
  <c r="K132" i="1"/>
  <c r="K130" i="1"/>
  <c r="K128" i="1"/>
  <c r="K124" i="1"/>
  <c r="K122" i="1"/>
  <c r="K43" i="1"/>
  <c r="K118" i="1"/>
  <c r="K116" i="1"/>
  <c r="K114" i="1"/>
  <c r="K111" i="1"/>
  <c r="K109" i="1"/>
  <c r="K106" i="1"/>
  <c r="K104" i="1"/>
  <c r="K102" i="1"/>
  <c r="K98" i="1"/>
  <c r="K96" i="1"/>
  <c r="K94" i="1"/>
  <c r="K93" i="1"/>
  <c r="K85" i="1"/>
  <c r="K87" i="1"/>
  <c r="K90" i="1"/>
  <c r="K88" i="1"/>
  <c r="K83" i="1"/>
  <c r="K80" i="1"/>
  <c r="K81" i="1"/>
  <c r="K78" i="1"/>
  <c r="K76" i="1"/>
  <c r="K74" i="1"/>
  <c r="K73" i="1"/>
  <c r="K71" i="1"/>
  <c r="K69" i="1"/>
  <c r="K67" i="1"/>
  <c r="K63" i="1"/>
  <c r="K66" i="1"/>
  <c r="K57" i="1"/>
  <c r="K54" i="1"/>
  <c r="K52" i="1"/>
  <c r="K50" i="1"/>
  <c r="K48" i="1"/>
  <c r="K45" i="1"/>
  <c r="K35" i="1"/>
  <c r="K42" i="1"/>
  <c r="K40" i="1"/>
  <c r="K38" i="1"/>
  <c r="K29" i="1"/>
  <c r="K26" i="1"/>
  <c r="K27" i="1"/>
  <c r="K21" i="1"/>
  <c r="K19" i="1"/>
  <c r="K17" i="1"/>
  <c r="K15" i="1"/>
  <c r="K13" i="1"/>
  <c r="K9" i="1"/>
  <c r="K6" i="1"/>
  <c r="K4" i="1"/>
  <c r="T66" i="16" l="1"/>
  <c r="T46" i="16"/>
  <c r="M26" i="1"/>
  <c r="O26" i="1"/>
  <c r="Q26" i="1"/>
  <c r="S26" i="1"/>
  <c r="AE26" i="1"/>
  <c r="T47" i="16" l="1"/>
  <c r="T68" i="16"/>
  <c r="F3038" i="14"/>
  <c r="F3039" i="14"/>
  <c r="F3044" i="14"/>
  <c r="R3038" i="14"/>
  <c r="R3039" i="14"/>
  <c r="R3044" i="14"/>
  <c r="U3038" i="14"/>
  <c r="U3039" i="14"/>
  <c r="U3044" i="14"/>
  <c r="X3038" i="14"/>
  <c r="X3039" i="14"/>
  <c r="X3044" i="14"/>
  <c r="AA3038" i="14"/>
  <c r="AA3039" i="14"/>
  <c r="AA3044" i="14"/>
  <c r="F3040" i="14"/>
  <c r="R3040" i="14"/>
  <c r="U3040" i="14"/>
  <c r="X3040" i="14"/>
  <c r="AA3040" i="14"/>
  <c r="M161" i="1"/>
  <c r="O161" i="1"/>
  <c r="Q161" i="1"/>
  <c r="S161" i="1"/>
  <c r="M160" i="1"/>
  <c r="O160" i="1"/>
  <c r="Q160" i="1"/>
  <c r="S160" i="1"/>
  <c r="M159" i="1"/>
  <c r="O159" i="1"/>
  <c r="Q159" i="1"/>
  <c r="S159" i="1"/>
  <c r="O162" i="1"/>
  <c r="Q162" i="1"/>
  <c r="S162" i="1"/>
  <c r="M162" i="1"/>
  <c r="M239" i="1"/>
  <c r="O239" i="1"/>
  <c r="Q239" i="1"/>
  <c r="S239" i="1"/>
  <c r="T69" i="16" l="1"/>
  <c r="T48" i="16"/>
  <c r="AC3039" i="14"/>
  <c r="J3039" i="14" s="1"/>
  <c r="AC3040" i="14"/>
  <c r="J3040" i="14" s="1"/>
  <c r="AC3044" i="14"/>
  <c r="J3044" i="14" s="1"/>
  <c r="AC3038" i="14"/>
  <c r="J3038" i="14" s="1"/>
  <c r="K3038" i="14" s="1"/>
  <c r="T49" i="16" l="1"/>
  <c r="T70" i="16"/>
  <c r="T71" i="16" l="1"/>
  <c r="T50" i="16"/>
  <c r="M328" i="1"/>
  <c r="O328" i="1"/>
  <c r="Q328" i="1"/>
  <c r="S328" i="1"/>
  <c r="M287" i="1"/>
  <c r="O287" i="1"/>
  <c r="Q287" i="1"/>
  <c r="S287" i="1"/>
  <c r="M285" i="1"/>
  <c r="O285" i="1"/>
  <c r="Q285" i="1"/>
  <c r="S285" i="1"/>
  <c r="M282" i="1"/>
  <c r="O282" i="1"/>
  <c r="Q282" i="1"/>
  <c r="S282" i="1"/>
  <c r="M279" i="1"/>
  <c r="O279" i="1"/>
  <c r="Q279" i="1"/>
  <c r="S279" i="1"/>
  <c r="M271" i="1"/>
  <c r="O271" i="1"/>
  <c r="Q271" i="1"/>
  <c r="S271" i="1"/>
  <c r="M248" i="1"/>
  <c r="O248" i="1"/>
  <c r="Q248" i="1"/>
  <c r="S248" i="1"/>
  <c r="F2729" i="14"/>
  <c r="F2731" i="14"/>
  <c r="F2735" i="14"/>
  <c r="F2736" i="14"/>
  <c r="R2729" i="14"/>
  <c r="R2731" i="14"/>
  <c r="R2735" i="14"/>
  <c r="R2736" i="14"/>
  <c r="U2729" i="14"/>
  <c r="U2731" i="14"/>
  <c r="U2735" i="14"/>
  <c r="U2736" i="14"/>
  <c r="X2729" i="14"/>
  <c r="X2731" i="14"/>
  <c r="X2735" i="14"/>
  <c r="X2736" i="14"/>
  <c r="AA2729" i="14"/>
  <c r="AA2731" i="14"/>
  <c r="AA2735" i="14"/>
  <c r="AA2736" i="14"/>
  <c r="F2626" i="14"/>
  <c r="R2626" i="14"/>
  <c r="U2626" i="14"/>
  <c r="X2626" i="14"/>
  <c r="AA2626" i="14"/>
  <c r="F1807" i="14"/>
  <c r="R1807" i="14"/>
  <c r="U1807" i="14"/>
  <c r="X1807" i="14"/>
  <c r="AA1807" i="14"/>
  <c r="F1467" i="14"/>
  <c r="F1470" i="14"/>
  <c r="F1471" i="14"/>
  <c r="F1472" i="14"/>
  <c r="F1473" i="14"/>
  <c r="F1476" i="14"/>
  <c r="F1625" i="14"/>
  <c r="F1480" i="14"/>
  <c r="R1467" i="14"/>
  <c r="R1470" i="14"/>
  <c r="R1471" i="14"/>
  <c r="R1472" i="14"/>
  <c r="R1473" i="14"/>
  <c r="R1476" i="14"/>
  <c r="R1625" i="14"/>
  <c r="R1480" i="14"/>
  <c r="U1467" i="14"/>
  <c r="U1470" i="14"/>
  <c r="U1471" i="14"/>
  <c r="U1472" i="14"/>
  <c r="U1473" i="14"/>
  <c r="U1476" i="14"/>
  <c r="U1625" i="14"/>
  <c r="U1480" i="14"/>
  <c r="X1467" i="14"/>
  <c r="X1470" i="14"/>
  <c r="X1471" i="14"/>
  <c r="X1472" i="14"/>
  <c r="X1473" i="14"/>
  <c r="X1476" i="14"/>
  <c r="X1625" i="14"/>
  <c r="X1480" i="14"/>
  <c r="AA1467" i="14"/>
  <c r="AA1470" i="14"/>
  <c r="AA1471" i="14"/>
  <c r="AA1472" i="14"/>
  <c r="AA1473" i="14"/>
  <c r="AA1476" i="14"/>
  <c r="AA1625" i="14"/>
  <c r="AA1480" i="14"/>
  <c r="T72" i="16" l="1"/>
  <c r="AC1480" i="14"/>
  <c r="J1480" i="14" s="1"/>
  <c r="AC1476" i="14"/>
  <c r="J1476" i="14" s="1"/>
  <c r="AC1472" i="14"/>
  <c r="J1472" i="14" s="1"/>
  <c r="AC1470" i="14"/>
  <c r="J1470" i="14" s="1"/>
  <c r="AC2735" i="14"/>
  <c r="J2735" i="14" s="1"/>
  <c r="AC2729" i="14"/>
  <c r="J2729" i="14" s="1"/>
  <c r="K2729" i="14" s="1"/>
  <c r="AC1625" i="14"/>
  <c r="J1625" i="14" s="1"/>
  <c r="AC1473" i="14"/>
  <c r="J1473" i="14" s="1"/>
  <c r="AC1471" i="14"/>
  <c r="J1471" i="14" s="1"/>
  <c r="AC1467" i="14"/>
  <c r="J1467" i="14" s="1"/>
  <c r="AC1807" i="14"/>
  <c r="J1807" i="14" s="1"/>
  <c r="AC2626" i="14"/>
  <c r="J2626" i="14" s="1"/>
  <c r="AC2736" i="14"/>
  <c r="J2736" i="14" s="1"/>
  <c r="AC2731" i="14"/>
  <c r="J2731" i="14" s="1"/>
  <c r="T73" i="16" l="1"/>
  <c r="U420" i="14"/>
  <c r="T74" i="16" l="1"/>
  <c r="F463" i="14"/>
  <c r="F464" i="14"/>
  <c r="R463" i="14"/>
  <c r="R464" i="14"/>
  <c r="U463" i="14"/>
  <c r="U464" i="14"/>
  <c r="X463" i="14"/>
  <c r="X464" i="14"/>
  <c r="AA463" i="14"/>
  <c r="AA464" i="14"/>
  <c r="F429" i="14"/>
  <c r="F430" i="14"/>
  <c r="F432" i="14"/>
  <c r="F433" i="14"/>
  <c r="R429" i="14"/>
  <c r="R430" i="14"/>
  <c r="R432" i="14"/>
  <c r="R433" i="14"/>
  <c r="U429" i="14"/>
  <c r="U430" i="14"/>
  <c r="U432" i="14"/>
  <c r="U433" i="14"/>
  <c r="X429" i="14"/>
  <c r="X430" i="14"/>
  <c r="X432" i="14"/>
  <c r="X433" i="14"/>
  <c r="AA429" i="14"/>
  <c r="AA430" i="14"/>
  <c r="AA432" i="14"/>
  <c r="AA433" i="14"/>
  <c r="F387" i="14"/>
  <c r="R387" i="14"/>
  <c r="U387" i="14"/>
  <c r="X387" i="14"/>
  <c r="AA387" i="14"/>
  <c r="F469" i="14"/>
  <c r="R469" i="14"/>
  <c r="U469" i="14"/>
  <c r="X469" i="14"/>
  <c r="AA469" i="14"/>
  <c r="F431" i="14"/>
  <c r="F436" i="14"/>
  <c r="F437" i="14"/>
  <c r="F465" i="14"/>
  <c r="F467" i="14"/>
  <c r="R431" i="14"/>
  <c r="R436" i="14"/>
  <c r="R437" i="14"/>
  <c r="R465" i="14"/>
  <c r="R467" i="14"/>
  <c r="U431" i="14"/>
  <c r="U436" i="14"/>
  <c r="U437" i="14"/>
  <c r="U465" i="14"/>
  <c r="U467" i="14"/>
  <c r="X431" i="14"/>
  <c r="X436" i="14"/>
  <c r="X437" i="14"/>
  <c r="X465" i="14"/>
  <c r="X467" i="14"/>
  <c r="AA431" i="14"/>
  <c r="AA436" i="14"/>
  <c r="AA437" i="14"/>
  <c r="AA465" i="14"/>
  <c r="AA467" i="14"/>
  <c r="F461" i="14"/>
  <c r="F462" i="14"/>
  <c r="F434" i="14"/>
  <c r="R461" i="14"/>
  <c r="R462" i="14"/>
  <c r="R434" i="14"/>
  <c r="U461" i="14"/>
  <c r="U462" i="14"/>
  <c r="U434" i="14"/>
  <c r="X461" i="14"/>
  <c r="X462" i="14"/>
  <c r="X434" i="14"/>
  <c r="AA461" i="14"/>
  <c r="AA462" i="14"/>
  <c r="AA434" i="14"/>
  <c r="M142" i="1"/>
  <c r="O142" i="1"/>
  <c r="Q142" i="1"/>
  <c r="S142" i="1"/>
  <c r="M411" i="1"/>
  <c r="O411" i="1"/>
  <c r="Q411" i="1"/>
  <c r="S411" i="1"/>
  <c r="M251" i="1"/>
  <c r="O251" i="1"/>
  <c r="Q251" i="1"/>
  <c r="S251" i="1"/>
  <c r="M280" i="1"/>
  <c r="O280" i="1"/>
  <c r="Q280" i="1"/>
  <c r="S280" i="1"/>
  <c r="M286" i="1"/>
  <c r="O286" i="1"/>
  <c r="Q286" i="1"/>
  <c r="S286" i="1"/>
  <c r="M163" i="1"/>
  <c r="O163" i="1"/>
  <c r="Q163" i="1"/>
  <c r="S163" i="1"/>
  <c r="M143" i="1"/>
  <c r="M144" i="1"/>
  <c r="O143" i="1"/>
  <c r="O144" i="1"/>
  <c r="Q143" i="1"/>
  <c r="Q144" i="1"/>
  <c r="S143" i="1"/>
  <c r="S144" i="1"/>
  <c r="S134" i="1"/>
  <c r="Q134" i="1"/>
  <c r="O134" i="1"/>
  <c r="M134" i="1"/>
  <c r="M55" i="1"/>
  <c r="O55" i="1"/>
  <c r="Q55" i="1"/>
  <c r="S55" i="1"/>
  <c r="M34" i="1"/>
  <c r="O34" i="1"/>
  <c r="Q34" i="1"/>
  <c r="S34" i="1"/>
  <c r="M33" i="1"/>
  <c r="O33" i="1"/>
  <c r="Q33" i="1"/>
  <c r="S33" i="1"/>
  <c r="S5" i="1"/>
  <c r="Q5" i="1"/>
  <c r="O5" i="1"/>
  <c r="M5" i="1"/>
  <c r="S4" i="1"/>
  <c r="Q4" i="1"/>
  <c r="O4" i="1"/>
  <c r="M4" i="1"/>
  <c r="F1618" i="14"/>
  <c r="R1618" i="14"/>
  <c r="U1618" i="14"/>
  <c r="X1618" i="14"/>
  <c r="AA1618" i="14"/>
  <c r="AA3" i="14"/>
  <c r="AA5" i="14"/>
  <c r="AA8" i="14"/>
  <c r="AA10" i="14"/>
  <c r="AA9" i="14"/>
  <c r="AA12" i="14"/>
  <c r="AA13" i="14"/>
  <c r="AA14" i="14"/>
  <c r="AA15" i="14"/>
  <c r="AA16" i="14"/>
  <c r="AA17" i="14"/>
  <c r="AA18" i="14"/>
  <c r="AA20" i="14"/>
  <c r="AA21" i="14"/>
  <c r="AA22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3" i="14"/>
  <c r="AA54" i="14"/>
  <c r="AA56" i="14"/>
  <c r="AA57" i="14"/>
  <c r="AA58" i="14"/>
  <c r="AA63" i="14"/>
  <c r="AA70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6" i="14"/>
  <c r="AA97" i="14"/>
  <c r="AA98" i="14"/>
  <c r="AA99" i="14"/>
  <c r="AA100" i="14"/>
  <c r="AA101" i="14"/>
  <c r="AA102" i="14"/>
  <c r="AA103" i="14"/>
  <c r="AA104" i="14"/>
  <c r="AA107" i="14"/>
  <c r="AA108" i="14"/>
  <c r="AA109" i="14"/>
  <c r="AA110" i="14"/>
  <c r="AA111" i="14"/>
  <c r="AA112" i="14"/>
  <c r="AA113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5" i="14"/>
  <c r="AA136" i="14"/>
  <c r="AA137" i="14"/>
  <c r="AA138" i="14"/>
  <c r="AA141" i="14"/>
  <c r="AA142" i="14"/>
  <c r="AA145" i="14"/>
  <c r="AA147" i="14"/>
  <c r="AA148" i="14"/>
  <c r="AA149" i="14"/>
  <c r="AA150" i="14"/>
  <c r="AA151" i="14"/>
  <c r="AA152" i="14"/>
  <c r="AA153" i="14"/>
  <c r="AA154" i="14"/>
  <c r="AA155" i="14"/>
  <c r="AA159" i="14"/>
  <c r="AA160" i="14"/>
  <c r="AA161" i="14"/>
  <c r="AA162" i="14"/>
  <c r="AA163" i="14"/>
  <c r="AA165" i="14"/>
  <c r="AA166" i="14"/>
  <c r="AA167" i="14"/>
  <c r="AA168" i="14"/>
  <c r="AA169" i="14"/>
  <c r="AA170" i="14"/>
  <c r="AA174" i="14"/>
  <c r="AA175" i="14"/>
  <c r="AA177" i="14"/>
  <c r="AA178" i="14"/>
  <c r="AA179" i="14"/>
  <c r="AA180" i="14"/>
  <c r="AA181" i="14"/>
  <c r="AA184" i="14"/>
  <c r="AA187" i="14"/>
  <c r="AA188" i="14"/>
  <c r="AA190" i="14"/>
  <c r="AA193" i="14"/>
  <c r="AA194" i="14"/>
  <c r="AA195" i="14"/>
  <c r="AA196" i="14"/>
  <c r="AA201" i="14"/>
  <c r="AA203" i="14"/>
  <c r="AA204" i="14"/>
  <c r="AA205" i="14"/>
  <c r="AA206" i="14"/>
  <c r="AA207" i="14"/>
  <c r="AA209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2" i="14"/>
  <c r="AA253" i="14"/>
  <c r="AA255" i="14"/>
  <c r="AA258" i="14"/>
  <c r="AA259" i="14"/>
  <c r="AA260" i="14"/>
  <c r="AA261" i="14"/>
  <c r="AA262" i="14"/>
  <c r="AA263" i="14"/>
  <c r="AA264" i="14"/>
  <c r="AA265" i="14"/>
  <c r="AA266" i="14"/>
  <c r="AA267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8" i="14"/>
  <c r="AA290" i="14"/>
  <c r="AA294" i="14"/>
  <c r="AA295" i="14"/>
  <c r="AA298" i="14"/>
  <c r="AA299" i="14"/>
  <c r="AA300" i="14"/>
  <c r="AA301" i="14"/>
  <c r="AA302" i="14"/>
  <c r="AA307" i="14"/>
  <c r="AA308" i="14"/>
  <c r="AA309" i="14"/>
  <c r="AA310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7" i="14"/>
  <c r="AA328" i="14"/>
  <c r="AA329" i="14"/>
  <c r="AA330" i="14"/>
  <c r="AA333" i="14"/>
  <c r="AA334" i="14"/>
  <c r="AA335" i="14"/>
  <c r="AA336" i="14"/>
  <c r="AA338" i="14"/>
  <c r="AA339" i="14"/>
  <c r="AA343" i="14"/>
  <c r="AA344" i="14"/>
  <c r="AA345" i="14"/>
  <c r="AA346" i="14"/>
  <c r="AA347" i="14"/>
  <c r="AA348" i="14"/>
  <c r="AA349" i="14"/>
  <c r="AA350" i="14"/>
  <c r="AA351" i="14"/>
  <c r="AA352" i="14"/>
  <c r="AA368" i="14"/>
  <c r="AA369" i="14"/>
  <c r="AA372" i="14"/>
  <c r="AA373" i="14"/>
  <c r="AA375" i="14"/>
  <c r="AA379" i="14"/>
  <c r="AA380" i="14"/>
  <c r="AA381" i="14"/>
  <c r="AA385" i="14"/>
  <c r="AA388" i="14"/>
  <c r="AA389" i="14"/>
  <c r="AA390" i="14"/>
  <c r="AA392" i="14"/>
  <c r="AA394" i="14"/>
  <c r="AA395" i="14"/>
  <c r="AA396" i="14"/>
  <c r="AA397" i="14"/>
  <c r="AA398" i="14"/>
  <c r="AA399" i="14"/>
  <c r="AA400" i="14"/>
  <c r="AA402" i="14"/>
  <c r="AA403" i="14"/>
  <c r="AA406" i="14"/>
  <c r="AA408" i="14"/>
  <c r="AA409" i="14"/>
  <c r="AA423" i="14"/>
  <c r="AA424" i="14"/>
  <c r="AA426" i="14"/>
  <c r="AA440" i="14"/>
  <c r="AA441" i="14"/>
  <c r="AA457" i="14"/>
  <c r="AA476" i="14"/>
  <c r="AA479" i="14"/>
  <c r="AA480" i="14"/>
  <c r="AA481" i="14"/>
  <c r="AA482" i="14"/>
  <c r="AA483" i="14"/>
  <c r="AA484" i="14"/>
  <c r="AA485" i="14"/>
  <c r="AA486" i="14"/>
  <c r="AA492" i="14"/>
  <c r="AA493" i="14"/>
  <c r="AA494" i="14"/>
  <c r="AA495" i="14"/>
  <c r="AA496" i="14"/>
  <c r="AA497" i="14"/>
  <c r="AA498" i="14"/>
  <c r="AA499" i="14"/>
  <c r="AA500" i="14"/>
  <c r="AA502" i="14"/>
  <c r="AA503" i="14"/>
  <c r="AA504" i="14"/>
  <c r="AA505" i="14"/>
  <c r="AA506" i="14"/>
  <c r="AA509" i="14"/>
  <c r="AA510" i="14"/>
  <c r="AA511" i="14"/>
  <c r="AA512" i="14"/>
  <c r="AA514" i="14"/>
  <c r="AA515" i="14"/>
  <c r="AA517" i="14"/>
  <c r="AA518" i="14"/>
  <c r="AA520" i="14"/>
  <c r="AA521" i="14"/>
  <c r="AA522" i="14"/>
  <c r="AA524" i="14"/>
  <c r="AA525" i="14"/>
  <c r="AA526" i="14"/>
  <c r="AA527" i="14"/>
  <c r="AA528" i="14"/>
  <c r="AA529" i="14"/>
  <c r="AA530" i="14"/>
  <c r="AA531" i="14"/>
  <c r="AA532" i="14"/>
  <c r="AA533" i="14"/>
  <c r="AA534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6" i="14"/>
  <c r="AA557" i="14"/>
  <c r="AA558" i="14"/>
  <c r="AA559" i="14"/>
  <c r="AA560" i="14"/>
  <c r="AA563" i="14"/>
  <c r="AA564" i="14"/>
  <c r="AA565" i="14"/>
  <c r="AA566" i="14"/>
  <c r="AA567" i="14"/>
  <c r="AA568" i="14"/>
  <c r="AA569" i="14"/>
  <c r="AA570" i="14"/>
  <c r="AA571" i="14"/>
  <c r="AA572" i="14"/>
  <c r="AA573" i="14"/>
  <c r="AA574" i="14"/>
  <c r="AA576" i="14"/>
  <c r="AA577" i="14"/>
  <c r="AA578" i="14"/>
  <c r="AA579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6" i="14"/>
  <c r="AA597" i="14"/>
  <c r="AA598" i="14"/>
  <c r="AA599" i="14"/>
  <c r="AA601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5" i="14"/>
  <c r="AA626" i="14"/>
  <c r="AA627" i="14"/>
  <c r="AA629" i="14"/>
  <c r="AA630" i="14"/>
  <c r="AA636" i="14"/>
  <c r="AA633" i="14"/>
  <c r="AA641" i="14"/>
  <c r="AA642" i="14"/>
  <c r="AA643" i="14"/>
  <c r="AA644" i="14"/>
  <c r="AA645" i="14"/>
  <c r="AA646" i="14"/>
  <c r="AA647" i="14"/>
  <c r="AA648" i="14"/>
  <c r="AA649" i="14"/>
  <c r="AA650" i="14"/>
  <c r="AA651" i="14"/>
  <c r="AA653" i="14"/>
  <c r="AA65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6" i="14"/>
  <c r="AA747" i="14"/>
  <c r="AA748" i="14"/>
  <c r="AA749" i="14"/>
  <c r="AA751" i="14"/>
  <c r="AA752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74" i="14"/>
  <c r="AA775" i="14"/>
  <c r="AA776" i="14"/>
  <c r="AA777" i="14"/>
  <c r="AA778" i="14"/>
  <c r="AA779" i="14"/>
  <c r="AA780" i="14"/>
  <c r="AA781" i="14"/>
  <c r="AA782" i="14"/>
  <c r="AA784" i="14"/>
  <c r="AA785" i="14"/>
  <c r="AA793" i="14"/>
  <c r="AA794" i="14"/>
  <c r="AA795" i="14"/>
  <c r="AA796" i="14"/>
  <c r="AA797" i="14"/>
  <c r="AA799" i="14"/>
  <c r="AA801" i="14"/>
  <c r="AA824" i="14"/>
  <c r="AA818" i="14"/>
  <c r="AA820" i="14"/>
  <c r="AA825" i="14"/>
  <c r="AA831" i="14"/>
  <c r="AA832" i="14"/>
  <c r="AA833" i="14"/>
  <c r="AA834" i="14"/>
  <c r="AA837" i="14"/>
  <c r="AA839" i="14"/>
  <c r="AA841" i="14"/>
  <c r="AA842" i="14"/>
  <c r="AA844" i="14"/>
  <c r="AA847" i="14"/>
  <c r="AA850" i="14"/>
  <c r="AA851" i="14"/>
  <c r="AA852" i="14"/>
  <c r="AA853" i="14"/>
  <c r="AA854" i="14"/>
  <c r="AA856" i="14"/>
  <c r="AA857" i="14"/>
  <c r="AA859" i="14"/>
  <c r="AA860" i="14"/>
  <c r="AA877" i="14"/>
  <c r="AA883" i="14"/>
  <c r="AA888" i="14"/>
  <c r="AA896" i="14"/>
  <c r="AA897" i="14"/>
  <c r="AA898" i="14"/>
  <c r="AA900" i="14"/>
  <c r="AA901" i="14"/>
  <c r="AA903" i="14"/>
  <c r="AA904" i="14"/>
  <c r="AA905" i="14"/>
  <c r="AA906" i="14"/>
  <c r="AA907" i="14"/>
  <c r="AA908" i="14"/>
  <c r="AA909" i="14"/>
  <c r="AA910" i="14"/>
  <c r="AA911" i="14"/>
  <c r="AA912" i="14"/>
  <c r="AA917" i="14"/>
  <c r="AA918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5" i="14"/>
  <c r="AA956" i="14"/>
  <c r="AA957" i="14"/>
  <c r="AA958" i="14"/>
  <c r="AA959" i="14"/>
  <c r="AA961" i="14"/>
  <c r="AA962" i="14"/>
  <c r="AA963" i="14"/>
  <c r="AA964" i="14"/>
  <c r="AA965" i="14"/>
  <c r="AA970" i="14"/>
  <c r="AA971" i="14"/>
  <c r="AA972" i="14"/>
  <c r="AA973" i="14"/>
  <c r="AA974" i="14"/>
  <c r="AA975" i="14"/>
  <c r="AA977" i="14"/>
  <c r="AA979" i="14"/>
  <c r="AA981" i="14"/>
  <c r="AA986" i="14"/>
  <c r="AA988" i="14"/>
  <c r="AA989" i="14"/>
  <c r="AA990" i="14"/>
  <c r="AA991" i="14"/>
  <c r="AA992" i="14"/>
  <c r="AA993" i="14"/>
  <c r="AA995" i="14"/>
  <c r="AA996" i="14"/>
  <c r="AA997" i="14"/>
  <c r="AA998" i="14"/>
  <c r="AA999" i="14"/>
  <c r="AA1000" i="14"/>
  <c r="AA1001" i="14"/>
  <c r="AA1002" i="14"/>
  <c r="AA1003" i="14"/>
  <c r="AA1004" i="14"/>
  <c r="AA1009" i="14"/>
  <c r="AA1010" i="14"/>
  <c r="AA1011" i="14"/>
  <c r="AA1013" i="14"/>
  <c r="AA1014" i="14"/>
  <c r="AA1015" i="14"/>
  <c r="AA1016" i="14"/>
  <c r="AA1017" i="14"/>
  <c r="AA1018" i="14"/>
  <c r="AA1019" i="14"/>
  <c r="AA1020" i="14"/>
  <c r="AA1026" i="14"/>
  <c r="AA1028" i="14"/>
  <c r="AA1029" i="14"/>
  <c r="AA1030" i="14"/>
  <c r="AA1031" i="14"/>
  <c r="AA1033" i="14"/>
  <c r="AA1034" i="14"/>
  <c r="AA1035" i="14"/>
  <c r="AA1036" i="14"/>
  <c r="AA1039" i="14"/>
  <c r="AA1040" i="14"/>
  <c r="AA1041" i="14"/>
  <c r="AA1042" i="14"/>
  <c r="AA1043" i="14"/>
  <c r="AA1044" i="14"/>
  <c r="AA1046" i="14"/>
  <c r="AA1049" i="14"/>
  <c r="AA1050" i="14"/>
  <c r="AA1051" i="14"/>
  <c r="AA1053" i="14"/>
  <c r="AA1054" i="14"/>
  <c r="AA1057" i="14"/>
  <c r="AA1058" i="14"/>
  <c r="AA1059" i="14"/>
  <c r="AA1062" i="14"/>
  <c r="AA1063" i="14"/>
  <c r="AA1064" i="14"/>
  <c r="AA1065" i="14"/>
  <c r="AA1066" i="14"/>
  <c r="AA1068" i="14"/>
  <c r="AA1069" i="14"/>
  <c r="AA1071" i="14"/>
  <c r="AA1072" i="14"/>
  <c r="AA1073" i="14"/>
  <c r="AA1074" i="14"/>
  <c r="AA1075" i="14"/>
  <c r="AA1076" i="14"/>
  <c r="AA1077" i="14"/>
  <c r="AA1079" i="14"/>
  <c r="AA1080" i="14"/>
  <c r="AA1081" i="14"/>
  <c r="AA1083" i="14"/>
  <c r="AA1084" i="14"/>
  <c r="AA1085" i="14"/>
  <c r="AA1090" i="14"/>
  <c r="AA1091" i="14"/>
  <c r="AA1093" i="14"/>
  <c r="AA1095" i="14"/>
  <c r="AA1097" i="14"/>
  <c r="AA1099" i="14"/>
  <c r="AA1100" i="14"/>
  <c r="AA1101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2" i="14"/>
  <c r="AA1123" i="14"/>
  <c r="AA1124" i="14"/>
  <c r="AA1125" i="14"/>
  <c r="AA1126" i="14"/>
  <c r="AA1127" i="14"/>
  <c r="AA1129" i="14"/>
  <c r="AA1130" i="14"/>
  <c r="AA1132" i="14"/>
  <c r="AA1133" i="14"/>
  <c r="AA1134" i="14"/>
  <c r="AA1137" i="14"/>
  <c r="AA1138" i="14"/>
  <c r="AA1139" i="14"/>
  <c r="AA1141" i="14"/>
  <c r="AA1142" i="14"/>
  <c r="AA1144" i="14"/>
  <c r="AA1145" i="14"/>
  <c r="AA1153" i="14"/>
  <c r="AA1154" i="14"/>
  <c r="AA1155" i="14"/>
  <c r="AA1156" i="14"/>
  <c r="AA1160" i="14"/>
  <c r="AA1165" i="14"/>
  <c r="AA1166" i="14"/>
  <c r="AA1167" i="14"/>
  <c r="AA1168" i="14"/>
  <c r="AA1169" i="14"/>
  <c r="AA1171" i="14"/>
  <c r="AA1172" i="14"/>
  <c r="AA1173" i="14"/>
  <c r="AA1174" i="14"/>
  <c r="AA1175" i="14"/>
  <c r="AA1176" i="14"/>
  <c r="AA1177" i="14"/>
  <c r="AA1178" i="14"/>
  <c r="AA1181" i="14"/>
  <c r="AA1182" i="14"/>
  <c r="AA1184" i="14"/>
  <c r="AA1185" i="14"/>
  <c r="AA1186" i="14"/>
  <c r="AA1187" i="14"/>
  <c r="AA1188" i="14"/>
  <c r="AA1189" i="14"/>
  <c r="AA1192" i="14"/>
  <c r="AA1193" i="14"/>
  <c r="AA1194" i="14"/>
  <c r="AA1195" i="14"/>
  <c r="AA1196" i="14"/>
  <c r="AA1197" i="14"/>
  <c r="AA1198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2" i="14"/>
  <c r="AA1233" i="14"/>
  <c r="AA1234" i="14"/>
  <c r="AA1235" i="14"/>
  <c r="AA1236" i="14"/>
  <c r="AA1239" i="14"/>
  <c r="AA1240" i="14"/>
  <c r="AA1241" i="14"/>
  <c r="AA1243" i="14"/>
  <c r="AA1244" i="14"/>
  <c r="AA1245" i="14"/>
  <c r="AA1246" i="14"/>
  <c r="AA1247" i="14"/>
  <c r="AA1248" i="14"/>
  <c r="AA1249" i="14"/>
  <c r="AA1250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9" i="14"/>
  <c r="AA1270" i="14"/>
  <c r="AA1272" i="14"/>
  <c r="AA1273" i="14"/>
  <c r="AA1274" i="14"/>
  <c r="AA1275" i="14"/>
  <c r="AA1276" i="14"/>
  <c r="AA1279" i="14"/>
  <c r="AA1281" i="14"/>
  <c r="AA1282" i="14"/>
  <c r="AA1283" i="14"/>
  <c r="AA1285" i="14"/>
  <c r="AA1286" i="14"/>
  <c r="AA1287" i="14"/>
  <c r="AA1300" i="14"/>
  <c r="AA1302" i="14"/>
  <c r="AA1303" i="14"/>
  <c r="AA1304" i="14"/>
  <c r="AA1305" i="14"/>
  <c r="AA1306" i="14"/>
  <c r="AA1314" i="14"/>
  <c r="AA1315" i="14"/>
  <c r="AA1316" i="14"/>
  <c r="AA1317" i="14"/>
  <c r="AA1318" i="14"/>
  <c r="AA1319" i="14"/>
  <c r="AA1320" i="14"/>
  <c r="AA1321" i="14"/>
  <c r="AA1322" i="14"/>
  <c r="AA1323" i="14"/>
  <c r="AA1325" i="14"/>
  <c r="AA1326" i="14"/>
  <c r="AA1328" i="14"/>
  <c r="AA1329" i="14"/>
  <c r="AA1334" i="14"/>
  <c r="AA1335" i="14"/>
  <c r="AA1336" i="14"/>
  <c r="AA1337" i="14"/>
  <c r="AA1338" i="14"/>
  <c r="AA1339" i="14"/>
  <c r="AA1340" i="14"/>
  <c r="AA1341" i="14"/>
  <c r="AA1342" i="14"/>
  <c r="AA1330" i="14"/>
  <c r="AA1344" i="14"/>
  <c r="AA1345" i="14"/>
  <c r="AA1349" i="14"/>
  <c r="AA1356" i="14"/>
  <c r="AA1357" i="14"/>
  <c r="AA1358" i="14"/>
  <c r="AA1365" i="14"/>
  <c r="AA1367" i="14"/>
  <c r="AA1368" i="14"/>
  <c r="AA1369" i="14"/>
  <c r="AA1370" i="14"/>
  <c r="AA1372" i="14"/>
  <c r="AA1373" i="14"/>
  <c r="AA1374" i="14"/>
  <c r="AA1376" i="14"/>
  <c r="AA1377" i="14"/>
  <c r="AA1378" i="14"/>
  <c r="AA1379" i="14"/>
  <c r="AA1380" i="14"/>
  <c r="AA1381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398" i="14"/>
  <c r="AA1399" i="14"/>
  <c r="AA1400" i="14"/>
  <c r="AA1403" i="14"/>
  <c r="AA1404" i="14"/>
  <c r="AA1414" i="14"/>
  <c r="AA1415" i="14"/>
  <c r="AA1416" i="14"/>
  <c r="AA1417" i="14"/>
  <c r="AA1418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1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4" i="14"/>
  <c r="AA1445" i="14"/>
  <c r="AA1446" i="14"/>
  <c r="AA1447" i="14"/>
  <c r="AA1448" i="14"/>
  <c r="AA1449" i="14"/>
  <c r="AA1450" i="14"/>
  <c r="AA1451" i="14"/>
  <c r="AA1455" i="14"/>
  <c r="AA1456" i="14"/>
  <c r="AA1457" i="14"/>
  <c r="AA1459" i="14"/>
  <c r="AA1460" i="14"/>
  <c r="AA1461" i="14"/>
  <c r="AA1462" i="14"/>
  <c r="AA1463" i="14"/>
  <c r="AA1464" i="14"/>
  <c r="AA1465" i="14"/>
  <c r="AA1466" i="14"/>
  <c r="AA1468" i="14"/>
  <c r="AA1469" i="14"/>
  <c r="AA1474" i="14"/>
  <c r="AA1475" i="14"/>
  <c r="AA1478" i="14"/>
  <c r="AA1481" i="14"/>
  <c r="AA1482" i="14"/>
  <c r="AA1483" i="14"/>
  <c r="AA1484" i="14"/>
  <c r="AA1485" i="14"/>
  <c r="AA1490" i="14"/>
  <c r="AA1491" i="14"/>
  <c r="AA1493" i="14"/>
  <c r="AA1494" i="14"/>
  <c r="AA1497" i="14"/>
  <c r="AA1498" i="14"/>
  <c r="AA1499" i="14"/>
  <c r="AA1500" i="14"/>
  <c r="AA1501" i="14"/>
  <c r="AA1520" i="14"/>
  <c r="AA1521" i="14"/>
  <c r="AA1522" i="14"/>
  <c r="AA1524" i="14"/>
  <c r="AA1525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3" i="14"/>
  <c r="AA1544" i="14"/>
  <c r="AA1545" i="14"/>
  <c r="AA1546" i="14"/>
  <c r="AA1547" i="14"/>
  <c r="AA1549" i="14"/>
  <c r="AA1550" i="14"/>
  <c r="AA1551" i="14"/>
  <c r="AA1552" i="14"/>
  <c r="AA1553" i="14"/>
  <c r="AA1554" i="14"/>
  <c r="AA1555" i="14"/>
  <c r="AA1557" i="14"/>
  <c r="AA1558" i="14"/>
  <c r="AA1559" i="14"/>
  <c r="AA1560" i="14"/>
  <c r="AA1561" i="14"/>
  <c r="AA1562" i="14"/>
  <c r="AA1563" i="14"/>
  <c r="AA1564" i="14"/>
  <c r="AA1566" i="14"/>
  <c r="AA1569" i="14"/>
  <c r="AA1570" i="14"/>
  <c r="AA1571" i="14"/>
  <c r="AA1572" i="14"/>
  <c r="AA1574" i="14"/>
  <c r="AA1576" i="14"/>
  <c r="AA1577" i="14"/>
  <c r="AA1578" i="14"/>
  <c r="AA1579" i="14"/>
  <c r="AA1581" i="14"/>
  <c r="AA1582" i="14"/>
  <c r="AA1584" i="14"/>
  <c r="AA1585" i="14"/>
  <c r="AA1586" i="14"/>
  <c r="AA1587" i="14"/>
  <c r="AA1588" i="14"/>
  <c r="AA1589" i="14"/>
  <c r="AA1590" i="14"/>
  <c r="AA1595" i="14"/>
  <c r="AA1596" i="14"/>
  <c r="AA1597" i="14"/>
  <c r="AA1598" i="14"/>
  <c r="AA1599" i="14"/>
  <c r="AA1601" i="14"/>
  <c r="AA1606" i="14"/>
  <c r="AA1608" i="14"/>
  <c r="AA1609" i="14"/>
  <c r="AA1610" i="14"/>
  <c r="AA1611" i="14"/>
  <c r="AA1612" i="14"/>
  <c r="AA1617" i="14"/>
  <c r="AA1619" i="14"/>
  <c r="AA1623" i="14"/>
  <c r="AA1624" i="14"/>
  <c r="AA1627" i="14"/>
  <c r="AA1628" i="14"/>
  <c r="AA1629" i="14"/>
  <c r="AA1637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1719" i="14"/>
  <c r="AA1722" i="14"/>
  <c r="AA1723" i="14"/>
  <c r="AA1725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39" i="14"/>
  <c r="AA1740" i="14"/>
  <c r="AA1741" i="14"/>
  <c r="AA1742" i="14"/>
  <c r="AA1748" i="14"/>
  <c r="AA1751" i="14"/>
  <c r="AA1752" i="14"/>
  <c r="AA1753" i="14"/>
  <c r="AA1754" i="14"/>
  <c r="AA1755" i="14"/>
  <c r="AA1756" i="14"/>
  <c r="AA1757" i="14"/>
  <c r="AA1758" i="14"/>
  <c r="AA1759" i="14"/>
  <c r="AA1760" i="14"/>
  <c r="AA1761" i="14"/>
  <c r="AA1763" i="14"/>
  <c r="AA1764" i="14"/>
  <c r="AA1765" i="14"/>
  <c r="AA1767" i="14"/>
  <c r="AA1770" i="14"/>
  <c r="AA1771" i="14"/>
  <c r="AA1772" i="14"/>
  <c r="AA1774" i="14"/>
  <c r="AA1775" i="14"/>
  <c r="AA1776" i="14"/>
  <c r="AA1777" i="14"/>
  <c r="AA1779" i="14"/>
  <c r="AA1780" i="14"/>
  <c r="AA1781" i="14"/>
  <c r="AA1782" i="14"/>
  <c r="AA1783" i="14"/>
  <c r="AA1785" i="14"/>
  <c r="AA1787" i="14"/>
  <c r="AA1788" i="14"/>
  <c r="AA1789" i="14"/>
  <c r="AA1793" i="14"/>
  <c r="AA1794" i="14"/>
  <c r="AA1795" i="14"/>
  <c r="AA1796" i="14"/>
  <c r="AA1797" i="14"/>
  <c r="AA1799" i="14"/>
  <c r="AA1800" i="14"/>
  <c r="AA1806" i="14"/>
  <c r="AA1808" i="14"/>
  <c r="AA1809" i="14"/>
  <c r="AA1810" i="14"/>
  <c r="AA1811" i="14"/>
  <c r="AA1812" i="14"/>
  <c r="AA1815" i="14"/>
  <c r="AA1817" i="14"/>
  <c r="AA1820" i="14"/>
  <c r="AA1832" i="14"/>
  <c r="AA1835" i="14"/>
  <c r="AA1837" i="14"/>
  <c r="AA1838" i="14"/>
  <c r="AA1839" i="14"/>
  <c r="AA1841" i="14"/>
  <c r="AA1842" i="14"/>
  <c r="AA1843" i="14"/>
  <c r="AA1844" i="14"/>
  <c r="AA1845" i="14"/>
  <c r="AA1848" i="14"/>
  <c r="AA1849" i="14"/>
  <c r="AA1852" i="14"/>
  <c r="AA1853" i="14"/>
  <c r="AA1855" i="14"/>
  <c r="AA1856" i="14"/>
  <c r="AA1857" i="14"/>
  <c r="AA1858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7" i="14"/>
  <c r="AA1888" i="14"/>
  <c r="AA1889" i="14"/>
  <c r="AA1891" i="14"/>
  <c r="AA1893" i="14"/>
  <c r="AA1895" i="14"/>
  <c r="AA1896" i="14"/>
  <c r="AA1897" i="14"/>
  <c r="AA1898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20" i="14"/>
  <c r="AA1921" i="14"/>
  <c r="AA1922" i="14"/>
  <c r="AA1924" i="14"/>
  <c r="AA1925" i="14"/>
  <c r="AA1926" i="14"/>
  <c r="AA1927" i="14"/>
  <c r="AA1931" i="14"/>
  <c r="AA1932" i="14"/>
  <c r="AA1933" i="14"/>
  <c r="AA1934" i="14"/>
  <c r="AA1935" i="14"/>
  <c r="AA1936" i="14"/>
  <c r="AA1943" i="14"/>
  <c r="AA1944" i="14"/>
  <c r="AA1945" i="14"/>
  <c r="AA1946" i="14"/>
  <c r="AA1948" i="14"/>
  <c r="AA1951" i="14"/>
  <c r="AA1952" i="14"/>
  <c r="AA1953" i="14"/>
  <c r="AA1954" i="14"/>
  <c r="AA1955" i="14"/>
  <c r="AA1956" i="14"/>
  <c r="AA1957" i="14"/>
  <c r="AA1958" i="14"/>
  <c r="AA1959" i="14"/>
  <c r="AA1960" i="14"/>
  <c r="AA1961" i="14"/>
  <c r="AA1963" i="14"/>
  <c r="AA1964" i="14"/>
  <c r="AA1965" i="14"/>
  <c r="AA1966" i="14"/>
  <c r="AA1967" i="14"/>
  <c r="AA1968" i="14"/>
  <c r="AA1969" i="14"/>
  <c r="AA1970" i="14"/>
  <c r="AA1971" i="14"/>
  <c r="AA1972" i="14"/>
  <c r="AA1974" i="14"/>
  <c r="AA1976" i="14"/>
  <c r="AA1978" i="14"/>
  <c r="AA1979" i="14"/>
  <c r="AA1980" i="14"/>
  <c r="AA1981" i="14"/>
  <c r="AA1985" i="14"/>
  <c r="AA1986" i="14"/>
  <c r="AA1987" i="14"/>
  <c r="AA1988" i="14"/>
  <c r="AA1989" i="14"/>
  <c r="AA1990" i="14"/>
  <c r="AA1991" i="14"/>
  <c r="AA1992" i="14"/>
  <c r="AA1994" i="14"/>
  <c r="AA1995" i="14"/>
  <c r="AA1998" i="14"/>
  <c r="AA1999" i="14"/>
  <c r="AA2001" i="14"/>
  <c r="AA2002" i="14"/>
  <c r="AA2003" i="14"/>
  <c r="AA2004" i="14"/>
  <c r="AA2005" i="14"/>
  <c r="AA2006" i="14"/>
  <c r="AA2007" i="14"/>
  <c r="AA2008" i="14"/>
  <c r="AA2009" i="14"/>
  <c r="AA2010" i="14"/>
  <c r="AA2011" i="14"/>
  <c r="AA2012" i="14"/>
  <c r="AA2013" i="14"/>
  <c r="AA2014" i="14"/>
  <c r="AA2015" i="14"/>
  <c r="AA2017" i="14"/>
  <c r="AA2018" i="14"/>
  <c r="AA2019" i="14"/>
  <c r="AA2020" i="14"/>
  <c r="AA2022" i="14"/>
  <c r="AA2026" i="14"/>
  <c r="AA2027" i="14"/>
  <c r="AA2028" i="14"/>
  <c r="AA2029" i="14"/>
  <c r="AA2030" i="14"/>
  <c r="AA2031" i="14"/>
  <c r="AA2032" i="14"/>
  <c r="AA2033" i="14"/>
  <c r="AA2034" i="14"/>
  <c r="AA2036" i="14"/>
  <c r="AA2035" i="14"/>
  <c r="AA2037" i="14"/>
  <c r="AA2046" i="14"/>
  <c r="AA2047" i="14"/>
  <c r="AA2048" i="14"/>
  <c r="AA2049" i="14"/>
  <c r="AA2072" i="14"/>
  <c r="AA2074" i="14"/>
  <c r="AA2077" i="14"/>
  <c r="AA2078" i="14"/>
  <c r="AA2080" i="14"/>
  <c r="AA2081" i="14"/>
  <c r="AA2082" i="14"/>
  <c r="AA2083" i="14"/>
  <c r="AA2084" i="14"/>
  <c r="AA2085" i="14"/>
  <c r="AA2086" i="14"/>
  <c r="AA2087" i="14"/>
  <c r="AA2088" i="14"/>
  <c r="AA2089" i="14"/>
  <c r="AA2090" i="14"/>
  <c r="AA2091" i="14"/>
  <c r="AA2092" i="14"/>
  <c r="AA2093" i="14"/>
  <c r="AA2094" i="14"/>
  <c r="AA2095" i="14"/>
  <c r="AA2097" i="14"/>
  <c r="AA2098" i="14"/>
  <c r="AA2100" i="14"/>
  <c r="AA2101" i="14"/>
  <c r="AA2102" i="14"/>
  <c r="AA2104" i="14"/>
  <c r="AA2105" i="14"/>
  <c r="AA2106" i="14"/>
  <c r="AA2108" i="14"/>
  <c r="AA2109" i="14"/>
  <c r="AA2110" i="14"/>
  <c r="AA2111" i="14"/>
  <c r="AA2112" i="14"/>
  <c r="AA2114" i="14"/>
  <c r="AA2115" i="14"/>
  <c r="AA2117" i="14"/>
  <c r="AA2123" i="14"/>
  <c r="AA2125" i="14"/>
  <c r="AA2130" i="14"/>
  <c r="AA2131" i="14"/>
  <c r="AA2132" i="14"/>
  <c r="AA2133" i="14"/>
  <c r="AA2134" i="14"/>
  <c r="AA2137" i="14"/>
  <c r="AA2138" i="14"/>
  <c r="AA2139" i="14"/>
  <c r="AA2140" i="14"/>
  <c r="AA2141" i="14"/>
  <c r="AA2142" i="14"/>
  <c r="AA2143" i="14"/>
  <c r="AA2144" i="14"/>
  <c r="AA2145" i="14"/>
  <c r="AA2146" i="14"/>
  <c r="AA2147" i="14"/>
  <c r="AA2148" i="14"/>
  <c r="AA2149" i="14"/>
  <c r="AA2150" i="14"/>
  <c r="AA2151" i="14"/>
  <c r="AA2152" i="14"/>
  <c r="AA2153" i="14"/>
  <c r="AA2154" i="14"/>
  <c r="AA2155" i="14"/>
  <c r="AA2156" i="14"/>
  <c r="AA2157" i="14"/>
  <c r="AA2159" i="14"/>
  <c r="AA2161" i="14"/>
  <c r="AA2162" i="14"/>
  <c r="AA2163" i="14"/>
  <c r="AA2164" i="14"/>
  <c r="AA2165" i="14"/>
  <c r="AA2166" i="14"/>
  <c r="AA2167" i="14"/>
  <c r="AA2168" i="14"/>
  <c r="AA2170" i="14"/>
  <c r="AA2171" i="14"/>
  <c r="AA2177" i="14"/>
  <c r="AA2178" i="14"/>
  <c r="AA2179" i="14"/>
  <c r="AA2180" i="14"/>
  <c r="AA2181" i="14"/>
  <c r="AA2182" i="14"/>
  <c r="AA2183" i="14"/>
  <c r="AA2185" i="14"/>
  <c r="AA2186" i="14"/>
  <c r="AA2188" i="14"/>
  <c r="AA2190" i="14"/>
  <c r="AA2191" i="14"/>
  <c r="AA2192" i="14"/>
  <c r="AA2193" i="14"/>
  <c r="AA2195" i="14"/>
  <c r="AA2196" i="14"/>
  <c r="AA2197" i="14"/>
  <c r="AA2198" i="14"/>
  <c r="AA2199" i="14"/>
  <c r="AA2200" i="14"/>
  <c r="AA2201" i="14"/>
  <c r="AA2202" i="14"/>
  <c r="AA2203" i="14"/>
  <c r="AA2204" i="14"/>
  <c r="AA2205" i="14"/>
  <c r="AA2206" i="14"/>
  <c r="AA2207" i="14"/>
  <c r="AA2208" i="14"/>
  <c r="AA2210" i="14"/>
  <c r="AA2211" i="14"/>
  <c r="AA2212" i="14"/>
  <c r="AA2213" i="14"/>
  <c r="AA2214" i="14"/>
  <c r="AA2219" i="14"/>
  <c r="AA2220" i="14"/>
  <c r="AA2221" i="14"/>
  <c r="AA2222" i="14"/>
  <c r="AA2223" i="14"/>
  <c r="AA2224" i="14"/>
  <c r="AA2225" i="14"/>
  <c r="AA2226" i="14"/>
  <c r="AA2227" i="14"/>
  <c r="AA2228" i="14"/>
  <c r="AA2229" i="14"/>
  <c r="AA2230" i="14"/>
  <c r="AA2231" i="14"/>
  <c r="AA2232" i="14"/>
  <c r="AA2234" i="14"/>
  <c r="AA2235" i="14"/>
  <c r="AA2236" i="14"/>
  <c r="AA2237" i="14"/>
  <c r="AA2238" i="14"/>
  <c r="AA2239" i="14"/>
  <c r="AA2241" i="14"/>
  <c r="AA2242" i="14"/>
  <c r="AA2245" i="14"/>
  <c r="AA2246" i="14"/>
  <c r="AA2247" i="14"/>
  <c r="AA2248" i="14"/>
  <c r="AA2249" i="14"/>
  <c r="AA2254" i="14"/>
  <c r="AA2256" i="14"/>
  <c r="AA2258" i="14"/>
  <c r="AA2277" i="14"/>
  <c r="AA2267" i="14"/>
  <c r="AA2269" i="14"/>
  <c r="AA2271" i="14"/>
  <c r="AA2272" i="14"/>
  <c r="AA2274" i="14"/>
  <c r="AA2278" i="14"/>
  <c r="AA2279" i="14"/>
  <c r="AA2280" i="14"/>
  <c r="AA2281" i="14"/>
  <c r="AA2282" i="14"/>
  <c r="AA2283" i="14"/>
  <c r="AA2290" i="14"/>
  <c r="AA2293" i="14"/>
  <c r="AA2296" i="14"/>
  <c r="AA2300" i="14"/>
  <c r="AA2303" i="14"/>
  <c r="AA2304" i="14"/>
  <c r="AA2305" i="14"/>
  <c r="AA2306" i="14"/>
  <c r="AA2307" i="14"/>
  <c r="AA2309" i="14"/>
  <c r="AA2310" i="14"/>
  <c r="AA2313" i="14"/>
  <c r="AA2314" i="14"/>
  <c r="AA2315" i="14"/>
  <c r="AA2316" i="14"/>
  <c r="AA2317" i="14"/>
  <c r="AA2318" i="14"/>
  <c r="AA2319" i="14"/>
  <c r="AA2320" i="14"/>
  <c r="AA2323" i="14"/>
  <c r="AA2324" i="14"/>
  <c r="AA2325" i="14"/>
  <c r="AA2326" i="14"/>
  <c r="AA2328" i="14"/>
  <c r="AA2329" i="14"/>
  <c r="AA2330" i="14"/>
  <c r="AA2331" i="14"/>
  <c r="AA2332" i="14"/>
  <c r="AA2333" i="14"/>
  <c r="AA2334" i="14"/>
  <c r="AA2335" i="14"/>
  <c r="AA2336" i="14"/>
  <c r="AA2337" i="14"/>
  <c r="AA2338" i="14"/>
  <c r="AA2339" i="14"/>
  <c r="AA2359" i="14"/>
  <c r="AA2360" i="14"/>
  <c r="AA2362" i="14"/>
  <c r="AA2363" i="14"/>
  <c r="AA2364" i="14"/>
  <c r="AA2365" i="14"/>
  <c r="AA2368" i="14"/>
  <c r="AA2369" i="14"/>
  <c r="AA2373" i="14"/>
  <c r="AA2375" i="14"/>
  <c r="AA2377" i="14"/>
  <c r="AA2381" i="14"/>
  <c r="AA2382" i="14"/>
  <c r="AA2384" i="14"/>
  <c r="AA2392" i="14"/>
  <c r="AA2393" i="14"/>
  <c r="AA2397" i="14"/>
  <c r="AA2398" i="14"/>
  <c r="AA2399" i="14"/>
  <c r="AA2404" i="14"/>
  <c r="AA2406" i="14"/>
  <c r="AA2407" i="14"/>
  <c r="AA2408" i="14"/>
  <c r="AA2409" i="14"/>
  <c r="AA2410" i="14"/>
  <c r="AA2411" i="14"/>
  <c r="AA2412" i="14"/>
  <c r="AA2413" i="14"/>
  <c r="AA2414" i="14"/>
  <c r="AA2415" i="14"/>
  <c r="AA2416" i="14"/>
  <c r="AA2417" i="14"/>
  <c r="AA2418" i="14"/>
  <c r="AA2419" i="14"/>
  <c r="AA2420" i="14"/>
  <c r="AA2421" i="14"/>
  <c r="AA2425" i="14"/>
  <c r="AA2426" i="14"/>
  <c r="AA2427" i="14"/>
  <c r="AA2428" i="14"/>
  <c r="AA2430" i="14"/>
  <c r="AA2431" i="14"/>
  <c r="AA2432" i="14"/>
  <c r="AA2433" i="14"/>
  <c r="AA2434" i="14"/>
  <c r="AA2436" i="14"/>
  <c r="AA2437" i="14"/>
  <c r="AA2438" i="14"/>
  <c r="AA2440" i="14"/>
  <c r="AA2441" i="14"/>
  <c r="AA2442" i="14"/>
  <c r="AA2447" i="14"/>
  <c r="AA2448" i="14"/>
  <c r="AA2451" i="14"/>
  <c r="AA2452" i="14"/>
  <c r="AA2453" i="14"/>
  <c r="AA2457" i="14"/>
  <c r="AA2458" i="14"/>
  <c r="AA2459" i="14"/>
  <c r="AA2460" i="14"/>
  <c r="AA2461" i="14"/>
  <c r="AA2462" i="14"/>
  <c r="AA2463" i="14"/>
  <c r="AA2464" i="14"/>
  <c r="AA2465" i="14"/>
  <c r="AA2466" i="14"/>
  <c r="AA2470" i="14"/>
  <c r="AA2471" i="14"/>
  <c r="AA2472" i="14"/>
  <c r="AA2473" i="14"/>
  <c r="AA2474" i="14"/>
  <c r="AA2475" i="14"/>
  <c r="AA2477" i="14"/>
  <c r="AA2478" i="14"/>
  <c r="AA2479" i="14"/>
  <c r="AA2480" i="14"/>
  <c r="AA2482" i="14"/>
  <c r="AA2483" i="14"/>
  <c r="AA2484" i="14"/>
  <c r="AA2486" i="14"/>
  <c r="AA2487" i="14"/>
  <c r="AA2488" i="14"/>
  <c r="AA2489" i="14"/>
  <c r="AA2490" i="14"/>
  <c r="AA2491" i="14"/>
  <c r="AA2492" i="14"/>
  <c r="AA2493" i="14"/>
  <c r="AA2494" i="14"/>
  <c r="AA2495" i="14"/>
  <c r="AA2496" i="14"/>
  <c r="AA2497" i="14"/>
  <c r="AA2498" i="14"/>
  <c r="AA2499" i="14"/>
  <c r="AA2501" i="14"/>
  <c r="AA2502" i="14"/>
  <c r="AA2503" i="14"/>
  <c r="AA2504" i="14"/>
  <c r="AA2505" i="14"/>
  <c r="AA2506" i="14"/>
  <c r="AA2507" i="14"/>
  <c r="AA2508" i="14"/>
  <c r="AA2509" i="14"/>
  <c r="AA2511" i="14"/>
  <c r="AA2518" i="14"/>
  <c r="AA2519" i="14"/>
  <c r="AA2520" i="14"/>
  <c r="AA2521" i="14"/>
  <c r="AA2522" i="14"/>
  <c r="AA2523" i="14"/>
  <c r="AA2524" i="14"/>
  <c r="AA2525" i="14"/>
  <c r="AA2528" i="14"/>
  <c r="AA2529" i="14"/>
  <c r="AA2530" i="14"/>
  <c r="AA2531" i="14"/>
  <c r="AA2532" i="14"/>
  <c r="AA2533" i="14"/>
  <c r="AA2534" i="14"/>
  <c r="AA2535" i="14"/>
  <c r="AA2536" i="14"/>
  <c r="AA2537" i="14"/>
  <c r="AA2538" i="14"/>
  <c r="AA2539" i="14"/>
  <c r="AA2540" i="14"/>
  <c r="AA2541" i="14"/>
  <c r="AA2542" i="14"/>
  <c r="AA2543" i="14"/>
  <c r="AA2546" i="14"/>
  <c r="AA2547" i="14"/>
  <c r="AA2549" i="14"/>
  <c r="AA2552" i="14"/>
  <c r="AA2555" i="14"/>
  <c r="AA2558" i="14"/>
  <c r="AA2559" i="14"/>
  <c r="AA2560" i="14"/>
  <c r="AA2561" i="14"/>
  <c r="AA2562" i="14"/>
  <c r="AA2564" i="14"/>
  <c r="AA2565" i="14"/>
  <c r="AA2566" i="14"/>
  <c r="AA2567" i="14"/>
  <c r="AA2568" i="14"/>
  <c r="AA2569" i="14"/>
  <c r="AA2570" i="14"/>
  <c r="AA2571" i="14"/>
  <c r="AA2572" i="14"/>
  <c r="AA2574" i="14"/>
  <c r="AA2575" i="14"/>
  <c r="AA2577" i="14"/>
  <c r="AA2578" i="14"/>
  <c r="AA2579" i="14"/>
  <c r="AA2580" i="14"/>
  <c r="AA2581" i="14"/>
  <c r="AA2582" i="14"/>
  <c r="AA2585" i="14"/>
  <c r="AA2586" i="14"/>
  <c r="AA2587" i="14"/>
  <c r="AA2588" i="14"/>
  <c r="AA2589" i="14"/>
  <c r="AA2590" i="14"/>
  <c r="AA2591" i="14"/>
  <c r="AA2593" i="14"/>
  <c r="AA2594" i="14"/>
  <c r="AA2595" i="14"/>
  <c r="AA2596" i="14"/>
  <c r="AA2597" i="14"/>
  <c r="AA2598" i="14"/>
  <c r="AA2599" i="14"/>
  <c r="AA2600" i="14"/>
  <c r="AA2602" i="14"/>
  <c r="AA2604" i="14"/>
  <c r="AA2605" i="14"/>
  <c r="AA2606" i="14"/>
  <c r="AA2607" i="14"/>
  <c r="AA2608" i="14"/>
  <c r="AA2609" i="14"/>
  <c r="AA2610" i="14"/>
  <c r="AA2611" i="14"/>
  <c r="AA2612" i="14"/>
  <c r="AA2613" i="14"/>
  <c r="AA2615" i="14"/>
  <c r="AA2617" i="14"/>
  <c r="AA2618" i="14"/>
  <c r="AA2619" i="14"/>
  <c r="AA2622" i="14"/>
  <c r="AA2625" i="14"/>
  <c r="AA2627" i="14"/>
  <c r="AA2629" i="14"/>
  <c r="AA2631" i="14"/>
  <c r="AA2632" i="14"/>
  <c r="AA2633" i="14"/>
  <c r="AA2634" i="14"/>
  <c r="AA2635" i="14"/>
  <c r="AA2636" i="14"/>
  <c r="AA2637" i="14"/>
  <c r="AA2638" i="14"/>
  <c r="AA2639" i="14"/>
  <c r="AA2640" i="14"/>
  <c r="AA2641" i="14"/>
  <c r="AA2642" i="14"/>
  <c r="AA2643" i="14"/>
  <c r="AA2644" i="14"/>
  <c r="AA2645" i="14"/>
  <c r="AA2646" i="14"/>
  <c r="AA2648" i="14"/>
  <c r="AA2649" i="14"/>
  <c r="AA2650" i="14"/>
  <c r="AA2653" i="14"/>
  <c r="AA2654" i="14"/>
  <c r="AA2655" i="14"/>
  <c r="AA2657" i="14"/>
  <c r="AA2658" i="14"/>
  <c r="AA2659" i="14"/>
  <c r="AA2660" i="14"/>
  <c r="AA2661" i="14"/>
  <c r="AA2673" i="14"/>
  <c r="AA2678" i="14"/>
  <c r="AA2679" i="14"/>
  <c r="AA2682" i="14"/>
  <c r="AA2685" i="14"/>
  <c r="AA2686" i="14"/>
  <c r="AA2688" i="14"/>
  <c r="AA2689" i="14"/>
  <c r="AA2690" i="14"/>
  <c r="AA2691" i="14"/>
  <c r="AA2692" i="14"/>
  <c r="AA2693" i="14"/>
  <c r="AA2694" i="14"/>
  <c r="AA2695" i="14"/>
  <c r="AA2706" i="14"/>
  <c r="AA2707" i="14"/>
  <c r="AA2708" i="14"/>
  <c r="AA2714" i="14"/>
  <c r="AA2715" i="14"/>
  <c r="AA2716" i="14"/>
  <c r="AA2718" i="14"/>
  <c r="AA2719" i="14"/>
  <c r="AA2720" i="14"/>
  <c r="AA2721" i="14"/>
  <c r="AA2724" i="14"/>
  <c r="AA2725" i="14"/>
  <c r="AA2726" i="14"/>
  <c r="AA2727" i="14"/>
  <c r="AA2739" i="14"/>
  <c r="AA2740" i="14"/>
  <c r="AA2741" i="14"/>
  <c r="AA2742" i="14"/>
  <c r="AA2743" i="14"/>
  <c r="AA2749" i="14"/>
  <c r="AA2750" i="14"/>
  <c r="AA2752" i="14"/>
  <c r="AA2753" i="14"/>
  <c r="AA2755" i="14"/>
  <c r="AA2756" i="14"/>
  <c r="AA2757" i="14"/>
  <c r="AA2758" i="14"/>
  <c r="AA2759" i="14"/>
  <c r="AA2760" i="14"/>
  <c r="AA2761" i="14"/>
  <c r="AA2762" i="14"/>
  <c r="AA2763" i="14"/>
  <c r="AA2764" i="14"/>
  <c r="AA2765" i="14"/>
  <c r="AA2766" i="14"/>
  <c r="AA2767" i="14"/>
  <c r="AA2769" i="14"/>
  <c r="AA2770" i="14"/>
  <c r="AA2771" i="14"/>
  <c r="AA2772" i="14"/>
  <c r="AA2773" i="14"/>
  <c r="AA2775" i="14"/>
  <c r="AA2776" i="14"/>
  <c r="AA2777" i="14"/>
  <c r="AA2778" i="14"/>
  <c r="AA2779" i="14"/>
  <c r="AA2782" i="14"/>
  <c r="AA2783" i="14"/>
  <c r="AA2785" i="14"/>
  <c r="AA2789" i="14"/>
  <c r="AA2791" i="14"/>
  <c r="AA2792" i="14"/>
  <c r="AA2795" i="14"/>
  <c r="AA2796" i="14"/>
  <c r="AA2798" i="14"/>
  <c r="AA2803" i="14"/>
  <c r="AA2804" i="14"/>
  <c r="AA2807" i="14"/>
  <c r="AA2810" i="14"/>
  <c r="AA2811" i="14"/>
  <c r="AA2812" i="14"/>
  <c r="AA2816" i="14"/>
  <c r="AA2820" i="14"/>
  <c r="AA2822" i="14"/>
  <c r="AA2825" i="14"/>
  <c r="AA2828" i="14"/>
  <c r="AA2835" i="14"/>
  <c r="AA2837" i="14"/>
  <c r="AA2838" i="14"/>
  <c r="AA2839" i="14"/>
  <c r="AA2840" i="14"/>
  <c r="AA2842" i="14"/>
  <c r="AA2843" i="14"/>
  <c r="AA2845" i="14"/>
  <c r="AA2847" i="14"/>
  <c r="AA2848" i="14"/>
  <c r="AA2849" i="14"/>
  <c r="AA2850" i="14"/>
  <c r="AA2851" i="14"/>
  <c r="AA2853" i="14"/>
  <c r="AA2854" i="14"/>
  <c r="AA2855" i="14"/>
  <c r="AA2856" i="14"/>
  <c r="AA2858" i="14"/>
  <c r="AA2860" i="14"/>
  <c r="AA2862" i="14"/>
  <c r="AA2863" i="14"/>
  <c r="AA2864" i="14"/>
  <c r="AA2867" i="14"/>
  <c r="AA2868" i="14"/>
  <c r="AA2869" i="14"/>
  <c r="AA2870" i="14"/>
  <c r="AA2871" i="14"/>
  <c r="AA2873" i="14"/>
  <c r="AA2874" i="14"/>
  <c r="AA2876" i="14"/>
  <c r="AA2877" i="14"/>
  <c r="AA2878" i="14"/>
  <c r="AA2879" i="14"/>
  <c r="AA2880" i="14"/>
  <c r="AA2885" i="14"/>
  <c r="AA2890" i="14"/>
  <c r="AA2891" i="14"/>
  <c r="AA2895" i="14"/>
  <c r="AA2896" i="14"/>
  <c r="AA2899" i="14"/>
  <c r="AA2901" i="14"/>
  <c r="AA2902" i="14"/>
  <c r="AA2903" i="14"/>
  <c r="AA2904" i="14"/>
  <c r="AA2905" i="14"/>
  <c r="AA2906" i="14"/>
  <c r="AA2907" i="14"/>
  <c r="AA2908" i="14"/>
  <c r="AA2909" i="14"/>
  <c r="AA2910" i="14"/>
  <c r="AA2911" i="14"/>
  <c r="AA2912" i="14"/>
  <c r="AA2913" i="14"/>
  <c r="AA2914" i="14"/>
  <c r="AA2915" i="14"/>
  <c r="AA2916" i="14"/>
  <c r="AA2917" i="14"/>
  <c r="AA2919" i="14"/>
  <c r="AA2920" i="14"/>
  <c r="AA2922" i="14"/>
  <c r="AA2924" i="14"/>
  <c r="AA2925" i="14"/>
  <c r="AA2926" i="14"/>
  <c r="AA2927" i="14"/>
  <c r="AA2928" i="14"/>
  <c r="AA2929" i="14"/>
  <c r="AA2930" i="14"/>
  <c r="AA2931" i="14"/>
  <c r="AA2932" i="14"/>
  <c r="AA2933" i="14"/>
  <c r="AA2934" i="14"/>
  <c r="AA2935" i="14"/>
  <c r="AA2936" i="14"/>
  <c r="AA2937" i="14"/>
  <c r="AA2938" i="14"/>
  <c r="AA2939" i="14"/>
  <c r="AA2940" i="14"/>
  <c r="AA2941" i="14"/>
  <c r="AA2942" i="14"/>
  <c r="AA2943" i="14"/>
  <c r="AA2944" i="14"/>
  <c r="AA2945" i="14"/>
  <c r="AA2946" i="14"/>
  <c r="AA2947" i="14"/>
  <c r="AA2948" i="14"/>
  <c r="AA2949" i="14"/>
  <c r="AA2950" i="14"/>
  <c r="AA2951" i="14"/>
  <c r="AA2952" i="14"/>
  <c r="AA2953" i="14"/>
  <c r="AA2954" i="14"/>
  <c r="AA2955" i="14"/>
  <c r="AA2956" i="14"/>
  <c r="AA2957" i="14"/>
  <c r="AA2958" i="14"/>
  <c r="AA2959" i="14"/>
  <c r="AA2960" i="14"/>
  <c r="AA2961" i="14"/>
  <c r="AA2962" i="14"/>
  <c r="AA2963" i="14"/>
  <c r="AA2964" i="14"/>
  <c r="AA2965" i="14"/>
  <c r="AA2966" i="14"/>
  <c r="AA2967" i="14"/>
  <c r="AA2968" i="14"/>
  <c r="AA2969" i="14"/>
  <c r="AA2970" i="14"/>
  <c r="AA2974" i="14"/>
  <c r="AA2976" i="14"/>
  <c r="AA2977" i="14"/>
  <c r="AA2978" i="14"/>
  <c r="AA2979" i="14"/>
  <c r="AA2980" i="14"/>
  <c r="AA2982" i="14"/>
  <c r="AA2983" i="14"/>
  <c r="AA2984" i="14"/>
  <c r="AA2985" i="14"/>
  <c r="AA2986" i="14"/>
  <c r="AA2987" i="14"/>
  <c r="AA2988" i="14"/>
  <c r="AA2989" i="14"/>
  <c r="AA2990" i="14"/>
  <c r="AA2991" i="14"/>
  <c r="AA2992" i="14"/>
  <c r="AA2993" i="14"/>
  <c r="AA2994" i="14"/>
  <c r="AA2995" i="14"/>
  <c r="AA2996" i="14"/>
  <c r="AA2997" i="14"/>
  <c r="AA2998" i="14"/>
  <c r="AA2999" i="14"/>
  <c r="AA3000" i="14"/>
  <c r="AA3001" i="14"/>
  <c r="AA3002" i="14"/>
  <c r="AA3003" i="14"/>
  <c r="AA3004" i="14"/>
  <c r="AA3005" i="14"/>
  <c r="AA3006" i="14"/>
  <c r="AA3007" i="14"/>
  <c r="AA3008" i="14"/>
  <c r="AA3009" i="14"/>
  <c r="AA3010" i="14"/>
  <c r="AA3011" i="14"/>
  <c r="AA3012" i="14"/>
  <c r="AA3013" i="14"/>
  <c r="AA3014" i="14"/>
  <c r="AA3015" i="14"/>
  <c r="AA3016" i="14"/>
  <c r="AA3017" i="14"/>
  <c r="AA3018" i="14"/>
  <c r="AA3019" i="14"/>
  <c r="AA3020" i="14"/>
  <c r="AA3027" i="14"/>
  <c r="AA3028" i="14"/>
  <c r="AA3030" i="14"/>
  <c r="AA3035" i="14"/>
  <c r="AA3036" i="14"/>
  <c r="AA3045" i="14"/>
  <c r="AA3046" i="14"/>
  <c r="AA3047" i="14"/>
  <c r="AA3048" i="14"/>
  <c r="AA3049" i="14"/>
  <c r="AA3051" i="14"/>
  <c r="AA3052" i="14"/>
  <c r="AA3055" i="14"/>
  <c r="AA3056" i="14"/>
  <c r="AA3057" i="14"/>
  <c r="AA3058" i="14"/>
  <c r="AA3061" i="14"/>
  <c r="AA3062" i="14"/>
  <c r="AA3063" i="14"/>
  <c r="AA3064" i="14"/>
  <c r="AA3066" i="14"/>
  <c r="AA3071" i="14"/>
  <c r="AA3073" i="14"/>
  <c r="AA3081" i="14"/>
  <c r="AA3082" i="14"/>
  <c r="AA3083" i="14"/>
  <c r="AA3086" i="14"/>
  <c r="AA3087" i="14"/>
  <c r="AA3088" i="14"/>
  <c r="AA3089" i="14"/>
  <c r="AA3090" i="14"/>
  <c r="AA3091" i="14"/>
  <c r="AA3092" i="14"/>
  <c r="AA3093" i="14"/>
  <c r="AA3094" i="14"/>
  <c r="AA3095" i="14"/>
  <c r="AA3096" i="14"/>
  <c r="AA3097" i="14"/>
  <c r="AA3099" i="14"/>
  <c r="AA3100" i="14"/>
  <c r="AA3101" i="14"/>
  <c r="AA3102" i="14"/>
  <c r="AA3103" i="14"/>
  <c r="AA3104" i="14"/>
  <c r="AA3105" i="14"/>
  <c r="AA3107" i="14"/>
  <c r="AA3108" i="14"/>
  <c r="AA3109" i="14"/>
  <c r="AA3110" i="14"/>
  <c r="AA3111" i="14"/>
  <c r="AA3112" i="14"/>
  <c r="AA3113" i="14"/>
  <c r="AA3115" i="14"/>
  <c r="AA3124" i="14"/>
  <c r="AA3126" i="14"/>
  <c r="AA3127" i="14"/>
  <c r="AA3128" i="14"/>
  <c r="AA3129" i="14"/>
  <c r="AA3130" i="14"/>
  <c r="AA3131" i="14"/>
  <c r="AA3132" i="14"/>
  <c r="AA3134" i="14"/>
  <c r="AA3135" i="14"/>
  <c r="AA3136" i="14"/>
  <c r="AA3137" i="14"/>
  <c r="AA3138" i="14"/>
  <c r="AA3139" i="14"/>
  <c r="AA3142" i="14"/>
  <c r="AA3144" i="14"/>
  <c r="AA3146" i="14"/>
  <c r="AA3147" i="14"/>
  <c r="AA3154" i="14"/>
  <c r="AA3156" i="14"/>
  <c r="AA3157" i="14"/>
  <c r="AA3158" i="14"/>
  <c r="AA3159" i="14"/>
  <c r="AA3160" i="14"/>
  <c r="AA3161" i="14"/>
  <c r="AA3162" i="14"/>
  <c r="AA3163" i="14"/>
  <c r="AA3165" i="14"/>
  <c r="AA3166" i="14"/>
  <c r="AA3167" i="14"/>
  <c r="AA3168" i="14"/>
  <c r="AA3169" i="14"/>
  <c r="AA3170" i="14"/>
  <c r="AA3172" i="14"/>
  <c r="AA3173" i="14"/>
  <c r="AA3174" i="14"/>
  <c r="AA3175" i="14"/>
  <c r="AA3176" i="14"/>
  <c r="AA3177" i="14"/>
  <c r="AA3178" i="14"/>
  <c r="AA3179" i="14"/>
  <c r="AA3181" i="14"/>
  <c r="AA3182" i="14"/>
  <c r="AA3183" i="14"/>
  <c r="AA3184" i="14"/>
  <c r="AA3186" i="14"/>
  <c r="AA3187" i="14"/>
  <c r="AA3188" i="14"/>
  <c r="AA3189" i="14"/>
  <c r="AA3192" i="14"/>
  <c r="AA3207" i="14"/>
  <c r="AA3208" i="14"/>
  <c r="AA3209" i="14"/>
  <c r="AA3210" i="14"/>
  <c r="AA3211" i="14"/>
  <c r="AA3212" i="14"/>
  <c r="AA3213" i="14"/>
  <c r="AA3214" i="14"/>
  <c r="AA3215" i="14"/>
  <c r="AA3216" i="14"/>
  <c r="AA3217" i="14"/>
  <c r="AA3218" i="14"/>
  <c r="AA3219" i="14"/>
  <c r="AA3220" i="14"/>
  <c r="AA3221" i="14"/>
  <c r="AA3222" i="14"/>
  <c r="AA3223" i="14"/>
  <c r="AA3224" i="14"/>
  <c r="AA3225" i="14"/>
  <c r="AA3226" i="14"/>
  <c r="AA3227" i="14"/>
  <c r="AA3228" i="14"/>
  <c r="AA3229" i="14"/>
  <c r="AA3230" i="14"/>
  <c r="AA3231" i="14"/>
  <c r="AA3232" i="14"/>
  <c r="AA3233" i="14"/>
  <c r="AA3234" i="14"/>
  <c r="AA3235" i="14"/>
  <c r="AA3236" i="14"/>
  <c r="AA3237" i="14"/>
  <c r="AA3238" i="14"/>
  <c r="AA3239" i="14"/>
  <c r="AA3240" i="14"/>
  <c r="AA3241" i="14"/>
  <c r="AA3242" i="14"/>
  <c r="AA3243" i="14"/>
  <c r="AA3244" i="14"/>
  <c r="AA3245" i="14"/>
  <c r="AA3247" i="14"/>
  <c r="AA3248" i="14"/>
  <c r="AA3249" i="14"/>
  <c r="AA3250" i="14"/>
  <c r="AA3251" i="14"/>
  <c r="AA3252" i="14"/>
  <c r="AA3253" i="14"/>
  <c r="AA3255" i="14"/>
  <c r="AA3256" i="14"/>
  <c r="AA3257" i="14"/>
  <c r="AA3258" i="14"/>
  <c r="AA3259" i="14"/>
  <c r="AA3053" i="14"/>
  <c r="AA3262" i="14"/>
  <c r="AA3263" i="14"/>
  <c r="AA3264" i="14"/>
  <c r="AA3265" i="14"/>
  <c r="AA3266" i="14"/>
  <c r="AA3267" i="14"/>
  <c r="AA3268" i="14"/>
  <c r="AA3269" i="14"/>
  <c r="AA3270" i="14"/>
  <c r="AA3271" i="14"/>
  <c r="AA3272" i="14"/>
  <c r="AA3273" i="14"/>
  <c r="AA3274" i="14"/>
  <c r="AA3275" i="14"/>
  <c r="AA3276" i="14"/>
  <c r="AA3277" i="14"/>
  <c r="AA3278" i="14"/>
  <c r="AA3279" i="14"/>
  <c r="AA3280" i="14"/>
  <c r="AA3281" i="14"/>
  <c r="AA3282" i="14"/>
  <c r="AA3283" i="14"/>
  <c r="AA3284" i="14"/>
  <c r="AA3285" i="14"/>
  <c r="AA3286" i="14"/>
  <c r="AA3287" i="14"/>
  <c r="AA3288" i="14"/>
  <c r="AA3289" i="14"/>
  <c r="AA3290" i="14"/>
  <c r="AA3291" i="14"/>
  <c r="AA3292" i="14"/>
  <c r="AA3293" i="14"/>
  <c r="AA3294" i="14"/>
  <c r="AA3295" i="14"/>
  <c r="AA3296" i="14"/>
  <c r="AA3297" i="14"/>
  <c r="AA3298" i="14"/>
  <c r="AA3299" i="14"/>
  <c r="AA3300" i="14"/>
  <c r="AA3301" i="14"/>
  <c r="AA3302" i="14"/>
  <c r="AA3304" i="14"/>
  <c r="AA3307" i="14"/>
  <c r="AA3308" i="14"/>
  <c r="AA3311" i="14"/>
  <c r="AA3312" i="14"/>
  <c r="AA3313" i="14"/>
  <c r="AA3314" i="14"/>
  <c r="AA3315" i="14"/>
  <c r="AA3316" i="14"/>
  <c r="AA3317" i="14"/>
  <c r="AA3318" i="14"/>
  <c r="AA3319" i="14"/>
  <c r="AA3320" i="14"/>
  <c r="AA3321" i="14"/>
  <c r="AA3322" i="14"/>
  <c r="AA3323" i="14"/>
  <c r="AA3324" i="14"/>
  <c r="AA3325" i="14"/>
  <c r="AA3326" i="14"/>
  <c r="AA3327" i="14"/>
  <c r="AA3328" i="14"/>
  <c r="AA3329" i="14"/>
  <c r="AA3330" i="14"/>
  <c r="AA3331" i="14"/>
  <c r="AA3332" i="14"/>
  <c r="AA3333" i="14"/>
  <c r="AA3334" i="14"/>
  <c r="AA3336" i="14"/>
  <c r="AA3343" i="14"/>
  <c r="AA3344" i="14"/>
  <c r="AA3345" i="14"/>
  <c r="AA3346" i="14"/>
  <c r="AA3347" i="14"/>
  <c r="AA3348" i="14"/>
  <c r="AA3349" i="14"/>
  <c r="AA3350" i="14"/>
  <c r="AA3351" i="14"/>
  <c r="AA3354" i="14"/>
  <c r="AA3355" i="14"/>
  <c r="AA3356" i="14"/>
  <c r="AA3357" i="14"/>
  <c r="AA3358" i="14"/>
  <c r="AA3359" i="14"/>
  <c r="AA3362" i="14"/>
  <c r="AA3364" i="14"/>
  <c r="AA3366" i="14"/>
  <c r="AA3367" i="14"/>
  <c r="AA3372" i="14"/>
  <c r="AA3373" i="14"/>
  <c r="AA3374" i="14"/>
  <c r="AA3376" i="14"/>
  <c r="AA3377" i="14"/>
  <c r="AA3378" i="14"/>
  <c r="AA3379" i="14"/>
  <c r="AA3380" i="14"/>
  <c r="AA3382" i="14"/>
  <c r="AA3383" i="14"/>
  <c r="AA3385" i="14"/>
  <c r="AA3390" i="14"/>
  <c r="AA3392" i="14"/>
  <c r="AA3393" i="14"/>
  <c r="AA3394" i="14"/>
  <c r="AA3395" i="14"/>
  <c r="AA3396" i="14"/>
  <c r="AA3397" i="14"/>
  <c r="AA3398" i="14"/>
  <c r="AA3399" i="14"/>
  <c r="AA3400" i="14"/>
  <c r="AA3402" i="14"/>
  <c r="AA3403" i="14"/>
  <c r="AA3405" i="14"/>
  <c r="AA3406" i="14"/>
  <c r="AA3407" i="14"/>
  <c r="AA3408" i="14"/>
  <c r="AA3410" i="14"/>
  <c r="AA3411" i="14"/>
  <c r="AA3412" i="14"/>
  <c r="AA3413" i="14"/>
  <c r="AA3414" i="14"/>
  <c r="AA3415" i="14"/>
  <c r="AA3416" i="14"/>
  <c r="AA3417" i="14"/>
  <c r="AA3418" i="14"/>
  <c r="AA3419" i="14"/>
  <c r="AA3420" i="14"/>
  <c r="AA3423" i="14"/>
  <c r="AA3424" i="14"/>
  <c r="AA3425" i="14"/>
  <c r="AA3426" i="14"/>
  <c r="AA3427" i="14"/>
  <c r="AA3428" i="14"/>
  <c r="AA3429" i="14"/>
  <c r="AA3430" i="14"/>
  <c r="AA4" i="14"/>
  <c r="AA6" i="14"/>
  <c r="AA7" i="14"/>
  <c r="AA11" i="14"/>
  <c r="AA19" i="14"/>
  <c r="AA23" i="14"/>
  <c r="AA24" i="14"/>
  <c r="AA52" i="14"/>
  <c r="AA55" i="14"/>
  <c r="AA59" i="14"/>
  <c r="AA60" i="14"/>
  <c r="AA61" i="14"/>
  <c r="AA62" i="14"/>
  <c r="AA64" i="14"/>
  <c r="AA65" i="14"/>
  <c r="AA66" i="14"/>
  <c r="AA67" i="14"/>
  <c r="AA68" i="14"/>
  <c r="AA69" i="14"/>
  <c r="AA71" i="14"/>
  <c r="AA72" i="14"/>
  <c r="AA94" i="14"/>
  <c r="AA95" i="14"/>
  <c r="AA105" i="14"/>
  <c r="AA106" i="14"/>
  <c r="AA114" i="14"/>
  <c r="AA134" i="14"/>
  <c r="AA139" i="14"/>
  <c r="AA140" i="14"/>
  <c r="AA143" i="14"/>
  <c r="AA144" i="14"/>
  <c r="AA146" i="14"/>
  <c r="AA164" i="14"/>
  <c r="AA171" i="14"/>
  <c r="AA172" i="14"/>
  <c r="AA173" i="14"/>
  <c r="AA176" i="14"/>
  <c r="AA182" i="14"/>
  <c r="AA183" i="14"/>
  <c r="AA185" i="14"/>
  <c r="AA186" i="14"/>
  <c r="AA189" i="14"/>
  <c r="AA191" i="14"/>
  <c r="AA192" i="14"/>
  <c r="AA197" i="14"/>
  <c r="AA198" i="14"/>
  <c r="AA199" i="14"/>
  <c r="AA200" i="14"/>
  <c r="AA202" i="14"/>
  <c r="AA210" i="14"/>
  <c r="AA235" i="14"/>
  <c r="AA251" i="14"/>
  <c r="AA254" i="14"/>
  <c r="AA256" i="14"/>
  <c r="AA268" i="14"/>
  <c r="AA286" i="14"/>
  <c r="AA287" i="14"/>
  <c r="AA289" i="14"/>
  <c r="AA291" i="14"/>
  <c r="AA292" i="14"/>
  <c r="AA293" i="14"/>
  <c r="AA296" i="14"/>
  <c r="AA297" i="14"/>
  <c r="AA303" i="14"/>
  <c r="AA304" i="14"/>
  <c r="AA305" i="14"/>
  <c r="AA306" i="14"/>
  <c r="AA311" i="14"/>
  <c r="AA326" i="14"/>
  <c r="AA331" i="14"/>
  <c r="AA332" i="14"/>
  <c r="AA337" i="14"/>
  <c r="AA340" i="14"/>
  <c r="AA341" i="14"/>
  <c r="AA342" i="14"/>
  <c r="AA353" i="14"/>
  <c r="AA354" i="14"/>
  <c r="AA355" i="14"/>
  <c r="AA356" i="14"/>
  <c r="AA357" i="14"/>
  <c r="AA358" i="14"/>
  <c r="AA370" i="14"/>
  <c r="AA371" i="14"/>
  <c r="AA374" i="14"/>
  <c r="AA376" i="14"/>
  <c r="AA377" i="14"/>
  <c r="AA378" i="14"/>
  <c r="AA382" i="14"/>
  <c r="AA383" i="14"/>
  <c r="AA384" i="14"/>
  <c r="AA386" i="14"/>
  <c r="AA391" i="14"/>
  <c r="AA393" i="14"/>
  <c r="AA401" i="14"/>
  <c r="AA404" i="14"/>
  <c r="AA405" i="14"/>
  <c r="AA407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35" i="14"/>
  <c r="AA425" i="14"/>
  <c r="AA427" i="14"/>
  <c r="AA439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8" i="14"/>
  <c r="AA459" i="14"/>
  <c r="AA460" i="14"/>
  <c r="AA466" i="14"/>
  <c r="AA468" i="14"/>
  <c r="AA471" i="14"/>
  <c r="AA472" i="14"/>
  <c r="AA473" i="14"/>
  <c r="AA428" i="14"/>
  <c r="AA474" i="14"/>
  <c r="AA475" i="14"/>
  <c r="AA470" i="14"/>
  <c r="AA477" i="14"/>
  <c r="AA478" i="14"/>
  <c r="AA438" i="14"/>
  <c r="AA487" i="14"/>
  <c r="AA488" i="14"/>
  <c r="AA489" i="14"/>
  <c r="AA490" i="14"/>
  <c r="AA491" i="14"/>
  <c r="AA501" i="14"/>
  <c r="AA507" i="14"/>
  <c r="AA508" i="14"/>
  <c r="AA513" i="14"/>
  <c r="AA516" i="14"/>
  <c r="AA519" i="14"/>
  <c r="AA523" i="14"/>
  <c r="AA555" i="14"/>
  <c r="AA561" i="14"/>
  <c r="AA562" i="14"/>
  <c r="AA575" i="14"/>
  <c r="AA580" i="14"/>
  <c r="AA594" i="14"/>
  <c r="AA595" i="14"/>
  <c r="AA600" i="14"/>
  <c r="AA602" i="14"/>
  <c r="AA603" i="14"/>
  <c r="AA622" i="14"/>
  <c r="AA623" i="14"/>
  <c r="AA624" i="14"/>
  <c r="AA628" i="14"/>
  <c r="AA631" i="14"/>
  <c r="AA632" i="14"/>
  <c r="AA634" i="14"/>
  <c r="AA640" i="14"/>
  <c r="AA637" i="14"/>
  <c r="AA638" i="14"/>
  <c r="AA652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714" i="14"/>
  <c r="AA750" i="14"/>
  <c r="AA753" i="14"/>
  <c r="AA767" i="14"/>
  <c r="AA768" i="14"/>
  <c r="AA769" i="14"/>
  <c r="AA770" i="14"/>
  <c r="AA771" i="14"/>
  <c r="AA772" i="14"/>
  <c r="AA773" i="14"/>
  <c r="AA783" i="14"/>
  <c r="AA787" i="14"/>
  <c r="AA788" i="14"/>
  <c r="AA789" i="14"/>
  <c r="AA790" i="14"/>
  <c r="AA791" i="14"/>
  <c r="AA792" i="14"/>
  <c r="AA798" i="14"/>
  <c r="AA800" i="14"/>
  <c r="AA802" i="14"/>
  <c r="AA803" i="14"/>
  <c r="AA804" i="14"/>
  <c r="AA805" i="14"/>
  <c r="AA806" i="14"/>
  <c r="AA807" i="14"/>
  <c r="AA808" i="14"/>
  <c r="AA830" i="14"/>
  <c r="AA809" i="14"/>
  <c r="AA810" i="14"/>
  <c r="AA811" i="14"/>
  <c r="AA812" i="14"/>
  <c r="AA813" i="14"/>
  <c r="AA814" i="14"/>
  <c r="AA815" i="14"/>
  <c r="AA816" i="14"/>
  <c r="AA817" i="14"/>
  <c r="AA819" i="14"/>
  <c r="AA821" i="14"/>
  <c r="AA822" i="14"/>
  <c r="AA823" i="14"/>
  <c r="AA826" i="14"/>
  <c r="AA827" i="14"/>
  <c r="AA835" i="14"/>
  <c r="AA836" i="14"/>
  <c r="AA840" i="14"/>
  <c r="AA843" i="14"/>
  <c r="AA845" i="14"/>
  <c r="AA846" i="14"/>
  <c r="AA848" i="14"/>
  <c r="AA849" i="14"/>
  <c r="AA855" i="14"/>
  <c r="AA858" i="14"/>
  <c r="AA861" i="14"/>
  <c r="AA862" i="14"/>
  <c r="AA863" i="14"/>
  <c r="AA864" i="14"/>
  <c r="AA865" i="14"/>
  <c r="AA866" i="14"/>
  <c r="AA867" i="14"/>
  <c r="AA868" i="14"/>
  <c r="AA869" i="14"/>
  <c r="AA870" i="14"/>
  <c r="AA871" i="14"/>
  <c r="AA872" i="14"/>
  <c r="AA873" i="14"/>
  <c r="AA874" i="14"/>
  <c r="AA875" i="14"/>
  <c r="AA876" i="14"/>
  <c r="AA878" i="14"/>
  <c r="AA879" i="14"/>
  <c r="AA880" i="14"/>
  <c r="AA881" i="14"/>
  <c r="AA882" i="14"/>
  <c r="AA884" i="14"/>
  <c r="AA885" i="14"/>
  <c r="AA886" i="14"/>
  <c r="AA887" i="14"/>
  <c r="AA889" i="14"/>
  <c r="AA890" i="14"/>
  <c r="AA891" i="14"/>
  <c r="AA892" i="14"/>
  <c r="AA893" i="14"/>
  <c r="AA894" i="14"/>
  <c r="AA895" i="14"/>
  <c r="AA899" i="14"/>
  <c r="AA902" i="14"/>
  <c r="AA913" i="14"/>
  <c r="AA914" i="14"/>
  <c r="AA915" i="14"/>
  <c r="AA916" i="14"/>
  <c r="AA919" i="14"/>
  <c r="AA920" i="14"/>
  <c r="AA921" i="14"/>
  <c r="AA922" i="14"/>
  <c r="AA923" i="14"/>
  <c r="AA924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54" i="14"/>
  <c r="AA960" i="14"/>
  <c r="AA966" i="14"/>
  <c r="AA967" i="14"/>
  <c r="AA968" i="14"/>
  <c r="AA969" i="14"/>
  <c r="AA976" i="14"/>
  <c r="AA978" i="14"/>
  <c r="AA980" i="14"/>
  <c r="AA982" i="14"/>
  <c r="AA983" i="14"/>
  <c r="AA984" i="14"/>
  <c r="AA985" i="14"/>
  <c r="AA987" i="14"/>
  <c r="AA994" i="14"/>
  <c r="AA1005" i="14"/>
  <c r="AA1006" i="14"/>
  <c r="AA1007" i="14"/>
  <c r="AA1008" i="14"/>
  <c r="AA1012" i="14"/>
  <c r="AA1021" i="14"/>
  <c r="AA1022" i="14"/>
  <c r="AA1023" i="14"/>
  <c r="AA1024" i="14"/>
  <c r="AA1025" i="14"/>
  <c r="AA1027" i="14"/>
  <c r="AA1032" i="14"/>
  <c r="AA1037" i="14"/>
  <c r="AA1038" i="14"/>
  <c r="AA1045" i="14"/>
  <c r="AA1047" i="14"/>
  <c r="AA1048" i="14"/>
  <c r="AA1052" i="14"/>
  <c r="AA1055" i="14"/>
  <c r="AA1056" i="14"/>
  <c r="AA1060" i="14"/>
  <c r="AA1061" i="14"/>
  <c r="AA1067" i="14"/>
  <c r="AA1070" i="14"/>
  <c r="AA1078" i="14"/>
  <c r="AA1082" i="14"/>
  <c r="AA1086" i="14"/>
  <c r="AA1087" i="14"/>
  <c r="AA1088" i="14"/>
  <c r="AA1089" i="14"/>
  <c r="AA1092" i="14"/>
  <c r="AA1094" i="14"/>
  <c r="AA1096" i="14"/>
  <c r="AA1098" i="14"/>
  <c r="AA1121" i="14"/>
  <c r="AA1128" i="14"/>
  <c r="AA1131" i="14"/>
  <c r="AA1135" i="14"/>
  <c r="AA1136" i="14"/>
  <c r="AA1140" i="14"/>
  <c r="AA1143" i="14"/>
  <c r="AA1146" i="14"/>
  <c r="AA1147" i="14"/>
  <c r="AA1148" i="14"/>
  <c r="AA1149" i="14"/>
  <c r="AA1150" i="14"/>
  <c r="AA1151" i="14"/>
  <c r="AA1152" i="14"/>
  <c r="AA1157" i="14"/>
  <c r="AA1158" i="14"/>
  <c r="AA1159" i="14"/>
  <c r="AA1161" i="14"/>
  <c r="AA1162" i="14"/>
  <c r="AA1163" i="14"/>
  <c r="AA1164" i="14"/>
  <c r="AA1170" i="14"/>
  <c r="AA1179" i="14"/>
  <c r="AA1180" i="14"/>
  <c r="AA1183" i="14"/>
  <c r="AA1190" i="14"/>
  <c r="AA1191" i="14"/>
  <c r="AA1199" i="14"/>
  <c r="AA1231" i="14"/>
  <c r="AA1237" i="14"/>
  <c r="AA1238" i="14"/>
  <c r="AA1242" i="14"/>
  <c r="AA1251" i="14"/>
  <c r="AA1252" i="14"/>
  <c r="AA1253" i="14"/>
  <c r="AA1254" i="14"/>
  <c r="AA1267" i="14"/>
  <c r="AA1268" i="14"/>
  <c r="AA1271" i="14"/>
  <c r="AA1277" i="14"/>
  <c r="AA1278" i="14"/>
  <c r="AA1280" i="14"/>
  <c r="AA1284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1" i="14"/>
  <c r="AA1307" i="14"/>
  <c r="AA1308" i="14"/>
  <c r="AA1309" i="14"/>
  <c r="AA1310" i="14"/>
  <c r="AA1311" i="14"/>
  <c r="AA1312" i="14"/>
  <c r="AA1313" i="14"/>
  <c r="AA1324" i="14"/>
  <c r="AA1327" i="14"/>
  <c r="AA1331" i="14"/>
  <c r="AA1332" i="14"/>
  <c r="AA1333" i="14"/>
  <c r="AA1343" i="14"/>
  <c r="AA1346" i="14"/>
  <c r="AA1347" i="14"/>
  <c r="AA1348" i="14"/>
  <c r="AA1350" i="14"/>
  <c r="AA1351" i="14"/>
  <c r="AA1352" i="14"/>
  <c r="AA1353" i="14"/>
  <c r="AA1354" i="14"/>
  <c r="AA1355" i="14"/>
  <c r="AA1359" i="14"/>
  <c r="AA1362" i="14"/>
  <c r="AA1363" i="14"/>
  <c r="AA1360" i="14"/>
  <c r="AA1361" i="14"/>
  <c r="AA1364" i="14"/>
  <c r="AA1366" i="14"/>
  <c r="AA1371" i="14"/>
  <c r="AA838" i="14"/>
  <c r="AA828" i="14"/>
  <c r="AA1375" i="14"/>
  <c r="AA1382" i="14"/>
  <c r="AA1401" i="14"/>
  <c r="AA1405" i="14"/>
  <c r="AA1406" i="14"/>
  <c r="AA1407" i="14"/>
  <c r="AA1408" i="14"/>
  <c r="AA1409" i="14"/>
  <c r="AA1410" i="14"/>
  <c r="AA1411" i="14"/>
  <c r="AA1412" i="14"/>
  <c r="AA1413" i="14"/>
  <c r="AA1443" i="14"/>
  <c r="AA1452" i="14"/>
  <c r="AA1453" i="14"/>
  <c r="AA1454" i="14"/>
  <c r="AA1458" i="14"/>
  <c r="AA1477" i="14"/>
  <c r="AA1479" i="14"/>
  <c r="AA1486" i="14"/>
  <c r="AA1487" i="14"/>
  <c r="AA1488" i="14"/>
  <c r="AA1489" i="14"/>
  <c r="AA1492" i="14"/>
  <c r="AA1495" i="14"/>
  <c r="AA1496" i="14"/>
  <c r="AA1502" i="14"/>
  <c r="AA1503" i="14"/>
  <c r="AA1504" i="14"/>
  <c r="AA1505" i="14"/>
  <c r="AA1506" i="14"/>
  <c r="AA1507" i="14"/>
  <c r="AA1516" i="14"/>
  <c r="AA1517" i="14"/>
  <c r="AA1518" i="14"/>
  <c r="AA1519" i="14"/>
  <c r="AA1523" i="14"/>
  <c r="AA1526" i="14"/>
  <c r="AA1548" i="14"/>
  <c r="AA1556" i="14"/>
  <c r="AA1567" i="14"/>
  <c r="AA1568" i="14"/>
  <c r="AA1573" i="14"/>
  <c r="AA1575" i="14"/>
  <c r="AA1580" i="14"/>
  <c r="AA1583" i="14"/>
  <c r="AA1591" i="14"/>
  <c r="AA1592" i="14"/>
  <c r="AA1593" i="14"/>
  <c r="AA1594" i="14"/>
  <c r="AA1600" i="14"/>
  <c r="AA1602" i="14"/>
  <c r="AA1603" i="14"/>
  <c r="AA1604" i="14"/>
  <c r="AA1605" i="14"/>
  <c r="AA1607" i="14"/>
  <c r="AA1613" i="14"/>
  <c r="AA1614" i="14"/>
  <c r="AA1615" i="14"/>
  <c r="AA1616" i="14"/>
  <c r="AA1620" i="14"/>
  <c r="AA1621" i="14"/>
  <c r="AA1622" i="14"/>
  <c r="AA1626" i="14"/>
  <c r="AA1630" i="14"/>
  <c r="AA1631" i="14"/>
  <c r="AA1632" i="14"/>
  <c r="AA1633" i="14"/>
  <c r="AA1634" i="14"/>
  <c r="AA1635" i="14"/>
  <c r="AA1636" i="14"/>
  <c r="AA1638" i="14"/>
  <c r="AA1639" i="14"/>
  <c r="AA1640" i="14"/>
  <c r="AA1654" i="14"/>
  <c r="AA1653" i="14"/>
  <c r="AA1655" i="14"/>
  <c r="AA1656" i="14"/>
  <c r="AA1657" i="14"/>
  <c r="AA1692" i="14"/>
  <c r="AA1693" i="14"/>
  <c r="AA1706" i="14"/>
  <c r="AA1720" i="14"/>
  <c r="AA1721" i="14"/>
  <c r="AA1724" i="14"/>
  <c r="AA1726" i="14"/>
  <c r="AA1727" i="14"/>
  <c r="AA1743" i="14"/>
  <c r="AA1744" i="14"/>
  <c r="AA1745" i="14"/>
  <c r="AA1746" i="14"/>
  <c r="AA1747" i="14"/>
  <c r="AA1749" i="14"/>
  <c r="AA1750" i="14"/>
  <c r="AA1762" i="14"/>
  <c r="AA1766" i="14"/>
  <c r="AA1768" i="14"/>
  <c r="AA1769" i="14"/>
  <c r="AA1773" i="14"/>
  <c r="AA1778" i="14"/>
  <c r="AA1784" i="14"/>
  <c r="AA1786" i="14"/>
  <c r="AA1790" i="14"/>
  <c r="AA1791" i="14"/>
  <c r="AA1792" i="14"/>
  <c r="AA1798" i="14"/>
  <c r="AA1801" i="14"/>
  <c r="AA1802" i="14"/>
  <c r="AA1803" i="14"/>
  <c r="AA1804" i="14"/>
  <c r="AA1805" i="14"/>
  <c r="AA1813" i="14"/>
  <c r="AA1814" i="14"/>
  <c r="AA1816" i="14"/>
  <c r="AA1818" i="14"/>
  <c r="AA1819" i="14"/>
  <c r="AA1821" i="14"/>
  <c r="AA1822" i="14"/>
  <c r="AA1823" i="14"/>
  <c r="AA1824" i="14"/>
  <c r="AA1825" i="14"/>
  <c r="AA1826" i="14"/>
  <c r="AA1827" i="14"/>
  <c r="AA1828" i="14"/>
  <c r="AA1829" i="14"/>
  <c r="AA1830" i="14"/>
  <c r="AA1831" i="14"/>
  <c r="AA1833" i="14"/>
  <c r="AA1834" i="14"/>
  <c r="AA1836" i="14"/>
  <c r="AA1840" i="14"/>
  <c r="AA1846" i="14"/>
  <c r="AA1847" i="14"/>
  <c r="AA1850" i="14"/>
  <c r="AA1851" i="14"/>
  <c r="AA1854" i="14"/>
  <c r="AA1885" i="14"/>
  <c r="AA1886" i="14"/>
  <c r="AA1890" i="14"/>
  <c r="AA1892" i="14"/>
  <c r="AA1894" i="14"/>
  <c r="AA1899" i="14"/>
  <c r="AA1919" i="14"/>
  <c r="AA1923" i="14"/>
  <c r="AA1928" i="14"/>
  <c r="AA1929" i="14"/>
  <c r="AA1930" i="14"/>
  <c r="AA1937" i="14"/>
  <c r="AA1938" i="14"/>
  <c r="AA1939" i="14"/>
  <c r="AA1940" i="14"/>
  <c r="AA1941" i="14"/>
  <c r="AA1942" i="14"/>
  <c r="AA1947" i="14"/>
  <c r="AA1949" i="14"/>
  <c r="AA1950" i="14"/>
  <c r="AA1962" i="14"/>
  <c r="AA1973" i="14"/>
  <c r="AA1975" i="14"/>
  <c r="AA1977" i="14"/>
  <c r="AA1982" i="14"/>
  <c r="AA1983" i="14"/>
  <c r="AA1984" i="14"/>
  <c r="AA1993" i="14"/>
  <c r="AA1996" i="14"/>
  <c r="AA1997" i="14"/>
  <c r="AA2000" i="14"/>
  <c r="AA2016" i="14"/>
  <c r="AA2021" i="14"/>
  <c r="AA2023" i="14"/>
  <c r="AA2024" i="14"/>
  <c r="AA2025" i="14"/>
  <c r="AA2038" i="14"/>
  <c r="AA2039" i="14"/>
  <c r="AA2040" i="14"/>
  <c r="AA2041" i="14"/>
  <c r="AA2042" i="14"/>
  <c r="AA2043" i="14"/>
  <c r="AA2044" i="14"/>
  <c r="AA2045" i="14"/>
  <c r="AA2051" i="14"/>
  <c r="AA2052" i="14"/>
  <c r="AA2053" i="14"/>
  <c r="AA2069" i="14"/>
  <c r="AA2054" i="14"/>
  <c r="AA2063" i="14"/>
  <c r="AA2064" i="14"/>
  <c r="AA2065" i="14"/>
  <c r="AA2066" i="14"/>
  <c r="AA2057" i="14"/>
  <c r="AA2058" i="14"/>
  <c r="AA2059" i="14"/>
  <c r="AA2060" i="14"/>
  <c r="AA2061" i="14"/>
  <c r="AA2067" i="14"/>
  <c r="AA2070" i="14"/>
  <c r="AA2071" i="14"/>
  <c r="AA2073" i="14"/>
  <c r="AA2075" i="14"/>
  <c r="AA2076" i="14"/>
  <c r="AA2079" i="14"/>
  <c r="AA2096" i="14"/>
  <c r="AA2099" i="14"/>
  <c r="AA2103" i="14"/>
  <c r="AA2107" i="14"/>
  <c r="AA2113" i="14"/>
  <c r="AA2116" i="14"/>
  <c r="AA2118" i="14"/>
  <c r="AA2119" i="14"/>
  <c r="AA2120" i="14"/>
  <c r="AA2121" i="14"/>
  <c r="AA2122" i="14"/>
  <c r="AA2126" i="14"/>
  <c r="AA2136" i="14"/>
  <c r="AA2158" i="14"/>
  <c r="AA2160" i="14"/>
  <c r="AA2169" i="14"/>
  <c r="AA2172" i="14"/>
  <c r="AA2173" i="14"/>
  <c r="AA2174" i="14"/>
  <c r="AA2175" i="14"/>
  <c r="AA2176" i="14"/>
  <c r="AA2184" i="14"/>
  <c r="AA2187" i="14"/>
  <c r="AA2189" i="14"/>
  <c r="AA2194" i="14"/>
  <c r="AA2209" i="14"/>
  <c r="AA2215" i="14"/>
  <c r="AA2216" i="14"/>
  <c r="AA2217" i="14"/>
  <c r="AA2218" i="14"/>
  <c r="AA2233" i="14"/>
  <c r="AA2240" i="14"/>
  <c r="AA2243" i="14"/>
  <c r="AA2244" i="14"/>
  <c r="AA2250" i="14"/>
  <c r="AA2251" i="14"/>
  <c r="AA2252" i="14"/>
  <c r="AA2253" i="14"/>
  <c r="AA2255" i="14"/>
  <c r="AA2257" i="14"/>
  <c r="AA2259" i="14"/>
  <c r="AA2260" i="14"/>
  <c r="AA2261" i="14"/>
  <c r="AA2262" i="14"/>
  <c r="AA2263" i="14"/>
  <c r="AA2264" i="14"/>
  <c r="AA2265" i="14"/>
  <c r="AA2266" i="14"/>
  <c r="AA2268" i="14"/>
  <c r="AA2270" i="14"/>
  <c r="AA2273" i="14"/>
  <c r="AA2275" i="14"/>
  <c r="AA2276" i="14"/>
  <c r="AA2284" i="14"/>
  <c r="AA2285" i="14"/>
  <c r="AA2286" i="14"/>
  <c r="AA2287" i="14"/>
  <c r="AA2288" i="14"/>
  <c r="AA2289" i="14"/>
  <c r="AA2291" i="14"/>
  <c r="AA2292" i="14"/>
  <c r="AA2294" i="14"/>
  <c r="AA2295" i="14"/>
  <c r="AA2297" i="14"/>
  <c r="AA2298" i="14"/>
  <c r="AA2299" i="14"/>
  <c r="AA2301" i="14"/>
  <c r="AA2302" i="14"/>
  <c r="AA2308" i="14"/>
  <c r="AA2311" i="14"/>
  <c r="AA2312" i="14"/>
  <c r="AA2321" i="14"/>
  <c r="AA2322" i="14"/>
  <c r="AA2327" i="14"/>
  <c r="AA2340" i="14"/>
  <c r="AA2341" i="14"/>
  <c r="AA2342" i="14"/>
  <c r="AA2343" i="14"/>
  <c r="AA2344" i="14"/>
  <c r="AA2345" i="14"/>
  <c r="AA2346" i="14"/>
  <c r="AA2347" i="14"/>
  <c r="AA2348" i="14"/>
  <c r="AA2349" i="14"/>
  <c r="AA2350" i="14"/>
  <c r="AA2351" i="14"/>
  <c r="AA2352" i="14"/>
  <c r="AA2353" i="14"/>
  <c r="AA2354" i="14"/>
  <c r="AA2355" i="14"/>
  <c r="AA2356" i="14"/>
  <c r="AA2357" i="14"/>
  <c r="AA2358" i="14"/>
  <c r="AA2361" i="14"/>
  <c r="AA2366" i="14"/>
  <c r="AA2367" i="14"/>
  <c r="AA2370" i="14"/>
  <c r="AA2371" i="14"/>
  <c r="AA2372" i="14"/>
  <c r="AA2374" i="14"/>
  <c r="AA2376" i="14"/>
  <c r="AA2378" i="14"/>
  <c r="AA2379" i="14"/>
  <c r="AA2380" i="14"/>
  <c r="AA2383" i="14"/>
  <c r="AA2385" i="14"/>
  <c r="AA2386" i="14"/>
  <c r="AA2387" i="14"/>
  <c r="AA2388" i="14"/>
  <c r="AA2389" i="14"/>
  <c r="AA2390" i="14"/>
  <c r="AA2391" i="14"/>
  <c r="AA2394" i="14"/>
  <c r="AA2395" i="14"/>
  <c r="AA2396" i="14"/>
  <c r="AA2400" i="14"/>
  <c r="AA2401" i="14"/>
  <c r="AA2402" i="14"/>
  <c r="AA2403" i="14"/>
  <c r="AA2405" i="14"/>
  <c r="AA2422" i="14"/>
  <c r="AA2423" i="14"/>
  <c r="AA2424" i="14"/>
  <c r="AA2429" i="14"/>
  <c r="AA2435" i="14"/>
  <c r="AA2439" i="14"/>
  <c r="AA2443" i="14"/>
  <c r="AA2444" i="14"/>
  <c r="AA2445" i="14"/>
  <c r="AA2446" i="14"/>
  <c r="AA2449" i="14"/>
  <c r="AA2450" i="14"/>
  <c r="AA2454" i="14"/>
  <c r="AA2455" i="14"/>
  <c r="AA2456" i="14"/>
  <c r="AA2467" i="14"/>
  <c r="AA2468" i="14"/>
  <c r="AA2469" i="14"/>
  <c r="AA2476" i="14"/>
  <c r="AA2481" i="14"/>
  <c r="AA2485" i="14"/>
  <c r="AA2500" i="14"/>
  <c r="AA2510" i="14"/>
  <c r="AA2512" i="14"/>
  <c r="AA2513" i="14"/>
  <c r="AA2514" i="14"/>
  <c r="AA2515" i="14"/>
  <c r="AA2516" i="14"/>
  <c r="AA2517" i="14"/>
  <c r="AA2526" i="14"/>
  <c r="AA2527" i="14"/>
  <c r="AA2544" i="14"/>
  <c r="AA2545" i="14"/>
  <c r="AA2548" i="14"/>
  <c r="AA2550" i="14"/>
  <c r="AA2551" i="14"/>
  <c r="AA2553" i="14"/>
  <c r="AA2554" i="14"/>
  <c r="AA2556" i="14"/>
  <c r="AA2557" i="14"/>
  <c r="AA2563" i="14"/>
  <c r="AA2573" i="14"/>
  <c r="AA2576" i="14"/>
  <c r="AA2583" i="14"/>
  <c r="AA2584" i="14"/>
  <c r="AA2592" i="14"/>
  <c r="AA2601" i="14"/>
  <c r="AA2603" i="14"/>
  <c r="AA2614" i="14"/>
  <c r="AA2616" i="14"/>
  <c r="AA2620" i="14"/>
  <c r="AA2621" i="14"/>
  <c r="AA2623" i="14"/>
  <c r="AA2624" i="14"/>
  <c r="AA2628" i="14"/>
  <c r="AA2630" i="14"/>
  <c r="AA2647" i="14"/>
  <c r="AA2651" i="14"/>
  <c r="AA2652" i="14"/>
  <c r="AA2656" i="14"/>
  <c r="AA2662" i="14"/>
  <c r="AA2663" i="14"/>
  <c r="AA2664" i="14"/>
  <c r="AA2665" i="14"/>
  <c r="AA2666" i="14"/>
  <c r="AA2667" i="14"/>
  <c r="AA2668" i="14"/>
  <c r="AA2669" i="14"/>
  <c r="AA2670" i="14"/>
  <c r="AA2671" i="14"/>
  <c r="AA2672" i="14"/>
  <c r="AA2674" i="14"/>
  <c r="AA2675" i="14"/>
  <c r="AA2676" i="14"/>
  <c r="AA2677" i="14"/>
  <c r="AA2680" i="14"/>
  <c r="AA2681" i="14"/>
  <c r="AA2683" i="14"/>
  <c r="AA2684" i="14"/>
  <c r="AA2687" i="14"/>
  <c r="AA2697" i="14"/>
  <c r="AA2696" i="14"/>
  <c r="AA2699" i="14"/>
  <c r="AA2700" i="14"/>
  <c r="AA2701" i="14"/>
  <c r="AA2702" i="14"/>
  <c r="AA2703" i="14"/>
  <c r="AA2704" i="14"/>
  <c r="AA2705" i="14"/>
  <c r="AA2709" i="14"/>
  <c r="AA2710" i="14"/>
  <c r="AA2711" i="14"/>
  <c r="AA2712" i="14"/>
  <c r="AA2713" i="14"/>
  <c r="AA2717" i="14"/>
  <c r="AA2722" i="14"/>
  <c r="AA2723" i="14"/>
  <c r="AA2728" i="14"/>
  <c r="AA2730" i="14"/>
  <c r="AA2732" i="14"/>
  <c r="AA2733" i="14"/>
  <c r="AA2734" i="14"/>
  <c r="AA2738" i="14"/>
  <c r="AA2737" i="14"/>
  <c r="AA2744" i="14"/>
  <c r="AA2745" i="14"/>
  <c r="AA2746" i="14"/>
  <c r="AA2747" i="14"/>
  <c r="AA2748" i="14"/>
  <c r="AA2751" i="14"/>
  <c r="AA2754" i="14"/>
  <c r="AA2768" i="14"/>
  <c r="AA2774" i="14"/>
  <c r="AA2780" i="14"/>
  <c r="AA2781" i="14"/>
  <c r="AA2784" i="14"/>
  <c r="AA2786" i="14"/>
  <c r="AA2787" i="14"/>
  <c r="AA2788" i="14"/>
  <c r="AA2790" i="14"/>
  <c r="AA2793" i="14"/>
  <c r="AA2794" i="14"/>
  <c r="AA2797" i="14"/>
  <c r="AA2799" i="14"/>
  <c r="AA2800" i="14"/>
  <c r="AA2801" i="14"/>
  <c r="AA2802" i="14"/>
  <c r="AA2805" i="14"/>
  <c r="AA2806" i="14"/>
  <c r="AA2808" i="14"/>
  <c r="AA2809" i="14"/>
  <c r="AA2813" i="14"/>
  <c r="AA2814" i="14"/>
  <c r="AA2815" i="14"/>
  <c r="AA2817" i="14"/>
  <c r="AA2818" i="14"/>
  <c r="AA2819" i="14"/>
  <c r="AA2821" i="14"/>
  <c r="AA2823" i="14"/>
  <c r="AA2824" i="14"/>
  <c r="AA2826" i="14"/>
  <c r="AA2827" i="14"/>
  <c r="AA2829" i="14"/>
  <c r="AA2830" i="14"/>
  <c r="AA2831" i="14"/>
  <c r="AA2832" i="14"/>
  <c r="AA2833" i="14"/>
  <c r="AA2834" i="14"/>
  <c r="AA2836" i="14"/>
  <c r="AA2841" i="14"/>
  <c r="AA2844" i="14"/>
  <c r="AA2846" i="14"/>
  <c r="AA2852" i="14"/>
  <c r="AA2857" i="14"/>
  <c r="AA2859" i="14"/>
  <c r="AA2861" i="14"/>
  <c r="AA2865" i="14"/>
  <c r="AA2866" i="14"/>
  <c r="AA2872" i="14"/>
  <c r="AA2875" i="14"/>
  <c r="AA2881" i="14"/>
  <c r="AA2882" i="14"/>
  <c r="AA2883" i="14"/>
  <c r="AA2884" i="14"/>
  <c r="AA2886" i="14"/>
  <c r="AA2887" i="14"/>
  <c r="AA2888" i="14"/>
  <c r="AA2889" i="14"/>
  <c r="AA2892" i="14"/>
  <c r="AA2893" i="14"/>
  <c r="AA2894" i="14"/>
  <c r="AA2897" i="14"/>
  <c r="AA2898" i="14"/>
  <c r="AA2900" i="14"/>
  <c r="AA2918" i="14"/>
  <c r="AA2921" i="14"/>
  <c r="AA2923" i="14"/>
  <c r="AA2971" i="14"/>
  <c r="AA2972" i="14"/>
  <c r="AA2973" i="14"/>
  <c r="AA2975" i="14"/>
  <c r="AA2981" i="14"/>
  <c r="AA3021" i="14"/>
  <c r="AA3022" i="14"/>
  <c r="AA3023" i="14"/>
  <c r="AA3024" i="14"/>
  <c r="AA3025" i="14"/>
  <c r="AA3026" i="14"/>
  <c r="AA3029" i="14"/>
  <c r="AA3031" i="14"/>
  <c r="AA3032" i="14"/>
  <c r="AA3033" i="14"/>
  <c r="AA3034" i="14"/>
  <c r="AA3037" i="14"/>
  <c r="AA3041" i="14"/>
  <c r="AA3042" i="14"/>
  <c r="AA3043" i="14"/>
  <c r="AA3050" i="14"/>
  <c r="AA3054" i="14"/>
  <c r="AA3059" i="14"/>
  <c r="AA3060" i="14"/>
  <c r="AA3065" i="14"/>
  <c r="AA3067" i="14"/>
  <c r="AA3068" i="14"/>
  <c r="AA3069" i="14"/>
  <c r="AA3070" i="14"/>
  <c r="AA3072" i="14"/>
  <c r="AA3074" i="14"/>
  <c r="AA3075" i="14"/>
  <c r="AA3076" i="14"/>
  <c r="AA3077" i="14"/>
  <c r="AA3078" i="14"/>
  <c r="AA3079" i="14"/>
  <c r="AA3080" i="14"/>
  <c r="AA3084" i="14"/>
  <c r="AA3085" i="14"/>
  <c r="AA3098" i="14"/>
  <c r="AA3106" i="14"/>
  <c r="AA3114" i="14"/>
  <c r="AA3116" i="14"/>
  <c r="AA3117" i="14"/>
  <c r="AA3118" i="14"/>
  <c r="AA3119" i="14"/>
  <c r="AA3120" i="14"/>
  <c r="AA3121" i="14"/>
  <c r="AA3122" i="14"/>
  <c r="AA3123" i="14"/>
  <c r="AA3125" i="14"/>
  <c r="AA3133" i="14"/>
  <c r="AA3140" i="14"/>
  <c r="AA3141" i="14"/>
  <c r="AA3143" i="14"/>
  <c r="AA3145" i="14"/>
  <c r="AA3148" i="14"/>
  <c r="AA3149" i="14"/>
  <c r="AA3150" i="14"/>
  <c r="AA3151" i="14"/>
  <c r="AA3152" i="14"/>
  <c r="AA3153" i="14"/>
  <c r="AA3155" i="14"/>
  <c r="AA3164" i="14"/>
  <c r="AA3171" i="14"/>
  <c r="AA3180" i="14"/>
  <c r="AA3185" i="14"/>
  <c r="AA3190" i="14"/>
  <c r="AA3191" i="14"/>
  <c r="AA3246" i="14"/>
  <c r="AA3254" i="14"/>
  <c r="AA3260" i="14"/>
  <c r="AA3261" i="14"/>
  <c r="AA3303" i="14"/>
  <c r="AA3305" i="14"/>
  <c r="AA3306" i="14"/>
  <c r="AA3309" i="14"/>
  <c r="AA3310" i="14"/>
  <c r="AA3335" i="14"/>
  <c r="AA3337" i="14"/>
  <c r="AA3338" i="14"/>
  <c r="AA3339" i="14"/>
  <c r="AA3340" i="14"/>
  <c r="AA3341" i="14"/>
  <c r="AA3342" i="14"/>
  <c r="AA3352" i="14"/>
  <c r="AA3353" i="14"/>
  <c r="AA3360" i="14"/>
  <c r="AA3361" i="14"/>
  <c r="AA3363" i="14"/>
  <c r="AA3365" i="14"/>
  <c r="AA3368" i="14"/>
  <c r="AA3369" i="14"/>
  <c r="AA3370" i="14"/>
  <c r="AA3371" i="14"/>
  <c r="AA3375" i="14"/>
  <c r="AA3381" i="14"/>
  <c r="AA3384" i="14"/>
  <c r="AA3386" i="14"/>
  <c r="AA3387" i="14"/>
  <c r="AA3388" i="14"/>
  <c r="AA3389" i="14"/>
  <c r="AA3391" i="14"/>
  <c r="AA3401" i="14"/>
  <c r="AA3404" i="14"/>
  <c r="AA3409" i="14"/>
  <c r="AA3421" i="14"/>
  <c r="AA3422" i="14"/>
  <c r="J147" i="15" l="1"/>
  <c r="J148" i="15"/>
  <c r="J114" i="15"/>
  <c r="J174" i="15"/>
  <c r="J149" i="15"/>
  <c r="J146" i="15"/>
  <c r="J116" i="15"/>
  <c r="J121" i="15"/>
  <c r="J139" i="15"/>
  <c r="J156" i="15"/>
  <c r="J172" i="15"/>
  <c r="J119" i="15"/>
  <c r="J112" i="15"/>
  <c r="J122" i="15"/>
  <c r="J136" i="15"/>
  <c r="J159" i="15"/>
  <c r="J173" i="15"/>
  <c r="J141" i="15"/>
  <c r="J155" i="15"/>
  <c r="J177" i="15"/>
  <c r="J125" i="15"/>
  <c r="J143" i="15"/>
  <c r="J164" i="15"/>
  <c r="J118" i="15"/>
  <c r="J123" i="15"/>
  <c r="J108" i="15"/>
  <c r="J124" i="15"/>
  <c r="J144" i="15"/>
  <c r="J163" i="15"/>
  <c r="J135" i="15"/>
  <c r="J115" i="15"/>
  <c r="J132" i="15"/>
  <c r="J171" i="15"/>
  <c r="J109" i="15"/>
  <c r="J129" i="15"/>
  <c r="J145" i="15"/>
  <c r="J166" i="15"/>
  <c r="J113" i="15"/>
  <c r="J131" i="15"/>
  <c r="J103" i="15"/>
  <c r="J130" i="15"/>
  <c r="J153" i="15"/>
  <c r="J165" i="15"/>
  <c r="J117" i="15"/>
  <c r="J152" i="15"/>
  <c r="J170" i="15"/>
  <c r="J120" i="15"/>
  <c r="J60" i="15"/>
  <c r="J70" i="15"/>
  <c r="J31" i="15"/>
  <c r="J35" i="15"/>
  <c r="J3" i="15"/>
  <c r="J10" i="15"/>
  <c r="J32" i="15"/>
  <c r="J38" i="15"/>
  <c r="J55" i="15"/>
  <c r="J49" i="15"/>
  <c r="J33" i="15"/>
  <c r="J34" i="15"/>
  <c r="J91" i="15"/>
  <c r="J92" i="15"/>
  <c r="J97" i="15"/>
  <c r="J100" i="15"/>
  <c r="J102" i="15"/>
  <c r="J98" i="15"/>
  <c r="J101" i="15"/>
  <c r="J107" i="15"/>
  <c r="J12" i="15"/>
  <c r="J65" i="15"/>
  <c r="J68" i="15"/>
  <c r="J75" i="15"/>
  <c r="J78" i="15"/>
  <c r="J80" i="15"/>
  <c r="J82" i="15"/>
  <c r="J79" i="15"/>
  <c r="J59" i="15"/>
  <c r="J67" i="15"/>
  <c r="J71" i="15"/>
  <c r="J77" i="15"/>
  <c r="J81" i="15"/>
  <c r="J46" i="15"/>
  <c r="J30" i="15"/>
  <c r="J47" i="15"/>
  <c r="J51" i="15"/>
  <c r="J56" i="15"/>
  <c r="J40" i="15"/>
  <c r="J43" i="15"/>
  <c r="J37" i="15"/>
  <c r="J23" i="15"/>
  <c r="J17" i="15"/>
  <c r="J6" i="15"/>
  <c r="J36" i="15"/>
  <c r="J11" i="15"/>
  <c r="J48" i="15"/>
  <c r="J54" i="15"/>
  <c r="J44" i="15"/>
  <c r="J45" i="15"/>
  <c r="J41" i="15"/>
  <c r="J29" i="15"/>
  <c r="J19" i="15"/>
  <c r="J8" i="15"/>
  <c r="T75" i="16"/>
  <c r="AC3422" i="14"/>
  <c r="J3422" i="14" s="1"/>
  <c r="AC3401" i="14"/>
  <c r="J3401" i="14" s="1"/>
  <c r="AC3387" i="14"/>
  <c r="J3387" i="14" s="1"/>
  <c r="AC3375" i="14"/>
  <c r="J3375" i="14" s="1"/>
  <c r="AC3368" i="14"/>
  <c r="J3368" i="14" s="1"/>
  <c r="AC3360" i="14"/>
  <c r="J3360" i="14" s="1"/>
  <c r="AC3339" i="14"/>
  <c r="J3339" i="14" s="1"/>
  <c r="AC3310" i="14"/>
  <c r="J3310" i="14" s="1"/>
  <c r="AC3303" i="14"/>
  <c r="J3303" i="14" s="1"/>
  <c r="AC3246" i="14"/>
  <c r="J3246" i="14" s="1"/>
  <c r="AC3180" i="14"/>
  <c r="J3180" i="14" s="1"/>
  <c r="AC3153" i="14"/>
  <c r="J3153" i="14" s="1"/>
  <c r="AC3149" i="14"/>
  <c r="J3149" i="14" s="1"/>
  <c r="AC3141" i="14"/>
  <c r="J3141" i="14" s="1"/>
  <c r="AC3123" i="14"/>
  <c r="J3123" i="14" s="1"/>
  <c r="AC3119" i="14"/>
  <c r="J3119" i="14" s="1"/>
  <c r="AC3114" i="14"/>
  <c r="J3114" i="14" s="1"/>
  <c r="AC3084" i="14"/>
  <c r="J3084" i="14" s="1"/>
  <c r="AC3077" i="14"/>
  <c r="J3077" i="14" s="1"/>
  <c r="AC3069" i="14"/>
  <c r="J3069" i="14" s="1"/>
  <c r="AC3060" i="14"/>
  <c r="J3060" i="14" s="1"/>
  <c r="AC3043" i="14"/>
  <c r="J3043" i="14" s="1"/>
  <c r="AC3041" i="14"/>
  <c r="J3041" i="14" s="1"/>
  <c r="AC3029" i="14"/>
  <c r="J3029" i="14" s="1"/>
  <c r="AC3023" i="14"/>
  <c r="J3023" i="14" s="1"/>
  <c r="AC2975" i="14"/>
  <c r="J2975" i="14" s="1"/>
  <c r="AC2923" i="14"/>
  <c r="J2923" i="14" s="1"/>
  <c r="AC2898" i="14"/>
  <c r="J2898" i="14" s="1"/>
  <c r="AC2892" i="14"/>
  <c r="J2892" i="14" s="1"/>
  <c r="AC2888" i="14"/>
  <c r="J2888" i="14" s="1"/>
  <c r="AC2883" i="14"/>
  <c r="J2883" i="14" s="1"/>
  <c r="AC2865" i="14"/>
  <c r="J2865" i="14" s="1"/>
  <c r="AC2852" i="14"/>
  <c r="J2852" i="14" s="1"/>
  <c r="AC2836" i="14"/>
  <c r="J2836" i="14" s="1"/>
  <c r="AC2831" i="14"/>
  <c r="J2831" i="14" s="1"/>
  <c r="AC2826" i="14"/>
  <c r="J2826" i="14" s="1"/>
  <c r="AC2819" i="14"/>
  <c r="J2819" i="14" s="1"/>
  <c r="AC2814" i="14"/>
  <c r="J2814" i="14" s="1"/>
  <c r="AC2806" i="14"/>
  <c r="J2806" i="14" s="1"/>
  <c r="AC2800" i="14"/>
  <c r="J2800" i="14" s="1"/>
  <c r="AC2797" i="14"/>
  <c r="J2797" i="14" s="1"/>
  <c r="AC2793" i="14"/>
  <c r="J2793" i="14" s="1"/>
  <c r="AC2788" i="14"/>
  <c r="J2788" i="14" s="1"/>
  <c r="AC2786" i="14"/>
  <c r="J2786" i="14" s="1"/>
  <c r="AC2781" i="14"/>
  <c r="J2781" i="14" s="1"/>
  <c r="AC2774" i="14"/>
  <c r="J2774" i="14" s="1"/>
  <c r="AC2754" i="14"/>
  <c r="J2754" i="14" s="1"/>
  <c r="AC2748" i="14"/>
  <c r="J2748" i="14" s="1"/>
  <c r="AC2746" i="14"/>
  <c r="J2746" i="14" s="1"/>
  <c r="AC2744" i="14"/>
  <c r="J2744" i="14" s="1"/>
  <c r="AC2734" i="14"/>
  <c r="J2734" i="14" s="1"/>
  <c r="AC2732" i="14"/>
  <c r="J2732" i="14" s="1"/>
  <c r="AC2730" i="14"/>
  <c r="J2730" i="14" s="1"/>
  <c r="AC2723" i="14"/>
  <c r="J2723" i="14" s="1"/>
  <c r="AC2717" i="14"/>
  <c r="J2717" i="14" s="1"/>
  <c r="AC2712" i="14"/>
  <c r="J2712" i="14" s="1"/>
  <c r="AC2710" i="14"/>
  <c r="J2710" i="14" s="1"/>
  <c r="AC2705" i="14"/>
  <c r="J2705" i="14" s="1"/>
  <c r="AC2703" i="14"/>
  <c r="J2703" i="14" s="1"/>
  <c r="AC2701" i="14"/>
  <c r="J2701" i="14" s="1"/>
  <c r="AC2699" i="14"/>
  <c r="J2699" i="14" s="1"/>
  <c r="AC2697" i="14"/>
  <c r="J2697" i="14" s="1"/>
  <c r="AC2684" i="14"/>
  <c r="J2684" i="14" s="1"/>
  <c r="AC2681" i="14"/>
  <c r="J2681" i="14" s="1"/>
  <c r="AC2677" i="14"/>
  <c r="J2677" i="14" s="1"/>
  <c r="AC2675" i="14"/>
  <c r="J2675" i="14" s="1"/>
  <c r="AC2672" i="14"/>
  <c r="J2672" i="14" s="1"/>
  <c r="AC2670" i="14"/>
  <c r="J2670" i="14" s="1"/>
  <c r="AC2668" i="14"/>
  <c r="J2668" i="14" s="1"/>
  <c r="AC2666" i="14"/>
  <c r="J2666" i="14" s="1"/>
  <c r="AC2664" i="14"/>
  <c r="J2664" i="14" s="1"/>
  <c r="AC2662" i="14"/>
  <c r="J2662" i="14" s="1"/>
  <c r="AC2652" i="14"/>
  <c r="J2652" i="14" s="1"/>
  <c r="AC2647" i="14"/>
  <c r="J2647" i="14" s="1"/>
  <c r="AC2628" i="14"/>
  <c r="J2628" i="14" s="1"/>
  <c r="AC2623" i="14"/>
  <c r="J2623" i="14" s="1"/>
  <c r="AC2620" i="14"/>
  <c r="J2620" i="14" s="1"/>
  <c r="AC2614" i="14"/>
  <c r="J2614" i="14" s="1"/>
  <c r="AC2601" i="14"/>
  <c r="J2601" i="14" s="1"/>
  <c r="AC2584" i="14"/>
  <c r="J2584" i="14" s="1"/>
  <c r="AC2576" i="14"/>
  <c r="J2576" i="14" s="1"/>
  <c r="AC2563" i="14"/>
  <c r="J2563" i="14" s="1"/>
  <c r="AC2556" i="14"/>
  <c r="J2556" i="14" s="1"/>
  <c r="AC2553" i="14"/>
  <c r="J2553" i="14" s="1"/>
  <c r="AC2550" i="14"/>
  <c r="J2550" i="14" s="1"/>
  <c r="AC2545" i="14"/>
  <c r="J2545" i="14" s="1"/>
  <c r="AC2527" i="14"/>
  <c r="J2527" i="14" s="1"/>
  <c r="AC2517" i="14"/>
  <c r="J2517" i="14" s="1"/>
  <c r="AC2515" i="14"/>
  <c r="J2515" i="14" s="1"/>
  <c r="AC2513" i="14"/>
  <c r="J2513" i="14" s="1"/>
  <c r="AC2510" i="14"/>
  <c r="J2510" i="14" s="1"/>
  <c r="AC2485" i="14"/>
  <c r="J2485" i="14" s="1"/>
  <c r="AC2476" i="14"/>
  <c r="J2476" i="14" s="1"/>
  <c r="AC2468" i="14"/>
  <c r="J2468" i="14" s="1"/>
  <c r="AC2456" i="14"/>
  <c r="J2456" i="14" s="1"/>
  <c r="AC2454" i="14"/>
  <c r="J2454" i="14" s="1"/>
  <c r="AC2449" i="14"/>
  <c r="J2449" i="14" s="1"/>
  <c r="AC2445" i="14"/>
  <c r="J2445" i="14" s="1"/>
  <c r="AC2443" i="14"/>
  <c r="J2443" i="14" s="1"/>
  <c r="AC2435" i="14"/>
  <c r="J2435" i="14" s="1"/>
  <c r="AC2424" i="14"/>
  <c r="J2424" i="14" s="1"/>
  <c r="AC2422" i="14"/>
  <c r="J2422" i="14" s="1"/>
  <c r="AC2403" i="14"/>
  <c r="J2403" i="14" s="1"/>
  <c r="AC2401" i="14"/>
  <c r="J2401" i="14" s="1"/>
  <c r="AC2396" i="14"/>
  <c r="J2396" i="14" s="1"/>
  <c r="AC2394" i="14"/>
  <c r="J2394" i="14" s="1"/>
  <c r="AC2390" i="14"/>
  <c r="J2390" i="14" s="1"/>
  <c r="AC2388" i="14"/>
  <c r="J2388" i="14" s="1"/>
  <c r="AC2386" i="14"/>
  <c r="J2386" i="14" s="1"/>
  <c r="AC2383" i="14"/>
  <c r="J2383" i="14" s="1"/>
  <c r="AC2379" i="14"/>
  <c r="J2379" i="14" s="1"/>
  <c r="AC2376" i="14"/>
  <c r="J2376" i="14" s="1"/>
  <c r="AC2372" i="14"/>
  <c r="J2372" i="14" s="1"/>
  <c r="AC2370" i="14"/>
  <c r="J2370" i="14" s="1"/>
  <c r="AC2366" i="14"/>
  <c r="J2366" i="14" s="1"/>
  <c r="AC2358" i="14"/>
  <c r="J2358" i="14" s="1"/>
  <c r="AC2356" i="14"/>
  <c r="J2356" i="14" s="1"/>
  <c r="AC2354" i="14"/>
  <c r="J2354" i="14" s="1"/>
  <c r="AC2352" i="14"/>
  <c r="J2352" i="14" s="1"/>
  <c r="AC2350" i="14"/>
  <c r="J2350" i="14" s="1"/>
  <c r="AC2348" i="14"/>
  <c r="J2348" i="14" s="1"/>
  <c r="AC2346" i="14"/>
  <c r="J2346" i="14" s="1"/>
  <c r="AC2344" i="14"/>
  <c r="J2344" i="14" s="1"/>
  <c r="AC2342" i="14"/>
  <c r="J2342" i="14" s="1"/>
  <c r="AC2340" i="14"/>
  <c r="J2340" i="14" s="1"/>
  <c r="AC2322" i="14"/>
  <c r="J2322" i="14" s="1"/>
  <c r="AC2312" i="14"/>
  <c r="J2312" i="14" s="1"/>
  <c r="AC2308" i="14"/>
  <c r="J2308" i="14" s="1"/>
  <c r="AC2301" i="14"/>
  <c r="J2301" i="14" s="1"/>
  <c r="AC2298" i="14"/>
  <c r="J2298" i="14" s="1"/>
  <c r="AC2295" i="14"/>
  <c r="J2295" i="14" s="1"/>
  <c r="AC2292" i="14"/>
  <c r="J2292" i="14" s="1"/>
  <c r="AC2289" i="14"/>
  <c r="J2289" i="14" s="1"/>
  <c r="AC2287" i="14"/>
  <c r="J2287" i="14" s="1"/>
  <c r="AC2285" i="14"/>
  <c r="J2285" i="14" s="1"/>
  <c r="AC2276" i="14"/>
  <c r="J2276" i="14" s="1"/>
  <c r="AC2273" i="14"/>
  <c r="J2273" i="14" s="1"/>
  <c r="AC2268" i="14"/>
  <c r="J2268" i="14" s="1"/>
  <c r="AC2265" i="14"/>
  <c r="J2265" i="14" s="1"/>
  <c r="AC2263" i="14"/>
  <c r="J2263" i="14" s="1"/>
  <c r="AC2261" i="14"/>
  <c r="J2261" i="14" s="1"/>
  <c r="AC2259" i="14"/>
  <c r="J2259" i="14" s="1"/>
  <c r="AC2255" i="14"/>
  <c r="J2255" i="14" s="1"/>
  <c r="AC2252" i="14"/>
  <c r="J2252" i="14" s="1"/>
  <c r="AC2250" i="14"/>
  <c r="J2250" i="14" s="1"/>
  <c r="AC2243" i="14"/>
  <c r="J2243" i="14" s="1"/>
  <c r="AC2233" i="14"/>
  <c r="J2233" i="14" s="1"/>
  <c r="AC2217" i="14"/>
  <c r="J2217" i="14" s="1"/>
  <c r="AC2215" i="14"/>
  <c r="J2215" i="14" s="1"/>
  <c r="AC2194" i="14"/>
  <c r="J2194" i="14" s="1"/>
  <c r="AC2187" i="14"/>
  <c r="J2187" i="14" s="1"/>
  <c r="AC2176" i="14"/>
  <c r="J2176" i="14" s="1"/>
  <c r="AC2174" i="14"/>
  <c r="J2174" i="14" s="1"/>
  <c r="AC2172" i="14"/>
  <c r="J2172" i="14" s="1"/>
  <c r="AC2160" i="14"/>
  <c r="J2160" i="14" s="1"/>
  <c r="AC2136" i="14"/>
  <c r="J2136" i="14" s="1"/>
  <c r="AC2122" i="14"/>
  <c r="J2122" i="14" s="1"/>
  <c r="AC2120" i="14"/>
  <c r="J2120" i="14" s="1"/>
  <c r="AC2118" i="14"/>
  <c r="J2118" i="14" s="1"/>
  <c r="AC2113" i="14"/>
  <c r="J2113" i="14" s="1"/>
  <c r="AC2103" i="14"/>
  <c r="J2103" i="14" s="1"/>
  <c r="AC2096" i="14"/>
  <c r="J2096" i="14" s="1"/>
  <c r="AC2076" i="14"/>
  <c r="J2076" i="14" s="1"/>
  <c r="AC2073" i="14"/>
  <c r="J2073" i="14" s="1"/>
  <c r="AC2070" i="14"/>
  <c r="J2070" i="14" s="1"/>
  <c r="AC2061" i="14"/>
  <c r="J2061" i="14" s="1"/>
  <c r="AC2059" i="14"/>
  <c r="J2059" i="14" s="1"/>
  <c r="AC2057" i="14"/>
  <c r="J2057" i="14" s="1"/>
  <c r="AC2065" i="14"/>
  <c r="J2065" i="14" s="1"/>
  <c r="AC2063" i="14"/>
  <c r="J2063" i="14" s="1"/>
  <c r="AC2069" i="14"/>
  <c r="J2069" i="14" s="1"/>
  <c r="AC2052" i="14"/>
  <c r="J2052" i="14" s="1"/>
  <c r="AC2045" i="14"/>
  <c r="J2045" i="14" s="1"/>
  <c r="AC2043" i="14"/>
  <c r="J2043" i="14" s="1"/>
  <c r="AC2041" i="14"/>
  <c r="J2041" i="14" s="1"/>
  <c r="AC2039" i="14"/>
  <c r="J2039" i="14" s="1"/>
  <c r="AC2025" i="14"/>
  <c r="J2025" i="14" s="1"/>
  <c r="AC2023" i="14"/>
  <c r="J2023" i="14" s="1"/>
  <c r="AC2016" i="14"/>
  <c r="J2016" i="14" s="1"/>
  <c r="AC1997" i="14"/>
  <c r="J1997" i="14" s="1"/>
  <c r="AC1993" i="14"/>
  <c r="J1993" i="14" s="1"/>
  <c r="AC1983" i="14"/>
  <c r="J1983" i="14" s="1"/>
  <c r="AC1977" i="14"/>
  <c r="J1977" i="14" s="1"/>
  <c r="AC1973" i="14"/>
  <c r="J1973" i="14" s="1"/>
  <c r="AC1950" i="14"/>
  <c r="J1950" i="14" s="1"/>
  <c r="AC1947" i="14"/>
  <c r="J1947" i="14" s="1"/>
  <c r="AC1941" i="14"/>
  <c r="J1941" i="14" s="1"/>
  <c r="AC1939" i="14"/>
  <c r="J1939" i="14" s="1"/>
  <c r="AC1937" i="14"/>
  <c r="J1937" i="14" s="1"/>
  <c r="AC1929" i="14"/>
  <c r="J1929" i="14" s="1"/>
  <c r="AC1923" i="14"/>
  <c r="J1923" i="14" s="1"/>
  <c r="AC1899" i="14"/>
  <c r="J1899" i="14" s="1"/>
  <c r="AC1892" i="14"/>
  <c r="J1892" i="14" s="1"/>
  <c r="AC1886" i="14"/>
  <c r="J1886" i="14" s="1"/>
  <c r="AC1854" i="14"/>
  <c r="J1854" i="14" s="1"/>
  <c r="AC1850" i="14"/>
  <c r="J1850" i="14" s="1"/>
  <c r="AC1846" i="14"/>
  <c r="J1846" i="14" s="1"/>
  <c r="AC1836" i="14"/>
  <c r="J1836" i="14" s="1"/>
  <c r="AC1833" i="14"/>
  <c r="J1833" i="14" s="1"/>
  <c r="AC1830" i="14"/>
  <c r="J1830" i="14" s="1"/>
  <c r="AC1828" i="14"/>
  <c r="J1828" i="14" s="1"/>
  <c r="AC1826" i="14"/>
  <c r="J1826" i="14" s="1"/>
  <c r="AC1824" i="14"/>
  <c r="J1824" i="14" s="1"/>
  <c r="AC1822" i="14"/>
  <c r="J1822" i="14" s="1"/>
  <c r="AC1819" i="14"/>
  <c r="J1819" i="14" s="1"/>
  <c r="AC1816" i="14"/>
  <c r="J1816" i="14" s="1"/>
  <c r="AC1813" i="14"/>
  <c r="J1813" i="14" s="1"/>
  <c r="AC1804" i="14"/>
  <c r="J1804" i="14" s="1"/>
  <c r="AC1802" i="14"/>
  <c r="J1802" i="14" s="1"/>
  <c r="AC1798" i="14"/>
  <c r="J1798" i="14" s="1"/>
  <c r="AC1791" i="14"/>
  <c r="J1791" i="14" s="1"/>
  <c r="AC1786" i="14"/>
  <c r="J1786" i="14" s="1"/>
  <c r="AC1778" i="14"/>
  <c r="J1778" i="14" s="1"/>
  <c r="AC1769" i="14"/>
  <c r="J1769" i="14" s="1"/>
  <c r="AC1766" i="14"/>
  <c r="J1766" i="14" s="1"/>
  <c r="AC1750" i="14"/>
  <c r="J1750" i="14" s="1"/>
  <c r="AC1747" i="14"/>
  <c r="J1747" i="14" s="1"/>
  <c r="AC1745" i="14"/>
  <c r="J1745" i="14" s="1"/>
  <c r="AC1743" i="14"/>
  <c r="J1743" i="14" s="1"/>
  <c r="AC1726" i="14"/>
  <c r="J1726" i="14" s="1"/>
  <c r="AC1721" i="14"/>
  <c r="J1721" i="14" s="1"/>
  <c r="AC1706" i="14"/>
  <c r="J1706" i="14" s="1"/>
  <c r="AC1692" i="14"/>
  <c r="J1692" i="14" s="1"/>
  <c r="AC1656" i="14"/>
  <c r="J1656" i="14" s="1"/>
  <c r="AC1653" i="14"/>
  <c r="J1653" i="14" s="1"/>
  <c r="AC1640" i="14"/>
  <c r="J1640" i="14" s="1"/>
  <c r="AC1638" i="14"/>
  <c r="J1638" i="14" s="1"/>
  <c r="AC1635" i="14"/>
  <c r="J1635" i="14" s="1"/>
  <c r="AC1633" i="14"/>
  <c r="J1633" i="14" s="1"/>
  <c r="AC1631" i="14"/>
  <c r="J1631" i="14" s="1"/>
  <c r="AC1626" i="14"/>
  <c r="J1626" i="14" s="1"/>
  <c r="AC1621" i="14"/>
  <c r="J1621" i="14" s="1"/>
  <c r="AC1616" i="14"/>
  <c r="J1616" i="14" s="1"/>
  <c r="AC1614" i="14"/>
  <c r="J1614" i="14" s="1"/>
  <c r="AC1607" i="14"/>
  <c r="J1607" i="14" s="1"/>
  <c r="AC1604" i="14"/>
  <c r="J1604" i="14" s="1"/>
  <c r="AC1602" i="14"/>
  <c r="J1602" i="14" s="1"/>
  <c r="AC1594" i="14"/>
  <c r="J1594" i="14" s="1"/>
  <c r="AC1592" i="14"/>
  <c r="J1592" i="14" s="1"/>
  <c r="AC1583" i="14"/>
  <c r="J1583" i="14" s="1"/>
  <c r="AC1575" i="14"/>
  <c r="J1575" i="14" s="1"/>
  <c r="AC1568" i="14"/>
  <c r="J1568" i="14" s="1"/>
  <c r="AC1556" i="14"/>
  <c r="J1556" i="14" s="1"/>
  <c r="AC1526" i="14"/>
  <c r="J1526" i="14" s="1"/>
  <c r="AC1519" i="14"/>
  <c r="J1519" i="14" s="1"/>
  <c r="AC1517" i="14"/>
  <c r="J1517" i="14" s="1"/>
  <c r="AC1507" i="14"/>
  <c r="J1507" i="14" s="1"/>
  <c r="AC1505" i="14"/>
  <c r="J1505" i="14" s="1"/>
  <c r="AC1503" i="14"/>
  <c r="J1503" i="14" s="1"/>
  <c r="AC1496" i="14"/>
  <c r="J1496" i="14" s="1"/>
  <c r="AC1492" i="14"/>
  <c r="J1492" i="14" s="1"/>
  <c r="AC1488" i="14"/>
  <c r="J1488" i="14" s="1"/>
  <c r="AC1486" i="14"/>
  <c r="J1486" i="14" s="1"/>
  <c r="AC1477" i="14"/>
  <c r="J1477" i="14" s="1"/>
  <c r="AC1454" i="14"/>
  <c r="J1454" i="14" s="1"/>
  <c r="AC1452" i="14"/>
  <c r="J1452" i="14" s="1"/>
  <c r="AC1413" i="14"/>
  <c r="J1413" i="14" s="1"/>
  <c r="AC1411" i="14"/>
  <c r="J1411" i="14" s="1"/>
  <c r="AC1409" i="14"/>
  <c r="J1409" i="14" s="1"/>
  <c r="AC1407" i="14"/>
  <c r="J1407" i="14" s="1"/>
  <c r="AC1405" i="14"/>
  <c r="J1405" i="14" s="1"/>
  <c r="AC1382" i="14"/>
  <c r="J1382" i="14" s="1"/>
  <c r="AC828" i="14"/>
  <c r="J828" i="14" s="1"/>
  <c r="AC1371" i="14"/>
  <c r="J1371" i="14" s="1"/>
  <c r="AC1364" i="14"/>
  <c r="J1364" i="14" s="1"/>
  <c r="AC1360" i="14"/>
  <c r="J1360" i="14" s="1"/>
  <c r="AC1362" i="14"/>
  <c r="J1362" i="14" s="1"/>
  <c r="AC1355" i="14"/>
  <c r="J1355" i="14" s="1"/>
  <c r="AC1353" i="14"/>
  <c r="J1353" i="14" s="1"/>
  <c r="AC1351" i="14"/>
  <c r="J1351" i="14" s="1"/>
  <c r="AC1348" i="14"/>
  <c r="J1348" i="14" s="1"/>
  <c r="AC1346" i="14"/>
  <c r="J1346" i="14" s="1"/>
  <c r="AC1333" i="14"/>
  <c r="J1333" i="14" s="1"/>
  <c r="AC1331" i="14"/>
  <c r="J1331" i="14" s="1"/>
  <c r="AC1324" i="14"/>
  <c r="J1324" i="14" s="1"/>
  <c r="AC1312" i="14"/>
  <c r="J1312" i="14" s="1"/>
  <c r="AC1310" i="14"/>
  <c r="J1310" i="14" s="1"/>
  <c r="AC1308" i="14"/>
  <c r="J1308" i="14" s="1"/>
  <c r="AC1301" i="14"/>
  <c r="J1301" i="14" s="1"/>
  <c r="AC1298" i="14"/>
  <c r="J1298" i="14" s="1"/>
  <c r="AC1296" i="14"/>
  <c r="J1296" i="14" s="1"/>
  <c r="AC1294" i="14"/>
  <c r="J1294" i="14" s="1"/>
  <c r="AC1292" i="14"/>
  <c r="J1292" i="14" s="1"/>
  <c r="AC1290" i="14"/>
  <c r="J1290" i="14" s="1"/>
  <c r="AC1288" i="14"/>
  <c r="J1288" i="14" s="1"/>
  <c r="AC1280" i="14"/>
  <c r="J1280" i="14" s="1"/>
  <c r="AC1277" i="14"/>
  <c r="J1277" i="14" s="1"/>
  <c r="AC1268" i="14"/>
  <c r="J1268" i="14" s="1"/>
  <c r="AC1254" i="14"/>
  <c r="J1254" i="14" s="1"/>
  <c r="AC1252" i="14"/>
  <c r="J1252" i="14" s="1"/>
  <c r="AC1242" i="14"/>
  <c r="J1242" i="14" s="1"/>
  <c r="AC1237" i="14"/>
  <c r="J1237" i="14" s="1"/>
  <c r="AC1199" i="14"/>
  <c r="J1199" i="14" s="1"/>
  <c r="AC1190" i="14"/>
  <c r="J1190" i="14" s="1"/>
  <c r="AC1180" i="14"/>
  <c r="J1180" i="14" s="1"/>
  <c r="AC1170" i="14"/>
  <c r="J1170" i="14" s="1"/>
  <c r="AC1163" i="14"/>
  <c r="J1163" i="14" s="1"/>
  <c r="AC1161" i="14"/>
  <c r="J1161" i="14" s="1"/>
  <c r="AC1158" i="14"/>
  <c r="J1158" i="14" s="1"/>
  <c r="AC1152" i="14"/>
  <c r="J1152" i="14" s="1"/>
  <c r="AC1150" i="14"/>
  <c r="J1150" i="14" s="1"/>
  <c r="AC1148" i="14"/>
  <c r="J1148" i="14" s="1"/>
  <c r="AC1146" i="14"/>
  <c r="J1146" i="14" s="1"/>
  <c r="AC1140" i="14"/>
  <c r="J1140" i="14" s="1"/>
  <c r="AC1135" i="14"/>
  <c r="J1135" i="14" s="1"/>
  <c r="AC1128" i="14"/>
  <c r="J1128" i="14" s="1"/>
  <c r="AC1098" i="14"/>
  <c r="J1098" i="14" s="1"/>
  <c r="AC1094" i="14"/>
  <c r="J1094" i="14" s="1"/>
  <c r="AC1089" i="14"/>
  <c r="J1089" i="14" s="1"/>
  <c r="AC1087" i="14"/>
  <c r="J1087" i="14" s="1"/>
  <c r="AC1082" i="14"/>
  <c r="J1082" i="14" s="1"/>
  <c r="AC1070" i="14"/>
  <c r="J1070" i="14" s="1"/>
  <c r="AC1061" i="14"/>
  <c r="J1061" i="14" s="1"/>
  <c r="AC1056" i="14"/>
  <c r="J1056" i="14" s="1"/>
  <c r="AC1052" i="14"/>
  <c r="J1052" i="14" s="1"/>
  <c r="AC1047" i="14"/>
  <c r="J1047" i="14" s="1"/>
  <c r="AC1038" i="14"/>
  <c r="J1038" i="14" s="1"/>
  <c r="AC1032" i="14"/>
  <c r="J1032" i="14" s="1"/>
  <c r="AC1025" i="14"/>
  <c r="J1025" i="14" s="1"/>
  <c r="AC1023" i="14"/>
  <c r="J1023" i="14" s="1"/>
  <c r="AC1021" i="14"/>
  <c r="J1021" i="14" s="1"/>
  <c r="AC1008" i="14"/>
  <c r="J1008" i="14" s="1"/>
  <c r="AC1006" i="14"/>
  <c r="J1006" i="14" s="1"/>
  <c r="AC994" i="14"/>
  <c r="J994" i="14" s="1"/>
  <c r="AC985" i="14"/>
  <c r="J985" i="14" s="1"/>
  <c r="AC983" i="14"/>
  <c r="J983" i="14" s="1"/>
  <c r="AC980" i="14"/>
  <c r="J980" i="14" s="1"/>
  <c r="AC976" i="14"/>
  <c r="J976" i="14" s="1"/>
  <c r="AC968" i="14"/>
  <c r="J968" i="14" s="1"/>
  <c r="AC966" i="14"/>
  <c r="J966" i="14" s="1"/>
  <c r="AC954" i="14"/>
  <c r="J954" i="14" s="1"/>
  <c r="AC939" i="14"/>
  <c r="J939" i="14" s="1"/>
  <c r="AC937" i="14"/>
  <c r="J937" i="14" s="1"/>
  <c r="AC935" i="14"/>
  <c r="J935" i="14" s="1"/>
  <c r="AC933" i="14"/>
  <c r="J933" i="14" s="1"/>
  <c r="AC931" i="14"/>
  <c r="J931" i="14" s="1"/>
  <c r="AC929" i="14"/>
  <c r="J929" i="14" s="1"/>
  <c r="AC927" i="14"/>
  <c r="J927" i="14" s="1"/>
  <c r="AC925" i="14"/>
  <c r="J925" i="14" s="1"/>
  <c r="AC923" i="14"/>
  <c r="J923" i="14" s="1"/>
  <c r="AC921" i="14"/>
  <c r="J921" i="14" s="1"/>
  <c r="AC919" i="14"/>
  <c r="J919" i="14" s="1"/>
  <c r="AC915" i="14"/>
  <c r="J915" i="14" s="1"/>
  <c r="AC913" i="14"/>
  <c r="J913" i="14" s="1"/>
  <c r="AC899" i="14"/>
  <c r="J899" i="14" s="1"/>
  <c r="AC894" i="14"/>
  <c r="J894" i="14" s="1"/>
  <c r="AC892" i="14"/>
  <c r="J892" i="14" s="1"/>
  <c r="AC890" i="14"/>
  <c r="J890" i="14" s="1"/>
  <c r="AC887" i="14"/>
  <c r="J887" i="14" s="1"/>
  <c r="AC885" i="14"/>
  <c r="J885" i="14" s="1"/>
  <c r="AC882" i="14"/>
  <c r="J882" i="14" s="1"/>
  <c r="AC880" i="14"/>
  <c r="J880" i="14" s="1"/>
  <c r="AC878" i="14"/>
  <c r="J878" i="14" s="1"/>
  <c r="AC875" i="14"/>
  <c r="J875" i="14" s="1"/>
  <c r="AC873" i="14"/>
  <c r="J873" i="14" s="1"/>
  <c r="AC871" i="14"/>
  <c r="J871" i="14" s="1"/>
  <c r="AC869" i="14"/>
  <c r="J869" i="14" s="1"/>
  <c r="AC867" i="14"/>
  <c r="J867" i="14" s="1"/>
  <c r="AC865" i="14"/>
  <c r="J865" i="14" s="1"/>
  <c r="AC863" i="14"/>
  <c r="J863" i="14" s="1"/>
  <c r="AC861" i="14"/>
  <c r="J861" i="14" s="1"/>
  <c r="AC855" i="14"/>
  <c r="J855" i="14" s="1"/>
  <c r="AC848" i="14"/>
  <c r="J848" i="14" s="1"/>
  <c r="AC845" i="14"/>
  <c r="J845" i="14" s="1"/>
  <c r="AC840" i="14"/>
  <c r="J840" i="14" s="1"/>
  <c r="AC835" i="14"/>
  <c r="J835" i="14" s="1"/>
  <c r="AC826" i="14"/>
  <c r="J826" i="14" s="1"/>
  <c r="AC822" i="14"/>
  <c r="J822" i="14" s="1"/>
  <c r="AC819" i="14"/>
  <c r="J819" i="14" s="1"/>
  <c r="AC816" i="14"/>
  <c r="J816" i="14" s="1"/>
  <c r="AC814" i="14"/>
  <c r="J814" i="14" s="1"/>
  <c r="AC812" i="14"/>
  <c r="J812" i="14" s="1"/>
  <c r="AC810" i="14"/>
  <c r="J810" i="14" s="1"/>
  <c r="AC830" i="14"/>
  <c r="J830" i="14" s="1"/>
  <c r="AC807" i="14"/>
  <c r="J807" i="14" s="1"/>
  <c r="AC805" i="14"/>
  <c r="J805" i="14" s="1"/>
  <c r="AC803" i="14"/>
  <c r="J803" i="14" s="1"/>
  <c r="AC800" i="14"/>
  <c r="J800" i="14" s="1"/>
  <c r="AC792" i="14"/>
  <c r="J792" i="14" s="1"/>
  <c r="AC790" i="14"/>
  <c r="J790" i="14" s="1"/>
  <c r="AC788" i="14"/>
  <c r="J788" i="14" s="1"/>
  <c r="AC783" i="14"/>
  <c r="J783" i="14" s="1"/>
  <c r="AC772" i="14"/>
  <c r="J772" i="14" s="1"/>
  <c r="AC770" i="14"/>
  <c r="J770" i="14" s="1"/>
  <c r="AC768" i="14"/>
  <c r="J768" i="14" s="1"/>
  <c r="AC753" i="14"/>
  <c r="J753" i="14" s="1"/>
  <c r="AC714" i="14"/>
  <c r="J714" i="14" s="1"/>
  <c r="AC693" i="14"/>
  <c r="J693" i="14" s="1"/>
  <c r="AC691" i="14"/>
  <c r="J691" i="14" s="1"/>
  <c r="AC689" i="14"/>
  <c r="J689" i="14" s="1"/>
  <c r="AC687" i="14"/>
  <c r="J687" i="14" s="1"/>
  <c r="AC685" i="14"/>
  <c r="J685" i="14" s="1"/>
  <c r="AC683" i="14"/>
  <c r="J683" i="14" s="1"/>
  <c r="AC681" i="14"/>
  <c r="J681" i="14" s="1"/>
  <c r="AC679" i="14"/>
  <c r="J679" i="14" s="1"/>
  <c r="AC677" i="14"/>
  <c r="J677" i="14" s="1"/>
  <c r="AC675" i="14"/>
  <c r="J675" i="14" s="1"/>
  <c r="AC673" i="14"/>
  <c r="J673" i="14" s="1"/>
  <c r="AC671" i="14"/>
  <c r="J671" i="14" s="1"/>
  <c r="AC669" i="14"/>
  <c r="J669" i="14" s="1"/>
  <c r="AC667" i="14"/>
  <c r="J667" i="14" s="1"/>
  <c r="AC665" i="14"/>
  <c r="J665" i="14" s="1"/>
  <c r="AC663" i="14"/>
  <c r="J663" i="14" s="1"/>
  <c r="AC661" i="14"/>
  <c r="J661" i="14" s="1"/>
  <c r="AC659" i="14"/>
  <c r="J659" i="14" s="1"/>
  <c r="AC657" i="14"/>
  <c r="J657" i="14" s="1"/>
  <c r="AC655" i="14"/>
  <c r="J655" i="14" s="1"/>
  <c r="AC638" i="14"/>
  <c r="J638" i="14" s="1"/>
  <c r="AC640" i="14"/>
  <c r="J640" i="14" s="1"/>
  <c r="AC634" i="14"/>
  <c r="J634" i="14" s="1"/>
  <c r="AC631" i="14"/>
  <c r="J631" i="14" s="1"/>
  <c r="AC624" i="14"/>
  <c r="J624" i="14" s="1"/>
  <c r="AC622" i="14"/>
  <c r="J622" i="14" s="1"/>
  <c r="AC602" i="14"/>
  <c r="J602" i="14" s="1"/>
  <c r="AC595" i="14"/>
  <c r="J595" i="14" s="1"/>
  <c r="AC580" i="14"/>
  <c r="J580" i="14" s="1"/>
  <c r="AC562" i="14"/>
  <c r="J562" i="14" s="1"/>
  <c r="AC555" i="14"/>
  <c r="J555" i="14" s="1"/>
  <c r="AC519" i="14"/>
  <c r="J519" i="14" s="1"/>
  <c r="AC513" i="14"/>
  <c r="J513" i="14" s="1"/>
  <c r="AC507" i="14"/>
  <c r="J507" i="14" s="1"/>
  <c r="AC491" i="14"/>
  <c r="J491" i="14" s="1"/>
  <c r="AC489" i="14"/>
  <c r="J489" i="14" s="1"/>
  <c r="AC487" i="14"/>
  <c r="J487" i="14" s="1"/>
  <c r="AC478" i="14"/>
  <c r="J478" i="14" s="1"/>
  <c r="AC470" i="14"/>
  <c r="J470" i="14" s="1"/>
  <c r="AC474" i="14"/>
  <c r="J474" i="14" s="1"/>
  <c r="AC473" i="14"/>
  <c r="J473" i="14" s="1"/>
  <c r="AC471" i="14"/>
  <c r="J471" i="14" s="1"/>
  <c r="AC466" i="14"/>
  <c r="J466" i="14" s="1"/>
  <c r="AC459" i="14"/>
  <c r="J459" i="14" s="1"/>
  <c r="AC456" i="14"/>
  <c r="J456" i="14" s="1"/>
  <c r="AC454" i="14"/>
  <c r="J454" i="14" s="1"/>
  <c r="AC452" i="14"/>
  <c r="J452" i="14" s="1"/>
  <c r="AC450" i="14"/>
  <c r="J450" i="14" s="1"/>
  <c r="AC448" i="14"/>
  <c r="J448" i="14" s="1"/>
  <c r="AC446" i="14"/>
  <c r="J446" i="14" s="1"/>
  <c r="AC444" i="14"/>
  <c r="J444" i="14" s="1"/>
  <c r="AC442" i="14"/>
  <c r="J442" i="14" s="1"/>
  <c r="AC427" i="14"/>
  <c r="J427" i="14" s="1"/>
  <c r="AC435" i="14"/>
  <c r="J435" i="14" s="1"/>
  <c r="AC421" i="14"/>
  <c r="J421" i="14" s="1"/>
  <c r="AC419" i="14"/>
  <c r="J419" i="14" s="1"/>
  <c r="AC417" i="14"/>
  <c r="J417" i="14" s="1"/>
  <c r="AC415" i="14"/>
  <c r="J415" i="14" s="1"/>
  <c r="AC413" i="14"/>
  <c r="J413" i="14" s="1"/>
  <c r="AC411" i="14"/>
  <c r="J411" i="14" s="1"/>
  <c r="AC407" i="14"/>
  <c r="J407" i="14" s="1"/>
  <c r="AC404" i="14"/>
  <c r="J404" i="14" s="1"/>
  <c r="AC393" i="14"/>
  <c r="J393" i="14" s="1"/>
  <c r="AC386" i="14"/>
  <c r="J386" i="14" s="1"/>
  <c r="AC383" i="14"/>
  <c r="J383" i="14" s="1"/>
  <c r="AC378" i="14"/>
  <c r="J378" i="14" s="1"/>
  <c r="AC376" i="14"/>
  <c r="J376" i="14" s="1"/>
  <c r="AC371" i="14"/>
  <c r="J371" i="14" s="1"/>
  <c r="AC358" i="14"/>
  <c r="J358" i="14" s="1"/>
  <c r="AC356" i="14"/>
  <c r="J356" i="14" s="1"/>
  <c r="AC354" i="14"/>
  <c r="J354" i="14" s="1"/>
  <c r="AC342" i="14"/>
  <c r="J342" i="14" s="1"/>
  <c r="AC340" i="14"/>
  <c r="J340" i="14" s="1"/>
  <c r="AC332" i="14"/>
  <c r="J332" i="14" s="1"/>
  <c r="AC326" i="14"/>
  <c r="J326" i="14" s="1"/>
  <c r="AC306" i="14"/>
  <c r="J306" i="14" s="1"/>
  <c r="AC304" i="14"/>
  <c r="J304" i="14" s="1"/>
  <c r="AC297" i="14"/>
  <c r="J297" i="14" s="1"/>
  <c r="AC293" i="14"/>
  <c r="J293" i="14" s="1"/>
  <c r="AC291" i="14"/>
  <c r="J291" i="14" s="1"/>
  <c r="AC287" i="14"/>
  <c r="J287" i="14" s="1"/>
  <c r="AC268" i="14"/>
  <c r="J268" i="14" s="1"/>
  <c r="AC254" i="14"/>
  <c r="J254" i="14" s="1"/>
  <c r="AC235" i="14"/>
  <c r="J235" i="14" s="1"/>
  <c r="AC202" i="14"/>
  <c r="J202" i="14" s="1"/>
  <c r="AC199" i="14"/>
  <c r="J199" i="14" s="1"/>
  <c r="AC197" i="14"/>
  <c r="J197" i="14" s="1"/>
  <c r="AC191" i="14"/>
  <c r="J191" i="14" s="1"/>
  <c r="AC186" i="14"/>
  <c r="J186" i="14" s="1"/>
  <c r="AC183" i="14"/>
  <c r="J183" i="14" s="1"/>
  <c r="AC176" i="14"/>
  <c r="J176" i="14" s="1"/>
  <c r="AC172" i="14"/>
  <c r="J172" i="14" s="1"/>
  <c r="AC164" i="14"/>
  <c r="J164" i="14" s="1"/>
  <c r="AC144" i="14"/>
  <c r="J144" i="14" s="1"/>
  <c r="AC140" i="14"/>
  <c r="J140" i="14" s="1"/>
  <c r="AC134" i="14"/>
  <c r="J134" i="14" s="1"/>
  <c r="AC106" i="14"/>
  <c r="J106" i="14" s="1"/>
  <c r="AC95" i="14"/>
  <c r="J95" i="14" s="1"/>
  <c r="AC72" i="14"/>
  <c r="J72" i="14" s="1"/>
  <c r="AC69" i="14"/>
  <c r="J69" i="14" s="1"/>
  <c r="AC67" i="14"/>
  <c r="J67" i="14" s="1"/>
  <c r="AC65" i="14"/>
  <c r="J65" i="14" s="1"/>
  <c r="AC62" i="14"/>
  <c r="J62" i="14" s="1"/>
  <c r="AC60" i="14"/>
  <c r="J60" i="14" s="1"/>
  <c r="AC55" i="14"/>
  <c r="J55" i="14" s="1"/>
  <c r="AC24" i="14"/>
  <c r="J24" i="14" s="1"/>
  <c r="AC19" i="14"/>
  <c r="J19" i="14" s="1"/>
  <c r="AC7" i="14"/>
  <c r="J7" i="14" s="1"/>
  <c r="AC4" i="14"/>
  <c r="J4" i="14" s="1"/>
  <c r="AC3429" i="14"/>
  <c r="J3429" i="14" s="1"/>
  <c r="AC3427" i="14"/>
  <c r="J3427" i="14" s="1"/>
  <c r="AC3425" i="14"/>
  <c r="J3425" i="14" s="1"/>
  <c r="AC3423" i="14"/>
  <c r="J3423" i="14" s="1"/>
  <c r="AC3419" i="14"/>
  <c r="J3419" i="14" s="1"/>
  <c r="AC3417" i="14"/>
  <c r="J3417" i="14" s="1"/>
  <c r="AC3415" i="14"/>
  <c r="J3415" i="14" s="1"/>
  <c r="AC3413" i="14"/>
  <c r="J3413" i="14" s="1"/>
  <c r="AC3411" i="14"/>
  <c r="J3411" i="14" s="1"/>
  <c r="AC3408" i="14"/>
  <c r="J3408" i="14" s="1"/>
  <c r="AC3406" i="14"/>
  <c r="J3406" i="14" s="1"/>
  <c r="AC3403" i="14"/>
  <c r="J3403" i="14" s="1"/>
  <c r="AC3400" i="14"/>
  <c r="J3400" i="14" s="1"/>
  <c r="AC3398" i="14"/>
  <c r="J3398" i="14" s="1"/>
  <c r="AC3396" i="14"/>
  <c r="J3396" i="14" s="1"/>
  <c r="AC3394" i="14"/>
  <c r="J3394" i="14" s="1"/>
  <c r="AC3392" i="14"/>
  <c r="J3392" i="14" s="1"/>
  <c r="AC3385" i="14"/>
  <c r="J3385" i="14" s="1"/>
  <c r="AC3382" i="14"/>
  <c r="J3382" i="14" s="1"/>
  <c r="AC3379" i="14"/>
  <c r="J3379" i="14" s="1"/>
  <c r="AC3377" i="14"/>
  <c r="J3377" i="14" s="1"/>
  <c r="AC3374" i="14"/>
  <c r="J3374" i="14" s="1"/>
  <c r="AC3372" i="14"/>
  <c r="J3372" i="14" s="1"/>
  <c r="AC3366" i="14"/>
  <c r="J3366" i="14" s="1"/>
  <c r="AC3362" i="14"/>
  <c r="J3362" i="14" s="1"/>
  <c r="AC3358" i="14"/>
  <c r="J3358" i="14" s="1"/>
  <c r="AC3356" i="14"/>
  <c r="J3356" i="14" s="1"/>
  <c r="AC3354" i="14"/>
  <c r="J3354" i="14" s="1"/>
  <c r="AC3350" i="14"/>
  <c r="J3350" i="14" s="1"/>
  <c r="AC3348" i="14"/>
  <c r="J3348" i="14" s="1"/>
  <c r="AC3346" i="14"/>
  <c r="J3346" i="14" s="1"/>
  <c r="AC3344" i="14"/>
  <c r="J3344" i="14" s="1"/>
  <c r="AC3336" i="14"/>
  <c r="J3336" i="14" s="1"/>
  <c r="AC3333" i="14"/>
  <c r="J3333" i="14" s="1"/>
  <c r="AC3331" i="14"/>
  <c r="J3331" i="14" s="1"/>
  <c r="AC3329" i="14"/>
  <c r="J3329" i="14" s="1"/>
  <c r="AC3327" i="14"/>
  <c r="J3327" i="14" s="1"/>
  <c r="AC3325" i="14"/>
  <c r="J3325" i="14" s="1"/>
  <c r="AC3323" i="14"/>
  <c r="J3323" i="14" s="1"/>
  <c r="AC3321" i="14"/>
  <c r="J3321" i="14" s="1"/>
  <c r="AC3319" i="14"/>
  <c r="J3319" i="14" s="1"/>
  <c r="AC3317" i="14"/>
  <c r="J3317" i="14" s="1"/>
  <c r="AC3315" i="14"/>
  <c r="J3315" i="14" s="1"/>
  <c r="AC3313" i="14"/>
  <c r="J3313" i="14" s="1"/>
  <c r="AC3311" i="14"/>
  <c r="J3311" i="14" s="1"/>
  <c r="AC3307" i="14"/>
  <c r="J3307" i="14" s="1"/>
  <c r="AC3302" i="14"/>
  <c r="J3302" i="14" s="1"/>
  <c r="AC3300" i="14"/>
  <c r="J3300" i="14" s="1"/>
  <c r="AC3298" i="14"/>
  <c r="J3298" i="14" s="1"/>
  <c r="AC3296" i="14"/>
  <c r="J3296" i="14" s="1"/>
  <c r="AC3294" i="14"/>
  <c r="J3294" i="14" s="1"/>
  <c r="AC3292" i="14"/>
  <c r="J3292" i="14" s="1"/>
  <c r="AC3290" i="14"/>
  <c r="J3290" i="14" s="1"/>
  <c r="AC3288" i="14"/>
  <c r="J3288" i="14" s="1"/>
  <c r="AC3286" i="14"/>
  <c r="J3286" i="14" s="1"/>
  <c r="AC3284" i="14"/>
  <c r="J3284" i="14" s="1"/>
  <c r="AC3282" i="14"/>
  <c r="J3282" i="14" s="1"/>
  <c r="AC3280" i="14"/>
  <c r="J3280" i="14" s="1"/>
  <c r="AC3278" i="14"/>
  <c r="J3278" i="14" s="1"/>
  <c r="AC3276" i="14"/>
  <c r="J3276" i="14" s="1"/>
  <c r="AC3274" i="14"/>
  <c r="J3274" i="14" s="1"/>
  <c r="AC3272" i="14"/>
  <c r="J3272" i="14" s="1"/>
  <c r="AC3270" i="14"/>
  <c r="J3270" i="14" s="1"/>
  <c r="AC3268" i="14"/>
  <c r="J3268" i="14" s="1"/>
  <c r="AC3266" i="14"/>
  <c r="J3266" i="14" s="1"/>
  <c r="AC3264" i="14"/>
  <c r="J3264" i="14" s="1"/>
  <c r="AC3262" i="14"/>
  <c r="J3262" i="14" s="1"/>
  <c r="AC3259" i="14"/>
  <c r="J3259" i="14" s="1"/>
  <c r="AC3257" i="14"/>
  <c r="J3257" i="14" s="1"/>
  <c r="AC3255" i="14"/>
  <c r="J3255" i="14" s="1"/>
  <c r="AC3252" i="14"/>
  <c r="J3252" i="14" s="1"/>
  <c r="AC3250" i="14"/>
  <c r="J3250" i="14" s="1"/>
  <c r="AC3248" i="14"/>
  <c r="J3248" i="14" s="1"/>
  <c r="AC3245" i="14"/>
  <c r="J3245" i="14" s="1"/>
  <c r="AC3243" i="14"/>
  <c r="J3243" i="14" s="1"/>
  <c r="AC3241" i="14"/>
  <c r="J3241" i="14" s="1"/>
  <c r="AC3239" i="14"/>
  <c r="J3239" i="14" s="1"/>
  <c r="AC3237" i="14"/>
  <c r="J3237" i="14" s="1"/>
  <c r="AC3235" i="14"/>
  <c r="J3235" i="14" s="1"/>
  <c r="AC3233" i="14"/>
  <c r="J3233" i="14" s="1"/>
  <c r="AC3231" i="14"/>
  <c r="J3231" i="14" s="1"/>
  <c r="AC3229" i="14"/>
  <c r="J3229" i="14" s="1"/>
  <c r="AC3227" i="14"/>
  <c r="J3227" i="14" s="1"/>
  <c r="AC3225" i="14"/>
  <c r="J3225" i="14" s="1"/>
  <c r="AC3223" i="14"/>
  <c r="J3223" i="14" s="1"/>
  <c r="AC3221" i="14"/>
  <c r="J3221" i="14" s="1"/>
  <c r="AC3219" i="14"/>
  <c r="J3219" i="14" s="1"/>
  <c r="AC3217" i="14"/>
  <c r="J3217" i="14" s="1"/>
  <c r="AC3215" i="14"/>
  <c r="J3215" i="14" s="1"/>
  <c r="AC3213" i="14"/>
  <c r="J3213" i="14" s="1"/>
  <c r="AC3211" i="14"/>
  <c r="J3211" i="14" s="1"/>
  <c r="AC3209" i="14"/>
  <c r="J3209" i="14" s="1"/>
  <c r="AC3207" i="14"/>
  <c r="J3207" i="14" s="1"/>
  <c r="AC3189" i="14"/>
  <c r="J3189" i="14" s="1"/>
  <c r="AC3187" i="14"/>
  <c r="J3187" i="14" s="1"/>
  <c r="AC3184" i="14"/>
  <c r="J3184" i="14" s="1"/>
  <c r="AC3182" i="14"/>
  <c r="J3182" i="14" s="1"/>
  <c r="AC3179" i="14"/>
  <c r="J3179" i="14" s="1"/>
  <c r="AC3177" i="14"/>
  <c r="J3177" i="14" s="1"/>
  <c r="AC3175" i="14"/>
  <c r="J3175" i="14" s="1"/>
  <c r="AC3173" i="14"/>
  <c r="J3173" i="14" s="1"/>
  <c r="AC3170" i="14"/>
  <c r="J3170" i="14" s="1"/>
  <c r="AC3168" i="14"/>
  <c r="J3168" i="14" s="1"/>
  <c r="AC3166" i="14"/>
  <c r="J3166" i="14" s="1"/>
  <c r="AC3163" i="14"/>
  <c r="J3163" i="14" s="1"/>
  <c r="AC3161" i="14"/>
  <c r="J3161" i="14" s="1"/>
  <c r="AC3159" i="14"/>
  <c r="J3159" i="14" s="1"/>
  <c r="AC3157" i="14"/>
  <c r="J3157" i="14" s="1"/>
  <c r="AC3154" i="14"/>
  <c r="J3154" i="14" s="1"/>
  <c r="AC3146" i="14"/>
  <c r="J3146" i="14" s="1"/>
  <c r="AC3142" i="14"/>
  <c r="J3142" i="14" s="1"/>
  <c r="AC3138" i="14"/>
  <c r="J3138" i="14" s="1"/>
  <c r="AC3136" i="14"/>
  <c r="J3136" i="14" s="1"/>
  <c r="AC3134" i="14"/>
  <c r="J3134" i="14" s="1"/>
  <c r="AC3131" i="14"/>
  <c r="J3131" i="14" s="1"/>
  <c r="AC3129" i="14"/>
  <c r="J3129" i="14" s="1"/>
  <c r="AC3127" i="14"/>
  <c r="J3127" i="14" s="1"/>
  <c r="AC3124" i="14"/>
  <c r="J3124" i="14" s="1"/>
  <c r="AC3113" i="14"/>
  <c r="J3113" i="14" s="1"/>
  <c r="AC3111" i="14"/>
  <c r="J3111" i="14" s="1"/>
  <c r="AC3109" i="14"/>
  <c r="J3109" i="14" s="1"/>
  <c r="AC3107" i="14"/>
  <c r="J3107" i="14" s="1"/>
  <c r="AC3104" i="14"/>
  <c r="J3104" i="14" s="1"/>
  <c r="AC3102" i="14"/>
  <c r="J3102" i="14" s="1"/>
  <c r="AC3100" i="14"/>
  <c r="J3100" i="14" s="1"/>
  <c r="AC3097" i="14"/>
  <c r="J3097" i="14" s="1"/>
  <c r="AC3095" i="14"/>
  <c r="J3095" i="14" s="1"/>
  <c r="AC3093" i="14"/>
  <c r="J3093" i="14" s="1"/>
  <c r="AC3091" i="14"/>
  <c r="J3091" i="14" s="1"/>
  <c r="AC3089" i="14"/>
  <c r="J3089" i="14" s="1"/>
  <c r="AC3087" i="14"/>
  <c r="J3087" i="14" s="1"/>
  <c r="AC3083" i="14"/>
  <c r="J3083" i="14" s="1"/>
  <c r="AC3081" i="14"/>
  <c r="J3081" i="14" s="1"/>
  <c r="AC3071" i="14"/>
  <c r="J3071" i="14" s="1"/>
  <c r="AC3064" i="14"/>
  <c r="J3064" i="14" s="1"/>
  <c r="AC3062" i="14"/>
  <c r="J3062" i="14" s="1"/>
  <c r="AC3058" i="14"/>
  <c r="J3058" i="14" s="1"/>
  <c r="AC3056" i="14"/>
  <c r="J3056" i="14" s="1"/>
  <c r="AC3052" i="14"/>
  <c r="J3052" i="14" s="1"/>
  <c r="AC3049" i="14"/>
  <c r="J3049" i="14" s="1"/>
  <c r="AC3047" i="14"/>
  <c r="J3047" i="14" s="1"/>
  <c r="AC3045" i="14"/>
  <c r="J3045" i="14" s="1"/>
  <c r="AC3035" i="14"/>
  <c r="J3035" i="14" s="1"/>
  <c r="AC3028" i="14"/>
  <c r="J3028" i="14" s="1"/>
  <c r="AC3020" i="14"/>
  <c r="J3020" i="14" s="1"/>
  <c r="AC3018" i="14"/>
  <c r="J3018" i="14" s="1"/>
  <c r="AC3016" i="14"/>
  <c r="J3016" i="14" s="1"/>
  <c r="AC3014" i="14"/>
  <c r="J3014" i="14" s="1"/>
  <c r="AC3012" i="14"/>
  <c r="J3012" i="14" s="1"/>
  <c r="AC3010" i="14"/>
  <c r="J3010" i="14" s="1"/>
  <c r="AC3008" i="14"/>
  <c r="J3008" i="14" s="1"/>
  <c r="AC3006" i="14"/>
  <c r="J3006" i="14" s="1"/>
  <c r="AC3004" i="14"/>
  <c r="J3004" i="14" s="1"/>
  <c r="AC3002" i="14"/>
  <c r="J3002" i="14" s="1"/>
  <c r="AC3000" i="14"/>
  <c r="J3000" i="14" s="1"/>
  <c r="AC2998" i="14"/>
  <c r="J2998" i="14" s="1"/>
  <c r="AC2996" i="14"/>
  <c r="J2996" i="14" s="1"/>
  <c r="AC2994" i="14"/>
  <c r="J2994" i="14" s="1"/>
  <c r="AC2992" i="14"/>
  <c r="J2992" i="14" s="1"/>
  <c r="AC2990" i="14"/>
  <c r="J2990" i="14" s="1"/>
  <c r="AC2988" i="14"/>
  <c r="J2988" i="14" s="1"/>
  <c r="AC2986" i="14"/>
  <c r="J2986" i="14" s="1"/>
  <c r="AC2984" i="14"/>
  <c r="J2984" i="14" s="1"/>
  <c r="AC2982" i="14"/>
  <c r="J2982" i="14" s="1"/>
  <c r="AC2979" i="14"/>
  <c r="J2979" i="14" s="1"/>
  <c r="AC2977" i="14"/>
  <c r="J2977" i="14" s="1"/>
  <c r="AC2974" i="14"/>
  <c r="J2974" i="14" s="1"/>
  <c r="AC2969" i="14"/>
  <c r="J2969" i="14" s="1"/>
  <c r="AC2967" i="14"/>
  <c r="J2967" i="14" s="1"/>
  <c r="AC2965" i="14"/>
  <c r="J2965" i="14" s="1"/>
  <c r="AC2963" i="14"/>
  <c r="J2963" i="14" s="1"/>
  <c r="AC2961" i="14"/>
  <c r="J2961" i="14" s="1"/>
  <c r="AC2959" i="14"/>
  <c r="J2959" i="14" s="1"/>
  <c r="AC2957" i="14"/>
  <c r="J2957" i="14" s="1"/>
  <c r="AC2955" i="14"/>
  <c r="J2955" i="14" s="1"/>
  <c r="AC2953" i="14"/>
  <c r="J2953" i="14" s="1"/>
  <c r="AC2951" i="14"/>
  <c r="J2951" i="14" s="1"/>
  <c r="AC2949" i="14"/>
  <c r="J2949" i="14" s="1"/>
  <c r="AC2947" i="14"/>
  <c r="J2947" i="14" s="1"/>
  <c r="AC2945" i="14"/>
  <c r="J2945" i="14" s="1"/>
  <c r="AC2943" i="14"/>
  <c r="J2943" i="14" s="1"/>
  <c r="AC2941" i="14"/>
  <c r="J2941" i="14" s="1"/>
  <c r="AC2939" i="14"/>
  <c r="J2939" i="14" s="1"/>
  <c r="AC2937" i="14"/>
  <c r="J2937" i="14" s="1"/>
  <c r="AC2935" i="14"/>
  <c r="J2935" i="14" s="1"/>
  <c r="AC2933" i="14"/>
  <c r="J2933" i="14" s="1"/>
  <c r="AC2931" i="14"/>
  <c r="J2931" i="14" s="1"/>
  <c r="AC2929" i="14"/>
  <c r="J2929" i="14" s="1"/>
  <c r="AC2927" i="14"/>
  <c r="J2927" i="14" s="1"/>
  <c r="AC2925" i="14"/>
  <c r="J2925" i="14" s="1"/>
  <c r="AC2922" i="14"/>
  <c r="J2922" i="14" s="1"/>
  <c r="AC2919" i="14"/>
  <c r="J2919" i="14" s="1"/>
  <c r="AC2916" i="14"/>
  <c r="J2916" i="14" s="1"/>
  <c r="AC2914" i="14"/>
  <c r="J2914" i="14" s="1"/>
  <c r="AC2912" i="14"/>
  <c r="J2912" i="14" s="1"/>
  <c r="AC2910" i="14"/>
  <c r="J2910" i="14" s="1"/>
  <c r="AC2908" i="14"/>
  <c r="J2908" i="14" s="1"/>
  <c r="AC2906" i="14"/>
  <c r="J2906" i="14" s="1"/>
  <c r="AC2904" i="14"/>
  <c r="J2904" i="14" s="1"/>
  <c r="AC2902" i="14"/>
  <c r="J2902" i="14" s="1"/>
  <c r="AC2899" i="14"/>
  <c r="J2899" i="14" s="1"/>
  <c r="AC2895" i="14"/>
  <c r="J2895" i="14" s="1"/>
  <c r="AC2890" i="14"/>
  <c r="J2890" i="14" s="1"/>
  <c r="AC2880" i="14"/>
  <c r="J2880" i="14" s="1"/>
  <c r="AC2878" i="14"/>
  <c r="J2878" i="14" s="1"/>
  <c r="AC2876" i="14"/>
  <c r="J2876" i="14" s="1"/>
  <c r="AC2873" i="14"/>
  <c r="J2873" i="14" s="1"/>
  <c r="AC2870" i="14"/>
  <c r="J2870" i="14" s="1"/>
  <c r="AC2868" i="14"/>
  <c r="J2868" i="14" s="1"/>
  <c r="AC2864" i="14"/>
  <c r="J2864" i="14" s="1"/>
  <c r="AC2862" i="14"/>
  <c r="J2862" i="14" s="1"/>
  <c r="AC2858" i="14"/>
  <c r="J2858" i="14" s="1"/>
  <c r="AC2855" i="14"/>
  <c r="J2855" i="14" s="1"/>
  <c r="AC2853" i="14"/>
  <c r="J2853" i="14" s="1"/>
  <c r="AC2850" i="14"/>
  <c r="J2850" i="14" s="1"/>
  <c r="AC2848" i="14"/>
  <c r="J2848" i="14" s="1"/>
  <c r="AC2845" i="14"/>
  <c r="J2845" i="14" s="1"/>
  <c r="AC2842" i="14"/>
  <c r="J2842" i="14" s="1"/>
  <c r="AC2839" i="14"/>
  <c r="J2839" i="14" s="1"/>
  <c r="AC2837" i="14"/>
  <c r="J2837" i="14" s="1"/>
  <c r="AC2828" i="14"/>
  <c r="J2828" i="14" s="1"/>
  <c r="AC2822" i="14"/>
  <c r="J2822" i="14" s="1"/>
  <c r="AC2816" i="14"/>
  <c r="J2816" i="14" s="1"/>
  <c r="AC2811" i="14"/>
  <c r="J2811" i="14" s="1"/>
  <c r="AC2807" i="14"/>
  <c r="J2807" i="14" s="1"/>
  <c r="AC2803" i="14"/>
  <c r="J2803" i="14" s="1"/>
  <c r="AC2796" i="14"/>
  <c r="J2796" i="14" s="1"/>
  <c r="AC2792" i="14"/>
  <c r="J2792" i="14" s="1"/>
  <c r="AC2789" i="14"/>
  <c r="J2789" i="14" s="1"/>
  <c r="AC2783" i="14"/>
  <c r="J2783" i="14" s="1"/>
  <c r="AC2779" i="14"/>
  <c r="J2779" i="14" s="1"/>
  <c r="AC2777" i="14"/>
  <c r="J2777" i="14" s="1"/>
  <c r="AC2775" i="14"/>
  <c r="J2775" i="14" s="1"/>
  <c r="AC2772" i="14"/>
  <c r="J2772" i="14" s="1"/>
  <c r="AC2770" i="14"/>
  <c r="J2770" i="14" s="1"/>
  <c r="AC2767" i="14"/>
  <c r="J2767" i="14" s="1"/>
  <c r="AC2765" i="14"/>
  <c r="J2765" i="14" s="1"/>
  <c r="AC2763" i="14"/>
  <c r="J2763" i="14" s="1"/>
  <c r="AC2761" i="14"/>
  <c r="J2761" i="14" s="1"/>
  <c r="AC2759" i="14"/>
  <c r="J2759" i="14" s="1"/>
  <c r="AC2757" i="14"/>
  <c r="J2757" i="14" s="1"/>
  <c r="AC2755" i="14"/>
  <c r="J2755" i="14" s="1"/>
  <c r="AC2752" i="14"/>
  <c r="J2752" i="14" s="1"/>
  <c r="AC2749" i="14"/>
  <c r="J2749" i="14" s="1"/>
  <c r="AC2742" i="14"/>
  <c r="J2742" i="14" s="1"/>
  <c r="AC2740" i="14"/>
  <c r="J2740" i="14" s="1"/>
  <c r="AC2727" i="14"/>
  <c r="J2727" i="14" s="1"/>
  <c r="AC2725" i="14"/>
  <c r="J2725" i="14" s="1"/>
  <c r="AC2721" i="14"/>
  <c r="J2721" i="14" s="1"/>
  <c r="AC2719" i="14"/>
  <c r="J2719" i="14" s="1"/>
  <c r="AC2716" i="14"/>
  <c r="J2716" i="14" s="1"/>
  <c r="AC2714" i="14"/>
  <c r="J2714" i="14" s="1"/>
  <c r="AC2707" i="14"/>
  <c r="J2707" i="14" s="1"/>
  <c r="AC2695" i="14"/>
  <c r="J2695" i="14" s="1"/>
  <c r="AC2693" i="14"/>
  <c r="J2693" i="14" s="1"/>
  <c r="AC2691" i="14"/>
  <c r="J2691" i="14" s="1"/>
  <c r="AC2689" i="14"/>
  <c r="J2689" i="14" s="1"/>
  <c r="AC2686" i="14"/>
  <c r="J2686" i="14" s="1"/>
  <c r="AC2682" i="14"/>
  <c r="J2682" i="14" s="1"/>
  <c r="AC2678" i="14"/>
  <c r="J2678" i="14" s="1"/>
  <c r="AC2661" i="14"/>
  <c r="J2661" i="14" s="1"/>
  <c r="AC2659" i="14"/>
  <c r="J2659" i="14" s="1"/>
  <c r="AC2657" i="14"/>
  <c r="J2657" i="14" s="1"/>
  <c r="AC2654" i="14"/>
  <c r="J2654" i="14" s="1"/>
  <c r="AC2650" i="14"/>
  <c r="J2650" i="14" s="1"/>
  <c r="AC2648" i="14"/>
  <c r="J2648" i="14" s="1"/>
  <c r="AC2645" i="14"/>
  <c r="J2645" i="14" s="1"/>
  <c r="AC2643" i="14"/>
  <c r="J2643" i="14" s="1"/>
  <c r="AC2641" i="14"/>
  <c r="J2641" i="14" s="1"/>
  <c r="AC2639" i="14"/>
  <c r="J2639" i="14" s="1"/>
  <c r="AC2637" i="14"/>
  <c r="J2637" i="14" s="1"/>
  <c r="AC2635" i="14"/>
  <c r="J2635" i="14" s="1"/>
  <c r="AC2633" i="14"/>
  <c r="J2633" i="14" s="1"/>
  <c r="AC2631" i="14"/>
  <c r="J2631" i="14" s="1"/>
  <c r="AC2627" i="14"/>
  <c r="J2627" i="14" s="1"/>
  <c r="AC2622" i="14"/>
  <c r="J2622" i="14" s="1"/>
  <c r="AC2618" i="14"/>
  <c r="J2618" i="14" s="1"/>
  <c r="AC2615" i="14"/>
  <c r="J2615" i="14" s="1"/>
  <c r="AC2612" i="14"/>
  <c r="J2612" i="14" s="1"/>
  <c r="AC2610" i="14"/>
  <c r="J2610" i="14" s="1"/>
  <c r="AC2608" i="14"/>
  <c r="J2608" i="14" s="1"/>
  <c r="AC2606" i="14"/>
  <c r="J2606" i="14" s="1"/>
  <c r="AC2604" i="14"/>
  <c r="J2604" i="14" s="1"/>
  <c r="AC2600" i="14"/>
  <c r="J2600" i="14" s="1"/>
  <c r="AC2598" i="14"/>
  <c r="J2598" i="14" s="1"/>
  <c r="AC2596" i="14"/>
  <c r="J2596" i="14" s="1"/>
  <c r="AC2594" i="14"/>
  <c r="J2594" i="14" s="1"/>
  <c r="AC2591" i="14"/>
  <c r="J2591" i="14" s="1"/>
  <c r="AC2589" i="14"/>
  <c r="J2589" i="14" s="1"/>
  <c r="AC2587" i="14"/>
  <c r="J2587" i="14" s="1"/>
  <c r="AC2585" i="14"/>
  <c r="J2585" i="14" s="1"/>
  <c r="AC2581" i="14"/>
  <c r="J2581" i="14" s="1"/>
  <c r="AC2579" i="14"/>
  <c r="J2579" i="14" s="1"/>
  <c r="AC2577" i="14"/>
  <c r="J2577" i="14" s="1"/>
  <c r="AC2574" i="14"/>
  <c r="J2574" i="14" s="1"/>
  <c r="AC2571" i="14"/>
  <c r="J2571" i="14" s="1"/>
  <c r="AC2569" i="14"/>
  <c r="J2569" i="14" s="1"/>
  <c r="AC2567" i="14"/>
  <c r="J2567" i="14" s="1"/>
  <c r="AC2565" i="14"/>
  <c r="J2565" i="14" s="1"/>
  <c r="AC2562" i="14"/>
  <c r="J2562" i="14" s="1"/>
  <c r="AC2560" i="14"/>
  <c r="J2560" i="14" s="1"/>
  <c r="AC2558" i="14"/>
  <c r="J2558" i="14" s="1"/>
  <c r="AC2552" i="14"/>
  <c r="J2552" i="14" s="1"/>
  <c r="AC2547" i="14"/>
  <c r="J2547" i="14" s="1"/>
  <c r="AC2543" i="14"/>
  <c r="J2543" i="14" s="1"/>
  <c r="AC2541" i="14"/>
  <c r="J2541" i="14" s="1"/>
  <c r="AC2539" i="14"/>
  <c r="J2539" i="14" s="1"/>
  <c r="AC2537" i="14"/>
  <c r="J2537" i="14" s="1"/>
  <c r="AC2535" i="14"/>
  <c r="J2535" i="14" s="1"/>
  <c r="AC2533" i="14"/>
  <c r="J2533" i="14" s="1"/>
  <c r="AC2531" i="14"/>
  <c r="J2531" i="14" s="1"/>
  <c r="AC2529" i="14"/>
  <c r="J2529" i="14" s="1"/>
  <c r="AC2525" i="14"/>
  <c r="J2525" i="14" s="1"/>
  <c r="AC2523" i="14"/>
  <c r="J2523" i="14" s="1"/>
  <c r="AC2521" i="14"/>
  <c r="J2521" i="14" s="1"/>
  <c r="AC2519" i="14"/>
  <c r="J2519" i="14" s="1"/>
  <c r="AC2511" i="14"/>
  <c r="J2511" i="14" s="1"/>
  <c r="AC2508" i="14"/>
  <c r="J2508" i="14" s="1"/>
  <c r="AC2506" i="14"/>
  <c r="J2506" i="14" s="1"/>
  <c r="AC2504" i="14"/>
  <c r="J2504" i="14" s="1"/>
  <c r="AC2502" i="14"/>
  <c r="J2502" i="14" s="1"/>
  <c r="AC2499" i="14"/>
  <c r="J2499" i="14" s="1"/>
  <c r="AC2497" i="14"/>
  <c r="J2497" i="14" s="1"/>
  <c r="AC2495" i="14"/>
  <c r="J2495" i="14" s="1"/>
  <c r="AC2493" i="14"/>
  <c r="J2493" i="14" s="1"/>
  <c r="AC2491" i="14"/>
  <c r="J2491" i="14" s="1"/>
  <c r="AC2489" i="14"/>
  <c r="J2489" i="14" s="1"/>
  <c r="AC2487" i="14"/>
  <c r="J2487" i="14" s="1"/>
  <c r="AC2484" i="14"/>
  <c r="J2484" i="14" s="1"/>
  <c r="AC2482" i="14"/>
  <c r="J2482" i="14" s="1"/>
  <c r="AC2479" i="14"/>
  <c r="J2479" i="14" s="1"/>
  <c r="AC2477" i="14"/>
  <c r="J2477" i="14" s="1"/>
  <c r="AC2474" i="14"/>
  <c r="J2474" i="14" s="1"/>
  <c r="AC2472" i="14"/>
  <c r="J2472" i="14" s="1"/>
  <c r="AC2470" i="14"/>
  <c r="J2470" i="14" s="1"/>
  <c r="AC2465" i="14"/>
  <c r="J2465" i="14" s="1"/>
  <c r="AC2463" i="14"/>
  <c r="J2463" i="14" s="1"/>
  <c r="AC2461" i="14"/>
  <c r="J2461" i="14" s="1"/>
  <c r="AC2459" i="14"/>
  <c r="J2459" i="14" s="1"/>
  <c r="AC2457" i="14"/>
  <c r="J2457" i="14" s="1"/>
  <c r="AC2452" i="14"/>
  <c r="J2452" i="14" s="1"/>
  <c r="AC2448" i="14"/>
  <c r="J2448" i="14" s="1"/>
  <c r="AC2442" i="14"/>
  <c r="J2442" i="14" s="1"/>
  <c r="AC2440" i="14"/>
  <c r="J2440" i="14" s="1"/>
  <c r="AC2437" i="14"/>
  <c r="J2437" i="14" s="1"/>
  <c r="AC2434" i="14"/>
  <c r="J2434" i="14" s="1"/>
  <c r="AC2432" i="14"/>
  <c r="J2432" i="14" s="1"/>
  <c r="AC2430" i="14"/>
  <c r="J2430" i="14" s="1"/>
  <c r="AC2427" i="14"/>
  <c r="J2427" i="14" s="1"/>
  <c r="AC2425" i="14"/>
  <c r="J2425" i="14" s="1"/>
  <c r="AC2420" i="14"/>
  <c r="J2420" i="14" s="1"/>
  <c r="AC2418" i="14"/>
  <c r="J2418" i="14" s="1"/>
  <c r="AC2416" i="14"/>
  <c r="J2416" i="14" s="1"/>
  <c r="AC2414" i="14"/>
  <c r="J2414" i="14" s="1"/>
  <c r="AC2412" i="14"/>
  <c r="J2412" i="14" s="1"/>
  <c r="AC2410" i="14"/>
  <c r="J2410" i="14" s="1"/>
  <c r="AC2408" i="14"/>
  <c r="J2408" i="14" s="1"/>
  <c r="AC2406" i="14"/>
  <c r="J2406" i="14" s="1"/>
  <c r="AC2399" i="14"/>
  <c r="J2399" i="14" s="1"/>
  <c r="AC2397" i="14"/>
  <c r="J2397" i="14" s="1"/>
  <c r="AC2392" i="14"/>
  <c r="J2392" i="14" s="1"/>
  <c r="AC2382" i="14"/>
  <c r="J2382" i="14" s="1"/>
  <c r="AC2377" i="14"/>
  <c r="J2377" i="14" s="1"/>
  <c r="AC2373" i="14"/>
  <c r="J2373" i="14" s="1"/>
  <c r="AC2368" i="14"/>
  <c r="J2368" i="14" s="1"/>
  <c r="AC2364" i="14"/>
  <c r="J2364" i="14" s="1"/>
  <c r="AC2362" i="14"/>
  <c r="J2362" i="14" s="1"/>
  <c r="AC2359" i="14"/>
  <c r="J2359" i="14" s="1"/>
  <c r="AC2338" i="14"/>
  <c r="J2338" i="14" s="1"/>
  <c r="AC2336" i="14"/>
  <c r="J2336" i="14" s="1"/>
  <c r="AC2334" i="14"/>
  <c r="J2334" i="14" s="1"/>
  <c r="AC2332" i="14"/>
  <c r="J2332" i="14" s="1"/>
  <c r="AC2330" i="14"/>
  <c r="J2330" i="14" s="1"/>
  <c r="AC2328" i="14"/>
  <c r="J2328" i="14" s="1"/>
  <c r="AC2325" i="14"/>
  <c r="J2325" i="14" s="1"/>
  <c r="AC2323" i="14"/>
  <c r="J2323" i="14" s="1"/>
  <c r="AC2319" i="14"/>
  <c r="J2319" i="14" s="1"/>
  <c r="AC2317" i="14"/>
  <c r="J2317" i="14" s="1"/>
  <c r="AC2315" i="14"/>
  <c r="J2315" i="14" s="1"/>
  <c r="AC3409" i="14"/>
  <c r="J3409" i="14" s="1"/>
  <c r="AC3389" i="14"/>
  <c r="J3389" i="14" s="1"/>
  <c r="AC3384" i="14"/>
  <c r="J3384" i="14" s="1"/>
  <c r="AC3370" i="14"/>
  <c r="J3370" i="14" s="1"/>
  <c r="AC3363" i="14"/>
  <c r="J3363" i="14" s="1"/>
  <c r="AC3352" i="14"/>
  <c r="J3352" i="14" s="1"/>
  <c r="AC3341" i="14"/>
  <c r="J3341" i="14" s="1"/>
  <c r="AC3337" i="14"/>
  <c r="J3337" i="14" s="1"/>
  <c r="AC3306" i="14"/>
  <c r="J3306" i="14" s="1"/>
  <c r="AC3260" i="14"/>
  <c r="J3260" i="14" s="1"/>
  <c r="AC3190" i="14"/>
  <c r="J3190" i="14" s="1"/>
  <c r="AC3164" i="14"/>
  <c r="J3164" i="14" s="1"/>
  <c r="AC3151" i="14"/>
  <c r="J3151" i="14" s="1"/>
  <c r="AC3145" i="14"/>
  <c r="J3145" i="14" s="1"/>
  <c r="AC3133" i="14"/>
  <c r="J3133" i="14" s="1"/>
  <c r="AC3121" i="14"/>
  <c r="J3121" i="14" s="1"/>
  <c r="AC3117" i="14"/>
  <c r="J3117" i="14" s="1"/>
  <c r="AC3098" i="14"/>
  <c r="J3098" i="14" s="1"/>
  <c r="AC3079" i="14"/>
  <c r="J3079" i="14" s="1"/>
  <c r="AC3075" i="14"/>
  <c r="J3075" i="14" s="1"/>
  <c r="AC3072" i="14"/>
  <c r="J3072" i="14" s="1"/>
  <c r="AC3067" i="14"/>
  <c r="J3067" i="14" s="1"/>
  <c r="AC3054" i="14"/>
  <c r="J3054" i="14" s="1"/>
  <c r="AC3034" i="14"/>
  <c r="J3034" i="14" s="1"/>
  <c r="AC3032" i="14"/>
  <c r="J3032" i="14" s="1"/>
  <c r="AC3025" i="14"/>
  <c r="J3025" i="14" s="1"/>
  <c r="AC3021" i="14"/>
  <c r="J3021" i="14" s="1"/>
  <c r="AC2972" i="14"/>
  <c r="J2972" i="14" s="1"/>
  <c r="AC2918" i="14"/>
  <c r="J2918" i="14" s="1"/>
  <c r="AC2894" i="14"/>
  <c r="J2894" i="14" s="1"/>
  <c r="AC2886" i="14"/>
  <c r="J2886" i="14" s="1"/>
  <c r="AC2881" i="14"/>
  <c r="J2881" i="14" s="1"/>
  <c r="AC2872" i="14"/>
  <c r="J2872" i="14" s="1"/>
  <c r="AC2859" i="14"/>
  <c r="J2859" i="14" s="1"/>
  <c r="AC2844" i="14"/>
  <c r="J2844" i="14" s="1"/>
  <c r="AC2833" i="14"/>
  <c r="J2833" i="14" s="1"/>
  <c r="AC2829" i="14"/>
  <c r="J2829" i="14" s="1"/>
  <c r="AC2823" i="14"/>
  <c r="J2823" i="14" s="1"/>
  <c r="AC2817" i="14"/>
  <c r="J2817" i="14" s="1"/>
  <c r="AC2809" i="14"/>
  <c r="J2809" i="14" s="1"/>
  <c r="AC2802" i="14"/>
  <c r="J2802" i="14" s="1"/>
  <c r="AC3421" i="14"/>
  <c r="J3421" i="14" s="1"/>
  <c r="AC3404" i="14"/>
  <c r="J3404" i="14" s="1"/>
  <c r="AC3391" i="14"/>
  <c r="J3391" i="14" s="1"/>
  <c r="AC3388" i="14"/>
  <c r="J3388" i="14" s="1"/>
  <c r="AC3386" i="14"/>
  <c r="J3386" i="14" s="1"/>
  <c r="AC3381" i="14"/>
  <c r="J3381" i="14" s="1"/>
  <c r="AC3371" i="14"/>
  <c r="J3371" i="14" s="1"/>
  <c r="AC3369" i="14"/>
  <c r="J3369" i="14" s="1"/>
  <c r="AC3365" i="14"/>
  <c r="J3365" i="14" s="1"/>
  <c r="AC3361" i="14"/>
  <c r="J3361" i="14" s="1"/>
  <c r="AC3353" i="14"/>
  <c r="J3353" i="14" s="1"/>
  <c r="AC3342" i="14"/>
  <c r="J3342" i="14" s="1"/>
  <c r="AC3340" i="14"/>
  <c r="J3340" i="14" s="1"/>
  <c r="AC3338" i="14"/>
  <c r="J3338" i="14" s="1"/>
  <c r="AC3335" i="14"/>
  <c r="J3335" i="14" s="1"/>
  <c r="AC3309" i="14"/>
  <c r="J3309" i="14" s="1"/>
  <c r="AC3305" i="14"/>
  <c r="J3305" i="14" s="1"/>
  <c r="AC3261" i="14"/>
  <c r="J3261" i="14" s="1"/>
  <c r="AC3254" i="14"/>
  <c r="J3254" i="14" s="1"/>
  <c r="AC3191" i="14"/>
  <c r="J3191" i="14" s="1"/>
  <c r="AC3185" i="14"/>
  <c r="J3185" i="14" s="1"/>
  <c r="AC3171" i="14"/>
  <c r="J3171" i="14" s="1"/>
  <c r="AC3155" i="14"/>
  <c r="J3155" i="14" s="1"/>
  <c r="AC3152" i="14"/>
  <c r="J3152" i="14" s="1"/>
  <c r="AC3150" i="14"/>
  <c r="J3150" i="14" s="1"/>
  <c r="AC3148" i="14"/>
  <c r="J3148" i="14" s="1"/>
  <c r="AC3143" i="14"/>
  <c r="J3143" i="14" s="1"/>
  <c r="AC3140" i="14"/>
  <c r="J3140" i="14" s="1"/>
  <c r="AC3125" i="14"/>
  <c r="J3125" i="14" s="1"/>
  <c r="AC3122" i="14"/>
  <c r="J3122" i="14" s="1"/>
  <c r="AC3120" i="14"/>
  <c r="J3120" i="14" s="1"/>
  <c r="AC3118" i="14"/>
  <c r="J3118" i="14" s="1"/>
  <c r="AC3116" i="14"/>
  <c r="J3116" i="14" s="1"/>
  <c r="AC3106" i="14"/>
  <c r="J3106" i="14" s="1"/>
  <c r="AC3085" i="14"/>
  <c r="J3085" i="14" s="1"/>
  <c r="AC3080" i="14"/>
  <c r="J3080" i="14" s="1"/>
  <c r="AC3078" i="14"/>
  <c r="J3078" i="14" s="1"/>
  <c r="AC3076" i="14"/>
  <c r="J3076" i="14" s="1"/>
  <c r="AC3074" i="14"/>
  <c r="J3074" i="14" s="1"/>
  <c r="AC3070" i="14"/>
  <c r="J3070" i="14" s="1"/>
  <c r="AC3068" i="14"/>
  <c r="J3068" i="14" s="1"/>
  <c r="AC3065" i="14"/>
  <c r="J3065" i="14" s="1"/>
  <c r="AC3059" i="14"/>
  <c r="J3059" i="14" s="1"/>
  <c r="AC3050" i="14"/>
  <c r="J3050" i="14" s="1"/>
  <c r="AC3042" i="14"/>
  <c r="J3042" i="14" s="1"/>
  <c r="AC3037" i="14"/>
  <c r="J3037" i="14" s="1"/>
  <c r="AC3033" i="14"/>
  <c r="J3033" i="14" s="1"/>
  <c r="AC3031" i="14"/>
  <c r="J3031" i="14" s="1"/>
  <c r="AC3026" i="14"/>
  <c r="J3026" i="14" s="1"/>
  <c r="AC3024" i="14"/>
  <c r="J3024" i="14" s="1"/>
  <c r="AC3022" i="14"/>
  <c r="J3022" i="14" s="1"/>
  <c r="AC2981" i="14"/>
  <c r="J2981" i="14" s="1"/>
  <c r="AC2973" i="14"/>
  <c r="J2973" i="14" s="1"/>
  <c r="AC2971" i="14"/>
  <c r="J2971" i="14" s="1"/>
  <c r="AC2921" i="14"/>
  <c r="J2921" i="14" s="1"/>
  <c r="AC2900" i="14"/>
  <c r="J2900" i="14" s="1"/>
  <c r="AC2897" i="14"/>
  <c r="J2897" i="14" s="1"/>
  <c r="AC2893" i="14"/>
  <c r="J2893" i="14" s="1"/>
  <c r="AC2889" i="14"/>
  <c r="J2889" i="14" s="1"/>
  <c r="AC2887" i="14"/>
  <c r="J2887" i="14" s="1"/>
  <c r="AC2884" i="14"/>
  <c r="J2884" i="14" s="1"/>
  <c r="AC2882" i="14"/>
  <c r="J2882" i="14" s="1"/>
  <c r="AC2875" i="14"/>
  <c r="J2875" i="14" s="1"/>
  <c r="AC2866" i="14"/>
  <c r="J2866" i="14" s="1"/>
  <c r="AC2861" i="14"/>
  <c r="J2861" i="14" s="1"/>
  <c r="AC2857" i="14"/>
  <c r="J2857" i="14" s="1"/>
  <c r="AC2846" i="14"/>
  <c r="J2846" i="14" s="1"/>
  <c r="AC2841" i="14"/>
  <c r="J2841" i="14" s="1"/>
  <c r="AC2834" i="14"/>
  <c r="J2834" i="14" s="1"/>
  <c r="AC2832" i="14"/>
  <c r="J2832" i="14" s="1"/>
  <c r="AC2830" i="14"/>
  <c r="J2830" i="14" s="1"/>
  <c r="AC2827" i="14"/>
  <c r="J2827" i="14" s="1"/>
  <c r="AC2824" i="14"/>
  <c r="J2824" i="14" s="1"/>
  <c r="AC2821" i="14"/>
  <c r="J2821" i="14" s="1"/>
  <c r="AC2818" i="14"/>
  <c r="J2818" i="14" s="1"/>
  <c r="AC2815" i="14"/>
  <c r="J2815" i="14" s="1"/>
  <c r="AC2813" i="14"/>
  <c r="J2813" i="14" s="1"/>
  <c r="AC2808" i="14"/>
  <c r="J2808" i="14" s="1"/>
  <c r="AC2805" i="14"/>
  <c r="J2805" i="14" s="1"/>
  <c r="AC2801" i="14"/>
  <c r="J2801" i="14" s="1"/>
  <c r="AC2799" i="14"/>
  <c r="J2799" i="14" s="1"/>
  <c r="AC2794" i="14"/>
  <c r="J2794" i="14" s="1"/>
  <c r="AC2790" i="14"/>
  <c r="J2790" i="14" s="1"/>
  <c r="AC2787" i="14"/>
  <c r="J2787" i="14" s="1"/>
  <c r="AC2784" i="14"/>
  <c r="J2784" i="14" s="1"/>
  <c r="AC2780" i="14"/>
  <c r="J2780" i="14" s="1"/>
  <c r="AC2768" i="14"/>
  <c r="J2768" i="14" s="1"/>
  <c r="AC2751" i="14"/>
  <c r="J2751" i="14" s="1"/>
  <c r="AC2747" i="14"/>
  <c r="J2747" i="14" s="1"/>
  <c r="AC2745" i="14"/>
  <c r="J2745" i="14" s="1"/>
  <c r="AC2737" i="14"/>
  <c r="J2737" i="14" s="1"/>
  <c r="AC2738" i="14"/>
  <c r="J2738" i="14" s="1"/>
  <c r="AC2733" i="14"/>
  <c r="J2733" i="14" s="1"/>
  <c r="AC2728" i="14"/>
  <c r="J2728" i="14" s="1"/>
  <c r="AC2722" i="14"/>
  <c r="J2722" i="14" s="1"/>
  <c r="AC2713" i="14"/>
  <c r="J2713" i="14" s="1"/>
  <c r="AC2711" i="14"/>
  <c r="J2711" i="14" s="1"/>
  <c r="AC2709" i="14"/>
  <c r="J2709" i="14" s="1"/>
  <c r="AC2704" i="14"/>
  <c r="J2704" i="14" s="1"/>
  <c r="AC2702" i="14"/>
  <c r="J2702" i="14" s="1"/>
  <c r="AC2700" i="14"/>
  <c r="J2700" i="14" s="1"/>
  <c r="AC2696" i="14"/>
  <c r="J2696" i="14" s="1"/>
  <c r="AC2687" i="14"/>
  <c r="J2687" i="14" s="1"/>
  <c r="AC2683" i="14"/>
  <c r="J2683" i="14" s="1"/>
  <c r="AC2680" i="14"/>
  <c r="J2680" i="14" s="1"/>
  <c r="AC2676" i="14"/>
  <c r="J2676" i="14" s="1"/>
  <c r="AC2674" i="14"/>
  <c r="J2674" i="14" s="1"/>
  <c r="AC2671" i="14"/>
  <c r="J2671" i="14" s="1"/>
  <c r="AC2669" i="14"/>
  <c r="J2669" i="14" s="1"/>
  <c r="AC2667" i="14"/>
  <c r="J2667" i="14" s="1"/>
  <c r="AC2665" i="14"/>
  <c r="J2665" i="14" s="1"/>
  <c r="AC2663" i="14"/>
  <c r="J2663" i="14" s="1"/>
  <c r="AC2656" i="14"/>
  <c r="J2656" i="14" s="1"/>
  <c r="AC2651" i="14"/>
  <c r="J2651" i="14" s="1"/>
  <c r="AC2630" i="14"/>
  <c r="J2630" i="14" s="1"/>
  <c r="AC2624" i="14"/>
  <c r="J2624" i="14" s="1"/>
  <c r="AC2621" i="14"/>
  <c r="J2621" i="14" s="1"/>
  <c r="AC2616" i="14"/>
  <c r="J2616" i="14" s="1"/>
  <c r="AC2603" i="14"/>
  <c r="J2603" i="14" s="1"/>
  <c r="AC2592" i="14"/>
  <c r="J2592" i="14" s="1"/>
  <c r="AC2583" i="14"/>
  <c r="J2583" i="14" s="1"/>
  <c r="AC2573" i="14"/>
  <c r="J2573" i="14" s="1"/>
  <c r="AC2557" i="14"/>
  <c r="J2557" i="14" s="1"/>
  <c r="AC2554" i="14"/>
  <c r="J2554" i="14" s="1"/>
  <c r="AC2551" i="14"/>
  <c r="J2551" i="14" s="1"/>
  <c r="AC2548" i="14"/>
  <c r="J2548" i="14" s="1"/>
  <c r="AC2544" i="14"/>
  <c r="J2544" i="14" s="1"/>
  <c r="AC2526" i="14"/>
  <c r="J2526" i="14" s="1"/>
  <c r="AC2516" i="14"/>
  <c r="J2516" i="14" s="1"/>
  <c r="AC2514" i="14"/>
  <c r="J2514" i="14" s="1"/>
  <c r="AC2512" i="14"/>
  <c r="J2512" i="14" s="1"/>
  <c r="AC2500" i="14"/>
  <c r="J2500" i="14" s="1"/>
  <c r="AC2481" i="14"/>
  <c r="J2481" i="14" s="1"/>
  <c r="AC2469" i="14"/>
  <c r="J2469" i="14" s="1"/>
  <c r="AC2467" i="14"/>
  <c r="J2467" i="14" s="1"/>
  <c r="AC2455" i="14"/>
  <c r="J2455" i="14" s="1"/>
  <c r="AC2450" i="14"/>
  <c r="J2450" i="14" s="1"/>
  <c r="AC2446" i="14"/>
  <c r="J2446" i="14" s="1"/>
  <c r="AC2444" i="14"/>
  <c r="J2444" i="14" s="1"/>
  <c r="AC2439" i="14"/>
  <c r="J2439" i="14" s="1"/>
  <c r="AC2429" i="14"/>
  <c r="J2429" i="14" s="1"/>
  <c r="AC2423" i="14"/>
  <c r="J2423" i="14" s="1"/>
  <c r="AC2405" i="14"/>
  <c r="J2405" i="14" s="1"/>
  <c r="AC2402" i="14"/>
  <c r="J2402" i="14" s="1"/>
  <c r="AC2400" i="14"/>
  <c r="J2400" i="14" s="1"/>
  <c r="AC2395" i="14"/>
  <c r="J2395" i="14" s="1"/>
  <c r="AC2391" i="14"/>
  <c r="J2391" i="14" s="1"/>
  <c r="AC2389" i="14"/>
  <c r="J2389" i="14" s="1"/>
  <c r="AC2387" i="14"/>
  <c r="J2387" i="14" s="1"/>
  <c r="AC2385" i="14"/>
  <c r="J2385" i="14" s="1"/>
  <c r="AC2380" i="14"/>
  <c r="J2380" i="14" s="1"/>
  <c r="AC2378" i="14"/>
  <c r="J2378" i="14" s="1"/>
  <c r="AC2374" i="14"/>
  <c r="J2374" i="14" s="1"/>
  <c r="AC2371" i="14"/>
  <c r="J2371" i="14" s="1"/>
  <c r="AC2367" i="14"/>
  <c r="J2367" i="14" s="1"/>
  <c r="AC2361" i="14"/>
  <c r="J2361" i="14" s="1"/>
  <c r="AC2357" i="14"/>
  <c r="J2357" i="14" s="1"/>
  <c r="AC2355" i="14"/>
  <c r="J2355" i="14" s="1"/>
  <c r="AC2353" i="14"/>
  <c r="J2353" i="14" s="1"/>
  <c r="AC2351" i="14"/>
  <c r="J2351" i="14" s="1"/>
  <c r="AC2349" i="14"/>
  <c r="J2349" i="14" s="1"/>
  <c r="AC2347" i="14"/>
  <c r="J2347" i="14" s="1"/>
  <c r="AC2345" i="14"/>
  <c r="J2345" i="14" s="1"/>
  <c r="AC2343" i="14"/>
  <c r="J2343" i="14" s="1"/>
  <c r="AC2341" i="14"/>
  <c r="J2341" i="14" s="1"/>
  <c r="AC2327" i="14"/>
  <c r="J2327" i="14" s="1"/>
  <c r="AC2321" i="14"/>
  <c r="J2321" i="14" s="1"/>
  <c r="AC2311" i="14"/>
  <c r="J2311" i="14" s="1"/>
  <c r="AC2302" i="14"/>
  <c r="J2302" i="14" s="1"/>
  <c r="AC2299" i="14"/>
  <c r="J2299" i="14" s="1"/>
  <c r="AC2297" i="14"/>
  <c r="J2297" i="14" s="1"/>
  <c r="AC2294" i="14"/>
  <c r="J2294" i="14" s="1"/>
  <c r="AC2291" i="14"/>
  <c r="J2291" i="14" s="1"/>
  <c r="AC2288" i="14"/>
  <c r="J2288" i="14" s="1"/>
  <c r="AC2286" i="14"/>
  <c r="J2286" i="14" s="1"/>
  <c r="AC2284" i="14"/>
  <c r="J2284" i="14" s="1"/>
  <c r="AC2275" i="14"/>
  <c r="J2275" i="14" s="1"/>
  <c r="AC2270" i="14"/>
  <c r="J2270" i="14" s="1"/>
  <c r="AC2266" i="14"/>
  <c r="J2266" i="14" s="1"/>
  <c r="AC2264" i="14"/>
  <c r="J2264" i="14" s="1"/>
  <c r="AC2262" i="14"/>
  <c r="J2262" i="14" s="1"/>
  <c r="AC2260" i="14"/>
  <c r="J2260" i="14" s="1"/>
  <c r="AC2257" i="14"/>
  <c r="J2257" i="14" s="1"/>
  <c r="AC2253" i="14"/>
  <c r="J2253" i="14" s="1"/>
  <c r="AC2251" i="14"/>
  <c r="J2251" i="14" s="1"/>
  <c r="AC2244" i="14"/>
  <c r="J2244" i="14" s="1"/>
  <c r="AC2240" i="14"/>
  <c r="J2240" i="14" s="1"/>
  <c r="AC2218" i="14"/>
  <c r="J2218" i="14" s="1"/>
  <c r="AC2216" i="14"/>
  <c r="J2216" i="14" s="1"/>
  <c r="AC2209" i="14"/>
  <c r="J2209" i="14" s="1"/>
  <c r="AC2189" i="14"/>
  <c r="J2189" i="14" s="1"/>
  <c r="AC2184" i="14"/>
  <c r="J2184" i="14" s="1"/>
  <c r="AC2175" i="14"/>
  <c r="J2175" i="14" s="1"/>
  <c r="AC2173" i="14"/>
  <c r="J2173" i="14" s="1"/>
  <c r="AC2169" i="14"/>
  <c r="J2169" i="14" s="1"/>
  <c r="AC2158" i="14"/>
  <c r="J2158" i="14" s="1"/>
  <c r="AC2126" i="14"/>
  <c r="J2126" i="14" s="1"/>
  <c r="AC2121" i="14"/>
  <c r="J2121" i="14" s="1"/>
  <c r="AC2119" i="14"/>
  <c r="J2119" i="14" s="1"/>
  <c r="AC2116" i="14"/>
  <c r="J2116" i="14" s="1"/>
  <c r="AC2107" i="14"/>
  <c r="J2107" i="14" s="1"/>
  <c r="AC2099" i="14"/>
  <c r="J2099" i="14" s="1"/>
  <c r="AC2079" i="14"/>
  <c r="J2079" i="14" s="1"/>
  <c r="AC2075" i="14"/>
  <c r="J2075" i="14" s="1"/>
  <c r="AC2071" i="14"/>
  <c r="J2071" i="14" s="1"/>
  <c r="AC2067" i="14"/>
  <c r="J2067" i="14" s="1"/>
  <c r="AC2060" i="14"/>
  <c r="J2060" i="14" s="1"/>
  <c r="AC2058" i="14"/>
  <c r="J2058" i="14" s="1"/>
  <c r="AC2066" i="14"/>
  <c r="J2066" i="14" s="1"/>
  <c r="AC2064" i="14"/>
  <c r="J2064" i="14" s="1"/>
  <c r="AC2054" i="14"/>
  <c r="J2054" i="14" s="1"/>
  <c r="AC2053" i="14"/>
  <c r="J2053" i="14" s="1"/>
  <c r="AC2051" i="14"/>
  <c r="J2051" i="14" s="1"/>
  <c r="AC2044" i="14"/>
  <c r="J2044" i="14" s="1"/>
  <c r="AC2042" i="14"/>
  <c r="J2042" i="14" s="1"/>
  <c r="AC2040" i="14"/>
  <c r="J2040" i="14" s="1"/>
  <c r="AC2038" i="14"/>
  <c r="J2038" i="14" s="1"/>
  <c r="AC2024" i="14"/>
  <c r="J2024" i="14" s="1"/>
  <c r="AC2021" i="14"/>
  <c r="J2021" i="14" s="1"/>
  <c r="AC2000" i="14"/>
  <c r="J2000" i="14" s="1"/>
  <c r="AC1996" i="14"/>
  <c r="J1996" i="14" s="1"/>
  <c r="AC1984" i="14"/>
  <c r="J1984" i="14" s="1"/>
  <c r="AC1982" i="14"/>
  <c r="J1982" i="14" s="1"/>
  <c r="AC1975" i="14"/>
  <c r="J1975" i="14" s="1"/>
  <c r="AC1962" i="14"/>
  <c r="J1962" i="14" s="1"/>
  <c r="AC1949" i="14"/>
  <c r="J1949" i="14" s="1"/>
  <c r="AC1942" i="14"/>
  <c r="J1942" i="14" s="1"/>
  <c r="AC1940" i="14"/>
  <c r="J1940" i="14" s="1"/>
  <c r="AC1938" i="14"/>
  <c r="J1938" i="14" s="1"/>
  <c r="AC1930" i="14"/>
  <c r="J1930" i="14" s="1"/>
  <c r="AC1928" i="14"/>
  <c r="J1928" i="14" s="1"/>
  <c r="AC1919" i="14"/>
  <c r="J1919" i="14" s="1"/>
  <c r="AC1894" i="14"/>
  <c r="J1894" i="14" s="1"/>
  <c r="AC1890" i="14"/>
  <c r="J1890" i="14" s="1"/>
  <c r="AC1885" i="14"/>
  <c r="J1885" i="14" s="1"/>
  <c r="AC1851" i="14"/>
  <c r="J1851" i="14" s="1"/>
  <c r="AC1847" i="14"/>
  <c r="J1847" i="14" s="1"/>
  <c r="AC1840" i="14"/>
  <c r="J1840" i="14" s="1"/>
  <c r="AC1834" i="14"/>
  <c r="J1834" i="14" s="1"/>
  <c r="AC1831" i="14"/>
  <c r="J1831" i="14" s="1"/>
  <c r="AC1829" i="14"/>
  <c r="J1829" i="14" s="1"/>
  <c r="AC1827" i="14"/>
  <c r="J1827" i="14" s="1"/>
  <c r="AC1825" i="14"/>
  <c r="J1825" i="14" s="1"/>
  <c r="AC1823" i="14"/>
  <c r="J1823" i="14" s="1"/>
  <c r="AC1821" i="14"/>
  <c r="J1821" i="14" s="1"/>
  <c r="AC1818" i="14"/>
  <c r="J1818" i="14" s="1"/>
  <c r="AC1814" i="14"/>
  <c r="J1814" i="14" s="1"/>
  <c r="AC1805" i="14"/>
  <c r="J1805" i="14" s="1"/>
  <c r="AC1803" i="14"/>
  <c r="J1803" i="14" s="1"/>
  <c r="AC1801" i="14"/>
  <c r="J1801" i="14" s="1"/>
  <c r="AC1792" i="14"/>
  <c r="J1792" i="14" s="1"/>
  <c r="AC1790" i="14"/>
  <c r="J1790" i="14" s="1"/>
  <c r="AC1784" i="14"/>
  <c r="J1784" i="14" s="1"/>
  <c r="AC1773" i="14"/>
  <c r="J1773" i="14" s="1"/>
  <c r="AC1768" i="14"/>
  <c r="J1768" i="14" s="1"/>
  <c r="AC1762" i="14"/>
  <c r="J1762" i="14" s="1"/>
  <c r="AC1749" i="14"/>
  <c r="J1749" i="14" s="1"/>
  <c r="AC1746" i="14"/>
  <c r="J1746" i="14" s="1"/>
  <c r="AC1744" i="14"/>
  <c r="J1744" i="14" s="1"/>
  <c r="AC1727" i="14"/>
  <c r="J1727" i="14" s="1"/>
  <c r="AC1724" i="14"/>
  <c r="J1724" i="14" s="1"/>
  <c r="AC1720" i="14"/>
  <c r="J1720" i="14" s="1"/>
  <c r="AC1693" i="14"/>
  <c r="J1693" i="14" s="1"/>
  <c r="AC1657" i="14"/>
  <c r="J1657" i="14" s="1"/>
  <c r="AC1655" i="14"/>
  <c r="J1655" i="14" s="1"/>
  <c r="AC1654" i="14"/>
  <c r="J1654" i="14" s="1"/>
  <c r="AC1639" i="14"/>
  <c r="J1639" i="14" s="1"/>
  <c r="AC1636" i="14"/>
  <c r="J1636" i="14" s="1"/>
  <c r="AC1634" i="14"/>
  <c r="J1634" i="14" s="1"/>
  <c r="AC1632" i="14"/>
  <c r="J1632" i="14" s="1"/>
  <c r="AC1630" i="14"/>
  <c r="J1630" i="14" s="1"/>
  <c r="AC1622" i="14"/>
  <c r="J1622" i="14" s="1"/>
  <c r="AC1620" i="14"/>
  <c r="J1620" i="14" s="1"/>
  <c r="AC1615" i="14"/>
  <c r="J1615" i="14" s="1"/>
  <c r="AC1613" i="14"/>
  <c r="J1613" i="14" s="1"/>
  <c r="AC1605" i="14"/>
  <c r="J1605" i="14" s="1"/>
  <c r="AC1603" i="14"/>
  <c r="J1603" i="14" s="1"/>
  <c r="AC1600" i="14"/>
  <c r="J1600" i="14" s="1"/>
  <c r="AC1593" i="14"/>
  <c r="J1593" i="14" s="1"/>
  <c r="AC1591" i="14"/>
  <c r="J1591" i="14" s="1"/>
  <c r="AC1580" i="14"/>
  <c r="J1580" i="14" s="1"/>
  <c r="AC1573" i="14"/>
  <c r="J1573" i="14" s="1"/>
  <c r="AC1567" i="14"/>
  <c r="J1567" i="14" s="1"/>
  <c r="AC1548" i="14"/>
  <c r="J1548" i="14" s="1"/>
  <c r="AC1523" i="14"/>
  <c r="J1523" i="14" s="1"/>
  <c r="AC1518" i="14"/>
  <c r="J1518" i="14" s="1"/>
  <c r="AC1516" i="14"/>
  <c r="J1516" i="14" s="1"/>
  <c r="AC1506" i="14"/>
  <c r="J1506" i="14" s="1"/>
  <c r="AC1504" i="14"/>
  <c r="J1504" i="14" s="1"/>
  <c r="AC1502" i="14"/>
  <c r="J1502" i="14" s="1"/>
  <c r="AC1495" i="14"/>
  <c r="J1495" i="14" s="1"/>
  <c r="AC1489" i="14"/>
  <c r="J1489" i="14" s="1"/>
  <c r="AC1487" i="14"/>
  <c r="J1487" i="14" s="1"/>
  <c r="AC1479" i="14"/>
  <c r="J1479" i="14" s="1"/>
  <c r="AC1458" i="14"/>
  <c r="J1458" i="14" s="1"/>
  <c r="AC1453" i="14"/>
  <c r="J1453" i="14" s="1"/>
  <c r="AC1443" i="14"/>
  <c r="J1443" i="14" s="1"/>
  <c r="AC1412" i="14"/>
  <c r="J1412" i="14" s="1"/>
  <c r="AC1410" i="14"/>
  <c r="J1410" i="14" s="1"/>
  <c r="AC1408" i="14"/>
  <c r="J1408" i="14" s="1"/>
  <c r="AC1406" i="14"/>
  <c r="J1406" i="14" s="1"/>
  <c r="AC1401" i="14"/>
  <c r="J1401" i="14" s="1"/>
  <c r="AC1375" i="14"/>
  <c r="J1375" i="14" s="1"/>
  <c r="AC838" i="14"/>
  <c r="J838" i="14" s="1"/>
  <c r="AC1366" i="14"/>
  <c r="J1366" i="14" s="1"/>
  <c r="AC1361" i="14"/>
  <c r="J1361" i="14" s="1"/>
  <c r="AC1363" i="14"/>
  <c r="J1363" i="14" s="1"/>
  <c r="AC1359" i="14"/>
  <c r="J1359" i="14" s="1"/>
  <c r="AC1354" i="14"/>
  <c r="J1354" i="14" s="1"/>
  <c r="AC1352" i="14"/>
  <c r="J1352" i="14" s="1"/>
  <c r="AC1350" i="14"/>
  <c r="J1350" i="14" s="1"/>
  <c r="AC1347" i="14"/>
  <c r="J1347" i="14" s="1"/>
  <c r="AC1343" i="14"/>
  <c r="J1343" i="14" s="1"/>
  <c r="AC1332" i="14"/>
  <c r="J1332" i="14" s="1"/>
  <c r="AC1327" i="14"/>
  <c r="J1327" i="14" s="1"/>
  <c r="AC1313" i="14"/>
  <c r="J1313" i="14" s="1"/>
  <c r="AC1311" i="14"/>
  <c r="J1311" i="14" s="1"/>
  <c r="AC1309" i="14"/>
  <c r="J1309" i="14" s="1"/>
  <c r="AC1307" i="14"/>
  <c r="J1307" i="14" s="1"/>
  <c r="AC1299" i="14"/>
  <c r="J1299" i="14" s="1"/>
  <c r="AC1297" i="14"/>
  <c r="J1297" i="14" s="1"/>
  <c r="AC1295" i="14"/>
  <c r="J1295" i="14" s="1"/>
  <c r="AC1293" i="14"/>
  <c r="J1293" i="14" s="1"/>
  <c r="AC1291" i="14"/>
  <c r="J1291" i="14" s="1"/>
  <c r="AC1289" i="14"/>
  <c r="J1289" i="14" s="1"/>
  <c r="AC1284" i="14"/>
  <c r="J1284" i="14" s="1"/>
  <c r="AC1278" i="14"/>
  <c r="J1278" i="14" s="1"/>
  <c r="AC1271" i="14"/>
  <c r="J1271" i="14" s="1"/>
  <c r="AC1267" i="14"/>
  <c r="J1267" i="14" s="1"/>
  <c r="AC1253" i="14"/>
  <c r="J1253" i="14" s="1"/>
  <c r="AC1251" i="14"/>
  <c r="J1251" i="14" s="1"/>
  <c r="AC1238" i="14"/>
  <c r="J1238" i="14" s="1"/>
  <c r="AC1231" i="14"/>
  <c r="J1231" i="14" s="1"/>
  <c r="AC1191" i="14"/>
  <c r="J1191" i="14" s="1"/>
  <c r="AC1183" i="14"/>
  <c r="J1183" i="14" s="1"/>
  <c r="AC1179" i="14"/>
  <c r="J1179" i="14" s="1"/>
  <c r="AC1164" i="14"/>
  <c r="J1164" i="14" s="1"/>
  <c r="AC1162" i="14"/>
  <c r="J1162" i="14" s="1"/>
  <c r="AC1159" i="14"/>
  <c r="J1159" i="14" s="1"/>
  <c r="AC1157" i="14"/>
  <c r="J1157" i="14" s="1"/>
  <c r="AC1151" i="14"/>
  <c r="J1151" i="14" s="1"/>
  <c r="AC1149" i="14"/>
  <c r="J1149" i="14" s="1"/>
  <c r="AC1147" i="14"/>
  <c r="J1147" i="14" s="1"/>
  <c r="AC1143" i="14"/>
  <c r="J1143" i="14" s="1"/>
  <c r="AC1136" i="14"/>
  <c r="J1136" i="14" s="1"/>
  <c r="AC1131" i="14"/>
  <c r="J1131" i="14" s="1"/>
  <c r="AC1121" i="14"/>
  <c r="J1121" i="14" s="1"/>
  <c r="AC1096" i="14"/>
  <c r="J1096" i="14" s="1"/>
  <c r="AC1092" i="14"/>
  <c r="J1092" i="14" s="1"/>
  <c r="AC1088" i="14"/>
  <c r="J1088" i="14" s="1"/>
  <c r="AC1086" i="14"/>
  <c r="J1086" i="14" s="1"/>
  <c r="AC1078" i="14"/>
  <c r="J1078" i="14" s="1"/>
  <c r="AC1067" i="14"/>
  <c r="J1067" i="14" s="1"/>
  <c r="AC1060" i="14"/>
  <c r="J1060" i="14" s="1"/>
  <c r="AC1055" i="14"/>
  <c r="J1055" i="14" s="1"/>
  <c r="AC1048" i="14"/>
  <c r="J1048" i="14" s="1"/>
  <c r="AC1045" i="14"/>
  <c r="J1045" i="14" s="1"/>
  <c r="AC1037" i="14"/>
  <c r="J1037" i="14" s="1"/>
  <c r="AC1027" i="14"/>
  <c r="J1027" i="14" s="1"/>
  <c r="AC1024" i="14"/>
  <c r="J1024" i="14" s="1"/>
  <c r="AC1022" i="14"/>
  <c r="J1022" i="14" s="1"/>
  <c r="AC1012" i="14"/>
  <c r="J1012" i="14" s="1"/>
  <c r="AC1007" i="14"/>
  <c r="J1007" i="14" s="1"/>
  <c r="AC1005" i="14"/>
  <c r="J1005" i="14" s="1"/>
  <c r="AC987" i="14"/>
  <c r="J987" i="14" s="1"/>
  <c r="AC984" i="14"/>
  <c r="J984" i="14" s="1"/>
  <c r="AC982" i="14"/>
  <c r="J982" i="14" s="1"/>
  <c r="AC978" i="14"/>
  <c r="J978" i="14" s="1"/>
  <c r="AC969" i="14"/>
  <c r="J969" i="14" s="1"/>
  <c r="AC967" i="14"/>
  <c r="J967" i="14" s="1"/>
  <c r="AC960" i="14"/>
  <c r="J960" i="14" s="1"/>
  <c r="AC940" i="14"/>
  <c r="J940" i="14" s="1"/>
  <c r="AC938" i="14"/>
  <c r="J938" i="14" s="1"/>
  <c r="AC936" i="14"/>
  <c r="J936" i="14" s="1"/>
  <c r="AC934" i="14"/>
  <c r="J934" i="14" s="1"/>
  <c r="AC932" i="14"/>
  <c r="J932" i="14" s="1"/>
  <c r="AC930" i="14"/>
  <c r="J930" i="14" s="1"/>
  <c r="AC928" i="14"/>
  <c r="J928" i="14" s="1"/>
  <c r="AC926" i="14"/>
  <c r="J926" i="14" s="1"/>
  <c r="AC924" i="14"/>
  <c r="J924" i="14" s="1"/>
  <c r="AC922" i="14"/>
  <c r="J922" i="14" s="1"/>
  <c r="AC920" i="14"/>
  <c r="J920" i="14" s="1"/>
  <c r="AC916" i="14"/>
  <c r="J916" i="14" s="1"/>
  <c r="AC914" i="14"/>
  <c r="J914" i="14" s="1"/>
  <c r="AC902" i="14"/>
  <c r="J902" i="14" s="1"/>
  <c r="AC895" i="14"/>
  <c r="J895" i="14" s="1"/>
  <c r="AC893" i="14"/>
  <c r="J893" i="14" s="1"/>
  <c r="AC891" i="14"/>
  <c r="J891" i="14" s="1"/>
  <c r="AC889" i="14"/>
  <c r="J889" i="14" s="1"/>
  <c r="AC886" i="14"/>
  <c r="J886" i="14" s="1"/>
  <c r="AC884" i="14"/>
  <c r="J884" i="14" s="1"/>
  <c r="AC881" i="14"/>
  <c r="J881" i="14" s="1"/>
  <c r="AC879" i="14"/>
  <c r="J879" i="14" s="1"/>
  <c r="AC876" i="14"/>
  <c r="J876" i="14" s="1"/>
  <c r="AC874" i="14"/>
  <c r="J874" i="14" s="1"/>
  <c r="AC872" i="14"/>
  <c r="J872" i="14" s="1"/>
  <c r="AC870" i="14"/>
  <c r="J870" i="14" s="1"/>
  <c r="AC868" i="14"/>
  <c r="J868" i="14" s="1"/>
  <c r="AC866" i="14"/>
  <c r="J866" i="14" s="1"/>
  <c r="AC864" i="14"/>
  <c r="J864" i="14" s="1"/>
  <c r="AC862" i="14"/>
  <c r="J862" i="14" s="1"/>
  <c r="AC858" i="14"/>
  <c r="J858" i="14" s="1"/>
  <c r="AC849" i="14"/>
  <c r="J849" i="14" s="1"/>
  <c r="AC846" i="14"/>
  <c r="J846" i="14" s="1"/>
  <c r="AC843" i="14"/>
  <c r="J843" i="14" s="1"/>
  <c r="AC836" i="14"/>
  <c r="J836" i="14" s="1"/>
  <c r="AC827" i="14"/>
  <c r="J827" i="14" s="1"/>
  <c r="AC823" i="14"/>
  <c r="J823" i="14" s="1"/>
  <c r="AC821" i="14"/>
  <c r="J821" i="14" s="1"/>
  <c r="AC817" i="14"/>
  <c r="J817" i="14" s="1"/>
  <c r="AC815" i="14"/>
  <c r="J815" i="14" s="1"/>
  <c r="AC813" i="14"/>
  <c r="J813" i="14" s="1"/>
  <c r="AC811" i="14"/>
  <c r="J811" i="14" s="1"/>
  <c r="AC809" i="14"/>
  <c r="J809" i="14" s="1"/>
  <c r="AC808" i="14"/>
  <c r="J808" i="14" s="1"/>
  <c r="AC806" i="14"/>
  <c r="J806" i="14" s="1"/>
  <c r="AC804" i="14"/>
  <c r="J804" i="14" s="1"/>
  <c r="AC802" i="14"/>
  <c r="J802" i="14" s="1"/>
  <c r="AC798" i="14"/>
  <c r="J798" i="14" s="1"/>
  <c r="AC791" i="14"/>
  <c r="J791" i="14" s="1"/>
  <c r="AC789" i="14"/>
  <c r="J789" i="14" s="1"/>
  <c r="AC787" i="14"/>
  <c r="J787" i="14" s="1"/>
  <c r="AC773" i="14"/>
  <c r="J773" i="14" s="1"/>
  <c r="AC771" i="14"/>
  <c r="J771" i="14" s="1"/>
  <c r="AC769" i="14"/>
  <c r="J769" i="14" s="1"/>
  <c r="AC767" i="14"/>
  <c r="J767" i="14" s="1"/>
  <c r="AC750" i="14"/>
  <c r="J750" i="14" s="1"/>
  <c r="AC694" i="14"/>
  <c r="J694" i="14" s="1"/>
  <c r="AC692" i="14"/>
  <c r="J692" i="14" s="1"/>
  <c r="AC690" i="14"/>
  <c r="J690" i="14" s="1"/>
  <c r="AC688" i="14"/>
  <c r="J688" i="14" s="1"/>
  <c r="AC686" i="14"/>
  <c r="J686" i="14" s="1"/>
  <c r="AC684" i="14"/>
  <c r="J684" i="14" s="1"/>
  <c r="AC682" i="14"/>
  <c r="J682" i="14" s="1"/>
  <c r="AC680" i="14"/>
  <c r="J680" i="14" s="1"/>
  <c r="AC678" i="14"/>
  <c r="J678" i="14" s="1"/>
  <c r="AC676" i="14"/>
  <c r="J676" i="14" s="1"/>
  <c r="AC674" i="14"/>
  <c r="J674" i="14" s="1"/>
  <c r="AC672" i="14"/>
  <c r="J672" i="14" s="1"/>
  <c r="AC670" i="14"/>
  <c r="J670" i="14" s="1"/>
  <c r="AC668" i="14"/>
  <c r="J668" i="14" s="1"/>
  <c r="AC666" i="14"/>
  <c r="J666" i="14" s="1"/>
  <c r="AC664" i="14"/>
  <c r="J664" i="14" s="1"/>
  <c r="AC662" i="14"/>
  <c r="J662" i="14" s="1"/>
  <c r="AC660" i="14"/>
  <c r="J660" i="14" s="1"/>
  <c r="AC658" i="14"/>
  <c r="J658" i="14" s="1"/>
  <c r="AC656" i="14"/>
  <c r="J656" i="14" s="1"/>
  <c r="AC652" i="14"/>
  <c r="J652" i="14" s="1"/>
  <c r="AC637" i="14"/>
  <c r="J637" i="14" s="1"/>
  <c r="AC632" i="14"/>
  <c r="J632" i="14" s="1"/>
  <c r="AC628" i="14"/>
  <c r="J628" i="14" s="1"/>
  <c r="AC623" i="14"/>
  <c r="J623" i="14" s="1"/>
  <c r="AC603" i="14"/>
  <c r="J603" i="14" s="1"/>
  <c r="AC600" i="14"/>
  <c r="J600" i="14" s="1"/>
  <c r="AC594" i="14"/>
  <c r="J594" i="14" s="1"/>
  <c r="AC575" i="14"/>
  <c r="J575" i="14" s="1"/>
  <c r="AC561" i="14"/>
  <c r="J561" i="14" s="1"/>
  <c r="AC523" i="14"/>
  <c r="J523" i="14" s="1"/>
  <c r="AC516" i="14"/>
  <c r="J516" i="14" s="1"/>
  <c r="AC508" i="14"/>
  <c r="J508" i="14" s="1"/>
  <c r="AC501" i="14"/>
  <c r="J501" i="14" s="1"/>
  <c r="AC490" i="14"/>
  <c r="J490" i="14" s="1"/>
  <c r="AC488" i="14"/>
  <c r="J488" i="14" s="1"/>
  <c r="AC438" i="14"/>
  <c r="J438" i="14" s="1"/>
  <c r="AC477" i="14"/>
  <c r="J477" i="14" s="1"/>
  <c r="AC475" i="14"/>
  <c r="J475" i="14" s="1"/>
  <c r="AC428" i="14"/>
  <c r="J428" i="14" s="1"/>
  <c r="AC472" i="14"/>
  <c r="J472" i="14" s="1"/>
  <c r="AC468" i="14"/>
  <c r="J468" i="14" s="1"/>
  <c r="AC460" i="14"/>
  <c r="J460" i="14" s="1"/>
  <c r="AC458" i="14"/>
  <c r="J458" i="14" s="1"/>
  <c r="AC455" i="14"/>
  <c r="J455" i="14" s="1"/>
  <c r="AC453" i="14"/>
  <c r="J453" i="14" s="1"/>
  <c r="AC451" i="14"/>
  <c r="J451" i="14" s="1"/>
  <c r="AC449" i="14"/>
  <c r="J449" i="14" s="1"/>
  <c r="AC447" i="14"/>
  <c r="J447" i="14" s="1"/>
  <c r="AC445" i="14"/>
  <c r="J445" i="14" s="1"/>
  <c r="AC443" i="14"/>
  <c r="J443" i="14" s="1"/>
  <c r="AC439" i="14"/>
  <c r="J439" i="14" s="1"/>
  <c r="AC425" i="14"/>
  <c r="J425" i="14" s="1"/>
  <c r="AC422" i="14"/>
  <c r="J422" i="14" s="1"/>
  <c r="AC420" i="14"/>
  <c r="J420" i="14" s="1"/>
  <c r="AC418" i="14"/>
  <c r="J418" i="14" s="1"/>
  <c r="AC416" i="14"/>
  <c r="J416" i="14" s="1"/>
  <c r="AC414" i="14"/>
  <c r="J414" i="14" s="1"/>
  <c r="AC412" i="14"/>
  <c r="J412" i="14" s="1"/>
  <c r="AC410" i="14"/>
  <c r="J410" i="14" s="1"/>
  <c r="AC405" i="14"/>
  <c r="J405" i="14" s="1"/>
  <c r="AC401" i="14"/>
  <c r="J401" i="14" s="1"/>
  <c r="AC391" i="14"/>
  <c r="J391" i="14" s="1"/>
  <c r="AC384" i="14"/>
  <c r="J384" i="14" s="1"/>
  <c r="AC382" i="14"/>
  <c r="J382" i="14" s="1"/>
  <c r="AC377" i="14"/>
  <c r="J377" i="14" s="1"/>
  <c r="AC374" i="14"/>
  <c r="J374" i="14" s="1"/>
  <c r="AC370" i="14"/>
  <c r="J370" i="14" s="1"/>
  <c r="AC357" i="14"/>
  <c r="J357" i="14" s="1"/>
  <c r="AC355" i="14"/>
  <c r="J355" i="14" s="1"/>
  <c r="AC353" i="14"/>
  <c r="J353" i="14" s="1"/>
  <c r="AC341" i="14"/>
  <c r="J341" i="14" s="1"/>
  <c r="AC337" i="14"/>
  <c r="J337" i="14" s="1"/>
  <c r="AC331" i="14"/>
  <c r="J331" i="14" s="1"/>
  <c r="AC311" i="14"/>
  <c r="J311" i="14" s="1"/>
  <c r="AC305" i="14"/>
  <c r="J305" i="14" s="1"/>
  <c r="AC303" i="14"/>
  <c r="J303" i="14" s="1"/>
  <c r="AC296" i="14"/>
  <c r="J296" i="14" s="1"/>
  <c r="AC292" i="14"/>
  <c r="J292" i="14" s="1"/>
  <c r="AC289" i="14"/>
  <c r="J289" i="14" s="1"/>
  <c r="AC286" i="14"/>
  <c r="J286" i="14" s="1"/>
  <c r="AC256" i="14"/>
  <c r="J256" i="14" s="1"/>
  <c r="AC251" i="14"/>
  <c r="J251" i="14" s="1"/>
  <c r="AC210" i="14"/>
  <c r="J210" i="14" s="1"/>
  <c r="AC200" i="14"/>
  <c r="J200" i="14" s="1"/>
  <c r="AC198" i="14"/>
  <c r="J198" i="14" s="1"/>
  <c r="AC192" i="14"/>
  <c r="J192" i="14" s="1"/>
  <c r="AC189" i="14"/>
  <c r="J189" i="14" s="1"/>
  <c r="AC185" i="14"/>
  <c r="J185" i="14" s="1"/>
  <c r="AC182" i="14"/>
  <c r="J182" i="14" s="1"/>
  <c r="AC173" i="14"/>
  <c r="J173" i="14" s="1"/>
  <c r="AC171" i="14"/>
  <c r="J171" i="14" s="1"/>
  <c r="AC146" i="14"/>
  <c r="J146" i="14" s="1"/>
  <c r="AC143" i="14"/>
  <c r="J143" i="14" s="1"/>
  <c r="AC139" i="14"/>
  <c r="J139" i="14" s="1"/>
  <c r="AC114" i="14"/>
  <c r="J114" i="14" s="1"/>
  <c r="AC105" i="14"/>
  <c r="J105" i="14" s="1"/>
  <c r="AC94" i="14"/>
  <c r="J94" i="14" s="1"/>
  <c r="AC71" i="14"/>
  <c r="J71" i="14" s="1"/>
  <c r="AC68" i="14"/>
  <c r="J68" i="14" s="1"/>
  <c r="AC66" i="14"/>
  <c r="J66" i="14" s="1"/>
  <c r="AC64" i="14"/>
  <c r="J64" i="14" s="1"/>
  <c r="AC61" i="14"/>
  <c r="J61" i="14" s="1"/>
  <c r="AC59" i="14"/>
  <c r="J59" i="14" s="1"/>
  <c r="AC52" i="14"/>
  <c r="J52" i="14" s="1"/>
  <c r="AC23" i="14"/>
  <c r="J23" i="14" s="1"/>
  <c r="AC11" i="14"/>
  <c r="J11" i="14" s="1"/>
  <c r="AC6" i="14"/>
  <c r="J6" i="14" s="1"/>
  <c r="AC3430" i="14"/>
  <c r="J3430" i="14" s="1"/>
  <c r="AC3428" i="14"/>
  <c r="J3428" i="14" s="1"/>
  <c r="AC3426" i="14"/>
  <c r="J3426" i="14" s="1"/>
  <c r="AC3424" i="14"/>
  <c r="J3424" i="14" s="1"/>
  <c r="AC3420" i="14"/>
  <c r="J3420" i="14" s="1"/>
  <c r="AC3418" i="14"/>
  <c r="J3418" i="14" s="1"/>
  <c r="AC3416" i="14"/>
  <c r="J3416" i="14" s="1"/>
  <c r="AC3414" i="14"/>
  <c r="J3414" i="14" s="1"/>
  <c r="AC3412" i="14"/>
  <c r="J3412" i="14" s="1"/>
  <c r="AC3410" i="14"/>
  <c r="J3410" i="14" s="1"/>
  <c r="AC3407" i="14"/>
  <c r="J3407" i="14" s="1"/>
  <c r="AC3405" i="14"/>
  <c r="J3405" i="14" s="1"/>
  <c r="AC3402" i="14"/>
  <c r="J3402" i="14" s="1"/>
  <c r="AC3399" i="14"/>
  <c r="J3399" i="14" s="1"/>
  <c r="AC3397" i="14"/>
  <c r="J3397" i="14" s="1"/>
  <c r="AC3395" i="14"/>
  <c r="J3395" i="14" s="1"/>
  <c r="AC3393" i="14"/>
  <c r="J3393" i="14" s="1"/>
  <c r="AC3390" i="14"/>
  <c r="J3390" i="14" s="1"/>
  <c r="AC3383" i="14"/>
  <c r="J3383" i="14" s="1"/>
  <c r="AC3380" i="14"/>
  <c r="J3380" i="14" s="1"/>
  <c r="AC3378" i="14"/>
  <c r="J3378" i="14" s="1"/>
  <c r="AC3376" i="14"/>
  <c r="J3376" i="14" s="1"/>
  <c r="AC3373" i="14"/>
  <c r="J3373" i="14" s="1"/>
  <c r="AC3367" i="14"/>
  <c r="J3367" i="14" s="1"/>
  <c r="AC3364" i="14"/>
  <c r="J3364" i="14" s="1"/>
  <c r="AC3359" i="14"/>
  <c r="J3359" i="14" s="1"/>
  <c r="AC3357" i="14"/>
  <c r="J3357" i="14" s="1"/>
  <c r="AC3355" i="14"/>
  <c r="J3355" i="14" s="1"/>
  <c r="AC3351" i="14"/>
  <c r="J3351" i="14" s="1"/>
  <c r="AC3349" i="14"/>
  <c r="J3349" i="14" s="1"/>
  <c r="AC3347" i="14"/>
  <c r="J3347" i="14" s="1"/>
  <c r="AC3345" i="14"/>
  <c r="J3345" i="14" s="1"/>
  <c r="AC3343" i="14"/>
  <c r="J3343" i="14" s="1"/>
  <c r="AC3334" i="14"/>
  <c r="J3334" i="14" s="1"/>
  <c r="AC3332" i="14"/>
  <c r="J3332" i="14" s="1"/>
  <c r="AC3330" i="14"/>
  <c r="J3330" i="14" s="1"/>
  <c r="AC3328" i="14"/>
  <c r="J3328" i="14" s="1"/>
  <c r="AC3326" i="14"/>
  <c r="J3326" i="14" s="1"/>
  <c r="AC3324" i="14"/>
  <c r="J3324" i="14" s="1"/>
  <c r="AC3322" i="14"/>
  <c r="J3322" i="14" s="1"/>
  <c r="AC3320" i="14"/>
  <c r="J3320" i="14" s="1"/>
  <c r="AC3318" i="14"/>
  <c r="J3318" i="14" s="1"/>
  <c r="AC3316" i="14"/>
  <c r="J3316" i="14" s="1"/>
  <c r="AC3314" i="14"/>
  <c r="J3314" i="14" s="1"/>
  <c r="AC3312" i="14"/>
  <c r="J3312" i="14" s="1"/>
  <c r="AC3308" i="14"/>
  <c r="J3308" i="14" s="1"/>
  <c r="AC3304" i="14"/>
  <c r="J3304" i="14" s="1"/>
  <c r="AC3301" i="14"/>
  <c r="J3301" i="14" s="1"/>
  <c r="AC3299" i="14"/>
  <c r="J3299" i="14" s="1"/>
  <c r="AC3297" i="14"/>
  <c r="J3297" i="14" s="1"/>
  <c r="AC3295" i="14"/>
  <c r="J3295" i="14" s="1"/>
  <c r="AC3293" i="14"/>
  <c r="J3293" i="14" s="1"/>
  <c r="AC3291" i="14"/>
  <c r="J3291" i="14" s="1"/>
  <c r="AC3289" i="14"/>
  <c r="J3289" i="14" s="1"/>
  <c r="AC3287" i="14"/>
  <c r="J3287" i="14" s="1"/>
  <c r="AC3285" i="14"/>
  <c r="J3285" i="14" s="1"/>
  <c r="AC3283" i="14"/>
  <c r="J3283" i="14" s="1"/>
  <c r="AC3281" i="14"/>
  <c r="J3281" i="14" s="1"/>
  <c r="AC3279" i="14"/>
  <c r="J3279" i="14" s="1"/>
  <c r="AC3277" i="14"/>
  <c r="J3277" i="14" s="1"/>
  <c r="AC3275" i="14"/>
  <c r="J3275" i="14" s="1"/>
  <c r="AC3273" i="14"/>
  <c r="J3273" i="14" s="1"/>
  <c r="AC3271" i="14"/>
  <c r="J3271" i="14" s="1"/>
  <c r="AC3269" i="14"/>
  <c r="J3269" i="14" s="1"/>
  <c r="AC3267" i="14"/>
  <c r="J3267" i="14" s="1"/>
  <c r="AC3265" i="14"/>
  <c r="J3265" i="14" s="1"/>
  <c r="AC3263" i="14"/>
  <c r="J3263" i="14" s="1"/>
  <c r="AC3053" i="14"/>
  <c r="J3053" i="14" s="1"/>
  <c r="AC3258" i="14"/>
  <c r="J3258" i="14" s="1"/>
  <c r="AC3256" i="14"/>
  <c r="J3256" i="14" s="1"/>
  <c r="AC3253" i="14"/>
  <c r="J3253" i="14" s="1"/>
  <c r="AC3251" i="14"/>
  <c r="J3251" i="14" s="1"/>
  <c r="AC3249" i="14"/>
  <c r="J3249" i="14" s="1"/>
  <c r="AC3247" i="14"/>
  <c r="J3247" i="14" s="1"/>
  <c r="AC3244" i="14"/>
  <c r="J3244" i="14" s="1"/>
  <c r="AC3242" i="14"/>
  <c r="J3242" i="14" s="1"/>
  <c r="AC3240" i="14"/>
  <c r="J3240" i="14" s="1"/>
  <c r="AC3238" i="14"/>
  <c r="J3238" i="14" s="1"/>
  <c r="AC3236" i="14"/>
  <c r="J3236" i="14" s="1"/>
  <c r="AC3234" i="14"/>
  <c r="J3234" i="14" s="1"/>
  <c r="AC3232" i="14"/>
  <c r="J3232" i="14" s="1"/>
  <c r="AC3230" i="14"/>
  <c r="J3230" i="14" s="1"/>
  <c r="AC3228" i="14"/>
  <c r="J3228" i="14" s="1"/>
  <c r="AC3226" i="14"/>
  <c r="J3226" i="14" s="1"/>
  <c r="AC3224" i="14"/>
  <c r="J3224" i="14" s="1"/>
  <c r="AC3222" i="14"/>
  <c r="J3222" i="14" s="1"/>
  <c r="AC3220" i="14"/>
  <c r="J3220" i="14" s="1"/>
  <c r="AC3218" i="14"/>
  <c r="J3218" i="14" s="1"/>
  <c r="AC3216" i="14"/>
  <c r="J3216" i="14" s="1"/>
  <c r="AC3214" i="14"/>
  <c r="J3214" i="14" s="1"/>
  <c r="AC3212" i="14"/>
  <c r="J3212" i="14" s="1"/>
  <c r="AC3210" i="14"/>
  <c r="J3210" i="14" s="1"/>
  <c r="AC3208" i="14"/>
  <c r="J3208" i="14" s="1"/>
  <c r="AC3192" i="14"/>
  <c r="J3192" i="14" s="1"/>
  <c r="AC3188" i="14"/>
  <c r="J3188" i="14" s="1"/>
  <c r="AC3186" i="14"/>
  <c r="J3186" i="14" s="1"/>
  <c r="AC3183" i="14"/>
  <c r="J3183" i="14" s="1"/>
  <c r="AC3181" i="14"/>
  <c r="J3181" i="14" s="1"/>
  <c r="AC3178" i="14"/>
  <c r="J3178" i="14" s="1"/>
  <c r="AC3176" i="14"/>
  <c r="J3176" i="14" s="1"/>
  <c r="AC3174" i="14"/>
  <c r="J3174" i="14" s="1"/>
  <c r="AC3172" i="14"/>
  <c r="J3172" i="14" s="1"/>
  <c r="AC3169" i="14"/>
  <c r="J3169" i="14" s="1"/>
  <c r="AC3167" i="14"/>
  <c r="J3167" i="14" s="1"/>
  <c r="AC3165" i="14"/>
  <c r="J3165" i="14" s="1"/>
  <c r="AC3162" i="14"/>
  <c r="J3162" i="14" s="1"/>
  <c r="AC3160" i="14"/>
  <c r="J3160" i="14" s="1"/>
  <c r="AC3158" i="14"/>
  <c r="J3158" i="14" s="1"/>
  <c r="AC3156" i="14"/>
  <c r="J3156" i="14" s="1"/>
  <c r="AC3147" i="14"/>
  <c r="J3147" i="14" s="1"/>
  <c r="AC3144" i="14"/>
  <c r="J3144" i="14" s="1"/>
  <c r="AC3139" i="14"/>
  <c r="J3139" i="14" s="1"/>
  <c r="AC3137" i="14"/>
  <c r="J3137" i="14" s="1"/>
  <c r="AC3135" i="14"/>
  <c r="J3135" i="14" s="1"/>
  <c r="AC3132" i="14"/>
  <c r="J3132" i="14" s="1"/>
  <c r="AC3130" i="14"/>
  <c r="J3130" i="14" s="1"/>
  <c r="AC3128" i="14"/>
  <c r="J3128" i="14" s="1"/>
  <c r="AC3126" i="14"/>
  <c r="J3126" i="14" s="1"/>
  <c r="AC3115" i="14"/>
  <c r="J3115" i="14" s="1"/>
  <c r="AC3112" i="14"/>
  <c r="J3112" i="14" s="1"/>
  <c r="AC3110" i="14"/>
  <c r="J3110" i="14" s="1"/>
  <c r="AC3108" i="14"/>
  <c r="J3108" i="14" s="1"/>
  <c r="AC3105" i="14"/>
  <c r="J3105" i="14" s="1"/>
  <c r="AC3103" i="14"/>
  <c r="J3103" i="14" s="1"/>
  <c r="AC3101" i="14"/>
  <c r="J3101" i="14" s="1"/>
  <c r="AC3099" i="14"/>
  <c r="J3099" i="14" s="1"/>
  <c r="AC3096" i="14"/>
  <c r="J3096" i="14" s="1"/>
  <c r="AC3094" i="14"/>
  <c r="J3094" i="14" s="1"/>
  <c r="AC3092" i="14"/>
  <c r="J3092" i="14" s="1"/>
  <c r="AC3090" i="14"/>
  <c r="J3090" i="14" s="1"/>
  <c r="AC3088" i="14"/>
  <c r="J3088" i="14" s="1"/>
  <c r="AC3086" i="14"/>
  <c r="J3086" i="14" s="1"/>
  <c r="AC3082" i="14"/>
  <c r="J3082" i="14" s="1"/>
  <c r="AC3073" i="14"/>
  <c r="J3073" i="14" s="1"/>
  <c r="AC3066" i="14"/>
  <c r="J3066" i="14" s="1"/>
  <c r="AC3063" i="14"/>
  <c r="J3063" i="14" s="1"/>
  <c r="AC2313" i="14"/>
  <c r="J2313" i="14" s="1"/>
  <c r="AC2309" i="14"/>
  <c r="J2309" i="14" s="1"/>
  <c r="AC2306" i="14"/>
  <c r="J2306" i="14" s="1"/>
  <c r="AC2304" i="14"/>
  <c r="J2304" i="14" s="1"/>
  <c r="AC2300" i="14"/>
  <c r="J2300" i="14" s="1"/>
  <c r="AC2293" i="14"/>
  <c r="J2293" i="14" s="1"/>
  <c r="AC2283" i="14"/>
  <c r="J2283" i="14" s="1"/>
  <c r="AC2281" i="14"/>
  <c r="J2281" i="14" s="1"/>
  <c r="AC2279" i="14"/>
  <c r="J2279" i="14" s="1"/>
  <c r="AC2274" i="14"/>
  <c r="J2274" i="14" s="1"/>
  <c r="AC2271" i="14"/>
  <c r="J2271" i="14" s="1"/>
  <c r="AC2267" i="14"/>
  <c r="J2267" i="14" s="1"/>
  <c r="AC2258" i="14"/>
  <c r="J2258" i="14" s="1"/>
  <c r="AC2254" i="14"/>
  <c r="J2254" i="14" s="1"/>
  <c r="AC2248" i="14"/>
  <c r="J2248" i="14" s="1"/>
  <c r="AC2246" i="14"/>
  <c r="J2246" i="14" s="1"/>
  <c r="AC2242" i="14"/>
  <c r="J2242" i="14" s="1"/>
  <c r="AC2239" i="14"/>
  <c r="J2239" i="14" s="1"/>
  <c r="AC2237" i="14"/>
  <c r="J2237" i="14" s="1"/>
  <c r="AC2235" i="14"/>
  <c r="J2235" i="14" s="1"/>
  <c r="AC2232" i="14"/>
  <c r="J2232" i="14" s="1"/>
  <c r="AC2230" i="14"/>
  <c r="J2230" i="14" s="1"/>
  <c r="AC2228" i="14"/>
  <c r="J2228" i="14" s="1"/>
  <c r="AC2226" i="14"/>
  <c r="J2226" i="14" s="1"/>
  <c r="AC2224" i="14"/>
  <c r="J2224" i="14" s="1"/>
  <c r="AC2222" i="14"/>
  <c r="J2222" i="14" s="1"/>
  <c r="AC2220" i="14"/>
  <c r="J2220" i="14" s="1"/>
  <c r="AC2214" i="14"/>
  <c r="J2214" i="14" s="1"/>
  <c r="AC2212" i="14"/>
  <c r="J2212" i="14" s="1"/>
  <c r="AC2210" i="14"/>
  <c r="J2210" i="14" s="1"/>
  <c r="AC2207" i="14"/>
  <c r="J2207" i="14" s="1"/>
  <c r="AC2205" i="14"/>
  <c r="J2205" i="14" s="1"/>
  <c r="AC2203" i="14"/>
  <c r="J2203" i="14" s="1"/>
  <c r="AC2201" i="14"/>
  <c r="J2201" i="14" s="1"/>
  <c r="AC2199" i="14"/>
  <c r="J2199" i="14" s="1"/>
  <c r="AC2197" i="14"/>
  <c r="J2197" i="14" s="1"/>
  <c r="AC2195" i="14"/>
  <c r="J2195" i="14" s="1"/>
  <c r="AC2192" i="14"/>
  <c r="J2192" i="14" s="1"/>
  <c r="AC2190" i="14"/>
  <c r="J2190" i="14" s="1"/>
  <c r="AC2186" i="14"/>
  <c r="J2186" i="14" s="1"/>
  <c r="AC2183" i="14"/>
  <c r="J2183" i="14" s="1"/>
  <c r="AC2181" i="14"/>
  <c r="J2181" i="14" s="1"/>
  <c r="AC2179" i="14"/>
  <c r="J2179" i="14" s="1"/>
  <c r="AC2177" i="14"/>
  <c r="J2177" i="14" s="1"/>
  <c r="AC2170" i="14"/>
  <c r="J2170" i="14" s="1"/>
  <c r="AC2167" i="14"/>
  <c r="J2167" i="14" s="1"/>
  <c r="AC2165" i="14"/>
  <c r="J2165" i="14" s="1"/>
  <c r="AC2163" i="14"/>
  <c r="J2163" i="14" s="1"/>
  <c r="AC2161" i="14"/>
  <c r="J2161" i="14" s="1"/>
  <c r="AC2157" i="14"/>
  <c r="J2157" i="14" s="1"/>
  <c r="AC2155" i="14"/>
  <c r="J2155" i="14" s="1"/>
  <c r="AC2153" i="14"/>
  <c r="J2153" i="14" s="1"/>
  <c r="AC2151" i="14"/>
  <c r="J2151" i="14" s="1"/>
  <c r="AC2149" i="14"/>
  <c r="J2149" i="14" s="1"/>
  <c r="AC2147" i="14"/>
  <c r="J2147" i="14" s="1"/>
  <c r="AC2145" i="14"/>
  <c r="J2145" i="14" s="1"/>
  <c r="AC2143" i="14"/>
  <c r="J2143" i="14" s="1"/>
  <c r="AC2141" i="14"/>
  <c r="J2141" i="14" s="1"/>
  <c r="AC2139" i="14"/>
  <c r="J2139" i="14" s="1"/>
  <c r="AC2137" i="14"/>
  <c r="J2137" i="14" s="1"/>
  <c r="AC2133" i="14"/>
  <c r="J2133" i="14" s="1"/>
  <c r="AC2131" i="14"/>
  <c r="J2131" i="14" s="1"/>
  <c r="AC2125" i="14"/>
  <c r="J2125" i="14" s="1"/>
  <c r="AC2117" i="14"/>
  <c r="J2117" i="14" s="1"/>
  <c r="AC2114" i="14"/>
  <c r="J2114" i="14" s="1"/>
  <c r="AC2111" i="14"/>
  <c r="J2111" i="14" s="1"/>
  <c r="AC2109" i="14"/>
  <c r="J2109" i="14" s="1"/>
  <c r="AC2106" i="14"/>
  <c r="J2106" i="14" s="1"/>
  <c r="AC2104" i="14"/>
  <c r="J2104" i="14" s="1"/>
  <c r="AC2101" i="14"/>
  <c r="J2101" i="14" s="1"/>
  <c r="AC2098" i="14"/>
  <c r="J2098" i="14" s="1"/>
  <c r="AC2095" i="14"/>
  <c r="J2095" i="14" s="1"/>
  <c r="AC2093" i="14"/>
  <c r="J2093" i="14" s="1"/>
  <c r="AC2091" i="14"/>
  <c r="J2091" i="14" s="1"/>
  <c r="AC2089" i="14"/>
  <c r="J2089" i="14" s="1"/>
  <c r="AC2087" i="14"/>
  <c r="J2087" i="14" s="1"/>
  <c r="AC2085" i="14"/>
  <c r="J2085" i="14" s="1"/>
  <c r="AC2083" i="14"/>
  <c r="J2083" i="14" s="1"/>
  <c r="AC2081" i="14"/>
  <c r="J2081" i="14" s="1"/>
  <c r="AC2078" i="14"/>
  <c r="J2078" i="14" s="1"/>
  <c r="AC2074" i="14"/>
  <c r="J2074" i="14" s="1"/>
  <c r="AC2049" i="14"/>
  <c r="J2049" i="14" s="1"/>
  <c r="AC2047" i="14"/>
  <c r="J2047" i="14" s="1"/>
  <c r="AC2037" i="14"/>
  <c r="J2037" i="14" s="1"/>
  <c r="AC2036" i="14"/>
  <c r="J2036" i="14" s="1"/>
  <c r="AC2033" i="14"/>
  <c r="J2033" i="14" s="1"/>
  <c r="AC2031" i="14"/>
  <c r="J2031" i="14" s="1"/>
  <c r="AC2029" i="14"/>
  <c r="J2029" i="14" s="1"/>
  <c r="AC2027" i="14"/>
  <c r="J2027" i="14" s="1"/>
  <c r="AC2022" i="14"/>
  <c r="J2022" i="14" s="1"/>
  <c r="AC2019" i="14"/>
  <c r="J2019" i="14" s="1"/>
  <c r="AC2017" i="14"/>
  <c r="J2017" i="14" s="1"/>
  <c r="AC2014" i="14"/>
  <c r="J2014" i="14" s="1"/>
  <c r="AC2012" i="14"/>
  <c r="J2012" i="14" s="1"/>
  <c r="AC2010" i="14"/>
  <c r="J2010" i="14" s="1"/>
  <c r="AC2008" i="14"/>
  <c r="J2008" i="14" s="1"/>
  <c r="AC2006" i="14"/>
  <c r="J2006" i="14" s="1"/>
  <c r="AC2004" i="14"/>
  <c r="J2004" i="14" s="1"/>
  <c r="AC2002" i="14"/>
  <c r="J2002" i="14" s="1"/>
  <c r="AC1999" i="14"/>
  <c r="J1999" i="14" s="1"/>
  <c r="AC1995" i="14"/>
  <c r="J1995" i="14" s="1"/>
  <c r="AC1992" i="14"/>
  <c r="J1992" i="14" s="1"/>
  <c r="AC1990" i="14"/>
  <c r="J1990" i="14" s="1"/>
  <c r="AC1988" i="14"/>
  <c r="J1988" i="14" s="1"/>
  <c r="AC1986" i="14"/>
  <c r="J1986" i="14" s="1"/>
  <c r="AC1981" i="14"/>
  <c r="J1981" i="14" s="1"/>
  <c r="AC1979" i="14"/>
  <c r="J1979" i="14" s="1"/>
  <c r="AC1976" i="14"/>
  <c r="J1976" i="14" s="1"/>
  <c r="AC1972" i="14"/>
  <c r="J1972" i="14" s="1"/>
  <c r="AC1970" i="14"/>
  <c r="J1970" i="14" s="1"/>
  <c r="AC1968" i="14"/>
  <c r="J1968" i="14" s="1"/>
  <c r="AC1966" i="14"/>
  <c r="J1966" i="14" s="1"/>
  <c r="AC1964" i="14"/>
  <c r="J1964" i="14" s="1"/>
  <c r="AC1961" i="14"/>
  <c r="J1961" i="14" s="1"/>
  <c r="AC1959" i="14"/>
  <c r="J1959" i="14" s="1"/>
  <c r="AC1957" i="14"/>
  <c r="J1957" i="14" s="1"/>
  <c r="AC1955" i="14"/>
  <c r="J1955" i="14" s="1"/>
  <c r="AC1953" i="14"/>
  <c r="J1953" i="14" s="1"/>
  <c r="AC1951" i="14"/>
  <c r="J1951" i="14" s="1"/>
  <c r="AC1946" i="14"/>
  <c r="J1946" i="14" s="1"/>
  <c r="AC1944" i="14"/>
  <c r="J1944" i="14" s="1"/>
  <c r="AC1936" i="14"/>
  <c r="J1936" i="14" s="1"/>
  <c r="AC1934" i="14"/>
  <c r="J1934" i="14" s="1"/>
  <c r="AC1932" i="14"/>
  <c r="J1932" i="14" s="1"/>
  <c r="AC1927" i="14"/>
  <c r="J1927" i="14" s="1"/>
  <c r="AC1925" i="14"/>
  <c r="J1925" i="14" s="1"/>
  <c r="AC1922" i="14"/>
  <c r="J1922" i="14" s="1"/>
  <c r="AC1920" i="14"/>
  <c r="J1920" i="14" s="1"/>
  <c r="AC1917" i="14"/>
  <c r="J1917" i="14" s="1"/>
  <c r="AC1915" i="14"/>
  <c r="J1915" i="14" s="1"/>
  <c r="AC1913" i="14"/>
  <c r="J1913" i="14" s="1"/>
  <c r="AC1911" i="14"/>
  <c r="J1911" i="14" s="1"/>
  <c r="AC1909" i="14"/>
  <c r="J1909" i="14" s="1"/>
  <c r="AC1907" i="14"/>
  <c r="J1907" i="14" s="1"/>
  <c r="AC1905" i="14"/>
  <c r="J1905" i="14" s="1"/>
  <c r="AC1903" i="14"/>
  <c r="J1903" i="14" s="1"/>
  <c r="AC1901" i="14"/>
  <c r="J1901" i="14" s="1"/>
  <c r="AC1898" i="14"/>
  <c r="J1898" i="14" s="1"/>
  <c r="AC1896" i="14"/>
  <c r="J1896" i="14" s="1"/>
  <c r="AC1893" i="14"/>
  <c r="J1893" i="14" s="1"/>
  <c r="AC1889" i="14"/>
  <c r="J1889" i="14" s="1"/>
  <c r="AC1887" i="14"/>
  <c r="J1887" i="14" s="1"/>
  <c r="AC1883" i="14"/>
  <c r="J1883" i="14" s="1"/>
  <c r="AC1881" i="14"/>
  <c r="J1881" i="14" s="1"/>
  <c r="AC1879" i="14"/>
  <c r="J1879" i="14" s="1"/>
  <c r="AC1877" i="14"/>
  <c r="J1877" i="14" s="1"/>
  <c r="AC1875" i="14"/>
  <c r="J1875" i="14" s="1"/>
  <c r="AC1873" i="14"/>
  <c r="J1873" i="14" s="1"/>
  <c r="AC1871" i="14"/>
  <c r="J1871" i="14" s="1"/>
  <c r="AC1869" i="14"/>
  <c r="J1869" i="14" s="1"/>
  <c r="AC1867" i="14"/>
  <c r="J1867" i="14" s="1"/>
  <c r="AC1865" i="14"/>
  <c r="J1865" i="14" s="1"/>
  <c r="AC1863" i="14"/>
  <c r="J1863" i="14" s="1"/>
  <c r="AC1861" i="14"/>
  <c r="J1861" i="14" s="1"/>
  <c r="AC1859" i="14"/>
  <c r="J1859" i="14" s="1"/>
  <c r="AC1857" i="14"/>
  <c r="J1857" i="14" s="1"/>
  <c r="AC1855" i="14"/>
  <c r="J1855" i="14" s="1"/>
  <c r="AC1852" i="14"/>
  <c r="J1852" i="14" s="1"/>
  <c r="AC1848" i="14"/>
  <c r="J1848" i="14" s="1"/>
  <c r="AC1844" i="14"/>
  <c r="J1844" i="14" s="1"/>
  <c r="AC1842" i="14"/>
  <c r="J1842" i="14" s="1"/>
  <c r="AC1839" i="14"/>
  <c r="J1839" i="14" s="1"/>
  <c r="AC1837" i="14"/>
  <c r="J1837" i="14" s="1"/>
  <c r="AC1832" i="14"/>
  <c r="J1832" i="14" s="1"/>
  <c r="AC1817" i="14"/>
  <c r="J1817" i="14" s="1"/>
  <c r="AC1812" i="14"/>
  <c r="J1812" i="14" s="1"/>
  <c r="AC1810" i="14"/>
  <c r="J1810" i="14" s="1"/>
  <c r="AC1808" i="14"/>
  <c r="J1808" i="14" s="1"/>
  <c r="AC1800" i="14"/>
  <c r="J1800" i="14" s="1"/>
  <c r="AC1797" i="14"/>
  <c r="J1797" i="14" s="1"/>
  <c r="AC1795" i="14"/>
  <c r="J1795" i="14" s="1"/>
  <c r="AC1793" i="14"/>
  <c r="J1793" i="14" s="1"/>
  <c r="AC1788" i="14"/>
  <c r="J1788" i="14" s="1"/>
  <c r="AC1785" i="14"/>
  <c r="J1785" i="14" s="1"/>
  <c r="AC1782" i="14"/>
  <c r="J1782" i="14" s="1"/>
  <c r="AC1780" i="14"/>
  <c r="J1780" i="14" s="1"/>
  <c r="AC1777" i="14"/>
  <c r="J1777" i="14" s="1"/>
  <c r="AC1775" i="14"/>
  <c r="J1775" i="14" s="1"/>
  <c r="AC1772" i="14"/>
  <c r="J1772" i="14" s="1"/>
  <c r="AC1770" i="14"/>
  <c r="J1770" i="14" s="1"/>
  <c r="AC1765" i="14"/>
  <c r="J1765" i="14" s="1"/>
  <c r="AC1763" i="14"/>
  <c r="J1763" i="14" s="1"/>
  <c r="AC1760" i="14"/>
  <c r="J1760" i="14" s="1"/>
  <c r="AC1758" i="14"/>
  <c r="J1758" i="14" s="1"/>
  <c r="AC1756" i="14"/>
  <c r="J1756" i="14" s="1"/>
  <c r="AC1754" i="14"/>
  <c r="J1754" i="14" s="1"/>
  <c r="AC1752" i="14"/>
  <c r="J1752" i="14" s="1"/>
  <c r="AC1748" i="14"/>
  <c r="J1748" i="14" s="1"/>
  <c r="AC1741" i="14"/>
  <c r="J1741" i="14" s="1"/>
  <c r="AC1739" i="14"/>
  <c r="J1739" i="14" s="1"/>
  <c r="AC1737" i="14"/>
  <c r="J1737" i="14" s="1"/>
  <c r="AC1735" i="14"/>
  <c r="J1735" i="14" s="1"/>
  <c r="AC1733" i="14"/>
  <c r="J1733" i="14" s="1"/>
  <c r="AC1731" i="14"/>
  <c r="J1731" i="14" s="1"/>
  <c r="AC1729" i="14"/>
  <c r="J1729" i="14" s="1"/>
  <c r="AC1725" i="14"/>
  <c r="J1725" i="14" s="1"/>
  <c r="AC1722" i="14"/>
  <c r="J1722" i="14" s="1"/>
  <c r="AC1718" i="14"/>
  <c r="J1718" i="14" s="1"/>
  <c r="AC1716" i="14"/>
  <c r="J1716" i="14" s="1"/>
  <c r="AC1714" i="14"/>
  <c r="J1714" i="14" s="1"/>
  <c r="AC1712" i="14"/>
  <c r="J1712" i="14" s="1"/>
  <c r="AC1710" i="14"/>
  <c r="J1710" i="14" s="1"/>
  <c r="AC1708" i="14"/>
  <c r="J1708" i="14" s="1"/>
  <c r="AC1705" i="14"/>
  <c r="J1705" i="14" s="1"/>
  <c r="AC1703" i="14"/>
  <c r="J1703" i="14" s="1"/>
  <c r="AC1701" i="14"/>
  <c r="J1701" i="14" s="1"/>
  <c r="AC1699" i="14"/>
  <c r="J1699" i="14" s="1"/>
  <c r="AC1697" i="14"/>
  <c r="J1697" i="14" s="1"/>
  <c r="AC1695" i="14"/>
  <c r="J1695" i="14" s="1"/>
  <c r="AC1691" i="14"/>
  <c r="J1691" i="14" s="1"/>
  <c r="AC1689" i="14"/>
  <c r="J1689" i="14" s="1"/>
  <c r="AC1687" i="14"/>
  <c r="J1687" i="14" s="1"/>
  <c r="AC1685" i="14"/>
  <c r="J1685" i="14" s="1"/>
  <c r="AC1683" i="14"/>
  <c r="J1683" i="14" s="1"/>
  <c r="AC1681" i="14"/>
  <c r="J1681" i="14" s="1"/>
  <c r="AC1679" i="14"/>
  <c r="J1679" i="14" s="1"/>
  <c r="AC1677" i="14"/>
  <c r="J1677" i="14" s="1"/>
  <c r="AC1675" i="14"/>
  <c r="J1675" i="14" s="1"/>
  <c r="AC1673" i="14"/>
  <c r="J1673" i="14" s="1"/>
  <c r="AC1671" i="14"/>
  <c r="J1671" i="14" s="1"/>
  <c r="AC1669" i="14"/>
  <c r="J1669" i="14" s="1"/>
  <c r="AC1667" i="14"/>
  <c r="J1667" i="14" s="1"/>
  <c r="AC1665" i="14"/>
  <c r="J1665" i="14" s="1"/>
  <c r="AC1663" i="14"/>
  <c r="J1663" i="14" s="1"/>
  <c r="AC1661" i="14"/>
  <c r="J1661" i="14" s="1"/>
  <c r="AC1659" i="14"/>
  <c r="J1659" i="14" s="1"/>
  <c r="AC1652" i="14"/>
  <c r="J1652" i="14" s="1"/>
  <c r="AC1650" i="14"/>
  <c r="J1650" i="14" s="1"/>
  <c r="AC1648" i="14"/>
  <c r="J1648" i="14" s="1"/>
  <c r="AC1646" i="14"/>
  <c r="J1646" i="14" s="1"/>
  <c r="AC1644" i="14"/>
  <c r="J1644" i="14" s="1"/>
  <c r="AC1642" i="14"/>
  <c r="J1642" i="14" s="1"/>
  <c r="AC1637" i="14"/>
  <c r="J1637" i="14" s="1"/>
  <c r="AC1628" i="14"/>
  <c r="J1628" i="14" s="1"/>
  <c r="AC1624" i="14"/>
  <c r="J1624" i="14" s="1"/>
  <c r="AC1619" i="14"/>
  <c r="J1619" i="14" s="1"/>
  <c r="AC1612" i="14"/>
  <c r="J1612" i="14" s="1"/>
  <c r="AC1610" i="14"/>
  <c r="J1610" i="14" s="1"/>
  <c r="AC1608" i="14"/>
  <c r="J1608" i="14" s="1"/>
  <c r="AC1601" i="14"/>
  <c r="J1601" i="14" s="1"/>
  <c r="AC1598" i="14"/>
  <c r="J1598" i="14" s="1"/>
  <c r="AC1596" i="14"/>
  <c r="J1596" i="14" s="1"/>
  <c r="AC1590" i="14"/>
  <c r="J1590" i="14" s="1"/>
  <c r="AC1588" i="14"/>
  <c r="J1588" i="14" s="1"/>
  <c r="AC1586" i="14"/>
  <c r="J1586" i="14" s="1"/>
  <c r="AC1584" i="14"/>
  <c r="J1584" i="14" s="1"/>
  <c r="AC1581" i="14"/>
  <c r="J1581" i="14" s="1"/>
  <c r="AC1578" i="14"/>
  <c r="J1578" i="14" s="1"/>
  <c r="AC1576" i="14"/>
  <c r="J1576" i="14" s="1"/>
  <c r="AC1572" i="14"/>
  <c r="J1572" i="14" s="1"/>
  <c r="AC1570" i="14"/>
  <c r="J1570" i="14" s="1"/>
  <c r="AC1566" i="14"/>
  <c r="J1566" i="14" s="1"/>
  <c r="AC1563" i="14"/>
  <c r="J1563" i="14" s="1"/>
  <c r="AC1561" i="14"/>
  <c r="J1561" i="14" s="1"/>
  <c r="AC1559" i="14"/>
  <c r="J1559" i="14" s="1"/>
  <c r="AC1557" i="14"/>
  <c r="J1557" i="14" s="1"/>
  <c r="AC1554" i="14"/>
  <c r="J1554" i="14" s="1"/>
  <c r="AC1552" i="14"/>
  <c r="J1552" i="14" s="1"/>
  <c r="AC1550" i="14"/>
  <c r="J1550" i="14" s="1"/>
  <c r="AC1547" i="14"/>
  <c r="J1547" i="14" s="1"/>
  <c r="AC1545" i="14"/>
  <c r="J1545" i="14" s="1"/>
  <c r="AC1543" i="14"/>
  <c r="J1543" i="14" s="1"/>
  <c r="AC1541" i="14"/>
  <c r="J1541" i="14" s="1"/>
  <c r="AC1539" i="14"/>
  <c r="J1539" i="14" s="1"/>
  <c r="AC1537" i="14"/>
  <c r="J1537" i="14" s="1"/>
  <c r="AC1535" i="14"/>
  <c r="J1535" i="14" s="1"/>
  <c r="AC1533" i="14"/>
  <c r="J1533" i="14" s="1"/>
  <c r="AC1531" i="14"/>
  <c r="J1531" i="14" s="1"/>
  <c r="AC1529" i="14"/>
  <c r="J1529" i="14" s="1"/>
  <c r="AC1527" i="14"/>
  <c r="J1527" i="14" s="1"/>
  <c r="AC1524" i="14"/>
  <c r="J1524" i="14" s="1"/>
  <c r="AC1521" i="14"/>
  <c r="J1521" i="14" s="1"/>
  <c r="AC1501" i="14"/>
  <c r="J1501" i="14" s="1"/>
  <c r="AC1499" i="14"/>
  <c r="J1499" i="14" s="1"/>
  <c r="AC1497" i="14"/>
  <c r="J1497" i="14" s="1"/>
  <c r="AC1493" i="14"/>
  <c r="J1493" i="14" s="1"/>
  <c r="AC1490" i="14"/>
  <c r="J1490" i="14" s="1"/>
  <c r="AC1484" i="14"/>
  <c r="J1484" i="14" s="1"/>
  <c r="AC1482" i="14"/>
  <c r="J1482" i="14" s="1"/>
  <c r="AC1478" i="14"/>
  <c r="J1478" i="14" s="1"/>
  <c r="AC1474" i="14"/>
  <c r="J1474" i="14" s="1"/>
  <c r="AC1468" i="14"/>
  <c r="J1468" i="14" s="1"/>
  <c r="AC1465" i="14"/>
  <c r="J1465" i="14" s="1"/>
  <c r="AC1463" i="14"/>
  <c r="J1463" i="14" s="1"/>
  <c r="AC1461" i="14"/>
  <c r="J1461" i="14" s="1"/>
  <c r="AC1459" i="14"/>
  <c r="J1459" i="14" s="1"/>
  <c r="AC1456" i="14"/>
  <c r="J1456" i="14" s="1"/>
  <c r="AC1451" i="14"/>
  <c r="J1451" i="14" s="1"/>
  <c r="AC1449" i="14"/>
  <c r="J1449" i="14" s="1"/>
  <c r="AC1447" i="14"/>
  <c r="J1447" i="14" s="1"/>
  <c r="AC1445" i="14"/>
  <c r="J1445" i="14" s="1"/>
  <c r="AC1442" i="14"/>
  <c r="J1442" i="14" s="1"/>
  <c r="AC1440" i="14"/>
  <c r="J1440" i="14" s="1"/>
  <c r="AC1438" i="14"/>
  <c r="J1438" i="14" s="1"/>
  <c r="AC1436" i="14"/>
  <c r="J1436" i="14" s="1"/>
  <c r="AC1434" i="14"/>
  <c r="J1434" i="14" s="1"/>
  <c r="AC1432" i="14"/>
  <c r="J1432" i="14" s="1"/>
  <c r="AC1430" i="14"/>
  <c r="J1430" i="14" s="1"/>
  <c r="AC1428" i="14"/>
  <c r="J1428" i="14" s="1"/>
  <c r="AC1426" i="14"/>
  <c r="J1426" i="14" s="1"/>
  <c r="AC1424" i="14"/>
  <c r="J1424" i="14" s="1"/>
  <c r="AC1422" i="14"/>
  <c r="J1422" i="14" s="1"/>
  <c r="AC1420" i="14"/>
  <c r="J1420" i="14" s="1"/>
  <c r="AC1418" i="14"/>
  <c r="J1418" i="14" s="1"/>
  <c r="AC1416" i="14"/>
  <c r="J1416" i="14" s="1"/>
  <c r="AC1414" i="14"/>
  <c r="J1414" i="14" s="1"/>
  <c r="AC1403" i="14"/>
  <c r="J1403" i="14" s="1"/>
  <c r="AC1399" i="14"/>
  <c r="J1399" i="14" s="1"/>
  <c r="AC1397" i="14"/>
  <c r="J1397" i="14" s="1"/>
  <c r="AC1395" i="14"/>
  <c r="J1395" i="14" s="1"/>
  <c r="AC1393" i="14"/>
  <c r="J1393" i="14" s="1"/>
  <c r="AC1391" i="14"/>
  <c r="J1391" i="14" s="1"/>
  <c r="AC1389" i="14"/>
  <c r="J1389" i="14" s="1"/>
  <c r="AC1387" i="14"/>
  <c r="J1387" i="14" s="1"/>
  <c r="AC1385" i="14"/>
  <c r="J1385" i="14" s="1"/>
  <c r="AC1383" i="14"/>
  <c r="J1383" i="14" s="1"/>
  <c r="AC1380" i="14"/>
  <c r="J1380" i="14" s="1"/>
  <c r="AC1378" i="14"/>
  <c r="J1378" i="14" s="1"/>
  <c r="AC1376" i="14"/>
  <c r="J1376" i="14" s="1"/>
  <c r="AC1373" i="14"/>
  <c r="J1373" i="14" s="1"/>
  <c r="AC1370" i="14"/>
  <c r="J1370" i="14" s="1"/>
  <c r="AC1368" i="14"/>
  <c r="J1368" i="14" s="1"/>
  <c r="AC1365" i="14"/>
  <c r="J1365" i="14" s="1"/>
  <c r="AC1357" i="14"/>
  <c r="J1357" i="14" s="1"/>
  <c r="AC1349" i="14"/>
  <c r="J1349" i="14" s="1"/>
  <c r="AC1344" i="14"/>
  <c r="J1344" i="14" s="1"/>
  <c r="AC1342" i="14"/>
  <c r="J1342" i="14" s="1"/>
  <c r="AC1340" i="14"/>
  <c r="J1340" i="14" s="1"/>
  <c r="AC1338" i="14"/>
  <c r="J1338" i="14" s="1"/>
  <c r="AC1336" i="14"/>
  <c r="J1336" i="14" s="1"/>
  <c r="AC1334" i="14"/>
  <c r="J1334" i="14" s="1"/>
  <c r="AC1328" i="14"/>
  <c r="J1328" i="14" s="1"/>
  <c r="AC1325" i="14"/>
  <c r="J1325" i="14" s="1"/>
  <c r="AC1322" i="14"/>
  <c r="J1322" i="14" s="1"/>
  <c r="AC1320" i="14"/>
  <c r="J1320" i="14" s="1"/>
  <c r="AC1318" i="14"/>
  <c r="J1318" i="14" s="1"/>
  <c r="AC1316" i="14"/>
  <c r="J1316" i="14" s="1"/>
  <c r="AC1314" i="14"/>
  <c r="J1314" i="14" s="1"/>
  <c r="AC1305" i="14"/>
  <c r="J1305" i="14" s="1"/>
  <c r="AC1303" i="14"/>
  <c r="J1303" i="14" s="1"/>
  <c r="AC1300" i="14"/>
  <c r="J1300" i="14" s="1"/>
  <c r="AC1286" i="14"/>
  <c r="J1286" i="14" s="1"/>
  <c r="AC1283" i="14"/>
  <c r="J1283" i="14" s="1"/>
  <c r="AC1281" i="14"/>
  <c r="J1281" i="14" s="1"/>
  <c r="AC1276" i="14"/>
  <c r="J1276" i="14" s="1"/>
  <c r="AC1274" i="14"/>
  <c r="J1274" i="14" s="1"/>
  <c r="AC1272" i="14"/>
  <c r="J1272" i="14" s="1"/>
  <c r="AC1269" i="14"/>
  <c r="J1269" i="14" s="1"/>
  <c r="AC1265" i="14"/>
  <c r="J1265" i="14" s="1"/>
  <c r="AC1263" i="14"/>
  <c r="J1263" i="14" s="1"/>
  <c r="AC1261" i="14"/>
  <c r="J1261" i="14" s="1"/>
  <c r="AC1259" i="14"/>
  <c r="J1259" i="14" s="1"/>
  <c r="AC1257" i="14"/>
  <c r="J1257" i="14" s="1"/>
  <c r="AC1255" i="14"/>
  <c r="J1255" i="14" s="1"/>
  <c r="AC1249" i="14"/>
  <c r="J1249" i="14" s="1"/>
  <c r="AC1247" i="14"/>
  <c r="J1247" i="14" s="1"/>
  <c r="AC1245" i="14"/>
  <c r="J1245" i="14" s="1"/>
  <c r="AC1243" i="14"/>
  <c r="J1243" i="14" s="1"/>
  <c r="AC1240" i="14"/>
  <c r="J1240" i="14" s="1"/>
  <c r="AC1236" i="14"/>
  <c r="J1236" i="14" s="1"/>
  <c r="AC1234" i="14"/>
  <c r="J1234" i="14" s="1"/>
  <c r="AC1232" i="14"/>
  <c r="J1232" i="14" s="1"/>
  <c r="AC1229" i="14"/>
  <c r="J1229" i="14" s="1"/>
  <c r="AC1227" i="14"/>
  <c r="J1227" i="14" s="1"/>
  <c r="AC1225" i="14"/>
  <c r="J1225" i="14" s="1"/>
  <c r="AC1223" i="14"/>
  <c r="J1223" i="14" s="1"/>
  <c r="AC1221" i="14"/>
  <c r="J1221" i="14" s="1"/>
  <c r="AC1219" i="14"/>
  <c r="J1219" i="14" s="1"/>
  <c r="AC1217" i="14"/>
  <c r="J1217" i="14" s="1"/>
  <c r="AC1215" i="14"/>
  <c r="J1215" i="14" s="1"/>
  <c r="AC1213" i="14"/>
  <c r="J1213" i="14" s="1"/>
  <c r="AC1211" i="14"/>
  <c r="J1211" i="14" s="1"/>
  <c r="AC1209" i="14"/>
  <c r="J1209" i="14" s="1"/>
  <c r="AC1207" i="14"/>
  <c r="J1207" i="14" s="1"/>
  <c r="AC1205" i="14"/>
  <c r="J1205" i="14" s="1"/>
  <c r="AC1203" i="14"/>
  <c r="J1203" i="14" s="1"/>
  <c r="AC1201" i="14"/>
  <c r="J1201" i="14" s="1"/>
  <c r="AC1198" i="14"/>
  <c r="J1198" i="14" s="1"/>
  <c r="AC1196" i="14"/>
  <c r="J1196" i="14" s="1"/>
  <c r="AC1194" i="14"/>
  <c r="J1194" i="14" s="1"/>
  <c r="AC1192" i="14"/>
  <c r="J1192" i="14" s="1"/>
  <c r="AC1188" i="14"/>
  <c r="J1188" i="14" s="1"/>
  <c r="AC1186" i="14"/>
  <c r="J1186" i="14" s="1"/>
  <c r="AC1184" i="14"/>
  <c r="J1184" i="14" s="1"/>
  <c r="AC1181" i="14"/>
  <c r="J1181" i="14" s="1"/>
  <c r="AC1177" i="14"/>
  <c r="J1177" i="14" s="1"/>
  <c r="AC1175" i="14"/>
  <c r="J1175" i="14" s="1"/>
  <c r="AC1173" i="14"/>
  <c r="J1173" i="14" s="1"/>
  <c r="AC1171" i="14"/>
  <c r="J1171" i="14" s="1"/>
  <c r="AC1168" i="14"/>
  <c r="J1168" i="14" s="1"/>
  <c r="AC1166" i="14"/>
  <c r="J1166" i="14" s="1"/>
  <c r="AC1160" i="14"/>
  <c r="J1160" i="14" s="1"/>
  <c r="AC1155" i="14"/>
  <c r="J1155" i="14" s="1"/>
  <c r="AC1153" i="14"/>
  <c r="J1153" i="14" s="1"/>
  <c r="AC1144" i="14"/>
  <c r="J1144" i="14" s="1"/>
  <c r="AC1141" i="14"/>
  <c r="J1141" i="14" s="1"/>
  <c r="AC1138" i="14"/>
  <c r="J1138" i="14" s="1"/>
  <c r="AC1134" i="14"/>
  <c r="J1134" i="14" s="1"/>
  <c r="AC1132" i="14"/>
  <c r="J1132" i="14" s="1"/>
  <c r="AC1129" i="14"/>
  <c r="J1129" i="14" s="1"/>
  <c r="AC1126" i="14"/>
  <c r="J1126" i="14" s="1"/>
  <c r="AC1124" i="14"/>
  <c r="J1124" i="14" s="1"/>
  <c r="AC1122" i="14"/>
  <c r="J1122" i="14" s="1"/>
  <c r="AC1119" i="14"/>
  <c r="J1119" i="14" s="1"/>
  <c r="AC1117" i="14"/>
  <c r="J1117" i="14" s="1"/>
  <c r="AC1115" i="14"/>
  <c r="J1115" i="14" s="1"/>
  <c r="AC1113" i="14"/>
  <c r="J1113" i="14" s="1"/>
  <c r="AC1111" i="14"/>
  <c r="J1111" i="14" s="1"/>
  <c r="AC1109" i="14"/>
  <c r="J1109" i="14" s="1"/>
  <c r="AC1107" i="14"/>
  <c r="J1107" i="14" s="1"/>
  <c r="AC1105" i="14"/>
  <c r="J1105" i="14" s="1"/>
  <c r="AC1103" i="14"/>
  <c r="J1103" i="14" s="1"/>
  <c r="AC1101" i="14"/>
  <c r="J1101" i="14" s="1"/>
  <c r="AC1099" i="14"/>
  <c r="J1099" i="14" s="1"/>
  <c r="AC1095" i="14"/>
  <c r="J1095" i="14" s="1"/>
  <c r="AC1091" i="14"/>
  <c r="J1091" i="14" s="1"/>
  <c r="AC1085" i="14"/>
  <c r="J1085" i="14" s="1"/>
  <c r="AC1083" i="14"/>
  <c r="J1083" i="14" s="1"/>
  <c r="AC1080" i="14"/>
  <c r="J1080" i="14" s="1"/>
  <c r="AC1077" i="14"/>
  <c r="J1077" i="14" s="1"/>
  <c r="AC1075" i="14"/>
  <c r="J1075" i="14" s="1"/>
  <c r="AC1073" i="14"/>
  <c r="J1073" i="14" s="1"/>
  <c r="AC1071" i="14"/>
  <c r="J1071" i="14" s="1"/>
  <c r="AC1068" i="14"/>
  <c r="J1068" i="14" s="1"/>
  <c r="AC1065" i="14"/>
  <c r="J1065" i="14" s="1"/>
  <c r="AC1063" i="14"/>
  <c r="J1063" i="14" s="1"/>
  <c r="AC1059" i="14"/>
  <c r="J1059" i="14" s="1"/>
  <c r="AC1057" i="14"/>
  <c r="J1057" i="14" s="1"/>
  <c r="AC1053" i="14"/>
  <c r="J1053" i="14" s="1"/>
  <c r="AC1050" i="14"/>
  <c r="J1050" i="14" s="1"/>
  <c r="AC1046" i="14"/>
  <c r="J1046" i="14" s="1"/>
  <c r="AC1043" i="14"/>
  <c r="J1043" i="14" s="1"/>
  <c r="AC1041" i="14"/>
  <c r="J1041" i="14" s="1"/>
  <c r="AC1039" i="14"/>
  <c r="J1039" i="14" s="1"/>
  <c r="AC1035" i="14"/>
  <c r="J1035" i="14" s="1"/>
  <c r="AC1033" i="14"/>
  <c r="J1033" i="14" s="1"/>
  <c r="AC1030" i="14"/>
  <c r="J1030" i="14" s="1"/>
  <c r="AC1028" i="14"/>
  <c r="J1028" i="14" s="1"/>
  <c r="AC1020" i="14"/>
  <c r="J1020" i="14" s="1"/>
  <c r="AC1018" i="14"/>
  <c r="J1018" i="14" s="1"/>
  <c r="AC1016" i="14"/>
  <c r="J1016" i="14" s="1"/>
  <c r="AC1014" i="14"/>
  <c r="J1014" i="14" s="1"/>
  <c r="AC1011" i="14"/>
  <c r="J1011" i="14" s="1"/>
  <c r="AC1009" i="14"/>
  <c r="J1009" i="14" s="1"/>
  <c r="AC1003" i="14"/>
  <c r="J1003" i="14" s="1"/>
  <c r="AC1001" i="14"/>
  <c r="J1001" i="14" s="1"/>
  <c r="AC999" i="14"/>
  <c r="J999" i="14" s="1"/>
  <c r="AC997" i="14"/>
  <c r="J997" i="14" s="1"/>
  <c r="AC995" i="14"/>
  <c r="J995" i="14" s="1"/>
  <c r="AC992" i="14"/>
  <c r="J992" i="14" s="1"/>
  <c r="AC990" i="14"/>
  <c r="J990" i="14" s="1"/>
  <c r="AC988" i="14"/>
  <c r="J988" i="14" s="1"/>
  <c r="AC981" i="14"/>
  <c r="J981" i="14" s="1"/>
  <c r="AC977" i="14"/>
  <c r="J977" i="14" s="1"/>
  <c r="AC974" i="14"/>
  <c r="J974" i="14" s="1"/>
  <c r="AC972" i="14"/>
  <c r="J972" i="14" s="1"/>
  <c r="AC970" i="14"/>
  <c r="J970" i="14" s="1"/>
  <c r="AC964" i="14"/>
  <c r="J964" i="14" s="1"/>
  <c r="AC962" i="14"/>
  <c r="J962" i="14" s="1"/>
  <c r="AC959" i="14"/>
  <c r="J959" i="14" s="1"/>
  <c r="AC957" i="14"/>
  <c r="J957" i="14" s="1"/>
  <c r="AC955" i="14"/>
  <c r="J955" i="14" s="1"/>
  <c r="AC952" i="14"/>
  <c r="J952" i="14" s="1"/>
  <c r="AC950" i="14"/>
  <c r="J950" i="14" s="1"/>
  <c r="AC948" i="14"/>
  <c r="J948" i="14" s="1"/>
  <c r="AC946" i="14"/>
  <c r="J946" i="14" s="1"/>
  <c r="AC944" i="14"/>
  <c r="J944" i="14" s="1"/>
  <c r="AC942" i="14"/>
  <c r="J942" i="14" s="1"/>
  <c r="AC918" i="14"/>
  <c r="J918" i="14" s="1"/>
  <c r="AC912" i="14"/>
  <c r="J912" i="14" s="1"/>
  <c r="AC910" i="14"/>
  <c r="J910" i="14" s="1"/>
  <c r="AC908" i="14"/>
  <c r="J908" i="14" s="1"/>
  <c r="AC906" i="14"/>
  <c r="J906" i="14" s="1"/>
  <c r="AC904" i="14"/>
  <c r="J904" i="14" s="1"/>
  <c r="AC901" i="14"/>
  <c r="J901" i="14" s="1"/>
  <c r="AC898" i="14"/>
  <c r="J898" i="14" s="1"/>
  <c r="AC896" i="14"/>
  <c r="J896" i="14" s="1"/>
  <c r="AC883" i="14"/>
  <c r="J883" i="14" s="1"/>
  <c r="AC860" i="14"/>
  <c r="J860" i="14" s="1"/>
  <c r="AC857" i="14"/>
  <c r="J857" i="14" s="1"/>
  <c r="AC854" i="14"/>
  <c r="J854" i="14" s="1"/>
  <c r="AC852" i="14"/>
  <c r="J852" i="14" s="1"/>
  <c r="AC850" i="14"/>
  <c r="J850" i="14" s="1"/>
  <c r="AC844" i="14"/>
  <c r="J844" i="14" s="1"/>
  <c r="AC841" i="14"/>
  <c r="J841" i="14" s="1"/>
  <c r="AC837" i="14"/>
  <c r="J837" i="14" s="1"/>
  <c r="AC833" i="14"/>
  <c r="J833" i="14" s="1"/>
  <c r="AC831" i="14"/>
  <c r="J831" i="14" s="1"/>
  <c r="AC820" i="14"/>
  <c r="J820" i="14" s="1"/>
  <c r="AC824" i="14"/>
  <c r="J824" i="14" s="1"/>
  <c r="AC799" i="14"/>
  <c r="J799" i="14" s="1"/>
  <c r="AC796" i="14"/>
  <c r="J796" i="14" s="1"/>
  <c r="AC794" i="14"/>
  <c r="J794" i="14" s="1"/>
  <c r="AC785" i="14"/>
  <c r="J785" i="14" s="1"/>
  <c r="AC782" i="14"/>
  <c r="J782" i="14" s="1"/>
  <c r="AC780" i="14"/>
  <c r="J780" i="14" s="1"/>
  <c r="AC778" i="14"/>
  <c r="J778" i="14" s="1"/>
  <c r="AC776" i="14"/>
  <c r="J776" i="14" s="1"/>
  <c r="AC774" i="14"/>
  <c r="J774" i="14" s="1"/>
  <c r="AC765" i="14"/>
  <c r="J765" i="14" s="1"/>
  <c r="AC763" i="14"/>
  <c r="J763" i="14" s="1"/>
  <c r="AC761" i="14"/>
  <c r="J761" i="14" s="1"/>
  <c r="AC759" i="14"/>
  <c r="J759" i="14" s="1"/>
  <c r="AC757" i="14"/>
  <c r="J757" i="14" s="1"/>
  <c r="AC755" i="14"/>
  <c r="J755" i="14" s="1"/>
  <c r="AC752" i="14"/>
  <c r="J752" i="14" s="1"/>
  <c r="AC749" i="14"/>
  <c r="J749" i="14" s="1"/>
  <c r="AC747" i="14"/>
  <c r="J747" i="14" s="1"/>
  <c r="AC742" i="14"/>
  <c r="J742" i="14" s="1"/>
  <c r="AC740" i="14"/>
  <c r="J740" i="14" s="1"/>
  <c r="AC3061" i="14"/>
  <c r="J3061" i="14" s="1"/>
  <c r="AC3057" i="14"/>
  <c r="J3057" i="14" s="1"/>
  <c r="AC3055" i="14"/>
  <c r="J3055" i="14" s="1"/>
  <c r="AC3051" i="14"/>
  <c r="J3051" i="14" s="1"/>
  <c r="AC3048" i="14"/>
  <c r="J3048" i="14" s="1"/>
  <c r="AC3046" i="14"/>
  <c r="J3046" i="14" s="1"/>
  <c r="AC3036" i="14"/>
  <c r="J3036" i="14" s="1"/>
  <c r="AC3030" i="14"/>
  <c r="J3030" i="14" s="1"/>
  <c r="AC3027" i="14"/>
  <c r="J3027" i="14" s="1"/>
  <c r="AC3019" i="14"/>
  <c r="J3019" i="14" s="1"/>
  <c r="AC3017" i="14"/>
  <c r="J3017" i="14" s="1"/>
  <c r="AC3015" i="14"/>
  <c r="J3015" i="14" s="1"/>
  <c r="AC3013" i="14"/>
  <c r="J3013" i="14" s="1"/>
  <c r="AC3011" i="14"/>
  <c r="J3011" i="14" s="1"/>
  <c r="AC3009" i="14"/>
  <c r="J3009" i="14" s="1"/>
  <c r="AC3007" i="14"/>
  <c r="J3007" i="14" s="1"/>
  <c r="AC3005" i="14"/>
  <c r="J3005" i="14" s="1"/>
  <c r="AC3003" i="14"/>
  <c r="J3003" i="14" s="1"/>
  <c r="AC3001" i="14"/>
  <c r="J3001" i="14" s="1"/>
  <c r="AC2999" i="14"/>
  <c r="J2999" i="14" s="1"/>
  <c r="AC2997" i="14"/>
  <c r="J2997" i="14" s="1"/>
  <c r="AC2995" i="14"/>
  <c r="J2995" i="14" s="1"/>
  <c r="AC2993" i="14"/>
  <c r="J2993" i="14" s="1"/>
  <c r="AC2991" i="14"/>
  <c r="J2991" i="14" s="1"/>
  <c r="AC2989" i="14"/>
  <c r="J2989" i="14" s="1"/>
  <c r="AC2987" i="14"/>
  <c r="J2987" i="14" s="1"/>
  <c r="AC2985" i="14"/>
  <c r="J2985" i="14" s="1"/>
  <c r="AC2983" i="14"/>
  <c r="J2983" i="14" s="1"/>
  <c r="AC2980" i="14"/>
  <c r="J2980" i="14" s="1"/>
  <c r="AC2978" i="14"/>
  <c r="J2978" i="14" s="1"/>
  <c r="AC2976" i="14"/>
  <c r="J2976" i="14" s="1"/>
  <c r="AC2970" i="14"/>
  <c r="J2970" i="14" s="1"/>
  <c r="AC2968" i="14"/>
  <c r="J2968" i="14" s="1"/>
  <c r="AC2966" i="14"/>
  <c r="J2966" i="14" s="1"/>
  <c r="AC2964" i="14"/>
  <c r="J2964" i="14" s="1"/>
  <c r="AC2962" i="14"/>
  <c r="J2962" i="14" s="1"/>
  <c r="AC2960" i="14"/>
  <c r="J2960" i="14" s="1"/>
  <c r="AC2958" i="14"/>
  <c r="J2958" i="14" s="1"/>
  <c r="AC2956" i="14"/>
  <c r="J2956" i="14" s="1"/>
  <c r="AC2954" i="14"/>
  <c r="J2954" i="14" s="1"/>
  <c r="AC2952" i="14"/>
  <c r="J2952" i="14" s="1"/>
  <c r="AC2950" i="14"/>
  <c r="J2950" i="14" s="1"/>
  <c r="AC2948" i="14"/>
  <c r="J2948" i="14" s="1"/>
  <c r="AC2946" i="14"/>
  <c r="J2946" i="14" s="1"/>
  <c r="AC2944" i="14"/>
  <c r="J2944" i="14" s="1"/>
  <c r="AC2942" i="14"/>
  <c r="J2942" i="14" s="1"/>
  <c r="AC2940" i="14"/>
  <c r="J2940" i="14" s="1"/>
  <c r="AC2938" i="14"/>
  <c r="J2938" i="14" s="1"/>
  <c r="AC2936" i="14"/>
  <c r="J2936" i="14" s="1"/>
  <c r="AC2934" i="14"/>
  <c r="J2934" i="14" s="1"/>
  <c r="AC2932" i="14"/>
  <c r="J2932" i="14" s="1"/>
  <c r="AC2930" i="14"/>
  <c r="J2930" i="14" s="1"/>
  <c r="AC2928" i="14"/>
  <c r="J2928" i="14" s="1"/>
  <c r="AC2926" i="14"/>
  <c r="J2926" i="14" s="1"/>
  <c r="AC2924" i="14"/>
  <c r="J2924" i="14" s="1"/>
  <c r="AC2920" i="14"/>
  <c r="J2920" i="14" s="1"/>
  <c r="AC2917" i="14"/>
  <c r="J2917" i="14" s="1"/>
  <c r="AC2915" i="14"/>
  <c r="J2915" i="14" s="1"/>
  <c r="AC2913" i="14"/>
  <c r="J2913" i="14" s="1"/>
  <c r="AC2911" i="14"/>
  <c r="J2911" i="14" s="1"/>
  <c r="AC2909" i="14"/>
  <c r="J2909" i="14" s="1"/>
  <c r="AC2907" i="14"/>
  <c r="J2907" i="14" s="1"/>
  <c r="AC2905" i="14"/>
  <c r="J2905" i="14" s="1"/>
  <c r="AC2903" i="14"/>
  <c r="J2903" i="14" s="1"/>
  <c r="AC2901" i="14"/>
  <c r="J2901" i="14" s="1"/>
  <c r="AC2896" i="14"/>
  <c r="J2896" i="14" s="1"/>
  <c r="AC2891" i="14"/>
  <c r="J2891" i="14" s="1"/>
  <c r="AC2885" i="14"/>
  <c r="J2885" i="14" s="1"/>
  <c r="AC2879" i="14"/>
  <c r="J2879" i="14" s="1"/>
  <c r="AC2877" i="14"/>
  <c r="J2877" i="14" s="1"/>
  <c r="AC2874" i="14"/>
  <c r="J2874" i="14" s="1"/>
  <c r="AC2871" i="14"/>
  <c r="J2871" i="14" s="1"/>
  <c r="AC2869" i="14"/>
  <c r="J2869" i="14" s="1"/>
  <c r="AC2867" i="14"/>
  <c r="J2867" i="14" s="1"/>
  <c r="AC2863" i="14"/>
  <c r="J2863" i="14" s="1"/>
  <c r="AC2860" i="14"/>
  <c r="J2860" i="14" s="1"/>
  <c r="AC2856" i="14"/>
  <c r="J2856" i="14" s="1"/>
  <c r="AC2854" i="14"/>
  <c r="J2854" i="14" s="1"/>
  <c r="AC2851" i="14"/>
  <c r="J2851" i="14" s="1"/>
  <c r="AC2849" i="14"/>
  <c r="J2849" i="14" s="1"/>
  <c r="AC2847" i="14"/>
  <c r="J2847" i="14" s="1"/>
  <c r="AC2843" i="14"/>
  <c r="J2843" i="14" s="1"/>
  <c r="AC2840" i="14"/>
  <c r="J2840" i="14" s="1"/>
  <c r="AC2838" i="14"/>
  <c r="J2838" i="14" s="1"/>
  <c r="AC2835" i="14"/>
  <c r="J2835" i="14" s="1"/>
  <c r="AC2825" i="14"/>
  <c r="J2825" i="14" s="1"/>
  <c r="AC2820" i="14"/>
  <c r="J2820" i="14" s="1"/>
  <c r="AC2812" i="14"/>
  <c r="J2812" i="14" s="1"/>
  <c r="AC2810" i="14"/>
  <c r="J2810" i="14" s="1"/>
  <c r="AC2804" i="14"/>
  <c r="J2804" i="14" s="1"/>
  <c r="AC2798" i="14"/>
  <c r="J2798" i="14" s="1"/>
  <c r="AC2795" i="14"/>
  <c r="J2795" i="14" s="1"/>
  <c r="AC2791" i="14"/>
  <c r="J2791" i="14" s="1"/>
  <c r="AC2785" i="14"/>
  <c r="J2785" i="14" s="1"/>
  <c r="AC2782" i="14"/>
  <c r="J2782" i="14" s="1"/>
  <c r="AC2778" i="14"/>
  <c r="J2778" i="14" s="1"/>
  <c r="AC2776" i="14"/>
  <c r="J2776" i="14" s="1"/>
  <c r="AC2773" i="14"/>
  <c r="J2773" i="14" s="1"/>
  <c r="AC2771" i="14"/>
  <c r="J2771" i="14" s="1"/>
  <c r="AC2769" i="14"/>
  <c r="J2769" i="14" s="1"/>
  <c r="AC2766" i="14"/>
  <c r="J2766" i="14" s="1"/>
  <c r="AC2764" i="14"/>
  <c r="J2764" i="14" s="1"/>
  <c r="AC2762" i="14"/>
  <c r="J2762" i="14" s="1"/>
  <c r="AC2760" i="14"/>
  <c r="J2760" i="14" s="1"/>
  <c r="AC2758" i="14"/>
  <c r="J2758" i="14" s="1"/>
  <c r="AC2756" i="14"/>
  <c r="J2756" i="14" s="1"/>
  <c r="AC2753" i="14"/>
  <c r="J2753" i="14" s="1"/>
  <c r="AC2750" i="14"/>
  <c r="J2750" i="14" s="1"/>
  <c r="AC2743" i="14"/>
  <c r="J2743" i="14" s="1"/>
  <c r="AC2741" i="14"/>
  <c r="J2741" i="14" s="1"/>
  <c r="AC2739" i="14"/>
  <c r="J2739" i="14" s="1"/>
  <c r="AC2726" i="14"/>
  <c r="J2726" i="14" s="1"/>
  <c r="AC2724" i="14"/>
  <c r="J2724" i="14" s="1"/>
  <c r="AC2720" i="14"/>
  <c r="J2720" i="14" s="1"/>
  <c r="AC2718" i="14"/>
  <c r="J2718" i="14" s="1"/>
  <c r="AC2715" i="14"/>
  <c r="J2715" i="14" s="1"/>
  <c r="AC2708" i="14"/>
  <c r="J2708" i="14" s="1"/>
  <c r="AC2706" i="14"/>
  <c r="J2706" i="14" s="1"/>
  <c r="AC2694" i="14"/>
  <c r="J2694" i="14" s="1"/>
  <c r="AC2692" i="14"/>
  <c r="J2692" i="14" s="1"/>
  <c r="AC2690" i="14"/>
  <c r="J2690" i="14" s="1"/>
  <c r="AC2688" i="14"/>
  <c r="J2688" i="14" s="1"/>
  <c r="AC2685" i="14"/>
  <c r="J2685" i="14" s="1"/>
  <c r="AC2679" i="14"/>
  <c r="J2679" i="14" s="1"/>
  <c r="AC2673" i="14"/>
  <c r="J2673" i="14" s="1"/>
  <c r="AC2660" i="14"/>
  <c r="J2660" i="14" s="1"/>
  <c r="AC2658" i="14"/>
  <c r="J2658" i="14" s="1"/>
  <c r="AC2655" i="14"/>
  <c r="J2655" i="14" s="1"/>
  <c r="AC2653" i="14"/>
  <c r="J2653" i="14" s="1"/>
  <c r="AC2649" i="14"/>
  <c r="J2649" i="14" s="1"/>
  <c r="AC2646" i="14"/>
  <c r="J2646" i="14" s="1"/>
  <c r="AC2644" i="14"/>
  <c r="J2644" i="14" s="1"/>
  <c r="AC2642" i="14"/>
  <c r="J2642" i="14" s="1"/>
  <c r="AC2640" i="14"/>
  <c r="J2640" i="14" s="1"/>
  <c r="AC2638" i="14"/>
  <c r="J2638" i="14" s="1"/>
  <c r="AC2636" i="14"/>
  <c r="J2636" i="14" s="1"/>
  <c r="AC2634" i="14"/>
  <c r="J2634" i="14" s="1"/>
  <c r="AC2632" i="14"/>
  <c r="J2632" i="14" s="1"/>
  <c r="AC2629" i="14"/>
  <c r="J2629" i="14" s="1"/>
  <c r="AC2625" i="14"/>
  <c r="J2625" i="14" s="1"/>
  <c r="AC2619" i="14"/>
  <c r="J2619" i="14" s="1"/>
  <c r="AC2617" i="14"/>
  <c r="J2617" i="14" s="1"/>
  <c r="AC2613" i="14"/>
  <c r="J2613" i="14" s="1"/>
  <c r="AC2611" i="14"/>
  <c r="J2611" i="14" s="1"/>
  <c r="AC2609" i="14"/>
  <c r="J2609" i="14" s="1"/>
  <c r="AC2607" i="14"/>
  <c r="J2607" i="14" s="1"/>
  <c r="AC2605" i="14"/>
  <c r="J2605" i="14" s="1"/>
  <c r="AC2602" i="14"/>
  <c r="J2602" i="14" s="1"/>
  <c r="AC2599" i="14"/>
  <c r="J2599" i="14" s="1"/>
  <c r="AC2597" i="14"/>
  <c r="J2597" i="14" s="1"/>
  <c r="AC2595" i="14"/>
  <c r="J2595" i="14" s="1"/>
  <c r="AC2593" i="14"/>
  <c r="J2593" i="14" s="1"/>
  <c r="AC2590" i="14"/>
  <c r="J2590" i="14" s="1"/>
  <c r="AC2588" i="14"/>
  <c r="J2588" i="14" s="1"/>
  <c r="AC2586" i="14"/>
  <c r="J2586" i="14" s="1"/>
  <c r="AC2582" i="14"/>
  <c r="J2582" i="14" s="1"/>
  <c r="AC2580" i="14"/>
  <c r="J2580" i="14" s="1"/>
  <c r="AC2578" i="14"/>
  <c r="J2578" i="14" s="1"/>
  <c r="AC2575" i="14"/>
  <c r="J2575" i="14" s="1"/>
  <c r="AC2572" i="14"/>
  <c r="J2572" i="14" s="1"/>
  <c r="AC2570" i="14"/>
  <c r="J2570" i="14" s="1"/>
  <c r="AC2568" i="14"/>
  <c r="J2568" i="14" s="1"/>
  <c r="AC2566" i="14"/>
  <c r="J2566" i="14" s="1"/>
  <c r="AC2564" i="14"/>
  <c r="J2564" i="14" s="1"/>
  <c r="AC2561" i="14"/>
  <c r="J2561" i="14" s="1"/>
  <c r="AC2559" i="14"/>
  <c r="J2559" i="14" s="1"/>
  <c r="AC2555" i="14"/>
  <c r="J2555" i="14" s="1"/>
  <c r="AC2549" i="14"/>
  <c r="J2549" i="14" s="1"/>
  <c r="AC2546" i="14"/>
  <c r="J2546" i="14" s="1"/>
  <c r="AC2542" i="14"/>
  <c r="J2542" i="14" s="1"/>
  <c r="AC2540" i="14"/>
  <c r="J2540" i="14" s="1"/>
  <c r="AC2538" i="14"/>
  <c r="J2538" i="14" s="1"/>
  <c r="AC2536" i="14"/>
  <c r="J2536" i="14" s="1"/>
  <c r="AC2534" i="14"/>
  <c r="J2534" i="14" s="1"/>
  <c r="AC2532" i="14"/>
  <c r="J2532" i="14" s="1"/>
  <c r="AC2530" i="14"/>
  <c r="J2530" i="14" s="1"/>
  <c r="AC2528" i="14"/>
  <c r="J2528" i="14" s="1"/>
  <c r="AC2524" i="14"/>
  <c r="J2524" i="14" s="1"/>
  <c r="AC2522" i="14"/>
  <c r="J2522" i="14" s="1"/>
  <c r="AC2520" i="14"/>
  <c r="J2520" i="14" s="1"/>
  <c r="AC2518" i="14"/>
  <c r="J2518" i="14" s="1"/>
  <c r="AC2509" i="14"/>
  <c r="J2509" i="14" s="1"/>
  <c r="AC2507" i="14"/>
  <c r="J2507" i="14" s="1"/>
  <c r="AC2505" i="14"/>
  <c r="J2505" i="14" s="1"/>
  <c r="AC2503" i="14"/>
  <c r="J2503" i="14" s="1"/>
  <c r="AC2501" i="14"/>
  <c r="J2501" i="14" s="1"/>
  <c r="AC2498" i="14"/>
  <c r="J2498" i="14" s="1"/>
  <c r="AC2496" i="14"/>
  <c r="J2496" i="14" s="1"/>
  <c r="AC2494" i="14"/>
  <c r="J2494" i="14" s="1"/>
  <c r="AC2492" i="14"/>
  <c r="J2492" i="14" s="1"/>
  <c r="AC2490" i="14"/>
  <c r="J2490" i="14" s="1"/>
  <c r="AC2488" i="14"/>
  <c r="J2488" i="14" s="1"/>
  <c r="AC2486" i="14"/>
  <c r="J2486" i="14" s="1"/>
  <c r="AC2483" i="14"/>
  <c r="J2483" i="14" s="1"/>
  <c r="AC2480" i="14"/>
  <c r="J2480" i="14" s="1"/>
  <c r="AC2478" i="14"/>
  <c r="J2478" i="14" s="1"/>
  <c r="AC2475" i="14"/>
  <c r="J2475" i="14" s="1"/>
  <c r="AC2473" i="14"/>
  <c r="J2473" i="14" s="1"/>
  <c r="AC2471" i="14"/>
  <c r="J2471" i="14" s="1"/>
  <c r="AC2466" i="14"/>
  <c r="J2466" i="14" s="1"/>
  <c r="AC2464" i="14"/>
  <c r="J2464" i="14" s="1"/>
  <c r="AC2462" i="14"/>
  <c r="J2462" i="14" s="1"/>
  <c r="AC2460" i="14"/>
  <c r="J2460" i="14" s="1"/>
  <c r="AC2458" i="14"/>
  <c r="J2458" i="14" s="1"/>
  <c r="AC2453" i="14"/>
  <c r="J2453" i="14" s="1"/>
  <c r="AC2451" i="14"/>
  <c r="J2451" i="14" s="1"/>
  <c r="AC2447" i="14"/>
  <c r="J2447" i="14" s="1"/>
  <c r="AC2441" i="14"/>
  <c r="J2441" i="14" s="1"/>
  <c r="AC2438" i="14"/>
  <c r="J2438" i="14" s="1"/>
  <c r="AC2436" i="14"/>
  <c r="J2436" i="14" s="1"/>
  <c r="AC2433" i="14"/>
  <c r="J2433" i="14" s="1"/>
  <c r="AC2431" i="14"/>
  <c r="J2431" i="14" s="1"/>
  <c r="AC2428" i="14"/>
  <c r="J2428" i="14" s="1"/>
  <c r="AC2426" i="14"/>
  <c r="J2426" i="14" s="1"/>
  <c r="AC2421" i="14"/>
  <c r="J2421" i="14" s="1"/>
  <c r="AC2419" i="14"/>
  <c r="J2419" i="14" s="1"/>
  <c r="AC2417" i="14"/>
  <c r="J2417" i="14" s="1"/>
  <c r="AC2415" i="14"/>
  <c r="J2415" i="14" s="1"/>
  <c r="AC2413" i="14"/>
  <c r="J2413" i="14" s="1"/>
  <c r="AC2411" i="14"/>
  <c r="J2411" i="14" s="1"/>
  <c r="AC2409" i="14"/>
  <c r="J2409" i="14" s="1"/>
  <c r="AC2407" i="14"/>
  <c r="J2407" i="14" s="1"/>
  <c r="AC2404" i="14"/>
  <c r="J2404" i="14" s="1"/>
  <c r="AC2398" i="14"/>
  <c r="J2398" i="14" s="1"/>
  <c r="AC2393" i="14"/>
  <c r="J2393" i="14" s="1"/>
  <c r="AC2384" i="14"/>
  <c r="J2384" i="14" s="1"/>
  <c r="AC2381" i="14"/>
  <c r="J2381" i="14" s="1"/>
  <c r="AC2375" i="14"/>
  <c r="J2375" i="14" s="1"/>
  <c r="AC2369" i="14"/>
  <c r="J2369" i="14" s="1"/>
  <c r="AC2365" i="14"/>
  <c r="J2365" i="14" s="1"/>
  <c r="AC2363" i="14"/>
  <c r="J2363" i="14" s="1"/>
  <c r="AC2360" i="14"/>
  <c r="J2360" i="14" s="1"/>
  <c r="AC2339" i="14"/>
  <c r="J2339" i="14" s="1"/>
  <c r="AC2337" i="14"/>
  <c r="J2337" i="14" s="1"/>
  <c r="AC2335" i="14"/>
  <c r="J2335" i="14" s="1"/>
  <c r="AC2333" i="14"/>
  <c r="J2333" i="14" s="1"/>
  <c r="AC2331" i="14"/>
  <c r="J2331" i="14" s="1"/>
  <c r="AC2329" i="14"/>
  <c r="J2329" i="14" s="1"/>
  <c r="AC2326" i="14"/>
  <c r="J2326" i="14" s="1"/>
  <c r="AC2324" i="14"/>
  <c r="J2324" i="14" s="1"/>
  <c r="AC2320" i="14"/>
  <c r="J2320" i="14" s="1"/>
  <c r="AC2318" i="14"/>
  <c r="J2318" i="14" s="1"/>
  <c r="AC2316" i="14"/>
  <c r="J2316" i="14" s="1"/>
  <c r="AC2314" i="14"/>
  <c r="J2314" i="14" s="1"/>
  <c r="AC2310" i="14"/>
  <c r="J2310" i="14" s="1"/>
  <c r="AC2307" i="14"/>
  <c r="J2307" i="14" s="1"/>
  <c r="AC2305" i="14"/>
  <c r="J2305" i="14" s="1"/>
  <c r="AC2303" i="14"/>
  <c r="J2303" i="14" s="1"/>
  <c r="AC2296" i="14"/>
  <c r="J2296" i="14" s="1"/>
  <c r="AC2290" i="14"/>
  <c r="J2290" i="14" s="1"/>
  <c r="AC2282" i="14"/>
  <c r="J2282" i="14" s="1"/>
  <c r="AC2280" i="14"/>
  <c r="J2280" i="14" s="1"/>
  <c r="AC2278" i="14"/>
  <c r="J2278" i="14" s="1"/>
  <c r="AC2272" i="14"/>
  <c r="J2272" i="14" s="1"/>
  <c r="AC2269" i="14"/>
  <c r="J2269" i="14" s="1"/>
  <c r="AC2277" i="14"/>
  <c r="J2277" i="14" s="1"/>
  <c r="AC2256" i="14"/>
  <c r="J2256" i="14" s="1"/>
  <c r="AC2249" i="14"/>
  <c r="J2249" i="14" s="1"/>
  <c r="AC2247" i="14"/>
  <c r="J2247" i="14" s="1"/>
  <c r="AC2245" i="14"/>
  <c r="J2245" i="14" s="1"/>
  <c r="AC2241" i="14"/>
  <c r="J2241" i="14" s="1"/>
  <c r="AC2238" i="14"/>
  <c r="J2238" i="14" s="1"/>
  <c r="AC2236" i="14"/>
  <c r="J2236" i="14" s="1"/>
  <c r="AC2234" i="14"/>
  <c r="J2234" i="14" s="1"/>
  <c r="AC2231" i="14"/>
  <c r="J2231" i="14" s="1"/>
  <c r="AC2229" i="14"/>
  <c r="J2229" i="14" s="1"/>
  <c r="AC2227" i="14"/>
  <c r="J2227" i="14" s="1"/>
  <c r="AC2225" i="14"/>
  <c r="J2225" i="14" s="1"/>
  <c r="AC2223" i="14"/>
  <c r="J2223" i="14" s="1"/>
  <c r="AC2221" i="14"/>
  <c r="J2221" i="14" s="1"/>
  <c r="AC2219" i="14"/>
  <c r="J2219" i="14" s="1"/>
  <c r="AC2213" i="14"/>
  <c r="J2213" i="14" s="1"/>
  <c r="AC2211" i="14"/>
  <c r="J2211" i="14" s="1"/>
  <c r="AC2208" i="14"/>
  <c r="J2208" i="14" s="1"/>
  <c r="AC2206" i="14"/>
  <c r="J2206" i="14" s="1"/>
  <c r="AC2204" i="14"/>
  <c r="J2204" i="14" s="1"/>
  <c r="AC2202" i="14"/>
  <c r="J2202" i="14" s="1"/>
  <c r="AC2200" i="14"/>
  <c r="J2200" i="14" s="1"/>
  <c r="AC2198" i="14"/>
  <c r="J2198" i="14" s="1"/>
  <c r="AC2196" i="14"/>
  <c r="J2196" i="14" s="1"/>
  <c r="AC2193" i="14"/>
  <c r="J2193" i="14" s="1"/>
  <c r="AC2191" i="14"/>
  <c r="J2191" i="14" s="1"/>
  <c r="AC2188" i="14"/>
  <c r="J2188" i="14" s="1"/>
  <c r="AC2185" i="14"/>
  <c r="J2185" i="14" s="1"/>
  <c r="AC2182" i="14"/>
  <c r="J2182" i="14" s="1"/>
  <c r="AC2180" i="14"/>
  <c r="J2180" i="14" s="1"/>
  <c r="AC2178" i="14"/>
  <c r="J2178" i="14" s="1"/>
  <c r="AC2171" i="14"/>
  <c r="J2171" i="14" s="1"/>
  <c r="AC2168" i="14"/>
  <c r="J2168" i="14" s="1"/>
  <c r="AC2166" i="14"/>
  <c r="J2166" i="14" s="1"/>
  <c r="AC2164" i="14"/>
  <c r="J2164" i="14" s="1"/>
  <c r="AC2162" i="14"/>
  <c r="J2162" i="14" s="1"/>
  <c r="AC2159" i="14"/>
  <c r="J2159" i="14" s="1"/>
  <c r="AC2156" i="14"/>
  <c r="J2156" i="14" s="1"/>
  <c r="AC2154" i="14"/>
  <c r="J2154" i="14" s="1"/>
  <c r="AC2152" i="14"/>
  <c r="J2152" i="14" s="1"/>
  <c r="AC2150" i="14"/>
  <c r="J2150" i="14" s="1"/>
  <c r="AC2148" i="14"/>
  <c r="J2148" i="14" s="1"/>
  <c r="AC2146" i="14"/>
  <c r="J2146" i="14" s="1"/>
  <c r="AC2144" i="14"/>
  <c r="J2144" i="14" s="1"/>
  <c r="AC2142" i="14"/>
  <c r="J2142" i="14" s="1"/>
  <c r="AC2140" i="14"/>
  <c r="J2140" i="14" s="1"/>
  <c r="AC2138" i="14"/>
  <c r="J2138" i="14" s="1"/>
  <c r="AC2134" i="14"/>
  <c r="J2134" i="14" s="1"/>
  <c r="AC2132" i="14"/>
  <c r="J2132" i="14" s="1"/>
  <c r="AC2130" i="14"/>
  <c r="J2130" i="14" s="1"/>
  <c r="AC2123" i="14"/>
  <c r="J2123" i="14" s="1"/>
  <c r="AC2115" i="14"/>
  <c r="J2115" i="14" s="1"/>
  <c r="AC2112" i="14"/>
  <c r="J2112" i="14" s="1"/>
  <c r="AC2110" i="14"/>
  <c r="J2110" i="14" s="1"/>
  <c r="AC2108" i="14"/>
  <c r="J2108" i="14" s="1"/>
  <c r="AC2105" i="14"/>
  <c r="J2105" i="14" s="1"/>
  <c r="AC2102" i="14"/>
  <c r="J2102" i="14" s="1"/>
  <c r="AC2100" i="14"/>
  <c r="J2100" i="14" s="1"/>
  <c r="AC2097" i="14"/>
  <c r="J2097" i="14" s="1"/>
  <c r="AC2094" i="14"/>
  <c r="J2094" i="14" s="1"/>
  <c r="AC2092" i="14"/>
  <c r="J2092" i="14" s="1"/>
  <c r="AC2090" i="14"/>
  <c r="J2090" i="14" s="1"/>
  <c r="AC2088" i="14"/>
  <c r="J2088" i="14" s="1"/>
  <c r="AC2086" i="14"/>
  <c r="J2086" i="14" s="1"/>
  <c r="AC2084" i="14"/>
  <c r="J2084" i="14" s="1"/>
  <c r="AC2082" i="14"/>
  <c r="J2082" i="14" s="1"/>
  <c r="AC2080" i="14"/>
  <c r="J2080" i="14" s="1"/>
  <c r="AC2077" i="14"/>
  <c r="J2077" i="14" s="1"/>
  <c r="AC2072" i="14"/>
  <c r="J2072" i="14" s="1"/>
  <c r="AC2048" i="14"/>
  <c r="J2048" i="14" s="1"/>
  <c r="AC2046" i="14"/>
  <c r="J2046" i="14" s="1"/>
  <c r="AC2035" i="14"/>
  <c r="J2035" i="14" s="1"/>
  <c r="AC2034" i="14"/>
  <c r="J2034" i="14" s="1"/>
  <c r="AC2032" i="14"/>
  <c r="J2032" i="14" s="1"/>
  <c r="AC2030" i="14"/>
  <c r="J2030" i="14" s="1"/>
  <c r="AC2028" i="14"/>
  <c r="J2028" i="14" s="1"/>
  <c r="AC2026" i="14"/>
  <c r="J2026" i="14" s="1"/>
  <c r="AC2020" i="14"/>
  <c r="J2020" i="14" s="1"/>
  <c r="AC2018" i="14"/>
  <c r="J2018" i="14" s="1"/>
  <c r="AC2015" i="14"/>
  <c r="J2015" i="14" s="1"/>
  <c r="AC2013" i="14"/>
  <c r="J2013" i="14" s="1"/>
  <c r="AC2011" i="14"/>
  <c r="J2011" i="14" s="1"/>
  <c r="AC2009" i="14"/>
  <c r="J2009" i="14" s="1"/>
  <c r="AC2007" i="14"/>
  <c r="J2007" i="14" s="1"/>
  <c r="AC2005" i="14"/>
  <c r="J2005" i="14" s="1"/>
  <c r="AC2003" i="14"/>
  <c r="J2003" i="14" s="1"/>
  <c r="AC2001" i="14"/>
  <c r="J2001" i="14" s="1"/>
  <c r="AC1998" i="14"/>
  <c r="J1998" i="14" s="1"/>
  <c r="AC1994" i="14"/>
  <c r="J1994" i="14" s="1"/>
  <c r="AC1991" i="14"/>
  <c r="J1991" i="14" s="1"/>
  <c r="AC1989" i="14"/>
  <c r="J1989" i="14" s="1"/>
  <c r="AC1987" i="14"/>
  <c r="J1987" i="14" s="1"/>
  <c r="AC1985" i="14"/>
  <c r="J1985" i="14" s="1"/>
  <c r="AC1980" i="14"/>
  <c r="J1980" i="14" s="1"/>
  <c r="AC1978" i="14"/>
  <c r="J1978" i="14" s="1"/>
  <c r="AC1974" i="14"/>
  <c r="J1974" i="14" s="1"/>
  <c r="AC1971" i="14"/>
  <c r="J1971" i="14" s="1"/>
  <c r="AC1969" i="14"/>
  <c r="J1969" i="14" s="1"/>
  <c r="AC1967" i="14"/>
  <c r="J1967" i="14" s="1"/>
  <c r="AC1965" i="14"/>
  <c r="J1965" i="14" s="1"/>
  <c r="AC1963" i="14"/>
  <c r="J1963" i="14" s="1"/>
  <c r="AC1960" i="14"/>
  <c r="J1960" i="14" s="1"/>
  <c r="AC1958" i="14"/>
  <c r="J1958" i="14" s="1"/>
  <c r="AC1956" i="14"/>
  <c r="J1956" i="14" s="1"/>
  <c r="AC1954" i="14"/>
  <c r="J1954" i="14" s="1"/>
  <c r="AC1952" i="14"/>
  <c r="J1952" i="14" s="1"/>
  <c r="AC1948" i="14"/>
  <c r="J1948" i="14" s="1"/>
  <c r="AC1945" i="14"/>
  <c r="J1945" i="14" s="1"/>
  <c r="AC1943" i="14"/>
  <c r="J1943" i="14" s="1"/>
  <c r="AC1935" i="14"/>
  <c r="J1935" i="14" s="1"/>
  <c r="AC1933" i="14"/>
  <c r="J1933" i="14" s="1"/>
  <c r="AC1931" i="14"/>
  <c r="J1931" i="14" s="1"/>
  <c r="AC1926" i="14"/>
  <c r="J1926" i="14" s="1"/>
  <c r="AC1924" i="14"/>
  <c r="J1924" i="14" s="1"/>
  <c r="AC1921" i="14"/>
  <c r="J1921" i="14" s="1"/>
  <c r="AC1918" i="14"/>
  <c r="J1918" i="14" s="1"/>
  <c r="AC1916" i="14"/>
  <c r="J1916" i="14" s="1"/>
  <c r="AC1914" i="14"/>
  <c r="J1914" i="14" s="1"/>
  <c r="AC1912" i="14"/>
  <c r="J1912" i="14" s="1"/>
  <c r="AC1910" i="14"/>
  <c r="J1910" i="14" s="1"/>
  <c r="AC1908" i="14"/>
  <c r="J1908" i="14" s="1"/>
  <c r="AC1906" i="14"/>
  <c r="J1906" i="14" s="1"/>
  <c r="AC1904" i="14"/>
  <c r="J1904" i="14" s="1"/>
  <c r="AC1902" i="14"/>
  <c r="J1902" i="14" s="1"/>
  <c r="AC1900" i="14"/>
  <c r="J1900" i="14" s="1"/>
  <c r="AC1897" i="14"/>
  <c r="J1897" i="14" s="1"/>
  <c r="AC1895" i="14"/>
  <c r="J1895" i="14" s="1"/>
  <c r="AC1891" i="14"/>
  <c r="J1891" i="14" s="1"/>
  <c r="AC1888" i="14"/>
  <c r="J1888" i="14" s="1"/>
  <c r="AC1884" i="14"/>
  <c r="J1884" i="14" s="1"/>
  <c r="AC1882" i="14"/>
  <c r="J1882" i="14" s="1"/>
  <c r="AC1880" i="14"/>
  <c r="J1880" i="14" s="1"/>
  <c r="AC1878" i="14"/>
  <c r="J1878" i="14" s="1"/>
  <c r="AC1876" i="14"/>
  <c r="J1876" i="14" s="1"/>
  <c r="AC1874" i="14"/>
  <c r="J1874" i="14" s="1"/>
  <c r="AC1872" i="14"/>
  <c r="J1872" i="14" s="1"/>
  <c r="AC1870" i="14"/>
  <c r="J1870" i="14" s="1"/>
  <c r="AC1868" i="14"/>
  <c r="J1868" i="14" s="1"/>
  <c r="AC1866" i="14"/>
  <c r="J1866" i="14" s="1"/>
  <c r="AC1864" i="14"/>
  <c r="J1864" i="14" s="1"/>
  <c r="AC1862" i="14"/>
  <c r="J1862" i="14" s="1"/>
  <c r="AC1860" i="14"/>
  <c r="J1860" i="14" s="1"/>
  <c r="AC1858" i="14"/>
  <c r="J1858" i="14" s="1"/>
  <c r="AC1856" i="14"/>
  <c r="J1856" i="14" s="1"/>
  <c r="AC1853" i="14"/>
  <c r="J1853" i="14" s="1"/>
  <c r="AC1849" i="14"/>
  <c r="J1849" i="14" s="1"/>
  <c r="AC1845" i="14"/>
  <c r="J1845" i="14" s="1"/>
  <c r="AC1843" i="14"/>
  <c r="J1843" i="14" s="1"/>
  <c r="AC1841" i="14"/>
  <c r="J1841" i="14" s="1"/>
  <c r="AC1838" i="14"/>
  <c r="J1838" i="14" s="1"/>
  <c r="AC1835" i="14"/>
  <c r="J1835" i="14" s="1"/>
  <c r="AC1820" i="14"/>
  <c r="J1820" i="14" s="1"/>
  <c r="AC1815" i="14"/>
  <c r="J1815" i="14" s="1"/>
  <c r="AC1811" i="14"/>
  <c r="J1811" i="14" s="1"/>
  <c r="AC1809" i="14"/>
  <c r="J1809" i="14" s="1"/>
  <c r="AC1806" i="14"/>
  <c r="J1806" i="14" s="1"/>
  <c r="AC1799" i="14"/>
  <c r="J1799" i="14" s="1"/>
  <c r="AC1796" i="14"/>
  <c r="J1796" i="14" s="1"/>
  <c r="AC1794" i="14"/>
  <c r="J1794" i="14" s="1"/>
  <c r="AC1789" i="14"/>
  <c r="J1789" i="14" s="1"/>
  <c r="AC1787" i="14"/>
  <c r="J1787" i="14" s="1"/>
  <c r="AC1783" i="14"/>
  <c r="J1783" i="14" s="1"/>
  <c r="AC1781" i="14"/>
  <c r="J1781" i="14" s="1"/>
  <c r="AC1779" i="14"/>
  <c r="J1779" i="14" s="1"/>
  <c r="AC1776" i="14"/>
  <c r="J1776" i="14" s="1"/>
  <c r="AC1774" i="14"/>
  <c r="J1774" i="14" s="1"/>
  <c r="AC1771" i="14"/>
  <c r="J1771" i="14" s="1"/>
  <c r="AC1767" i="14"/>
  <c r="J1767" i="14" s="1"/>
  <c r="AC1764" i="14"/>
  <c r="J1764" i="14" s="1"/>
  <c r="AC1761" i="14"/>
  <c r="J1761" i="14" s="1"/>
  <c r="AC1759" i="14"/>
  <c r="J1759" i="14" s="1"/>
  <c r="AC1757" i="14"/>
  <c r="J1757" i="14" s="1"/>
  <c r="AC1755" i="14"/>
  <c r="J1755" i="14" s="1"/>
  <c r="AC1753" i="14"/>
  <c r="J1753" i="14" s="1"/>
  <c r="AC1751" i="14"/>
  <c r="J1751" i="14" s="1"/>
  <c r="AC1742" i="14"/>
  <c r="J1742" i="14" s="1"/>
  <c r="AC1740" i="14"/>
  <c r="J1740" i="14" s="1"/>
  <c r="AC1738" i="14"/>
  <c r="J1738" i="14" s="1"/>
  <c r="AC1736" i="14"/>
  <c r="J1736" i="14" s="1"/>
  <c r="AC1734" i="14"/>
  <c r="J1734" i="14" s="1"/>
  <c r="AC1732" i="14"/>
  <c r="J1732" i="14" s="1"/>
  <c r="AC1730" i="14"/>
  <c r="J1730" i="14" s="1"/>
  <c r="AC1728" i="14"/>
  <c r="J1728" i="14" s="1"/>
  <c r="AC1723" i="14"/>
  <c r="J1723" i="14" s="1"/>
  <c r="AC1719" i="14"/>
  <c r="J1719" i="14" s="1"/>
  <c r="AC1717" i="14"/>
  <c r="J1717" i="14" s="1"/>
  <c r="AC1715" i="14"/>
  <c r="J1715" i="14" s="1"/>
  <c r="AC1713" i="14"/>
  <c r="J1713" i="14" s="1"/>
  <c r="AC1711" i="14"/>
  <c r="J1711" i="14" s="1"/>
  <c r="AC1709" i="14"/>
  <c r="J1709" i="14" s="1"/>
  <c r="AC1707" i="14"/>
  <c r="J1707" i="14" s="1"/>
  <c r="AC1704" i="14"/>
  <c r="J1704" i="14" s="1"/>
  <c r="AC1702" i="14"/>
  <c r="J1702" i="14" s="1"/>
  <c r="AC1700" i="14"/>
  <c r="J1700" i="14" s="1"/>
  <c r="AC1698" i="14"/>
  <c r="J1698" i="14" s="1"/>
  <c r="AC1696" i="14"/>
  <c r="J1696" i="14" s="1"/>
  <c r="AC1694" i="14"/>
  <c r="J1694" i="14" s="1"/>
  <c r="AC1690" i="14"/>
  <c r="J1690" i="14" s="1"/>
  <c r="AC1688" i="14"/>
  <c r="J1688" i="14" s="1"/>
  <c r="AC1686" i="14"/>
  <c r="J1686" i="14" s="1"/>
  <c r="AC1684" i="14"/>
  <c r="J1684" i="14" s="1"/>
  <c r="AC1682" i="14"/>
  <c r="J1682" i="14" s="1"/>
  <c r="AC1680" i="14"/>
  <c r="J1680" i="14" s="1"/>
  <c r="AC1678" i="14"/>
  <c r="J1678" i="14" s="1"/>
  <c r="AC1676" i="14"/>
  <c r="J1676" i="14" s="1"/>
  <c r="AC1674" i="14"/>
  <c r="J1674" i="14" s="1"/>
  <c r="AC1672" i="14"/>
  <c r="J1672" i="14" s="1"/>
  <c r="AC1670" i="14"/>
  <c r="J1670" i="14" s="1"/>
  <c r="AC1668" i="14"/>
  <c r="J1668" i="14" s="1"/>
  <c r="AC1666" i="14"/>
  <c r="J1666" i="14" s="1"/>
  <c r="AC1664" i="14"/>
  <c r="J1664" i="14" s="1"/>
  <c r="AC1662" i="14"/>
  <c r="J1662" i="14" s="1"/>
  <c r="AC1660" i="14"/>
  <c r="J1660" i="14" s="1"/>
  <c r="AC1658" i="14"/>
  <c r="J1658" i="14" s="1"/>
  <c r="AC1651" i="14"/>
  <c r="J1651" i="14" s="1"/>
  <c r="AC1649" i="14"/>
  <c r="J1649" i="14" s="1"/>
  <c r="AC1647" i="14"/>
  <c r="J1647" i="14" s="1"/>
  <c r="AC1645" i="14"/>
  <c r="J1645" i="14" s="1"/>
  <c r="AC1643" i="14"/>
  <c r="J1643" i="14" s="1"/>
  <c r="AC1641" i="14"/>
  <c r="J1641" i="14" s="1"/>
  <c r="AC1629" i="14"/>
  <c r="J1629" i="14" s="1"/>
  <c r="AC1627" i="14"/>
  <c r="J1627" i="14" s="1"/>
  <c r="AC1623" i="14"/>
  <c r="J1623" i="14" s="1"/>
  <c r="AC1617" i="14"/>
  <c r="J1617" i="14" s="1"/>
  <c r="AC1611" i="14"/>
  <c r="J1611" i="14" s="1"/>
  <c r="AC1609" i="14"/>
  <c r="J1609" i="14" s="1"/>
  <c r="AC1606" i="14"/>
  <c r="J1606" i="14" s="1"/>
  <c r="AC1599" i="14"/>
  <c r="J1599" i="14" s="1"/>
  <c r="AC1597" i="14"/>
  <c r="J1597" i="14" s="1"/>
  <c r="AC1595" i="14"/>
  <c r="J1595" i="14" s="1"/>
  <c r="AC1589" i="14"/>
  <c r="J1589" i="14" s="1"/>
  <c r="AC1587" i="14"/>
  <c r="J1587" i="14" s="1"/>
  <c r="AC1585" i="14"/>
  <c r="J1585" i="14" s="1"/>
  <c r="AC1582" i="14"/>
  <c r="J1582" i="14" s="1"/>
  <c r="AC1579" i="14"/>
  <c r="J1579" i="14" s="1"/>
  <c r="AC1577" i="14"/>
  <c r="J1577" i="14" s="1"/>
  <c r="AC1574" i="14"/>
  <c r="J1574" i="14" s="1"/>
  <c r="AC1571" i="14"/>
  <c r="J1571" i="14" s="1"/>
  <c r="AC1569" i="14"/>
  <c r="J1569" i="14" s="1"/>
  <c r="AC1564" i="14"/>
  <c r="J1564" i="14" s="1"/>
  <c r="AC1562" i="14"/>
  <c r="J1562" i="14" s="1"/>
  <c r="AC1560" i="14"/>
  <c r="J1560" i="14" s="1"/>
  <c r="AC1558" i="14"/>
  <c r="J1558" i="14" s="1"/>
  <c r="AC1555" i="14"/>
  <c r="J1555" i="14" s="1"/>
  <c r="AC1553" i="14"/>
  <c r="J1553" i="14" s="1"/>
  <c r="AC1551" i="14"/>
  <c r="J1551" i="14" s="1"/>
  <c r="AC1549" i="14"/>
  <c r="J1549" i="14" s="1"/>
  <c r="AC1546" i="14"/>
  <c r="J1546" i="14" s="1"/>
  <c r="AC1544" i="14"/>
  <c r="J1544" i="14" s="1"/>
  <c r="AC1542" i="14"/>
  <c r="J1542" i="14" s="1"/>
  <c r="AC1540" i="14"/>
  <c r="J1540" i="14" s="1"/>
  <c r="AC1538" i="14"/>
  <c r="J1538" i="14" s="1"/>
  <c r="AC1536" i="14"/>
  <c r="J1536" i="14" s="1"/>
  <c r="AC1534" i="14"/>
  <c r="J1534" i="14" s="1"/>
  <c r="AC738" i="14"/>
  <c r="J738" i="14" s="1"/>
  <c r="AC736" i="14"/>
  <c r="J736" i="14" s="1"/>
  <c r="AC734" i="14"/>
  <c r="J734" i="14" s="1"/>
  <c r="AC732" i="14"/>
  <c r="J732" i="14" s="1"/>
  <c r="AC730" i="14"/>
  <c r="J730" i="14" s="1"/>
  <c r="AC728" i="14"/>
  <c r="J728" i="14" s="1"/>
  <c r="AC726" i="14"/>
  <c r="J726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3" i="14"/>
  <c r="J713" i="14" s="1"/>
  <c r="AC711" i="14"/>
  <c r="J711" i="14" s="1"/>
  <c r="AC709" i="14"/>
  <c r="J709" i="14" s="1"/>
  <c r="AC707" i="14"/>
  <c r="J707" i="14" s="1"/>
  <c r="AC705" i="14"/>
  <c r="J705" i="14" s="1"/>
  <c r="AC703" i="14"/>
  <c r="J703" i="14" s="1"/>
  <c r="AC701" i="14"/>
  <c r="J701" i="14" s="1"/>
  <c r="AC699" i="14"/>
  <c r="J699" i="14" s="1"/>
  <c r="AC697" i="14"/>
  <c r="J697" i="14" s="1"/>
  <c r="AC695" i="14"/>
  <c r="J695" i="14" s="1"/>
  <c r="AC653" i="14"/>
  <c r="J653" i="14" s="1"/>
  <c r="AC650" i="14"/>
  <c r="J650" i="14" s="1"/>
  <c r="AC648" i="14"/>
  <c r="J648" i="14" s="1"/>
  <c r="AC646" i="14"/>
  <c r="J646" i="14" s="1"/>
  <c r="AC644" i="14"/>
  <c r="J644" i="14" s="1"/>
  <c r="AC642" i="14"/>
  <c r="J642" i="14" s="1"/>
  <c r="AC633" i="14"/>
  <c r="J633" i="14" s="1"/>
  <c r="AC630" i="14"/>
  <c r="J630" i="14" s="1"/>
  <c r="AC627" i="14"/>
  <c r="J627" i="14" s="1"/>
  <c r="AC625" i="14"/>
  <c r="J625" i="14" s="1"/>
  <c r="AC620" i="14"/>
  <c r="J620" i="14" s="1"/>
  <c r="AC618" i="14"/>
  <c r="J618" i="14" s="1"/>
  <c r="AC616" i="14"/>
  <c r="J616" i="14" s="1"/>
  <c r="AC614" i="14"/>
  <c r="J614" i="14" s="1"/>
  <c r="AC612" i="14"/>
  <c r="J612" i="14" s="1"/>
  <c r="AC610" i="14"/>
  <c r="J610" i="14" s="1"/>
  <c r="AC608" i="14"/>
  <c r="J608" i="14" s="1"/>
  <c r="AC606" i="14"/>
  <c r="J606" i="14" s="1"/>
  <c r="AC604" i="14"/>
  <c r="J604" i="14" s="1"/>
  <c r="AC599" i="14"/>
  <c r="J599" i="14" s="1"/>
  <c r="AC597" i="14"/>
  <c r="J597" i="14" s="1"/>
  <c r="AC593" i="14"/>
  <c r="J593" i="14" s="1"/>
  <c r="AC591" i="14"/>
  <c r="J591" i="14" s="1"/>
  <c r="AC589" i="14"/>
  <c r="J589" i="14" s="1"/>
  <c r="AC587" i="14"/>
  <c r="J587" i="14" s="1"/>
  <c r="AC585" i="14"/>
  <c r="J585" i="14" s="1"/>
  <c r="AC583" i="14"/>
  <c r="J583" i="14" s="1"/>
  <c r="AC581" i="14"/>
  <c r="J581" i="14" s="1"/>
  <c r="AC578" i="14"/>
  <c r="J578" i="14" s="1"/>
  <c r="AC576" i="14"/>
  <c r="J576" i="14" s="1"/>
  <c r="AC573" i="14"/>
  <c r="J573" i="14" s="1"/>
  <c r="AC571" i="14"/>
  <c r="J571" i="14" s="1"/>
  <c r="AC569" i="14"/>
  <c r="J569" i="14" s="1"/>
  <c r="AC567" i="14"/>
  <c r="J567" i="14" s="1"/>
  <c r="AC565" i="14"/>
  <c r="J565" i="14" s="1"/>
  <c r="AC563" i="14"/>
  <c r="J563" i="14" s="1"/>
  <c r="AC559" i="14"/>
  <c r="J559" i="14" s="1"/>
  <c r="AC557" i="14"/>
  <c r="J557" i="14" s="1"/>
  <c r="AC554" i="14"/>
  <c r="J554" i="14" s="1"/>
  <c r="AC552" i="14"/>
  <c r="J552" i="14" s="1"/>
  <c r="AC550" i="14"/>
  <c r="J550" i="14" s="1"/>
  <c r="AC548" i="14"/>
  <c r="J548" i="14" s="1"/>
  <c r="AC546" i="14"/>
  <c r="J546" i="14" s="1"/>
  <c r="AC544" i="14"/>
  <c r="J544" i="14" s="1"/>
  <c r="AC542" i="14"/>
  <c r="J542" i="14" s="1"/>
  <c r="AC540" i="14"/>
  <c r="J540" i="14" s="1"/>
  <c r="AC538" i="14"/>
  <c r="J538" i="14" s="1"/>
  <c r="AC536" i="14"/>
  <c r="J536" i="14" s="1"/>
  <c r="AC534" i="14"/>
  <c r="J534" i="14" s="1"/>
  <c r="AC532" i="14"/>
  <c r="J532" i="14" s="1"/>
  <c r="AC530" i="14"/>
  <c r="J530" i="14" s="1"/>
  <c r="AC528" i="14"/>
  <c r="J528" i="14" s="1"/>
  <c r="AC526" i="14"/>
  <c r="J526" i="14" s="1"/>
  <c r="AC524" i="14"/>
  <c r="J524" i="14" s="1"/>
  <c r="AC521" i="14"/>
  <c r="J521" i="14" s="1"/>
  <c r="AC518" i="14"/>
  <c r="J518" i="14" s="1"/>
  <c r="AC515" i="14"/>
  <c r="J515" i="14" s="1"/>
  <c r="AC512" i="14"/>
  <c r="J512" i="14" s="1"/>
  <c r="AC510" i="14"/>
  <c r="J510" i="14" s="1"/>
  <c r="AC506" i="14"/>
  <c r="J506" i="14" s="1"/>
  <c r="AC504" i="14"/>
  <c r="J504" i="14" s="1"/>
  <c r="AC502" i="14"/>
  <c r="J502" i="14" s="1"/>
  <c r="AC499" i="14"/>
  <c r="J499" i="14" s="1"/>
  <c r="AC497" i="14"/>
  <c r="J497" i="14" s="1"/>
  <c r="AC495" i="14"/>
  <c r="J495" i="14" s="1"/>
  <c r="AC493" i="14"/>
  <c r="J493" i="14" s="1"/>
  <c r="AC486" i="14"/>
  <c r="J486" i="14" s="1"/>
  <c r="AC484" i="14"/>
  <c r="J484" i="14" s="1"/>
  <c r="AC482" i="14"/>
  <c r="J482" i="14" s="1"/>
  <c r="AC480" i="14"/>
  <c r="J480" i="14" s="1"/>
  <c r="AC476" i="14"/>
  <c r="J476" i="14" s="1"/>
  <c r="AC441" i="14"/>
  <c r="J441" i="14" s="1"/>
  <c r="AC426" i="14"/>
  <c r="J426" i="14" s="1"/>
  <c r="AC423" i="14"/>
  <c r="J423" i="14" s="1"/>
  <c r="AC408" i="14"/>
  <c r="J408" i="14" s="1"/>
  <c r="AC403" i="14"/>
  <c r="J403" i="14" s="1"/>
  <c r="AC400" i="14"/>
  <c r="J400" i="14" s="1"/>
  <c r="AC398" i="14"/>
  <c r="J398" i="14" s="1"/>
  <c r="AC396" i="14"/>
  <c r="J396" i="14" s="1"/>
  <c r="AC394" i="14"/>
  <c r="J394" i="14" s="1"/>
  <c r="AC390" i="14"/>
  <c r="J390" i="14" s="1"/>
  <c r="AC388" i="14"/>
  <c r="J388" i="14" s="1"/>
  <c r="AC381" i="14"/>
  <c r="J381" i="14" s="1"/>
  <c r="AC379" i="14"/>
  <c r="J379" i="14" s="1"/>
  <c r="AC373" i="14"/>
  <c r="J373" i="14" s="1"/>
  <c r="AC369" i="14"/>
  <c r="J369" i="14" s="1"/>
  <c r="AC352" i="14"/>
  <c r="J352" i="14" s="1"/>
  <c r="AC350" i="14"/>
  <c r="J350" i="14" s="1"/>
  <c r="AC348" i="14"/>
  <c r="J348" i="14" s="1"/>
  <c r="AC346" i="14"/>
  <c r="J346" i="14" s="1"/>
  <c r="AC344" i="14"/>
  <c r="J344" i="14" s="1"/>
  <c r="AC339" i="14"/>
  <c r="J339" i="14" s="1"/>
  <c r="AC336" i="14"/>
  <c r="J336" i="14" s="1"/>
  <c r="AC334" i="14"/>
  <c r="J334" i="14" s="1"/>
  <c r="AC330" i="14"/>
  <c r="J330" i="14" s="1"/>
  <c r="AC328" i="14"/>
  <c r="J328" i="14" s="1"/>
  <c r="AC325" i="14"/>
  <c r="J325" i="14" s="1"/>
  <c r="AC323" i="14"/>
  <c r="J323" i="14" s="1"/>
  <c r="AC321" i="14"/>
  <c r="J321" i="14" s="1"/>
  <c r="AC319" i="14"/>
  <c r="J319" i="14" s="1"/>
  <c r="AC317" i="14"/>
  <c r="J317" i="14" s="1"/>
  <c r="AC315" i="14"/>
  <c r="J315" i="14" s="1"/>
  <c r="AC313" i="14"/>
  <c r="J313" i="14" s="1"/>
  <c r="AC310" i="14"/>
  <c r="J310" i="14" s="1"/>
  <c r="AC308" i="14"/>
  <c r="J308" i="14" s="1"/>
  <c r="AC302" i="14"/>
  <c r="J302" i="14" s="1"/>
  <c r="AC300" i="14"/>
  <c r="J300" i="14" s="1"/>
  <c r="AC298" i="14"/>
  <c r="J298" i="14" s="1"/>
  <c r="AC294" i="14"/>
  <c r="J294" i="14" s="1"/>
  <c r="AC288" i="14"/>
  <c r="J288" i="14" s="1"/>
  <c r="AC284" i="14"/>
  <c r="J284" i="14" s="1"/>
  <c r="AC282" i="14"/>
  <c r="J282" i="14" s="1"/>
  <c r="AC280" i="14"/>
  <c r="J280" i="14" s="1"/>
  <c r="AC278" i="14"/>
  <c r="J278" i="14" s="1"/>
  <c r="AC276" i="14"/>
  <c r="J276" i="14" s="1"/>
  <c r="AC274" i="14"/>
  <c r="J274" i="14" s="1"/>
  <c r="AC272" i="14"/>
  <c r="J272" i="14" s="1"/>
  <c r="AC270" i="14"/>
  <c r="J270" i="14" s="1"/>
  <c r="AC267" i="14"/>
  <c r="J267" i="14" s="1"/>
  <c r="AC265" i="14"/>
  <c r="J265" i="14" s="1"/>
  <c r="AC263" i="14"/>
  <c r="J263" i="14" s="1"/>
  <c r="AC261" i="14"/>
  <c r="J261" i="14" s="1"/>
  <c r="AC259" i="14"/>
  <c r="J259" i="14" s="1"/>
  <c r="AC255" i="14"/>
  <c r="J255" i="14" s="1"/>
  <c r="AC252" i="14"/>
  <c r="J252" i="14" s="1"/>
  <c r="AC249" i="14"/>
  <c r="J249" i="14" s="1"/>
  <c r="AC247" i="14"/>
  <c r="J247" i="14" s="1"/>
  <c r="AC245" i="14"/>
  <c r="J245" i="14" s="1"/>
  <c r="AC243" i="14"/>
  <c r="J243" i="14" s="1"/>
  <c r="AC241" i="14"/>
  <c r="J241" i="14" s="1"/>
  <c r="AC239" i="14"/>
  <c r="J239" i="14" s="1"/>
  <c r="AC237" i="14"/>
  <c r="J237" i="14" s="1"/>
  <c r="AC234" i="14"/>
  <c r="J234" i="14" s="1"/>
  <c r="AC232" i="14"/>
  <c r="J232" i="14" s="1"/>
  <c r="AC230" i="14"/>
  <c r="J230" i="14" s="1"/>
  <c r="AC228" i="14"/>
  <c r="J228" i="14" s="1"/>
  <c r="AC226" i="14"/>
  <c r="J226" i="14" s="1"/>
  <c r="AC224" i="14"/>
  <c r="J224" i="14" s="1"/>
  <c r="AC222" i="14"/>
  <c r="J222" i="14" s="1"/>
  <c r="AC220" i="14"/>
  <c r="J220" i="14" s="1"/>
  <c r="AC218" i="14"/>
  <c r="J218" i="14" s="1"/>
  <c r="AC216" i="14"/>
  <c r="J216" i="14" s="1"/>
  <c r="AC214" i="14"/>
  <c r="J214" i="14" s="1"/>
  <c r="AC212" i="14"/>
  <c r="J212" i="14" s="1"/>
  <c r="AC209" i="14"/>
  <c r="J209" i="14" s="1"/>
  <c r="AC206" i="14"/>
  <c r="J206" i="14" s="1"/>
  <c r="AC204" i="14"/>
  <c r="J204" i="14" s="1"/>
  <c r="AC201" i="14"/>
  <c r="J201" i="14" s="1"/>
  <c r="AC195" i="14"/>
  <c r="J195" i="14" s="1"/>
  <c r="AC193" i="14"/>
  <c r="J193" i="14" s="1"/>
  <c r="AC188" i="14"/>
  <c r="J188" i="14" s="1"/>
  <c r="AC184" i="14"/>
  <c r="J184" i="14" s="1"/>
  <c r="AC180" i="14"/>
  <c r="J180" i="14" s="1"/>
  <c r="AC178" i="14"/>
  <c r="J178" i="14" s="1"/>
  <c r="AC175" i="14"/>
  <c r="J175" i="14" s="1"/>
  <c r="AC170" i="14"/>
  <c r="J170" i="14" s="1"/>
  <c r="AC168" i="14"/>
  <c r="J168" i="14" s="1"/>
  <c r="AC166" i="14"/>
  <c r="J166" i="14" s="1"/>
  <c r="AC163" i="14"/>
  <c r="J163" i="14" s="1"/>
  <c r="AC161" i="14"/>
  <c r="J161" i="14" s="1"/>
  <c r="AC159" i="14"/>
  <c r="J159" i="14" s="1"/>
  <c r="AC154" i="14"/>
  <c r="J154" i="14" s="1"/>
  <c r="AC152" i="14"/>
  <c r="J152" i="14" s="1"/>
  <c r="AC150" i="14"/>
  <c r="J150" i="14" s="1"/>
  <c r="AC148" i="14"/>
  <c r="J148" i="14" s="1"/>
  <c r="AC145" i="14"/>
  <c r="J145" i="14" s="1"/>
  <c r="AC141" i="14"/>
  <c r="J141" i="14" s="1"/>
  <c r="AC137" i="14"/>
  <c r="J137" i="14" s="1"/>
  <c r="AC135" i="14"/>
  <c r="J135" i="14" s="1"/>
  <c r="AC132" i="14"/>
  <c r="J132" i="14" s="1"/>
  <c r="AC130" i="14"/>
  <c r="J130" i="14" s="1"/>
  <c r="AC128" i="14"/>
  <c r="J128" i="14" s="1"/>
  <c r="AC126" i="14"/>
  <c r="J126" i="14" s="1"/>
  <c r="AC124" i="14"/>
  <c r="J124" i="14" s="1"/>
  <c r="AC122" i="14"/>
  <c r="J122" i="14" s="1"/>
  <c r="AC120" i="14"/>
  <c r="J120" i="14" s="1"/>
  <c r="AC118" i="14"/>
  <c r="J118" i="14" s="1"/>
  <c r="AC116" i="14"/>
  <c r="J116" i="14" s="1"/>
  <c r="AC113" i="14"/>
  <c r="J113" i="14" s="1"/>
  <c r="AC111" i="14"/>
  <c r="J111" i="14" s="1"/>
  <c r="AC109" i="14"/>
  <c r="J109" i="14" s="1"/>
  <c r="AC107" i="14"/>
  <c r="J107" i="14" s="1"/>
  <c r="AC103" i="14"/>
  <c r="J103" i="14" s="1"/>
  <c r="AC101" i="14"/>
  <c r="J101" i="14" s="1"/>
  <c r="AC99" i="14"/>
  <c r="J99" i="14" s="1"/>
  <c r="AC97" i="14"/>
  <c r="J97" i="14" s="1"/>
  <c r="AC93" i="14"/>
  <c r="J93" i="14" s="1"/>
  <c r="AC91" i="14"/>
  <c r="J91" i="14" s="1"/>
  <c r="AC89" i="14"/>
  <c r="J89" i="14" s="1"/>
  <c r="AC87" i="14"/>
  <c r="J87" i="14" s="1"/>
  <c r="AC85" i="14"/>
  <c r="J85" i="14" s="1"/>
  <c r="AC83" i="14"/>
  <c r="J83" i="14" s="1"/>
  <c r="AC81" i="14"/>
  <c r="J81" i="14" s="1"/>
  <c r="AC79" i="14"/>
  <c r="J79" i="14" s="1"/>
  <c r="AC77" i="14"/>
  <c r="J77" i="14" s="1"/>
  <c r="AC75" i="14"/>
  <c r="J75" i="14" s="1"/>
  <c r="AC73" i="14"/>
  <c r="J73" i="14" s="1"/>
  <c r="AC63" i="14"/>
  <c r="J63" i="14" s="1"/>
  <c r="AC57" i="14"/>
  <c r="J57" i="14" s="1"/>
  <c r="AC54" i="14"/>
  <c r="J54" i="14" s="1"/>
  <c r="AC51" i="14"/>
  <c r="J51" i="14" s="1"/>
  <c r="AC49" i="14"/>
  <c r="J49" i="14" s="1"/>
  <c r="AC47" i="14"/>
  <c r="J47" i="14" s="1"/>
  <c r="AC45" i="14"/>
  <c r="J45" i="14" s="1"/>
  <c r="AC43" i="14"/>
  <c r="J43" i="14" s="1"/>
  <c r="AC41" i="14"/>
  <c r="J41" i="14" s="1"/>
  <c r="AC39" i="14"/>
  <c r="J39" i="14" s="1"/>
  <c r="AC37" i="14"/>
  <c r="J37" i="14" s="1"/>
  <c r="AC35" i="14"/>
  <c r="J35" i="14" s="1"/>
  <c r="AC33" i="14"/>
  <c r="J33" i="14" s="1"/>
  <c r="AC31" i="14"/>
  <c r="J31" i="14" s="1"/>
  <c r="AC29" i="14"/>
  <c r="J29" i="14" s="1"/>
  <c r="AC27" i="14"/>
  <c r="J27" i="14" s="1"/>
  <c r="AC25" i="14"/>
  <c r="J25" i="14" s="1"/>
  <c r="AC21" i="14"/>
  <c r="J21" i="14" s="1"/>
  <c r="AC18" i="14"/>
  <c r="J18" i="14" s="1"/>
  <c r="AC16" i="14"/>
  <c r="J16" i="14" s="1"/>
  <c r="AC14" i="14"/>
  <c r="J14" i="14" s="1"/>
  <c r="AC12" i="14"/>
  <c r="J12" i="14" s="1"/>
  <c r="AC10" i="14"/>
  <c r="J10" i="14" s="1"/>
  <c r="AC5" i="14"/>
  <c r="J5" i="14" s="1"/>
  <c r="AC1618" i="14"/>
  <c r="J1618" i="14" s="1"/>
  <c r="AC434" i="14"/>
  <c r="J434" i="14" s="1"/>
  <c r="AC461" i="14"/>
  <c r="J461" i="14" s="1"/>
  <c r="AC467" i="14"/>
  <c r="J467" i="14" s="1"/>
  <c r="AC437" i="14"/>
  <c r="J437" i="14" s="1"/>
  <c r="AC431" i="14"/>
  <c r="J431" i="14" s="1"/>
  <c r="AC469" i="14"/>
  <c r="J469" i="14" s="1"/>
  <c r="AC387" i="14"/>
  <c r="J387" i="14" s="1"/>
  <c r="AC433" i="14"/>
  <c r="J433" i="14" s="1"/>
  <c r="AC430" i="14"/>
  <c r="J430" i="14" s="1"/>
  <c r="AC464" i="14"/>
  <c r="J464" i="14" s="1"/>
  <c r="AC1532" i="14"/>
  <c r="J1532" i="14" s="1"/>
  <c r="AC1530" i="14"/>
  <c r="J1530" i="14" s="1"/>
  <c r="AC1528" i="14"/>
  <c r="J1528" i="14" s="1"/>
  <c r="AC1525" i="14"/>
  <c r="J1525" i="14" s="1"/>
  <c r="AC1522" i="14"/>
  <c r="J1522" i="14" s="1"/>
  <c r="AC1520" i="14"/>
  <c r="J1520" i="14" s="1"/>
  <c r="AC1500" i="14"/>
  <c r="J1500" i="14" s="1"/>
  <c r="AC1498" i="14"/>
  <c r="J1498" i="14" s="1"/>
  <c r="AC1494" i="14"/>
  <c r="J1494" i="14" s="1"/>
  <c r="AC1491" i="14"/>
  <c r="J1491" i="14" s="1"/>
  <c r="AC1485" i="14"/>
  <c r="J1485" i="14" s="1"/>
  <c r="AC1483" i="14"/>
  <c r="J1483" i="14" s="1"/>
  <c r="AC1481" i="14"/>
  <c r="J1481" i="14" s="1"/>
  <c r="AC1475" i="14"/>
  <c r="J1475" i="14" s="1"/>
  <c r="AC1469" i="14"/>
  <c r="J1469" i="14" s="1"/>
  <c r="AC1466" i="14"/>
  <c r="J1466" i="14" s="1"/>
  <c r="AC1464" i="14"/>
  <c r="J1464" i="14" s="1"/>
  <c r="AC1462" i="14"/>
  <c r="J1462" i="14" s="1"/>
  <c r="AC1460" i="14"/>
  <c r="J1460" i="14" s="1"/>
  <c r="AC1457" i="14"/>
  <c r="J1457" i="14" s="1"/>
  <c r="AC1455" i="14"/>
  <c r="J1455" i="14" s="1"/>
  <c r="AC1450" i="14"/>
  <c r="J1450" i="14" s="1"/>
  <c r="AC1448" i="14"/>
  <c r="J1448" i="14" s="1"/>
  <c r="AC1446" i="14"/>
  <c r="J1446" i="14" s="1"/>
  <c r="AC1444" i="14"/>
  <c r="J1444" i="14" s="1"/>
  <c r="AC1441" i="14"/>
  <c r="J1441" i="14" s="1"/>
  <c r="AC1439" i="14"/>
  <c r="J1439" i="14" s="1"/>
  <c r="AC1437" i="14"/>
  <c r="J1437" i="14" s="1"/>
  <c r="AC1435" i="14"/>
  <c r="J1435" i="14" s="1"/>
  <c r="AC1433" i="14"/>
  <c r="J1433" i="14" s="1"/>
  <c r="AC1431" i="14"/>
  <c r="J1431" i="14" s="1"/>
  <c r="AC1429" i="14"/>
  <c r="J1429" i="14" s="1"/>
  <c r="AC1427" i="14"/>
  <c r="J1427" i="14" s="1"/>
  <c r="AC1425" i="14"/>
  <c r="J1425" i="14" s="1"/>
  <c r="AC1423" i="14"/>
  <c r="J1423" i="14" s="1"/>
  <c r="AC1421" i="14"/>
  <c r="J1421" i="14" s="1"/>
  <c r="AC1419" i="14"/>
  <c r="J1419" i="14" s="1"/>
  <c r="AC1417" i="14"/>
  <c r="J1417" i="14" s="1"/>
  <c r="AC1415" i="14"/>
  <c r="J1415" i="14" s="1"/>
  <c r="AC1404" i="14"/>
  <c r="J1404" i="14" s="1"/>
  <c r="AC1400" i="14"/>
  <c r="J1400" i="14" s="1"/>
  <c r="AC1398" i="14"/>
  <c r="J1398" i="14" s="1"/>
  <c r="AC1396" i="14"/>
  <c r="J1396" i="14" s="1"/>
  <c r="AC1394" i="14"/>
  <c r="J1394" i="14" s="1"/>
  <c r="AC1392" i="14"/>
  <c r="J1392" i="14" s="1"/>
  <c r="AC1390" i="14"/>
  <c r="J1390" i="14" s="1"/>
  <c r="AC1388" i="14"/>
  <c r="J1388" i="14" s="1"/>
  <c r="AC1386" i="14"/>
  <c r="J1386" i="14" s="1"/>
  <c r="AC1384" i="14"/>
  <c r="J1384" i="14" s="1"/>
  <c r="AC1381" i="14"/>
  <c r="J1381" i="14" s="1"/>
  <c r="AC1379" i="14"/>
  <c r="J1379" i="14" s="1"/>
  <c r="AC1377" i="14"/>
  <c r="J1377" i="14" s="1"/>
  <c r="AC1374" i="14"/>
  <c r="J1374" i="14" s="1"/>
  <c r="AC1372" i="14"/>
  <c r="J1372" i="14" s="1"/>
  <c r="AC1369" i="14"/>
  <c r="J1369" i="14" s="1"/>
  <c r="AC1367" i="14"/>
  <c r="J1367" i="14" s="1"/>
  <c r="AC1358" i="14"/>
  <c r="J1358" i="14" s="1"/>
  <c r="AC1356" i="14"/>
  <c r="J1356" i="14" s="1"/>
  <c r="AC1345" i="14"/>
  <c r="J1345" i="14" s="1"/>
  <c r="AC1330" i="14"/>
  <c r="J1330" i="14" s="1"/>
  <c r="AC1341" i="14"/>
  <c r="J1341" i="14" s="1"/>
  <c r="AC1339" i="14"/>
  <c r="J1339" i="14" s="1"/>
  <c r="AC1337" i="14"/>
  <c r="J1337" i="14" s="1"/>
  <c r="AC1335" i="14"/>
  <c r="J1335" i="14" s="1"/>
  <c r="AC1329" i="14"/>
  <c r="J1329" i="14" s="1"/>
  <c r="AC1326" i="14"/>
  <c r="J1326" i="14" s="1"/>
  <c r="AC1323" i="14"/>
  <c r="J1323" i="14" s="1"/>
  <c r="AC1321" i="14"/>
  <c r="J1321" i="14" s="1"/>
  <c r="AC1319" i="14"/>
  <c r="J1319" i="14" s="1"/>
  <c r="AC1317" i="14"/>
  <c r="J1317" i="14" s="1"/>
  <c r="AC1315" i="14"/>
  <c r="J1315" i="14" s="1"/>
  <c r="AC1306" i="14"/>
  <c r="J1306" i="14" s="1"/>
  <c r="AC1304" i="14"/>
  <c r="J1304" i="14" s="1"/>
  <c r="AC1302" i="14"/>
  <c r="J1302" i="14" s="1"/>
  <c r="AC1287" i="14"/>
  <c r="J1287" i="14" s="1"/>
  <c r="AC1285" i="14"/>
  <c r="J1285" i="14" s="1"/>
  <c r="AC1282" i="14"/>
  <c r="J1282" i="14" s="1"/>
  <c r="AC1279" i="14"/>
  <c r="J1279" i="14" s="1"/>
  <c r="AC1275" i="14"/>
  <c r="J1275" i="14" s="1"/>
  <c r="AC1273" i="14"/>
  <c r="J1273" i="14" s="1"/>
  <c r="AC1270" i="14"/>
  <c r="J1270" i="14" s="1"/>
  <c r="AC1266" i="14"/>
  <c r="J1266" i="14" s="1"/>
  <c r="AC1264" i="14"/>
  <c r="J1264" i="14" s="1"/>
  <c r="AC1262" i="14"/>
  <c r="J1262" i="14" s="1"/>
  <c r="AC1260" i="14"/>
  <c r="J1260" i="14" s="1"/>
  <c r="AC1258" i="14"/>
  <c r="J1258" i="14" s="1"/>
  <c r="AC1256" i="14"/>
  <c r="J1256" i="14" s="1"/>
  <c r="AC1250" i="14"/>
  <c r="J1250" i="14" s="1"/>
  <c r="AC1248" i="14"/>
  <c r="J1248" i="14" s="1"/>
  <c r="AC1246" i="14"/>
  <c r="J1246" i="14" s="1"/>
  <c r="AC1244" i="14"/>
  <c r="J1244" i="14" s="1"/>
  <c r="AC1241" i="14"/>
  <c r="J1241" i="14" s="1"/>
  <c r="AC1239" i="14"/>
  <c r="J1239" i="14" s="1"/>
  <c r="AC1235" i="14"/>
  <c r="J1235" i="14" s="1"/>
  <c r="AC1233" i="14"/>
  <c r="J1233" i="14" s="1"/>
  <c r="AC1230" i="14"/>
  <c r="J1230" i="14" s="1"/>
  <c r="AC1228" i="14"/>
  <c r="J1228" i="14" s="1"/>
  <c r="AC1226" i="14"/>
  <c r="J1226" i="14" s="1"/>
  <c r="AC1224" i="14"/>
  <c r="J1224" i="14" s="1"/>
  <c r="AC1222" i="14"/>
  <c r="J1222" i="14" s="1"/>
  <c r="AC1220" i="14"/>
  <c r="J1220" i="14" s="1"/>
  <c r="AC1218" i="14"/>
  <c r="J1218" i="14" s="1"/>
  <c r="AC1216" i="14"/>
  <c r="J1216" i="14" s="1"/>
  <c r="AC1214" i="14"/>
  <c r="J1214" i="14" s="1"/>
  <c r="AC1212" i="14"/>
  <c r="J1212" i="14" s="1"/>
  <c r="AC1210" i="14"/>
  <c r="J1210" i="14" s="1"/>
  <c r="AC1208" i="14"/>
  <c r="J1208" i="14" s="1"/>
  <c r="AC1206" i="14"/>
  <c r="J1206" i="14" s="1"/>
  <c r="AC1204" i="14"/>
  <c r="J1204" i="14" s="1"/>
  <c r="AC1202" i="14"/>
  <c r="J1202" i="14" s="1"/>
  <c r="AC1200" i="14"/>
  <c r="J1200" i="14" s="1"/>
  <c r="AC1197" i="14"/>
  <c r="J1197" i="14" s="1"/>
  <c r="AC1195" i="14"/>
  <c r="J1195" i="14" s="1"/>
  <c r="AC1193" i="14"/>
  <c r="J1193" i="14" s="1"/>
  <c r="AC1189" i="14"/>
  <c r="J1189" i="14" s="1"/>
  <c r="AC1187" i="14"/>
  <c r="J1187" i="14" s="1"/>
  <c r="AC1185" i="14"/>
  <c r="J1185" i="14" s="1"/>
  <c r="AC1182" i="14"/>
  <c r="J1182" i="14" s="1"/>
  <c r="AC1178" i="14"/>
  <c r="J1178" i="14" s="1"/>
  <c r="AC1176" i="14"/>
  <c r="J1176" i="14" s="1"/>
  <c r="AC1174" i="14"/>
  <c r="J1174" i="14" s="1"/>
  <c r="AC1172" i="14"/>
  <c r="J1172" i="14" s="1"/>
  <c r="AC1169" i="14"/>
  <c r="J1169" i="14" s="1"/>
  <c r="AC1167" i="14"/>
  <c r="J1167" i="14" s="1"/>
  <c r="AC1165" i="14"/>
  <c r="J1165" i="14" s="1"/>
  <c r="AC1156" i="14"/>
  <c r="J1156" i="14" s="1"/>
  <c r="AC1154" i="14"/>
  <c r="J1154" i="14" s="1"/>
  <c r="AC1145" i="14"/>
  <c r="J1145" i="14" s="1"/>
  <c r="AC1142" i="14"/>
  <c r="J1142" i="14" s="1"/>
  <c r="AC1139" i="14"/>
  <c r="J1139" i="14" s="1"/>
  <c r="AC1137" i="14"/>
  <c r="J1137" i="14" s="1"/>
  <c r="AC1133" i="14"/>
  <c r="J1133" i="14" s="1"/>
  <c r="AC1130" i="14"/>
  <c r="J1130" i="14" s="1"/>
  <c r="AC1127" i="14"/>
  <c r="J1127" i="14" s="1"/>
  <c r="AC1125" i="14"/>
  <c r="J1125" i="14" s="1"/>
  <c r="AC1123" i="14"/>
  <c r="J1123" i="14" s="1"/>
  <c r="AC1120" i="14"/>
  <c r="J1120" i="14" s="1"/>
  <c r="AC1118" i="14"/>
  <c r="J1118" i="14" s="1"/>
  <c r="AC1116" i="14"/>
  <c r="J1116" i="14" s="1"/>
  <c r="AC1114" i="14"/>
  <c r="J1114" i="14" s="1"/>
  <c r="AC1112" i="14"/>
  <c r="J1112" i="14" s="1"/>
  <c r="AC1110" i="14"/>
  <c r="J1110" i="14" s="1"/>
  <c r="AC1108" i="14"/>
  <c r="J1108" i="14" s="1"/>
  <c r="AC1106" i="14"/>
  <c r="J1106" i="14" s="1"/>
  <c r="AC1104" i="14"/>
  <c r="J1104" i="14" s="1"/>
  <c r="AC1102" i="14"/>
  <c r="J1102" i="14" s="1"/>
  <c r="AC1100" i="14"/>
  <c r="J1100" i="14" s="1"/>
  <c r="AC1097" i="14"/>
  <c r="J1097" i="14" s="1"/>
  <c r="AC1093" i="14"/>
  <c r="J1093" i="14" s="1"/>
  <c r="AC1090" i="14"/>
  <c r="J1090" i="14" s="1"/>
  <c r="AC1084" i="14"/>
  <c r="J1084" i="14" s="1"/>
  <c r="AC1081" i="14"/>
  <c r="J1081" i="14" s="1"/>
  <c r="AC1079" i="14"/>
  <c r="J1079" i="14" s="1"/>
  <c r="AC1076" i="14"/>
  <c r="J1076" i="14" s="1"/>
  <c r="AC1074" i="14"/>
  <c r="J1074" i="14" s="1"/>
  <c r="AC1072" i="14"/>
  <c r="J1072" i="14" s="1"/>
  <c r="AC1069" i="14"/>
  <c r="J1069" i="14" s="1"/>
  <c r="AC1066" i="14"/>
  <c r="J1066" i="14" s="1"/>
  <c r="AC1064" i="14"/>
  <c r="J1064" i="14" s="1"/>
  <c r="AC1062" i="14"/>
  <c r="J1062" i="14" s="1"/>
  <c r="AC1058" i="14"/>
  <c r="J1058" i="14" s="1"/>
  <c r="AC1054" i="14"/>
  <c r="J1054" i="14" s="1"/>
  <c r="AC1051" i="14"/>
  <c r="J1051" i="14" s="1"/>
  <c r="AC1049" i="14"/>
  <c r="J1049" i="14" s="1"/>
  <c r="AC1044" i="14"/>
  <c r="J1044" i="14" s="1"/>
  <c r="AC1042" i="14"/>
  <c r="J1042" i="14" s="1"/>
  <c r="AC1040" i="14"/>
  <c r="J1040" i="14" s="1"/>
  <c r="AC1036" i="14"/>
  <c r="J1036" i="14" s="1"/>
  <c r="AC1034" i="14"/>
  <c r="J1034" i="14" s="1"/>
  <c r="AC1031" i="14"/>
  <c r="J1031" i="14" s="1"/>
  <c r="AC1029" i="14"/>
  <c r="J1029" i="14" s="1"/>
  <c r="AC1026" i="14"/>
  <c r="J1026" i="14" s="1"/>
  <c r="AC1019" i="14"/>
  <c r="J1019" i="14" s="1"/>
  <c r="AC1017" i="14"/>
  <c r="J1017" i="14" s="1"/>
  <c r="AC1015" i="14"/>
  <c r="J1015" i="14" s="1"/>
  <c r="AC1013" i="14"/>
  <c r="J1013" i="14" s="1"/>
  <c r="AC1010" i="14"/>
  <c r="J1010" i="14" s="1"/>
  <c r="AC1004" i="14"/>
  <c r="J1004" i="14" s="1"/>
  <c r="AC1002" i="14"/>
  <c r="J1002" i="14" s="1"/>
  <c r="AC1000" i="14"/>
  <c r="J1000" i="14" s="1"/>
  <c r="AC998" i="14"/>
  <c r="J998" i="14" s="1"/>
  <c r="AC996" i="14"/>
  <c r="J996" i="14" s="1"/>
  <c r="AC993" i="14"/>
  <c r="J993" i="14" s="1"/>
  <c r="AC991" i="14"/>
  <c r="J991" i="14" s="1"/>
  <c r="AC989" i="14"/>
  <c r="J989" i="14" s="1"/>
  <c r="AC986" i="14"/>
  <c r="J986" i="14" s="1"/>
  <c r="AC979" i="14"/>
  <c r="J979" i="14" s="1"/>
  <c r="AC975" i="14"/>
  <c r="J975" i="14" s="1"/>
  <c r="AC973" i="14"/>
  <c r="J973" i="14" s="1"/>
  <c r="AC971" i="14"/>
  <c r="J971" i="14" s="1"/>
  <c r="AC965" i="14"/>
  <c r="J965" i="14" s="1"/>
  <c r="AC963" i="14"/>
  <c r="J963" i="14" s="1"/>
  <c r="AC961" i="14"/>
  <c r="J961" i="14" s="1"/>
  <c r="AC958" i="14"/>
  <c r="J958" i="14" s="1"/>
  <c r="AC956" i="14"/>
  <c r="J956" i="14" s="1"/>
  <c r="AC953" i="14"/>
  <c r="J953" i="14" s="1"/>
  <c r="AC951" i="14"/>
  <c r="J951" i="14" s="1"/>
  <c r="AC949" i="14"/>
  <c r="J949" i="14" s="1"/>
  <c r="AC947" i="14"/>
  <c r="J947" i="14" s="1"/>
  <c r="AC945" i="14"/>
  <c r="J945" i="14" s="1"/>
  <c r="AC943" i="14"/>
  <c r="J943" i="14" s="1"/>
  <c r="AC941" i="14"/>
  <c r="J941" i="14" s="1"/>
  <c r="AC917" i="14"/>
  <c r="J917" i="14" s="1"/>
  <c r="AC911" i="14"/>
  <c r="J911" i="14" s="1"/>
  <c r="AC909" i="14"/>
  <c r="J909" i="14" s="1"/>
  <c r="AC907" i="14"/>
  <c r="J907" i="14" s="1"/>
  <c r="AC905" i="14"/>
  <c r="J905" i="14" s="1"/>
  <c r="AC903" i="14"/>
  <c r="J903" i="14" s="1"/>
  <c r="AC900" i="14"/>
  <c r="J900" i="14" s="1"/>
  <c r="AC897" i="14"/>
  <c r="J897" i="14" s="1"/>
  <c r="AC888" i="14"/>
  <c r="J888" i="14" s="1"/>
  <c r="AC877" i="14"/>
  <c r="J877" i="14" s="1"/>
  <c r="AC859" i="14"/>
  <c r="J859" i="14" s="1"/>
  <c r="AC856" i="14"/>
  <c r="J856" i="14" s="1"/>
  <c r="AC853" i="14"/>
  <c r="J853" i="14" s="1"/>
  <c r="AC851" i="14"/>
  <c r="J851" i="14" s="1"/>
  <c r="AC847" i="14"/>
  <c r="J847" i="14" s="1"/>
  <c r="AC842" i="14"/>
  <c r="J842" i="14" s="1"/>
  <c r="AC839" i="14"/>
  <c r="J839" i="14" s="1"/>
  <c r="AC834" i="14"/>
  <c r="J834" i="14" s="1"/>
  <c r="AC832" i="14"/>
  <c r="J832" i="14" s="1"/>
  <c r="AC825" i="14"/>
  <c r="J825" i="14" s="1"/>
  <c r="AC818" i="14"/>
  <c r="J818" i="14" s="1"/>
  <c r="AC801" i="14"/>
  <c r="J801" i="14" s="1"/>
  <c r="AC797" i="14"/>
  <c r="J797" i="14" s="1"/>
  <c r="AC795" i="14"/>
  <c r="J795" i="14" s="1"/>
  <c r="AC793" i="14"/>
  <c r="J793" i="14" s="1"/>
  <c r="AC784" i="14"/>
  <c r="J784" i="14" s="1"/>
  <c r="AC781" i="14"/>
  <c r="J781" i="14" s="1"/>
  <c r="AC779" i="14"/>
  <c r="J779" i="14" s="1"/>
  <c r="AC777" i="14"/>
  <c r="J777" i="14" s="1"/>
  <c r="AC775" i="14"/>
  <c r="J775" i="14" s="1"/>
  <c r="AC766" i="14"/>
  <c r="J766" i="14" s="1"/>
  <c r="AC764" i="14"/>
  <c r="J764" i="14" s="1"/>
  <c r="AC762" i="14"/>
  <c r="J762" i="14" s="1"/>
  <c r="AC760" i="14"/>
  <c r="J760" i="14" s="1"/>
  <c r="AC758" i="14"/>
  <c r="J758" i="14" s="1"/>
  <c r="AC756" i="14"/>
  <c r="J756" i="14" s="1"/>
  <c r="AC754" i="14"/>
  <c r="J754" i="14" s="1"/>
  <c r="AC751" i="14"/>
  <c r="J751" i="14" s="1"/>
  <c r="AC748" i="14"/>
  <c r="J748" i="14" s="1"/>
  <c r="AC746" i="14"/>
  <c r="J746" i="14" s="1"/>
  <c r="AC741" i="14"/>
  <c r="J741" i="14" s="1"/>
  <c r="AC739" i="14"/>
  <c r="J739" i="14" s="1"/>
  <c r="AC737" i="14"/>
  <c r="J737" i="14" s="1"/>
  <c r="AC735" i="14"/>
  <c r="J735" i="14" s="1"/>
  <c r="AC733" i="14"/>
  <c r="J733" i="14" s="1"/>
  <c r="AC731" i="14"/>
  <c r="J731" i="14" s="1"/>
  <c r="AC729" i="14"/>
  <c r="J729" i="14" s="1"/>
  <c r="AC727" i="14"/>
  <c r="J727" i="14" s="1"/>
  <c r="AC725" i="14"/>
  <c r="J725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712" i="14"/>
  <c r="J712" i="14" s="1"/>
  <c r="AC710" i="14"/>
  <c r="J710" i="14" s="1"/>
  <c r="AC708" i="14"/>
  <c r="J708" i="14" s="1"/>
  <c r="AC706" i="14"/>
  <c r="J706" i="14" s="1"/>
  <c r="AC704" i="14"/>
  <c r="J704" i="14" s="1"/>
  <c r="AC702" i="14"/>
  <c r="J702" i="14" s="1"/>
  <c r="AC700" i="14"/>
  <c r="J700" i="14" s="1"/>
  <c r="AC698" i="14"/>
  <c r="J698" i="14" s="1"/>
  <c r="AC696" i="14"/>
  <c r="J696" i="14" s="1"/>
  <c r="AC654" i="14"/>
  <c r="J654" i="14" s="1"/>
  <c r="AC651" i="14"/>
  <c r="J651" i="14" s="1"/>
  <c r="AC649" i="14"/>
  <c r="J649" i="14" s="1"/>
  <c r="AC647" i="14"/>
  <c r="J647" i="14" s="1"/>
  <c r="AC645" i="14"/>
  <c r="J645" i="14" s="1"/>
  <c r="AC643" i="14"/>
  <c r="J643" i="14" s="1"/>
  <c r="AC641" i="14"/>
  <c r="J641" i="14" s="1"/>
  <c r="AC636" i="14"/>
  <c r="J636" i="14" s="1"/>
  <c r="AC629" i="14"/>
  <c r="J629" i="14" s="1"/>
  <c r="AC626" i="14"/>
  <c r="J626" i="14" s="1"/>
  <c r="AC621" i="14"/>
  <c r="J621" i="14" s="1"/>
  <c r="AC619" i="14"/>
  <c r="J619" i="14" s="1"/>
  <c r="AC617" i="14"/>
  <c r="J617" i="14" s="1"/>
  <c r="AC615" i="14"/>
  <c r="J615" i="14" s="1"/>
  <c r="AC613" i="14"/>
  <c r="J613" i="14" s="1"/>
  <c r="AC611" i="14"/>
  <c r="J611" i="14" s="1"/>
  <c r="AC609" i="14"/>
  <c r="J609" i="14" s="1"/>
  <c r="AC607" i="14"/>
  <c r="J607" i="14" s="1"/>
  <c r="AC605" i="14"/>
  <c r="J605" i="14" s="1"/>
  <c r="AC601" i="14"/>
  <c r="J601" i="14" s="1"/>
  <c r="AC598" i="14"/>
  <c r="J598" i="14" s="1"/>
  <c r="AC596" i="14"/>
  <c r="J596" i="14" s="1"/>
  <c r="AC592" i="14"/>
  <c r="J592" i="14" s="1"/>
  <c r="AC590" i="14"/>
  <c r="J590" i="14" s="1"/>
  <c r="AC588" i="14"/>
  <c r="J588" i="14" s="1"/>
  <c r="AC586" i="14"/>
  <c r="J586" i="14" s="1"/>
  <c r="AC584" i="14"/>
  <c r="J584" i="14" s="1"/>
  <c r="AC582" i="14"/>
  <c r="J582" i="14" s="1"/>
  <c r="AC579" i="14"/>
  <c r="J579" i="14" s="1"/>
  <c r="AC577" i="14"/>
  <c r="J577" i="14" s="1"/>
  <c r="AC574" i="14"/>
  <c r="J574" i="14" s="1"/>
  <c r="AC572" i="14"/>
  <c r="J572" i="14" s="1"/>
  <c r="AC570" i="14"/>
  <c r="J570" i="14" s="1"/>
  <c r="AC568" i="14"/>
  <c r="J568" i="14" s="1"/>
  <c r="AC566" i="14"/>
  <c r="J566" i="14" s="1"/>
  <c r="AC564" i="14"/>
  <c r="J564" i="14" s="1"/>
  <c r="AC560" i="14"/>
  <c r="J560" i="14" s="1"/>
  <c r="AC558" i="14"/>
  <c r="J558" i="14" s="1"/>
  <c r="AC556" i="14"/>
  <c r="J556" i="14" s="1"/>
  <c r="AC553" i="14"/>
  <c r="J553" i="14" s="1"/>
  <c r="AC551" i="14"/>
  <c r="J551" i="14" s="1"/>
  <c r="AC549" i="14"/>
  <c r="J549" i="14" s="1"/>
  <c r="AC547" i="14"/>
  <c r="J547" i="14" s="1"/>
  <c r="AC545" i="14"/>
  <c r="J545" i="14" s="1"/>
  <c r="AC543" i="14"/>
  <c r="J543" i="14" s="1"/>
  <c r="AC541" i="14"/>
  <c r="J541" i="14" s="1"/>
  <c r="AC539" i="14"/>
  <c r="J539" i="14" s="1"/>
  <c r="AC537" i="14"/>
  <c r="J537" i="14" s="1"/>
  <c r="AC535" i="14"/>
  <c r="J535" i="14" s="1"/>
  <c r="AC533" i="14"/>
  <c r="J533" i="14" s="1"/>
  <c r="AC531" i="14"/>
  <c r="J531" i="14" s="1"/>
  <c r="AC529" i="14"/>
  <c r="J529" i="14" s="1"/>
  <c r="AC527" i="14"/>
  <c r="J527" i="14" s="1"/>
  <c r="AC525" i="14"/>
  <c r="J525" i="14" s="1"/>
  <c r="AC522" i="14"/>
  <c r="J522" i="14" s="1"/>
  <c r="AC520" i="14"/>
  <c r="J520" i="14" s="1"/>
  <c r="AC517" i="14"/>
  <c r="J517" i="14" s="1"/>
  <c r="AC514" i="14"/>
  <c r="J514" i="14" s="1"/>
  <c r="AC511" i="14"/>
  <c r="J511" i="14" s="1"/>
  <c r="AC509" i="14"/>
  <c r="J509" i="14" s="1"/>
  <c r="AC505" i="14"/>
  <c r="J505" i="14" s="1"/>
  <c r="AC503" i="14"/>
  <c r="J503" i="14" s="1"/>
  <c r="AC500" i="14"/>
  <c r="J500" i="14" s="1"/>
  <c r="AC498" i="14"/>
  <c r="J498" i="14" s="1"/>
  <c r="AC496" i="14"/>
  <c r="J496" i="14" s="1"/>
  <c r="AC494" i="14"/>
  <c r="J494" i="14" s="1"/>
  <c r="AC492" i="14"/>
  <c r="J492" i="14" s="1"/>
  <c r="AC485" i="14"/>
  <c r="J485" i="14" s="1"/>
  <c r="AC483" i="14"/>
  <c r="J483" i="14" s="1"/>
  <c r="AC481" i="14"/>
  <c r="J481" i="14" s="1"/>
  <c r="AC479" i="14"/>
  <c r="J479" i="14" s="1"/>
  <c r="AC457" i="14"/>
  <c r="J457" i="14" s="1"/>
  <c r="AC440" i="14"/>
  <c r="J440" i="14" s="1"/>
  <c r="AC424" i="14"/>
  <c r="J424" i="14" s="1"/>
  <c r="AC409" i="14"/>
  <c r="J409" i="14" s="1"/>
  <c r="AC406" i="14"/>
  <c r="J406" i="14" s="1"/>
  <c r="AC402" i="14"/>
  <c r="J402" i="14" s="1"/>
  <c r="AC399" i="14"/>
  <c r="J399" i="14" s="1"/>
  <c r="AC397" i="14"/>
  <c r="J397" i="14" s="1"/>
  <c r="AC395" i="14"/>
  <c r="J395" i="14" s="1"/>
  <c r="AC392" i="14"/>
  <c r="J392" i="14" s="1"/>
  <c r="AC389" i="14"/>
  <c r="J389" i="14" s="1"/>
  <c r="AC385" i="14"/>
  <c r="J385" i="14" s="1"/>
  <c r="AC380" i="14"/>
  <c r="J380" i="14" s="1"/>
  <c r="AC375" i="14"/>
  <c r="J375" i="14" s="1"/>
  <c r="AC372" i="14"/>
  <c r="J372" i="14" s="1"/>
  <c r="AC368" i="14"/>
  <c r="J368" i="14" s="1"/>
  <c r="AC351" i="14"/>
  <c r="J351" i="14" s="1"/>
  <c r="AC349" i="14"/>
  <c r="J349" i="14" s="1"/>
  <c r="AC347" i="14"/>
  <c r="J347" i="14" s="1"/>
  <c r="AC345" i="14"/>
  <c r="J345" i="14" s="1"/>
  <c r="AC343" i="14"/>
  <c r="J343" i="14" s="1"/>
  <c r="AC338" i="14"/>
  <c r="J338" i="14" s="1"/>
  <c r="AC335" i="14"/>
  <c r="J335" i="14" s="1"/>
  <c r="AC333" i="14"/>
  <c r="J333" i="14" s="1"/>
  <c r="AC329" i="14"/>
  <c r="J329" i="14" s="1"/>
  <c r="AC327" i="14"/>
  <c r="J327" i="14" s="1"/>
  <c r="AC324" i="14"/>
  <c r="J324" i="14" s="1"/>
  <c r="AC322" i="14"/>
  <c r="J322" i="14" s="1"/>
  <c r="AC320" i="14"/>
  <c r="J320" i="14" s="1"/>
  <c r="AC318" i="14"/>
  <c r="J318" i="14" s="1"/>
  <c r="AC316" i="14"/>
  <c r="J316" i="14" s="1"/>
  <c r="AC314" i="14"/>
  <c r="J314" i="14" s="1"/>
  <c r="AC312" i="14"/>
  <c r="J312" i="14" s="1"/>
  <c r="AC309" i="14"/>
  <c r="J309" i="14" s="1"/>
  <c r="AC307" i="14"/>
  <c r="J307" i="14" s="1"/>
  <c r="AC301" i="14"/>
  <c r="J301" i="14" s="1"/>
  <c r="AC299" i="14"/>
  <c r="J299" i="14" s="1"/>
  <c r="AC295" i="14"/>
  <c r="J295" i="14" s="1"/>
  <c r="AC290" i="14"/>
  <c r="J290" i="14" s="1"/>
  <c r="AC285" i="14"/>
  <c r="J285" i="14" s="1"/>
  <c r="AC283" i="14"/>
  <c r="J283" i="14" s="1"/>
  <c r="AC281" i="14"/>
  <c r="J281" i="14" s="1"/>
  <c r="AC279" i="14"/>
  <c r="J279" i="14" s="1"/>
  <c r="AC277" i="14"/>
  <c r="J277" i="14" s="1"/>
  <c r="AC275" i="14"/>
  <c r="J275" i="14" s="1"/>
  <c r="AC273" i="14"/>
  <c r="J273" i="14" s="1"/>
  <c r="AC271" i="14"/>
  <c r="J271" i="14" s="1"/>
  <c r="AC269" i="14"/>
  <c r="J269" i="14" s="1"/>
  <c r="AC266" i="14"/>
  <c r="J266" i="14" s="1"/>
  <c r="AC264" i="14"/>
  <c r="J264" i="14" s="1"/>
  <c r="AC262" i="14"/>
  <c r="J262" i="14" s="1"/>
  <c r="AC260" i="14"/>
  <c r="J260" i="14" s="1"/>
  <c r="AC258" i="14"/>
  <c r="J258" i="14" s="1"/>
  <c r="AC253" i="14"/>
  <c r="J253" i="14" s="1"/>
  <c r="AC250" i="14"/>
  <c r="J250" i="14" s="1"/>
  <c r="AC248" i="14"/>
  <c r="J248" i="14" s="1"/>
  <c r="AC246" i="14"/>
  <c r="J246" i="14" s="1"/>
  <c r="AC244" i="14"/>
  <c r="J244" i="14" s="1"/>
  <c r="AC242" i="14"/>
  <c r="J242" i="14" s="1"/>
  <c r="AC240" i="14"/>
  <c r="J240" i="14" s="1"/>
  <c r="AC238" i="14"/>
  <c r="J238" i="14" s="1"/>
  <c r="AC236" i="14"/>
  <c r="J236" i="14" s="1"/>
  <c r="AC233" i="14"/>
  <c r="J233" i="14" s="1"/>
  <c r="AC231" i="14"/>
  <c r="J231" i="14" s="1"/>
  <c r="AC229" i="14"/>
  <c r="J229" i="14" s="1"/>
  <c r="AC227" i="14"/>
  <c r="J227" i="14" s="1"/>
  <c r="AC225" i="14"/>
  <c r="J225" i="14" s="1"/>
  <c r="AC223" i="14"/>
  <c r="J223" i="14" s="1"/>
  <c r="AC221" i="14"/>
  <c r="J221" i="14" s="1"/>
  <c r="AC219" i="14"/>
  <c r="J219" i="14" s="1"/>
  <c r="AC217" i="14"/>
  <c r="J217" i="14" s="1"/>
  <c r="AC215" i="14"/>
  <c r="J215" i="14" s="1"/>
  <c r="AC213" i="14"/>
  <c r="J213" i="14" s="1"/>
  <c r="AC211" i="14"/>
  <c r="J211" i="14" s="1"/>
  <c r="AC207" i="14"/>
  <c r="J207" i="14" s="1"/>
  <c r="AC205" i="14"/>
  <c r="J205" i="14" s="1"/>
  <c r="AC203" i="14"/>
  <c r="J203" i="14" s="1"/>
  <c r="AC196" i="14"/>
  <c r="J196" i="14" s="1"/>
  <c r="AC194" i="14"/>
  <c r="J194" i="14" s="1"/>
  <c r="AC190" i="14"/>
  <c r="J190" i="14" s="1"/>
  <c r="AC187" i="14"/>
  <c r="J187" i="14" s="1"/>
  <c r="AC181" i="14"/>
  <c r="J181" i="14" s="1"/>
  <c r="AC179" i="14"/>
  <c r="J179" i="14" s="1"/>
  <c r="AC177" i="14"/>
  <c r="J177" i="14" s="1"/>
  <c r="AC174" i="14"/>
  <c r="J174" i="14" s="1"/>
  <c r="AC169" i="14"/>
  <c r="J169" i="14" s="1"/>
  <c r="AC167" i="14"/>
  <c r="J167" i="14" s="1"/>
  <c r="AC165" i="14"/>
  <c r="J165" i="14" s="1"/>
  <c r="AC162" i="14"/>
  <c r="J162" i="14" s="1"/>
  <c r="AC160" i="14"/>
  <c r="J160" i="14" s="1"/>
  <c r="AC155" i="14"/>
  <c r="J155" i="14" s="1"/>
  <c r="AC153" i="14"/>
  <c r="J153" i="14" s="1"/>
  <c r="AC151" i="14"/>
  <c r="J151" i="14" s="1"/>
  <c r="AC149" i="14"/>
  <c r="J149" i="14" s="1"/>
  <c r="AC147" i="14"/>
  <c r="J147" i="14" s="1"/>
  <c r="AC142" i="14"/>
  <c r="J142" i="14" s="1"/>
  <c r="AC138" i="14"/>
  <c r="J138" i="14" s="1"/>
  <c r="AC136" i="14"/>
  <c r="J136" i="14" s="1"/>
  <c r="AC133" i="14"/>
  <c r="J133" i="14" s="1"/>
  <c r="AC131" i="14"/>
  <c r="J131" i="14" s="1"/>
  <c r="AC129" i="14"/>
  <c r="J129" i="14" s="1"/>
  <c r="AC127" i="14"/>
  <c r="J127" i="14" s="1"/>
  <c r="AC125" i="14"/>
  <c r="J125" i="14" s="1"/>
  <c r="AC123" i="14"/>
  <c r="J123" i="14" s="1"/>
  <c r="AC121" i="14"/>
  <c r="J121" i="14" s="1"/>
  <c r="AC119" i="14"/>
  <c r="J119" i="14" s="1"/>
  <c r="AC117" i="14"/>
  <c r="J117" i="14" s="1"/>
  <c r="AC115" i="14"/>
  <c r="J115" i="14" s="1"/>
  <c r="AC112" i="14"/>
  <c r="J112" i="14" s="1"/>
  <c r="AC110" i="14"/>
  <c r="J110" i="14" s="1"/>
  <c r="AC108" i="14"/>
  <c r="J108" i="14" s="1"/>
  <c r="AC104" i="14"/>
  <c r="J104" i="14" s="1"/>
  <c r="AC102" i="14"/>
  <c r="J102" i="14" s="1"/>
  <c r="AC100" i="14"/>
  <c r="J100" i="14" s="1"/>
  <c r="AC98" i="14"/>
  <c r="J98" i="14" s="1"/>
  <c r="AC96" i="14"/>
  <c r="J96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2" i="14"/>
  <c r="J82" i="14" s="1"/>
  <c r="AC80" i="14"/>
  <c r="J80" i="14" s="1"/>
  <c r="AC78" i="14"/>
  <c r="J78" i="14" s="1"/>
  <c r="AC76" i="14"/>
  <c r="J76" i="14" s="1"/>
  <c r="AC74" i="14"/>
  <c r="J74" i="14" s="1"/>
  <c r="AC70" i="14"/>
  <c r="J70" i="14" s="1"/>
  <c r="AC58" i="14"/>
  <c r="J58" i="14" s="1"/>
  <c r="AC56" i="14"/>
  <c r="J56" i="14" s="1"/>
  <c r="AC53" i="14"/>
  <c r="J53" i="14" s="1"/>
  <c r="AC50" i="14"/>
  <c r="J50" i="14" s="1"/>
  <c r="AC48" i="14"/>
  <c r="J48" i="14" s="1"/>
  <c r="AC46" i="14"/>
  <c r="J46" i="14" s="1"/>
  <c r="AC44" i="14"/>
  <c r="J44" i="14" s="1"/>
  <c r="AC42" i="14"/>
  <c r="J42" i="14" s="1"/>
  <c r="AC40" i="14"/>
  <c r="J40" i="14" s="1"/>
  <c r="AC38" i="14"/>
  <c r="J38" i="14" s="1"/>
  <c r="AC36" i="14"/>
  <c r="J36" i="14" s="1"/>
  <c r="AC34" i="14"/>
  <c r="J34" i="14" s="1"/>
  <c r="AC32" i="14"/>
  <c r="J32" i="14" s="1"/>
  <c r="AC30" i="14"/>
  <c r="J30" i="14" s="1"/>
  <c r="AC28" i="14"/>
  <c r="J28" i="14" s="1"/>
  <c r="AC26" i="14"/>
  <c r="J26" i="14" s="1"/>
  <c r="AC22" i="14"/>
  <c r="J22" i="14" s="1"/>
  <c r="AC20" i="14"/>
  <c r="J20" i="14" s="1"/>
  <c r="AC17" i="14"/>
  <c r="J17" i="14" s="1"/>
  <c r="AC15" i="14"/>
  <c r="J15" i="14" s="1"/>
  <c r="AC13" i="14"/>
  <c r="J13" i="14" s="1"/>
  <c r="AC9" i="14"/>
  <c r="J9" i="14" s="1"/>
  <c r="AC8" i="14"/>
  <c r="J8" i="14" s="1"/>
  <c r="AC3" i="14"/>
  <c r="J3" i="14" s="1"/>
  <c r="AC462" i="14"/>
  <c r="J462" i="14" s="1"/>
  <c r="AC465" i="14"/>
  <c r="J465" i="14" s="1"/>
  <c r="K465" i="14" s="1"/>
  <c r="AC436" i="14"/>
  <c r="J436" i="14" s="1"/>
  <c r="AC432" i="14"/>
  <c r="J432" i="14" s="1"/>
  <c r="AC429" i="14"/>
  <c r="J429" i="14" s="1"/>
  <c r="AC463" i="14"/>
  <c r="J463" i="14" s="1"/>
  <c r="K463" i="14" s="1"/>
  <c r="T76" i="16" l="1"/>
  <c r="O320" i="1"/>
  <c r="T77" i="16" l="1"/>
  <c r="F3" i="14"/>
  <c r="R3" i="14"/>
  <c r="U3" i="14"/>
  <c r="X3" i="14"/>
  <c r="T78" i="16" l="1"/>
  <c r="AG3" i="14"/>
  <c r="T79" i="16" l="1"/>
  <c r="F3389" i="14"/>
  <c r="R3389" i="14"/>
  <c r="U3389" i="14"/>
  <c r="X3389" i="14"/>
  <c r="F3388" i="14"/>
  <c r="R3388" i="14"/>
  <c r="U3388" i="14"/>
  <c r="X3388" i="14"/>
  <c r="T80" i="16" l="1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T81" i="16" l="1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W880" i="12"/>
  <c r="W881" i="12"/>
  <c r="W882" i="12"/>
  <c r="W885" i="12"/>
  <c r="W886" i="12"/>
  <c r="W887" i="12"/>
  <c r="W888" i="12"/>
  <c r="W889" i="12"/>
  <c r="W890" i="12"/>
  <c r="W891" i="12"/>
  <c r="W892" i="12"/>
  <c r="W893" i="12"/>
  <c r="W894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9" i="12"/>
  <c r="W922" i="12"/>
  <c r="W923" i="12"/>
  <c r="W924" i="12"/>
  <c r="W925" i="12"/>
  <c r="W926" i="12"/>
  <c r="W927" i="12"/>
  <c r="W928" i="12"/>
  <c r="F3086" i="14"/>
  <c r="R3086" i="14"/>
  <c r="U3086" i="14"/>
  <c r="X3086" i="14"/>
  <c r="F3083" i="14"/>
  <c r="R3083" i="14"/>
  <c r="U3083" i="14"/>
  <c r="X3083" i="14"/>
  <c r="F3082" i="14"/>
  <c r="R3082" i="14"/>
  <c r="U3082" i="14"/>
  <c r="X3082" i="14"/>
  <c r="M336" i="1"/>
  <c r="O336" i="1"/>
  <c r="Q336" i="1"/>
  <c r="S336" i="1"/>
  <c r="M335" i="1"/>
  <c r="O335" i="1"/>
  <c r="Q335" i="1"/>
  <c r="S335" i="1"/>
  <c r="F2816" i="14"/>
  <c r="R2816" i="14"/>
  <c r="U2816" i="14"/>
  <c r="X2816" i="14"/>
  <c r="F2077" i="14"/>
  <c r="R2077" i="14"/>
  <c r="U2077" i="14"/>
  <c r="X2077" i="14"/>
  <c r="F1034" i="14"/>
  <c r="R1034" i="14"/>
  <c r="U1034" i="14"/>
  <c r="X1034" i="14"/>
  <c r="F285" i="14"/>
  <c r="R285" i="14"/>
  <c r="U285" i="14"/>
  <c r="X285" i="14"/>
  <c r="F457" i="14"/>
  <c r="R457" i="14"/>
  <c r="U457" i="14"/>
  <c r="X457" i="14"/>
  <c r="F379" i="14"/>
  <c r="R379" i="14"/>
  <c r="U379" i="14"/>
  <c r="X379" i="14"/>
  <c r="F9" i="14"/>
  <c r="F8" i="14"/>
  <c r="R8" i="14"/>
  <c r="U8" i="14"/>
  <c r="X8" i="14"/>
  <c r="R9" i="14"/>
  <c r="U9" i="14"/>
  <c r="X9" i="14"/>
  <c r="M289" i="1"/>
  <c r="O289" i="1"/>
  <c r="Q289" i="1"/>
  <c r="S289" i="1"/>
  <c r="M426" i="1"/>
  <c r="M456" i="1"/>
  <c r="M36" i="1"/>
  <c r="M415" i="1"/>
  <c r="O456" i="1"/>
  <c r="O36" i="1"/>
  <c r="O415" i="1"/>
  <c r="O426" i="1"/>
  <c r="Q456" i="1"/>
  <c r="Q36" i="1"/>
  <c r="Q415" i="1"/>
  <c r="Q426" i="1"/>
  <c r="S456" i="1"/>
  <c r="S36" i="1"/>
  <c r="S415" i="1"/>
  <c r="S426" i="1"/>
  <c r="M416" i="1"/>
  <c r="M408" i="1"/>
  <c r="M409" i="1"/>
  <c r="M410" i="1"/>
  <c r="M412" i="1"/>
  <c r="M413" i="1"/>
  <c r="M418" i="1"/>
  <c r="M419" i="1"/>
  <c r="M421" i="1"/>
  <c r="M422" i="1"/>
  <c r="M423" i="1"/>
  <c r="M424" i="1"/>
  <c r="M425" i="1"/>
  <c r="M427" i="1"/>
  <c r="M428" i="1"/>
  <c r="M429" i="1"/>
  <c r="M430" i="1"/>
  <c r="M431" i="1"/>
  <c r="M432" i="1"/>
  <c r="M433" i="1"/>
  <c r="M446" i="1"/>
  <c r="M434" i="1"/>
  <c r="M435" i="1"/>
  <c r="M436" i="1"/>
  <c r="M437" i="1"/>
  <c r="M439" i="1"/>
  <c r="M440" i="1"/>
  <c r="M441" i="1"/>
  <c r="M443" i="1"/>
  <c r="M445" i="1"/>
  <c r="M447" i="1"/>
  <c r="M450" i="1"/>
  <c r="M451" i="1"/>
  <c r="M452" i="1"/>
  <c r="M453" i="1"/>
  <c r="M454" i="1"/>
  <c r="M414" i="1"/>
  <c r="M417" i="1"/>
  <c r="M420" i="1"/>
  <c r="M438" i="1"/>
  <c r="M449" i="1"/>
  <c r="M455" i="1"/>
  <c r="O408" i="1"/>
  <c r="O409" i="1"/>
  <c r="O410" i="1"/>
  <c r="O412" i="1"/>
  <c r="O413" i="1"/>
  <c r="O416" i="1"/>
  <c r="O418" i="1"/>
  <c r="O419" i="1"/>
  <c r="O421" i="1"/>
  <c r="O422" i="1"/>
  <c r="O423" i="1"/>
  <c r="O424" i="1"/>
  <c r="O425" i="1"/>
  <c r="O427" i="1"/>
  <c r="O428" i="1"/>
  <c r="O429" i="1"/>
  <c r="O430" i="1"/>
  <c r="O431" i="1"/>
  <c r="O432" i="1"/>
  <c r="O433" i="1"/>
  <c r="O446" i="1"/>
  <c r="O448" i="1"/>
  <c r="O434" i="1"/>
  <c r="O435" i="1"/>
  <c r="O436" i="1"/>
  <c r="O437" i="1"/>
  <c r="O439" i="1"/>
  <c r="O440" i="1"/>
  <c r="O441" i="1"/>
  <c r="O443" i="1"/>
  <c r="O445" i="1"/>
  <c r="O447" i="1"/>
  <c r="O450" i="1"/>
  <c r="O451" i="1"/>
  <c r="O452" i="1"/>
  <c r="O453" i="1"/>
  <c r="O454" i="1"/>
  <c r="O414" i="1"/>
  <c r="O417" i="1"/>
  <c r="O420" i="1"/>
  <c r="O438" i="1"/>
  <c r="O444" i="1"/>
  <c r="O449" i="1"/>
  <c r="O455" i="1"/>
  <c r="Q408" i="1"/>
  <c r="Q409" i="1"/>
  <c r="Q410" i="1"/>
  <c r="Q412" i="1"/>
  <c r="Q413" i="1"/>
  <c r="Q416" i="1"/>
  <c r="Q418" i="1"/>
  <c r="Q419" i="1"/>
  <c r="Q421" i="1"/>
  <c r="Q422" i="1"/>
  <c r="Q423" i="1"/>
  <c r="Q424" i="1"/>
  <c r="Q425" i="1"/>
  <c r="Q427" i="1"/>
  <c r="Q428" i="1"/>
  <c r="Q429" i="1"/>
  <c r="Q430" i="1"/>
  <c r="Q431" i="1"/>
  <c r="Q432" i="1"/>
  <c r="Q433" i="1"/>
  <c r="Q446" i="1"/>
  <c r="Q448" i="1"/>
  <c r="Q434" i="1"/>
  <c r="Q435" i="1"/>
  <c r="Q436" i="1"/>
  <c r="Q437" i="1"/>
  <c r="Q439" i="1"/>
  <c r="Q440" i="1"/>
  <c r="Q441" i="1"/>
  <c r="Q443" i="1"/>
  <c r="Q445" i="1"/>
  <c r="Q447" i="1"/>
  <c r="Q450" i="1"/>
  <c r="Q451" i="1"/>
  <c r="Q452" i="1"/>
  <c r="Q453" i="1"/>
  <c r="Q454" i="1"/>
  <c r="Q414" i="1"/>
  <c r="Q417" i="1"/>
  <c r="Q420" i="1"/>
  <c r="Q438" i="1"/>
  <c r="Q444" i="1"/>
  <c r="Q449" i="1"/>
  <c r="Q455" i="1"/>
  <c r="S408" i="1"/>
  <c r="S409" i="1"/>
  <c r="S410" i="1"/>
  <c r="S412" i="1"/>
  <c r="S413" i="1"/>
  <c r="S416" i="1"/>
  <c r="S418" i="1"/>
  <c r="S419" i="1"/>
  <c r="S421" i="1"/>
  <c r="S422" i="1"/>
  <c r="S423" i="1"/>
  <c r="S424" i="1"/>
  <c r="S425" i="1"/>
  <c r="S427" i="1"/>
  <c r="S428" i="1"/>
  <c r="S429" i="1"/>
  <c r="S430" i="1"/>
  <c r="S431" i="1"/>
  <c r="S432" i="1"/>
  <c r="S433" i="1"/>
  <c r="S446" i="1"/>
  <c r="S448" i="1"/>
  <c r="S434" i="1"/>
  <c r="S435" i="1"/>
  <c r="S436" i="1"/>
  <c r="S437" i="1"/>
  <c r="S439" i="1"/>
  <c r="S440" i="1"/>
  <c r="S441" i="1"/>
  <c r="S443" i="1"/>
  <c r="S445" i="1"/>
  <c r="S447" i="1"/>
  <c r="S450" i="1"/>
  <c r="S451" i="1"/>
  <c r="S452" i="1"/>
  <c r="S453" i="1"/>
  <c r="S454" i="1"/>
  <c r="S414" i="1"/>
  <c r="S417" i="1"/>
  <c r="S420" i="1"/>
  <c r="S438" i="1"/>
  <c r="S444" i="1"/>
  <c r="S449" i="1"/>
  <c r="S455" i="1"/>
  <c r="M448" i="1"/>
  <c r="T82" i="16" l="1"/>
  <c r="M444" i="1"/>
  <c r="F2794" i="14"/>
  <c r="R2794" i="14"/>
  <c r="U2794" i="14"/>
  <c r="X2794" i="14"/>
  <c r="F2795" i="14"/>
  <c r="R2795" i="14"/>
  <c r="U2795" i="14"/>
  <c r="X2795" i="14"/>
  <c r="F2796" i="14"/>
  <c r="R2796" i="14"/>
  <c r="U2796" i="14"/>
  <c r="X2796" i="14"/>
  <c r="T83" i="16" l="1"/>
  <c r="S924" i="12"/>
  <c r="S923" i="12"/>
  <c r="S928" i="12"/>
  <c r="S926" i="12"/>
  <c r="F3304" i="14"/>
  <c r="R3304" i="14"/>
  <c r="U3304" i="14"/>
  <c r="X3304" i="14"/>
  <c r="F3023" i="14"/>
  <c r="R3023" i="14"/>
  <c r="U3023" i="14"/>
  <c r="X3023" i="14"/>
  <c r="F3022" i="14"/>
  <c r="R3022" i="14"/>
  <c r="U3022" i="14"/>
  <c r="X3022" i="14"/>
  <c r="F2432" i="14"/>
  <c r="R2432" i="14"/>
  <c r="U2432" i="14"/>
  <c r="X2432" i="14"/>
  <c r="F2833" i="14"/>
  <c r="R2833" i="14"/>
  <c r="U2833" i="14"/>
  <c r="X2833" i="14"/>
  <c r="F2799" i="14"/>
  <c r="R2799" i="14"/>
  <c r="U2799" i="14"/>
  <c r="X2799" i="14"/>
  <c r="F2808" i="14"/>
  <c r="R2808" i="14"/>
  <c r="U2808" i="14"/>
  <c r="X2808" i="14"/>
  <c r="F3050" i="14"/>
  <c r="R3050" i="14"/>
  <c r="U3050" i="14"/>
  <c r="X3050" i="14"/>
  <c r="T85" i="16" l="1"/>
  <c r="F2761" i="14"/>
  <c r="R2761" i="14"/>
  <c r="U2761" i="14"/>
  <c r="X2761" i="14"/>
  <c r="F3021" i="14"/>
  <c r="R3021" i="14"/>
  <c r="U3021" i="14"/>
  <c r="X3021" i="14"/>
  <c r="F2766" i="14"/>
  <c r="F2767" i="14"/>
  <c r="R2766" i="14"/>
  <c r="R2767" i="14"/>
  <c r="U2766" i="14"/>
  <c r="U2767" i="14"/>
  <c r="X2766" i="14"/>
  <c r="X2767" i="14"/>
  <c r="F2762" i="14"/>
  <c r="F2763" i="14"/>
  <c r="F2764" i="14"/>
  <c r="R2762" i="14"/>
  <c r="R2763" i="14"/>
  <c r="R2764" i="14"/>
  <c r="U2762" i="14"/>
  <c r="U2763" i="14"/>
  <c r="U2764" i="14"/>
  <c r="X2762" i="14"/>
  <c r="X2763" i="14"/>
  <c r="X2764" i="14"/>
  <c r="T86" i="16" l="1"/>
  <c r="X1854" i="14"/>
  <c r="U1854" i="14"/>
  <c r="F1854" i="14"/>
  <c r="X1855" i="14"/>
  <c r="U1855" i="14"/>
  <c r="F1855" i="14"/>
  <c r="F1670" i="14"/>
  <c r="U1670" i="14"/>
  <c r="X1670" i="14"/>
  <c r="F1660" i="14"/>
  <c r="U1660" i="14"/>
  <c r="X1660" i="14"/>
  <c r="F1626" i="14"/>
  <c r="U1626" i="14"/>
  <c r="X1626" i="14"/>
  <c r="F1094" i="14"/>
  <c r="U1094" i="14"/>
  <c r="X1094" i="14"/>
  <c r="F1095" i="14"/>
  <c r="U1095" i="14"/>
  <c r="X1095" i="14"/>
  <c r="X322" i="14"/>
  <c r="U322" i="14"/>
  <c r="F322" i="14"/>
  <c r="X321" i="14"/>
  <c r="U321" i="14"/>
  <c r="F321" i="14"/>
  <c r="X320" i="14"/>
  <c r="U320" i="14"/>
  <c r="F320" i="14"/>
  <c r="X319" i="14"/>
  <c r="U319" i="14"/>
  <c r="F319" i="14"/>
  <c r="X318" i="14"/>
  <c r="U318" i="14"/>
  <c r="F318" i="14"/>
  <c r="X317" i="14"/>
  <c r="U317" i="14"/>
  <c r="F317" i="14"/>
  <c r="X316" i="14"/>
  <c r="U316" i="14"/>
  <c r="F316" i="14"/>
  <c r="X315" i="14"/>
  <c r="U315" i="14"/>
  <c r="F315" i="14"/>
  <c r="X314" i="14"/>
  <c r="U314" i="14"/>
  <c r="F314" i="14"/>
  <c r="T87" i="16" l="1"/>
  <c r="S337" i="1"/>
  <c r="Q337" i="1"/>
  <c r="M337" i="1"/>
  <c r="S242" i="1"/>
  <c r="Q242" i="1"/>
  <c r="M242" i="1"/>
  <c r="S288" i="1"/>
  <c r="Q288" i="1"/>
  <c r="M288" i="1"/>
  <c r="S217" i="1"/>
  <c r="Q217" i="1"/>
  <c r="M217" i="1"/>
  <c r="M193" i="1"/>
  <c r="Q193" i="1"/>
  <c r="S193" i="1"/>
  <c r="M194" i="1"/>
  <c r="Q194" i="1"/>
  <c r="S194" i="1"/>
  <c r="T88" i="16" l="1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155" i="14"/>
  <c r="F1669" i="14"/>
  <c r="F1662" i="14"/>
  <c r="F1661" i="14"/>
  <c r="F1666" i="14"/>
  <c r="F1646" i="14"/>
  <c r="F1668" i="14"/>
  <c r="F1648" i="14"/>
  <c r="F1654" i="14"/>
  <c r="F1649" i="14"/>
  <c r="F1685" i="14"/>
  <c r="R1661" i="14"/>
  <c r="R1646" i="14"/>
  <c r="R1668" i="14"/>
  <c r="R1648" i="14"/>
  <c r="R1654" i="14"/>
  <c r="R1685" i="14"/>
  <c r="U3155" i="14"/>
  <c r="U1669" i="14"/>
  <c r="U1662" i="14"/>
  <c r="U1661" i="14"/>
  <c r="U1666" i="14"/>
  <c r="U1646" i="14"/>
  <c r="U1668" i="14"/>
  <c r="U1648" i="14"/>
  <c r="U1654" i="14"/>
  <c r="U1649" i="14"/>
  <c r="U1685" i="14"/>
  <c r="X3155" i="14"/>
  <c r="X1669" i="14"/>
  <c r="X1662" i="14"/>
  <c r="X1661" i="14"/>
  <c r="X1666" i="14"/>
  <c r="X1646" i="14"/>
  <c r="X1668" i="14"/>
  <c r="X1648" i="14"/>
  <c r="X1654" i="14"/>
  <c r="X1649" i="14"/>
  <c r="X1685" i="14"/>
  <c r="F1663" i="14"/>
  <c r="U1663" i="14"/>
  <c r="X1663" i="14"/>
  <c r="F1566" i="14"/>
  <c r="F1575" i="14"/>
  <c r="R1566" i="14"/>
  <c r="R1575" i="14"/>
  <c r="U1566" i="14"/>
  <c r="U1575" i="14"/>
  <c r="X1566" i="14"/>
  <c r="X1575" i="14"/>
  <c r="F1568" i="14"/>
  <c r="U1568" i="14"/>
  <c r="X1568" i="14"/>
  <c r="F1225" i="14"/>
  <c r="R1225" i="14"/>
  <c r="U1225" i="14"/>
  <c r="X1225" i="14"/>
  <c r="F888" i="14"/>
  <c r="R888" i="14"/>
  <c r="U888" i="14"/>
  <c r="X888" i="14"/>
  <c r="F904" i="14"/>
  <c r="R904" i="14"/>
  <c r="U904" i="14"/>
  <c r="X904" i="14"/>
  <c r="F584" i="14"/>
  <c r="U584" i="14"/>
  <c r="X584" i="14"/>
  <c r="X226" i="14"/>
  <c r="U226" i="14"/>
  <c r="R226" i="14"/>
  <c r="F226" i="14"/>
  <c r="T89" i="16" l="1"/>
  <c r="O194" i="1"/>
  <c r="S218" i="1"/>
  <c r="Q218" i="1"/>
  <c r="O218" i="1"/>
  <c r="M218" i="1"/>
  <c r="T90" i="16" l="1"/>
  <c r="M869" i="12"/>
  <c r="M870" i="12"/>
  <c r="P1089" i="12"/>
  <c r="P832" i="12"/>
  <c r="P833" i="12"/>
  <c r="P834" i="12"/>
  <c r="P835" i="12"/>
  <c r="P836" i="12"/>
  <c r="P1090" i="12"/>
  <c r="P837" i="12"/>
  <c r="P838" i="12"/>
  <c r="P839" i="12"/>
  <c r="P840" i="12"/>
  <c r="P841" i="12"/>
  <c r="P842" i="12"/>
  <c r="P843" i="12"/>
  <c r="P844" i="12"/>
  <c r="P845" i="12"/>
  <c r="P984" i="12"/>
  <c r="P846" i="12"/>
  <c r="P847" i="12"/>
  <c r="P848" i="12"/>
  <c r="P849" i="12"/>
  <c r="P850" i="12"/>
  <c r="P851" i="12"/>
  <c r="P852" i="12"/>
  <c r="P854" i="12"/>
  <c r="P856" i="12"/>
  <c r="P861" i="12"/>
  <c r="P863" i="12"/>
  <c r="P864" i="12"/>
  <c r="P869" i="12"/>
  <c r="P871" i="12"/>
  <c r="P1091" i="12"/>
  <c r="P875" i="12"/>
  <c r="P878" i="12"/>
  <c r="S1089" i="12"/>
  <c r="S832" i="12"/>
  <c r="S835" i="12"/>
  <c r="S836" i="12"/>
  <c r="S1090" i="12"/>
  <c r="S837" i="12"/>
  <c r="S839" i="12"/>
  <c r="S840" i="12"/>
  <c r="S841" i="12"/>
  <c r="S842" i="12"/>
  <c r="S843" i="12"/>
  <c r="S844" i="12"/>
  <c r="S845" i="12"/>
  <c r="S984" i="12"/>
  <c r="S846" i="12"/>
  <c r="S847" i="12"/>
  <c r="S848" i="12"/>
  <c r="S849" i="12"/>
  <c r="S850" i="12"/>
  <c r="S851" i="12"/>
  <c r="S852" i="12"/>
  <c r="S854" i="12"/>
  <c r="S855" i="12"/>
  <c r="S857" i="12"/>
  <c r="S858" i="12"/>
  <c r="S859" i="12"/>
  <c r="S860" i="12"/>
  <c r="S861" i="12"/>
  <c r="S862" i="12"/>
  <c r="S863" i="12"/>
  <c r="S864" i="12"/>
  <c r="S865" i="12"/>
  <c r="S866" i="12"/>
  <c r="S867" i="12"/>
  <c r="S868" i="12"/>
  <c r="S869" i="12"/>
  <c r="S870" i="12"/>
  <c r="S871" i="12"/>
  <c r="S1091" i="12"/>
  <c r="S872" i="12"/>
  <c r="S873" i="12"/>
  <c r="S875" i="12"/>
  <c r="S989" i="12"/>
  <c r="S990" i="12"/>
  <c r="S878" i="12"/>
  <c r="W1089" i="12"/>
  <c r="W832" i="12"/>
  <c r="W833" i="12"/>
  <c r="W834" i="12"/>
  <c r="W835" i="12"/>
  <c r="W836" i="12"/>
  <c r="W1090" i="12"/>
  <c r="W837" i="12"/>
  <c r="W838" i="12"/>
  <c r="W840" i="12"/>
  <c r="W841" i="12"/>
  <c r="W842" i="12"/>
  <c r="W843" i="12"/>
  <c r="W844" i="12"/>
  <c r="W845" i="12"/>
  <c r="W846" i="12"/>
  <c r="W848" i="12"/>
  <c r="W849" i="12"/>
  <c r="W850" i="12"/>
  <c r="W852" i="12"/>
  <c r="W853" i="12"/>
  <c r="W855" i="12"/>
  <c r="W856" i="12"/>
  <c r="W857" i="12"/>
  <c r="W859" i="12"/>
  <c r="W861" i="12"/>
  <c r="W862" i="12"/>
  <c r="W864" i="12"/>
  <c r="W865" i="12"/>
  <c r="W866" i="12"/>
  <c r="W867" i="12"/>
  <c r="W868" i="12"/>
  <c r="W869" i="12"/>
  <c r="W870" i="12"/>
  <c r="W1091" i="12"/>
  <c r="W873" i="12"/>
  <c r="W874" i="12"/>
  <c r="W875" i="12"/>
  <c r="W876" i="12"/>
  <c r="W989" i="12"/>
  <c r="W990" i="12"/>
  <c r="W877" i="12"/>
  <c r="W878" i="12"/>
  <c r="W879" i="12"/>
  <c r="T91" i="16" l="1"/>
  <c r="F3218" i="14"/>
  <c r="F1749" i="14"/>
  <c r="F1748" i="14"/>
  <c r="F1750" i="14"/>
  <c r="F1746" i="14"/>
  <c r="F3220" i="14"/>
  <c r="U3218" i="14"/>
  <c r="U1749" i="14"/>
  <c r="U1748" i="14"/>
  <c r="U1750" i="14"/>
  <c r="U1746" i="14"/>
  <c r="U3220" i="14"/>
  <c r="X3218" i="14"/>
  <c r="X1749" i="14"/>
  <c r="X1748" i="14"/>
  <c r="X1750" i="14"/>
  <c r="X1746" i="14"/>
  <c r="X3220" i="14"/>
  <c r="F1747" i="14"/>
  <c r="U1747" i="14"/>
  <c r="X1747" i="14"/>
  <c r="X1576" i="14"/>
  <c r="U1576" i="14"/>
  <c r="F1576" i="14"/>
  <c r="F1363" i="14"/>
  <c r="K1363" i="14" s="1"/>
  <c r="R1363" i="14"/>
  <c r="U1363" i="14"/>
  <c r="X1363" i="14"/>
  <c r="F313" i="14"/>
  <c r="U313" i="14"/>
  <c r="X313" i="14"/>
  <c r="F312" i="14"/>
  <c r="R312" i="14"/>
  <c r="U312" i="14"/>
  <c r="X312" i="14"/>
  <c r="F309" i="14"/>
  <c r="F310" i="14"/>
  <c r="F311" i="14"/>
  <c r="R309" i="14"/>
  <c r="R310" i="14"/>
  <c r="R311" i="14"/>
  <c r="U309" i="14"/>
  <c r="U310" i="14"/>
  <c r="U311" i="14"/>
  <c r="X309" i="14"/>
  <c r="X310" i="14"/>
  <c r="X311" i="14"/>
  <c r="F308" i="14"/>
  <c r="R308" i="14"/>
  <c r="U308" i="14"/>
  <c r="X308" i="14"/>
  <c r="F2518" i="14"/>
  <c r="U2518" i="14"/>
  <c r="X2518" i="14"/>
  <c r="F2517" i="14"/>
  <c r="U2517" i="14"/>
  <c r="X2517" i="14"/>
  <c r="F2516" i="14"/>
  <c r="U2516" i="14"/>
  <c r="X2516" i="14"/>
  <c r="F2515" i="14"/>
  <c r="U2515" i="14"/>
  <c r="X2515" i="14"/>
  <c r="F2514" i="14"/>
  <c r="U2514" i="14"/>
  <c r="X2514" i="14"/>
  <c r="F782" i="14"/>
  <c r="R782" i="14"/>
  <c r="U782" i="14"/>
  <c r="X782" i="14"/>
  <c r="T92" i="16" l="1"/>
  <c r="S43" i="1"/>
  <c r="Q43" i="1"/>
  <c r="M43" i="1"/>
  <c r="T93" i="16" l="1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T94" i="16" l="1"/>
  <c r="O43" i="1"/>
  <c r="F1936" i="14"/>
  <c r="R1936" i="14"/>
  <c r="X1936" i="14"/>
  <c r="F3305" i="14"/>
  <c r="R3305" i="14"/>
  <c r="X3305" i="14"/>
  <c r="F3320" i="14"/>
  <c r="R3320" i="14"/>
  <c r="X3320" i="14"/>
  <c r="F1667" i="14"/>
  <c r="X1667" i="14"/>
  <c r="F1558" i="14"/>
  <c r="X1558" i="14"/>
  <c r="F1784" i="14"/>
  <c r="X1784" i="14"/>
  <c r="F1543" i="14"/>
  <c r="R1543" i="14"/>
  <c r="X1543" i="14"/>
  <c r="F1542" i="14"/>
  <c r="R1542" i="14"/>
  <c r="X1542" i="14"/>
  <c r="F1420" i="14"/>
  <c r="R1420" i="14"/>
  <c r="X1420" i="14"/>
  <c r="F395" i="14"/>
  <c r="R395" i="14"/>
  <c r="X395" i="14"/>
  <c r="F2531" i="14"/>
  <c r="R2531" i="14"/>
  <c r="X2531" i="14"/>
  <c r="F2532" i="14"/>
  <c r="X2532" i="14"/>
  <c r="T95" i="16" l="1"/>
  <c r="X370" i="14"/>
  <c r="R370" i="14"/>
  <c r="F370" i="14"/>
  <c r="F369" i="14"/>
  <c r="R369" i="14"/>
  <c r="X369" i="14"/>
  <c r="T96" i="16" l="1"/>
  <c r="M1017" i="12"/>
  <c r="M807" i="12"/>
  <c r="M808" i="12"/>
  <c r="M809" i="12"/>
  <c r="M810" i="12"/>
  <c r="M811" i="12"/>
  <c r="M812" i="12"/>
  <c r="M813" i="12"/>
  <c r="M814" i="12"/>
  <c r="M815" i="12"/>
  <c r="M998" i="12"/>
  <c r="M820" i="12"/>
  <c r="M821" i="12"/>
  <c r="M822" i="12"/>
  <c r="M823" i="12"/>
  <c r="M824" i="12"/>
  <c r="M825" i="12"/>
  <c r="M829" i="12"/>
  <c r="M830" i="12"/>
  <c r="M831" i="12"/>
  <c r="P807" i="12"/>
  <c r="P808" i="12"/>
  <c r="P809" i="12"/>
  <c r="P810" i="12"/>
  <c r="P811" i="12"/>
  <c r="P813" i="12"/>
  <c r="P814" i="12"/>
  <c r="P815" i="12"/>
  <c r="P998" i="12"/>
  <c r="P816" i="12"/>
  <c r="P817" i="12"/>
  <c r="P818" i="12"/>
  <c r="P819" i="12"/>
  <c r="P824" i="12"/>
  <c r="P825" i="12"/>
  <c r="P826" i="12"/>
  <c r="P827" i="12"/>
  <c r="P828" i="12"/>
  <c r="P829" i="12"/>
  <c r="P830" i="12"/>
  <c r="P831" i="12"/>
  <c r="S812" i="12"/>
  <c r="S813" i="12"/>
  <c r="S814" i="12"/>
  <c r="S815" i="12"/>
  <c r="S830" i="12"/>
  <c r="S831" i="12"/>
  <c r="W1017" i="12"/>
  <c r="W807" i="12"/>
  <c r="W808" i="12"/>
  <c r="W809" i="12"/>
  <c r="W810" i="12"/>
  <c r="W812" i="12"/>
  <c r="W813" i="12"/>
  <c r="W814" i="12"/>
  <c r="W815" i="12"/>
  <c r="W998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T98" i="16" l="1"/>
  <c r="P1017" i="12"/>
  <c r="U305" i="14"/>
  <c r="U306" i="14"/>
  <c r="U307" i="14"/>
  <c r="U323" i="14"/>
  <c r="U324" i="14"/>
  <c r="U325" i="14"/>
  <c r="U326" i="14"/>
  <c r="U327" i="14"/>
  <c r="U328" i="14"/>
  <c r="U329" i="14"/>
  <c r="U330" i="14"/>
  <c r="U331" i="14"/>
  <c r="U332" i="14"/>
  <c r="T99" i="16" l="1"/>
  <c r="F1622" i="14"/>
  <c r="U1622" i="14"/>
  <c r="X1622" i="14"/>
  <c r="F3152" i="14"/>
  <c r="X3152" i="14"/>
  <c r="F1611" i="14"/>
  <c r="X1611" i="14"/>
  <c r="X3173" i="14"/>
  <c r="F3173" i="14"/>
  <c r="T101" i="16" l="1"/>
  <c r="X2827" i="14"/>
  <c r="U2827" i="14"/>
  <c r="F2827" i="14"/>
  <c r="F899" i="14"/>
  <c r="U899" i="14"/>
  <c r="X899" i="14"/>
  <c r="F2824" i="14"/>
  <c r="U2824" i="14"/>
  <c r="X2824" i="14"/>
  <c r="F2825" i="14"/>
  <c r="U2825" i="14"/>
  <c r="X2825" i="14"/>
  <c r="F902" i="14"/>
  <c r="U902" i="14"/>
  <c r="X902" i="14"/>
  <c r="F903" i="14"/>
  <c r="U903" i="14"/>
  <c r="X903" i="14"/>
  <c r="F833" i="14"/>
  <c r="U833" i="14"/>
  <c r="X833" i="14"/>
  <c r="F376" i="14"/>
  <c r="U376" i="14"/>
  <c r="X376" i="14"/>
  <c r="T103" i="16" l="1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M780" i="12"/>
  <c r="M806" i="12"/>
  <c r="P1012" i="12"/>
  <c r="P780" i="12"/>
  <c r="P781" i="12"/>
  <c r="P1039" i="12"/>
  <c r="P1040" i="12"/>
  <c r="P1041" i="12"/>
  <c r="P782" i="12"/>
  <c r="P783" i="12"/>
  <c r="P784" i="12"/>
  <c r="P785" i="12"/>
  <c r="P786" i="12"/>
  <c r="P789" i="12"/>
  <c r="P790" i="12"/>
  <c r="P791" i="12"/>
  <c r="P792" i="12"/>
  <c r="P794" i="12"/>
  <c r="P795" i="12"/>
  <c r="P796" i="12"/>
  <c r="P797" i="12"/>
  <c r="P798" i="12"/>
  <c r="P1042" i="12"/>
  <c r="P799" i="12"/>
  <c r="P800" i="12"/>
  <c r="P801" i="12"/>
  <c r="P1043" i="12"/>
  <c r="P802" i="12"/>
  <c r="P803" i="12"/>
  <c r="P804" i="12"/>
  <c r="P805" i="12"/>
  <c r="P806" i="12"/>
  <c r="S1010" i="12"/>
  <c r="S776" i="12"/>
  <c r="S778" i="12"/>
  <c r="S780" i="12"/>
  <c r="S781" i="12"/>
  <c r="S1039" i="12"/>
  <c r="S1040" i="12"/>
  <c r="S1041" i="12"/>
  <c r="S782" i="12"/>
  <c r="S783" i="12"/>
  <c r="S784" i="12"/>
  <c r="S785" i="12"/>
  <c r="S786" i="12"/>
  <c r="S787" i="12"/>
  <c r="S788" i="12"/>
  <c r="S789" i="12"/>
  <c r="S790" i="12"/>
  <c r="S791" i="12"/>
  <c r="S792" i="12"/>
  <c r="S793" i="12"/>
  <c r="S794" i="12"/>
  <c r="S795" i="12"/>
  <c r="S796" i="12"/>
  <c r="S797" i="12"/>
  <c r="S798" i="12"/>
  <c r="S1042" i="12"/>
  <c r="S799" i="12"/>
  <c r="S800" i="12"/>
  <c r="S801" i="12"/>
  <c r="S1043" i="12"/>
  <c r="S802" i="12"/>
  <c r="S803" i="12"/>
  <c r="S804" i="12"/>
  <c r="S805" i="12"/>
  <c r="S806" i="12"/>
  <c r="W1010" i="12"/>
  <c r="W987" i="12"/>
  <c r="W1011" i="12"/>
  <c r="W1012" i="12"/>
  <c r="W1013" i="12"/>
  <c r="W768" i="12"/>
  <c r="W769" i="12"/>
  <c r="W770" i="12"/>
  <c r="W771" i="12"/>
  <c r="W772" i="12"/>
  <c r="W773" i="12"/>
  <c r="W774" i="12"/>
  <c r="W775" i="12"/>
  <c r="W1014" i="12"/>
  <c r="W988" i="12"/>
  <c r="W777" i="12"/>
  <c r="W1015" i="12"/>
  <c r="W778" i="12"/>
  <c r="W1016" i="12"/>
  <c r="W779" i="12"/>
  <c r="W780" i="12"/>
  <c r="W781" i="12"/>
  <c r="W1039" i="12"/>
  <c r="W1040" i="12"/>
  <c r="W104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1042" i="12"/>
  <c r="W799" i="12"/>
  <c r="W800" i="12"/>
  <c r="W801" i="12"/>
  <c r="W1043" i="12"/>
  <c r="W802" i="12"/>
  <c r="W803" i="12"/>
  <c r="W804" i="12"/>
  <c r="W805" i="12"/>
  <c r="W806" i="12"/>
  <c r="T104" i="16" l="1"/>
  <c r="S385" i="1"/>
  <c r="Q385" i="1"/>
  <c r="O385" i="1"/>
  <c r="M385" i="1"/>
  <c r="F2333" i="14"/>
  <c r="R2333" i="14"/>
  <c r="U2333" i="14"/>
  <c r="X2333" i="14"/>
  <c r="X3318" i="14"/>
  <c r="U3318" i="14"/>
  <c r="R3318" i="14"/>
  <c r="F3318" i="14"/>
  <c r="X1916" i="14"/>
  <c r="U1916" i="14"/>
  <c r="R1916" i="14"/>
  <c r="F1916" i="14"/>
  <c r="F1918" i="14"/>
  <c r="R1918" i="14"/>
  <c r="U1918" i="14"/>
  <c r="X1918" i="14"/>
  <c r="F1906" i="14"/>
  <c r="U1906" i="14"/>
  <c r="X1906" i="14"/>
  <c r="F3302" i="14"/>
  <c r="U3302" i="14"/>
  <c r="X3302" i="14"/>
  <c r="F1642" i="14"/>
  <c r="U1642" i="14"/>
  <c r="X1642" i="14"/>
  <c r="F1610" i="14"/>
  <c r="X1610" i="14"/>
  <c r="F1628" i="14"/>
  <c r="U1628" i="14"/>
  <c r="X1628" i="14"/>
  <c r="F1606" i="14"/>
  <c r="U1606" i="14"/>
  <c r="X1606" i="14"/>
  <c r="F1641" i="14"/>
  <c r="R1641" i="14"/>
  <c r="U1641" i="14"/>
  <c r="X1641" i="14"/>
  <c r="F3156" i="14"/>
  <c r="R3156" i="14"/>
  <c r="X3156" i="14"/>
  <c r="F3158" i="14"/>
  <c r="X3158" i="14"/>
  <c r="F3157" i="14"/>
  <c r="U3157" i="14"/>
  <c r="X3157" i="14"/>
  <c r="F3159" i="14"/>
  <c r="R3159" i="14"/>
  <c r="X3159" i="14"/>
  <c r="F1620" i="14"/>
  <c r="X1620" i="14"/>
  <c r="F1552" i="14"/>
  <c r="X1552" i="14"/>
  <c r="X3216" i="14"/>
  <c r="R3216" i="14"/>
  <c r="F3216" i="14"/>
  <c r="X1455" i="14"/>
  <c r="R1455" i="14"/>
  <c r="F1455" i="14"/>
  <c r="X2606" i="14"/>
  <c r="U2606" i="14"/>
  <c r="F2606" i="14"/>
  <c r="F2618" i="14"/>
  <c r="U2618" i="14"/>
  <c r="X2618" i="14"/>
  <c r="T105" i="16" l="1"/>
  <c r="F1849" i="14"/>
  <c r="R1849" i="14"/>
  <c r="U1849" i="14"/>
  <c r="X1849" i="14"/>
  <c r="F1825" i="14"/>
  <c r="X1825" i="14"/>
  <c r="F3219" i="14"/>
  <c r="X3219" i="14"/>
  <c r="F3179" i="14"/>
  <c r="F3180" i="14"/>
  <c r="R3179" i="14"/>
  <c r="R3180" i="14"/>
  <c r="U3179" i="14"/>
  <c r="U3180" i="14"/>
  <c r="X3179" i="14"/>
  <c r="X3180" i="14"/>
  <c r="F3178" i="14"/>
  <c r="X3178" i="14"/>
  <c r="F1605" i="14"/>
  <c r="R1605" i="14"/>
  <c r="X1605" i="14"/>
  <c r="F3115" i="14"/>
  <c r="U3115" i="14"/>
  <c r="X3115" i="14"/>
  <c r="F3033" i="14"/>
  <c r="F3035" i="14"/>
  <c r="R3033" i="14"/>
  <c r="R3035" i="14"/>
  <c r="U3033" i="14"/>
  <c r="U3035" i="14"/>
  <c r="X3033" i="14"/>
  <c r="X3035" i="14"/>
  <c r="F3037" i="14"/>
  <c r="X3037" i="14"/>
  <c r="F3028" i="14"/>
  <c r="F3027" i="14"/>
  <c r="F3029" i="14"/>
  <c r="R3028" i="14"/>
  <c r="R3027" i="14"/>
  <c r="R3029" i="14"/>
  <c r="U3028" i="14"/>
  <c r="U3027" i="14"/>
  <c r="U3029" i="14"/>
  <c r="X3028" i="14"/>
  <c r="X3027" i="14"/>
  <c r="X3029" i="14"/>
  <c r="F3026" i="14"/>
  <c r="R3026" i="14"/>
  <c r="U3026" i="14"/>
  <c r="X3026" i="14"/>
  <c r="X2847" i="14"/>
  <c r="U2847" i="14"/>
  <c r="R2847" i="14"/>
  <c r="F2847" i="14"/>
  <c r="F2772" i="14"/>
  <c r="R2772" i="14"/>
  <c r="U2772" i="14"/>
  <c r="X2772" i="14"/>
  <c r="F2771" i="14"/>
  <c r="R2771" i="14"/>
  <c r="U2771" i="14"/>
  <c r="X2771" i="14"/>
  <c r="X2628" i="14"/>
  <c r="U2628" i="14"/>
  <c r="F2628" i="14"/>
  <c r="F2616" i="14"/>
  <c r="U2616" i="14"/>
  <c r="X2616" i="14"/>
  <c r="X2835" i="14"/>
  <c r="U2835" i="14"/>
  <c r="R2835" i="14"/>
  <c r="F2835" i="14"/>
  <c r="F2545" i="14"/>
  <c r="U2545" i="14"/>
  <c r="X2545" i="14"/>
  <c r="F229" i="14"/>
  <c r="R229" i="14"/>
  <c r="U229" i="14"/>
  <c r="X229" i="14"/>
  <c r="F230" i="14"/>
  <c r="R230" i="14"/>
  <c r="U230" i="14"/>
  <c r="X230" i="14"/>
  <c r="F231" i="14"/>
  <c r="R231" i="14"/>
  <c r="U231" i="14"/>
  <c r="X231" i="14"/>
  <c r="M383" i="1"/>
  <c r="Q383" i="1"/>
  <c r="S383" i="1"/>
  <c r="M265" i="1"/>
  <c r="Q265" i="1"/>
  <c r="S265" i="1"/>
  <c r="M145" i="1"/>
  <c r="O145" i="1"/>
  <c r="Q145" i="1"/>
  <c r="S145" i="1"/>
  <c r="M140" i="1"/>
  <c r="O140" i="1"/>
  <c r="Q140" i="1"/>
  <c r="S140" i="1"/>
  <c r="S23" i="1"/>
  <c r="M23" i="1"/>
  <c r="S215" i="1"/>
  <c r="O215" i="1"/>
  <c r="M215" i="1"/>
  <c r="M223" i="1"/>
  <c r="O223" i="1"/>
  <c r="Q223" i="1"/>
  <c r="S223" i="1"/>
  <c r="T106" i="16" l="1"/>
  <c r="O265" i="1"/>
  <c r="Q215" i="1"/>
  <c r="O23" i="1"/>
  <c r="O383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S997" i="12"/>
  <c r="W997" i="12"/>
  <c r="S767" i="12"/>
  <c r="W767" i="12"/>
  <c r="W766" i="12"/>
  <c r="S1009" i="12"/>
  <c r="W1009" i="12"/>
  <c r="M1050" i="12"/>
  <c r="P1038" i="12"/>
  <c r="P1050" i="12"/>
  <c r="S1038" i="12"/>
  <c r="S1050" i="12"/>
  <c r="S763" i="12"/>
  <c r="S764" i="12"/>
  <c r="S983" i="12"/>
  <c r="S765" i="12"/>
  <c r="W1038" i="12"/>
  <c r="W1050" i="12"/>
  <c r="W763" i="12"/>
  <c r="W764" i="12"/>
  <c r="W983" i="12"/>
  <c r="W765" i="12"/>
  <c r="S762" i="12"/>
  <c r="W762" i="12"/>
  <c r="S761" i="12"/>
  <c r="W761" i="12"/>
  <c r="S760" i="12"/>
  <c r="W760" i="12"/>
  <c r="M759" i="12"/>
  <c r="S759" i="12"/>
  <c r="W759" i="12"/>
  <c r="M758" i="12"/>
  <c r="S758" i="12"/>
  <c r="W758" i="12"/>
  <c r="S757" i="12"/>
  <c r="W757" i="12"/>
  <c r="M756" i="12"/>
  <c r="W756" i="12"/>
  <c r="P755" i="12"/>
  <c r="M752" i="12"/>
  <c r="P752" i="12"/>
  <c r="S752" i="12"/>
  <c r="W752" i="12"/>
  <c r="M751" i="12"/>
  <c r="S751" i="12"/>
  <c r="W751" i="12"/>
  <c r="M750" i="12"/>
  <c r="W748" i="12"/>
  <c r="W749" i="12"/>
  <c r="W747" i="12"/>
  <c r="M746" i="12"/>
  <c r="P746" i="12"/>
  <c r="S746" i="12"/>
  <c r="W746" i="12"/>
  <c r="M745" i="12"/>
  <c r="P745" i="12"/>
  <c r="S745" i="12"/>
  <c r="W745" i="12"/>
  <c r="M744" i="12"/>
  <c r="P744" i="12"/>
  <c r="S744" i="12"/>
  <c r="W744" i="12"/>
  <c r="M743" i="12"/>
  <c r="P743" i="12"/>
  <c r="S743" i="12"/>
  <c r="W743" i="12"/>
  <c r="M742" i="12"/>
  <c r="P742" i="12"/>
  <c r="S742" i="12"/>
  <c r="W742" i="12"/>
  <c r="M741" i="12"/>
  <c r="P741" i="12"/>
  <c r="W741" i="12"/>
  <c r="M740" i="12"/>
  <c r="P740" i="12"/>
  <c r="S740" i="12"/>
  <c r="W740" i="12"/>
  <c r="M739" i="12"/>
  <c r="P739" i="12"/>
  <c r="W739" i="12"/>
  <c r="M738" i="12"/>
  <c r="W738" i="12"/>
  <c r="W737" i="12"/>
  <c r="M1049" i="12"/>
  <c r="P1049" i="12"/>
  <c r="S1049" i="12"/>
  <c r="W1049" i="12"/>
  <c r="P1037" i="12"/>
  <c r="S1037" i="12"/>
  <c r="W1037" i="12"/>
  <c r="P736" i="12"/>
  <c r="S736" i="12"/>
  <c r="W736" i="12"/>
  <c r="M735" i="12"/>
  <c r="P735" i="12"/>
  <c r="S735" i="12"/>
  <c r="W735" i="12"/>
  <c r="M734" i="12"/>
  <c r="P734" i="12"/>
  <c r="S734" i="12"/>
  <c r="W734" i="12"/>
  <c r="W995" i="12"/>
  <c r="M733" i="12"/>
  <c r="P733" i="12"/>
  <c r="S733" i="12"/>
  <c r="W733" i="12"/>
  <c r="M732" i="12"/>
  <c r="P732" i="12"/>
  <c r="S732" i="12"/>
  <c r="W732" i="12"/>
  <c r="P731" i="12"/>
  <c r="S731" i="12"/>
  <c r="W731" i="12"/>
  <c r="P730" i="12"/>
  <c r="S730" i="12"/>
  <c r="W730" i="12"/>
  <c r="M729" i="12"/>
  <c r="P729" i="12"/>
  <c r="S729" i="12"/>
  <c r="W729" i="12"/>
  <c r="M728" i="12"/>
  <c r="P728" i="12"/>
  <c r="S728" i="12"/>
  <c r="W728" i="12"/>
  <c r="F2282" i="14"/>
  <c r="U2282" i="14"/>
  <c r="T107" i="16" l="1"/>
  <c r="Q23" i="1"/>
  <c r="F2356" i="14"/>
  <c r="R2356" i="14"/>
  <c r="U2356" i="14"/>
  <c r="F1955" i="14"/>
  <c r="U1955" i="14"/>
  <c r="F1919" i="14"/>
  <c r="U1919" i="14"/>
  <c r="T108" i="16" l="1"/>
  <c r="F3280" i="14"/>
  <c r="R3280" i="14"/>
  <c r="U3280" i="14"/>
  <c r="F1867" i="14"/>
  <c r="U1867" i="14"/>
  <c r="F3285" i="14"/>
  <c r="R3285" i="14"/>
  <c r="U3285" i="14"/>
  <c r="F1839" i="14"/>
  <c r="R1839" i="14"/>
  <c r="U1839" i="14"/>
  <c r="F3259" i="14"/>
  <c r="U3259" i="14"/>
  <c r="F1840" i="14"/>
  <c r="R1840" i="14"/>
  <c r="U1840" i="14"/>
  <c r="F1841" i="14"/>
  <c r="U1841" i="14"/>
  <c r="F1838" i="14"/>
  <c r="R1838" i="14"/>
  <c r="U1838" i="14"/>
  <c r="F1489" i="14"/>
  <c r="R1489" i="14"/>
  <c r="U1489" i="14"/>
  <c r="T109" i="16" l="1"/>
  <c r="F3163" i="14"/>
  <c r="R3163" i="14"/>
  <c r="U3163" i="14"/>
  <c r="F1015" i="14"/>
  <c r="F2822" i="14"/>
  <c r="R2822" i="14"/>
  <c r="U2822" i="14"/>
  <c r="F2820" i="14"/>
  <c r="R2820" i="14"/>
  <c r="U2820" i="14"/>
  <c r="F2821" i="14"/>
  <c r="R2821" i="14"/>
  <c r="U2821" i="14"/>
  <c r="F2777" i="14"/>
  <c r="U2777" i="14"/>
  <c r="F626" i="14"/>
  <c r="R626" i="14"/>
  <c r="U626" i="14"/>
  <c r="F297" i="14"/>
  <c r="R297" i="14"/>
  <c r="U297" i="14"/>
  <c r="F2422" i="14"/>
  <c r="M6" i="1"/>
  <c r="Q6" i="1"/>
  <c r="M393" i="1"/>
  <c r="O393" i="1"/>
  <c r="Q393" i="1"/>
  <c r="M396" i="1"/>
  <c r="M121" i="1"/>
  <c r="O121" i="1"/>
  <c r="Q121" i="1"/>
  <c r="T110" i="16" l="1"/>
  <c r="O396" i="1"/>
  <c r="O6" i="1"/>
  <c r="M209" i="1"/>
  <c r="O209" i="1"/>
  <c r="Q209" i="1"/>
  <c r="T111" i="16" l="1"/>
  <c r="Q396" i="1"/>
  <c r="F3136" i="14"/>
  <c r="R3136" i="14"/>
  <c r="F3135" i="14"/>
  <c r="R3135" i="14"/>
  <c r="F3129" i="14"/>
  <c r="R3129" i="14"/>
  <c r="X3129" i="14"/>
  <c r="F3131" i="14"/>
  <c r="R3131" i="14"/>
  <c r="F3130" i="14"/>
  <c r="R3130" i="14"/>
  <c r="F3128" i="14"/>
  <c r="R3128" i="14"/>
  <c r="F3132" i="14"/>
  <c r="R3132" i="14"/>
  <c r="F1478" i="14"/>
  <c r="R1478" i="14"/>
  <c r="X1478" i="14"/>
  <c r="F1012" i="14"/>
  <c r="R1012" i="14"/>
  <c r="F1010" i="14"/>
  <c r="F1011" i="14"/>
  <c r="R1010" i="14"/>
  <c r="R1011" i="14"/>
  <c r="F1009" i="14"/>
  <c r="R1009" i="14"/>
  <c r="X1036" i="14"/>
  <c r="R1036" i="14"/>
  <c r="F1036" i="14"/>
  <c r="F1014" i="14"/>
  <c r="R1014" i="14"/>
  <c r="X1014" i="14"/>
  <c r="F1013" i="14"/>
  <c r="R1013" i="14"/>
  <c r="X1013" i="14"/>
  <c r="T112" i="16" l="1"/>
  <c r="M340" i="1"/>
  <c r="O340" i="1"/>
  <c r="S340" i="1"/>
  <c r="M331" i="1"/>
  <c r="S331" i="1"/>
  <c r="S253" i="1"/>
  <c r="O253" i="1"/>
  <c r="M253" i="1"/>
  <c r="M256" i="1"/>
  <c r="O256" i="1"/>
  <c r="Q256" i="1"/>
  <c r="S256" i="1"/>
  <c r="T113" i="16" l="1"/>
  <c r="M32" i="1"/>
  <c r="O32" i="1"/>
  <c r="S32" i="1"/>
  <c r="T115" i="16" l="1"/>
  <c r="O331" i="1"/>
  <c r="F2365" i="14"/>
  <c r="F4" i="14"/>
  <c r="F2366" i="14"/>
  <c r="F2367" i="14"/>
  <c r="F2368" i="14"/>
  <c r="F5" i="14"/>
  <c r="F2369" i="14"/>
  <c r="F6" i="14"/>
  <c r="F7" i="14"/>
  <c r="F10" i="14"/>
  <c r="F2370" i="14"/>
  <c r="F11" i="14"/>
  <c r="F12" i="14"/>
  <c r="F13" i="14"/>
  <c r="F2371" i="14"/>
  <c r="F14" i="14"/>
  <c r="F15" i="14"/>
  <c r="F16" i="14"/>
  <c r="F17" i="14"/>
  <c r="K17" i="14" s="1"/>
  <c r="F18" i="14"/>
  <c r="F19" i="14"/>
  <c r="F20" i="14"/>
  <c r="F21" i="14"/>
  <c r="F22" i="14"/>
  <c r="F23" i="14"/>
  <c r="F24" i="14"/>
  <c r="F25" i="14"/>
  <c r="F27" i="14"/>
  <c r="F26" i="14"/>
  <c r="F28" i="14"/>
  <c r="K28" i="14" s="1"/>
  <c r="F29" i="14"/>
  <c r="K29" i="14" s="1"/>
  <c r="F30" i="14"/>
  <c r="K30" i="14" s="1"/>
  <c r="F31" i="14"/>
  <c r="K31" i="14" s="1"/>
  <c r="F32" i="14"/>
  <c r="F33" i="14"/>
  <c r="F34" i="14"/>
  <c r="F35" i="14"/>
  <c r="F36" i="14"/>
  <c r="F37" i="14"/>
  <c r="F38" i="14"/>
  <c r="F39" i="14"/>
  <c r="F40" i="14"/>
  <c r="F41" i="14"/>
  <c r="F42" i="14"/>
  <c r="F43" i="14"/>
  <c r="F2372" i="14"/>
  <c r="F2373" i="14"/>
  <c r="F44" i="14"/>
  <c r="F2374" i="14"/>
  <c r="F45" i="14"/>
  <c r="F46" i="14"/>
  <c r="F47" i="14"/>
  <c r="F2375" i="14"/>
  <c r="F2376" i="14"/>
  <c r="F2377" i="14"/>
  <c r="F2378" i="14"/>
  <c r="F48" i="14"/>
  <c r="F2379" i="14"/>
  <c r="F2380" i="14"/>
  <c r="F2381" i="14"/>
  <c r="F2382" i="14"/>
  <c r="F2383" i="14"/>
  <c r="F2384" i="14"/>
  <c r="F49" i="14"/>
  <c r="F2385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2387" i="14"/>
  <c r="F2388" i="14"/>
  <c r="F69" i="14"/>
  <c r="F70" i="14"/>
  <c r="F71" i="14"/>
  <c r="F72" i="14"/>
  <c r="F73" i="14"/>
  <c r="F74" i="14"/>
  <c r="F75" i="14"/>
  <c r="F76" i="14"/>
  <c r="F77" i="14"/>
  <c r="F2389" i="14"/>
  <c r="F2390" i="14"/>
  <c r="F78" i="14"/>
  <c r="F79" i="14"/>
  <c r="F80" i="14"/>
  <c r="F81" i="14"/>
  <c r="F82" i="14"/>
  <c r="F83" i="14"/>
  <c r="F84" i="14"/>
  <c r="F2391" i="14"/>
  <c r="F85" i="14"/>
  <c r="F86" i="14"/>
  <c r="F87" i="14"/>
  <c r="F88" i="14"/>
  <c r="F89" i="14"/>
  <c r="F90" i="14"/>
  <c r="F91" i="14"/>
  <c r="F92" i="14"/>
  <c r="F94" i="14"/>
  <c r="F93" i="14"/>
  <c r="F95" i="14"/>
  <c r="F96" i="14"/>
  <c r="F97" i="14"/>
  <c r="F98" i="14"/>
  <c r="F99" i="14"/>
  <c r="F100" i="14"/>
  <c r="F101" i="14"/>
  <c r="F102" i="14"/>
  <c r="F103" i="14"/>
  <c r="F2394" i="14"/>
  <c r="F104" i="14"/>
  <c r="F105" i="14"/>
  <c r="F106" i="14"/>
  <c r="F107" i="14"/>
  <c r="F2395" i="14"/>
  <c r="F2396" i="14"/>
  <c r="F108" i="14"/>
  <c r="F109" i="14"/>
  <c r="F2397" i="14"/>
  <c r="F2398" i="14"/>
  <c r="F110" i="14"/>
  <c r="F2399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2400" i="14"/>
  <c r="F125" i="14"/>
  <c r="F126" i="14"/>
  <c r="F127" i="14"/>
  <c r="F128" i="14"/>
  <c r="F129" i="14"/>
  <c r="F130" i="14"/>
  <c r="F2401" i="14"/>
  <c r="F2402" i="14"/>
  <c r="F2403" i="14"/>
  <c r="F131" i="14"/>
  <c r="F132" i="14"/>
  <c r="F2405" i="14"/>
  <c r="F133" i="14"/>
  <c r="F134" i="14"/>
  <c r="F135" i="14"/>
  <c r="F136" i="14"/>
  <c r="F137" i="14"/>
  <c r="F2407" i="14"/>
  <c r="F2408" i="14"/>
  <c r="F138" i="14"/>
  <c r="F2409" i="14"/>
  <c r="F2410" i="14"/>
  <c r="F139" i="14"/>
  <c r="F140" i="14"/>
  <c r="F2411" i="14"/>
  <c r="F141" i="14"/>
  <c r="F2413" i="14"/>
  <c r="F2412" i="14"/>
  <c r="K2412" i="14" s="1"/>
  <c r="F142" i="14"/>
  <c r="F143" i="14"/>
  <c r="F144" i="14"/>
  <c r="F145" i="14"/>
  <c r="F2414" i="14"/>
  <c r="F2415" i="14"/>
  <c r="F2416" i="14"/>
  <c r="F2417" i="14"/>
  <c r="F146" i="14"/>
  <c r="F2418" i="14"/>
  <c r="F147" i="14"/>
  <c r="F148" i="14"/>
  <c r="F149" i="14"/>
  <c r="F150" i="14"/>
  <c r="F151" i="14"/>
  <c r="F152" i="14"/>
  <c r="F2419" i="14"/>
  <c r="F153" i="14"/>
  <c r="F154" i="14"/>
  <c r="F155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2420" i="14"/>
  <c r="K2420" i="14" s="1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2421" i="14"/>
  <c r="F195" i="14"/>
  <c r="F196" i="14"/>
  <c r="F197" i="14"/>
  <c r="F2423" i="14"/>
  <c r="F198" i="14"/>
  <c r="F199" i="14"/>
  <c r="F200" i="14"/>
  <c r="F201" i="14"/>
  <c r="F202" i="14"/>
  <c r="F203" i="14"/>
  <c r="F204" i="14"/>
  <c r="F205" i="14"/>
  <c r="F206" i="14"/>
  <c r="F207" i="14"/>
  <c r="F2424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425" i="14"/>
  <c r="F2426" i="14"/>
  <c r="F225" i="14"/>
  <c r="F2427" i="14"/>
  <c r="F2428" i="14"/>
  <c r="F2429" i="14"/>
  <c r="F2430" i="14"/>
  <c r="F227" i="14"/>
  <c r="F228" i="14"/>
  <c r="F2431" i="14"/>
  <c r="F232" i="14"/>
  <c r="F233" i="14"/>
  <c r="F2433" i="14"/>
  <c r="F2434" i="14"/>
  <c r="F2435" i="14"/>
  <c r="F2436" i="14"/>
  <c r="F234" i="14"/>
  <c r="F235" i="14"/>
  <c r="F236" i="14"/>
  <c r="F237" i="14"/>
  <c r="F24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438" i="14"/>
  <c r="F252" i="14"/>
  <c r="F253" i="14"/>
  <c r="F254" i="14"/>
  <c r="F255" i="14"/>
  <c r="F2439" i="14"/>
  <c r="F2440" i="14"/>
  <c r="F256" i="14"/>
  <c r="F258" i="14"/>
  <c r="F259" i="14"/>
  <c r="F260" i="14"/>
  <c r="F261" i="14"/>
  <c r="F2441" i="14"/>
  <c r="F262" i="14"/>
  <c r="F263" i="14"/>
  <c r="F2442" i="14"/>
  <c r="F2443" i="14"/>
  <c r="F2444" i="14"/>
  <c r="F264" i="14"/>
  <c r="F265" i="14"/>
  <c r="F266" i="14"/>
  <c r="F267" i="14"/>
  <c r="F268" i="14"/>
  <c r="F269" i="14"/>
  <c r="F270" i="14"/>
  <c r="F271" i="14"/>
  <c r="F272" i="14"/>
  <c r="F273" i="14"/>
  <c r="K273" i="14" s="1"/>
  <c r="F274" i="14"/>
  <c r="K274" i="14" s="1"/>
  <c r="F2445" i="14"/>
  <c r="F2446" i="14"/>
  <c r="F2447" i="14"/>
  <c r="F2448" i="14"/>
  <c r="F2449" i="14"/>
  <c r="F2450" i="14"/>
  <c r="F275" i="14"/>
  <c r="F276" i="14"/>
  <c r="F2451" i="14"/>
  <c r="F2452" i="14"/>
  <c r="F277" i="14"/>
  <c r="F278" i="14"/>
  <c r="F2453" i="14"/>
  <c r="F279" i="14"/>
  <c r="F2454" i="14"/>
  <c r="F2455" i="14"/>
  <c r="F2456" i="14"/>
  <c r="F280" i="14"/>
  <c r="F2459" i="14"/>
  <c r="F281" i="14"/>
  <c r="F2457" i="14"/>
  <c r="F2458" i="14"/>
  <c r="F282" i="14"/>
  <c r="F2460" i="14"/>
  <c r="F283" i="14"/>
  <c r="F284" i="14"/>
  <c r="F286" i="14"/>
  <c r="F2461" i="14"/>
  <c r="F2677" i="14"/>
  <c r="F287" i="14"/>
  <c r="F2462" i="14"/>
  <c r="F288" i="14"/>
  <c r="F289" i="14"/>
  <c r="F290" i="14"/>
  <c r="F291" i="14"/>
  <c r="F292" i="14"/>
  <c r="F293" i="14"/>
  <c r="F294" i="14"/>
  <c r="F2463" i="14"/>
  <c r="F295" i="14"/>
  <c r="F296" i="14"/>
  <c r="F2464" i="14"/>
  <c r="F2465" i="14"/>
  <c r="F2466" i="14"/>
  <c r="K2466" i="14" s="1"/>
  <c r="F298" i="14"/>
  <c r="F299" i="14"/>
  <c r="F2467" i="14"/>
  <c r="F2468" i="14"/>
  <c r="F2469" i="14"/>
  <c r="F2470" i="14"/>
  <c r="F2471" i="14"/>
  <c r="F2472" i="14"/>
  <c r="F2473" i="14"/>
  <c r="F2474" i="14"/>
  <c r="F2475" i="14"/>
  <c r="F2476" i="14"/>
  <c r="F2477" i="14"/>
  <c r="F2478" i="14"/>
  <c r="F2479" i="14"/>
  <c r="F2480" i="14"/>
  <c r="F300" i="14"/>
  <c r="F301" i="14"/>
  <c r="F2481" i="14"/>
  <c r="F302" i="14"/>
  <c r="F2483" i="14"/>
  <c r="F2484" i="14"/>
  <c r="F303" i="14"/>
  <c r="F304" i="14"/>
  <c r="F2485" i="14"/>
  <c r="F2486" i="14"/>
  <c r="F2487" i="14"/>
  <c r="F2488" i="14"/>
  <c r="F2489" i="14"/>
  <c r="F2490" i="14"/>
  <c r="F2491" i="14"/>
  <c r="F2492" i="14"/>
  <c r="F2493" i="14"/>
  <c r="F2494" i="14"/>
  <c r="F2495" i="14"/>
  <c r="F2496" i="14"/>
  <c r="F2497" i="14"/>
  <c r="F2498" i="14"/>
  <c r="F2499" i="14"/>
  <c r="F2500" i="14"/>
  <c r="F2501" i="14"/>
  <c r="F2502" i="14"/>
  <c r="F2503" i="14"/>
  <c r="F2504" i="14"/>
  <c r="F2505" i="14"/>
  <c r="F2506" i="14"/>
  <c r="F2507" i="14"/>
  <c r="F2508" i="14"/>
  <c r="F2509" i="14"/>
  <c r="F2510" i="14"/>
  <c r="F2511" i="14"/>
  <c r="F2537" i="14"/>
  <c r="F305" i="14"/>
  <c r="F2538" i="14"/>
  <c r="F2512" i="14"/>
  <c r="F2513" i="14"/>
  <c r="F306" i="14"/>
  <c r="F307" i="14"/>
  <c r="F2519" i="14"/>
  <c r="F323" i="14"/>
  <c r="F324" i="14"/>
  <c r="F325" i="14"/>
  <c r="F326" i="14"/>
  <c r="F327" i="14"/>
  <c r="F2520" i="14"/>
  <c r="F2521" i="14"/>
  <c r="F328" i="14"/>
  <c r="F329" i="14"/>
  <c r="F330" i="14"/>
  <c r="F331" i="14"/>
  <c r="F2522" i="14"/>
  <c r="F332" i="14"/>
  <c r="F333" i="14"/>
  <c r="F2523" i="14"/>
  <c r="F334" i="14"/>
  <c r="F335" i="14"/>
  <c r="F2524" i="14"/>
  <c r="F336" i="14"/>
  <c r="F337" i="14"/>
  <c r="F338" i="14"/>
  <c r="F2525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3" i="14"/>
  <c r="F352" i="14"/>
  <c r="F354" i="14"/>
  <c r="F355" i="14"/>
  <c r="F356" i="14"/>
  <c r="F357" i="14"/>
  <c r="F358" i="14"/>
  <c r="F368" i="14"/>
  <c r="F371" i="14"/>
  <c r="F2526" i="14"/>
  <c r="F372" i="14"/>
  <c r="F373" i="14"/>
  <c r="F374" i="14"/>
  <c r="F375" i="14"/>
  <c r="F2527" i="14"/>
  <c r="F2528" i="14"/>
  <c r="F377" i="14"/>
  <c r="F378" i="14"/>
  <c r="F380" i="14"/>
  <c r="F381" i="14"/>
  <c r="F382" i="14"/>
  <c r="F383" i="14"/>
  <c r="F384" i="14"/>
  <c r="F385" i="14"/>
  <c r="F2529" i="14"/>
  <c r="F2530" i="14"/>
  <c r="F386" i="14"/>
  <c r="F388" i="14"/>
  <c r="F389" i="14"/>
  <c r="F390" i="14"/>
  <c r="F391" i="14"/>
  <c r="F392" i="14"/>
  <c r="F393" i="14"/>
  <c r="F394" i="14"/>
  <c r="F396" i="14"/>
  <c r="F397" i="14"/>
  <c r="F398" i="14"/>
  <c r="F2533" i="14"/>
  <c r="F399" i="14"/>
  <c r="F2534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2535" i="14"/>
  <c r="F2536" i="14"/>
  <c r="F2539" i="14"/>
  <c r="F416" i="14"/>
  <c r="F417" i="14"/>
  <c r="F418" i="14"/>
  <c r="F2540" i="14"/>
  <c r="F419" i="14"/>
  <c r="F420" i="14"/>
  <c r="F2541" i="14"/>
  <c r="F2542" i="14"/>
  <c r="F421" i="14"/>
  <c r="F2543" i="14"/>
  <c r="F2546" i="14"/>
  <c r="F2547" i="14"/>
  <c r="F422" i="14"/>
  <c r="F435" i="14"/>
  <c r="F423" i="14"/>
  <c r="F424" i="14"/>
  <c r="F425" i="14"/>
  <c r="K425" i="14" s="1"/>
  <c r="F426" i="14"/>
  <c r="K426" i="14" s="1"/>
  <c r="F427" i="14"/>
  <c r="F439" i="14"/>
  <c r="F440" i="14"/>
  <c r="F2548" i="14"/>
  <c r="F441" i="14"/>
  <c r="F2549" i="14"/>
  <c r="F2550" i="14"/>
  <c r="F2551" i="14"/>
  <c r="F2552" i="14"/>
  <c r="F919" i="14"/>
  <c r="F2544" i="14"/>
  <c r="F2553" i="14"/>
  <c r="F2554" i="14"/>
  <c r="F2555" i="14"/>
  <c r="F2556" i="14"/>
  <c r="F2557" i="14"/>
  <c r="F2558" i="14"/>
  <c r="F2559" i="14"/>
  <c r="K2559" i="14" s="1"/>
  <c r="F2560" i="14"/>
  <c r="F2561" i="14"/>
  <c r="F2562" i="14"/>
  <c r="F2563" i="14"/>
  <c r="F2565" i="14"/>
  <c r="F2566" i="14"/>
  <c r="F2567" i="14"/>
  <c r="F2568" i="14"/>
  <c r="F2569" i="14"/>
  <c r="F2570" i="14"/>
  <c r="F2574" i="14"/>
  <c r="F2836" i="14"/>
  <c r="F2575" i="14"/>
  <c r="F2576" i="14"/>
  <c r="F2577" i="14"/>
  <c r="F2578" i="14"/>
  <c r="F2579" i="14"/>
  <c r="F2580" i="14"/>
  <c r="F2581" i="14"/>
  <c r="F2582" i="14"/>
  <c r="F2583" i="14"/>
  <c r="F2584" i="14"/>
  <c r="F2585" i="14"/>
  <c r="F443" i="14"/>
  <c r="F444" i="14"/>
  <c r="F445" i="14"/>
  <c r="F446" i="14"/>
  <c r="F447" i="14"/>
  <c r="F448" i="14"/>
  <c r="F449" i="14"/>
  <c r="F450" i="14"/>
  <c r="F451" i="14"/>
  <c r="F2586" i="14"/>
  <c r="F452" i="14"/>
  <c r="F453" i="14"/>
  <c r="F454" i="14"/>
  <c r="F455" i="14"/>
  <c r="F456" i="14"/>
  <c r="F458" i="14"/>
  <c r="F459" i="14"/>
  <c r="F460" i="14"/>
  <c r="F466" i="14"/>
  <c r="F468" i="14"/>
  <c r="F471" i="14"/>
  <c r="F472" i="14"/>
  <c r="F473" i="14"/>
  <c r="F428" i="14"/>
  <c r="F474" i="14"/>
  <c r="F475" i="14"/>
  <c r="F470" i="14"/>
  <c r="F476" i="14"/>
  <c r="F477" i="14"/>
  <c r="F478" i="14"/>
  <c r="F43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2587" i="14"/>
  <c r="F2588" i="14"/>
  <c r="F2589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2590" i="14"/>
  <c r="F511" i="14"/>
  <c r="F512" i="14"/>
  <c r="F513" i="14"/>
  <c r="F514" i="14"/>
  <c r="F515" i="14"/>
  <c r="F516" i="14"/>
  <c r="F517" i="14"/>
  <c r="F518" i="14"/>
  <c r="F519" i="14"/>
  <c r="F520" i="14"/>
  <c r="F521" i="14"/>
  <c r="F606" i="14"/>
  <c r="F522" i="14"/>
  <c r="F523" i="14"/>
  <c r="F525" i="14"/>
  <c r="F527" i="14"/>
  <c r="F529" i="14"/>
  <c r="F530" i="14"/>
  <c r="F531" i="14"/>
  <c r="F532" i="14"/>
  <c r="F534" i="14"/>
  <c r="F538" i="14"/>
  <c r="F539" i="14"/>
  <c r="F540" i="14"/>
  <c r="F541" i="14"/>
  <c r="F2591" i="14"/>
  <c r="F542" i="14"/>
  <c r="F543" i="14"/>
  <c r="F2592" i="14"/>
  <c r="F544" i="14"/>
  <c r="F545" i="14"/>
  <c r="F546" i="14"/>
  <c r="F547" i="14"/>
  <c r="F548" i="14"/>
  <c r="F549" i="14"/>
  <c r="F2593" i="14"/>
  <c r="F2594" i="14"/>
  <c r="F2595" i="14"/>
  <c r="F2596" i="14"/>
  <c r="F2597" i="14"/>
  <c r="F2598" i="14"/>
  <c r="F2599" i="14"/>
  <c r="F550" i="14"/>
  <c r="F551" i="14"/>
  <c r="F552" i="14"/>
  <c r="K552" i="14" s="1"/>
  <c r="F553" i="14"/>
  <c r="F554" i="14"/>
  <c r="F555" i="14"/>
  <c r="F556" i="14"/>
  <c r="F557" i="14"/>
  <c r="F558" i="14"/>
  <c r="F2600" i="14"/>
  <c r="F559" i="14"/>
  <c r="F560" i="14"/>
  <c r="F2571" i="14"/>
  <c r="F2601" i="14"/>
  <c r="F2602" i="14"/>
  <c r="F2603" i="14"/>
  <c r="F2572" i="14"/>
  <c r="F2604" i="14"/>
  <c r="F2605" i="14"/>
  <c r="F2573" i="14"/>
  <c r="F561" i="14"/>
  <c r="F562" i="14"/>
  <c r="F442" i="14"/>
  <c r="F563" i="14"/>
  <c r="F565" i="14"/>
  <c r="F566" i="14"/>
  <c r="F2607" i="14"/>
  <c r="F567" i="14"/>
  <c r="F2608" i="14"/>
  <c r="F2610" i="14"/>
  <c r="F920" i="14"/>
  <c r="F2611" i="14"/>
  <c r="F2612" i="14"/>
  <c r="F2613" i="14"/>
  <c r="F2614" i="14"/>
  <c r="F570" i="14"/>
  <c r="F2615" i="14"/>
  <c r="F2617" i="14"/>
  <c r="F2619" i="14"/>
  <c r="F2620" i="14"/>
  <c r="F2621" i="14"/>
  <c r="F2622" i="14"/>
  <c r="F2623" i="14"/>
  <c r="K2623" i="14" s="1"/>
  <c r="F2624" i="14"/>
  <c r="F2625" i="14"/>
  <c r="F568" i="14"/>
  <c r="F2627" i="14"/>
  <c r="F569" i="14"/>
  <c r="F2629" i="14"/>
  <c r="F2630" i="14"/>
  <c r="F2631" i="14"/>
  <c r="F2632" i="14"/>
  <c r="F575" i="14"/>
  <c r="F571" i="14"/>
  <c r="F580" i="14"/>
  <c r="F581" i="14"/>
  <c r="F2633" i="14"/>
  <c r="F2634" i="14"/>
  <c r="F2635" i="14"/>
  <c r="F2636" i="14"/>
  <c r="F582" i="14"/>
  <c r="F2637" i="14"/>
  <c r="F588" i="14"/>
  <c r="F589" i="14"/>
  <c r="F2638" i="14"/>
  <c r="F590" i="14"/>
  <c r="F2639" i="14"/>
  <c r="F2640" i="14"/>
  <c r="F592" i="14"/>
  <c r="F2641" i="14"/>
  <c r="F2642" i="14"/>
  <c r="F593" i="14"/>
  <c r="F594" i="14"/>
  <c r="F595" i="14"/>
  <c r="F598" i="14"/>
  <c r="F599" i="14"/>
  <c r="F2643" i="14"/>
  <c r="F600" i="14"/>
  <c r="F601" i="14"/>
  <c r="F2644" i="14"/>
  <c r="F602" i="14"/>
  <c r="F603" i="14"/>
  <c r="F2645" i="14"/>
  <c r="F2646" i="14"/>
  <c r="F2647" i="14"/>
  <c r="F2648" i="14"/>
  <c r="F2649" i="14"/>
  <c r="F2650" i="14"/>
  <c r="F2651" i="14"/>
  <c r="F2652" i="14"/>
  <c r="K2652" i="14" s="1"/>
  <c r="F2653" i="14"/>
  <c r="F2654" i="14"/>
  <c r="F2655" i="14"/>
  <c r="F605" i="14"/>
  <c r="F2657" i="14"/>
  <c r="F2658" i="14"/>
  <c r="F2659" i="14"/>
  <c r="F604" i="14"/>
  <c r="F2660" i="14"/>
  <c r="F2661" i="14"/>
  <c r="F2662" i="14"/>
  <c r="F2663" i="14"/>
  <c r="F2664" i="14"/>
  <c r="F2666" i="14"/>
  <c r="F2667" i="14"/>
  <c r="F2668" i="14"/>
  <c r="F2672" i="14"/>
  <c r="F2673" i="14"/>
  <c r="F921" i="14"/>
  <c r="F2674" i="14"/>
  <c r="F2675" i="14"/>
  <c r="F609" i="14"/>
  <c r="F610" i="14"/>
  <c r="F2676" i="14"/>
  <c r="F612" i="14"/>
  <c r="F613" i="14"/>
  <c r="F614" i="14"/>
  <c r="F616" i="14"/>
  <c r="F617" i="14"/>
  <c r="F618" i="14"/>
  <c r="F619" i="14"/>
  <c r="F620" i="14"/>
  <c r="F621" i="14"/>
  <c r="F622" i="14"/>
  <c r="F623" i="14"/>
  <c r="F2678" i="14"/>
  <c r="F2679" i="14"/>
  <c r="F2680" i="14"/>
  <c r="F2681" i="14"/>
  <c r="F624" i="14"/>
  <c r="F625" i="14"/>
  <c r="F2682" i="14"/>
  <c r="F2683" i="14"/>
  <c r="F2684" i="14"/>
  <c r="F2685" i="14"/>
  <c r="F2686" i="14"/>
  <c r="F2687" i="14"/>
  <c r="F2688" i="14"/>
  <c r="F2689" i="14"/>
  <c r="F2690" i="14"/>
  <c r="F2691" i="14"/>
  <c r="F2692" i="14"/>
  <c r="F2693" i="14"/>
  <c r="F2694" i="14"/>
  <c r="F2695" i="14"/>
  <c r="F2697" i="14"/>
  <c r="K2697" i="14" s="1"/>
  <c r="F2696" i="14"/>
  <c r="F2699" i="14"/>
  <c r="F2700" i="14"/>
  <c r="F2701" i="14"/>
  <c r="F2702" i="14"/>
  <c r="F2703" i="14"/>
  <c r="F2704" i="14"/>
  <c r="F627" i="14"/>
  <c r="F628" i="14"/>
  <c r="F629" i="14"/>
  <c r="F630" i="14"/>
  <c r="F631" i="14"/>
  <c r="F632" i="14"/>
  <c r="F633" i="14"/>
  <c r="F634" i="14"/>
  <c r="F640" i="14"/>
  <c r="F637" i="14"/>
  <c r="F638" i="14"/>
  <c r="F2705" i="14"/>
  <c r="F641" i="14"/>
  <c r="F642" i="14"/>
  <c r="F643" i="14"/>
  <c r="F646" i="14"/>
  <c r="F647" i="14"/>
  <c r="F2706" i="14"/>
  <c r="K2706" i="14" s="1"/>
  <c r="F648" i="14"/>
  <c r="F649" i="14"/>
  <c r="F650" i="14"/>
  <c r="F651" i="14"/>
  <c r="F652" i="14"/>
  <c r="F2707" i="14"/>
  <c r="K2707" i="14" s="1"/>
  <c r="F2708" i="14"/>
  <c r="K2708" i="14" s="1"/>
  <c r="F2709" i="14"/>
  <c r="F2710" i="14"/>
  <c r="F653" i="14"/>
  <c r="F655" i="14"/>
  <c r="F656" i="14"/>
  <c r="F657" i="14"/>
  <c r="F658" i="14"/>
  <c r="F659" i="14"/>
  <c r="F2711" i="14"/>
  <c r="F660" i="14"/>
  <c r="F2712" i="14"/>
  <c r="F661" i="14"/>
  <c r="F2713" i="14"/>
  <c r="F662" i="14"/>
  <c r="F2714" i="14"/>
  <c r="F2715" i="14"/>
  <c r="F2716" i="14"/>
  <c r="F2717" i="14"/>
  <c r="F663" i="14"/>
  <c r="F2718" i="14"/>
  <c r="F664" i="14"/>
  <c r="F665" i="14"/>
  <c r="F666" i="14"/>
  <c r="F667" i="14"/>
  <c r="F668" i="14"/>
  <c r="F669" i="14"/>
  <c r="F2719" i="14"/>
  <c r="F670" i="14"/>
  <c r="F671" i="14"/>
  <c r="F672" i="14"/>
  <c r="F673" i="14"/>
  <c r="F674" i="14"/>
  <c r="F675" i="14"/>
  <c r="F676" i="14"/>
  <c r="F677" i="14"/>
  <c r="F678" i="14"/>
  <c r="F801" i="14"/>
  <c r="F2720" i="14"/>
  <c r="F2721" i="14"/>
  <c r="F2722" i="14"/>
  <c r="F2723" i="14"/>
  <c r="F681" i="14"/>
  <c r="F2724" i="14"/>
  <c r="F682" i="14"/>
  <c r="F683" i="14"/>
  <c r="F684" i="14"/>
  <c r="F685" i="14"/>
  <c r="F686" i="14"/>
  <c r="F687" i="14"/>
  <c r="F688" i="14"/>
  <c r="F689" i="14"/>
  <c r="F2725" i="14"/>
  <c r="F2726" i="14"/>
  <c r="F2727" i="14"/>
  <c r="F2728" i="14"/>
  <c r="F2730" i="14"/>
  <c r="F690" i="14"/>
  <c r="F837" i="14"/>
  <c r="F524" i="14"/>
  <c r="F526" i="14"/>
  <c r="F528" i="14"/>
  <c r="F2732" i="14"/>
  <c r="F535" i="14"/>
  <c r="F536" i="14"/>
  <c r="F2733" i="14"/>
  <c r="F2734" i="14"/>
  <c r="F537" i="14"/>
  <c r="F564" i="14"/>
  <c r="F691" i="14"/>
  <c r="F572" i="14"/>
  <c r="F573" i="14"/>
  <c r="F574" i="14"/>
  <c r="F2738" i="14"/>
  <c r="F576" i="14"/>
  <c r="F2737" i="14"/>
  <c r="F577" i="14"/>
  <c r="F578" i="14"/>
  <c r="F579" i="14"/>
  <c r="F2739" i="14"/>
  <c r="F583" i="14"/>
  <c r="F585" i="14"/>
  <c r="F586" i="14"/>
  <c r="F2740" i="14"/>
  <c r="F587" i="14"/>
  <c r="F591" i="14"/>
  <c r="F596" i="14"/>
  <c r="F2741" i="14"/>
  <c r="F2742" i="14"/>
  <c r="F597" i="14"/>
  <c r="F607" i="14"/>
  <c r="F608" i="14"/>
  <c r="F611" i="14"/>
  <c r="F644" i="14"/>
  <c r="F2743" i="14"/>
  <c r="F645" i="14"/>
  <c r="F654" i="14"/>
  <c r="F2744" i="14"/>
  <c r="F699" i="14"/>
  <c r="F700" i="14"/>
  <c r="F707" i="14"/>
  <c r="F708" i="14"/>
  <c r="F710" i="14"/>
  <c r="F712" i="14"/>
  <c r="F2745" i="14"/>
  <c r="F716" i="14"/>
  <c r="F720" i="14"/>
  <c r="F721" i="14"/>
  <c r="F2746" i="14"/>
  <c r="F722" i="14"/>
  <c r="F729" i="14"/>
  <c r="F737" i="14"/>
  <c r="F2747" i="14"/>
  <c r="F2748" i="14"/>
  <c r="F2749" i="14"/>
  <c r="F738" i="14"/>
  <c r="F742" i="14"/>
  <c r="F2750" i="14"/>
  <c r="F754" i="14"/>
  <c r="F2751" i="14"/>
  <c r="F755" i="14"/>
  <c r="F756" i="14"/>
  <c r="F2752" i="14"/>
  <c r="F757" i="14"/>
  <c r="F2753" i="14"/>
  <c r="F758" i="14"/>
  <c r="F759" i="14"/>
  <c r="F766" i="14"/>
  <c r="F692" i="14"/>
  <c r="F693" i="14"/>
  <c r="F694" i="14"/>
  <c r="F695" i="14"/>
  <c r="F696" i="14"/>
  <c r="F697" i="14"/>
  <c r="F698" i="14"/>
  <c r="F701" i="14"/>
  <c r="F702" i="14"/>
  <c r="F703" i="14"/>
  <c r="F704" i="14"/>
  <c r="F705" i="14"/>
  <c r="F706" i="14"/>
  <c r="F711" i="14"/>
  <c r="F713" i="14"/>
  <c r="F714" i="14"/>
  <c r="F715" i="14"/>
  <c r="F717" i="14"/>
  <c r="F718" i="14"/>
  <c r="F2754" i="14"/>
  <c r="F719" i="14"/>
  <c r="F723" i="14"/>
  <c r="F724" i="14"/>
  <c r="F725" i="14"/>
  <c r="F726" i="14"/>
  <c r="F727" i="14"/>
  <c r="F2755" i="14"/>
  <c r="F728" i="14"/>
  <c r="F730" i="14"/>
  <c r="F2756" i="14"/>
  <c r="F731" i="14"/>
  <c r="F732" i="14"/>
  <c r="F733" i="14"/>
  <c r="F2757" i="14"/>
  <c r="F2758" i="14"/>
  <c r="F734" i="14"/>
  <c r="F735" i="14"/>
  <c r="F736" i="14"/>
  <c r="F739" i="14"/>
  <c r="F2759" i="14"/>
  <c r="F740" i="14"/>
  <c r="F741" i="14"/>
  <c r="F2760" i="14"/>
  <c r="F746" i="14"/>
  <c r="F747" i="14"/>
  <c r="F2765" i="14"/>
  <c r="F748" i="14"/>
  <c r="F749" i="14"/>
  <c r="F750" i="14"/>
  <c r="F751" i="14"/>
  <c r="F2768" i="14"/>
  <c r="F2769" i="14"/>
  <c r="F2770" i="14"/>
  <c r="F752" i="14"/>
  <c r="F2773" i="14"/>
  <c r="F2774" i="14"/>
  <c r="F753" i="14"/>
  <c r="F760" i="14"/>
  <c r="F761" i="14"/>
  <c r="F762" i="14"/>
  <c r="F763" i="14"/>
  <c r="F2775" i="14"/>
  <c r="F764" i="14"/>
  <c r="F765" i="14"/>
  <c r="F767" i="14"/>
  <c r="F768" i="14"/>
  <c r="F769" i="14"/>
  <c r="F770" i="14"/>
  <c r="F771" i="14"/>
  <c r="F772" i="14"/>
  <c r="F2776" i="14"/>
  <c r="F773" i="14"/>
  <c r="F774" i="14"/>
  <c r="F2778" i="14"/>
  <c r="F775" i="14"/>
  <c r="F776" i="14"/>
  <c r="F777" i="14"/>
  <c r="F778" i="14"/>
  <c r="F779" i="14"/>
  <c r="F780" i="14"/>
  <c r="F2779" i="14"/>
  <c r="F2780" i="14"/>
  <c r="F781" i="14"/>
  <c r="F783" i="14"/>
  <c r="F784" i="14"/>
  <c r="F785" i="14"/>
  <c r="F787" i="14"/>
  <c r="K787" i="14" s="1"/>
  <c r="F788" i="14"/>
  <c r="F2781" i="14"/>
  <c r="F789" i="14"/>
  <c r="F790" i="14"/>
  <c r="F791" i="14"/>
  <c r="F792" i="14"/>
  <c r="K792" i="14" s="1"/>
  <c r="F793" i="14"/>
  <c r="F794" i="14"/>
  <c r="F795" i="14"/>
  <c r="F796" i="14"/>
  <c r="F797" i="14"/>
  <c r="F798" i="14"/>
  <c r="F799" i="14"/>
  <c r="F800" i="14"/>
  <c r="F802" i="14"/>
  <c r="F803" i="14"/>
  <c r="F804" i="14"/>
  <c r="F805" i="14"/>
  <c r="F806" i="14"/>
  <c r="F807" i="14"/>
  <c r="F808" i="14"/>
  <c r="F830" i="14"/>
  <c r="F809" i="14"/>
  <c r="F810" i="14"/>
  <c r="F811" i="14"/>
  <c r="F812" i="14"/>
  <c r="F813" i="14"/>
  <c r="F814" i="14"/>
  <c r="F815" i="14"/>
  <c r="F816" i="14"/>
  <c r="F817" i="14"/>
  <c r="F818" i="14"/>
  <c r="F819" i="14"/>
  <c r="F2782" i="14"/>
  <c r="F820" i="14"/>
  <c r="F821" i="14"/>
  <c r="F822" i="14"/>
  <c r="F823" i="14"/>
  <c r="F825" i="14"/>
  <c r="F2783" i="14"/>
  <c r="F2784" i="14"/>
  <c r="F826" i="14"/>
  <c r="F827" i="14"/>
  <c r="F2785" i="14"/>
  <c r="F2786" i="14"/>
  <c r="F831" i="14"/>
  <c r="F832" i="14"/>
  <c r="F834" i="14"/>
  <c r="F835" i="14"/>
  <c r="F836" i="14"/>
  <c r="F839" i="14"/>
  <c r="F840" i="14"/>
  <c r="F2787" i="14"/>
  <c r="F2788" i="14"/>
  <c r="F2789" i="14"/>
  <c r="F279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2791" i="14"/>
  <c r="F2792" i="14"/>
  <c r="F853" i="14"/>
  <c r="F854" i="14"/>
  <c r="F2793" i="14"/>
  <c r="F855" i="14"/>
  <c r="F856" i="14"/>
  <c r="F857" i="14"/>
  <c r="F858" i="14"/>
  <c r="F859" i="14"/>
  <c r="F860" i="14"/>
  <c r="F861" i="14"/>
  <c r="F862" i="14"/>
  <c r="F863" i="14"/>
  <c r="F2797" i="14"/>
  <c r="F864" i="14"/>
  <c r="F865" i="14"/>
  <c r="F866" i="14"/>
  <c r="F2798" i="14"/>
  <c r="F2800" i="14"/>
  <c r="F2801" i="14"/>
  <c r="F867" i="14"/>
  <c r="F2802" i="14"/>
  <c r="F2803" i="14"/>
  <c r="F2805" i="14"/>
  <c r="F2806" i="14"/>
  <c r="F2807" i="14"/>
  <c r="F2809" i="14"/>
  <c r="F868" i="14"/>
  <c r="F2810" i="14"/>
  <c r="F869" i="14"/>
  <c r="F870" i="14"/>
  <c r="F871" i="14"/>
  <c r="F872" i="14"/>
  <c r="F873" i="14"/>
  <c r="F2811" i="14"/>
  <c r="F2812" i="14"/>
  <c r="F2813" i="14"/>
  <c r="F2814" i="14"/>
  <c r="F2815" i="14"/>
  <c r="F2817" i="14"/>
  <c r="F2804" i="14"/>
  <c r="F874" i="14"/>
  <c r="F875" i="14"/>
  <c r="F876" i="14"/>
  <c r="F877" i="14"/>
  <c r="F878" i="14"/>
  <c r="F879" i="14"/>
  <c r="F880" i="14"/>
  <c r="F881" i="14"/>
  <c r="F882" i="14"/>
  <c r="F883" i="14"/>
  <c r="F2818" i="14"/>
  <c r="F884" i="14"/>
  <c r="F885" i="14"/>
  <c r="F2819" i="14"/>
  <c r="F886" i="14"/>
  <c r="F887" i="14"/>
  <c r="F889" i="14"/>
  <c r="F890" i="14"/>
  <c r="F891" i="14"/>
  <c r="F892" i="14"/>
  <c r="F893" i="14"/>
  <c r="F894" i="14"/>
  <c r="F895" i="14"/>
  <c r="F897" i="14"/>
  <c r="F898" i="14"/>
  <c r="F2823" i="14"/>
  <c r="F900" i="14"/>
  <c r="F901" i="14"/>
  <c r="F2826" i="14"/>
  <c r="F2828" i="14"/>
  <c r="F2829" i="14"/>
  <c r="F2830" i="14"/>
  <c r="F2850" i="14"/>
  <c r="F905" i="14"/>
  <c r="F906" i="14"/>
  <c r="F907" i="14"/>
  <c r="F2851" i="14"/>
  <c r="F2831" i="14"/>
  <c r="F2832" i="14"/>
  <c r="F908" i="14"/>
  <c r="F909" i="14"/>
  <c r="F910" i="14"/>
  <c r="F2834" i="14"/>
  <c r="F911" i="14"/>
  <c r="F912" i="14"/>
  <c r="F913" i="14"/>
  <c r="F914" i="14"/>
  <c r="F917" i="14"/>
  <c r="F915" i="14"/>
  <c r="F916" i="14"/>
  <c r="F918" i="14"/>
  <c r="F922" i="14"/>
  <c r="F923" i="14"/>
  <c r="F924" i="14"/>
  <c r="F925" i="14"/>
  <c r="F926" i="14"/>
  <c r="F927" i="14"/>
  <c r="F283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2838" i="14"/>
  <c r="F946" i="14"/>
  <c r="F947" i="14"/>
  <c r="F2839" i="14"/>
  <c r="F2840" i="14"/>
  <c r="F2841" i="14"/>
  <c r="F2842" i="14"/>
  <c r="F2843" i="14"/>
  <c r="F2844" i="14"/>
  <c r="F2845" i="14"/>
  <c r="F2846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2848" i="14"/>
  <c r="F975" i="14"/>
  <c r="F976" i="14"/>
  <c r="F977" i="14"/>
  <c r="F978" i="14"/>
  <c r="F979" i="14"/>
  <c r="F980" i="14"/>
  <c r="F981" i="14"/>
  <c r="F982" i="14"/>
  <c r="F2849" i="14"/>
  <c r="F2852" i="14"/>
  <c r="F983" i="14"/>
  <c r="F984" i="14"/>
  <c r="F985" i="14"/>
  <c r="F2856" i="14"/>
  <c r="F986" i="14"/>
  <c r="F988" i="14"/>
  <c r="F989" i="14"/>
  <c r="F990" i="14"/>
  <c r="F991" i="14"/>
  <c r="F992" i="14"/>
  <c r="F993" i="14"/>
  <c r="F994" i="14"/>
  <c r="F995" i="14"/>
  <c r="F996" i="14"/>
  <c r="F997" i="14"/>
  <c r="F2857" i="14"/>
  <c r="F998" i="14"/>
  <c r="F2858" i="14"/>
  <c r="F999" i="14"/>
  <c r="F1000" i="14"/>
  <c r="F1001" i="14"/>
  <c r="F1002" i="14"/>
  <c r="F1003" i="14"/>
  <c r="F2859" i="14"/>
  <c r="F2860" i="14"/>
  <c r="F2861" i="14"/>
  <c r="F2862" i="14"/>
  <c r="F1004" i="14"/>
  <c r="F1005" i="14"/>
  <c r="F2863" i="14"/>
  <c r="F1006" i="14"/>
  <c r="F1007" i="14"/>
  <c r="F2864" i="14"/>
  <c r="F2865" i="14"/>
  <c r="F1008" i="14"/>
  <c r="F2866" i="14"/>
  <c r="F2867" i="14"/>
  <c r="F2868" i="14"/>
  <c r="F2869" i="14"/>
  <c r="F2870" i="14"/>
  <c r="F2871" i="14"/>
  <c r="F2872" i="14"/>
  <c r="F2873" i="14"/>
  <c r="F2874" i="14"/>
  <c r="F2875" i="14"/>
  <c r="F2876" i="14"/>
  <c r="F1016" i="14"/>
  <c r="F2877" i="14"/>
  <c r="F2881" i="14"/>
  <c r="F1017" i="14"/>
  <c r="F1018" i="14"/>
  <c r="F1019" i="14"/>
  <c r="F1020" i="14"/>
  <c r="K1020" i="14" s="1"/>
  <c r="F1021" i="14"/>
  <c r="F2882" i="14"/>
  <c r="F2883" i="14"/>
  <c r="F2878" i="14"/>
  <c r="F2879" i="14"/>
  <c r="F1022" i="14"/>
  <c r="F1023" i="14"/>
  <c r="F1024" i="14"/>
  <c r="F1025" i="14"/>
  <c r="F1026" i="14"/>
  <c r="F1027" i="14"/>
  <c r="F1028" i="14"/>
  <c r="F1030" i="14"/>
  <c r="F1029" i="14"/>
  <c r="F1031" i="14"/>
  <c r="F1032" i="14"/>
  <c r="F1033" i="14"/>
  <c r="F1035" i="14"/>
  <c r="F1037" i="14"/>
  <c r="F1038" i="14"/>
  <c r="F1039" i="14"/>
  <c r="F1040" i="14"/>
  <c r="K1040" i="14" s="1"/>
  <c r="F2880" i="14"/>
  <c r="K2880" i="14" s="1"/>
  <c r="F1041" i="14"/>
  <c r="F1042" i="14"/>
  <c r="F1043" i="14"/>
  <c r="F1044" i="14"/>
  <c r="F1045" i="14"/>
  <c r="F1046" i="14"/>
  <c r="F1047" i="14"/>
  <c r="F2884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2885" i="14"/>
  <c r="F2886" i="14"/>
  <c r="F1059" i="14"/>
  <c r="F1060" i="14"/>
  <c r="F1061" i="14"/>
  <c r="F1062" i="14"/>
  <c r="F2887" i="14"/>
  <c r="F2888" i="14"/>
  <c r="F1063" i="14"/>
  <c r="F1064" i="14"/>
  <c r="F1065" i="14"/>
  <c r="F1066" i="14"/>
  <c r="K1066" i="14" s="1"/>
  <c r="F1067" i="14"/>
  <c r="F2889" i="14"/>
  <c r="F1068" i="14"/>
  <c r="F1069" i="14"/>
  <c r="F2890" i="14"/>
  <c r="F1070" i="14"/>
  <c r="F1071" i="14"/>
  <c r="F1072" i="14"/>
  <c r="F1073" i="14"/>
  <c r="F1074" i="14"/>
  <c r="F1075" i="14"/>
  <c r="F1076" i="14"/>
  <c r="F2891" i="14"/>
  <c r="F2892" i="14"/>
  <c r="F2893" i="14"/>
  <c r="F2894" i="14"/>
  <c r="F1077" i="14"/>
  <c r="F1078" i="14"/>
  <c r="F1079" i="14"/>
  <c r="F1080" i="14"/>
  <c r="F1081" i="14"/>
  <c r="F1082" i="14"/>
  <c r="F1083" i="14"/>
  <c r="F2895" i="14"/>
  <c r="F1084" i="14"/>
  <c r="F2896" i="14"/>
  <c r="F2897" i="14"/>
  <c r="F2898" i="14"/>
  <c r="F2900" i="14"/>
  <c r="F1085" i="14"/>
  <c r="F2899" i="14"/>
  <c r="F1086" i="14"/>
  <c r="F1087" i="14"/>
  <c r="F1088" i="14"/>
  <c r="F1089" i="14"/>
  <c r="F1090" i="14"/>
  <c r="F1091" i="14"/>
  <c r="F2901" i="14"/>
  <c r="F2902" i="14"/>
  <c r="F2903" i="14"/>
  <c r="F2904" i="14"/>
  <c r="F1092" i="14"/>
  <c r="F1093" i="14"/>
  <c r="F2905" i="14"/>
  <c r="F2906" i="14"/>
  <c r="F2907" i="14"/>
  <c r="F2908" i="14"/>
  <c r="F1096" i="14"/>
  <c r="F1097" i="14"/>
  <c r="F1098" i="14"/>
  <c r="F2909" i="14"/>
  <c r="F2910" i="14"/>
  <c r="F2911" i="14"/>
  <c r="F2912" i="14"/>
  <c r="F2913" i="14"/>
  <c r="F2914" i="14"/>
  <c r="F2915" i="14"/>
  <c r="F1099" i="14"/>
  <c r="K1099" i="14" s="1"/>
  <c r="F2916" i="14"/>
  <c r="F2917" i="14"/>
  <c r="F2918" i="14"/>
  <c r="F1100" i="14"/>
  <c r="F1101" i="14"/>
  <c r="F1102" i="14"/>
  <c r="F1103" i="14"/>
  <c r="F2919" i="14"/>
  <c r="F1104" i="14"/>
  <c r="F1105" i="14"/>
  <c r="F1106" i="14"/>
  <c r="F1107" i="14"/>
  <c r="F1108" i="14"/>
  <c r="F1109" i="14"/>
  <c r="F1110" i="14"/>
  <c r="F1111" i="14"/>
  <c r="F2920" i="14"/>
  <c r="F2921" i="14"/>
  <c r="F2922" i="14"/>
  <c r="F2923" i="14"/>
  <c r="F1112" i="14"/>
  <c r="F1113" i="14"/>
  <c r="F1114" i="14"/>
  <c r="F1115" i="14"/>
  <c r="F1116" i="14"/>
  <c r="F1117" i="14"/>
  <c r="F1118" i="14"/>
  <c r="F1119" i="14"/>
  <c r="F1121" i="14"/>
  <c r="F1120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6" i="14"/>
  <c r="F1135" i="14"/>
  <c r="F1137" i="14"/>
  <c r="F1138" i="14"/>
  <c r="F1139" i="14"/>
  <c r="F1140" i="14"/>
  <c r="F1141" i="14"/>
  <c r="F1142" i="14"/>
  <c r="F1143" i="14"/>
  <c r="F2924" i="14"/>
  <c r="F2925" i="14"/>
  <c r="K2925" i="14" s="1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2926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2927" i="14"/>
  <c r="F2933" i="14"/>
  <c r="F2928" i="14"/>
  <c r="F1169" i="14"/>
  <c r="F1170" i="14"/>
  <c r="F2929" i="14"/>
  <c r="F1171" i="14"/>
  <c r="F2935" i="14"/>
  <c r="F2930" i="14"/>
  <c r="F293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2932" i="14"/>
  <c r="F2934" i="14"/>
  <c r="F2936" i="14"/>
  <c r="F1187" i="14"/>
  <c r="F2937" i="14"/>
  <c r="F2938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2939" i="14"/>
  <c r="F1203" i="14"/>
  <c r="F2940" i="14"/>
  <c r="F2941" i="14"/>
  <c r="F1206" i="14"/>
  <c r="F2942" i="14"/>
  <c r="F1207" i="14"/>
  <c r="F1208" i="14"/>
  <c r="F1209" i="14"/>
  <c r="F1210" i="14"/>
  <c r="F1211" i="14"/>
  <c r="F2943" i="14"/>
  <c r="F1212" i="14"/>
  <c r="F1213" i="14"/>
  <c r="F1214" i="14"/>
  <c r="F1215" i="14"/>
  <c r="F1216" i="14"/>
  <c r="F2944" i="14"/>
  <c r="F1217" i="14"/>
  <c r="F2945" i="14"/>
  <c r="F1218" i="14"/>
  <c r="F1219" i="14"/>
  <c r="F1220" i="14"/>
  <c r="F2946" i="14"/>
  <c r="F1204" i="14"/>
  <c r="F1205" i="14"/>
  <c r="F2947" i="14"/>
  <c r="F2948" i="14"/>
  <c r="F1221" i="14"/>
  <c r="F1222" i="14"/>
  <c r="F1223" i="14"/>
  <c r="F1224" i="14"/>
  <c r="F2949" i="14"/>
  <c r="F1226" i="14"/>
  <c r="F1227" i="14"/>
  <c r="F2950" i="14"/>
  <c r="F2951" i="14"/>
  <c r="F2952" i="14"/>
  <c r="F2953" i="14"/>
  <c r="F2954" i="14"/>
  <c r="F1228" i="14"/>
  <c r="F1229" i="14"/>
  <c r="F1230" i="14"/>
  <c r="F1231" i="14"/>
  <c r="F1232" i="14"/>
  <c r="F1233" i="14"/>
  <c r="F2955" i="14"/>
  <c r="F2956" i="14"/>
  <c r="F1234" i="14"/>
  <c r="F2957" i="14"/>
  <c r="F1235" i="14"/>
  <c r="F2958" i="14"/>
  <c r="F2959" i="14"/>
  <c r="F1236" i="14"/>
  <c r="F2960" i="14"/>
  <c r="F2961" i="14"/>
  <c r="F2962" i="14"/>
  <c r="F2963" i="14"/>
  <c r="F2964" i="14"/>
  <c r="F2965" i="14"/>
  <c r="F2966" i="14"/>
  <c r="F2967" i="14"/>
  <c r="F2968" i="14"/>
  <c r="F2969" i="14"/>
  <c r="F2970" i="14"/>
  <c r="F1237" i="14"/>
  <c r="F2971" i="14"/>
  <c r="F2972" i="14"/>
  <c r="F1238" i="14"/>
  <c r="F2973" i="14"/>
  <c r="F1239" i="14"/>
  <c r="F1240" i="14"/>
  <c r="F1241" i="14"/>
  <c r="F2974" i="14"/>
  <c r="F1242" i="14"/>
  <c r="F1243" i="14"/>
  <c r="F1244" i="14"/>
  <c r="F1245" i="14"/>
  <c r="F1246" i="14"/>
  <c r="F2975" i="14"/>
  <c r="F2976" i="14"/>
  <c r="F1247" i="14"/>
  <c r="F1248" i="14"/>
  <c r="F2977" i="14"/>
  <c r="F2978" i="14"/>
  <c r="F1249" i="14"/>
  <c r="F1250" i="14"/>
  <c r="F2979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5" i="14"/>
  <c r="F1276" i="14"/>
  <c r="F1277" i="14"/>
  <c r="F1278" i="14"/>
  <c r="F1279" i="14"/>
  <c r="F1280" i="14"/>
  <c r="F2981" i="14"/>
  <c r="F2980" i="14"/>
  <c r="F1281" i="14"/>
  <c r="F1282" i="14"/>
  <c r="F1283" i="14"/>
  <c r="F2982" i="14"/>
  <c r="F1284" i="14"/>
  <c r="F2983" i="14"/>
  <c r="F1285" i="14"/>
  <c r="F2984" i="14"/>
  <c r="F1287" i="14"/>
  <c r="F1286" i="14"/>
  <c r="F1288" i="14"/>
  <c r="F1289" i="14"/>
  <c r="F2985" i="14"/>
  <c r="F1290" i="14"/>
  <c r="F1291" i="14"/>
  <c r="F1292" i="14"/>
  <c r="F1293" i="14"/>
  <c r="F1297" i="14"/>
  <c r="F1295" i="14"/>
  <c r="F1296" i="14"/>
  <c r="F1294" i="14"/>
  <c r="F1298" i="14"/>
  <c r="F1299" i="14"/>
  <c r="F1300" i="14"/>
  <c r="F1301" i="14"/>
  <c r="F1302" i="14"/>
  <c r="F1303" i="14"/>
  <c r="F1304" i="14"/>
  <c r="F1305" i="14"/>
  <c r="F1306" i="14"/>
  <c r="F1307" i="14"/>
  <c r="F1308" i="14"/>
  <c r="F2986" i="14"/>
  <c r="F1309" i="14"/>
  <c r="F1310" i="14"/>
  <c r="F1311" i="14"/>
  <c r="F2987" i="14"/>
  <c r="F1312" i="14"/>
  <c r="F1313" i="14"/>
  <c r="F1314" i="14"/>
  <c r="F1315" i="14"/>
  <c r="F2988" i="14"/>
  <c r="F2989" i="14"/>
  <c r="F2990" i="14"/>
  <c r="F1316" i="14"/>
  <c r="F1317" i="14"/>
  <c r="F1318" i="14"/>
  <c r="F1319" i="14"/>
  <c r="F1320" i="14"/>
  <c r="F1321" i="14"/>
  <c r="F2991" i="14"/>
  <c r="F2992" i="14"/>
  <c r="F2993" i="14"/>
  <c r="F2994" i="14"/>
  <c r="F2995" i="14"/>
  <c r="F1322" i="14"/>
  <c r="F1323" i="14"/>
  <c r="F1324" i="14"/>
  <c r="F1325" i="14"/>
  <c r="F2996" i="14"/>
  <c r="F2997" i="14"/>
  <c r="F1326" i="14"/>
  <c r="F2998" i="14"/>
  <c r="F2999" i="14"/>
  <c r="F1327" i="14"/>
  <c r="F1328" i="14"/>
  <c r="F1329" i="14"/>
  <c r="F1331" i="14"/>
  <c r="F1332" i="14"/>
  <c r="F1333" i="14"/>
  <c r="F1334" i="14"/>
  <c r="F1335" i="14"/>
  <c r="F1336" i="14"/>
  <c r="F1337" i="14"/>
  <c r="F1338" i="14"/>
  <c r="F3000" i="14"/>
  <c r="F1339" i="14"/>
  <c r="F1340" i="14"/>
  <c r="F1341" i="14"/>
  <c r="F1342" i="14"/>
  <c r="F1330" i="14"/>
  <c r="K1330" i="14" s="1"/>
  <c r="F1343" i="14"/>
  <c r="F1344" i="14"/>
  <c r="F1345" i="14"/>
  <c r="F1346" i="14"/>
  <c r="F1347" i="14"/>
  <c r="F3001" i="14"/>
  <c r="F1348" i="14"/>
  <c r="F3002" i="14"/>
  <c r="F1349" i="14"/>
  <c r="F3003" i="14"/>
  <c r="F1350" i="14"/>
  <c r="F1351" i="14"/>
  <c r="F1352" i="14"/>
  <c r="F1353" i="14"/>
  <c r="F3004" i="14"/>
  <c r="F3005" i="14"/>
  <c r="F3006" i="14"/>
  <c r="F1354" i="14"/>
  <c r="F1355" i="14"/>
  <c r="F1356" i="14"/>
  <c r="F1357" i="14"/>
  <c r="F1358" i="14"/>
  <c r="F1359" i="14"/>
  <c r="F1362" i="14"/>
  <c r="K1362" i="14" s="1"/>
  <c r="F3007" i="14"/>
  <c r="F1360" i="14"/>
  <c r="K1360" i="14" s="1"/>
  <c r="F1361" i="14"/>
  <c r="K1361" i="14" s="1"/>
  <c r="F3008" i="14"/>
  <c r="F3009" i="14"/>
  <c r="F1364" i="14"/>
  <c r="F1365" i="14"/>
  <c r="F3010" i="14"/>
  <c r="F1366" i="14"/>
  <c r="F1367" i="14"/>
  <c r="F1368" i="14"/>
  <c r="F1369" i="14"/>
  <c r="F1370" i="14"/>
  <c r="F1371" i="14"/>
  <c r="F1372" i="14"/>
  <c r="F1373" i="14"/>
  <c r="F1374" i="14"/>
  <c r="F636" i="14"/>
  <c r="K636" i="14" s="1"/>
  <c r="F838" i="14"/>
  <c r="F828" i="14"/>
  <c r="F824" i="14"/>
  <c r="F1375" i="14"/>
  <c r="F896" i="14"/>
  <c r="F3011" i="14"/>
  <c r="F1376" i="14"/>
  <c r="F1377" i="14"/>
  <c r="F1378" i="14"/>
  <c r="F1379" i="14"/>
  <c r="F3012" i="14"/>
  <c r="F1380" i="14"/>
  <c r="F3013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3014" i="14"/>
  <c r="F3015" i="14"/>
  <c r="F3016" i="14"/>
  <c r="F3017" i="14"/>
  <c r="F3018" i="14"/>
  <c r="F1393" i="14"/>
  <c r="F1394" i="14"/>
  <c r="F1395" i="14"/>
  <c r="F1396" i="14"/>
  <c r="F3019" i="14"/>
  <c r="F3020" i="14"/>
  <c r="K3020" i="14" s="1"/>
  <c r="F3024" i="14"/>
  <c r="F3025" i="14"/>
  <c r="F3041" i="14"/>
  <c r="F3030" i="14"/>
  <c r="F3031" i="14"/>
  <c r="F3032" i="14"/>
  <c r="F3034" i="14"/>
  <c r="F3036" i="14"/>
  <c r="F3042" i="14"/>
  <c r="F3043" i="14"/>
  <c r="F1397" i="14"/>
  <c r="F1398" i="14"/>
  <c r="F3046" i="14"/>
  <c r="F3045" i="14"/>
  <c r="F1399" i="14"/>
  <c r="F3047" i="14"/>
  <c r="F1400" i="14"/>
  <c r="F1401" i="14"/>
  <c r="F1403" i="14"/>
  <c r="F1404" i="14"/>
  <c r="F1405" i="14"/>
  <c r="F1406" i="14"/>
  <c r="F1407" i="14"/>
  <c r="F1411" i="14"/>
  <c r="F1410" i="14"/>
  <c r="F1412" i="14"/>
  <c r="F1409" i="14"/>
  <c r="F1408" i="14"/>
  <c r="F1413" i="14"/>
  <c r="F1414" i="14"/>
  <c r="F1416" i="14"/>
  <c r="F1417" i="14"/>
  <c r="F3048" i="14"/>
  <c r="F1418" i="14"/>
  <c r="F1419" i="14"/>
  <c r="F3049" i="14"/>
  <c r="F1421" i="14"/>
  <c r="F1422" i="14"/>
  <c r="F1423" i="14"/>
  <c r="F1424" i="14"/>
  <c r="F1425" i="14"/>
  <c r="F3051" i="14"/>
  <c r="F1426" i="14"/>
  <c r="F1427" i="14"/>
  <c r="F1428" i="14"/>
  <c r="F1429" i="14"/>
  <c r="F1430" i="14"/>
  <c r="F1431" i="14"/>
  <c r="F1432" i="14"/>
  <c r="F1433" i="14"/>
  <c r="F3052" i="14"/>
  <c r="F1434" i="14"/>
  <c r="F3054" i="14"/>
  <c r="F3055" i="14"/>
  <c r="F3056" i="14"/>
  <c r="F3057" i="14"/>
  <c r="F3058" i="14"/>
  <c r="F1435" i="14"/>
  <c r="F3059" i="14"/>
  <c r="F3060" i="14"/>
  <c r="F1436" i="14"/>
  <c r="F1437" i="14"/>
  <c r="F1438" i="14"/>
  <c r="F1439" i="14"/>
  <c r="F1440" i="14"/>
  <c r="F3061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15" i="14"/>
  <c r="F1452" i="14"/>
  <c r="F1453" i="14"/>
  <c r="F1454" i="14"/>
  <c r="F1456" i="14"/>
  <c r="F1457" i="14"/>
  <c r="K1457" i="14" s="1"/>
  <c r="F1458" i="14"/>
  <c r="F1459" i="14"/>
  <c r="F1460" i="14"/>
  <c r="F3062" i="14"/>
  <c r="F1461" i="14"/>
  <c r="F3063" i="14"/>
  <c r="F1462" i="14"/>
  <c r="F1463" i="14"/>
  <c r="F1464" i="14"/>
  <c r="F1465" i="14"/>
  <c r="F1466" i="14"/>
  <c r="F1468" i="14"/>
  <c r="F1469" i="14"/>
  <c r="F1474" i="14"/>
  <c r="F3064" i="14"/>
  <c r="F1475" i="14"/>
  <c r="F3065" i="14"/>
  <c r="F3066" i="14"/>
  <c r="F3067" i="14"/>
  <c r="F1477" i="14"/>
  <c r="F3068" i="14"/>
  <c r="F1479" i="14"/>
  <c r="F1481" i="14"/>
  <c r="F1482" i="14"/>
  <c r="F1483" i="14"/>
  <c r="F1484" i="14"/>
  <c r="F1485" i="14"/>
  <c r="F1486" i="14"/>
  <c r="F3069" i="14"/>
  <c r="F1487" i="14"/>
  <c r="F1488" i="14"/>
  <c r="F3070" i="14"/>
  <c r="F3071" i="14"/>
  <c r="F1490" i="14"/>
  <c r="F1491" i="14"/>
  <c r="F1492" i="14"/>
  <c r="F1493" i="14"/>
  <c r="F3072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3073" i="14"/>
  <c r="F1516" i="14"/>
  <c r="F1517" i="14"/>
  <c r="F1518" i="14"/>
  <c r="F1519" i="14"/>
  <c r="F1520" i="14"/>
  <c r="F3074" i="14"/>
  <c r="F3075" i="14"/>
  <c r="F3076" i="14"/>
  <c r="F3077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6" i="14"/>
  <c r="F1537" i="14"/>
  <c r="F1539" i="14"/>
  <c r="F1540" i="14"/>
  <c r="F3078" i="14"/>
  <c r="F1541" i="14"/>
  <c r="F1532" i="14"/>
  <c r="F1533" i="14"/>
  <c r="F1534" i="14"/>
  <c r="F1535" i="14"/>
  <c r="F1538" i="14"/>
  <c r="F3079" i="14"/>
  <c r="F3080" i="14"/>
  <c r="F3081" i="14"/>
  <c r="F1544" i="14"/>
  <c r="F1545" i="14"/>
  <c r="F1546" i="14"/>
  <c r="F1547" i="14"/>
  <c r="F1548" i="14"/>
  <c r="F1549" i="14"/>
  <c r="F3084" i="14"/>
  <c r="F1550" i="14"/>
  <c r="F3085" i="14"/>
  <c r="F1551" i="14"/>
  <c r="F3087" i="14"/>
  <c r="F3088" i="14"/>
  <c r="F3089" i="14"/>
  <c r="F3090" i="14"/>
  <c r="F3091" i="14"/>
  <c r="F3092" i="14"/>
  <c r="F3093" i="14"/>
  <c r="F3094" i="14"/>
  <c r="F1553" i="14"/>
  <c r="F3095" i="14"/>
  <c r="F1554" i="14"/>
  <c r="F3096" i="14"/>
  <c r="F1555" i="14"/>
  <c r="F1556" i="14"/>
  <c r="F3097" i="14"/>
  <c r="F1557" i="14"/>
  <c r="F3098" i="14"/>
  <c r="F3099" i="14"/>
  <c r="F1560" i="14"/>
  <c r="F1559" i="14"/>
  <c r="F1561" i="14"/>
  <c r="F1562" i="14"/>
  <c r="F1563" i="14"/>
  <c r="F3100" i="14"/>
  <c r="F3101" i="14"/>
  <c r="F3102" i="14"/>
  <c r="F3103" i="14"/>
  <c r="F3104" i="14"/>
  <c r="F3105" i="14"/>
  <c r="F1564" i="14"/>
  <c r="F3106" i="14"/>
  <c r="F3107" i="14"/>
  <c r="F1567" i="14"/>
  <c r="F3108" i="14"/>
  <c r="F3109" i="14"/>
  <c r="F3110" i="14"/>
  <c r="F3111" i="14"/>
  <c r="F3112" i="14"/>
  <c r="F1569" i="14"/>
  <c r="F3113" i="14"/>
  <c r="F3114" i="14"/>
  <c r="F1570" i="14"/>
  <c r="F1571" i="14"/>
  <c r="F1572" i="14"/>
  <c r="K1572" i="14" s="1"/>
  <c r="F1573" i="14"/>
  <c r="F3116" i="14"/>
  <c r="F3117" i="14"/>
  <c r="F1577" i="14"/>
  <c r="F1578" i="14"/>
  <c r="F1574" i="14"/>
  <c r="F1579" i="14"/>
  <c r="F1580" i="14"/>
  <c r="F1581" i="14"/>
  <c r="F1582" i="14"/>
  <c r="F1583" i="14"/>
  <c r="F1584" i="14"/>
  <c r="F3118" i="14"/>
  <c r="F3119" i="14"/>
  <c r="F1585" i="14"/>
  <c r="F1586" i="14"/>
  <c r="F3120" i="14"/>
  <c r="F3121" i="14"/>
  <c r="F3122" i="14"/>
  <c r="F3123" i="14"/>
  <c r="F1587" i="14"/>
  <c r="F1588" i="14"/>
  <c r="F3124" i="14"/>
  <c r="F1589" i="14"/>
  <c r="F1590" i="14"/>
  <c r="F1591" i="14"/>
  <c r="F1592" i="14"/>
  <c r="F1594" i="14"/>
  <c r="F1593" i="14"/>
  <c r="F1664" i="14"/>
  <c r="F1665" i="14"/>
  <c r="F1596" i="14"/>
  <c r="F1595" i="14"/>
  <c r="F1597" i="14"/>
  <c r="F1598" i="14"/>
  <c r="F3125" i="14"/>
  <c r="F1599" i="14"/>
  <c r="F3126" i="14"/>
  <c r="F1600" i="14"/>
  <c r="F3127" i="14"/>
  <c r="F1601" i="14"/>
  <c r="F1602" i="14"/>
  <c r="F3133" i="14"/>
  <c r="F3134" i="14"/>
  <c r="F3137" i="14"/>
  <c r="F1603" i="14"/>
  <c r="F3138" i="14"/>
  <c r="F3139" i="14"/>
  <c r="F3140" i="14"/>
  <c r="F3141" i="14"/>
  <c r="F1604" i="14"/>
  <c r="F3142" i="14"/>
  <c r="F3143" i="14"/>
  <c r="F3144" i="14"/>
  <c r="F1607" i="14"/>
  <c r="F1608" i="14"/>
  <c r="F1609" i="14"/>
  <c r="F3145" i="14"/>
  <c r="F3146" i="14"/>
  <c r="F3147" i="14"/>
  <c r="F3148" i="14"/>
  <c r="F3149" i="14"/>
  <c r="F1612" i="14"/>
  <c r="F3150" i="14"/>
  <c r="F1613" i="14"/>
  <c r="F3151" i="14"/>
  <c r="F1614" i="14"/>
  <c r="F1615" i="14"/>
  <c r="F3153" i="14"/>
  <c r="F3154" i="14"/>
  <c r="F1616" i="14"/>
  <c r="F1617" i="14"/>
  <c r="F1619" i="14"/>
  <c r="F3160" i="14"/>
  <c r="F3161" i="14"/>
  <c r="F3162" i="14"/>
  <c r="F3164" i="14"/>
  <c r="F3165" i="14"/>
  <c r="F1621" i="14"/>
  <c r="F3166" i="14"/>
  <c r="F3167" i="14"/>
  <c r="F3168" i="14"/>
  <c r="F3169" i="14"/>
  <c r="F3170" i="14"/>
  <c r="F1623" i="14"/>
  <c r="F1624" i="14"/>
  <c r="K1624" i="14" s="1"/>
  <c r="F1627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3171" i="14"/>
  <c r="F3172" i="14"/>
  <c r="F1640" i="14"/>
  <c r="F1643" i="14"/>
  <c r="F1644" i="14"/>
  <c r="K1644" i="14" s="1"/>
  <c r="F3174" i="14"/>
  <c r="F1645" i="14"/>
  <c r="F1647" i="14"/>
  <c r="F1650" i="14"/>
  <c r="F1651" i="14"/>
  <c r="F1652" i="14"/>
  <c r="F1653" i="14"/>
  <c r="F1655" i="14"/>
  <c r="F1656" i="14"/>
  <c r="F3176" i="14"/>
  <c r="F1657" i="14"/>
  <c r="F1658" i="14"/>
  <c r="F1659" i="14"/>
  <c r="F3177" i="14"/>
  <c r="F1671" i="14"/>
  <c r="F3181" i="14"/>
  <c r="F3182" i="14"/>
  <c r="F1672" i="14"/>
  <c r="F1673" i="14"/>
  <c r="F1674" i="14"/>
  <c r="F3183" i="14"/>
  <c r="F3184" i="14"/>
  <c r="F3185" i="14"/>
  <c r="F1675" i="14"/>
  <c r="F1676" i="14"/>
  <c r="F1677" i="14"/>
  <c r="F1678" i="14"/>
  <c r="F1679" i="14"/>
  <c r="F1680" i="14"/>
  <c r="F1681" i="14"/>
  <c r="F1682" i="14"/>
  <c r="F1683" i="14"/>
  <c r="F1684" i="14"/>
  <c r="F3186" i="14"/>
  <c r="F3187" i="14"/>
  <c r="F3188" i="14"/>
  <c r="F1686" i="14"/>
  <c r="F1687" i="14"/>
  <c r="F1688" i="14"/>
  <c r="F1689" i="14"/>
  <c r="F1690" i="14"/>
  <c r="F1691" i="14"/>
  <c r="F3189" i="14"/>
  <c r="F1692" i="14"/>
  <c r="F1693" i="14"/>
  <c r="F1694" i="14"/>
  <c r="F1695" i="14"/>
  <c r="F3190" i="14"/>
  <c r="F169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3192" i="14"/>
  <c r="F1712" i="14"/>
  <c r="F1713" i="14"/>
  <c r="F1714" i="14"/>
  <c r="F1715" i="14"/>
  <c r="F1716" i="14"/>
  <c r="F1717" i="14"/>
  <c r="F1718" i="14"/>
  <c r="F1719" i="14"/>
  <c r="F1720" i="14"/>
  <c r="F3207" i="14"/>
  <c r="F1721" i="14"/>
  <c r="F1722" i="14"/>
  <c r="F1723" i="14"/>
  <c r="F3208" i="14"/>
  <c r="F3209" i="14"/>
  <c r="F3210" i="14"/>
  <c r="F3211" i="14"/>
  <c r="F3212" i="14"/>
  <c r="F3213" i="14"/>
  <c r="F1724" i="14"/>
  <c r="F1725" i="14"/>
  <c r="F1726" i="14"/>
  <c r="F1727" i="14"/>
  <c r="F1728" i="14"/>
  <c r="F1729" i="14"/>
  <c r="F1730" i="14"/>
  <c r="F1731" i="14"/>
  <c r="F3214" i="14"/>
  <c r="F3215" i="14"/>
  <c r="F1732" i="14"/>
  <c r="F1733" i="14"/>
  <c r="F1734" i="14"/>
  <c r="F1735" i="14"/>
  <c r="F1736" i="14"/>
  <c r="F1737" i="14"/>
  <c r="F1738" i="14"/>
  <c r="F1739" i="14"/>
  <c r="F1740" i="14"/>
  <c r="F1741" i="14"/>
  <c r="F1742" i="14"/>
  <c r="F1743" i="14"/>
  <c r="F1744" i="14"/>
  <c r="F1745" i="14"/>
  <c r="F3217" i="14"/>
  <c r="F3221" i="14"/>
  <c r="F3222" i="14"/>
  <c r="F3223" i="14"/>
  <c r="F3224" i="14"/>
  <c r="F1751" i="14"/>
  <c r="F1752" i="14"/>
  <c r="F1753" i="14"/>
  <c r="F1754" i="14"/>
  <c r="F1755" i="14"/>
  <c r="F3225" i="14"/>
  <c r="F1756" i="14"/>
  <c r="F1757" i="14"/>
  <c r="F1758" i="14"/>
  <c r="F1759" i="14"/>
  <c r="F1760" i="14"/>
  <c r="F1761" i="14"/>
  <c r="F1762" i="14"/>
  <c r="F1763" i="14"/>
  <c r="F3226" i="14"/>
  <c r="F1764" i="14"/>
  <c r="F1765" i="14"/>
  <c r="F3227" i="14"/>
  <c r="F1766" i="14"/>
  <c r="F1767" i="14"/>
  <c r="F1768" i="14"/>
  <c r="F1769" i="14"/>
  <c r="F1770" i="14"/>
  <c r="F1771" i="14"/>
  <c r="F3228" i="14"/>
  <c r="F3229" i="14"/>
  <c r="F1772" i="14"/>
  <c r="F1773" i="14"/>
  <c r="F1774" i="14"/>
  <c r="F1775" i="14"/>
  <c r="F1776" i="14"/>
  <c r="F1777" i="14"/>
  <c r="F1778" i="14"/>
  <c r="F3230" i="14"/>
  <c r="F1779" i="14"/>
  <c r="F1780" i="14"/>
  <c r="F1781" i="14"/>
  <c r="F1782" i="14"/>
  <c r="F1783" i="14"/>
  <c r="F1785" i="14"/>
  <c r="F1786" i="14"/>
  <c r="F3231" i="14"/>
  <c r="F1787" i="14"/>
  <c r="F3232" i="14"/>
  <c r="F1788" i="14"/>
  <c r="F1789" i="14"/>
  <c r="F1790" i="14"/>
  <c r="F1791" i="14"/>
  <c r="F1792" i="14"/>
  <c r="F1793" i="14"/>
  <c r="F1794" i="14"/>
  <c r="F1795" i="14"/>
  <c r="F1796" i="14"/>
  <c r="F1797" i="14"/>
  <c r="F3233" i="14"/>
  <c r="F1798" i="14"/>
  <c r="F3234" i="14"/>
  <c r="F1799" i="14"/>
  <c r="F1800" i="14"/>
  <c r="F1801" i="14"/>
  <c r="F3235" i="14"/>
  <c r="F3236" i="14"/>
  <c r="F1802" i="14"/>
  <c r="F1803" i="14"/>
  <c r="F3237" i="14"/>
  <c r="F1804" i="14"/>
  <c r="F1805" i="14"/>
  <c r="F3238" i="14"/>
  <c r="F1806" i="14"/>
  <c r="F3239" i="14"/>
  <c r="F1808" i="14"/>
  <c r="F1809" i="14"/>
  <c r="F1810" i="14"/>
  <c r="F1811" i="14"/>
  <c r="F1813" i="14"/>
  <c r="F1812" i="14"/>
  <c r="F1814" i="14"/>
  <c r="F1815" i="14"/>
  <c r="F1816" i="14"/>
  <c r="F1817" i="14"/>
  <c r="F1818" i="14"/>
  <c r="F1819" i="14"/>
  <c r="F1820" i="14"/>
  <c r="F1821" i="14"/>
  <c r="F1822" i="14"/>
  <c r="F1823" i="14"/>
  <c r="F3240" i="14"/>
  <c r="F1824" i="14"/>
  <c r="F1826" i="14"/>
  <c r="F1827" i="14"/>
  <c r="F3241" i="14"/>
  <c r="F3242" i="14"/>
  <c r="F1828" i="14"/>
  <c r="F1829" i="14"/>
  <c r="F1830" i="14"/>
  <c r="F3243" i="14"/>
  <c r="F1831" i="14"/>
  <c r="F1832" i="14"/>
  <c r="F1833" i="14"/>
  <c r="F1834" i="14"/>
  <c r="F1835" i="14"/>
  <c r="F3244" i="14"/>
  <c r="F3245" i="14"/>
  <c r="F3246" i="14"/>
  <c r="F3247" i="14"/>
  <c r="F3248" i="14"/>
  <c r="F3249" i="14"/>
  <c r="F3250" i="14"/>
  <c r="F3251" i="14"/>
  <c r="F3252" i="14"/>
  <c r="F3253" i="14"/>
  <c r="F3254" i="14"/>
  <c r="F1836" i="14"/>
  <c r="F3255" i="14"/>
  <c r="F3256" i="14"/>
  <c r="F3257" i="14"/>
  <c r="F1837" i="14"/>
  <c r="F3258" i="14"/>
  <c r="F3260" i="14"/>
  <c r="F1842" i="14"/>
  <c r="F1843" i="14"/>
  <c r="F3053" i="14"/>
  <c r="F1844" i="14"/>
  <c r="F1845" i="14"/>
  <c r="F1846" i="14"/>
  <c r="F1847" i="14"/>
  <c r="F1848" i="14"/>
  <c r="F1850" i="14"/>
  <c r="F1851" i="14"/>
  <c r="F1852" i="14"/>
  <c r="F3261" i="14"/>
  <c r="F3262" i="14"/>
  <c r="F3263" i="14"/>
  <c r="F3264" i="14"/>
  <c r="F3265" i="14"/>
  <c r="F3266" i="14"/>
  <c r="F3267" i="14"/>
  <c r="F3268" i="14"/>
  <c r="F3269" i="14"/>
  <c r="F1853" i="14"/>
  <c r="F3270" i="14"/>
  <c r="F3271" i="14"/>
  <c r="F3272" i="14"/>
  <c r="F3273" i="14"/>
  <c r="F3274" i="14"/>
  <c r="F1856" i="14"/>
  <c r="F1857" i="14"/>
  <c r="F1858" i="14"/>
  <c r="F3275" i="14"/>
  <c r="F1860" i="14"/>
  <c r="F1859" i="14"/>
  <c r="F1861" i="14"/>
  <c r="F1862" i="14"/>
  <c r="F3276" i="14"/>
  <c r="F3277" i="14"/>
  <c r="F1863" i="14"/>
  <c r="F1864" i="14"/>
  <c r="F1865" i="14"/>
  <c r="F1866" i="14"/>
  <c r="F3278" i="14"/>
  <c r="F3279" i="14"/>
  <c r="F3281" i="14"/>
  <c r="F3282" i="14"/>
  <c r="F3283" i="14"/>
  <c r="F3284" i="14"/>
  <c r="F1868" i="14"/>
  <c r="F1869" i="14"/>
  <c r="F1870" i="14"/>
  <c r="F1871" i="14"/>
  <c r="F1872" i="14"/>
  <c r="F3286" i="14"/>
  <c r="F3287" i="14"/>
  <c r="F3288" i="14"/>
  <c r="F3289" i="14"/>
  <c r="F3290" i="14"/>
  <c r="F1873" i="14"/>
  <c r="F1874" i="14"/>
  <c r="F3291" i="14"/>
  <c r="F1875" i="14"/>
  <c r="F1876" i="14"/>
  <c r="F3292" i="14"/>
  <c r="F1877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3293" i="14"/>
  <c r="F1890" i="14"/>
  <c r="F1891" i="14"/>
  <c r="F1893" i="14"/>
  <c r="F1894" i="14"/>
  <c r="F1892" i="14"/>
  <c r="F3294" i="14"/>
  <c r="F1895" i="14"/>
  <c r="F1896" i="14"/>
  <c r="F1897" i="14"/>
  <c r="F1898" i="14"/>
  <c r="F1899" i="14"/>
  <c r="F3295" i="14"/>
  <c r="F3296" i="14"/>
  <c r="F1900" i="14"/>
  <c r="F1901" i="14"/>
  <c r="F3297" i="14"/>
  <c r="F1902" i="14"/>
  <c r="F3298" i="14"/>
  <c r="F3299" i="14"/>
  <c r="F3300" i="14"/>
  <c r="F1903" i="14"/>
  <c r="F3301" i="14"/>
  <c r="F1904" i="14"/>
  <c r="F1905" i="14"/>
  <c r="F1907" i="14"/>
  <c r="F1908" i="14"/>
  <c r="F3303" i="14"/>
  <c r="F1909" i="14"/>
  <c r="F3306" i="14"/>
  <c r="F3307" i="14"/>
  <c r="F1910" i="14"/>
  <c r="F3310" i="14"/>
  <c r="F3311" i="14"/>
  <c r="F1912" i="14"/>
  <c r="F1913" i="14"/>
  <c r="F1914" i="14"/>
  <c r="F3312" i="14"/>
  <c r="F3313" i="14"/>
  <c r="F3314" i="14"/>
  <c r="F3315" i="14"/>
  <c r="F1915" i="14"/>
  <c r="F3316" i="14"/>
  <c r="F3317" i="14"/>
  <c r="F1917" i="14"/>
  <c r="F3319" i="14"/>
  <c r="F3321" i="14"/>
  <c r="F3322" i="14"/>
  <c r="F3323" i="14"/>
  <c r="F3324" i="14"/>
  <c r="F3325" i="14"/>
  <c r="F3326" i="14"/>
  <c r="F3327" i="14"/>
  <c r="F3328" i="14"/>
  <c r="F1922" i="14"/>
  <c r="F3329" i="14"/>
  <c r="F1923" i="14"/>
  <c r="F1924" i="14"/>
  <c r="F1925" i="14"/>
  <c r="F1926" i="14"/>
  <c r="F3330" i="14"/>
  <c r="F1927" i="14"/>
  <c r="F1928" i="14"/>
  <c r="F3331" i="14"/>
  <c r="F1929" i="14"/>
  <c r="F1930" i="14"/>
  <c r="F1931" i="14"/>
  <c r="F1932" i="14"/>
  <c r="F1933" i="14"/>
  <c r="F3332" i="14"/>
  <c r="F1934" i="14"/>
  <c r="F1935" i="14"/>
  <c r="F1937" i="14"/>
  <c r="F3333" i="14"/>
  <c r="F1938" i="14"/>
  <c r="F3334" i="14"/>
  <c r="F1939" i="14"/>
  <c r="F3335" i="14"/>
  <c r="F1940" i="14"/>
  <c r="F1941" i="14"/>
  <c r="F1942" i="14"/>
  <c r="F3337" i="14"/>
  <c r="F3338" i="14"/>
  <c r="F1943" i="14"/>
  <c r="F1944" i="14"/>
  <c r="F1945" i="14"/>
  <c r="F1946" i="14"/>
  <c r="K1946" i="14" s="1"/>
  <c r="F1947" i="14"/>
  <c r="F3339" i="14"/>
  <c r="F1948" i="14"/>
  <c r="F1949" i="14"/>
  <c r="F3340" i="14"/>
  <c r="F1950" i="14"/>
  <c r="F1951" i="14"/>
  <c r="F1952" i="14"/>
  <c r="F3341" i="14"/>
  <c r="F3342" i="14"/>
  <c r="F3343" i="14"/>
  <c r="F1953" i="14"/>
  <c r="F1954" i="14"/>
  <c r="F3344" i="14"/>
  <c r="F1956" i="14"/>
  <c r="F3345" i="14"/>
  <c r="F3346" i="14"/>
  <c r="F3347" i="14"/>
  <c r="F3348" i="14"/>
  <c r="F1957" i="14"/>
  <c r="F1958" i="14"/>
  <c r="F3349" i="14"/>
  <c r="F3350" i="14"/>
  <c r="F3351" i="14"/>
  <c r="F1959" i="14"/>
  <c r="F1960" i="14"/>
  <c r="F3354" i="14"/>
  <c r="F1961" i="14"/>
  <c r="F1962" i="14"/>
  <c r="F1963" i="14"/>
  <c r="F1964" i="14"/>
  <c r="F1965" i="14"/>
  <c r="F3355" i="14"/>
  <c r="F1966" i="14"/>
  <c r="F335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3357" i="14"/>
  <c r="F1980" i="14"/>
  <c r="F1981" i="14"/>
  <c r="F3358" i="14"/>
  <c r="F1982" i="14"/>
  <c r="F3359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2012" i="14"/>
  <c r="F2013" i="14"/>
  <c r="F2014" i="14"/>
  <c r="F2015" i="14"/>
  <c r="F2016" i="14"/>
  <c r="F2017" i="14"/>
  <c r="F2018" i="14"/>
  <c r="F2019" i="14"/>
  <c r="F2020" i="14"/>
  <c r="F2021" i="14"/>
  <c r="F2022" i="14"/>
  <c r="F2023" i="14"/>
  <c r="F2036" i="14"/>
  <c r="F2026" i="14"/>
  <c r="F2027" i="14"/>
  <c r="F2028" i="14"/>
  <c r="F3362" i="14"/>
  <c r="F3364" i="14"/>
  <c r="F2029" i="14"/>
  <c r="F3365" i="14"/>
  <c r="F2030" i="14"/>
  <c r="F2031" i="14"/>
  <c r="F2032" i="14"/>
  <c r="F2033" i="14"/>
  <c r="F2034" i="14"/>
  <c r="F3366" i="14"/>
  <c r="F2035" i="14"/>
  <c r="F2037" i="14"/>
  <c r="F2040" i="14"/>
  <c r="F2041" i="14"/>
  <c r="F2042" i="14"/>
  <c r="F2043" i="14"/>
  <c r="F2044" i="14"/>
  <c r="F2046" i="14"/>
  <c r="F2047" i="14"/>
  <c r="F2048" i="14"/>
  <c r="F2049" i="14"/>
  <c r="F2052" i="14"/>
  <c r="F2063" i="14"/>
  <c r="F2064" i="14"/>
  <c r="F2065" i="14"/>
  <c r="F2066" i="14"/>
  <c r="F2070" i="14"/>
  <c r="F2025" i="14"/>
  <c r="F2038" i="14"/>
  <c r="F2039" i="14"/>
  <c r="F2045" i="14"/>
  <c r="F2069" i="14"/>
  <c r="F2051" i="14"/>
  <c r="F2053" i="14"/>
  <c r="F2054" i="14"/>
  <c r="F2057" i="14"/>
  <c r="F2058" i="14"/>
  <c r="F2059" i="14"/>
  <c r="F2060" i="14"/>
  <c r="F2061" i="14"/>
  <c r="F2067" i="14"/>
  <c r="F2024" i="14"/>
  <c r="F2071" i="14"/>
  <c r="F2072" i="14"/>
  <c r="K2072" i="14" s="1"/>
  <c r="F2073" i="14"/>
  <c r="F2074" i="14"/>
  <c r="K2074" i="14" s="1"/>
  <c r="F2075" i="14"/>
  <c r="F2076" i="14"/>
  <c r="F2078" i="14"/>
  <c r="F3367" i="14"/>
  <c r="F3368" i="14"/>
  <c r="F3369" i="14"/>
  <c r="F3370" i="14"/>
  <c r="F3371" i="14"/>
  <c r="F3372" i="14"/>
  <c r="F2079" i="14"/>
  <c r="F2080" i="14"/>
  <c r="F3373" i="14"/>
  <c r="F2081" i="14"/>
  <c r="F3374" i="14"/>
  <c r="F3375" i="14"/>
  <c r="F3376" i="14"/>
  <c r="F3377" i="14"/>
  <c r="F2082" i="14"/>
  <c r="F2083" i="14"/>
  <c r="F3378" i="14"/>
  <c r="F3379" i="14"/>
  <c r="F3380" i="14"/>
  <c r="F3381" i="14"/>
  <c r="F2084" i="14"/>
  <c r="F2085" i="14"/>
  <c r="F2086" i="14"/>
  <c r="F2087" i="14"/>
  <c r="F2088" i="14"/>
  <c r="F2089" i="14"/>
  <c r="F3382" i="14"/>
  <c r="F2090" i="14"/>
  <c r="F2091" i="14"/>
  <c r="F3383" i="14"/>
  <c r="F2092" i="14"/>
  <c r="F2093" i="14"/>
  <c r="F2095" i="14"/>
  <c r="F2094" i="14"/>
  <c r="F3384" i="14"/>
  <c r="F3385" i="14"/>
  <c r="F2096" i="14"/>
  <c r="F2097" i="14"/>
  <c r="F2098" i="14"/>
  <c r="F2099" i="14"/>
  <c r="F3386" i="14"/>
  <c r="F2100" i="14"/>
  <c r="F3387" i="14"/>
  <c r="F3390" i="14"/>
  <c r="F3391" i="14"/>
  <c r="F3392" i="14"/>
  <c r="F2101" i="14"/>
  <c r="F3393" i="14"/>
  <c r="F2102" i="14"/>
  <c r="F3336" i="14"/>
  <c r="F3394" i="14"/>
  <c r="F3395" i="14"/>
  <c r="F3396" i="14"/>
  <c r="F3397" i="14"/>
  <c r="F3398" i="14"/>
  <c r="F3399" i="14"/>
  <c r="F2103" i="14"/>
  <c r="F3401" i="14"/>
  <c r="F3400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3402" i="14"/>
  <c r="F2115" i="14"/>
  <c r="F2116" i="14"/>
  <c r="F2117" i="14"/>
  <c r="F2118" i="14"/>
  <c r="F2119" i="14"/>
  <c r="F2120" i="14"/>
  <c r="F2121" i="14"/>
  <c r="F3403" i="14"/>
  <c r="F2122" i="14"/>
  <c r="F2123" i="14"/>
  <c r="F2125" i="14"/>
  <c r="F2126" i="14"/>
  <c r="F2130" i="14"/>
  <c r="F2131" i="14"/>
  <c r="F2132" i="14"/>
  <c r="F3404" i="14"/>
  <c r="F2133" i="14"/>
  <c r="F3405" i="14"/>
  <c r="F3406" i="14"/>
  <c r="F3407" i="14"/>
  <c r="F3408" i="14"/>
  <c r="F3409" i="14"/>
  <c r="F3410" i="14"/>
  <c r="F3411" i="14"/>
  <c r="F3412" i="14"/>
  <c r="F2134" i="14"/>
  <c r="F3413" i="14"/>
  <c r="F2136" i="14"/>
  <c r="F2137" i="14"/>
  <c r="F2138" i="14"/>
  <c r="F2139" i="14"/>
  <c r="F2140" i="14"/>
  <c r="F2141" i="14"/>
  <c r="F2142" i="14"/>
  <c r="F3414" i="14"/>
  <c r="F2143" i="14"/>
  <c r="F2144" i="14"/>
  <c r="F2145" i="14"/>
  <c r="F2146" i="14"/>
  <c r="F2147" i="14"/>
  <c r="F2148" i="14"/>
  <c r="F3415" i="14"/>
  <c r="F3416" i="14"/>
  <c r="F2149" i="14"/>
  <c r="F3417" i="14"/>
  <c r="F2150" i="14"/>
  <c r="F3418" i="14"/>
  <c r="F2151" i="14"/>
  <c r="F2152" i="14"/>
  <c r="K2152" i="14" s="1"/>
  <c r="F3419" i="14"/>
  <c r="F3420" i="14"/>
  <c r="F3421" i="14"/>
  <c r="F3422" i="14"/>
  <c r="F3423" i="14"/>
  <c r="F3424" i="14"/>
  <c r="F2153" i="14"/>
  <c r="F3425" i="14"/>
  <c r="K3425" i="14" s="1"/>
  <c r="F2154" i="14"/>
  <c r="F2155" i="14"/>
  <c r="F2156" i="14"/>
  <c r="F2157" i="14"/>
  <c r="F2158" i="14"/>
  <c r="F2159" i="14"/>
  <c r="F2160" i="14"/>
  <c r="F2161" i="14"/>
  <c r="F3426" i="14"/>
  <c r="F2162" i="14"/>
  <c r="F2163" i="14"/>
  <c r="F2164" i="14"/>
  <c r="F2165" i="14"/>
  <c r="F2166" i="14"/>
  <c r="F2167" i="14"/>
  <c r="F3427" i="14"/>
  <c r="F2168" i="14"/>
  <c r="F2169" i="14"/>
  <c r="F2170" i="14"/>
  <c r="F2172" i="14"/>
  <c r="F2173" i="14"/>
  <c r="F2174" i="14"/>
  <c r="F2175" i="14"/>
  <c r="F2176" i="14"/>
  <c r="F3428" i="14"/>
  <c r="F2171" i="14"/>
  <c r="F2177" i="14"/>
  <c r="F2178" i="14"/>
  <c r="F2179" i="14"/>
  <c r="F3429" i="14"/>
  <c r="F2180" i="14"/>
  <c r="F2181" i="14"/>
  <c r="F2182" i="14"/>
  <c r="F2183" i="14"/>
  <c r="F3430" i="14"/>
  <c r="F3191" i="14"/>
  <c r="F2184" i="14"/>
  <c r="F2185" i="14"/>
  <c r="F2186" i="14"/>
  <c r="F2190" i="14"/>
  <c r="F2192" i="14"/>
  <c r="F2191" i="14"/>
  <c r="F2189" i="14"/>
  <c r="F2188" i="14"/>
  <c r="F2187" i="14"/>
  <c r="F2193" i="14"/>
  <c r="F2200" i="14"/>
  <c r="F2198" i="14"/>
  <c r="F2195" i="14"/>
  <c r="F2197" i="14"/>
  <c r="F2196" i="14"/>
  <c r="F2203" i="14"/>
  <c r="F2201" i="14"/>
  <c r="F2199" i="14"/>
  <c r="F2194" i="14"/>
  <c r="F2202" i="14"/>
  <c r="F2205" i="14"/>
  <c r="F2206" i="14"/>
  <c r="F2204" i="14"/>
  <c r="F2207" i="14"/>
  <c r="F2208" i="14"/>
  <c r="F2210" i="14"/>
  <c r="F2209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2223" i="14"/>
  <c r="F2224" i="14"/>
  <c r="F2225" i="14"/>
  <c r="F2226" i="14"/>
  <c r="F2227" i="14"/>
  <c r="F2228" i="14"/>
  <c r="F2229" i="14"/>
  <c r="F2230" i="14"/>
  <c r="F2231" i="14"/>
  <c r="F2232" i="14"/>
  <c r="F2564" i="14"/>
  <c r="F2233" i="14"/>
  <c r="F2234" i="14"/>
  <c r="F2235" i="14"/>
  <c r="F2236" i="14"/>
  <c r="F2237" i="14"/>
  <c r="F2238" i="14"/>
  <c r="F2239" i="14"/>
  <c r="F2240" i="14"/>
  <c r="F2241" i="14"/>
  <c r="F2242" i="14"/>
  <c r="F2243" i="14"/>
  <c r="F2244" i="14"/>
  <c r="F2245" i="14"/>
  <c r="F2246" i="14"/>
  <c r="F2247" i="14"/>
  <c r="F2248" i="14"/>
  <c r="F2254" i="14"/>
  <c r="F2249" i="14"/>
  <c r="F2255" i="14"/>
  <c r="F2256" i="14"/>
  <c r="F2257" i="14"/>
  <c r="F2258" i="14"/>
  <c r="F2259" i="14"/>
  <c r="F2260" i="14"/>
  <c r="F2261" i="14"/>
  <c r="F2263" i="14"/>
  <c r="F2262" i="14"/>
  <c r="F2264" i="14"/>
  <c r="F2265" i="14"/>
  <c r="F2277" i="14"/>
  <c r="F2266" i="14"/>
  <c r="F2267" i="14"/>
  <c r="F2268" i="14"/>
  <c r="F2269" i="14"/>
  <c r="F2270" i="14"/>
  <c r="F2271" i="14"/>
  <c r="F2272" i="14"/>
  <c r="F2273" i="14"/>
  <c r="F2274" i="14"/>
  <c r="F2275" i="14"/>
  <c r="F2276" i="14"/>
  <c r="F2278" i="14"/>
  <c r="F2279" i="14"/>
  <c r="F2280" i="14"/>
  <c r="F2281" i="14"/>
  <c r="F2283" i="14"/>
  <c r="F2284" i="14"/>
  <c r="F2285" i="14"/>
  <c r="F2286" i="14"/>
  <c r="F2287" i="14"/>
  <c r="F2288" i="14"/>
  <c r="F2289" i="14"/>
  <c r="F2290" i="14"/>
  <c r="F2291" i="14"/>
  <c r="F2292" i="14"/>
  <c r="F2293" i="14"/>
  <c r="F2294" i="14"/>
  <c r="F2295" i="14"/>
  <c r="F2296" i="14"/>
  <c r="F2297" i="14"/>
  <c r="F2298" i="14"/>
  <c r="F2299" i="14"/>
  <c r="F2300" i="14"/>
  <c r="F2301" i="14"/>
  <c r="F2302" i="14"/>
  <c r="F2303" i="14"/>
  <c r="F2304" i="14"/>
  <c r="F2305" i="14"/>
  <c r="F2306" i="14"/>
  <c r="F2307" i="14"/>
  <c r="F2337" i="14"/>
  <c r="F2308" i="14"/>
  <c r="F2309" i="14"/>
  <c r="F2310" i="14"/>
  <c r="F2311" i="14"/>
  <c r="F2312" i="14"/>
  <c r="F2313" i="14"/>
  <c r="F2314" i="14"/>
  <c r="F2315" i="14"/>
  <c r="F2316" i="14"/>
  <c r="F3352" i="14"/>
  <c r="F3353" i="14"/>
  <c r="F2317" i="14"/>
  <c r="F2318" i="14"/>
  <c r="F2319" i="14"/>
  <c r="F2320" i="14"/>
  <c r="F2321" i="14"/>
  <c r="F2322" i="14"/>
  <c r="F3360" i="14"/>
  <c r="F3361" i="14"/>
  <c r="F2323" i="14"/>
  <c r="K2323" i="14" s="1"/>
  <c r="F3363" i="14"/>
  <c r="F2324" i="14"/>
  <c r="K2324" i="14" s="1"/>
  <c r="F2250" i="14"/>
  <c r="F2251" i="14"/>
  <c r="F2252" i="14"/>
  <c r="F2253" i="14"/>
  <c r="F2325" i="14"/>
  <c r="F2326" i="14"/>
  <c r="F2327" i="14"/>
  <c r="F2328" i="14"/>
  <c r="F2329" i="14"/>
  <c r="F2330" i="14"/>
  <c r="F2331" i="14"/>
  <c r="F2332" i="14"/>
  <c r="F2334" i="14"/>
  <c r="F2335" i="14"/>
  <c r="F2336" i="14"/>
  <c r="F2338" i="14"/>
  <c r="F2339" i="14"/>
  <c r="F2340" i="14"/>
  <c r="F2362" i="14"/>
  <c r="F2341" i="14"/>
  <c r="F2392" i="14"/>
  <c r="F2342" i="14"/>
  <c r="F2343" i="14"/>
  <c r="F2344" i="14"/>
  <c r="F2404" i="14"/>
  <c r="F2345" i="14"/>
  <c r="F2346" i="14"/>
  <c r="F2406" i="14"/>
  <c r="F2347" i="14"/>
  <c r="F2348" i="14"/>
  <c r="F2349" i="14"/>
  <c r="F2350" i="14"/>
  <c r="F2351" i="14"/>
  <c r="F2352" i="14"/>
  <c r="F2393" i="14"/>
  <c r="F2353" i="14"/>
  <c r="F2354" i="14"/>
  <c r="F2355" i="14"/>
  <c r="F2482" i="14"/>
  <c r="F2357" i="14"/>
  <c r="F2358" i="14"/>
  <c r="F2359" i="14"/>
  <c r="F2360" i="14"/>
  <c r="F2361" i="14"/>
  <c r="F2363" i="14"/>
  <c r="F2364" i="14"/>
  <c r="K2364" i="14" s="1"/>
  <c r="F2386" i="14"/>
  <c r="F2670" i="14"/>
  <c r="F2669" i="14"/>
  <c r="F2671" i="14"/>
  <c r="F2656" i="14"/>
  <c r="F2665" i="14"/>
  <c r="F2609" i="14"/>
  <c r="F680" i="14"/>
  <c r="F679" i="14"/>
  <c r="F533" i="14"/>
  <c r="F709" i="14"/>
  <c r="F2854" i="14"/>
  <c r="F2855" i="14"/>
  <c r="F2853" i="14"/>
  <c r="F987" i="14"/>
  <c r="F3175" i="14"/>
  <c r="F1911" i="14"/>
  <c r="F3309" i="14"/>
  <c r="F3308" i="14"/>
  <c r="F1920" i="14"/>
  <c r="F1921" i="14"/>
  <c r="F615" i="14"/>
  <c r="U3400" i="14"/>
  <c r="X3400" i="14"/>
  <c r="R615" i="14"/>
  <c r="X615" i="14"/>
  <c r="U1921" i="14"/>
  <c r="X1921" i="14"/>
  <c r="U1920" i="14"/>
  <c r="X1920" i="14"/>
  <c r="U3308" i="14"/>
  <c r="X3308" i="14"/>
  <c r="U3175" i="14"/>
  <c r="T116" i="16" l="1"/>
  <c r="Q32" i="1"/>
  <c r="U2996" i="14"/>
  <c r="U987" i="14"/>
  <c r="X987" i="14"/>
  <c r="X2853" i="14"/>
  <c r="X2855" i="14"/>
  <c r="T117" i="16" l="1"/>
  <c r="U2854" i="14"/>
  <c r="X2854" i="14"/>
  <c r="T118" i="16" l="1"/>
  <c r="U709" i="14"/>
  <c r="X709" i="14"/>
  <c r="U533" i="14"/>
  <c r="X533" i="14"/>
  <c r="X679" i="14"/>
  <c r="X2609" i="14"/>
  <c r="X2665" i="14"/>
  <c r="T119" i="16" l="1"/>
  <c r="X2656" i="14"/>
  <c r="X2671" i="14"/>
  <c r="X2669" i="14"/>
  <c r="X2670" i="14"/>
  <c r="U2386" i="14"/>
  <c r="X2386" i="14"/>
  <c r="M407" i="1"/>
  <c r="Q407" i="1"/>
  <c r="M406" i="1"/>
  <c r="Q406" i="1"/>
  <c r="M368" i="1"/>
  <c r="Q368" i="1"/>
  <c r="M332" i="1"/>
  <c r="M295" i="1"/>
  <c r="Q295" i="1"/>
  <c r="S295" i="1"/>
  <c r="M178" i="1"/>
  <c r="Q178" i="1"/>
  <c r="S178" i="1"/>
  <c r="M179" i="1"/>
  <c r="Q179" i="1"/>
  <c r="M94" i="1"/>
  <c r="Q94" i="1"/>
  <c r="M67" i="1"/>
  <c r="Q67" i="1"/>
  <c r="M15" i="1"/>
  <c r="Q15" i="1"/>
  <c r="S15" i="1"/>
  <c r="T120" i="16" l="1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339" i="14"/>
  <c r="X3339" i="14"/>
  <c r="U1398" i="14"/>
  <c r="X1398" i="14"/>
  <c r="R573" i="14"/>
  <c r="U573" i="14"/>
  <c r="X573" i="14"/>
  <c r="R574" i="14"/>
  <c r="U574" i="14"/>
  <c r="X574" i="14"/>
  <c r="R572" i="14"/>
  <c r="U572" i="14"/>
  <c r="X572" i="14"/>
  <c r="T122" i="16" l="1"/>
  <c r="S406" i="1"/>
  <c r="S67" i="1"/>
  <c r="S407" i="1"/>
  <c r="S94" i="1"/>
  <c r="Q332" i="1"/>
  <c r="O368" i="1"/>
  <c r="O179" i="1"/>
  <c r="O178" i="1"/>
  <c r="M387" i="1"/>
  <c r="S387" i="1"/>
  <c r="M260" i="1"/>
  <c r="Q260" i="1"/>
  <c r="S260" i="1"/>
  <c r="M694" i="12"/>
  <c r="M709" i="12"/>
  <c r="M722" i="12"/>
  <c r="M723" i="12"/>
  <c r="M724" i="12"/>
  <c r="M725" i="12"/>
  <c r="P691" i="12"/>
  <c r="P695" i="12"/>
  <c r="P696" i="12"/>
  <c r="P1047" i="12"/>
  <c r="P697" i="12"/>
  <c r="P698" i="12"/>
  <c r="P1048" i="12"/>
  <c r="P699" i="12"/>
  <c r="P1063" i="12"/>
  <c r="P700" i="12"/>
  <c r="P701" i="12"/>
  <c r="P1034" i="12"/>
  <c r="P1035" i="12"/>
  <c r="P705" i="12"/>
  <c r="P706" i="12"/>
  <c r="P707" i="12"/>
  <c r="P708" i="12"/>
  <c r="P709" i="12"/>
  <c r="P710" i="12"/>
  <c r="P712" i="12"/>
  <c r="P713" i="12"/>
  <c r="P714" i="12"/>
  <c r="P715" i="12"/>
  <c r="P719" i="12"/>
  <c r="P720" i="12"/>
  <c r="P721" i="12"/>
  <c r="P722" i="12"/>
  <c r="P723" i="12"/>
  <c r="P724" i="12"/>
  <c r="P725" i="12"/>
  <c r="P726" i="12"/>
  <c r="S691" i="12"/>
  <c r="S692" i="12"/>
  <c r="S695" i="12"/>
  <c r="S1047" i="12"/>
  <c r="S697" i="12"/>
  <c r="S1048" i="12"/>
  <c r="S699" i="12"/>
  <c r="S1063" i="12"/>
  <c r="S700" i="12"/>
  <c r="S701" i="12"/>
  <c r="S702" i="12"/>
  <c r="S1034" i="12"/>
  <c r="S1035" i="12"/>
  <c r="S705" i="12"/>
  <c r="S707" i="12"/>
  <c r="S708" i="12"/>
  <c r="S709" i="12"/>
  <c r="S710" i="12"/>
  <c r="S712" i="12"/>
  <c r="S713" i="12"/>
  <c r="S714" i="12"/>
  <c r="S716" i="12"/>
  <c r="S717" i="12"/>
  <c r="S719" i="12"/>
  <c r="S720" i="12"/>
  <c r="S721" i="12"/>
  <c r="S722" i="12"/>
  <c r="S723" i="12"/>
  <c r="S724" i="12"/>
  <c r="S725" i="12"/>
  <c r="W691" i="12"/>
  <c r="W986" i="12"/>
  <c r="W695" i="12"/>
  <c r="W696" i="12"/>
  <c r="W1063" i="12"/>
  <c r="W701" i="12"/>
  <c r="W702" i="12"/>
  <c r="W703" i="12"/>
  <c r="W704" i="12"/>
  <c r="W1034" i="12"/>
  <c r="W706" i="12"/>
  <c r="W707" i="12"/>
  <c r="W708" i="12"/>
  <c r="W709" i="12"/>
  <c r="W710" i="12"/>
  <c r="W711" i="12"/>
  <c r="W712" i="12"/>
  <c r="W715" i="12"/>
  <c r="W717" i="12"/>
  <c r="W718" i="12"/>
  <c r="W719" i="12"/>
  <c r="W720" i="12"/>
  <c r="W721" i="12"/>
  <c r="W722" i="12"/>
  <c r="W723" i="12"/>
  <c r="W724" i="12"/>
  <c r="W725" i="12"/>
  <c r="W726" i="12"/>
  <c r="T123" i="16" l="1"/>
  <c r="S179" i="1"/>
  <c r="S368" i="1"/>
  <c r="S332" i="1"/>
  <c r="W667" i="12"/>
  <c r="T124" i="16" l="1"/>
  <c r="Q387" i="1"/>
  <c r="U2359" i="14"/>
  <c r="X2359" i="14"/>
  <c r="U2345" i="14"/>
  <c r="U2346" i="14"/>
  <c r="X2345" i="14"/>
  <c r="X2346" i="14"/>
  <c r="U2404" i="14"/>
  <c r="X2404" i="14"/>
  <c r="R1100" i="14"/>
  <c r="U1100" i="14"/>
  <c r="X1100" i="14"/>
  <c r="U999" i="14"/>
  <c r="X999" i="14"/>
  <c r="T125" i="16" l="1"/>
  <c r="M371" i="1"/>
  <c r="Q371" i="1"/>
  <c r="S371" i="1"/>
  <c r="M245" i="1"/>
  <c r="Q245" i="1"/>
  <c r="M196" i="1"/>
  <c r="Q196" i="1"/>
  <c r="M131" i="1"/>
  <c r="Q131" i="1"/>
  <c r="S131" i="1"/>
  <c r="M40" i="1"/>
  <c r="Q40" i="1"/>
  <c r="S40" i="1"/>
  <c r="M21" i="1"/>
  <c r="Q21" i="1"/>
  <c r="T127" i="16" l="1"/>
  <c r="O40" i="1"/>
  <c r="D751" i="13"/>
  <c r="D752" i="13"/>
  <c r="T128" i="16" l="1"/>
  <c r="O245" i="1"/>
  <c r="O196" i="1"/>
  <c r="O131" i="1"/>
  <c r="O21" i="1"/>
  <c r="T129" i="16" l="1"/>
  <c r="S196" i="1"/>
  <c r="S21" i="1"/>
  <c r="S245" i="1"/>
  <c r="R1434" i="14"/>
  <c r="U1434" i="14"/>
  <c r="X1434" i="14"/>
  <c r="R3025" i="14"/>
  <c r="U3025" i="14"/>
  <c r="X3025" i="14"/>
  <c r="T130" i="16" l="1"/>
  <c r="R1071" i="14"/>
  <c r="U1071" i="14"/>
  <c r="X1071" i="14"/>
  <c r="R95" i="14"/>
  <c r="U95" i="14"/>
  <c r="X95" i="14"/>
  <c r="M391" i="1"/>
  <c r="O391" i="1"/>
  <c r="Q391" i="1"/>
  <c r="M392" i="1"/>
  <c r="O392" i="1"/>
  <c r="Q392" i="1"/>
  <c r="M374" i="1"/>
  <c r="M198" i="1"/>
  <c r="Q198" i="1"/>
  <c r="S353" i="1"/>
  <c r="Q353" i="1"/>
  <c r="M353" i="1"/>
  <c r="T131" i="16" l="1"/>
  <c r="T132" i="16" l="1"/>
  <c r="S198" i="1"/>
  <c r="S391" i="1"/>
  <c r="S392" i="1"/>
  <c r="O374" i="1"/>
  <c r="M1057" i="12"/>
  <c r="S1057" i="12"/>
  <c r="T133" i="16" l="1"/>
  <c r="Q374" i="1"/>
  <c r="S374" i="1"/>
  <c r="W1057" i="12"/>
  <c r="P1061" i="12"/>
  <c r="S1061" i="12"/>
  <c r="T134" i="16" l="1"/>
  <c r="M397" i="1"/>
  <c r="M395" i="1"/>
  <c r="M398" i="1"/>
  <c r="M400" i="1"/>
  <c r="M402" i="1"/>
  <c r="M403" i="1"/>
  <c r="M404" i="1"/>
  <c r="M405" i="1"/>
  <c r="O398" i="1"/>
  <c r="O400" i="1"/>
  <c r="O402" i="1"/>
  <c r="O403" i="1"/>
  <c r="O404" i="1"/>
  <c r="O405" i="1"/>
  <c r="Q398" i="1"/>
  <c r="Q400" i="1"/>
  <c r="Q402" i="1"/>
  <c r="Q403" i="1"/>
  <c r="Q404" i="1"/>
  <c r="Q405" i="1"/>
  <c r="Q395" i="1"/>
  <c r="S398" i="1"/>
  <c r="S400" i="1"/>
  <c r="S402" i="1"/>
  <c r="S403" i="1"/>
  <c r="S404" i="1"/>
  <c r="S405" i="1"/>
  <c r="T136" i="16" l="1"/>
  <c r="S397" i="1"/>
  <c r="O395" i="1"/>
  <c r="R2252" i="14"/>
  <c r="U2252" i="14"/>
  <c r="X2252" i="14"/>
  <c r="S395" i="1" l="1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M666" i="12"/>
  <c r="M671" i="12"/>
  <c r="M672" i="12"/>
  <c r="M1086" i="12"/>
  <c r="M1088" i="12"/>
  <c r="M683" i="12"/>
  <c r="M684" i="12"/>
  <c r="M685" i="12"/>
  <c r="M687" i="12"/>
  <c r="M688" i="12"/>
  <c r="M689" i="12"/>
  <c r="P665" i="12"/>
  <c r="P1069" i="12"/>
  <c r="P669" i="12"/>
  <c r="P670" i="12"/>
  <c r="P671" i="12"/>
  <c r="P672" i="12"/>
  <c r="P673" i="12"/>
  <c r="P674" i="12"/>
  <c r="P1081" i="12"/>
  <c r="P1082" i="12"/>
  <c r="P1070" i="12"/>
  <c r="P1083" i="12"/>
  <c r="P1084" i="12"/>
  <c r="P1085" i="12"/>
  <c r="P675" i="12"/>
  <c r="P1064" i="12"/>
  <c r="P676" i="12"/>
  <c r="P679" i="12"/>
  <c r="P1030" i="12"/>
  <c r="P1086" i="12"/>
  <c r="P1087" i="12"/>
  <c r="P681" i="12"/>
  <c r="P1031" i="12"/>
  <c r="P1032" i="12"/>
  <c r="P682" i="12"/>
  <c r="P1033" i="12"/>
  <c r="P1062" i="12"/>
  <c r="P1088" i="12"/>
  <c r="P684" i="12"/>
  <c r="P687" i="12"/>
  <c r="S665" i="12"/>
  <c r="S666" i="12"/>
  <c r="S1069" i="12"/>
  <c r="S669" i="12"/>
  <c r="S670" i="12"/>
  <c r="S671" i="12"/>
  <c r="S672" i="12"/>
  <c r="S1081" i="12"/>
  <c r="S1082" i="12"/>
  <c r="S1070" i="12"/>
  <c r="S1083" i="12"/>
  <c r="S1084" i="12"/>
  <c r="S1085" i="12"/>
  <c r="S675" i="12"/>
  <c r="S1064" i="12"/>
  <c r="S676" i="12"/>
  <c r="S677" i="12"/>
  <c r="S680" i="12"/>
  <c r="S1030" i="12"/>
  <c r="S1086" i="12"/>
  <c r="S1087" i="12"/>
  <c r="S681" i="12"/>
  <c r="S1031" i="12"/>
  <c r="S1032" i="12"/>
  <c r="S682" i="12"/>
  <c r="S1033" i="12"/>
  <c r="S1062" i="12"/>
  <c r="S1088" i="12"/>
  <c r="S683" i="12"/>
  <c r="S982" i="12"/>
  <c r="S687" i="12"/>
  <c r="S690" i="12"/>
  <c r="W665" i="12"/>
  <c r="W666" i="12"/>
  <c r="W669" i="12"/>
  <c r="W670" i="12"/>
  <c r="W671" i="12"/>
  <c r="W672" i="12"/>
  <c r="W673" i="12"/>
  <c r="W674" i="12"/>
  <c r="W1081" i="12"/>
  <c r="W1082" i="12"/>
  <c r="W1083" i="12"/>
  <c r="W1084" i="12"/>
  <c r="W1085" i="12"/>
  <c r="W676" i="12"/>
  <c r="W678" i="12"/>
  <c r="W679" i="12"/>
  <c r="W1086" i="12"/>
  <c r="W1087" i="12"/>
  <c r="W681" i="12"/>
  <c r="W1032" i="12"/>
  <c r="W682" i="12"/>
  <c r="W1033" i="12"/>
  <c r="W1088" i="12"/>
  <c r="W683" i="12"/>
  <c r="W684" i="12"/>
  <c r="W685" i="12"/>
  <c r="W982" i="12"/>
  <c r="W687" i="12"/>
  <c r="W690" i="12"/>
  <c r="U22" i="14" l="1"/>
  <c r="U2372" i="14"/>
  <c r="U2373" i="14"/>
  <c r="U2374" i="14"/>
  <c r="U2375" i="14"/>
  <c r="U2376" i="14"/>
  <c r="U2377" i="14"/>
  <c r="U2380" i="14"/>
  <c r="U2381" i="14"/>
  <c r="U2382" i="14"/>
  <c r="U2383" i="14"/>
  <c r="U2384" i="14"/>
  <c r="U2385" i="14"/>
  <c r="U2387" i="14"/>
  <c r="U2388" i="14"/>
  <c r="U2389" i="14"/>
  <c r="U2390" i="14"/>
  <c r="U2391" i="14"/>
  <c r="U2394" i="14"/>
  <c r="U2395" i="14"/>
  <c r="U2397" i="14"/>
  <c r="U2398" i="14"/>
  <c r="U2399" i="14"/>
  <c r="U2400" i="14"/>
  <c r="U2402" i="14"/>
  <c r="U2403" i="14"/>
  <c r="U2405" i="14"/>
  <c r="U2407" i="14"/>
  <c r="U2408" i="14"/>
  <c r="U2409" i="14"/>
  <c r="U2410" i="14"/>
  <c r="U2411" i="14"/>
  <c r="U2412" i="14"/>
  <c r="U2415" i="14"/>
  <c r="U2416" i="14"/>
  <c r="U2417" i="14"/>
  <c r="U2418" i="14"/>
  <c r="U2419" i="14"/>
  <c r="U2420" i="14"/>
  <c r="U2421" i="14"/>
  <c r="U2424" i="14"/>
  <c r="U2425" i="14"/>
  <c r="U2426" i="14"/>
  <c r="U2428" i="14"/>
  <c r="U2429" i="14"/>
  <c r="U2430" i="14"/>
  <c r="U233" i="14"/>
  <c r="U2433" i="14"/>
  <c r="U2434" i="14"/>
  <c r="U2435" i="14"/>
  <c r="U2436" i="14"/>
  <c r="U237" i="14"/>
  <c r="U2437" i="14"/>
  <c r="U2438" i="14"/>
  <c r="U2439" i="14"/>
  <c r="U2441" i="14"/>
  <c r="U2442" i="14"/>
  <c r="U2443" i="14"/>
  <c r="U2445" i="14"/>
  <c r="U2446" i="14"/>
  <c r="U2447" i="14"/>
  <c r="U2448" i="14"/>
  <c r="U2449" i="14"/>
  <c r="U2450" i="14"/>
  <c r="U2453" i="14"/>
  <c r="U2456" i="14"/>
  <c r="U2458" i="14"/>
  <c r="U2460" i="14"/>
  <c r="U2677" i="14"/>
  <c r="U2463" i="14"/>
  <c r="U2464" i="14"/>
  <c r="U2465" i="14"/>
  <c r="U2466" i="14"/>
  <c r="U2467" i="14"/>
  <c r="U2468" i="14"/>
  <c r="U2469" i="14"/>
  <c r="U2470" i="14"/>
  <c r="U2471" i="14"/>
  <c r="U2472" i="14"/>
  <c r="U2473" i="14"/>
  <c r="U2474" i="14"/>
  <c r="U2475" i="14"/>
  <c r="U2476" i="14"/>
  <c r="U2477" i="14"/>
  <c r="U2478" i="14"/>
  <c r="U2479" i="14"/>
  <c r="U2480" i="14"/>
  <c r="U2481" i="14"/>
  <c r="U302" i="14"/>
  <c r="U2483" i="14"/>
  <c r="U2484" i="14"/>
  <c r="U2485" i="14"/>
  <c r="U2486" i="14"/>
  <c r="U2487" i="14"/>
  <c r="U2488" i="14"/>
  <c r="U2489" i="14"/>
  <c r="U2490" i="14"/>
  <c r="U2491" i="14"/>
  <c r="U2492" i="14"/>
  <c r="U2493" i="14"/>
  <c r="U2494" i="14"/>
  <c r="U2495" i="14"/>
  <c r="U2496" i="14"/>
  <c r="U2497" i="14"/>
  <c r="U2498" i="14"/>
  <c r="U2499" i="14"/>
  <c r="U2500" i="14"/>
  <c r="U2501" i="14"/>
  <c r="U2503" i="14"/>
  <c r="U2504" i="14"/>
  <c r="U2505" i="14"/>
  <c r="U2506" i="14"/>
  <c r="U2507" i="14"/>
  <c r="U2508" i="14"/>
  <c r="U2509" i="14"/>
  <c r="U2511" i="14"/>
  <c r="U2537" i="14"/>
  <c r="U2538" i="14"/>
  <c r="U2512" i="14"/>
  <c r="U2513" i="14"/>
  <c r="U2519" i="14"/>
  <c r="U2521" i="14"/>
  <c r="U2522" i="14"/>
  <c r="U2523" i="14"/>
  <c r="U2526" i="14"/>
  <c r="U2527" i="14"/>
  <c r="U2528" i="14"/>
  <c r="U2529" i="14"/>
  <c r="U2530" i="14"/>
  <c r="U2533" i="14"/>
  <c r="U2534" i="14"/>
  <c r="U2535" i="14"/>
  <c r="U2539" i="14"/>
  <c r="U2540" i="14"/>
  <c r="U2541" i="14"/>
  <c r="U2542" i="14"/>
  <c r="U2543" i="14"/>
  <c r="U2546" i="14"/>
  <c r="U2547" i="14"/>
  <c r="U2548" i="14"/>
  <c r="U2549" i="14"/>
  <c r="U2550" i="14"/>
  <c r="U2551" i="14"/>
  <c r="U2552" i="14"/>
  <c r="U919" i="14"/>
  <c r="U2553" i="14"/>
  <c r="U2554" i="14"/>
  <c r="U2555" i="14"/>
  <c r="U2556" i="14"/>
  <c r="U2557" i="14"/>
  <c r="U2558" i="14"/>
  <c r="U2559" i="14"/>
  <c r="U2560" i="14"/>
  <c r="U2561" i="14"/>
  <c r="U2562" i="14"/>
  <c r="U2563" i="14"/>
  <c r="U2565" i="14"/>
  <c r="U2566" i="14"/>
  <c r="U2567" i="14"/>
  <c r="U2568" i="14"/>
  <c r="U2569" i="14"/>
  <c r="U2570" i="14"/>
  <c r="U2574" i="14"/>
  <c r="U2836" i="14"/>
  <c r="U2575" i="14"/>
  <c r="U2576" i="14"/>
  <c r="U2583" i="14"/>
  <c r="U2584" i="14"/>
  <c r="U2585" i="14"/>
  <c r="U2587" i="14"/>
  <c r="U2588" i="14"/>
  <c r="U2589" i="14"/>
  <c r="U606" i="14"/>
  <c r="U2591" i="14"/>
  <c r="U2592" i="14"/>
  <c r="U2593" i="14"/>
  <c r="U2594" i="14"/>
  <c r="U2595" i="14"/>
  <c r="U2596" i="14"/>
  <c r="U2597" i="14"/>
  <c r="U2598" i="14"/>
  <c r="U2599" i="14"/>
  <c r="U2571" i="14"/>
  <c r="U2601" i="14"/>
  <c r="U2602" i="14"/>
  <c r="U2603" i="14"/>
  <c r="U2572" i="14"/>
  <c r="U2604" i="14"/>
  <c r="U2605" i="14"/>
  <c r="U561" i="14"/>
  <c r="U2608" i="14"/>
  <c r="U2610" i="14"/>
  <c r="U2611" i="14"/>
  <c r="U2612" i="14"/>
  <c r="U2614" i="14"/>
  <c r="U570" i="14"/>
  <c r="U2615" i="14"/>
  <c r="U2617" i="14"/>
  <c r="U2619" i="14"/>
  <c r="U2620" i="14"/>
  <c r="U2621" i="14"/>
  <c r="U2624" i="14"/>
  <c r="U2625" i="14"/>
  <c r="U568" i="14"/>
  <c r="U569" i="14"/>
  <c r="U2629" i="14"/>
  <c r="U2630" i="14"/>
  <c r="U2631" i="14"/>
  <c r="U2632" i="14"/>
  <c r="U2634" i="14"/>
  <c r="U2638" i="14"/>
  <c r="U2639" i="14"/>
  <c r="U2640" i="14"/>
  <c r="U2642" i="14"/>
  <c r="U2643" i="14"/>
  <c r="U2644" i="14"/>
  <c r="U2645" i="14"/>
  <c r="U2646" i="14"/>
  <c r="U2647" i="14"/>
  <c r="U2648" i="14"/>
  <c r="U2649" i="14"/>
  <c r="U2650" i="14"/>
  <c r="U2651" i="14"/>
  <c r="U2652" i="14"/>
  <c r="U2653" i="14"/>
  <c r="U2654" i="14"/>
  <c r="U2655" i="14"/>
  <c r="U605" i="14"/>
  <c r="U2657" i="14"/>
  <c r="U2658" i="14"/>
  <c r="U2659" i="14"/>
  <c r="U604" i="14"/>
  <c r="U2660" i="14"/>
  <c r="U2661" i="14"/>
  <c r="U2662" i="14"/>
  <c r="U2663" i="14"/>
  <c r="U2664" i="14"/>
  <c r="U2666" i="14"/>
  <c r="U2667" i="14"/>
  <c r="U2668" i="14"/>
  <c r="U921" i="14"/>
  <c r="U2674" i="14"/>
  <c r="U2676" i="14"/>
  <c r="U613" i="14"/>
  <c r="U614" i="14"/>
  <c r="U2678" i="14"/>
  <c r="U2679" i="14"/>
  <c r="U2680" i="14"/>
  <c r="U2681" i="14"/>
  <c r="U2682" i="14"/>
  <c r="U2683" i="14"/>
  <c r="U2684" i="14"/>
  <c r="U2685" i="14"/>
  <c r="U2686" i="14"/>
  <c r="U2687" i="14"/>
  <c r="U2688" i="14"/>
  <c r="U2689" i="14"/>
  <c r="U2690" i="14"/>
  <c r="U2691" i="14"/>
  <c r="U2692" i="14"/>
  <c r="U2693" i="14"/>
  <c r="U2694" i="14"/>
  <c r="U2695" i="14"/>
  <c r="U2697" i="14"/>
  <c r="U2696" i="14"/>
  <c r="U2699" i="14"/>
  <c r="U2700" i="14"/>
  <c r="U2701" i="14"/>
  <c r="U2702" i="14"/>
  <c r="U2703" i="14"/>
  <c r="U2704" i="14"/>
  <c r="U2705" i="14"/>
  <c r="U2706" i="14"/>
  <c r="U2707" i="14"/>
  <c r="U2708" i="14"/>
  <c r="U2709" i="14"/>
  <c r="U2711" i="14"/>
  <c r="U2712" i="14"/>
  <c r="U2713" i="14"/>
  <c r="U2714" i="14"/>
  <c r="U2715" i="14"/>
  <c r="U2716" i="14"/>
  <c r="U2717" i="14"/>
  <c r="U2718" i="14"/>
  <c r="U2720" i="14"/>
  <c r="U2721" i="14"/>
  <c r="U2722" i="14"/>
  <c r="U2723" i="14"/>
  <c r="U681" i="14"/>
  <c r="U2724" i="14"/>
  <c r="U2725" i="14"/>
  <c r="U2726" i="14"/>
  <c r="U2728" i="14"/>
  <c r="U2730" i="14"/>
  <c r="U2732" i="14"/>
  <c r="U2733" i="14"/>
  <c r="U2737" i="14"/>
  <c r="U2739" i="14"/>
  <c r="U2740" i="14"/>
  <c r="U2741" i="14"/>
  <c r="U2742" i="14"/>
  <c r="U2743" i="14"/>
  <c r="U2745" i="14"/>
  <c r="U2747" i="14"/>
  <c r="U2748" i="14"/>
  <c r="U2749" i="14"/>
  <c r="U2750" i="14"/>
  <c r="U2751" i="14"/>
  <c r="U2752" i="14"/>
  <c r="U2753" i="14"/>
  <c r="U2754" i="14"/>
  <c r="U2755" i="14"/>
  <c r="U2756" i="14"/>
  <c r="U2757" i="14"/>
  <c r="U2758" i="14"/>
  <c r="U2760" i="14"/>
  <c r="U747" i="14"/>
  <c r="U2768" i="14"/>
  <c r="U2770" i="14"/>
  <c r="U2773" i="14"/>
  <c r="U2775" i="14"/>
  <c r="U771" i="14"/>
  <c r="U2776" i="14"/>
  <c r="U2778" i="14"/>
  <c r="U2779" i="14"/>
  <c r="U2780" i="14"/>
  <c r="U2781" i="14"/>
  <c r="U2783" i="14"/>
  <c r="U2784" i="14"/>
  <c r="U2786" i="14"/>
  <c r="U2787" i="14"/>
  <c r="U2788" i="14"/>
  <c r="U2789" i="14"/>
  <c r="U2791" i="14"/>
  <c r="U2792" i="14"/>
  <c r="U2793" i="14"/>
  <c r="U2797" i="14"/>
  <c r="U2798" i="14"/>
  <c r="U2800" i="14"/>
  <c r="U2802" i="14"/>
  <c r="U2803" i="14"/>
  <c r="U2805" i="14"/>
  <c r="U2806" i="14"/>
  <c r="U2807" i="14"/>
  <c r="U2809" i="14"/>
  <c r="U868" i="14"/>
  <c r="U2810" i="14"/>
  <c r="U2811" i="14"/>
  <c r="U2812" i="14"/>
  <c r="U2813" i="14"/>
  <c r="U2814" i="14"/>
  <c r="U2815" i="14"/>
  <c r="U2817" i="14"/>
  <c r="U2804" i="14"/>
  <c r="U2818" i="14"/>
  <c r="U2819" i="14"/>
  <c r="U2823" i="14"/>
  <c r="U2826" i="14"/>
  <c r="U2828" i="14"/>
  <c r="U2829" i="14"/>
  <c r="U2830" i="14"/>
  <c r="U2850" i="14"/>
  <c r="U2851" i="14"/>
  <c r="U953" i="14"/>
  <c r="U2831" i="14"/>
  <c r="U2832" i="14"/>
  <c r="U2837" i="14"/>
  <c r="U2838" i="14"/>
  <c r="U2839" i="14"/>
  <c r="U2841" i="14"/>
  <c r="U2842" i="14"/>
  <c r="U2843" i="14"/>
  <c r="U2848" i="14"/>
  <c r="U2849" i="14"/>
  <c r="U2852" i="14"/>
  <c r="U984" i="14"/>
  <c r="U2856" i="14"/>
  <c r="U2858" i="14"/>
  <c r="U2859" i="14"/>
  <c r="U2860" i="14"/>
  <c r="U2861" i="14"/>
  <c r="U2862" i="14"/>
  <c r="U2863" i="14"/>
  <c r="U2864" i="14"/>
  <c r="U2866" i="14"/>
  <c r="U2867" i="14"/>
  <c r="U2868" i="14"/>
  <c r="U2869" i="14"/>
  <c r="U2870" i="14"/>
  <c r="U2871" i="14"/>
  <c r="U2872" i="14"/>
  <c r="U2873" i="14"/>
  <c r="U2874" i="14"/>
  <c r="U2875" i="14"/>
  <c r="U2876" i="14"/>
  <c r="U2881" i="14"/>
  <c r="U2882" i="14"/>
  <c r="U2883" i="14"/>
  <c r="U2879" i="14"/>
  <c r="U1022" i="14"/>
  <c r="U2884" i="14"/>
  <c r="U2885" i="14"/>
  <c r="U2886" i="14"/>
  <c r="U2887" i="14"/>
  <c r="U2888" i="14"/>
  <c r="U2889" i="14"/>
  <c r="U2890" i="14"/>
  <c r="U2891" i="14"/>
  <c r="U2892" i="14"/>
  <c r="U2893" i="14"/>
  <c r="U2894" i="14"/>
  <c r="U2895" i="14"/>
  <c r="U2897" i="14"/>
  <c r="U2898" i="14"/>
  <c r="U2900" i="14"/>
  <c r="U2901" i="14"/>
  <c r="U2902" i="14"/>
  <c r="U2903" i="14"/>
  <c r="U2904" i="14"/>
  <c r="U2906" i="14"/>
  <c r="U2909" i="14"/>
  <c r="U2910" i="14"/>
  <c r="U2914" i="14"/>
  <c r="U2916" i="14"/>
  <c r="U2918" i="14"/>
  <c r="U2919" i="14"/>
  <c r="U2921" i="14"/>
  <c r="U2922" i="14"/>
  <c r="U2923" i="14"/>
  <c r="U2924" i="14"/>
  <c r="U2925" i="14"/>
  <c r="U2926" i="14"/>
  <c r="U2927" i="14"/>
  <c r="U2933" i="14"/>
  <c r="U2928" i="14"/>
  <c r="U1165" i="14"/>
  <c r="U2935" i="14"/>
  <c r="U2930" i="14"/>
  <c r="U2931" i="14"/>
  <c r="U2940" i="14"/>
  <c r="U2941" i="14"/>
  <c r="U2942" i="14"/>
  <c r="U2943" i="14"/>
  <c r="U2947" i="14"/>
  <c r="U2949" i="14"/>
  <c r="U2950" i="14"/>
  <c r="U2951" i="14"/>
  <c r="U2952" i="14"/>
  <c r="U2954" i="14"/>
  <c r="U2955" i="14"/>
  <c r="U2956" i="14"/>
  <c r="U2957" i="14"/>
  <c r="U2958" i="14"/>
  <c r="U2959" i="14"/>
  <c r="U2960" i="14"/>
  <c r="U2961" i="14"/>
  <c r="U2962" i="14"/>
  <c r="U2963" i="14"/>
  <c r="U2964" i="14"/>
  <c r="U2965" i="14"/>
  <c r="U2966" i="14"/>
  <c r="U2967" i="14"/>
  <c r="U2968" i="14"/>
  <c r="U2969" i="14"/>
  <c r="U2970" i="14"/>
  <c r="U2971" i="14"/>
  <c r="U2972" i="14"/>
  <c r="U2973" i="14"/>
  <c r="U2974" i="14"/>
  <c r="U2975" i="14"/>
  <c r="U2976" i="14"/>
  <c r="U2977" i="14"/>
  <c r="U2978" i="14"/>
  <c r="U2981" i="14"/>
  <c r="U2980" i="14"/>
  <c r="U2982" i="14"/>
  <c r="U2983" i="14"/>
  <c r="U2984" i="14"/>
  <c r="U2985" i="14"/>
  <c r="U2986" i="14"/>
  <c r="U2987" i="14"/>
  <c r="U2988" i="14"/>
  <c r="U2989" i="14"/>
  <c r="U2990" i="14"/>
  <c r="U2991" i="14"/>
  <c r="U2992" i="14"/>
  <c r="U2993" i="14"/>
  <c r="U2994" i="14"/>
  <c r="U2995" i="14"/>
  <c r="U2997" i="14"/>
  <c r="U2998" i="14"/>
  <c r="U2999" i="14"/>
  <c r="U3000" i="14"/>
  <c r="U1340" i="14"/>
  <c r="U3001" i="14"/>
  <c r="U3004" i="14"/>
  <c r="U3005" i="14"/>
  <c r="U3006" i="14"/>
  <c r="U3007" i="14"/>
  <c r="U3008" i="14"/>
  <c r="U3009" i="14"/>
  <c r="U3014" i="14"/>
  <c r="U3015" i="14"/>
  <c r="U3016" i="14"/>
  <c r="U3017" i="14"/>
  <c r="U3018" i="14"/>
  <c r="U3019" i="14"/>
  <c r="U3020" i="14"/>
  <c r="U3041" i="14"/>
  <c r="U3030" i="14"/>
  <c r="U3031" i="14"/>
  <c r="U3032" i="14"/>
  <c r="U3034" i="14"/>
  <c r="U3036" i="14"/>
  <c r="U3042" i="14"/>
  <c r="U3043" i="14"/>
  <c r="U3045" i="14"/>
  <c r="U3047" i="14"/>
  <c r="U3048" i="14"/>
  <c r="U3049" i="14"/>
  <c r="U1431" i="14"/>
  <c r="U3052" i="14"/>
  <c r="U3054" i="14"/>
  <c r="U3055" i="14"/>
  <c r="U3056" i="14"/>
  <c r="U3057" i="14"/>
  <c r="U3058" i="14"/>
  <c r="U3059" i="14"/>
  <c r="U3060" i="14"/>
  <c r="U3061" i="14"/>
  <c r="U3062" i="14"/>
  <c r="U3063" i="14"/>
  <c r="U3065" i="14"/>
  <c r="U3066" i="14"/>
  <c r="U3067" i="14"/>
  <c r="U3068" i="14"/>
  <c r="U1479" i="14"/>
  <c r="U3069" i="14"/>
  <c r="U3070" i="14"/>
  <c r="U3071" i="14"/>
  <c r="U3073" i="14"/>
  <c r="U3074" i="14"/>
  <c r="U3075" i="14"/>
  <c r="U3076" i="14"/>
  <c r="U3078" i="14"/>
  <c r="U3079" i="14"/>
  <c r="U3080" i="14"/>
  <c r="U3081" i="14"/>
  <c r="U3084" i="14"/>
  <c r="U3085" i="14"/>
  <c r="U3088" i="14"/>
  <c r="U3094" i="14"/>
  <c r="U3095" i="14"/>
  <c r="U3096" i="14"/>
  <c r="U3097" i="14"/>
  <c r="U3098" i="14"/>
  <c r="U3099" i="14"/>
  <c r="U3100" i="14"/>
  <c r="U3101" i="14"/>
  <c r="U3102" i="14"/>
  <c r="U3103" i="14"/>
  <c r="U3104" i="14"/>
  <c r="U3106" i="14"/>
  <c r="U3107" i="14"/>
  <c r="U3108" i="14"/>
  <c r="U3109" i="14"/>
  <c r="U3110" i="14"/>
  <c r="U3111" i="14"/>
  <c r="U3112" i="14"/>
  <c r="U3113" i="14"/>
  <c r="U3116" i="14"/>
  <c r="U3117" i="14"/>
  <c r="U1577" i="14"/>
  <c r="U3119" i="14"/>
  <c r="U3120" i="14"/>
  <c r="U3121" i="14"/>
  <c r="U3122" i="14"/>
  <c r="U3123" i="14"/>
  <c r="U3124" i="14"/>
  <c r="U3125" i="14"/>
  <c r="U3127" i="14"/>
  <c r="U3134" i="14"/>
  <c r="U3137" i="14"/>
  <c r="U3138" i="14"/>
  <c r="U3139" i="14"/>
  <c r="U3140" i="14"/>
  <c r="U3141" i="14"/>
  <c r="U3142" i="14"/>
  <c r="U3143" i="14"/>
  <c r="U3145" i="14"/>
  <c r="U3146" i="14"/>
  <c r="U3148" i="14"/>
  <c r="U3150" i="14"/>
  <c r="U3153" i="14"/>
  <c r="U3162" i="14"/>
  <c r="U3164" i="14"/>
  <c r="U3165" i="14"/>
  <c r="U3166" i="14"/>
  <c r="U3167" i="14"/>
  <c r="U3168" i="14"/>
  <c r="U3169" i="14"/>
  <c r="U3170" i="14"/>
  <c r="U3176" i="14"/>
  <c r="U3177" i="14"/>
  <c r="U3181" i="14"/>
  <c r="U3183" i="14"/>
  <c r="U3184" i="14"/>
  <c r="U3185" i="14"/>
  <c r="U3189" i="14"/>
  <c r="U3190" i="14"/>
  <c r="U3192" i="14"/>
  <c r="U3208" i="14"/>
  <c r="U3209" i="14"/>
  <c r="U3211" i="14"/>
  <c r="U3212" i="14"/>
  <c r="U3213" i="14"/>
  <c r="U3214" i="14"/>
  <c r="U3215" i="14"/>
  <c r="U3217" i="14"/>
  <c r="U3221" i="14"/>
  <c r="U3223" i="14"/>
  <c r="U3224" i="14"/>
  <c r="U3225" i="14"/>
  <c r="U3226" i="14"/>
  <c r="U3228" i="14"/>
  <c r="U3230" i="14"/>
  <c r="U3231" i="14"/>
  <c r="U3232" i="14"/>
  <c r="U3233" i="14"/>
  <c r="U3234" i="14"/>
  <c r="U3235" i="14"/>
  <c r="U3236" i="14"/>
  <c r="U3237" i="14"/>
  <c r="U3238" i="14"/>
  <c r="U3239" i="14"/>
  <c r="U3241" i="14"/>
  <c r="U3246" i="14"/>
  <c r="U3248" i="14"/>
  <c r="U3249" i="14"/>
  <c r="U3250" i="14"/>
  <c r="U3251" i="14"/>
  <c r="U3253" i="14"/>
  <c r="U3255" i="14"/>
  <c r="U3256" i="14"/>
  <c r="U3257" i="14"/>
  <c r="U3258" i="14"/>
  <c r="U3260" i="14"/>
  <c r="U3053" i="14"/>
  <c r="U3261" i="14"/>
  <c r="U3262" i="14"/>
  <c r="U3263" i="14"/>
  <c r="U3264" i="14"/>
  <c r="U3265" i="14"/>
  <c r="U3266" i="14"/>
  <c r="U3267" i="14"/>
  <c r="U3268" i="14"/>
  <c r="U3269" i="14"/>
  <c r="U3270" i="14"/>
  <c r="U3271" i="14"/>
  <c r="U3273" i="14"/>
  <c r="U3274" i="14"/>
  <c r="U3276" i="14"/>
  <c r="U3277" i="14"/>
  <c r="U3278" i="14"/>
  <c r="U3281" i="14"/>
  <c r="U3284" i="14"/>
  <c r="U3286" i="14"/>
  <c r="U3287" i="14"/>
  <c r="U3288" i="14"/>
  <c r="U3289" i="14"/>
  <c r="U3291" i="14"/>
  <c r="U3292" i="14"/>
  <c r="U3293" i="14"/>
  <c r="U3294" i="14"/>
  <c r="U3295" i="14"/>
  <c r="U3296" i="14"/>
  <c r="U3298" i="14"/>
  <c r="U3299" i="14"/>
  <c r="U3300" i="14"/>
  <c r="U3301" i="14"/>
  <c r="U3303" i="14"/>
  <c r="U3313" i="14"/>
  <c r="U3315" i="14"/>
  <c r="U1915" i="14"/>
  <c r="U1913" i="14"/>
  <c r="U3316" i="14"/>
  <c r="U3319" i="14"/>
  <c r="U3321" i="14"/>
  <c r="U3323" i="14"/>
  <c r="U3325" i="14"/>
  <c r="U3326" i="14"/>
  <c r="U3327" i="14"/>
  <c r="U3328" i="14"/>
  <c r="U3329" i="14"/>
  <c r="U3330" i="14"/>
  <c r="U3331" i="14"/>
  <c r="U3332" i="14"/>
  <c r="U3334" i="14"/>
  <c r="U3337" i="14"/>
  <c r="U3338" i="14"/>
  <c r="U3340" i="14"/>
  <c r="U3341" i="14"/>
  <c r="U3342" i="14"/>
  <c r="U3343" i="14"/>
  <c r="U3344" i="14"/>
  <c r="U3345" i="14"/>
  <c r="U3347" i="14"/>
  <c r="U3348" i="14"/>
  <c r="U3349" i="14"/>
  <c r="U3350" i="14"/>
  <c r="U3351" i="14"/>
  <c r="U3356" i="14"/>
  <c r="U3357" i="14"/>
  <c r="U3358" i="14"/>
  <c r="U3359" i="14"/>
  <c r="U3362" i="14"/>
  <c r="U3364" i="14"/>
  <c r="U3365" i="14"/>
  <c r="U3366" i="14"/>
  <c r="U2073" i="14"/>
  <c r="U3367" i="14"/>
  <c r="U3368" i="14"/>
  <c r="U3369" i="14"/>
  <c r="U3370" i="14"/>
  <c r="U3371" i="14"/>
  <c r="U3372" i="14"/>
  <c r="U3373" i="14"/>
  <c r="U3374" i="14"/>
  <c r="U3375" i="14"/>
  <c r="U3376" i="14"/>
  <c r="U3377" i="14"/>
  <c r="U3378" i="14"/>
  <c r="U3382" i="14"/>
  <c r="U3383" i="14"/>
  <c r="U3384" i="14"/>
  <c r="U3385" i="14"/>
  <c r="U3396" i="14"/>
  <c r="U3397" i="14"/>
  <c r="U3399" i="14"/>
  <c r="U3401" i="14"/>
  <c r="U3402" i="14"/>
  <c r="U3403" i="14"/>
  <c r="U3404" i="14"/>
  <c r="U3405" i="14"/>
  <c r="U3406" i="14"/>
  <c r="U3407" i="14"/>
  <c r="U3408" i="14"/>
  <c r="U3409" i="14"/>
  <c r="U3410" i="14"/>
  <c r="U3411" i="14"/>
  <c r="U3412" i="14"/>
  <c r="U3413" i="14"/>
  <c r="U3414" i="14"/>
  <c r="U3415" i="14"/>
  <c r="U3416" i="14"/>
  <c r="U2152" i="14"/>
  <c r="U3419" i="14"/>
  <c r="U3420" i="14"/>
  <c r="U3421" i="14"/>
  <c r="U3422" i="14"/>
  <c r="U3423" i="14"/>
  <c r="U3424" i="14"/>
  <c r="U3425" i="14"/>
  <c r="U3427" i="14"/>
  <c r="U3428" i="14"/>
  <c r="U3429" i="14"/>
  <c r="U3430" i="14"/>
  <c r="U3191" i="14"/>
  <c r="U3352" i="14"/>
  <c r="U3353" i="14"/>
  <c r="U3360" i="14"/>
  <c r="U3361" i="14"/>
  <c r="U3363" i="14"/>
  <c r="U5" i="14"/>
  <c r="U24" i="14"/>
  <c r="U25" i="14"/>
  <c r="U27" i="14"/>
  <c r="U26" i="14"/>
  <c r="U30" i="14"/>
  <c r="U33" i="14"/>
  <c r="U39" i="14"/>
  <c r="U42" i="14"/>
  <c r="U44" i="14"/>
  <c r="U46" i="14"/>
  <c r="U56" i="14"/>
  <c r="U58" i="14"/>
  <c r="U60" i="14"/>
  <c r="U63" i="14"/>
  <c r="U69" i="14"/>
  <c r="U85" i="14"/>
  <c r="U87" i="14"/>
  <c r="U88" i="14"/>
  <c r="U97" i="14"/>
  <c r="U98" i="14"/>
  <c r="U100" i="14"/>
  <c r="U107" i="14"/>
  <c r="U2396" i="14"/>
  <c r="U108" i="14"/>
  <c r="U110" i="14"/>
  <c r="U115" i="14"/>
  <c r="U117" i="14"/>
  <c r="U119" i="14"/>
  <c r="U127" i="14"/>
  <c r="U134" i="14"/>
  <c r="U137" i="14"/>
  <c r="U138" i="14"/>
  <c r="U150" i="14"/>
  <c r="U166" i="14"/>
  <c r="U168" i="14"/>
  <c r="U177" i="14"/>
  <c r="U178" i="14"/>
  <c r="U182" i="14"/>
  <c r="U188" i="14"/>
  <c r="U197" i="14"/>
  <c r="U203" i="14"/>
  <c r="U220" i="14"/>
  <c r="U221" i="14"/>
  <c r="U227" i="14"/>
  <c r="U235" i="14"/>
  <c r="U239" i="14"/>
  <c r="U251" i="14"/>
  <c r="U253" i="14"/>
  <c r="U259" i="14"/>
  <c r="U261" i="14"/>
  <c r="U268" i="14"/>
  <c r="U273" i="14"/>
  <c r="U2459" i="14"/>
  <c r="U282" i="14"/>
  <c r="U2461" i="14"/>
  <c r="U287" i="14"/>
  <c r="U2462" i="14"/>
  <c r="U293" i="14"/>
  <c r="U295" i="14"/>
  <c r="U296" i="14"/>
  <c r="U300" i="14"/>
  <c r="U304" i="14"/>
  <c r="U335" i="14"/>
  <c r="U341" i="14"/>
  <c r="U347" i="14"/>
  <c r="U349" i="14"/>
  <c r="U355" i="14"/>
  <c r="U357" i="14"/>
  <c r="U358" i="14"/>
  <c r="U371" i="14"/>
  <c r="U372" i="14"/>
  <c r="U373" i="14"/>
  <c r="U377" i="14"/>
  <c r="U382" i="14"/>
  <c r="U389" i="14"/>
  <c r="U391" i="14"/>
  <c r="U397" i="14"/>
  <c r="U400" i="14"/>
  <c r="U401" i="14"/>
  <c r="U402" i="14"/>
  <c r="U403" i="14"/>
  <c r="U407" i="14"/>
  <c r="U408" i="14"/>
  <c r="U412" i="14"/>
  <c r="U415" i="14"/>
  <c r="U418" i="14"/>
  <c r="U421" i="14"/>
  <c r="U423" i="14"/>
  <c r="U426" i="14"/>
  <c r="U440" i="14"/>
  <c r="U441" i="14"/>
  <c r="U2544" i="14"/>
  <c r="U2580" i="14"/>
  <c r="U2582" i="14"/>
  <c r="U443" i="14"/>
  <c r="U444" i="14"/>
  <c r="U446" i="14"/>
  <c r="U447" i="14"/>
  <c r="U448" i="14"/>
  <c r="U450" i="14"/>
  <c r="U2586" i="14"/>
  <c r="U459" i="14"/>
  <c r="U527" i="14"/>
  <c r="U530" i="14"/>
  <c r="U540" i="14"/>
  <c r="U565" i="14"/>
  <c r="U581" i="14"/>
  <c r="U2633" i="14"/>
  <c r="U593" i="14"/>
  <c r="U598" i="14"/>
  <c r="U600" i="14"/>
  <c r="U601" i="14"/>
  <c r="U609" i="14"/>
  <c r="U610" i="14"/>
  <c r="U621" i="14"/>
  <c r="U624" i="14"/>
  <c r="U631" i="14"/>
  <c r="U646" i="14"/>
  <c r="U647" i="14"/>
  <c r="U668" i="14"/>
  <c r="U676" i="14"/>
  <c r="U677" i="14"/>
  <c r="U678" i="14"/>
  <c r="U684" i="14"/>
  <c r="U687" i="14"/>
  <c r="U688" i="14"/>
  <c r="U524" i="14"/>
  <c r="U583" i="14"/>
  <c r="U608" i="14"/>
  <c r="U756" i="14"/>
  <c r="U702" i="14"/>
  <c r="U713" i="14"/>
  <c r="U714" i="14"/>
  <c r="U725" i="14"/>
  <c r="U726" i="14"/>
  <c r="U730" i="14"/>
  <c r="U741" i="14"/>
  <c r="U2774" i="14"/>
  <c r="U765" i="14"/>
  <c r="U778" i="14"/>
  <c r="U783" i="14"/>
  <c r="U788" i="14"/>
  <c r="U795" i="14"/>
  <c r="U796" i="14"/>
  <c r="U806" i="14"/>
  <c r="U810" i="14"/>
  <c r="U813" i="14"/>
  <c r="U819" i="14"/>
  <c r="U2785" i="14"/>
  <c r="U846" i="14"/>
  <c r="U852" i="14"/>
  <c r="U874" i="14"/>
  <c r="U875" i="14"/>
  <c r="U876" i="14"/>
  <c r="U877" i="14"/>
  <c r="U884" i="14"/>
  <c r="U886" i="14"/>
  <c r="U891" i="14"/>
  <c r="U893" i="14"/>
  <c r="U898" i="14"/>
  <c r="U905" i="14"/>
  <c r="U2834" i="14"/>
  <c r="U912" i="14"/>
  <c r="U922" i="14"/>
  <c r="U923" i="14"/>
  <c r="U926" i="14"/>
  <c r="U929" i="14"/>
  <c r="U930" i="14"/>
  <c r="U939" i="14"/>
  <c r="U940" i="14"/>
  <c r="U947" i="14"/>
  <c r="U2840" i="14"/>
  <c r="U952" i="14"/>
  <c r="U973" i="14"/>
  <c r="U986" i="14"/>
  <c r="U992" i="14"/>
  <c r="U995" i="14"/>
  <c r="U2865" i="14"/>
  <c r="U1008" i="14"/>
  <c r="U1018" i="14"/>
  <c r="U1021" i="14"/>
  <c r="U1026" i="14"/>
  <c r="U1029" i="14"/>
  <c r="U1031" i="14"/>
  <c r="U1035" i="14"/>
  <c r="U1037" i="14"/>
  <c r="U1038" i="14"/>
  <c r="U1042" i="14"/>
  <c r="U1044" i="14"/>
  <c r="U1045" i="14"/>
  <c r="U1046" i="14"/>
  <c r="U1055" i="14"/>
  <c r="U1056" i="14"/>
  <c r="U1059" i="14"/>
  <c r="U1075" i="14"/>
  <c r="U1087" i="14"/>
  <c r="U2913" i="14"/>
  <c r="U1106" i="14"/>
  <c r="U1108" i="14"/>
  <c r="U1110" i="14"/>
  <c r="U1118" i="14"/>
  <c r="U1124" i="14"/>
  <c r="U1125" i="14"/>
  <c r="U1126" i="14"/>
  <c r="U1134" i="14"/>
  <c r="U1136" i="14"/>
  <c r="U1140" i="14"/>
  <c r="U1141" i="14"/>
  <c r="U1142" i="14"/>
  <c r="U1143" i="14"/>
  <c r="U1147" i="14"/>
  <c r="U1150" i="14"/>
  <c r="U2929" i="14"/>
  <c r="U1174" i="14"/>
  <c r="U1178" i="14"/>
  <c r="U1181" i="14"/>
  <c r="U2936" i="14"/>
  <c r="U1187" i="14"/>
  <c r="U1189" i="14"/>
  <c r="U1190" i="14"/>
  <c r="U1192" i="14"/>
  <c r="U1193" i="14"/>
  <c r="U1202" i="14"/>
  <c r="U1208" i="14"/>
  <c r="U1210" i="14"/>
  <c r="U1215" i="14"/>
  <c r="U2945" i="14"/>
  <c r="U1219" i="14"/>
  <c r="U1224" i="14"/>
  <c r="U1230" i="14"/>
  <c r="U1235" i="14"/>
  <c r="U1237" i="14"/>
  <c r="U1238" i="14"/>
  <c r="U1243" i="14"/>
  <c r="U1247" i="14"/>
  <c r="U1249" i="14"/>
  <c r="U1250" i="14"/>
  <c r="U1251" i="14"/>
  <c r="U1268" i="14"/>
  <c r="U1271" i="14"/>
  <c r="U1274" i="14"/>
  <c r="U1284" i="14"/>
  <c r="U1287" i="14"/>
  <c r="U1294" i="14"/>
  <c r="U1301" i="14"/>
  <c r="U1302" i="14"/>
  <c r="U1308" i="14"/>
  <c r="U1321" i="14"/>
  <c r="U1328" i="14"/>
  <c r="U1347" i="14"/>
  <c r="U1348" i="14"/>
  <c r="U1356" i="14"/>
  <c r="U1359" i="14"/>
  <c r="U1369" i="14"/>
  <c r="U1370" i="14"/>
  <c r="U824" i="14"/>
  <c r="U896" i="14"/>
  <c r="U1396" i="14"/>
  <c r="U1401" i="14"/>
  <c r="U1411" i="14"/>
  <c r="U1410" i="14"/>
  <c r="U1409" i="14"/>
  <c r="U1416" i="14"/>
  <c r="U1433" i="14"/>
  <c r="U1435" i="14"/>
  <c r="U1448" i="14"/>
  <c r="U1450" i="14"/>
  <c r="U1462" i="14"/>
  <c r="U1463" i="14"/>
  <c r="U1469" i="14"/>
  <c r="U1477" i="14"/>
  <c r="U1487" i="14"/>
  <c r="U1490" i="14"/>
  <c r="U1501" i="14"/>
  <c r="U1516" i="14"/>
  <c r="U1517" i="14"/>
  <c r="U1520" i="14"/>
  <c r="U3077" i="14"/>
  <c r="U1521" i="14"/>
  <c r="U1523" i="14"/>
  <c r="U1525" i="14"/>
  <c r="U1526" i="14"/>
  <c r="U1529" i="14"/>
  <c r="U1531" i="14"/>
  <c r="U1533" i="14"/>
  <c r="U1544" i="14"/>
  <c r="U1557" i="14"/>
  <c r="U1563" i="14"/>
  <c r="U1578" i="14"/>
  <c r="U1588" i="14"/>
  <c r="U1593" i="14"/>
  <c r="U1664" i="14"/>
  <c r="U1665" i="14"/>
  <c r="U1596" i="14"/>
  <c r="U1595" i="14"/>
  <c r="U1597" i="14"/>
  <c r="U1601" i="14"/>
  <c r="U3144" i="14"/>
  <c r="U1607" i="14"/>
  <c r="U3147" i="14"/>
  <c r="U3151" i="14"/>
  <c r="U3160" i="14"/>
  <c r="U3161" i="14"/>
  <c r="U1630" i="14"/>
  <c r="U1647" i="14"/>
  <c r="U1683" i="14"/>
  <c r="U1687" i="14"/>
  <c r="U1689" i="14"/>
  <c r="U1696" i="14"/>
  <c r="U1703" i="14"/>
  <c r="U1705" i="14"/>
  <c r="U1725" i="14"/>
  <c r="U1728" i="14"/>
  <c r="U1729" i="14"/>
  <c r="U1732" i="14"/>
  <c r="U1734" i="14"/>
  <c r="U1735" i="14"/>
  <c r="U1736" i="14"/>
  <c r="U1739" i="14"/>
  <c r="U3222" i="14"/>
  <c r="U1751" i="14"/>
  <c r="U1752" i="14"/>
  <c r="U1756" i="14"/>
  <c r="U1760" i="14"/>
  <c r="U1761" i="14"/>
  <c r="U1789" i="14"/>
  <c r="U1809" i="14"/>
  <c r="U1813" i="14"/>
  <c r="U1814" i="14"/>
  <c r="U1815" i="14"/>
  <c r="U1819" i="14"/>
  <c r="U1820" i="14"/>
  <c r="U1821" i="14"/>
  <c r="U1824" i="14"/>
  <c r="U1843" i="14"/>
  <c r="U1846" i="14"/>
  <c r="U1851" i="14"/>
  <c r="U1865" i="14"/>
  <c r="U3282" i="14"/>
  <c r="U1882" i="14"/>
  <c r="U1886" i="14"/>
  <c r="U1891" i="14"/>
  <c r="U1893" i="14"/>
  <c r="U1894" i="14"/>
  <c r="U1908" i="14"/>
  <c r="U1909" i="14"/>
  <c r="U3306" i="14"/>
  <c r="U3307" i="14"/>
  <c r="U1912" i="14"/>
  <c r="U1914" i="14"/>
  <c r="U1924" i="14"/>
  <c r="U1927" i="14"/>
  <c r="U1945" i="14"/>
  <c r="U1951" i="14"/>
  <c r="U1952" i="14"/>
  <c r="U1954" i="14"/>
  <c r="U1963" i="14"/>
  <c r="U1970" i="14"/>
  <c r="U1971" i="14"/>
  <c r="U1973" i="14"/>
  <c r="U1980" i="14"/>
  <c r="U1981" i="14"/>
  <c r="U1987" i="14"/>
  <c r="U1990" i="14"/>
  <c r="U1991" i="14"/>
  <c r="U1992" i="14"/>
  <c r="U1994" i="14"/>
  <c r="U1997" i="14"/>
  <c r="U1998" i="14"/>
  <c r="U1999" i="14"/>
  <c r="U2003" i="14"/>
  <c r="U2007" i="14"/>
  <c r="U2016" i="14"/>
  <c r="U2019" i="14"/>
  <c r="U2032" i="14"/>
  <c r="U2044" i="14"/>
  <c r="U2046" i="14"/>
  <c r="U2048" i="14"/>
  <c r="U2039" i="14"/>
  <c r="U2045" i="14"/>
  <c r="U2053" i="14"/>
  <c r="U2054" i="14"/>
  <c r="U2091" i="14"/>
  <c r="U2095" i="14"/>
  <c r="U2094" i="14"/>
  <c r="U2096" i="14"/>
  <c r="U2099" i="14"/>
  <c r="U2107" i="14"/>
  <c r="U2109" i="14"/>
  <c r="U2111" i="14"/>
  <c r="U2119" i="14"/>
  <c r="U2121" i="14"/>
  <c r="U2122" i="14"/>
  <c r="U2136" i="14"/>
  <c r="U2143" i="14"/>
  <c r="U2144" i="14"/>
  <c r="U2146" i="14"/>
  <c r="U2158" i="14"/>
  <c r="U2159" i="14"/>
  <c r="U3426" i="14"/>
  <c r="U2162" i="14"/>
  <c r="U2163" i="14"/>
  <c r="U2165" i="14"/>
  <c r="U2167" i="14"/>
  <c r="U2170" i="14"/>
  <c r="U2172" i="14"/>
  <c r="U2176" i="14"/>
  <c r="U2182" i="14"/>
  <c r="U2188" i="14"/>
  <c r="U2193" i="14"/>
  <c r="U2200" i="14"/>
  <c r="U2198" i="14"/>
  <c r="U2195" i="14"/>
  <c r="U2197" i="14"/>
  <c r="U2203" i="14"/>
  <c r="U2201" i="14"/>
  <c r="U2199" i="14"/>
  <c r="U2194" i="14"/>
  <c r="U2202" i="14"/>
  <c r="U2215" i="14"/>
  <c r="U2217" i="14"/>
  <c r="U2222" i="14"/>
  <c r="U2223" i="14"/>
  <c r="U2228" i="14"/>
  <c r="U2237" i="14"/>
  <c r="U2240" i="14"/>
  <c r="U2247" i="14"/>
  <c r="U2256" i="14"/>
  <c r="U2259" i="14"/>
  <c r="U2266" i="14"/>
  <c r="U2274" i="14"/>
  <c r="U2278" i="14"/>
  <c r="U2279" i="14"/>
  <c r="U2280" i="14"/>
  <c r="U2281" i="14"/>
  <c r="U2283" i="14"/>
  <c r="U2285" i="14"/>
  <c r="U2287" i="14"/>
  <c r="U2289" i="14"/>
  <c r="U2305" i="14"/>
  <c r="U2306" i="14"/>
  <c r="U2307" i="14"/>
  <c r="U2314" i="14"/>
  <c r="U2315" i="14"/>
  <c r="U2317" i="14"/>
  <c r="U2322" i="14"/>
  <c r="U2326" i="14"/>
  <c r="U2329" i="14"/>
  <c r="U2330" i="14"/>
  <c r="U2336" i="14"/>
  <c r="U2339" i="14"/>
  <c r="U2341" i="14"/>
  <c r="U2343" i="14"/>
  <c r="U2365" i="14"/>
  <c r="U2371" i="14"/>
  <c r="U4" i="14"/>
  <c r="U14" i="14"/>
  <c r="U34" i="14"/>
  <c r="U36" i="14"/>
  <c r="U43" i="14"/>
  <c r="U45" i="14"/>
  <c r="U53" i="14"/>
  <c r="U57" i="14"/>
  <c r="U70" i="14"/>
  <c r="U71" i="14"/>
  <c r="U73" i="14"/>
  <c r="U74" i="14"/>
  <c r="U79" i="14"/>
  <c r="U82" i="14"/>
  <c r="U84" i="14"/>
  <c r="U90" i="14"/>
  <c r="U96" i="14"/>
  <c r="U101" i="14"/>
  <c r="U109" i="14"/>
  <c r="U113" i="14"/>
  <c r="U114" i="14"/>
  <c r="U126" i="14"/>
  <c r="U2413" i="14"/>
  <c r="U142" i="14"/>
  <c r="U144" i="14"/>
  <c r="U146" i="14"/>
  <c r="U167" i="14"/>
  <c r="U171" i="14"/>
  <c r="U173" i="14"/>
  <c r="U185" i="14"/>
  <c r="U189" i="14"/>
  <c r="U201" i="14"/>
  <c r="U223" i="14"/>
  <c r="U225" i="14"/>
  <c r="U236" i="14"/>
  <c r="U238" i="14"/>
  <c r="U262" i="14"/>
  <c r="U269" i="14"/>
  <c r="U274" i="14"/>
  <c r="U2455" i="14"/>
  <c r="U280" i="14"/>
  <c r="U286" i="14"/>
  <c r="U291" i="14"/>
  <c r="U338" i="14"/>
  <c r="U374" i="14"/>
  <c r="U381" i="14"/>
  <c r="U383" i="14"/>
  <c r="U388" i="14"/>
  <c r="U393" i="14"/>
  <c r="U394" i="14"/>
  <c r="U404" i="14"/>
  <c r="U406" i="14"/>
  <c r="U409" i="14"/>
  <c r="U422" i="14"/>
  <c r="U435" i="14"/>
  <c r="U427" i="14"/>
  <c r="U452" i="14"/>
  <c r="U475" i="14"/>
  <c r="U470" i="14"/>
  <c r="U477" i="14"/>
  <c r="U481" i="14"/>
  <c r="U486" i="14"/>
  <c r="U497" i="14"/>
  <c r="U498" i="14"/>
  <c r="U500" i="14"/>
  <c r="U509" i="14"/>
  <c r="U513" i="14"/>
  <c r="U515" i="14"/>
  <c r="U521" i="14"/>
  <c r="U525" i="14"/>
  <c r="U529" i="14"/>
  <c r="U532" i="14"/>
  <c r="U539" i="14"/>
  <c r="U543" i="14"/>
  <c r="U546" i="14"/>
  <c r="U553" i="14"/>
  <c r="U554" i="14"/>
  <c r="U558" i="14"/>
  <c r="U559" i="14"/>
  <c r="U2635" i="14"/>
  <c r="U2636" i="14"/>
  <c r="U582" i="14"/>
  <c r="U2637" i="14"/>
  <c r="U588" i="14"/>
  <c r="U590" i="14"/>
  <c r="U599" i="14"/>
  <c r="U603" i="14"/>
  <c r="U2672" i="14"/>
  <c r="U619" i="14"/>
  <c r="U628" i="14"/>
  <c r="U630" i="14"/>
  <c r="U643" i="14"/>
  <c r="U649" i="14"/>
  <c r="U658" i="14"/>
  <c r="U663" i="14"/>
  <c r="U665" i="14"/>
  <c r="U670" i="14"/>
  <c r="U671" i="14"/>
  <c r="U674" i="14"/>
  <c r="U682" i="14"/>
  <c r="U685" i="14"/>
  <c r="U690" i="14"/>
  <c r="U537" i="14"/>
  <c r="U611" i="14"/>
  <c r="U654" i="14"/>
  <c r="U729" i="14"/>
  <c r="U695" i="14"/>
  <c r="U703" i="14"/>
  <c r="U705" i="14"/>
  <c r="U715" i="14"/>
  <c r="U717" i="14"/>
  <c r="U723" i="14"/>
  <c r="U770" i="14"/>
  <c r="U772" i="14"/>
  <c r="U794" i="14"/>
  <c r="U799" i="14"/>
  <c r="U803" i="14"/>
  <c r="U808" i="14"/>
  <c r="U816" i="14"/>
  <c r="U835" i="14"/>
  <c r="U840" i="14"/>
  <c r="U845" i="14"/>
  <c r="U855" i="14"/>
  <c r="U861" i="14"/>
  <c r="U870" i="14"/>
  <c r="U892" i="14"/>
  <c r="U894" i="14"/>
  <c r="U897" i="14"/>
  <c r="U907" i="14"/>
  <c r="U911" i="14"/>
  <c r="U914" i="14"/>
  <c r="U951" i="14"/>
  <c r="U956" i="14"/>
  <c r="U960" i="14"/>
  <c r="U980" i="14"/>
  <c r="U981" i="14"/>
  <c r="U1002" i="14"/>
  <c r="U1005" i="14"/>
  <c r="U1006" i="14"/>
  <c r="U1017" i="14"/>
  <c r="U1028" i="14"/>
  <c r="U1039" i="14"/>
  <c r="U1040" i="14"/>
  <c r="U1043" i="14"/>
  <c r="U1050" i="14"/>
  <c r="U1090" i="14"/>
  <c r="U1093" i="14"/>
  <c r="U2912" i="14"/>
  <c r="U1101" i="14"/>
  <c r="U1103" i="14"/>
  <c r="U1128" i="14"/>
  <c r="U1131" i="14"/>
  <c r="U1133" i="14"/>
  <c r="U1144" i="14"/>
  <c r="U1160" i="14"/>
  <c r="U1162" i="14"/>
  <c r="U1183" i="14"/>
  <c r="U1197" i="14"/>
  <c r="U1206" i="14"/>
  <c r="U1207" i="14"/>
  <c r="U1209" i="14"/>
  <c r="U1218" i="14"/>
  <c r="U1221" i="14"/>
  <c r="U1223" i="14"/>
  <c r="U1228" i="14"/>
  <c r="U1229" i="14"/>
  <c r="U1232" i="14"/>
  <c r="U1236" i="14"/>
  <c r="U1242" i="14"/>
  <c r="U1244" i="14"/>
  <c r="U1248" i="14"/>
  <c r="U1253" i="14"/>
  <c r="U1254" i="14"/>
  <c r="U1256" i="14"/>
  <c r="U1269" i="14"/>
  <c r="U1281" i="14"/>
  <c r="U1286" i="14"/>
  <c r="U1290" i="14"/>
  <c r="U1291" i="14"/>
  <c r="U1303" i="14"/>
  <c r="U1314" i="14"/>
  <c r="U1335" i="14"/>
  <c r="U1352" i="14"/>
  <c r="U1353" i="14"/>
  <c r="U1357" i="14"/>
  <c r="U1358" i="14"/>
  <c r="U1361" i="14"/>
  <c r="U1365" i="14"/>
  <c r="U1371" i="14"/>
  <c r="U1372" i="14"/>
  <c r="U1373" i="14"/>
  <c r="U1374" i="14"/>
  <c r="U828" i="14"/>
  <c r="U1381" i="14"/>
  <c r="U1383" i="14"/>
  <c r="U1384" i="14"/>
  <c r="U1400" i="14"/>
  <c r="U1412" i="14"/>
  <c r="U1417" i="14"/>
  <c r="U3051" i="14"/>
  <c r="U1429" i="14"/>
  <c r="U1438" i="14"/>
  <c r="U1456" i="14"/>
  <c r="U1483" i="14"/>
  <c r="U1488" i="14"/>
  <c r="U1497" i="14"/>
  <c r="U1502" i="14"/>
  <c r="U1505" i="14"/>
  <c r="U1507" i="14"/>
  <c r="U1518" i="14"/>
  <c r="U1530" i="14"/>
  <c r="U1536" i="14"/>
  <c r="U1549" i="14"/>
  <c r="U3093" i="14"/>
  <c r="U1554" i="14"/>
  <c r="U1571" i="14"/>
  <c r="U1580" i="14"/>
  <c r="U3118" i="14"/>
  <c r="U1598" i="14"/>
  <c r="U1603" i="14"/>
  <c r="U1629" i="14"/>
  <c r="U1631" i="14"/>
  <c r="U1656" i="14"/>
  <c r="U1697" i="14"/>
  <c r="U1706" i="14"/>
  <c r="U1709" i="14"/>
  <c r="U1713" i="14"/>
  <c r="U1714" i="14"/>
  <c r="U3207" i="14"/>
  <c r="U1724" i="14"/>
  <c r="U1733" i="14"/>
  <c r="U1737" i="14"/>
  <c r="U1738" i="14"/>
  <c r="U1741" i="14"/>
  <c r="U1743" i="14"/>
  <c r="U1744" i="14"/>
  <c r="U1755" i="14"/>
  <c r="U1775" i="14"/>
  <c r="U1779" i="14"/>
  <c r="U1780" i="14"/>
  <c r="U1782" i="14"/>
  <c r="U1786" i="14"/>
  <c r="U1790" i="14"/>
  <c r="U1812" i="14"/>
  <c r="U1817" i="14"/>
  <c r="U1818" i="14"/>
  <c r="U1833" i="14"/>
  <c r="U1859" i="14"/>
  <c r="U1864" i="14"/>
  <c r="U1866" i="14"/>
  <c r="U1869" i="14"/>
  <c r="U1870" i="14"/>
  <c r="U1877" i="14"/>
  <c r="U1904" i="14"/>
  <c r="U3310" i="14"/>
  <c r="U1917" i="14"/>
  <c r="U3322" i="14"/>
  <c r="U1925" i="14"/>
  <c r="U1928" i="14"/>
  <c r="U1942" i="14"/>
  <c r="U1972" i="14"/>
  <c r="U1974" i="14"/>
  <c r="U1989" i="14"/>
  <c r="U1993" i="14"/>
  <c r="U2018" i="14"/>
  <c r="U2029" i="14"/>
  <c r="U2034" i="14"/>
  <c r="U2040" i="14"/>
  <c r="U2041" i="14"/>
  <c r="U2049" i="14"/>
  <c r="U2070" i="14"/>
  <c r="U2051" i="14"/>
  <c r="U2058" i="14"/>
  <c r="U2080" i="14"/>
  <c r="U2082" i="14"/>
  <c r="U2097" i="14"/>
  <c r="U2100" i="14"/>
  <c r="U3390" i="14"/>
  <c r="U2106" i="14"/>
  <c r="U2110" i="14"/>
  <c r="U2116" i="14"/>
  <c r="U2117" i="14"/>
  <c r="U2125" i="14"/>
  <c r="U2130" i="14"/>
  <c r="U2134" i="14"/>
  <c r="U2137" i="14"/>
  <c r="U2138" i="14"/>
  <c r="U2140" i="14"/>
  <c r="U2141" i="14"/>
  <c r="U3417" i="14"/>
  <c r="U2166" i="14"/>
  <c r="U2185" i="14"/>
  <c r="U2186" i="14"/>
  <c r="U2205" i="14"/>
  <c r="U2209" i="14"/>
  <c r="U2226" i="14"/>
  <c r="U2230" i="14"/>
  <c r="U2564" i="14"/>
  <c r="U2245" i="14"/>
  <c r="U2248" i="14"/>
  <c r="U2277" i="14"/>
  <c r="U2267" i="14"/>
  <c r="U2272" i="14"/>
  <c r="U2273" i="14"/>
  <c r="U2284" i="14"/>
  <c r="U2286" i="14"/>
  <c r="U2298" i="14"/>
  <c r="U2302" i="14"/>
  <c r="U2310" i="14"/>
  <c r="U2312" i="14"/>
  <c r="U2323" i="14"/>
  <c r="U2253" i="14"/>
  <c r="U2342" i="14"/>
  <c r="U2354" i="14"/>
  <c r="U52" i="14"/>
  <c r="U55" i="14"/>
  <c r="U59" i="14"/>
  <c r="U65" i="14"/>
  <c r="U68" i="14"/>
  <c r="U76" i="14"/>
  <c r="U80" i="14"/>
  <c r="U81" i="14"/>
  <c r="U86" i="14"/>
  <c r="U106" i="14"/>
  <c r="U112" i="14"/>
  <c r="U120" i="14"/>
  <c r="U131" i="14"/>
  <c r="U132" i="14"/>
  <c r="U147" i="14"/>
  <c r="U172" i="14"/>
  <c r="U193" i="14"/>
  <c r="U200" i="14"/>
  <c r="U202" i="14"/>
  <c r="U270" i="14"/>
  <c r="U289" i="14"/>
  <c r="U292" i="14"/>
  <c r="U298" i="14"/>
  <c r="U301" i="14"/>
  <c r="U303" i="14"/>
  <c r="U334" i="14"/>
  <c r="U340" i="14"/>
  <c r="U345" i="14"/>
  <c r="U346" i="14"/>
  <c r="U354" i="14"/>
  <c r="U378" i="14"/>
  <c r="U392" i="14"/>
  <c r="U410" i="14"/>
  <c r="U482" i="14"/>
  <c r="U488" i="14"/>
  <c r="U493" i="14"/>
  <c r="U506" i="14"/>
  <c r="U512" i="14"/>
  <c r="U549" i="14"/>
  <c r="U557" i="14"/>
  <c r="U2573" i="14"/>
  <c r="U589" i="14"/>
  <c r="U594" i="14"/>
  <c r="U602" i="14"/>
  <c r="U2675" i="14"/>
  <c r="U612" i="14"/>
  <c r="U622" i="14"/>
  <c r="U627" i="14"/>
  <c r="U662" i="14"/>
  <c r="U837" i="14"/>
  <c r="U587" i="14"/>
  <c r="U596" i="14"/>
  <c r="U737" i="14"/>
  <c r="U692" i="14"/>
  <c r="U697" i="14"/>
  <c r="U711" i="14"/>
  <c r="U753" i="14"/>
  <c r="U764" i="14"/>
  <c r="U773" i="14"/>
  <c r="U781" i="14"/>
  <c r="U793" i="14"/>
  <c r="U809" i="14"/>
  <c r="U811" i="14"/>
  <c r="U815" i="14"/>
  <c r="U832" i="14"/>
  <c r="U869" i="14"/>
  <c r="U878" i="14"/>
  <c r="U880" i="14"/>
  <c r="U948" i="14"/>
  <c r="U949" i="14"/>
  <c r="U954" i="14"/>
  <c r="U962" i="14"/>
  <c r="U970" i="14"/>
  <c r="U971" i="14"/>
  <c r="U975" i="14"/>
  <c r="U983" i="14"/>
  <c r="U1003" i="14"/>
  <c r="U1023" i="14"/>
  <c r="U1032" i="14"/>
  <c r="U1033" i="14"/>
  <c r="U1049" i="14"/>
  <c r="U1051" i="14"/>
  <c r="U1052" i="14"/>
  <c r="U1053" i="14"/>
  <c r="U1057" i="14"/>
  <c r="U1062" i="14"/>
  <c r="U1073" i="14"/>
  <c r="U2896" i="14"/>
  <c r="U2899" i="14"/>
  <c r="U1086" i="14"/>
  <c r="U1102" i="14"/>
  <c r="U1139" i="14"/>
  <c r="U1145" i="14"/>
  <c r="U1148" i="14"/>
  <c r="U1175" i="14"/>
  <c r="U1176" i="14"/>
  <c r="U1191" i="14"/>
  <c r="U1201" i="14"/>
  <c r="U2948" i="14"/>
  <c r="U1222" i="14"/>
  <c r="U1231" i="14"/>
  <c r="U1258" i="14"/>
  <c r="U1259" i="14"/>
  <c r="U1260" i="14"/>
  <c r="U1261" i="14"/>
  <c r="U1267" i="14"/>
  <c r="U1278" i="14"/>
  <c r="U1279" i="14"/>
  <c r="U1282" i="14"/>
  <c r="U1283" i="14"/>
  <c r="U1285" i="14"/>
  <c r="U1288" i="14"/>
  <c r="U1289" i="14"/>
  <c r="U1292" i="14"/>
  <c r="U1304" i="14"/>
  <c r="U1310" i="14"/>
  <c r="U1329" i="14"/>
  <c r="U1336" i="14"/>
  <c r="U1342" i="14"/>
  <c r="U1345" i="14"/>
  <c r="U1349" i="14"/>
  <c r="U3003" i="14"/>
  <c r="U1355" i="14"/>
  <c r="U636" i="14"/>
  <c r="U838" i="14"/>
  <c r="U1380" i="14"/>
  <c r="U1391" i="14"/>
  <c r="U1392" i="14"/>
  <c r="U3024" i="14"/>
  <c r="U1422" i="14"/>
  <c r="U1428" i="14"/>
  <c r="U1457" i="14"/>
  <c r="U1482" i="14"/>
  <c r="U1484" i="14"/>
  <c r="U1496" i="14"/>
  <c r="U1500" i="14"/>
  <c r="U1524" i="14"/>
  <c r="U1537" i="14"/>
  <c r="U1545" i="14"/>
  <c r="U1555" i="14"/>
  <c r="U1556" i="14"/>
  <c r="U1581" i="14"/>
  <c r="U1591" i="14"/>
  <c r="U1623" i="14"/>
  <c r="U1634" i="14"/>
  <c r="U1640" i="14"/>
  <c r="U1643" i="14"/>
  <c r="U1644" i="14"/>
  <c r="U1645" i="14"/>
  <c r="U1658" i="14"/>
  <c r="U1677" i="14"/>
  <c r="U1679" i="14"/>
  <c r="U1710" i="14"/>
  <c r="U1715" i="14"/>
  <c r="U1716" i="14"/>
  <c r="U1721" i="14"/>
  <c r="U1722" i="14"/>
  <c r="U1745" i="14"/>
  <c r="U1759" i="14"/>
  <c r="U1762" i="14"/>
  <c r="U1765" i="14"/>
  <c r="U3229" i="14"/>
  <c r="U1772" i="14"/>
  <c r="U1778" i="14"/>
  <c r="U1783" i="14"/>
  <c r="U1787" i="14"/>
  <c r="U1797" i="14"/>
  <c r="U1802" i="14"/>
  <c r="U1816" i="14"/>
  <c r="U1828" i="14"/>
  <c r="U1836" i="14"/>
  <c r="U3283" i="14"/>
  <c r="U1881" i="14"/>
  <c r="U3311" i="14"/>
  <c r="U1922" i="14"/>
  <c r="U1935" i="14"/>
  <c r="U1940" i="14"/>
  <c r="U1948" i="14"/>
  <c r="U1977" i="14"/>
  <c r="U2004" i="14"/>
  <c r="U2005" i="14"/>
  <c r="U2006" i="14"/>
  <c r="U2030" i="14"/>
  <c r="U2031" i="14"/>
  <c r="U2037" i="14"/>
  <c r="U2052" i="14"/>
  <c r="U2038" i="14"/>
  <c r="U2057" i="14"/>
  <c r="U2084" i="14"/>
  <c r="U2098" i="14"/>
  <c r="U2114" i="14"/>
  <c r="U2118" i="14"/>
  <c r="U2126" i="14"/>
  <c r="U2133" i="14"/>
  <c r="U2154" i="14"/>
  <c r="U2161" i="14"/>
  <c r="U2164" i="14"/>
  <c r="U2173" i="14"/>
  <c r="U2175" i="14"/>
  <c r="U2178" i="14"/>
  <c r="U2190" i="14"/>
  <c r="U2192" i="14"/>
  <c r="U2211" i="14"/>
  <c r="U2227" i="14"/>
  <c r="U2232" i="14"/>
  <c r="U2234" i="14"/>
  <c r="U2241" i="14"/>
  <c r="U2254" i="14"/>
  <c r="U2261" i="14"/>
  <c r="U2263" i="14"/>
  <c r="U2262" i="14"/>
  <c r="U2265" i="14"/>
  <c r="U2268" i="14"/>
  <c r="U2271" i="14"/>
  <c r="U2324" i="14"/>
  <c r="U2352" i="14"/>
  <c r="U2393" i="14"/>
  <c r="U2353" i="14"/>
  <c r="U2364" i="14"/>
  <c r="U2369" i="14"/>
  <c r="U28" i="14"/>
  <c r="U51" i="14"/>
  <c r="U54" i="14"/>
  <c r="U62" i="14"/>
  <c r="U64" i="14"/>
  <c r="U83" i="14"/>
  <c r="U89" i="14"/>
  <c r="U93" i="14"/>
  <c r="U102" i="14"/>
  <c r="U121" i="14"/>
  <c r="U123" i="14"/>
  <c r="U152" i="14"/>
  <c r="U154" i="14"/>
  <c r="U159" i="14"/>
  <c r="U170" i="14"/>
  <c r="U175" i="14"/>
  <c r="U181" i="14"/>
  <c r="U183" i="14"/>
  <c r="U184" i="14"/>
  <c r="U2423" i="14"/>
  <c r="U198" i="14"/>
  <c r="U224" i="14"/>
  <c r="U232" i="14"/>
  <c r="U252" i="14"/>
  <c r="U254" i="14"/>
  <c r="U265" i="14"/>
  <c r="U271" i="14"/>
  <c r="U276" i="14"/>
  <c r="U299" i="14"/>
  <c r="U348" i="14"/>
  <c r="U352" i="14"/>
  <c r="U356" i="14"/>
  <c r="U368" i="14"/>
  <c r="U375" i="14"/>
  <c r="U480" i="14"/>
  <c r="U491" i="14"/>
  <c r="U494" i="14"/>
  <c r="U505" i="14"/>
  <c r="U507" i="14"/>
  <c r="U508" i="14"/>
  <c r="U514" i="14"/>
  <c r="U518" i="14"/>
  <c r="U551" i="14"/>
  <c r="U555" i="14"/>
  <c r="U592" i="14"/>
  <c r="U634" i="14"/>
  <c r="U661" i="14"/>
  <c r="U664" i="14"/>
  <c r="U666" i="14"/>
  <c r="U564" i="14"/>
  <c r="U591" i="14"/>
  <c r="U721" i="14"/>
  <c r="U754" i="14"/>
  <c r="U759" i="14"/>
  <c r="U734" i="14"/>
  <c r="U735" i="14"/>
  <c r="U751" i="14"/>
  <c r="U763" i="14"/>
  <c r="U767" i="14"/>
  <c r="U775" i="14"/>
  <c r="U844" i="14"/>
  <c r="U848" i="14"/>
  <c r="U889" i="14"/>
  <c r="U895" i="14"/>
  <c r="U909" i="14"/>
  <c r="U928" i="14"/>
  <c r="U932" i="14"/>
  <c r="U934" i="14"/>
  <c r="U938" i="14"/>
  <c r="U950" i="14"/>
  <c r="U974" i="14"/>
  <c r="U982" i="14"/>
  <c r="U2877" i="14"/>
  <c r="U1024" i="14"/>
  <c r="U2880" i="14"/>
  <c r="U1054" i="14"/>
  <c r="U1066" i="14"/>
  <c r="U1084" i="14"/>
  <c r="U1096" i="14"/>
  <c r="U1109" i="14"/>
  <c r="U1112" i="14"/>
  <c r="U1119" i="14"/>
  <c r="U1130" i="14"/>
  <c r="U1146" i="14"/>
  <c r="U1152" i="14"/>
  <c r="U1161" i="14"/>
  <c r="U1164" i="14"/>
  <c r="U1177" i="14"/>
  <c r="U1180" i="14"/>
  <c r="U1184" i="14"/>
  <c r="U1196" i="14"/>
  <c r="U1233" i="14"/>
  <c r="U1245" i="14"/>
  <c r="U1276" i="14"/>
  <c r="U1277" i="14"/>
  <c r="U1296" i="14"/>
  <c r="U1305" i="14"/>
  <c r="U1315" i="14"/>
  <c r="U1337" i="14"/>
  <c r="U1338" i="14"/>
  <c r="U1339" i="14"/>
  <c r="U1346" i="14"/>
  <c r="U3002" i="14"/>
  <c r="U1382" i="14"/>
  <c r="U1390" i="14"/>
  <c r="U1415" i="14"/>
  <c r="U1453" i="14"/>
  <c r="U1465" i="14"/>
  <c r="U1498" i="14"/>
  <c r="U1503" i="14"/>
  <c r="U1539" i="14"/>
  <c r="U1538" i="14"/>
  <c r="U1547" i="14"/>
  <c r="U1567" i="14"/>
  <c r="U3114" i="14"/>
  <c r="U1572" i="14"/>
  <c r="U1599" i="14"/>
  <c r="U3149" i="14"/>
  <c r="U1624" i="14"/>
  <c r="U1632" i="14"/>
  <c r="U1651" i="14"/>
  <c r="U1680" i="14"/>
  <c r="U1699" i="14"/>
  <c r="U1702" i="14"/>
  <c r="U1707" i="14"/>
  <c r="U3210" i="14"/>
  <c r="U1726" i="14"/>
  <c r="U1727" i="14"/>
  <c r="U1740" i="14"/>
  <c r="U1758" i="14"/>
  <c r="U1769" i="14"/>
  <c r="U1777" i="14"/>
  <c r="U1796" i="14"/>
  <c r="U1799" i="14"/>
  <c r="U1811" i="14"/>
  <c r="U1823" i="14"/>
  <c r="U1868" i="14"/>
  <c r="U1890" i="14"/>
  <c r="U1907" i="14"/>
  <c r="U3312" i="14"/>
  <c r="U1968" i="14"/>
  <c r="U1969" i="14"/>
  <c r="U1975" i="14"/>
  <c r="U1995" i="14"/>
  <c r="U1996" i="14"/>
  <c r="U2000" i="14"/>
  <c r="U2001" i="14"/>
  <c r="U2020" i="14"/>
  <c r="U2028" i="14"/>
  <c r="U2033" i="14"/>
  <c r="U2047" i="14"/>
  <c r="U2079" i="14"/>
  <c r="U2088" i="14"/>
  <c r="U2105" i="14"/>
  <c r="U2108" i="14"/>
  <c r="U2132" i="14"/>
  <c r="U2171" i="14"/>
  <c r="U2187" i="14"/>
  <c r="U2206" i="14"/>
  <c r="U2216" i="14"/>
  <c r="U2225" i="14"/>
  <c r="U2233" i="14"/>
  <c r="U2235" i="14"/>
  <c r="U2236" i="14"/>
  <c r="U2238" i="14"/>
  <c r="U2242" i="14"/>
  <c r="U2243" i="14"/>
  <c r="U2257" i="14"/>
  <c r="U2260" i="14"/>
  <c r="U2321" i="14"/>
  <c r="U2363" i="14"/>
  <c r="U40" i="14"/>
  <c r="U61" i="14"/>
  <c r="U128" i="14"/>
  <c r="U130" i="14"/>
  <c r="U151" i="14"/>
  <c r="U161" i="14"/>
  <c r="U179" i="14"/>
  <c r="U187" i="14"/>
  <c r="U209" i="14"/>
  <c r="U249" i="14"/>
  <c r="U250" i="14"/>
  <c r="U294" i="14"/>
  <c r="U342" i="14"/>
  <c r="U344" i="14"/>
  <c r="U350" i="14"/>
  <c r="U351" i="14"/>
  <c r="U353" i="14"/>
  <c r="U399" i="14"/>
  <c r="U414" i="14"/>
  <c r="U424" i="14"/>
  <c r="U478" i="14"/>
  <c r="U438" i="14"/>
  <c r="U479" i="14"/>
  <c r="U484" i="14"/>
  <c r="U492" i="14"/>
  <c r="U495" i="14"/>
  <c r="U496" i="14"/>
  <c r="U501" i="14"/>
  <c r="U504" i="14"/>
  <c r="U2607" i="14"/>
  <c r="U575" i="14"/>
  <c r="U652" i="14"/>
  <c r="U2719" i="14"/>
  <c r="U686" i="14"/>
  <c r="U704" i="14"/>
  <c r="U718" i="14"/>
  <c r="U719" i="14"/>
  <c r="U762" i="14"/>
  <c r="U776" i="14"/>
  <c r="U790" i="14"/>
  <c r="U798" i="14"/>
  <c r="U842" i="14"/>
  <c r="U858" i="14"/>
  <c r="U862" i="14"/>
  <c r="U865" i="14"/>
  <c r="U885" i="14"/>
  <c r="U890" i="14"/>
  <c r="U913" i="14"/>
  <c r="U935" i="14"/>
  <c r="U966" i="14"/>
  <c r="U989" i="14"/>
  <c r="U990" i="14"/>
  <c r="U991" i="14"/>
  <c r="U993" i="14"/>
  <c r="U1027" i="14"/>
  <c r="U1048" i="14"/>
  <c r="U1070" i="14"/>
  <c r="U2908" i="14"/>
  <c r="U1097" i="14"/>
  <c r="U1111" i="14"/>
  <c r="U1127" i="14"/>
  <c r="U1151" i="14"/>
  <c r="U1154" i="14"/>
  <c r="U1156" i="14"/>
  <c r="U1167" i="14"/>
  <c r="U1171" i="14"/>
  <c r="U1272" i="14"/>
  <c r="U1273" i="14"/>
  <c r="U1280" i="14"/>
  <c r="U1295" i="14"/>
  <c r="U1306" i="14"/>
  <c r="U1332" i="14"/>
  <c r="U1364" i="14"/>
  <c r="U1387" i="14"/>
  <c r="U1404" i="14"/>
  <c r="U1405" i="14"/>
  <c r="U1436" i="14"/>
  <c r="U1440" i="14"/>
  <c r="U1452" i="14"/>
  <c r="U1454" i="14"/>
  <c r="U1481" i="14"/>
  <c r="U1491" i="14"/>
  <c r="U1519" i="14"/>
  <c r="U1528" i="14"/>
  <c r="U1535" i="14"/>
  <c r="U1548" i="14"/>
  <c r="U1600" i="14"/>
  <c r="U3133" i="14"/>
  <c r="U1616" i="14"/>
  <c r="U1633" i="14"/>
  <c r="U1673" i="14"/>
  <c r="U1688" i="14"/>
  <c r="U1708" i="14"/>
  <c r="U1717" i="14"/>
  <c r="U1770" i="14"/>
  <c r="U1806" i="14"/>
  <c r="U1822" i="14"/>
  <c r="U1832" i="14"/>
  <c r="U1860" i="14"/>
  <c r="U1876" i="14"/>
  <c r="U1888" i="14"/>
  <c r="U1930" i="14"/>
  <c r="U1932" i="14"/>
  <c r="U1946" i="14"/>
  <c r="U1956" i="14"/>
  <c r="U2011" i="14"/>
  <c r="U2021" i="14"/>
  <c r="U2026" i="14"/>
  <c r="U2087" i="14"/>
  <c r="U3391" i="14"/>
  <c r="U3392" i="14"/>
  <c r="U2123" i="14"/>
  <c r="U2131" i="14"/>
  <c r="U2181" i="14"/>
  <c r="U2204" i="14"/>
  <c r="U2219" i="14"/>
  <c r="U2231" i="14"/>
  <c r="U2239" i="14"/>
  <c r="U2249" i="14"/>
  <c r="U2269" i="14"/>
  <c r="U2275" i="14"/>
  <c r="U2290" i="14"/>
  <c r="U2319" i="14"/>
  <c r="U2325" i="14"/>
  <c r="U2335" i="14"/>
  <c r="U2344" i="14"/>
  <c r="U35" i="14"/>
  <c r="U2378" i="14"/>
  <c r="U92" i="14"/>
  <c r="U136" i="14"/>
  <c r="U143" i="14"/>
  <c r="U153" i="14"/>
  <c r="U160" i="14"/>
  <c r="U163" i="14"/>
  <c r="U219" i="14"/>
  <c r="U2427" i="14"/>
  <c r="U228" i="14"/>
  <c r="U283" i="14"/>
  <c r="U288" i="14"/>
  <c r="U339" i="14"/>
  <c r="U343" i="14"/>
  <c r="U380" i="14"/>
  <c r="U390" i="14"/>
  <c r="U490" i="14"/>
  <c r="U517" i="14"/>
  <c r="U538" i="14"/>
  <c r="U562" i="14"/>
  <c r="U629" i="14"/>
  <c r="U667" i="14"/>
  <c r="U716" i="14"/>
  <c r="U768" i="14"/>
  <c r="U785" i="14"/>
  <c r="U797" i="14"/>
  <c r="U804" i="14"/>
  <c r="U805" i="14"/>
  <c r="U807" i="14"/>
  <c r="U841" i="14"/>
  <c r="U850" i="14"/>
  <c r="U856" i="14"/>
  <c r="U963" i="14"/>
  <c r="U968" i="14"/>
  <c r="U988" i="14"/>
  <c r="U1041" i="14"/>
  <c r="U1065" i="14"/>
  <c r="U1080" i="14"/>
  <c r="U1107" i="14"/>
  <c r="U1117" i="14"/>
  <c r="U1157" i="14"/>
  <c r="U1168" i="14"/>
  <c r="U1179" i="14"/>
  <c r="U2934" i="14"/>
  <c r="U1194" i="14"/>
  <c r="U1214" i="14"/>
  <c r="U1255" i="14"/>
  <c r="U1262" i="14"/>
  <c r="U1307" i="14"/>
  <c r="U1331" i="14"/>
  <c r="U1350" i="14"/>
  <c r="U1351" i="14"/>
  <c r="U1367" i="14"/>
  <c r="U1427" i="14"/>
  <c r="U1439" i="14"/>
  <c r="U1492" i="14"/>
  <c r="U1534" i="14"/>
  <c r="U3171" i="14"/>
  <c r="U1652" i="14"/>
  <c r="U3182" i="14"/>
  <c r="U1691" i="14"/>
  <c r="U1695" i="14"/>
  <c r="U1723" i="14"/>
  <c r="U1803" i="14"/>
  <c r="U1804" i="14"/>
  <c r="U1884" i="14"/>
  <c r="U1903" i="14"/>
  <c r="U1905" i="14"/>
  <c r="U1923" i="14"/>
  <c r="U1926" i="14"/>
  <c r="U1933" i="14"/>
  <c r="U3355" i="14"/>
  <c r="U1978" i="14"/>
  <c r="U2002" i="14"/>
  <c r="U2112" i="14"/>
  <c r="U2113" i="14"/>
  <c r="U2147" i="14"/>
  <c r="U2156" i="14"/>
  <c r="U2196" i="14"/>
  <c r="U2207" i="14"/>
  <c r="U2229" i="14"/>
  <c r="U2264" i="14"/>
  <c r="U2276" i="14"/>
  <c r="U2288" i="14"/>
  <c r="U2328" i="14"/>
  <c r="U2351" i="14"/>
  <c r="U2355" i="14"/>
  <c r="U6" i="14"/>
  <c r="U32" i="14"/>
  <c r="U47" i="14"/>
  <c r="U67" i="14"/>
  <c r="U77" i="14"/>
  <c r="U94" i="14"/>
  <c r="U124" i="14"/>
  <c r="U125" i="14"/>
  <c r="U139" i="14"/>
  <c r="U194" i="14"/>
  <c r="U216" i="14"/>
  <c r="U260" i="14"/>
  <c r="U2444" i="14"/>
  <c r="U272" i="14"/>
  <c r="U405" i="14"/>
  <c r="U411" i="14"/>
  <c r="U425" i="14"/>
  <c r="U428" i="14"/>
  <c r="U485" i="14"/>
  <c r="U499" i="14"/>
  <c r="U522" i="14"/>
  <c r="U552" i="14"/>
  <c r="U623" i="14"/>
  <c r="U673" i="14"/>
  <c r="U766" i="14"/>
  <c r="U727" i="14"/>
  <c r="U800" i="14"/>
  <c r="U827" i="14"/>
  <c r="U871" i="14"/>
  <c r="U882" i="14"/>
  <c r="U900" i="14"/>
  <c r="U901" i="14"/>
  <c r="U910" i="14"/>
  <c r="U937" i="14"/>
  <c r="U957" i="14"/>
  <c r="U965" i="14"/>
  <c r="U1016" i="14"/>
  <c r="U1088" i="14"/>
  <c r="U1099" i="14"/>
  <c r="U1122" i="14"/>
  <c r="U1137" i="14"/>
  <c r="U1163" i="14"/>
  <c r="U1211" i="14"/>
  <c r="U1241" i="14"/>
  <c r="U1246" i="14"/>
  <c r="U1275" i="14"/>
  <c r="U1293" i="14"/>
  <c r="U1362" i="14"/>
  <c r="U1375" i="14"/>
  <c r="U1395" i="14"/>
  <c r="U1418" i="14"/>
  <c r="U1441" i="14"/>
  <c r="U1495" i="14"/>
  <c r="U1504" i="14"/>
  <c r="U1589" i="14"/>
  <c r="U1590" i="14"/>
  <c r="U1619" i="14"/>
  <c r="U1718" i="14"/>
  <c r="U1742" i="14"/>
  <c r="U1753" i="14"/>
  <c r="U1774" i="14"/>
  <c r="U1791" i="14"/>
  <c r="U1794" i="14"/>
  <c r="U1795" i="14"/>
  <c r="U1800" i="14"/>
  <c r="U1862" i="14"/>
  <c r="U1898" i="14"/>
  <c r="U1939" i="14"/>
  <c r="U1976" i="14"/>
  <c r="U2012" i="14"/>
  <c r="U2023" i="14"/>
  <c r="U2035" i="14"/>
  <c r="U2169" i="14"/>
  <c r="U2208" i="14"/>
  <c r="U2210" i="14"/>
  <c r="U2255" i="14"/>
  <c r="U2251" i="14"/>
  <c r="U2331" i="14"/>
  <c r="U2332" i="14"/>
  <c r="U2368" i="14"/>
  <c r="U66" i="14"/>
  <c r="U72" i="14"/>
  <c r="U103" i="14"/>
  <c r="U118" i="14"/>
  <c r="U192" i="14"/>
  <c r="U199" i="14"/>
  <c r="U204" i="14"/>
  <c r="U218" i="14"/>
  <c r="U234" i="14"/>
  <c r="U243" i="14"/>
  <c r="U2440" i="14"/>
  <c r="U284" i="14"/>
  <c r="U337" i="14"/>
  <c r="U502" i="14"/>
  <c r="U2590" i="14"/>
  <c r="U516" i="14"/>
  <c r="U534" i="14"/>
  <c r="U560" i="14"/>
  <c r="U625" i="14"/>
  <c r="U657" i="14"/>
  <c r="U536" i="14"/>
  <c r="U607" i="14"/>
  <c r="U708" i="14"/>
  <c r="U825" i="14"/>
  <c r="U831" i="14"/>
  <c r="U847" i="14"/>
  <c r="U879" i="14"/>
  <c r="U881" i="14"/>
  <c r="U941" i="14"/>
  <c r="U942" i="14"/>
  <c r="U1060" i="14"/>
  <c r="U1068" i="14"/>
  <c r="U1081" i="14"/>
  <c r="U1083" i="14"/>
  <c r="U1120" i="14"/>
  <c r="U1149" i="14"/>
  <c r="U1158" i="14"/>
  <c r="U1212" i="14"/>
  <c r="U1216" i="14"/>
  <c r="U1366" i="14"/>
  <c r="U3011" i="14"/>
  <c r="U1394" i="14"/>
  <c r="U1444" i="14"/>
  <c r="U1540" i="14"/>
  <c r="U1546" i="14"/>
  <c r="U3087" i="14"/>
  <c r="U1612" i="14"/>
  <c r="U1672" i="14"/>
  <c r="U1826" i="14"/>
  <c r="U1834" i="14"/>
  <c r="U1842" i="14"/>
  <c r="U1856" i="14"/>
  <c r="U1880" i="14"/>
  <c r="U1947" i="14"/>
  <c r="U1984" i="14"/>
  <c r="U2015" i="14"/>
  <c r="U2025" i="14"/>
  <c r="U2179" i="14"/>
  <c r="U2218" i="14"/>
  <c r="U2270" i="14"/>
  <c r="U2349" i="14"/>
  <c r="U2360" i="14"/>
  <c r="U38" i="14"/>
  <c r="U122" i="14"/>
  <c r="U129" i="14"/>
  <c r="U145" i="14"/>
  <c r="U211" i="14"/>
  <c r="U214" i="14"/>
  <c r="U215" i="14"/>
  <c r="U290" i="14"/>
  <c r="U336" i="14"/>
  <c r="U384" i="14"/>
  <c r="U439" i="14"/>
  <c r="U451" i="14"/>
  <c r="U503" i="14"/>
  <c r="U519" i="14"/>
  <c r="U520" i="14"/>
  <c r="U544" i="14"/>
  <c r="U616" i="14"/>
  <c r="U586" i="14"/>
  <c r="U693" i="14"/>
  <c r="U701" i="14"/>
  <c r="U749" i="14"/>
  <c r="U812" i="14"/>
  <c r="U872" i="14"/>
  <c r="U883" i="14"/>
  <c r="U927" i="14"/>
  <c r="U931" i="14"/>
  <c r="U1089" i="14"/>
  <c r="U1105" i="14"/>
  <c r="U1121" i="14"/>
  <c r="U1159" i="14"/>
  <c r="U1368" i="14"/>
  <c r="U1419" i="14"/>
  <c r="U1532" i="14"/>
  <c r="U1615" i="14"/>
  <c r="U1635" i="14"/>
  <c r="U1693" i="14"/>
  <c r="U1768" i="14"/>
  <c r="U1773" i="14"/>
  <c r="U1871" i="14"/>
  <c r="U1875" i="14"/>
  <c r="U1885" i="14"/>
  <c r="U1887" i="14"/>
  <c r="U1889" i="14"/>
  <c r="U1957" i="14"/>
  <c r="U1979" i="14"/>
  <c r="U1986" i="14"/>
  <c r="U2010" i="14"/>
  <c r="U2013" i="14"/>
  <c r="U2177" i="14"/>
  <c r="U2224" i="14"/>
  <c r="U2338" i="14"/>
  <c r="U2348" i="14"/>
  <c r="U37" i="14"/>
  <c r="U196" i="14"/>
  <c r="U217" i="14"/>
  <c r="U2510" i="14"/>
  <c r="U2524" i="14"/>
  <c r="U487" i="14"/>
  <c r="U728" i="14"/>
  <c r="U752" i="14"/>
  <c r="U822" i="14"/>
  <c r="U849" i="14"/>
  <c r="U967" i="14"/>
  <c r="U1078" i="14"/>
  <c r="U2917" i="14"/>
  <c r="U1123" i="14"/>
  <c r="U1155" i="14"/>
  <c r="U1195" i="14"/>
  <c r="U1270" i="14"/>
  <c r="U1313" i="14"/>
  <c r="U1399" i="14"/>
  <c r="U1408" i="14"/>
  <c r="U1413" i="14"/>
  <c r="U1587" i="14"/>
  <c r="U1694" i="14"/>
  <c r="U1764" i="14"/>
  <c r="U1805" i="14"/>
  <c r="U1808" i="14"/>
  <c r="U1845" i="14"/>
  <c r="U1934" i="14"/>
  <c r="U1941" i="14"/>
  <c r="U1964" i="14"/>
  <c r="U1965" i="14"/>
  <c r="U2014" i="14"/>
  <c r="U2017" i="14"/>
  <c r="U2212" i="14"/>
  <c r="U91" i="14"/>
  <c r="U212" i="14"/>
  <c r="U222" i="14"/>
  <c r="U396" i="14"/>
  <c r="U510" i="14"/>
  <c r="U531" i="14"/>
  <c r="U545" i="14"/>
  <c r="U547" i="14"/>
  <c r="U642" i="14"/>
  <c r="U656" i="14"/>
  <c r="U585" i="14"/>
  <c r="U722" i="14"/>
  <c r="U698" i="14"/>
  <c r="U724" i="14"/>
  <c r="U779" i="14"/>
  <c r="U780" i="14"/>
  <c r="U787" i="14"/>
  <c r="U830" i="14"/>
  <c r="U814" i="14"/>
  <c r="U823" i="14"/>
  <c r="U925" i="14"/>
  <c r="U936" i="14"/>
  <c r="U1403" i="14"/>
  <c r="U1445" i="14"/>
  <c r="U1698" i="14"/>
  <c r="U1767" i="14"/>
  <c r="U1776" i="14"/>
  <c r="U2008" i="14"/>
  <c r="U2009" i="14"/>
  <c r="U2139" i="14"/>
  <c r="U2334" i="14"/>
  <c r="U29" i="14"/>
  <c r="U133" i="14"/>
  <c r="U398" i="14"/>
  <c r="U760" i="14"/>
  <c r="U792" i="14"/>
  <c r="U857" i="14"/>
  <c r="U959" i="14"/>
  <c r="U961" i="14"/>
  <c r="U964" i="14"/>
  <c r="U969" i="14"/>
  <c r="U1030" i="14"/>
  <c r="U1074" i="14"/>
  <c r="U2911" i="14"/>
  <c r="U2915" i="14"/>
  <c r="U1138" i="14"/>
  <c r="U1198" i="14"/>
  <c r="U1217" i="14"/>
  <c r="U1264" i="14"/>
  <c r="U1266" i="14"/>
  <c r="U1312" i="14"/>
  <c r="U1334" i="14"/>
  <c r="U3010" i="14"/>
  <c r="U1386" i="14"/>
  <c r="U1414" i="14"/>
  <c r="U1766" i="14"/>
  <c r="U1798" i="14"/>
  <c r="U1801" i="14"/>
  <c r="U1810" i="14"/>
  <c r="U1929" i="14"/>
  <c r="U1953" i="14"/>
  <c r="U2036" i="14"/>
  <c r="U2090" i="14"/>
  <c r="U2213" i="14"/>
  <c r="U2220" i="14"/>
  <c r="U2258" i="14"/>
  <c r="U105" i="14"/>
  <c r="U207" i="14"/>
  <c r="U413" i="14"/>
  <c r="U454" i="14"/>
  <c r="U511" i="14"/>
  <c r="U748" i="14"/>
  <c r="U750" i="14"/>
  <c r="U774" i="14"/>
  <c r="U2801" i="14"/>
  <c r="U1135" i="14"/>
  <c r="U1240" i="14"/>
  <c r="U1265" i="14"/>
  <c r="U1449" i="14"/>
  <c r="U1494" i="14"/>
  <c r="U1579" i="14"/>
  <c r="U1700" i="14"/>
  <c r="U1878" i="14"/>
  <c r="U2022" i="14"/>
  <c r="U2392" i="14"/>
  <c r="U31" i="14"/>
  <c r="U78" i="14"/>
  <c r="U104" i="14"/>
  <c r="U416" i="14"/>
  <c r="U445" i="14"/>
  <c r="U632" i="14"/>
  <c r="U640" i="14"/>
  <c r="U801" i="14"/>
  <c r="U739" i="14"/>
  <c r="U777" i="14"/>
  <c r="U791" i="14"/>
  <c r="U839" i="14"/>
  <c r="U945" i="14"/>
  <c r="U958" i="14"/>
  <c r="U979" i="14"/>
  <c r="U1185" i="14"/>
  <c r="U1213" i="14"/>
  <c r="U1309" i="14"/>
  <c r="U1574" i="14"/>
  <c r="U1674" i="14"/>
  <c r="U1731" i="14"/>
  <c r="U1781" i="14"/>
  <c r="U1792" i="14"/>
  <c r="U1793" i="14"/>
  <c r="U1863" i="14"/>
  <c r="U3335" i="14"/>
  <c r="U2191" i="14"/>
  <c r="U15" i="14"/>
  <c r="U16" i="14"/>
  <c r="U247" i="14"/>
  <c r="U449" i="14"/>
  <c r="U473" i="14"/>
  <c r="U851" i="14"/>
  <c r="U977" i="14"/>
  <c r="U978" i="14"/>
  <c r="U1007" i="14"/>
  <c r="U1047" i="14"/>
  <c r="U1061" i="14"/>
  <c r="U1063" i="14"/>
  <c r="U1072" i="14"/>
  <c r="U1172" i="14"/>
  <c r="U2939" i="14"/>
  <c r="U1297" i="14"/>
  <c r="U1343" i="14"/>
  <c r="U1423" i="14"/>
  <c r="U1583" i="14"/>
  <c r="U1931" i="14"/>
  <c r="U1967" i="14"/>
  <c r="U1985" i="14"/>
  <c r="U2160" i="14"/>
  <c r="U2180" i="14"/>
  <c r="U2292" i="14"/>
  <c r="U2303" i="14"/>
  <c r="U2357" i="14"/>
  <c r="U7" i="14"/>
  <c r="U41" i="14"/>
  <c r="U75" i="14"/>
  <c r="U140" i="14"/>
  <c r="U210" i="14"/>
  <c r="U386" i="14"/>
  <c r="U453" i="14"/>
  <c r="U566" i="14"/>
  <c r="U2734" i="14"/>
  <c r="U976" i="14"/>
  <c r="U1486" i="14"/>
  <c r="U1541" i="14"/>
  <c r="U2027" i="14"/>
  <c r="U2085" i="14"/>
  <c r="U2145" i="14"/>
  <c r="U2246" i="14"/>
  <c r="U2301" i="14"/>
  <c r="U2309" i="14"/>
  <c r="U49" i="14"/>
  <c r="U2401" i="14"/>
  <c r="U141" i="14"/>
  <c r="U244" i="14"/>
  <c r="U258" i="14"/>
  <c r="U638" i="14"/>
  <c r="U818" i="14"/>
  <c r="U821" i="14"/>
  <c r="U863" i="14"/>
  <c r="U2937" i="14"/>
  <c r="U1637" i="14"/>
  <c r="U3172" i="14"/>
  <c r="U1692" i="14"/>
  <c r="U1711" i="14"/>
  <c r="U1754" i="14"/>
  <c r="U1895" i="14"/>
  <c r="U2072" i="14"/>
  <c r="U2120" i="14"/>
  <c r="U2293" i="14"/>
  <c r="U483" i="14"/>
  <c r="U541" i="14"/>
  <c r="U641" i="14"/>
  <c r="U933" i="14"/>
  <c r="U1025" i="14"/>
  <c r="U1129" i="14"/>
  <c r="U1311" i="14"/>
  <c r="U1393" i="14"/>
  <c r="U1468" i="14"/>
  <c r="U1499" i="14"/>
  <c r="U1522" i="14"/>
  <c r="U1586" i="14"/>
  <c r="U1614" i="14"/>
  <c r="U2142" i="14"/>
  <c r="U2155" i="14"/>
  <c r="U2168" i="14"/>
  <c r="U2318" i="14"/>
  <c r="U50" i="14"/>
  <c r="U111" i="14"/>
  <c r="U264" i="14"/>
  <c r="U2765" i="14"/>
  <c r="U1263" i="14"/>
  <c r="U1425" i="14"/>
  <c r="U1447" i="14"/>
  <c r="U1720" i="14"/>
  <c r="U1861" i="14"/>
  <c r="U3279" i="14"/>
  <c r="U1883" i="14"/>
  <c r="U2214" i="14"/>
  <c r="U471" i="14"/>
  <c r="U472" i="14"/>
  <c r="U633" i="14"/>
  <c r="U660" i="14"/>
  <c r="U943" i="14"/>
  <c r="U1252" i="14"/>
  <c r="U1360" i="14"/>
  <c r="U2069" i="14"/>
  <c r="U2059" i="14"/>
  <c r="U2081" i="14"/>
  <c r="U2320" i="14"/>
  <c r="U2250" i="14"/>
  <c r="U2340" i="14"/>
  <c r="U48" i="14"/>
  <c r="U637" i="14"/>
  <c r="U2744" i="14"/>
  <c r="U836" i="14"/>
  <c r="U1675" i="14"/>
  <c r="U1676" i="14"/>
  <c r="U2060" i="14"/>
  <c r="U2291" i="14"/>
  <c r="U2358" i="14"/>
  <c r="U195" i="14"/>
  <c r="U248" i="14"/>
  <c r="U548" i="14"/>
  <c r="U2782" i="14"/>
  <c r="U1239" i="14"/>
  <c r="U1389" i="14"/>
  <c r="U169" i="14"/>
  <c r="U205" i="14"/>
  <c r="U650" i="14"/>
  <c r="U1132" i="14"/>
  <c r="U1234" i="14"/>
  <c r="U1333" i="14"/>
  <c r="U1376" i="14"/>
  <c r="U1609" i="14"/>
  <c r="U2189" i="14"/>
  <c r="U2304" i="14"/>
  <c r="U2362" i="14"/>
  <c r="U12" i="14"/>
  <c r="U135" i="14"/>
  <c r="U266" i="14"/>
  <c r="U1220" i="14"/>
  <c r="U1617" i="14"/>
  <c r="U1719" i="14"/>
  <c r="U1858" i="14"/>
  <c r="U2075" i="14"/>
  <c r="U246" i="14"/>
  <c r="U2295" i="14"/>
  <c r="U417" i="14"/>
  <c r="U826" i="14"/>
  <c r="U1200" i="14"/>
  <c r="U1344" i="14"/>
  <c r="U1958" i="14"/>
  <c r="U2221" i="14"/>
  <c r="U2311" i="14"/>
  <c r="U2327" i="14"/>
  <c r="U242" i="14"/>
  <c r="U887" i="14"/>
  <c r="U1182" i="14"/>
  <c r="U1421" i="14"/>
  <c r="U2093" i="14"/>
  <c r="U675" i="14"/>
  <c r="U1299" i="14"/>
  <c r="U1636" i="14"/>
  <c r="U1678" i="14"/>
  <c r="U1837" i="14"/>
  <c r="U1892" i="14"/>
  <c r="U1988" i="14"/>
  <c r="U19" i="14"/>
  <c r="U241" i="14"/>
  <c r="U275" i="14"/>
  <c r="U740" i="14"/>
  <c r="U946" i="14"/>
  <c r="U1326" i="14"/>
  <c r="U2063" i="14"/>
  <c r="U2297" i="14"/>
  <c r="U256" i="14"/>
  <c r="U1458" i="14"/>
  <c r="U1461" i="14"/>
  <c r="U3324" i="14"/>
  <c r="U2064" i="14"/>
  <c r="U2406" i="14"/>
  <c r="U620" i="14"/>
  <c r="U651" i="14"/>
  <c r="U1377" i="14"/>
  <c r="U1385" i="14"/>
  <c r="U2071" i="14"/>
  <c r="U2347" i="14"/>
  <c r="U1388" i="14"/>
  <c r="U2366" i="14"/>
  <c r="U1681" i="14"/>
  <c r="U691" i="14"/>
  <c r="U1459" i="14"/>
  <c r="U2067" i="14"/>
  <c r="U2092" i="14"/>
  <c r="U240" i="14"/>
  <c r="U523" i="14"/>
  <c r="U1466" i="14"/>
  <c r="U2300" i="14"/>
  <c r="U468" i="14"/>
  <c r="U550" i="14"/>
  <c r="U2738" i="14"/>
  <c r="U1082" i="14"/>
  <c r="U1298" i="14"/>
  <c r="U2157" i="14"/>
  <c r="U2184" i="14"/>
  <c r="U2308" i="14"/>
  <c r="U176" i="14"/>
  <c r="U2431" i="14"/>
  <c r="U972" i="14"/>
  <c r="U2065" i="14"/>
  <c r="U1902" i="14"/>
  <c r="U720" i="14"/>
  <c r="U1069" i="14"/>
  <c r="U455" i="14"/>
  <c r="U460" i="14"/>
  <c r="U683" i="14"/>
  <c r="U755" i="14"/>
  <c r="U706" i="14"/>
  <c r="U997" i="14"/>
  <c r="U1582" i="14"/>
  <c r="U944" i="14"/>
  <c r="U1000" i="14"/>
  <c r="U996" i="14"/>
  <c r="U2857" i="14"/>
  <c r="U2370" i="14"/>
  <c r="U854" i="14"/>
  <c r="U998" i="14"/>
  <c r="U1493" i="14"/>
  <c r="U2244" i="14"/>
  <c r="U1001" i="14"/>
  <c r="U1506" i="14"/>
  <c r="U1690" i="14"/>
  <c r="U789" i="14"/>
  <c r="U1852" i="14"/>
  <c r="U2042" i="14"/>
  <c r="U707" i="14"/>
  <c r="U784" i="14"/>
  <c r="U2043" i="14"/>
  <c r="U3398" i="14"/>
  <c r="U866" i="14"/>
  <c r="U2316" i="14"/>
  <c r="U3242" i="14"/>
  <c r="U2061" i="14"/>
  <c r="U906" i="14"/>
  <c r="U1430" i="14"/>
  <c r="U817" i="14"/>
  <c r="U2350" i="14"/>
  <c r="U820" i="14"/>
  <c r="U1113" i="14"/>
  <c r="U2294" i="14"/>
  <c r="U1300" i="14"/>
  <c r="U1638" i="14"/>
  <c r="U1639" i="14"/>
  <c r="U694" i="14"/>
  <c r="U186" i="14"/>
  <c r="U1569" i="14"/>
  <c r="U700" i="14"/>
  <c r="U2367" i="14"/>
  <c r="U2938" i="14"/>
  <c r="U802" i="14"/>
  <c r="U1827" i="14"/>
  <c r="U2024" i="14"/>
  <c r="U1460" i="14"/>
  <c r="U148" i="14"/>
  <c r="U648" i="14"/>
  <c r="U1966" i="14"/>
  <c r="U13" i="14"/>
  <c r="U1079" i="14"/>
  <c r="U567" i="14"/>
  <c r="U696" i="14"/>
  <c r="U769" i="14"/>
  <c r="U1857" i="14"/>
  <c r="U2299" i="14"/>
  <c r="U1443" i="14"/>
  <c r="U1850" i="14"/>
  <c r="U672" i="14"/>
  <c r="U164" i="14"/>
  <c r="U2296" i="14"/>
  <c r="U3317" i="14"/>
  <c r="R2103" i="14"/>
  <c r="X2103" i="14"/>
  <c r="R2104" i="14"/>
  <c r="X2104" i="14"/>
  <c r="R1527" i="14"/>
  <c r="X1527" i="14"/>
  <c r="R579" i="14"/>
  <c r="X579" i="14"/>
  <c r="X2710" i="14"/>
  <c r="X4" i="14" l="1"/>
  <c r="X2372" i="14"/>
  <c r="X2373" i="14"/>
  <c r="X5" i="14"/>
  <c r="X2374" i="14"/>
  <c r="X6" i="14"/>
  <c r="X2375" i="14"/>
  <c r="X11" i="14"/>
  <c r="X12" i="14"/>
  <c r="X13" i="14"/>
  <c r="X2376" i="14"/>
  <c r="X14" i="14"/>
  <c r="X15" i="14"/>
  <c r="X16" i="14"/>
  <c r="X2377" i="14"/>
  <c r="X2380" i="14"/>
  <c r="X24" i="14"/>
  <c r="X25" i="14"/>
  <c r="X27" i="14"/>
  <c r="X26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2381" i="14"/>
  <c r="X2382" i="14"/>
  <c r="X44" i="14"/>
  <c r="X2383" i="14"/>
  <c r="X45" i="14"/>
  <c r="X2384" i="14"/>
  <c r="X2385" i="14"/>
  <c r="X2387" i="14"/>
  <c r="X2388" i="14"/>
  <c r="X2389" i="14"/>
  <c r="X2390" i="14"/>
  <c r="X2391" i="14"/>
  <c r="X2394" i="14"/>
  <c r="X46" i="14"/>
  <c r="X2395" i="14"/>
  <c r="X47" i="14"/>
  <c r="X2378" i="14"/>
  <c r="X48" i="14"/>
  <c r="X2379" i="14"/>
  <c r="X49" i="14"/>
  <c r="X50" i="14"/>
  <c r="X51" i="14"/>
  <c r="X52" i="14"/>
  <c r="X53" i="14"/>
  <c r="X54" i="14"/>
  <c r="X55" i="14"/>
  <c r="X56" i="14"/>
  <c r="X57" i="14"/>
  <c r="X58" i="14"/>
  <c r="X59" i="14"/>
  <c r="X60" i="14"/>
  <c r="X61" i="14"/>
  <c r="X62" i="14"/>
  <c r="X63" i="14"/>
  <c r="X2397" i="14"/>
  <c r="X2398" i="14"/>
  <c r="X64" i="14"/>
  <c r="X65" i="14"/>
  <c r="X66" i="14"/>
  <c r="X67" i="14"/>
  <c r="X68" i="14"/>
  <c r="X69" i="14"/>
  <c r="X70" i="14"/>
  <c r="X71" i="14"/>
  <c r="X72" i="14"/>
  <c r="X2399" i="14"/>
  <c r="X2400" i="14"/>
  <c r="X73" i="14"/>
  <c r="X74" i="14"/>
  <c r="X75" i="14"/>
  <c r="X76" i="14"/>
  <c r="X77" i="14"/>
  <c r="X78" i="14"/>
  <c r="X79" i="14"/>
  <c r="X2402" i="14"/>
  <c r="X80" i="14"/>
  <c r="X81" i="14"/>
  <c r="X82" i="14"/>
  <c r="X83" i="14"/>
  <c r="X84" i="14"/>
  <c r="X85" i="14"/>
  <c r="X86" i="14"/>
  <c r="X87" i="14"/>
  <c r="X89" i="14"/>
  <c r="X88" i="14"/>
  <c r="X90" i="14"/>
  <c r="X91" i="14"/>
  <c r="X92" i="14"/>
  <c r="X94" i="14"/>
  <c r="X93" i="14"/>
  <c r="X96" i="14"/>
  <c r="X98" i="14"/>
  <c r="X2403" i="14"/>
  <c r="X99" i="14"/>
  <c r="X100" i="14"/>
  <c r="X101" i="14"/>
  <c r="X102" i="14"/>
  <c r="X2405" i="14"/>
  <c r="X103" i="14"/>
  <c r="X104" i="14"/>
  <c r="X105" i="14"/>
  <c r="X2407" i="14"/>
  <c r="X2408" i="14"/>
  <c r="X106" i="14"/>
  <c r="X2409" i="14"/>
  <c r="X107" i="14"/>
  <c r="X2396" i="14"/>
  <c r="X108" i="14"/>
  <c r="X109" i="14"/>
  <c r="X110" i="14"/>
  <c r="X111" i="14"/>
  <c r="X112" i="14"/>
  <c r="X113" i="14"/>
  <c r="X114" i="14"/>
  <c r="X115" i="14"/>
  <c r="X116" i="14"/>
  <c r="X117" i="14"/>
  <c r="X118" i="14"/>
  <c r="X119" i="14"/>
  <c r="X2410" i="14"/>
  <c r="X120" i="14"/>
  <c r="X121" i="14"/>
  <c r="X122" i="14"/>
  <c r="X123" i="14"/>
  <c r="X124" i="14"/>
  <c r="X125" i="14"/>
  <c r="X126" i="14"/>
  <c r="X2411" i="14"/>
  <c r="X2412" i="14"/>
  <c r="X127" i="14"/>
  <c r="X128" i="14"/>
  <c r="X2415" i="14"/>
  <c r="X129" i="14"/>
  <c r="X130" i="14"/>
  <c r="X2401" i="14"/>
  <c r="X131" i="14"/>
  <c r="X132" i="14"/>
  <c r="X2416" i="14"/>
  <c r="X2417" i="14"/>
  <c r="X133" i="14"/>
  <c r="X2418" i="14"/>
  <c r="X135" i="14"/>
  <c r="X2419" i="14"/>
  <c r="X137" i="14"/>
  <c r="X138" i="14"/>
  <c r="X2420" i="14"/>
  <c r="X139" i="14"/>
  <c r="X140" i="14"/>
  <c r="X141" i="14"/>
  <c r="X2413" i="14"/>
  <c r="X142" i="14"/>
  <c r="X2421" i="14"/>
  <c r="X2424" i="14"/>
  <c r="X2425" i="14"/>
  <c r="X143" i="14"/>
  <c r="X2426" i="14"/>
  <c r="X144" i="14"/>
  <c r="X145" i="14"/>
  <c r="X146" i="14"/>
  <c r="X147" i="14"/>
  <c r="X148" i="14"/>
  <c r="X2428" i="14"/>
  <c r="X149" i="14"/>
  <c r="X150" i="14"/>
  <c r="X151" i="14"/>
  <c r="X152" i="14"/>
  <c r="X153" i="14"/>
  <c r="X154" i="14"/>
  <c r="X155" i="14"/>
  <c r="X159" i="14"/>
  <c r="X160" i="14"/>
  <c r="X161" i="14"/>
  <c r="X162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2429" i="14"/>
  <c r="X176" i="14"/>
  <c r="X177" i="14"/>
  <c r="X178" i="14"/>
  <c r="X179" i="14"/>
  <c r="X180" i="14"/>
  <c r="X181" i="14"/>
  <c r="X182" i="14"/>
  <c r="X183" i="14"/>
  <c r="X184" i="14"/>
  <c r="X185" i="14"/>
  <c r="X186" i="14"/>
  <c r="X187" i="14"/>
  <c r="X188" i="14"/>
  <c r="X189" i="14"/>
  <c r="X190" i="14"/>
  <c r="X2430" i="14"/>
  <c r="X191" i="14"/>
  <c r="X192" i="14"/>
  <c r="X193" i="14"/>
  <c r="X194" i="14"/>
  <c r="X195" i="14"/>
  <c r="X196" i="14"/>
  <c r="X197" i="14"/>
  <c r="X2423" i="14"/>
  <c r="X198" i="14"/>
  <c r="X199" i="14"/>
  <c r="X200" i="14"/>
  <c r="X201" i="14"/>
  <c r="X202" i="14"/>
  <c r="X203" i="14"/>
  <c r="X233" i="14"/>
  <c r="X204" i="14"/>
  <c r="X205" i="14"/>
  <c r="X206" i="14"/>
  <c r="X207" i="14"/>
  <c r="X209" i="14"/>
  <c r="X211" i="14"/>
  <c r="X214" i="14"/>
  <c r="X215" i="14"/>
  <c r="X216" i="14"/>
  <c r="X217" i="14"/>
  <c r="X218" i="14"/>
  <c r="X219" i="14"/>
  <c r="X220" i="14"/>
  <c r="X2433" i="14"/>
  <c r="X2434" i="14"/>
  <c r="X221" i="14"/>
  <c r="X222" i="14"/>
  <c r="X2435" i="14"/>
  <c r="X2436" i="14"/>
  <c r="X237" i="14"/>
  <c r="X223" i="14"/>
  <c r="X224" i="14"/>
  <c r="X225" i="14"/>
  <c r="X2427" i="14"/>
  <c r="X2437" i="14"/>
  <c r="X227" i="14"/>
  <c r="X2438" i="14"/>
  <c r="X2439" i="14"/>
  <c r="X2441" i="14"/>
  <c r="X228" i="14"/>
  <c r="X2431" i="14"/>
  <c r="X232" i="14"/>
  <c r="X2442" i="14"/>
  <c r="X2443" i="14"/>
  <c r="X234" i="14"/>
  <c r="X235" i="14"/>
  <c r="X236" i="14"/>
  <c r="X238" i="14"/>
  <c r="X239" i="14"/>
  <c r="X240" i="14"/>
  <c r="X241" i="14"/>
  <c r="X242" i="14"/>
  <c r="X243" i="14"/>
  <c r="X244" i="14"/>
  <c r="X245" i="14"/>
  <c r="X246" i="14"/>
  <c r="X247" i="14"/>
  <c r="X248" i="14"/>
  <c r="X2445" i="14"/>
  <c r="X251" i="14"/>
  <c r="X252" i="14"/>
  <c r="X2446" i="14"/>
  <c r="X253" i="14"/>
  <c r="X254" i="14"/>
  <c r="X255" i="14"/>
  <c r="X2440" i="14"/>
  <c r="X256" i="14"/>
  <c r="X258" i="14"/>
  <c r="X2447" i="14"/>
  <c r="X259" i="14"/>
  <c r="X260" i="14"/>
  <c r="X261" i="14"/>
  <c r="X2448" i="14"/>
  <c r="X262" i="14"/>
  <c r="X2444" i="14"/>
  <c r="X264" i="14"/>
  <c r="X265" i="14"/>
  <c r="X266" i="14"/>
  <c r="X267" i="14"/>
  <c r="X268" i="14"/>
  <c r="X269" i="14"/>
  <c r="X270" i="14"/>
  <c r="X271" i="14"/>
  <c r="X272" i="14"/>
  <c r="X2449" i="14"/>
  <c r="X2450" i="14"/>
  <c r="X2451" i="14"/>
  <c r="X2452" i="14"/>
  <c r="X2453" i="14"/>
  <c r="X2454" i="14"/>
  <c r="X273" i="14"/>
  <c r="X274" i="14"/>
  <c r="X2456" i="14"/>
  <c r="X2457" i="14"/>
  <c r="X275" i="14"/>
  <c r="X276" i="14"/>
  <c r="X2458" i="14"/>
  <c r="X277" i="14"/>
  <c r="X2460" i="14"/>
  <c r="X278" i="14"/>
  <c r="X2677" i="14"/>
  <c r="X279" i="14"/>
  <c r="X2455" i="14"/>
  <c r="X280" i="14"/>
  <c r="X2463" i="14"/>
  <c r="X2459" i="14"/>
  <c r="X281" i="14"/>
  <c r="X282" i="14"/>
  <c r="X283" i="14"/>
  <c r="X284" i="14"/>
  <c r="X286" i="14"/>
  <c r="X2461" i="14"/>
  <c r="X2464" i="14"/>
  <c r="X287" i="14"/>
  <c r="X2462" i="14"/>
  <c r="X288" i="14"/>
  <c r="X289" i="14"/>
  <c r="X290" i="14"/>
  <c r="X291" i="14"/>
  <c r="X292" i="14"/>
  <c r="X293" i="14"/>
  <c r="X294" i="14"/>
  <c r="X2465" i="14"/>
  <c r="X295" i="14"/>
  <c r="X296" i="14"/>
  <c r="X2466" i="14"/>
  <c r="X2467" i="14"/>
  <c r="X2468" i="14"/>
  <c r="X298" i="14"/>
  <c r="X299" i="14"/>
  <c r="X2469" i="14"/>
  <c r="X2470" i="14"/>
  <c r="X2471" i="14"/>
  <c r="X2472" i="14"/>
  <c r="X2473" i="14"/>
  <c r="X2474" i="14"/>
  <c r="X2475" i="14"/>
  <c r="X2476" i="14"/>
  <c r="X2477" i="14"/>
  <c r="X2478" i="14"/>
  <c r="X2479" i="14"/>
  <c r="X2480" i="14"/>
  <c r="X2481" i="14"/>
  <c r="X302" i="14"/>
  <c r="X300" i="14"/>
  <c r="X2483" i="14"/>
  <c r="X2484" i="14"/>
  <c r="X2485" i="14"/>
  <c r="X2486" i="14"/>
  <c r="X301" i="14"/>
  <c r="X303" i="14"/>
  <c r="X2487" i="14"/>
  <c r="X2488" i="14"/>
  <c r="X2489" i="14"/>
  <c r="X2490" i="14"/>
  <c r="X2491" i="14"/>
  <c r="X2492" i="14"/>
  <c r="X2493" i="14"/>
  <c r="X2494" i="14"/>
  <c r="X2495" i="14"/>
  <c r="X2496" i="14"/>
  <c r="X2497" i="14"/>
  <c r="X2498" i="14"/>
  <c r="X2499" i="14"/>
  <c r="X2500" i="14"/>
  <c r="X2501" i="14"/>
  <c r="X2502" i="14"/>
  <c r="X2503" i="14"/>
  <c r="X2504" i="14"/>
  <c r="X2505" i="14"/>
  <c r="X2506" i="14"/>
  <c r="X2507" i="14"/>
  <c r="X2508" i="14"/>
  <c r="X2509" i="14"/>
  <c r="X2511" i="14"/>
  <c r="X2537" i="14"/>
  <c r="X304" i="14"/>
  <c r="X2538" i="14"/>
  <c r="X2512" i="14"/>
  <c r="X2510" i="14"/>
  <c r="X2513" i="14"/>
  <c r="X2519" i="14"/>
  <c r="X2521" i="14"/>
  <c r="X305" i="14"/>
  <c r="X306" i="14"/>
  <c r="X2522" i="14"/>
  <c r="X307" i="14"/>
  <c r="X323" i="14"/>
  <c r="X324" i="14"/>
  <c r="X325" i="14"/>
  <c r="X326" i="14"/>
  <c r="X327" i="14"/>
  <c r="X2523" i="14"/>
  <c r="X328" i="14"/>
  <c r="X329" i="14"/>
  <c r="X330" i="14"/>
  <c r="X2525" i="14"/>
  <c r="X332" i="14"/>
  <c r="X2526" i="14"/>
  <c r="X333" i="14"/>
  <c r="X334" i="14"/>
  <c r="X335" i="14"/>
  <c r="X336" i="14"/>
  <c r="X337" i="14"/>
  <c r="X2527" i="14"/>
  <c r="X338" i="14"/>
  <c r="X339" i="14"/>
  <c r="X340" i="14"/>
  <c r="X341" i="14"/>
  <c r="X342" i="14"/>
  <c r="X343" i="14"/>
  <c r="X344" i="14"/>
  <c r="X345" i="14"/>
  <c r="X346" i="14"/>
  <c r="X347" i="14"/>
  <c r="X348" i="14"/>
  <c r="X349" i="14"/>
  <c r="X350" i="14"/>
  <c r="X351" i="14"/>
  <c r="X353" i="14"/>
  <c r="X352" i="14"/>
  <c r="X354" i="14"/>
  <c r="X356" i="14"/>
  <c r="X355" i="14"/>
  <c r="X357" i="14"/>
  <c r="X358" i="14"/>
  <c r="X368" i="14"/>
  <c r="X2528" i="14"/>
  <c r="X371" i="14"/>
  <c r="X372" i="14"/>
  <c r="X373" i="14"/>
  <c r="X374" i="14"/>
  <c r="X2529" i="14"/>
  <c r="X2530" i="14"/>
  <c r="X375" i="14"/>
  <c r="X377" i="14"/>
  <c r="X378" i="14"/>
  <c r="X380" i="14"/>
  <c r="X381" i="14"/>
  <c r="X382" i="14"/>
  <c r="X383" i="14"/>
  <c r="X384" i="14"/>
  <c r="X2533" i="14"/>
  <c r="X2534" i="14"/>
  <c r="X385" i="14"/>
  <c r="X386" i="14"/>
  <c r="X388" i="14"/>
  <c r="X389" i="14"/>
  <c r="X390" i="14"/>
  <c r="X391" i="14"/>
  <c r="X392" i="14"/>
  <c r="X393" i="14"/>
  <c r="X394" i="14"/>
  <c r="X396" i="14"/>
  <c r="X397" i="14"/>
  <c r="X2535" i="14"/>
  <c r="X398" i="14"/>
  <c r="X2539" i="14"/>
  <c r="X399" i="14"/>
  <c r="X400" i="14"/>
  <c r="X401" i="14"/>
  <c r="X402" i="14"/>
  <c r="X403" i="14"/>
  <c r="X404" i="14"/>
  <c r="X405" i="14"/>
  <c r="X406" i="14"/>
  <c r="X407" i="14"/>
  <c r="X408" i="14"/>
  <c r="X409" i="14"/>
  <c r="X410" i="14"/>
  <c r="X411" i="14"/>
  <c r="X412" i="14"/>
  <c r="X413" i="14"/>
  <c r="X414" i="14"/>
  <c r="X2540" i="14"/>
  <c r="X415" i="14"/>
  <c r="X2541" i="14"/>
  <c r="X2536" i="14"/>
  <c r="X416" i="14"/>
  <c r="X417" i="14"/>
  <c r="X2542" i="14"/>
  <c r="X418" i="14"/>
  <c r="X2543" i="14"/>
  <c r="X2546" i="14"/>
  <c r="X2547" i="14"/>
  <c r="X2548" i="14"/>
  <c r="X421" i="14"/>
  <c r="X422" i="14"/>
  <c r="X435" i="14"/>
  <c r="X423" i="14"/>
  <c r="X424" i="14"/>
  <c r="X425" i="14"/>
  <c r="X426" i="14"/>
  <c r="X427" i="14"/>
  <c r="X439" i="14"/>
  <c r="X2549" i="14"/>
  <c r="X440" i="14"/>
  <c r="X2550" i="14"/>
  <c r="X2551" i="14"/>
  <c r="X2552" i="14"/>
  <c r="X919" i="14"/>
  <c r="X2553" i="14"/>
  <c r="X441" i="14"/>
  <c r="X2554" i="14"/>
  <c r="X2555" i="14"/>
  <c r="X2556" i="14"/>
  <c r="X2557" i="14"/>
  <c r="X2558" i="14"/>
  <c r="X2559" i="14"/>
  <c r="X2560" i="14"/>
  <c r="X2561" i="14"/>
  <c r="X2562" i="14"/>
  <c r="X2563" i="14"/>
  <c r="X2565" i="14"/>
  <c r="X2566" i="14"/>
  <c r="X2567" i="14"/>
  <c r="X2568" i="14"/>
  <c r="X2569" i="14"/>
  <c r="X2570" i="14"/>
  <c r="X2574" i="14"/>
  <c r="X2836" i="14"/>
  <c r="X2575" i="14"/>
  <c r="X2576" i="14"/>
  <c r="X2577" i="14"/>
  <c r="X2578" i="14"/>
  <c r="X2579" i="14"/>
  <c r="X2544" i="14"/>
  <c r="X2580" i="14"/>
  <c r="X2582" i="14"/>
  <c r="X443" i="14"/>
  <c r="X444" i="14"/>
  <c r="X2581" i="14"/>
  <c r="X2583" i="14"/>
  <c r="X445" i="14"/>
  <c r="X446" i="14"/>
  <c r="X447" i="14"/>
  <c r="X448" i="14"/>
  <c r="X449" i="14"/>
  <c r="X450" i="14"/>
  <c r="X451" i="14"/>
  <c r="X2586" i="14"/>
  <c r="X452" i="14"/>
  <c r="X453" i="14"/>
  <c r="X454" i="14"/>
  <c r="X455" i="14"/>
  <c r="X456" i="14"/>
  <c r="X458" i="14"/>
  <c r="X459" i="14"/>
  <c r="X460" i="14"/>
  <c r="X466" i="14"/>
  <c r="X468" i="14"/>
  <c r="X471" i="14"/>
  <c r="X472" i="14"/>
  <c r="X473" i="14"/>
  <c r="X428" i="14"/>
  <c r="X474" i="14"/>
  <c r="X475" i="14"/>
  <c r="X470" i="14"/>
  <c r="X476" i="14"/>
  <c r="X477" i="14"/>
  <c r="X478" i="14"/>
  <c r="X438" i="14"/>
  <c r="X479" i="14"/>
  <c r="X480" i="14"/>
  <c r="X481" i="14"/>
  <c r="X482" i="14"/>
  <c r="X483" i="14"/>
  <c r="X484" i="14"/>
  <c r="X485" i="14"/>
  <c r="X486" i="14"/>
  <c r="X487" i="14"/>
  <c r="X488" i="14"/>
  <c r="X489" i="14"/>
  <c r="X490" i="14"/>
  <c r="X491" i="14"/>
  <c r="X492" i="14"/>
  <c r="X493" i="14"/>
  <c r="X494" i="14"/>
  <c r="X495" i="14"/>
  <c r="X496" i="14"/>
  <c r="X497" i="14"/>
  <c r="X498" i="14"/>
  <c r="X499" i="14"/>
  <c r="X500" i="14"/>
  <c r="X2584" i="14"/>
  <c r="X2585" i="14"/>
  <c r="X2587" i="14"/>
  <c r="X501" i="14"/>
  <c r="X502" i="14"/>
  <c r="X503" i="14"/>
  <c r="X504" i="14"/>
  <c r="X505" i="14"/>
  <c r="X506" i="14"/>
  <c r="X507" i="14"/>
  <c r="X508" i="14"/>
  <c r="X509" i="14"/>
  <c r="X2590" i="14"/>
  <c r="X511" i="14"/>
  <c r="X512" i="14"/>
  <c r="X513" i="14"/>
  <c r="X514" i="14"/>
  <c r="X515" i="14"/>
  <c r="X516" i="14"/>
  <c r="X517" i="14"/>
  <c r="X518" i="14"/>
  <c r="X519" i="14"/>
  <c r="X520" i="14"/>
  <c r="X521" i="14"/>
  <c r="X522" i="14"/>
  <c r="X523" i="14"/>
  <c r="X2588" i="14"/>
  <c r="X525" i="14"/>
  <c r="X527" i="14"/>
  <c r="X529" i="14"/>
  <c r="X530" i="14"/>
  <c r="X531" i="14"/>
  <c r="X532" i="14"/>
  <c r="X534" i="14"/>
  <c r="X538" i="14"/>
  <c r="X539" i="14"/>
  <c r="X540" i="14"/>
  <c r="X541" i="14"/>
  <c r="X543" i="14"/>
  <c r="X2589" i="14"/>
  <c r="X544" i="14"/>
  <c r="X545" i="14"/>
  <c r="X606" i="14"/>
  <c r="X546" i="14"/>
  <c r="X547" i="14"/>
  <c r="X548" i="14"/>
  <c r="X549" i="14"/>
  <c r="X550" i="14"/>
  <c r="X551" i="14"/>
  <c r="X2591" i="14"/>
  <c r="X2592" i="14"/>
  <c r="X2593" i="14"/>
  <c r="X2594" i="14"/>
  <c r="X2595" i="14"/>
  <c r="X2596" i="14"/>
  <c r="X2597" i="14"/>
  <c r="X552" i="14"/>
  <c r="X553" i="14"/>
  <c r="X554" i="14"/>
  <c r="X555" i="14"/>
  <c r="X557" i="14"/>
  <c r="X558" i="14"/>
  <c r="X2598" i="14"/>
  <c r="X559" i="14"/>
  <c r="X560" i="14"/>
  <c r="X2599" i="14"/>
  <c r="X2573" i="14"/>
  <c r="X562" i="14"/>
  <c r="X2600" i="14"/>
  <c r="X556" i="14"/>
  <c r="X2571" i="14"/>
  <c r="X2601" i="14"/>
  <c r="X563" i="14"/>
  <c r="X2602" i="14"/>
  <c r="X2603" i="14"/>
  <c r="X565" i="14"/>
  <c r="X2572" i="14"/>
  <c r="X566" i="14"/>
  <c r="X2604" i="14"/>
  <c r="X2607" i="14"/>
  <c r="X567" i="14"/>
  <c r="X575" i="14"/>
  <c r="X571" i="14"/>
  <c r="X580" i="14"/>
  <c r="X2605" i="14"/>
  <c r="X561" i="14"/>
  <c r="X442" i="14"/>
  <c r="X2608" i="14"/>
  <c r="X581" i="14"/>
  <c r="X2610" i="14"/>
  <c r="X920" i="14"/>
  <c r="X2611" i="14"/>
  <c r="X2612" i="14"/>
  <c r="X2613" i="14"/>
  <c r="X2614" i="14"/>
  <c r="X570" i="14"/>
  <c r="X2615" i="14"/>
  <c r="X2617" i="14"/>
  <c r="X2619" i="14"/>
  <c r="X2620" i="14"/>
  <c r="X2621" i="14"/>
  <c r="X2622" i="14"/>
  <c r="X2623" i="14"/>
  <c r="X2624" i="14"/>
  <c r="X2625" i="14"/>
  <c r="X2633" i="14"/>
  <c r="X568" i="14"/>
  <c r="X2635" i="14"/>
  <c r="X2636" i="14"/>
  <c r="X582" i="14"/>
  <c r="X2637" i="14"/>
  <c r="X588" i="14"/>
  <c r="X569" i="14"/>
  <c r="X589" i="14"/>
  <c r="X590" i="14"/>
  <c r="X592" i="14"/>
  <c r="X593" i="14"/>
  <c r="X594" i="14"/>
  <c r="X598" i="14"/>
  <c r="X2629" i="14"/>
  <c r="X599" i="14"/>
  <c r="X2630" i="14"/>
  <c r="X2631" i="14"/>
  <c r="X600" i="14"/>
  <c r="X2632" i="14"/>
  <c r="X2634" i="14"/>
  <c r="X601" i="14"/>
  <c r="X602" i="14"/>
  <c r="X2638" i="14"/>
  <c r="X603" i="14"/>
  <c r="X2672" i="14"/>
  <c r="X2639" i="14"/>
  <c r="X2673" i="14"/>
  <c r="X2675" i="14"/>
  <c r="X2640" i="14"/>
  <c r="X609" i="14"/>
  <c r="X610" i="14"/>
  <c r="X2641" i="14"/>
  <c r="X2642" i="14"/>
  <c r="X595" i="14"/>
  <c r="X2643" i="14"/>
  <c r="X2644" i="14"/>
  <c r="X2645" i="14"/>
  <c r="X2646" i="14"/>
  <c r="X2647" i="14"/>
  <c r="X2648" i="14"/>
  <c r="X2649" i="14"/>
  <c r="X2650" i="14"/>
  <c r="X2651" i="14"/>
  <c r="X2652" i="14"/>
  <c r="X2653" i="14"/>
  <c r="X2654" i="14"/>
  <c r="X2655" i="14"/>
  <c r="X605" i="14"/>
  <c r="X2657" i="14"/>
  <c r="X2658" i="14"/>
  <c r="X2659" i="14"/>
  <c r="X604" i="14"/>
  <c r="X2660" i="14"/>
  <c r="X2661" i="14"/>
  <c r="X2662" i="14"/>
  <c r="X612" i="14"/>
  <c r="X616" i="14"/>
  <c r="X2663" i="14"/>
  <c r="X2664" i="14"/>
  <c r="X617" i="14"/>
  <c r="X618" i="14"/>
  <c r="X619" i="14"/>
  <c r="X2666" i="14"/>
  <c r="X620" i="14"/>
  <c r="X2667" i="14"/>
  <c r="X2668" i="14"/>
  <c r="X621" i="14"/>
  <c r="X622" i="14"/>
  <c r="X623" i="14"/>
  <c r="X624" i="14"/>
  <c r="X625" i="14"/>
  <c r="X627" i="14"/>
  <c r="X628" i="14"/>
  <c r="X629" i="14"/>
  <c r="X921" i="14"/>
  <c r="X2674" i="14"/>
  <c r="X2676" i="14"/>
  <c r="X613" i="14"/>
  <c r="X630" i="14"/>
  <c r="X631" i="14"/>
  <c r="X614" i="14"/>
  <c r="X2678" i="14"/>
  <c r="X2679" i="14"/>
  <c r="X2680" i="14"/>
  <c r="X2681" i="14"/>
  <c r="X2682" i="14"/>
  <c r="X2683" i="14"/>
  <c r="X2684" i="14"/>
  <c r="X2685" i="14"/>
  <c r="X2686" i="14"/>
  <c r="X2687" i="14"/>
  <c r="X2688" i="14"/>
  <c r="X2689" i="14"/>
  <c r="X2690" i="14"/>
  <c r="X2691" i="14"/>
  <c r="X2692" i="14"/>
  <c r="X2693" i="14"/>
  <c r="X2694" i="14"/>
  <c r="X2695" i="14"/>
  <c r="X2697" i="14"/>
  <c r="X2696" i="14"/>
  <c r="X2699" i="14"/>
  <c r="X633" i="14"/>
  <c r="X634" i="14"/>
  <c r="X640" i="14"/>
  <c r="X637" i="14"/>
  <c r="X638" i="14"/>
  <c r="X641" i="14"/>
  <c r="X642" i="14"/>
  <c r="X643" i="14"/>
  <c r="X646" i="14"/>
  <c r="X647" i="14"/>
  <c r="X2700" i="14"/>
  <c r="X648" i="14"/>
  <c r="X649" i="14"/>
  <c r="X650" i="14"/>
  <c r="X651" i="14"/>
  <c r="X652" i="14"/>
  <c r="X2701" i="14"/>
  <c r="X656" i="14"/>
  <c r="X657" i="14"/>
  <c r="X2702" i="14"/>
  <c r="X2703" i="14"/>
  <c r="X2704" i="14"/>
  <c r="X658" i="14"/>
  <c r="X659" i="14"/>
  <c r="X2705" i="14"/>
  <c r="X660" i="14"/>
  <c r="X661" i="14"/>
  <c r="X662" i="14"/>
  <c r="X663" i="14"/>
  <c r="X664" i="14"/>
  <c r="X2706" i="14"/>
  <c r="X665" i="14"/>
  <c r="X2707" i="14"/>
  <c r="X666" i="14"/>
  <c r="X2708" i="14"/>
  <c r="X667" i="14"/>
  <c r="X2709" i="14"/>
  <c r="X2711" i="14"/>
  <c r="X2712" i="14"/>
  <c r="X668" i="14"/>
  <c r="X2713" i="14"/>
  <c r="X669" i="14"/>
  <c r="X2719" i="14"/>
  <c r="X670" i="14"/>
  <c r="X671" i="14"/>
  <c r="X672" i="14"/>
  <c r="X673" i="14"/>
  <c r="X674" i="14"/>
  <c r="X675" i="14"/>
  <c r="X676" i="14"/>
  <c r="X677" i="14"/>
  <c r="X678" i="14"/>
  <c r="X801" i="14"/>
  <c r="X682" i="14"/>
  <c r="X683" i="14"/>
  <c r="X684" i="14"/>
  <c r="X685" i="14"/>
  <c r="X686" i="14"/>
  <c r="X2714" i="14"/>
  <c r="X2715" i="14"/>
  <c r="X2716" i="14"/>
  <c r="X2717" i="14"/>
  <c r="X2718" i="14"/>
  <c r="X2720" i="14"/>
  <c r="X687" i="14"/>
  <c r="X688" i="14"/>
  <c r="X689" i="14"/>
  <c r="X690" i="14"/>
  <c r="X837" i="14"/>
  <c r="X524" i="14"/>
  <c r="X526" i="14"/>
  <c r="X2721" i="14"/>
  <c r="X2722" i="14"/>
  <c r="X528" i="14"/>
  <c r="X2723" i="14"/>
  <c r="X2724" i="14"/>
  <c r="X536" i="14"/>
  <c r="X2734" i="14"/>
  <c r="X537" i="14"/>
  <c r="X564" i="14"/>
  <c r="X2725" i="14"/>
  <c r="X691" i="14"/>
  <c r="X2738" i="14"/>
  <c r="X2726" i="14"/>
  <c r="X576" i="14"/>
  <c r="X577" i="14"/>
  <c r="X578" i="14"/>
  <c r="X583" i="14"/>
  <c r="X585" i="14"/>
  <c r="X2728" i="14"/>
  <c r="X2730" i="14"/>
  <c r="X586" i="14"/>
  <c r="X587" i="14"/>
  <c r="X591" i="14"/>
  <c r="X596" i="14"/>
  <c r="X607" i="14"/>
  <c r="X608" i="14"/>
  <c r="X2732" i="14"/>
  <c r="X611" i="14"/>
  <c r="X644" i="14"/>
  <c r="X2733" i="14"/>
  <c r="X2737" i="14"/>
  <c r="X654" i="14"/>
  <c r="X2744" i="14"/>
  <c r="X699" i="14"/>
  <c r="X700" i="14"/>
  <c r="X2739" i="14"/>
  <c r="X707" i="14"/>
  <c r="X708" i="14"/>
  <c r="X710" i="14"/>
  <c r="X712" i="14"/>
  <c r="X716" i="14"/>
  <c r="X720" i="14"/>
  <c r="X721" i="14"/>
  <c r="X2746" i="14"/>
  <c r="X722" i="14"/>
  <c r="X2740" i="14"/>
  <c r="X729" i="14"/>
  <c r="X737" i="14"/>
  <c r="X738" i="14"/>
  <c r="X742" i="14"/>
  <c r="X754" i="14"/>
  <c r="X755" i="14"/>
  <c r="X756" i="14"/>
  <c r="X2741" i="14"/>
  <c r="X2742" i="14"/>
  <c r="X597" i="14"/>
  <c r="X757" i="14"/>
  <c r="X758" i="14"/>
  <c r="X2743" i="14"/>
  <c r="X759" i="14"/>
  <c r="X2745" i="14"/>
  <c r="X766" i="14"/>
  <c r="X692" i="14"/>
  <c r="X2747" i="14"/>
  <c r="X693" i="14"/>
  <c r="X2748" i="14"/>
  <c r="X694" i="14"/>
  <c r="X695" i="14"/>
  <c r="X696" i="14"/>
  <c r="X697" i="14"/>
  <c r="X698" i="14"/>
  <c r="X701" i="14"/>
  <c r="X702" i="14"/>
  <c r="X703" i="14"/>
  <c r="X704" i="14"/>
  <c r="X705" i="14"/>
  <c r="X706" i="14"/>
  <c r="X711" i="14"/>
  <c r="X713" i="14"/>
  <c r="X714" i="14"/>
  <c r="X715" i="14"/>
  <c r="X717" i="14"/>
  <c r="X718" i="14"/>
  <c r="X719" i="14"/>
  <c r="X723" i="14"/>
  <c r="X724" i="14"/>
  <c r="X725" i="14"/>
  <c r="X726" i="14"/>
  <c r="X2749" i="14"/>
  <c r="X727" i="14"/>
  <c r="X728" i="14"/>
  <c r="X730" i="14"/>
  <c r="X731" i="14"/>
  <c r="X733" i="14"/>
  <c r="X2750" i="14"/>
  <c r="X734" i="14"/>
  <c r="X735" i="14"/>
  <c r="X2751" i="14"/>
  <c r="X736" i="14"/>
  <c r="X739" i="14"/>
  <c r="X740" i="14"/>
  <c r="X741" i="14"/>
  <c r="X2752" i="14"/>
  <c r="X746" i="14"/>
  <c r="X2765" i="14"/>
  <c r="X748" i="14"/>
  <c r="X749" i="14"/>
  <c r="X2753" i="14"/>
  <c r="X750" i="14"/>
  <c r="X751" i="14"/>
  <c r="X2769" i="14"/>
  <c r="X752" i="14"/>
  <c r="X2754" i="14"/>
  <c r="X2774" i="14"/>
  <c r="X753" i="14"/>
  <c r="X760" i="14"/>
  <c r="X761" i="14"/>
  <c r="X762" i="14"/>
  <c r="X2755" i="14"/>
  <c r="X763" i="14"/>
  <c r="X2756" i="14"/>
  <c r="X764" i="14"/>
  <c r="X2757" i="14"/>
  <c r="X765" i="14"/>
  <c r="X767" i="14"/>
  <c r="X768" i="14"/>
  <c r="X769" i="14"/>
  <c r="X770" i="14"/>
  <c r="X772" i="14"/>
  <c r="X2758" i="14"/>
  <c r="X773" i="14"/>
  <c r="X774" i="14"/>
  <c r="X775" i="14"/>
  <c r="X776" i="14"/>
  <c r="X777" i="14"/>
  <c r="X778" i="14"/>
  <c r="X2759" i="14"/>
  <c r="X779" i="14"/>
  <c r="X2760" i="14"/>
  <c r="X780" i="14"/>
  <c r="X781" i="14"/>
  <c r="X783" i="14"/>
  <c r="X784" i="14"/>
  <c r="X785" i="14"/>
  <c r="X787" i="14"/>
  <c r="X788" i="14"/>
  <c r="X789" i="14"/>
  <c r="X2768" i="14"/>
  <c r="X2770" i="14"/>
  <c r="X790" i="14"/>
  <c r="X791" i="14"/>
  <c r="X792" i="14"/>
  <c r="X793" i="14"/>
  <c r="X794" i="14"/>
  <c r="X795" i="14"/>
  <c r="X2773" i="14"/>
  <c r="X797" i="14"/>
  <c r="X796" i="14"/>
  <c r="X798" i="14"/>
  <c r="X799" i="14"/>
  <c r="X800" i="14"/>
  <c r="X802" i="14"/>
  <c r="X803" i="14"/>
  <c r="X804" i="14"/>
  <c r="X805" i="14"/>
  <c r="X806" i="14"/>
  <c r="X807" i="14"/>
  <c r="X808" i="14"/>
  <c r="X830" i="14"/>
  <c r="X809" i="14"/>
  <c r="X810" i="14"/>
  <c r="X811" i="14"/>
  <c r="X812" i="14"/>
  <c r="X813" i="14"/>
  <c r="X814" i="14"/>
  <c r="X815" i="14"/>
  <c r="X816" i="14"/>
  <c r="X817" i="14"/>
  <c r="X818" i="14"/>
  <c r="X819" i="14"/>
  <c r="X2782" i="14"/>
  <c r="X820" i="14"/>
  <c r="X821" i="14"/>
  <c r="X822" i="14"/>
  <c r="X823" i="14"/>
  <c r="X825" i="14"/>
  <c r="X826" i="14"/>
  <c r="X827" i="14"/>
  <c r="X831" i="14"/>
  <c r="X832" i="14"/>
  <c r="X835" i="14"/>
  <c r="X2775" i="14"/>
  <c r="X771" i="14"/>
  <c r="X836" i="14"/>
  <c r="X839" i="14"/>
  <c r="X840" i="14"/>
  <c r="X2776" i="14"/>
  <c r="X841" i="14"/>
  <c r="X842" i="14"/>
  <c r="X843" i="14"/>
  <c r="X844" i="14"/>
  <c r="X845" i="14"/>
  <c r="X846" i="14"/>
  <c r="X847" i="14"/>
  <c r="X2778" i="14"/>
  <c r="X2779" i="14"/>
  <c r="X2780" i="14"/>
  <c r="X2781" i="14"/>
  <c r="X848" i="14"/>
  <c r="X849" i="14"/>
  <c r="X850" i="14"/>
  <c r="X851" i="14"/>
  <c r="X852" i="14"/>
  <c r="X854" i="14"/>
  <c r="X855" i="14"/>
  <c r="X856" i="14"/>
  <c r="X857" i="14"/>
  <c r="X858" i="14"/>
  <c r="X859" i="14"/>
  <c r="X2783" i="14"/>
  <c r="X2784" i="14"/>
  <c r="X860" i="14"/>
  <c r="X861" i="14"/>
  <c r="X2786" i="14"/>
  <c r="X862" i="14"/>
  <c r="X863" i="14"/>
  <c r="X864" i="14"/>
  <c r="X865" i="14"/>
  <c r="X866" i="14"/>
  <c r="X2801" i="14"/>
  <c r="X869" i="14"/>
  <c r="X870" i="14"/>
  <c r="X871" i="14"/>
  <c r="X2787" i="14"/>
  <c r="X872" i="14"/>
  <c r="X873" i="14"/>
  <c r="X2788" i="14"/>
  <c r="X2789" i="14"/>
  <c r="X874" i="14"/>
  <c r="X2790" i="14"/>
  <c r="X2791" i="14"/>
  <c r="X2792" i="14"/>
  <c r="X2793" i="14"/>
  <c r="X2797" i="14"/>
  <c r="X2798" i="14"/>
  <c r="X2800" i="14"/>
  <c r="X875" i="14"/>
  <c r="X876" i="14"/>
  <c r="X877" i="14"/>
  <c r="X878" i="14"/>
  <c r="X879" i="14"/>
  <c r="X880" i="14"/>
  <c r="X2802" i="14"/>
  <c r="X2803" i="14"/>
  <c r="X2805" i="14"/>
  <c r="X2806" i="14"/>
  <c r="X2807" i="14"/>
  <c r="X2809" i="14"/>
  <c r="X881" i="14"/>
  <c r="X882" i="14"/>
  <c r="X883" i="14"/>
  <c r="X884" i="14"/>
  <c r="X885" i="14"/>
  <c r="X887" i="14"/>
  <c r="X889" i="14"/>
  <c r="X890" i="14"/>
  <c r="X891" i="14"/>
  <c r="X2810" i="14"/>
  <c r="X892" i="14"/>
  <c r="X893" i="14"/>
  <c r="X2811" i="14"/>
  <c r="X894" i="14"/>
  <c r="X895" i="14"/>
  <c r="X897" i="14"/>
  <c r="X898" i="14"/>
  <c r="X900" i="14"/>
  <c r="X901" i="14"/>
  <c r="X905" i="14"/>
  <c r="X906" i="14"/>
  <c r="X907" i="14"/>
  <c r="X909" i="14"/>
  <c r="X910" i="14"/>
  <c r="X2812" i="14"/>
  <c r="X2834" i="14"/>
  <c r="X911" i="14"/>
  <c r="X2813" i="14"/>
  <c r="X2814" i="14"/>
  <c r="X2815" i="14"/>
  <c r="X2817" i="14"/>
  <c r="X2804" i="14"/>
  <c r="X912" i="14"/>
  <c r="X913" i="14"/>
  <c r="X914" i="14"/>
  <c r="X2818" i="14"/>
  <c r="X2819" i="14"/>
  <c r="X2823" i="14"/>
  <c r="X2826" i="14"/>
  <c r="X922" i="14"/>
  <c r="X923" i="14"/>
  <c r="X924" i="14"/>
  <c r="X925" i="14"/>
  <c r="X926" i="14"/>
  <c r="X927" i="14"/>
  <c r="X928" i="14"/>
  <c r="X2828" i="14"/>
  <c r="X2829" i="14"/>
  <c r="X2830" i="14"/>
  <c r="X929" i="14"/>
  <c r="X930" i="14"/>
  <c r="X931" i="14"/>
  <c r="X932" i="14"/>
  <c r="X933" i="14"/>
  <c r="X934" i="14"/>
  <c r="X2850" i="14"/>
  <c r="X935" i="14"/>
  <c r="X936" i="14"/>
  <c r="X937" i="14"/>
  <c r="X938" i="14"/>
  <c r="X939" i="14"/>
  <c r="X940" i="14"/>
  <c r="X941" i="14"/>
  <c r="X942" i="14"/>
  <c r="X943" i="14"/>
  <c r="X944" i="14"/>
  <c r="X945" i="14"/>
  <c r="X946" i="14"/>
  <c r="X947" i="14"/>
  <c r="X2840" i="14"/>
  <c r="X2845" i="14"/>
  <c r="X948" i="14"/>
  <c r="X949" i="14"/>
  <c r="X950" i="14"/>
  <c r="X2851" i="14"/>
  <c r="X952" i="14"/>
  <c r="X953" i="14"/>
  <c r="X2831" i="14"/>
  <c r="X2832" i="14"/>
  <c r="X908" i="14"/>
  <c r="X915" i="14"/>
  <c r="X954" i="14"/>
  <c r="X955" i="14"/>
  <c r="X956" i="14"/>
  <c r="X957" i="14"/>
  <c r="X958" i="14"/>
  <c r="X959" i="14"/>
  <c r="X960" i="14"/>
  <c r="X961" i="14"/>
  <c r="X962" i="14"/>
  <c r="X963" i="14"/>
  <c r="X964" i="14"/>
  <c r="X965" i="14"/>
  <c r="X966" i="14"/>
  <c r="X967" i="14"/>
  <c r="X968" i="14"/>
  <c r="X969" i="14"/>
  <c r="X970" i="14"/>
  <c r="X971" i="14"/>
  <c r="X972" i="14"/>
  <c r="X973" i="14"/>
  <c r="X974" i="14"/>
  <c r="X975" i="14"/>
  <c r="X976" i="14"/>
  <c r="X977" i="14"/>
  <c r="X978" i="14"/>
  <c r="X979" i="14"/>
  <c r="X980" i="14"/>
  <c r="X981" i="14"/>
  <c r="X982" i="14"/>
  <c r="X916" i="14"/>
  <c r="X983" i="14"/>
  <c r="X985" i="14"/>
  <c r="X986" i="14"/>
  <c r="X988" i="14"/>
  <c r="X989" i="14"/>
  <c r="X990" i="14"/>
  <c r="X991" i="14"/>
  <c r="X992" i="14"/>
  <c r="X918" i="14"/>
  <c r="X2837" i="14"/>
  <c r="X993" i="14"/>
  <c r="X2838" i="14"/>
  <c r="X994" i="14"/>
  <c r="X2839" i="14"/>
  <c r="X995" i="14"/>
  <c r="X996" i="14"/>
  <c r="X997" i="14"/>
  <c r="X2857" i="14"/>
  <c r="X998" i="14"/>
  <c r="X1000" i="14"/>
  <c r="X1001" i="14"/>
  <c r="X1002" i="14"/>
  <c r="X1003" i="14"/>
  <c r="X1004" i="14"/>
  <c r="X2841" i="14"/>
  <c r="X1005" i="14"/>
  <c r="X1006" i="14"/>
  <c r="X1007" i="14"/>
  <c r="X2865" i="14"/>
  <c r="X2842" i="14"/>
  <c r="X2843" i="14"/>
  <c r="X2844" i="14"/>
  <c r="X1016" i="14"/>
  <c r="X2846" i="14"/>
  <c r="X1017" i="14"/>
  <c r="X1018" i="14"/>
  <c r="X2848" i="14"/>
  <c r="X1019" i="14"/>
  <c r="X1020" i="14"/>
  <c r="X2849" i="14"/>
  <c r="X2852" i="14"/>
  <c r="X984" i="14"/>
  <c r="X2856" i="14"/>
  <c r="X2858" i="14"/>
  <c r="X2859" i="14"/>
  <c r="X2860" i="14"/>
  <c r="X2861" i="14"/>
  <c r="X2862" i="14"/>
  <c r="X2863" i="14"/>
  <c r="X2864" i="14"/>
  <c r="X1021" i="14"/>
  <c r="X1023" i="14"/>
  <c r="X2866" i="14"/>
  <c r="X1024" i="14"/>
  <c r="X1025" i="14"/>
  <c r="X1026" i="14"/>
  <c r="X1027" i="14"/>
  <c r="X1028" i="14"/>
  <c r="X2867" i="14"/>
  <c r="X2868" i="14"/>
  <c r="X2869" i="14"/>
  <c r="X2870" i="14"/>
  <c r="X2871" i="14"/>
  <c r="X1030" i="14"/>
  <c r="X1029" i="14"/>
  <c r="X1031" i="14"/>
  <c r="X1032" i="14"/>
  <c r="X1033" i="14"/>
  <c r="X1035" i="14"/>
  <c r="X1037" i="14"/>
  <c r="X1038" i="14"/>
  <c r="X1039" i="14"/>
  <c r="X1040" i="14"/>
  <c r="X2880" i="14"/>
  <c r="X1041" i="14"/>
  <c r="X1042" i="14"/>
  <c r="X1043" i="14"/>
  <c r="X1044" i="14"/>
  <c r="X1045" i="14"/>
  <c r="X1046" i="14"/>
  <c r="X1047" i="14"/>
  <c r="X1048" i="14"/>
  <c r="X1049" i="14"/>
  <c r="X1050" i="14"/>
  <c r="X1051" i="14"/>
  <c r="X1052" i="14"/>
  <c r="X1053" i="14"/>
  <c r="X2872" i="14"/>
  <c r="X1054" i="14"/>
  <c r="X1056" i="14"/>
  <c r="X1057" i="14"/>
  <c r="X1058" i="14"/>
  <c r="X1059" i="14"/>
  <c r="X1060" i="14"/>
  <c r="X1061" i="14"/>
  <c r="X1062" i="14"/>
  <c r="X1063" i="14"/>
  <c r="X1064" i="14"/>
  <c r="X2873" i="14"/>
  <c r="X2874" i="14"/>
  <c r="X1065" i="14"/>
  <c r="X1066" i="14"/>
  <c r="X1067" i="14"/>
  <c r="X1068" i="14"/>
  <c r="X2875" i="14"/>
  <c r="X2876" i="14"/>
  <c r="X1069" i="14"/>
  <c r="X1070" i="14"/>
  <c r="X1072" i="14"/>
  <c r="X1073" i="14"/>
  <c r="X1074" i="14"/>
  <c r="X2881" i="14"/>
  <c r="X1075" i="14"/>
  <c r="X1076" i="14"/>
  <c r="X2882" i="14"/>
  <c r="X1077" i="14"/>
  <c r="X1078" i="14"/>
  <c r="X1079" i="14"/>
  <c r="X1080" i="14"/>
  <c r="X1081" i="14"/>
  <c r="X1082" i="14"/>
  <c r="X2883" i="14"/>
  <c r="X2878" i="14"/>
  <c r="X2879" i="14"/>
  <c r="X1083" i="14"/>
  <c r="X1084" i="14"/>
  <c r="X2896" i="14"/>
  <c r="X1087" i="14"/>
  <c r="X2884" i="14"/>
  <c r="X1088" i="14"/>
  <c r="X1089" i="14"/>
  <c r="X2885" i="14"/>
  <c r="X2886" i="14"/>
  <c r="X2887" i="14"/>
  <c r="X1090" i="14"/>
  <c r="X1092" i="14"/>
  <c r="X1093" i="14"/>
  <c r="X2908" i="14"/>
  <c r="X1096" i="14"/>
  <c r="X2888" i="14"/>
  <c r="X2889" i="14"/>
  <c r="X2890" i="14"/>
  <c r="X2891" i="14"/>
  <c r="X2892" i="14"/>
  <c r="X1097" i="14"/>
  <c r="X1098" i="14"/>
  <c r="X2911" i="14"/>
  <c r="X2893" i="14"/>
  <c r="X2912" i="14"/>
  <c r="X2913" i="14"/>
  <c r="X2915" i="14"/>
  <c r="X1099" i="14"/>
  <c r="X2917" i="14"/>
  <c r="X2894" i="14"/>
  <c r="X2895" i="14"/>
  <c r="X1101" i="14"/>
  <c r="X1102" i="14"/>
  <c r="X1103" i="14"/>
  <c r="X2897" i="14"/>
  <c r="X1104" i="14"/>
  <c r="X1105" i="14"/>
  <c r="X2898" i="14"/>
  <c r="X1106" i="14"/>
  <c r="X2900" i="14"/>
  <c r="X1107" i="14"/>
  <c r="X1108" i="14"/>
  <c r="X1109" i="14"/>
  <c r="X1091" i="14"/>
  <c r="X1110" i="14"/>
  <c r="X1111" i="14"/>
  <c r="X2920" i="14"/>
  <c r="X1112" i="14"/>
  <c r="X1113" i="14"/>
  <c r="X1114" i="14"/>
  <c r="X1115" i="14"/>
  <c r="X2901" i="14"/>
  <c r="X2902" i="14"/>
  <c r="X2903" i="14"/>
  <c r="X1118" i="14"/>
  <c r="X1119" i="14"/>
  <c r="X1121" i="14"/>
  <c r="X1120" i="14"/>
  <c r="X1122" i="14"/>
  <c r="X1123" i="14"/>
  <c r="X1124" i="14"/>
  <c r="X1125" i="14"/>
  <c r="X1127" i="14"/>
  <c r="X1126" i="14"/>
  <c r="X1128" i="14"/>
  <c r="X1129" i="14"/>
  <c r="X1130" i="14"/>
  <c r="X1131" i="14"/>
  <c r="X1132" i="14"/>
  <c r="X1133" i="14"/>
  <c r="X1134" i="14"/>
  <c r="X1136" i="14"/>
  <c r="X1135" i="14"/>
  <c r="X1137" i="14"/>
  <c r="X1138" i="14"/>
  <c r="X1139" i="14"/>
  <c r="X1140" i="14"/>
  <c r="X1141" i="14"/>
  <c r="X1142" i="14"/>
  <c r="X1143" i="14"/>
  <c r="X1144" i="14"/>
  <c r="X1145" i="14"/>
  <c r="X1146" i="14"/>
  <c r="X1147" i="14"/>
  <c r="X1148" i="14"/>
  <c r="X1149" i="14"/>
  <c r="X2904" i="14"/>
  <c r="X2906" i="14"/>
  <c r="X1150" i="14"/>
  <c r="X1151" i="14"/>
  <c r="X1152" i="14"/>
  <c r="X1153" i="14"/>
  <c r="X1154" i="14"/>
  <c r="X1155" i="14"/>
  <c r="X1156" i="14"/>
  <c r="X1157" i="14"/>
  <c r="X1158" i="14"/>
  <c r="X1159" i="14"/>
  <c r="X1160" i="14"/>
  <c r="X1161" i="14"/>
  <c r="X2909" i="14"/>
  <c r="X1162" i="14"/>
  <c r="X1163" i="14"/>
  <c r="X1164" i="14"/>
  <c r="X1167" i="14"/>
  <c r="X1168" i="14"/>
  <c r="X1170" i="14"/>
  <c r="X2929" i="14"/>
  <c r="X1169" i="14"/>
  <c r="X1171" i="14"/>
  <c r="X2910" i="14"/>
  <c r="X1172" i="14"/>
  <c r="X1173" i="14"/>
  <c r="X2914" i="14"/>
  <c r="X2916" i="14"/>
  <c r="X2918" i="14"/>
  <c r="X1174" i="14"/>
  <c r="X1175" i="14"/>
  <c r="X2919" i="14"/>
  <c r="X1176" i="14"/>
  <c r="X1177" i="14"/>
  <c r="X2921" i="14"/>
  <c r="X2922" i="14"/>
  <c r="X2923" i="14"/>
  <c r="X1178" i="14"/>
  <c r="X1179" i="14"/>
  <c r="X1180" i="14"/>
  <c r="X1181" i="14"/>
  <c r="X1182" i="14"/>
  <c r="X1183" i="14"/>
  <c r="X1184" i="14"/>
  <c r="X1185" i="14"/>
  <c r="X1186" i="14"/>
  <c r="X2932" i="14"/>
  <c r="X2934" i="14"/>
  <c r="X2936" i="14"/>
  <c r="X1187" i="14"/>
  <c r="X2937" i="14"/>
  <c r="X2938" i="14"/>
  <c r="X1188" i="14"/>
  <c r="X1189" i="14"/>
  <c r="X1190" i="14"/>
  <c r="X1191" i="14"/>
  <c r="X1192" i="14"/>
  <c r="X1193" i="14"/>
  <c r="X1194" i="14"/>
  <c r="X1195" i="14"/>
  <c r="X1196" i="14"/>
  <c r="X1197" i="14"/>
  <c r="X1198" i="14"/>
  <c r="X1199" i="14"/>
  <c r="X1201" i="14"/>
  <c r="X1202" i="14"/>
  <c r="X2939" i="14"/>
  <c r="X1203" i="14"/>
  <c r="X1206" i="14"/>
  <c r="X1207" i="14"/>
  <c r="X1208" i="14"/>
  <c r="X1209" i="14"/>
  <c r="X1210" i="14"/>
  <c r="X1211" i="14"/>
  <c r="X2924" i="14"/>
  <c r="X2925" i="14"/>
  <c r="X1212" i="14"/>
  <c r="X2926" i="14"/>
  <c r="X1213" i="14"/>
  <c r="X1214" i="14"/>
  <c r="X1215" i="14"/>
  <c r="X1216" i="14"/>
  <c r="X2944" i="14"/>
  <c r="X1166" i="14"/>
  <c r="X2945" i="14"/>
  <c r="X1218" i="14"/>
  <c r="X1219" i="14"/>
  <c r="X1220" i="14"/>
  <c r="X2946" i="14"/>
  <c r="X1204" i="14"/>
  <c r="X1205" i="14"/>
  <c r="X2948" i="14"/>
  <c r="X1221" i="14"/>
  <c r="X1222" i="14"/>
  <c r="X1223" i="14"/>
  <c r="X1224" i="14"/>
  <c r="X1226" i="14"/>
  <c r="X2927" i="14"/>
  <c r="X1227" i="14"/>
  <c r="X1228" i="14"/>
  <c r="X1229" i="14"/>
  <c r="X1230" i="14"/>
  <c r="X1231" i="14"/>
  <c r="X2933" i="14"/>
  <c r="X1232" i="14"/>
  <c r="X1233" i="14"/>
  <c r="X2928" i="14"/>
  <c r="X1165" i="14"/>
  <c r="X2935" i="14"/>
  <c r="X2930" i="14"/>
  <c r="X2931" i="14"/>
  <c r="X1235" i="14"/>
  <c r="X1236" i="14"/>
  <c r="X1237" i="14"/>
  <c r="X1238" i="14"/>
  <c r="X1239" i="14"/>
  <c r="X2940" i="14"/>
  <c r="X2941" i="14"/>
  <c r="X1240" i="14"/>
  <c r="X2942" i="14"/>
  <c r="X1241" i="14"/>
  <c r="X2943" i="14"/>
  <c r="X2947" i="14"/>
  <c r="X1242" i="14"/>
  <c r="X2949" i="14"/>
  <c r="X2950" i="14"/>
  <c r="X2951" i="14"/>
  <c r="X2953" i="14"/>
  <c r="X2952" i="14"/>
  <c r="X2954" i="14"/>
  <c r="X2955" i="14"/>
  <c r="X2956" i="14"/>
  <c r="X2957" i="14"/>
  <c r="X2958" i="14"/>
  <c r="X2959" i="14"/>
  <c r="X1243" i="14"/>
  <c r="X2960" i="14"/>
  <c r="X2961" i="14"/>
  <c r="X1244" i="14"/>
  <c r="X2962" i="14"/>
  <c r="X1245" i="14"/>
  <c r="X1246" i="14"/>
  <c r="X1247" i="14"/>
  <c r="X1248" i="14"/>
  <c r="X1249" i="14"/>
  <c r="X1250" i="14"/>
  <c r="X2979" i="14"/>
  <c r="X1251" i="14"/>
  <c r="X1252" i="14"/>
  <c r="X2963" i="14"/>
  <c r="X2964" i="14"/>
  <c r="X1253" i="14"/>
  <c r="X1254" i="14"/>
  <c r="X2965" i="14"/>
  <c r="X2966" i="14"/>
  <c r="X1255" i="14"/>
  <c r="X1256" i="14"/>
  <c r="X1257" i="14"/>
  <c r="X1258" i="14"/>
  <c r="X1259" i="14"/>
  <c r="X1260" i="14"/>
  <c r="X1261" i="14"/>
  <c r="X1262" i="14"/>
  <c r="X1263" i="14"/>
  <c r="X1264" i="14"/>
  <c r="X1265" i="14"/>
  <c r="X1266" i="14"/>
  <c r="X1267" i="14"/>
  <c r="X1268" i="14"/>
  <c r="X1269" i="14"/>
  <c r="X1270" i="14"/>
  <c r="X1271" i="14"/>
  <c r="X1272" i="14"/>
  <c r="X1273" i="14"/>
  <c r="X1274" i="14"/>
  <c r="X1275" i="14"/>
  <c r="X1276" i="14"/>
  <c r="X1277" i="14"/>
  <c r="X1278" i="14"/>
  <c r="X1279" i="14"/>
  <c r="X1280" i="14"/>
  <c r="X1281" i="14"/>
  <c r="X1282" i="14"/>
  <c r="X1283" i="14"/>
  <c r="X1284" i="14"/>
  <c r="X1285" i="14"/>
  <c r="X1287" i="14"/>
  <c r="X1286" i="14"/>
  <c r="X2967" i="14"/>
  <c r="X2968" i="14"/>
  <c r="X1288" i="14"/>
  <c r="X1289" i="14"/>
  <c r="X1290" i="14"/>
  <c r="X2969" i="14"/>
  <c r="X1291" i="14"/>
  <c r="X2970" i="14"/>
  <c r="X1292" i="14"/>
  <c r="X2971" i="14"/>
  <c r="X1297" i="14"/>
  <c r="X1293" i="14"/>
  <c r="X1295" i="14"/>
  <c r="X1296" i="14"/>
  <c r="X2972" i="14"/>
  <c r="X1294" i="14"/>
  <c r="X1299" i="14"/>
  <c r="X1300" i="14"/>
  <c r="X1304" i="14"/>
  <c r="X1303" i="14"/>
  <c r="X1301" i="14"/>
  <c r="X1302" i="14"/>
  <c r="X1305" i="14"/>
  <c r="X1306" i="14"/>
  <c r="X1307" i="14"/>
  <c r="X1308" i="14"/>
  <c r="X1309" i="14"/>
  <c r="X1310" i="14"/>
  <c r="X1311" i="14"/>
  <c r="X1312" i="14"/>
  <c r="X1313" i="14"/>
  <c r="X1314" i="14"/>
  <c r="X1315" i="14"/>
  <c r="X2973" i="14"/>
  <c r="X1316" i="14"/>
  <c r="X1317" i="14"/>
  <c r="X1318" i="14"/>
  <c r="X2974" i="14"/>
  <c r="X1319" i="14"/>
  <c r="X1321" i="14"/>
  <c r="X2975" i="14"/>
  <c r="X2976" i="14"/>
  <c r="X2977" i="14"/>
  <c r="X1325" i="14"/>
  <c r="X1326" i="14"/>
  <c r="X1328" i="14"/>
  <c r="X2978" i="14"/>
  <c r="X2981" i="14"/>
  <c r="X2980" i="14"/>
  <c r="X2982" i="14"/>
  <c r="X2983" i="14"/>
  <c r="X1329" i="14"/>
  <c r="X1331" i="14"/>
  <c r="X1332" i="14"/>
  <c r="X1333" i="14"/>
  <c r="X2984" i="14"/>
  <c r="X1334" i="14"/>
  <c r="X2985" i="14"/>
  <c r="X2986" i="14"/>
  <c r="X1335" i="14"/>
  <c r="X1336" i="14"/>
  <c r="X1337" i="14"/>
  <c r="X1338" i="14"/>
  <c r="X1339" i="14"/>
  <c r="X1341" i="14"/>
  <c r="X1342" i="14"/>
  <c r="X1330" i="14"/>
  <c r="X1343" i="14"/>
  <c r="X1344" i="14"/>
  <c r="X1345" i="14"/>
  <c r="X2987" i="14"/>
  <c r="X1346" i="14"/>
  <c r="X2988" i="14"/>
  <c r="X1347" i="14"/>
  <c r="X1348" i="14"/>
  <c r="X3002" i="14"/>
  <c r="X1349" i="14"/>
  <c r="X3003" i="14"/>
  <c r="X1350" i="14"/>
  <c r="X1351" i="14"/>
  <c r="X1352" i="14"/>
  <c r="X2989" i="14"/>
  <c r="X1353" i="14"/>
  <c r="X1354" i="14"/>
  <c r="X1355" i="14"/>
  <c r="X1356" i="14"/>
  <c r="X1357" i="14"/>
  <c r="X1358" i="14"/>
  <c r="X1359" i="14"/>
  <c r="X1362" i="14"/>
  <c r="X2990" i="14"/>
  <c r="X2991" i="14"/>
  <c r="X2992" i="14"/>
  <c r="X1360" i="14"/>
  <c r="X1361" i="14"/>
  <c r="X1364" i="14"/>
  <c r="X1365" i="14"/>
  <c r="X3010" i="14"/>
  <c r="X1366" i="14"/>
  <c r="X1367" i="14"/>
  <c r="X2993" i="14"/>
  <c r="X1368" i="14"/>
  <c r="X1369" i="14"/>
  <c r="X2994" i="14"/>
  <c r="X2995" i="14"/>
  <c r="X1370" i="14"/>
  <c r="X1371" i="14"/>
  <c r="X1372" i="14"/>
  <c r="X1373" i="14"/>
  <c r="X1374" i="14"/>
  <c r="X636" i="14"/>
  <c r="X838" i="14"/>
  <c r="X828" i="14"/>
  <c r="X824" i="14"/>
  <c r="X1375" i="14"/>
  <c r="X896" i="14"/>
  <c r="X3011" i="14"/>
  <c r="X1376" i="14"/>
  <c r="X1377" i="14"/>
  <c r="X1378" i="14"/>
  <c r="X1379" i="14"/>
  <c r="X1380" i="14"/>
  <c r="X1381" i="14"/>
  <c r="X1382" i="14"/>
  <c r="X1383" i="14"/>
  <c r="X1384" i="14"/>
  <c r="X1385" i="14"/>
  <c r="X1386" i="14"/>
  <c r="X2997" i="14"/>
  <c r="X1387" i="14"/>
  <c r="X2998" i="14"/>
  <c r="X1388" i="14"/>
  <c r="X1389" i="14"/>
  <c r="X1390" i="14"/>
  <c r="X1391" i="14"/>
  <c r="X1392" i="14"/>
  <c r="X1393" i="14"/>
  <c r="X1394" i="14"/>
  <c r="X1395" i="14"/>
  <c r="X1396" i="14"/>
  <c r="X1397" i="14"/>
  <c r="X1399" i="14"/>
  <c r="X2999" i="14"/>
  <c r="X3000" i="14"/>
  <c r="X1340" i="14"/>
  <c r="X3001" i="14"/>
  <c r="X3004" i="14"/>
  <c r="X1400" i="14"/>
  <c r="X1401" i="14"/>
  <c r="X1403" i="14"/>
  <c r="X1404" i="14"/>
  <c r="X3005" i="14"/>
  <c r="X3006" i="14"/>
  <c r="X1405" i="14"/>
  <c r="X3007" i="14"/>
  <c r="X3008" i="14"/>
  <c r="X3009" i="14"/>
  <c r="X3013" i="14"/>
  <c r="X3014" i="14"/>
  <c r="X3015" i="14"/>
  <c r="X3016" i="14"/>
  <c r="X3017" i="14"/>
  <c r="X1406" i="14"/>
  <c r="X3018" i="14"/>
  <c r="X3019" i="14"/>
  <c r="X3020" i="14"/>
  <c r="X1407" i="14"/>
  <c r="X3041" i="14"/>
  <c r="X1411" i="14"/>
  <c r="X1410" i="14"/>
  <c r="X1412" i="14"/>
  <c r="X1409" i="14"/>
  <c r="X1408" i="14"/>
  <c r="X1413" i="14"/>
  <c r="X1414" i="14"/>
  <c r="X1421" i="14"/>
  <c r="X1419" i="14"/>
  <c r="X1418" i="14"/>
  <c r="X1417" i="14"/>
  <c r="X1416" i="14"/>
  <c r="X1422" i="14"/>
  <c r="X1423" i="14"/>
  <c r="X1425" i="14"/>
  <c r="X3030" i="14"/>
  <c r="X3051" i="14"/>
  <c r="X1426" i="14"/>
  <c r="X3031" i="14"/>
  <c r="X1427" i="14"/>
  <c r="X1428" i="14"/>
  <c r="X1429" i="14"/>
  <c r="X1430" i="14"/>
  <c r="X1433" i="14"/>
  <c r="X1435" i="14"/>
  <c r="X1436" i="14"/>
  <c r="X1437" i="14"/>
  <c r="X1438" i="14"/>
  <c r="X1439" i="14"/>
  <c r="X1440" i="14"/>
  <c r="X3032" i="14"/>
  <c r="X3034" i="14"/>
  <c r="X1441" i="14"/>
  <c r="X3036" i="14"/>
  <c r="X3042" i="14"/>
  <c r="X3043" i="14"/>
  <c r="X3046" i="14"/>
  <c r="X1442" i="14"/>
  <c r="X3045" i="14"/>
  <c r="X3047" i="14"/>
  <c r="X1443" i="14"/>
  <c r="X1444" i="14"/>
  <c r="X1445" i="14"/>
  <c r="X1446" i="14"/>
  <c r="X1447" i="14"/>
  <c r="X3048" i="14"/>
  <c r="X1448" i="14"/>
  <c r="X1449" i="14"/>
  <c r="X1450" i="14"/>
  <c r="X1451" i="14"/>
  <c r="X1415" i="14"/>
  <c r="X1452" i="14"/>
  <c r="X1453" i="14"/>
  <c r="X1454" i="14"/>
  <c r="X1456" i="14"/>
  <c r="X1457" i="14"/>
  <c r="X1458" i="14"/>
  <c r="X1460" i="14"/>
  <c r="X1461" i="14"/>
  <c r="X1462" i="14"/>
  <c r="X1463" i="14"/>
  <c r="X1464" i="14"/>
  <c r="X1465" i="14"/>
  <c r="X1466" i="14"/>
  <c r="X1468" i="14"/>
  <c r="X3049" i="14"/>
  <c r="X1469" i="14"/>
  <c r="X1431" i="14"/>
  <c r="X1474" i="14"/>
  <c r="X3064" i="14"/>
  <c r="X1475" i="14"/>
  <c r="X1477" i="14"/>
  <c r="X1482" i="14"/>
  <c r="X1483" i="14"/>
  <c r="X1484" i="14"/>
  <c r="X1485" i="14"/>
  <c r="X1486" i="14"/>
  <c r="X3052" i="14"/>
  <c r="X3054" i="14"/>
  <c r="X1487" i="14"/>
  <c r="X3055" i="14"/>
  <c r="X3056" i="14"/>
  <c r="X1488" i="14"/>
  <c r="X1490" i="14"/>
  <c r="X1491" i="14"/>
  <c r="X1492" i="14"/>
  <c r="X1493" i="14"/>
  <c r="X1494" i="14"/>
  <c r="X3057" i="14"/>
  <c r="X1495" i="14"/>
  <c r="X1496" i="14"/>
  <c r="X3058" i="14"/>
  <c r="X3059" i="14"/>
  <c r="X1497" i="14"/>
  <c r="X1498" i="14"/>
  <c r="X1499" i="14"/>
  <c r="X1500" i="14"/>
  <c r="X3060" i="14"/>
  <c r="X1501" i="14"/>
  <c r="X1502" i="14"/>
  <c r="X1503" i="14"/>
  <c r="X1504" i="14"/>
  <c r="X1505" i="14"/>
  <c r="X1506" i="14"/>
  <c r="X1507" i="14"/>
  <c r="X1516" i="14"/>
  <c r="X1517" i="14"/>
  <c r="X1518" i="14"/>
  <c r="X1519" i="14"/>
  <c r="X1520" i="14"/>
  <c r="X3077" i="14"/>
  <c r="X1521" i="14"/>
  <c r="X3061" i="14"/>
  <c r="X1522" i="14"/>
  <c r="X1523" i="14"/>
  <c r="X1524" i="14"/>
  <c r="X1525" i="14"/>
  <c r="X1526" i="14"/>
  <c r="X3062" i="14"/>
  <c r="X3063" i="14"/>
  <c r="X3065" i="14"/>
  <c r="X1528" i="14"/>
  <c r="X1529" i="14"/>
  <c r="X1530" i="14"/>
  <c r="X1531" i="14"/>
  <c r="X1536" i="14"/>
  <c r="X1537" i="14"/>
  <c r="X1539" i="14"/>
  <c r="X1540" i="14"/>
  <c r="X1541" i="14"/>
  <c r="X1532" i="14"/>
  <c r="X1533" i="14"/>
  <c r="X1534" i="14"/>
  <c r="X1535" i="14"/>
  <c r="X1538" i="14"/>
  <c r="X3066" i="14"/>
  <c r="X1545" i="14"/>
  <c r="X1546" i="14"/>
  <c r="X1547" i="14"/>
  <c r="X1548" i="14"/>
  <c r="X1549" i="14"/>
  <c r="X3067" i="14"/>
  <c r="X3068" i="14"/>
  <c r="X1479" i="14"/>
  <c r="X3089" i="14"/>
  <c r="X3091" i="14"/>
  <c r="X3092" i="14"/>
  <c r="X3093" i="14"/>
  <c r="X3069" i="14"/>
  <c r="X1553" i="14"/>
  <c r="X3070" i="14"/>
  <c r="X3072" i="14"/>
  <c r="X3071" i="14"/>
  <c r="X1554" i="14"/>
  <c r="X3073" i="14"/>
  <c r="X1555" i="14"/>
  <c r="X1556" i="14"/>
  <c r="X1560" i="14"/>
  <c r="X1559" i="14"/>
  <c r="X3074" i="14"/>
  <c r="X1561" i="14"/>
  <c r="X3075" i="14"/>
  <c r="X1562" i="14"/>
  <c r="X3076" i="14"/>
  <c r="X1563" i="14"/>
  <c r="X3105" i="14"/>
  <c r="X3078" i="14"/>
  <c r="X3079" i="14"/>
  <c r="X3080" i="14"/>
  <c r="X3081" i="14"/>
  <c r="X1567" i="14"/>
  <c r="X3114" i="14"/>
  <c r="X1570" i="14"/>
  <c r="X1571" i="14"/>
  <c r="X3084" i="14"/>
  <c r="X3085" i="14"/>
  <c r="X1551" i="14"/>
  <c r="X3088" i="14"/>
  <c r="X1572" i="14"/>
  <c r="X1573" i="14"/>
  <c r="X3094" i="14"/>
  <c r="X3095" i="14"/>
  <c r="X1578" i="14"/>
  <c r="X3096" i="14"/>
  <c r="X3097" i="14"/>
  <c r="X3098" i="14"/>
  <c r="X3099" i="14"/>
  <c r="X1574" i="14"/>
  <c r="X3100" i="14"/>
  <c r="X1579" i="14"/>
  <c r="X1580" i="14"/>
  <c r="X1581" i="14"/>
  <c r="X1582" i="14"/>
  <c r="X1583" i="14"/>
  <c r="X3101" i="14"/>
  <c r="X3102" i="14"/>
  <c r="X3103" i="14"/>
  <c r="X1585" i="14"/>
  <c r="X1586" i="14"/>
  <c r="X1587" i="14"/>
  <c r="X1588" i="14"/>
  <c r="X1589" i="14"/>
  <c r="X1590" i="14"/>
  <c r="X1591" i="14"/>
  <c r="X3104" i="14"/>
  <c r="X1592" i="14"/>
  <c r="X1594" i="14"/>
  <c r="X3106" i="14"/>
  <c r="X3107" i="14"/>
  <c r="X3108" i="14"/>
  <c r="X3109" i="14"/>
  <c r="X1593" i="14"/>
  <c r="X1664" i="14"/>
  <c r="X3110" i="14"/>
  <c r="X1665" i="14"/>
  <c r="X1596" i="14"/>
  <c r="X1595" i="14"/>
  <c r="X1597" i="14"/>
  <c r="X1599" i="14"/>
  <c r="X1598" i="14"/>
  <c r="X1600" i="14"/>
  <c r="X1601" i="14"/>
  <c r="X3133" i="14"/>
  <c r="X1602" i="14"/>
  <c r="X1603" i="14"/>
  <c r="X1604" i="14"/>
  <c r="X3111" i="14"/>
  <c r="X3112" i="14"/>
  <c r="X1607" i="14"/>
  <c r="X3113" i="14"/>
  <c r="X1608" i="14"/>
  <c r="X3147" i="14"/>
  <c r="X3116" i="14"/>
  <c r="X3117" i="14"/>
  <c r="X1577" i="14"/>
  <c r="X3119" i="14"/>
  <c r="X3120" i="14"/>
  <c r="X3121" i="14"/>
  <c r="X3122" i="14"/>
  <c r="X3123" i="14"/>
  <c r="X1613" i="14"/>
  <c r="X3151" i="14"/>
  <c r="X1614" i="14"/>
  <c r="X1615" i="14"/>
  <c r="X3124" i="14"/>
  <c r="X3125" i="14"/>
  <c r="X3154" i="14"/>
  <c r="X1616" i="14"/>
  <c r="X1617" i="14"/>
  <c r="X3127" i="14"/>
  <c r="X1619" i="14"/>
  <c r="X1621" i="14"/>
  <c r="X3134" i="14"/>
  <c r="X1623" i="14"/>
  <c r="X1624" i="14"/>
  <c r="X1629" i="14"/>
  <c r="X1630" i="14"/>
  <c r="X1632" i="14"/>
  <c r="X3137" i="14"/>
  <c r="X3138" i="14"/>
  <c r="X3139" i="14"/>
  <c r="X1633" i="14"/>
  <c r="X3140" i="14"/>
  <c r="X3141" i="14"/>
  <c r="X3142" i="14"/>
  <c r="X3143" i="14"/>
  <c r="X3145" i="14"/>
  <c r="X1634" i="14"/>
  <c r="X1635" i="14"/>
  <c r="X1636" i="14"/>
  <c r="X1637" i="14"/>
  <c r="X1638" i="14"/>
  <c r="X1639" i="14"/>
  <c r="X3171" i="14"/>
  <c r="X3172" i="14"/>
  <c r="X1644" i="14"/>
  <c r="X3174" i="14"/>
  <c r="X1645" i="14"/>
  <c r="X1647" i="14"/>
  <c r="X1650" i="14"/>
  <c r="X1651" i="14"/>
  <c r="X1652" i="14"/>
  <c r="X1655" i="14"/>
  <c r="X1656" i="14"/>
  <c r="X1657" i="14"/>
  <c r="X1658" i="14"/>
  <c r="X1659" i="14"/>
  <c r="X1671" i="14"/>
  <c r="X3146" i="14"/>
  <c r="X1672" i="14"/>
  <c r="X1673" i="14"/>
  <c r="X3148" i="14"/>
  <c r="X1674" i="14"/>
  <c r="X1675" i="14"/>
  <c r="X1676" i="14"/>
  <c r="X1677" i="14"/>
  <c r="X1678" i="14"/>
  <c r="X3150" i="14"/>
  <c r="X1679" i="14"/>
  <c r="X1680" i="14"/>
  <c r="X1681" i="14"/>
  <c r="X3153" i="14"/>
  <c r="X3162" i="14"/>
  <c r="X3164" i="14"/>
  <c r="X1683" i="14"/>
  <c r="X3186" i="14"/>
  <c r="X1686" i="14"/>
  <c r="X1687" i="14"/>
  <c r="X1688" i="14"/>
  <c r="X1689" i="14"/>
  <c r="X1690" i="14"/>
  <c r="X1691" i="14"/>
  <c r="X1692" i="14"/>
  <c r="X1693" i="14"/>
  <c r="X3165" i="14"/>
  <c r="X3166" i="14"/>
  <c r="X1694" i="14"/>
  <c r="X1695" i="14"/>
  <c r="X1696" i="14"/>
  <c r="X1697" i="14"/>
  <c r="X1698" i="14"/>
  <c r="X1699" i="14"/>
  <c r="X3167" i="14"/>
  <c r="X1700" i="14"/>
  <c r="X1702" i="14"/>
  <c r="X1703" i="14"/>
  <c r="X3168" i="14"/>
  <c r="X1704" i="14"/>
  <c r="X1705" i="14"/>
  <c r="X3169" i="14"/>
  <c r="X1706" i="14"/>
  <c r="X1707" i="14"/>
  <c r="X1708" i="14"/>
  <c r="X1709" i="14"/>
  <c r="X1710" i="14"/>
  <c r="X1711" i="14"/>
  <c r="X1712" i="14"/>
  <c r="X1713" i="14"/>
  <c r="X1714" i="14"/>
  <c r="X1715" i="14"/>
  <c r="X1716" i="14"/>
  <c r="X1717" i="14"/>
  <c r="X1718" i="14"/>
  <c r="X3170" i="14"/>
  <c r="X1719" i="14"/>
  <c r="X1720" i="14"/>
  <c r="X1721" i="14"/>
  <c r="X1722" i="14"/>
  <c r="X1723" i="14"/>
  <c r="X3210" i="14"/>
  <c r="X1724" i="14"/>
  <c r="X1725" i="14"/>
  <c r="X1726" i="14"/>
  <c r="X1727" i="14"/>
  <c r="X1728" i="14"/>
  <c r="X1729" i="14"/>
  <c r="X3176" i="14"/>
  <c r="X1730" i="14"/>
  <c r="X3177" i="14"/>
  <c r="X3181" i="14"/>
  <c r="X3183" i="14"/>
  <c r="X1731" i="14"/>
  <c r="X1732" i="14"/>
  <c r="X1733" i="14"/>
  <c r="X1734" i="14"/>
  <c r="X1735" i="14"/>
  <c r="X1736" i="14"/>
  <c r="X1737" i="14"/>
  <c r="X1738" i="14"/>
  <c r="X3184" i="14"/>
  <c r="X3185" i="14"/>
  <c r="X1739" i="14"/>
  <c r="X1740" i="14"/>
  <c r="X1741" i="14"/>
  <c r="X1742" i="14"/>
  <c r="X1744" i="14"/>
  <c r="X1745" i="14"/>
  <c r="X3222" i="14"/>
  <c r="X1751" i="14"/>
  <c r="X1753" i="14"/>
  <c r="X1754" i="14"/>
  <c r="X1755" i="14"/>
  <c r="X1756" i="14"/>
  <c r="X3187" i="14"/>
  <c r="X3188" i="14"/>
  <c r="X1757" i="14"/>
  <c r="X3189" i="14"/>
  <c r="X3190" i="14"/>
  <c r="X1758" i="14"/>
  <c r="X1759" i="14"/>
  <c r="X1760" i="14"/>
  <c r="X1761" i="14"/>
  <c r="X1762" i="14"/>
  <c r="X3192" i="14"/>
  <c r="X1764" i="14"/>
  <c r="X1765" i="14"/>
  <c r="X1766" i="14"/>
  <c r="X1767" i="14"/>
  <c r="X1769" i="14"/>
  <c r="X3208" i="14"/>
  <c r="X1770" i="14"/>
  <c r="X1771" i="14"/>
  <c r="X1772" i="14"/>
  <c r="X1773" i="14"/>
  <c r="X1774" i="14"/>
  <c r="X1775" i="14"/>
  <c r="X1776" i="14"/>
  <c r="X1777" i="14"/>
  <c r="X3209" i="14"/>
  <c r="X1778" i="14"/>
  <c r="X1779" i="14"/>
  <c r="X1780" i="14"/>
  <c r="X1781" i="14"/>
  <c r="X1782" i="14"/>
  <c r="X1783" i="14"/>
  <c r="X1785" i="14"/>
  <c r="X1786" i="14"/>
  <c r="X3211" i="14"/>
  <c r="X1787" i="14"/>
  <c r="X1788" i="14"/>
  <c r="X1789" i="14"/>
  <c r="X1790" i="14"/>
  <c r="X1791" i="14"/>
  <c r="X1792" i="14"/>
  <c r="X1793" i="14"/>
  <c r="X3212" i="14"/>
  <c r="X1794" i="14"/>
  <c r="X3213" i="14"/>
  <c r="X1795" i="14"/>
  <c r="X1796" i="14"/>
  <c r="X1797" i="14"/>
  <c r="X1798" i="14"/>
  <c r="X1799" i="14"/>
  <c r="X1800" i="14"/>
  <c r="X1801" i="14"/>
  <c r="X1802" i="14"/>
  <c r="X1803" i="14"/>
  <c r="X1804" i="14"/>
  <c r="X3214" i="14"/>
  <c r="X1805" i="14"/>
  <c r="X3215" i="14"/>
  <c r="X1806" i="14"/>
  <c r="X1808" i="14"/>
  <c r="X1809" i="14"/>
  <c r="X3217" i="14"/>
  <c r="X1810" i="14"/>
  <c r="X1811" i="14"/>
  <c r="X1813" i="14"/>
  <c r="X1812" i="14"/>
  <c r="X1814" i="14"/>
  <c r="X3223" i="14"/>
  <c r="X1815" i="14"/>
  <c r="X3224" i="14"/>
  <c r="X1816" i="14"/>
  <c r="X1817" i="14"/>
  <c r="X1818" i="14"/>
  <c r="X1819" i="14"/>
  <c r="X1820" i="14"/>
  <c r="X1821" i="14"/>
  <c r="X1822" i="14"/>
  <c r="X1823" i="14"/>
  <c r="X1824" i="14"/>
  <c r="X1826" i="14"/>
  <c r="X1827" i="14"/>
  <c r="X3242" i="14"/>
  <c r="X1828" i="14"/>
  <c r="X1829" i="14"/>
  <c r="X1830" i="14"/>
  <c r="X1831" i="14"/>
  <c r="X1832" i="14"/>
  <c r="X1833" i="14"/>
  <c r="X3225" i="14"/>
  <c r="X1834" i="14"/>
  <c r="X1835" i="14"/>
  <c r="X3254" i="14"/>
  <c r="X1836" i="14"/>
  <c r="X1837" i="14"/>
  <c r="X1842" i="14"/>
  <c r="X1843" i="14"/>
  <c r="X1844" i="14"/>
  <c r="X1845" i="14"/>
  <c r="X3226" i="14"/>
  <c r="X3228" i="14"/>
  <c r="X3230" i="14"/>
  <c r="X3231" i="14"/>
  <c r="X3232" i="14"/>
  <c r="X3233" i="14"/>
  <c r="X3234" i="14"/>
  <c r="X3235" i="14"/>
  <c r="X3236" i="14"/>
  <c r="X1846" i="14"/>
  <c r="X1847" i="14"/>
  <c r="X3238" i="14"/>
  <c r="X3239" i="14"/>
  <c r="X3241" i="14"/>
  <c r="X1848" i="14"/>
  <c r="X3243" i="14"/>
  <c r="X3244" i="14"/>
  <c r="X3245" i="14"/>
  <c r="X3246" i="14"/>
  <c r="X1850" i="14"/>
  <c r="X1851" i="14"/>
  <c r="X3247" i="14"/>
  <c r="X1852" i="14"/>
  <c r="X3272" i="14"/>
  <c r="X1856" i="14"/>
  <c r="X1857" i="14"/>
  <c r="X1858" i="14"/>
  <c r="X3275" i="14"/>
  <c r="X1860" i="14"/>
  <c r="X1859" i="14"/>
  <c r="X3248" i="14"/>
  <c r="X3249" i="14"/>
  <c r="X3250" i="14"/>
  <c r="X3251" i="14"/>
  <c r="X3252" i="14"/>
  <c r="X3253" i="14"/>
  <c r="X3255" i="14"/>
  <c r="X3256" i="14"/>
  <c r="X3257" i="14"/>
  <c r="X3258" i="14"/>
  <c r="X1861" i="14"/>
  <c r="X3260" i="14"/>
  <c r="X3053" i="14"/>
  <c r="X1863" i="14"/>
  <c r="X1864" i="14"/>
  <c r="X1865" i="14"/>
  <c r="X1866" i="14"/>
  <c r="X3283" i="14"/>
  <c r="X3261" i="14"/>
  <c r="X3262" i="14"/>
  <c r="X1868" i="14"/>
  <c r="X1869" i="14"/>
  <c r="X1870" i="14"/>
  <c r="X1871" i="14"/>
  <c r="X3263" i="14"/>
  <c r="X1872" i="14"/>
  <c r="X3264" i="14"/>
  <c r="X3265" i="14"/>
  <c r="X1874" i="14"/>
  <c r="X1875" i="14"/>
  <c r="X1876" i="14"/>
  <c r="X1877" i="14"/>
  <c r="X1878" i="14"/>
  <c r="X3266" i="14"/>
  <c r="X3267" i="14"/>
  <c r="X3268" i="14"/>
  <c r="X3269" i="14"/>
  <c r="X1879" i="14"/>
  <c r="X1880" i="14"/>
  <c r="X1881" i="14"/>
  <c r="X1882" i="14"/>
  <c r="X1883" i="14"/>
  <c r="X3270" i="14"/>
  <c r="X1884" i="14"/>
  <c r="X1885" i="14"/>
  <c r="X1886" i="14"/>
  <c r="X1887" i="14"/>
  <c r="X1888" i="14"/>
  <c r="X1889" i="14"/>
  <c r="X1890" i="14"/>
  <c r="X1891" i="14"/>
  <c r="X1893" i="14"/>
  <c r="X1894" i="14"/>
  <c r="X1892" i="14"/>
  <c r="X1895" i="14"/>
  <c r="X1896" i="14"/>
  <c r="X3271" i="14"/>
  <c r="X1897" i="14"/>
  <c r="X1898" i="14"/>
  <c r="X1901" i="14"/>
  <c r="X1900" i="14"/>
  <c r="X1899" i="14"/>
  <c r="X3273" i="14"/>
  <c r="X3297" i="14"/>
  <c r="X1902" i="14"/>
  <c r="X1903" i="14"/>
  <c r="X1904" i="14"/>
  <c r="X3274" i="14"/>
  <c r="X3276" i="14"/>
  <c r="X1905" i="14"/>
  <c r="X1907" i="14"/>
  <c r="X1908" i="14"/>
  <c r="X1909" i="14"/>
  <c r="X3277" i="14"/>
  <c r="X3278" i="14"/>
  <c r="X3281" i="14"/>
  <c r="X3306" i="14"/>
  <c r="X3284" i="14"/>
  <c r="X1910" i="14"/>
  <c r="X3310" i="14"/>
  <c r="X3311" i="14"/>
  <c r="X3286" i="14"/>
  <c r="X3287" i="14"/>
  <c r="X3288" i="14"/>
  <c r="X1914" i="14"/>
  <c r="X3289" i="14"/>
  <c r="X3312" i="14"/>
  <c r="X3317" i="14"/>
  <c r="X1917" i="14"/>
  <c r="X3322" i="14"/>
  <c r="X1922" i="14"/>
  <c r="X1923" i="14"/>
  <c r="X3291" i="14"/>
  <c r="X3292" i="14"/>
  <c r="X3293" i="14"/>
  <c r="X3294" i="14"/>
  <c r="X3295" i="14"/>
  <c r="X3296" i="14"/>
  <c r="X3298" i="14"/>
  <c r="X1924" i="14"/>
  <c r="X1925" i="14"/>
  <c r="X3299" i="14"/>
  <c r="X3300" i="14"/>
  <c r="X1926" i="14"/>
  <c r="X3301" i="14"/>
  <c r="X1927" i="14"/>
  <c r="X3303" i="14"/>
  <c r="X1928" i="14"/>
  <c r="X3313" i="14"/>
  <c r="X1929" i="14"/>
  <c r="X1930" i="14"/>
  <c r="X1931" i="14"/>
  <c r="X1932" i="14"/>
  <c r="X1933" i="14"/>
  <c r="X1934" i="14"/>
  <c r="X1935" i="14"/>
  <c r="X1937" i="14"/>
  <c r="X1938" i="14"/>
  <c r="X1939" i="14"/>
  <c r="X3315" i="14"/>
  <c r="X3335" i="14"/>
  <c r="X1940" i="14"/>
  <c r="X1941" i="14"/>
  <c r="X1942" i="14"/>
  <c r="X1943" i="14"/>
  <c r="X1915" i="14"/>
  <c r="X1944" i="14"/>
  <c r="X1945" i="14"/>
  <c r="X1946" i="14"/>
  <c r="X1947" i="14"/>
  <c r="X1948" i="14"/>
  <c r="X1913" i="14"/>
  <c r="X3316" i="14"/>
  <c r="X1949" i="14"/>
  <c r="X1950" i="14"/>
  <c r="X1951" i="14"/>
  <c r="X1952" i="14"/>
  <c r="X1953" i="14"/>
  <c r="X1954" i="14"/>
  <c r="X1956" i="14"/>
  <c r="X3319" i="14"/>
  <c r="X1957" i="14"/>
  <c r="X1958" i="14"/>
  <c r="X1959" i="14"/>
  <c r="X3321" i="14"/>
  <c r="X3323" i="14"/>
  <c r="X3325" i="14"/>
  <c r="X3354" i="14"/>
  <c r="X3326" i="14"/>
  <c r="X1961" i="14"/>
  <c r="X3327" i="14"/>
  <c r="X3328" i="14"/>
  <c r="X3329" i="14"/>
  <c r="X3330" i="14"/>
  <c r="X1962" i="14"/>
  <c r="X1963" i="14"/>
  <c r="X3331" i="14"/>
  <c r="X3332" i="14"/>
  <c r="X3334" i="14"/>
  <c r="X1964" i="14"/>
  <c r="X1965" i="14"/>
  <c r="X3337" i="14"/>
  <c r="X3338" i="14"/>
  <c r="X3355" i="14"/>
  <c r="X1966" i="14"/>
  <c r="X1967" i="14"/>
  <c r="X1968" i="14"/>
  <c r="X1969" i="14"/>
  <c r="X1970" i="14"/>
  <c r="X1971" i="14"/>
  <c r="X1972" i="14"/>
  <c r="X3340" i="14"/>
  <c r="X1973" i="14"/>
  <c r="X1974" i="14"/>
  <c r="X1975" i="14"/>
  <c r="X1976" i="14"/>
  <c r="X1977" i="14"/>
  <c r="X1978" i="14"/>
  <c r="X1979" i="14"/>
  <c r="X1980" i="14"/>
  <c r="X1981" i="14"/>
  <c r="X1984" i="14"/>
  <c r="X1985" i="14"/>
  <c r="X3341" i="14"/>
  <c r="X1986" i="14"/>
  <c r="X1987" i="14"/>
  <c r="X3342" i="14"/>
  <c r="X1988" i="14"/>
  <c r="X3343" i="14"/>
  <c r="X3344" i="14"/>
  <c r="X3345" i="14"/>
  <c r="X1989" i="14"/>
  <c r="X1990" i="14"/>
  <c r="X1991" i="14"/>
  <c r="X1992" i="14"/>
  <c r="X1993" i="14"/>
  <c r="X1994" i="14"/>
  <c r="X1995" i="14"/>
  <c r="X1996" i="14"/>
  <c r="X1997" i="14"/>
  <c r="X1998" i="14"/>
  <c r="X1999" i="14"/>
  <c r="X2000" i="14"/>
  <c r="X2001" i="14"/>
  <c r="X2002" i="14"/>
  <c r="X2003" i="14"/>
  <c r="X2004" i="14"/>
  <c r="X2005" i="14"/>
  <c r="X2006" i="14"/>
  <c r="X2007" i="14"/>
  <c r="X2008" i="14"/>
  <c r="X2009" i="14"/>
  <c r="X2010" i="14"/>
  <c r="X2011" i="14"/>
  <c r="X2012" i="14"/>
  <c r="X2013" i="14"/>
  <c r="X2014" i="14"/>
  <c r="X2015" i="14"/>
  <c r="X2016" i="14"/>
  <c r="X2017" i="14"/>
  <c r="X2018" i="14"/>
  <c r="X2019" i="14"/>
  <c r="X2020" i="14"/>
  <c r="X2021" i="14"/>
  <c r="X2022" i="14"/>
  <c r="X2023" i="14"/>
  <c r="X2036" i="14"/>
  <c r="X2026" i="14"/>
  <c r="X2027" i="14"/>
  <c r="X2028" i="14"/>
  <c r="X2029" i="14"/>
  <c r="X2030" i="14"/>
  <c r="X2031" i="14"/>
  <c r="X2032" i="14"/>
  <c r="X2033" i="14"/>
  <c r="X2034" i="14"/>
  <c r="X3346" i="14"/>
  <c r="X3347" i="14"/>
  <c r="X3348" i="14"/>
  <c r="X2035" i="14"/>
  <c r="X3349" i="14"/>
  <c r="X2037" i="14"/>
  <c r="X2040" i="14"/>
  <c r="X2041" i="14"/>
  <c r="X2042" i="14"/>
  <c r="X2043" i="14"/>
  <c r="X3350" i="14"/>
  <c r="X2044" i="14"/>
  <c r="X2046" i="14"/>
  <c r="X2047" i="14"/>
  <c r="X2048" i="14"/>
  <c r="X2049" i="14"/>
  <c r="X2052" i="14"/>
  <c r="X2063" i="14"/>
  <c r="X2064" i="14"/>
  <c r="X2065" i="14"/>
  <c r="X2066" i="14"/>
  <c r="X2070" i="14"/>
  <c r="X2025" i="14"/>
  <c r="X2038" i="14"/>
  <c r="X2039" i="14"/>
  <c r="X2045" i="14"/>
  <c r="X2069" i="14"/>
  <c r="X2051" i="14"/>
  <c r="X2053" i="14"/>
  <c r="X2054" i="14"/>
  <c r="X2057" i="14"/>
  <c r="X2058" i="14"/>
  <c r="X2059" i="14"/>
  <c r="X2060" i="14"/>
  <c r="X2061" i="14"/>
  <c r="X2067" i="14"/>
  <c r="X2024" i="14"/>
  <c r="X2071" i="14"/>
  <c r="X2072" i="14"/>
  <c r="X2074" i="14"/>
  <c r="X2075" i="14"/>
  <c r="X2079" i="14"/>
  <c r="X2080" i="14"/>
  <c r="X3351" i="14"/>
  <c r="X2081" i="14"/>
  <c r="X2082" i="14"/>
  <c r="X2083" i="14"/>
  <c r="X3379" i="14"/>
  <c r="X3356" i="14"/>
  <c r="X3357" i="14"/>
  <c r="X3358" i="14"/>
  <c r="X3359" i="14"/>
  <c r="X3380" i="14"/>
  <c r="X2084" i="14"/>
  <c r="X1983" i="14"/>
  <c r="X3381" i="14"/>
  <c r="X3362" i="14"/>
  <c r="X3364" i="14"/>
  <c r="X2085" i="14"/>
  <c r="X2086" i="14"/>
  <c r="X3365" i="14"/>
  <c r="X2087" i="14"/>
  <c r="X2088" i="14"/>
  <c r="X2089" i="14"/>
  <c r="X2090" i="14"/>
  <c r="X2091" i="14"/>
  <c r="X2092" i="14"/>
  <c r="X2093" i="14"/>
  <c r="X2095" i="14"/>
  <c r="X2094" i="14"/>
  <c r="X3366" i="14"/>
  <c r="X2096" i="14"/>
  <c r="X2097" i="14"/>
  <c r="X2098" i="14"/>
  <c r="X2099" i="14"/>
  <c r="X3367" i="14"/>
  <c r="X3368" i="14"/>
  <c r="X2101" i="14"/>
  <c r="X2102" i="14"/>
  <c r="X3369" i="14"/>
  <c r="X3398" i="14"/>
  <c r="X3370" i="14"/>
  <c r="X2105" i="14"/>
  <c r="X3371" i="14"/>
  <c r="X2106" i="14"/>
  <c r="X3372" i="14"/>
  <c r="X3373" i="14"/>
  <c r="X3374" i="14"/>
  <c r="X3375" i="14"/>
  <c r="X3376" i="14"/>
  <c r="X2107" i="14"/>
  <c r="X3377" i="14"/>
  <c r="X2108" i="14"/>
  <c r="X3378" i="14"/>
  <c r="X2109" i="14"/>
  <c r="X2110" i="14"/>
  <c r="X2111" i="14"/>
  <c r="X2112" i="14"/>
  <c r="X2113" i="14"/>
  <c r="X2114" i="14"/>
  <c r="X2115" i="14"/>
  <c r="X2116" i="14"/>
  <c r="X2117" i="14"/>
  <c r="X2118" i="14"/>
  <c r="X2119" i="14"/>
  <c r="X3382" i="14"/>
  <c r="X2120" i="14"/>
  <c r="X2121" i="14"/>
  <c r="X2122" i="14"/>
  <c r="X2123" i="14"/>
  <c r="X2125" i="14"/>
  <c r="X2126" i="14"/>
  <c r="X2130" i="14"/>
  <c r="X3383" i="14"/>
  <c r="X2131" i="14"/>
  <c r="X2132" i="14"/>
  <c r="X2133" i="14"/>
  <c r="X2134" i="14"/>
  <c r="X2136" i="14"/>
  <c r="X2137" i="14"/>
  <c r="X2138" i="14"/>
  <c r="X3384" i="14"/>
  <c r="X2139" i="14"/>
  <c r="X3385" i="14"/>
  <c r="X3386" i="14"/>
  <c r="X3387" i="14"/>
  <c r="X3393" i="14"/>
  <c r="X3336" i="14"/>
  <c r="X3394" i="14"/>
  <c r="X3395" i="14"/>
  <c r="X3396" i="14"/>
  <c r="X2140" i="14"/>
  <c r="X3397" i="14"/>
  <c r="X2141" i="14"/>
  <c r="X2142" i="14"/>
  <c r="X2143" i="14"/>
  <c r="X2144" i="14"/>
  <c r="X2145" i="14"/>
  <c r="X2146" i="14"/>
  <c r="X2147" i="14"/>
  <c r="X3399" i="14"/>
  <c r="X2148" i="14"/>
  <c r="X2149" i="14"/>
  <c r="X3417" i="14"/>
  <c r="X2150" i="14"/>
  <c r="X2151" i="14"/>
  <c r="X3401" i="14"/>
  <c r="X3402" i="14"/>
  <c r="X2153" i="14"/>
  <c r="X2154" i="14"/>
  <c r="X2155" i="14"/>
  <c r="X2156" i="14"/>
  <c r="X2157" i="14"/>
  <c r="X2158" i="14"/>
  <c r="X3403" i="14"/>
  <c r="X3404" i="14"/>
  <c r="X3405" i="14"/>
  <c r="X3406" i="14"/>
  <c r="X3407" i="14"/>
  <c r="X3408" i="14"/>
  <c r="X2159" i="14"/>
  <c r="X3409" i="14"/>
  <c r="X2160" i="14"/>
  <c r="X2161" i="14"/>
  <c r="X2162" i="14"/>
  <c r="X2163" i="14"/>
  <c r="X2164" i="14"/>
  <c r="X2165" i="14"/>
  <c r="X2166" i="14"/>
  <c r="X2167" i="14"/>
  <c r="X2168" i="14"/>
  <c r="X2169" i="14"/>
  <c r="X2170" i="14"/>
  <c r="X2172" i="14"/>
  <c r="X2173" i="14"/>
  <c r="X2174" i="14"/>
  <c r="X3410" i="14"/>
  <c r="X2175" i="14"/>
  <c r="X2176" i="14"/>
  <c r="X2171" i="14"/>
  <c r="X2177" i="14"/>
  <c r="X2178" i="14"/>
  <c r="X2179" i="14"/>
  <c r="X2180" i="14"/>
  <c r="X2181" i="14"/>
  <c r="X3411" i="14"/>
  <c r="X2182" i="14"/>
  <c r="X2183" i="14"/>
  <c r="X2184" i="14"/>
  <c r="X2185" i="14"/>
  <c r="X3412" i="14"/>
  <c r="X2186" i="14"/>
  <c r="X2190" i="14"/>
  <c r="X2192" i="14"/>
  <c r="X2191" i="14"/>
  <c r="X3413" i="14"/>
  <c r="X3414" i="14"/>
  <c r="X2189" i="14"/>
  <c r="X2187" i="14"/>
  <c r="X2188" i="14"/>
  <c r="X2196" i="14"/>
  <c r="X2193" i="14"/>
  <c r="X2200" i="14"/>
  <c r="X2198" i="14"/>
  <c r="X2195" i="14"/>
  <c r="X2197" i="14"/>
  <c r="X2208" i="14"/>
  <c r="X2210" i="14"/>
  <c r="X2207" i="14"/>
  <c r="X2204" i="14"/>
  <c r="X2206" i="14"/>
  <c r="X2205" i="14"/>
  <c r="X2203" i="14"/>
  <c r="X2201" i="14"/>
  <c r="X2199" i="14"/>
  <c r="X2194" i="14"/>
  <c r="X2202" i="14"/>
  <c r="X3415" i="14"/>
  <c r="X2214" i="14"/>
  <c r="X2213" i="14"/>
  <c r="X2212" i="14"/>
  <c r="X2211" i="14"/>
  <c r="X2209" i="14"/>
  <c r="X2216" i="14"/>
  <c r="X2215" i="14"/>
  <c r="X2217" i="14"/>
  <c r="X2218" i="14"/>
  <c r="X2219" i="14"/>
  <c r="X2220" i="14"/>
  <c r="X2221" i="14"/>
  <c r="X2222" i="14"/>
  <c r="X2223" i="14"/>
  <c r="X2224" i="14"/>
  <c r="X2225" i="14"/>
  <c r="X2226" i="14"/>
  <c r="X2227" i="14"/>
  <c r="X2228" i="14"/>
  <c r="X2229" i="14"/>
  <c r="X3416" i="14"/>
  <c r="X2230" i="14"/>
  <c r="X2231" i="14"/>
  <c r="X2232" i="14"/>
  <c r="X2564" i="14"/>
  <c r="X2233" i="14"/>
  <c r="X2234" i="14"/>
  <c r="X2235" i="14"/>
  <c r="X2152" i="14"/>
  <c r="X2236" i="14"/>
  <c r="X2237" i="14"/>
  <c r="X2238" i="14"/>
  <c r="X2239" i="14"/>
  <c r="X2240" i="14"/>
  <c r="X3419" i="14"/>
  <c r="X2241" i="14"/>
  <c r="X3420" i="14"/>
  <c r="X2242" i="14"/>
  <c r="X2243" i="14"/>
  <c r="X2244" i="14"/>
  <c r="X2245" i="14"/>
  <c r="X2246" i="14"/>
  <c r="X2247" i="14"/>
  <c r="X2248" i="14"/>
  <c r="X2254" i="14"/>
  <c r="X2249" i="14"/>
  <c r="X2255" i="14"/>
  <c r="X2256" i="14"/>
  <c r="X2257" i="14"/>
  <c r="X2258" i="14"/>
  <c r="X2260" i="14"/>
  <c r="X2259" i="14"/>
  <c r="X2261" i="14"/>
  <c r="X2263" i="14"/>
  <c r="X2262" i="14"/>
  <c r="X2264" i="14"/>
  <c r="X2265" i="14"/>
  <c r="X2277" i="14"/>
  <c r="X2266" i="14"/>
  <c r="X2268" i="14"/>
  <c r="X2267" i="14"/>
  <c r="X2269" i="14"/>
  <c r="X2270" i="14"/>
  <c r="X2271" i="14"/>
  <c r="X2272" i="14"/>
  <c r="X2273" i="14"/>
  <c r="X2274" i="14"/>
  <c r="X2275" i="14"/>
  <c r="X2276" i="14"/>
  <c r="X2278" i="14"/>
  <c r="X2279" i="14"/>
  <c r="X2280" i="14"/>
  <c r="X2281" i="14"/>
  <c r="X2284" i="14"/>
  <c r="X2283" i="14"/>
  <c r="X2285" i="14"/>
  <c r="X2286" i="14"/>
  <c r="X2287" i="14"/>
  <c r="X2288" i="14"/>
  <c r="X3421" i="14"/>
  <c r="X3422" i="14"/>
  <c r="X3423" i="14"/>
  <c r="X2289" i="14"/>
  <c r="X3424" i="14"/>
  <c r="X3425" i="14"/>
  <c r="X2290" i="14"/>
  <c r="X2291" i="14"/>
  <c r="X2292" i="14"/>
  <c r="X2293" i="14"/>
  <c r="X2294" i="14"/>
  <c r="X2295" i="14"/>
  <c r="X2296" i="14"/>
  <c r="X2297" i="14"/>
  <c r="X2298" i="14"/>
  <c r="X2299" i="14"/>
  <c r="X2300" i="14"/>
  <c r="X2301" i="14"/>
  <c r="X2302" i="14"/>
  <c r="X2303" i="14"/>
  <c r="X2304" i="14"/>
  <c r="X2305" i="14"/>
  <c r="X2306" i="14"/>
  <c r="X2307" i="14"/>
  <c r="X2308" i="14"/>
  <c r="X2309" i="14"/>
  <c r="X2310" i="14"/>
  <c r="X2311" i="14"/>
  <c r="X2312" i="14"/>
  <c r="X2313" i="14"/>
  <c r="X3427" i="14"/>
  <c r="X3428" i="14"/>
  <c r="X3429" i="14"/>
  <c r="X3430" i="14"/>
  <c r="X3191" i="14"/>
  <c r="X2314" i="14"/>
  <c r="X2315" i="14"/>
  <c r="X2316" i="14"/>
  <c r="X2317" i="14"/>
  <c r="X2318" i="14"/>
  <c r="X2319" i="14"/>
  <c r="X2320" i="14"/>
  <c r="X2321" i="14"/>
  <c r="X2322" i="14"/>
  <c r="X2323" i="14"/>
  <c r="X2324" i="14"/>
  <c r="X2250" i="14"/>
  <c r="X2251" i="14"/>
  <c r="X2253" i="14"/>
  <c r="X2325" i="14"/>
  <c r="X2326" i="14"/>
  <c r="X2327" i="14"/>
  <c r="X2328" i="14"/>
  <c r="X2329" i="14"/>
  <c r="X2337" i="14"/>
  <c r="X2330" i="14"/>
  <c r="X2331" i="14"/>
  <c r="X2332" i="14"/>
  <c r="X2334" i="14"/>
  <c r="X2336" i="14"/>
  <c r="X2338" i="14"/>
  <c r="X2339" i="14"/>
  <c r="X2340" i="14"/>
  <c r="X2362" i="14"/>
  <c r="X2341" i="14"/>
  <c r="X3352" i="14"/>
  <c r="X2392" i="14"/>
  <c r="X2342" i="14"/>
  <c r="X2343" i="14"/>
  <c r="X2344" i="14"/>
  <c r="X2406" i="14"/>
  <c r="X2347" i="14"/>
  <c r="X2348" i="14"/>
  <c r="X2349" i="14"/>
  <c r="X2350" i="14"/>
  <c r="X3353" i="14"/>
  <c r="X2351" i="14"/>
  <c r="X2352" i="14"/>
  <c r="X3360" i="14"/>
  <c r="X2393" i="14"/>
  <c r="X3361" i="14"/>
  <c r="X2353" i="14"/>
  <c r="X2354" i="14"/>
  <c r="X2355" i="14"/>
  <c r="X2482" i="14"/>
  <c r="X2357" i="14"/>
  <c r="X2360" i="14"/>
  <c r="X2361" i="14"/>
  <c r="X2363" i="14"/>
  <c r="X2364" i="14"/>
  <c r="X3363" i="14"/>
  <c r="X2365" i="14"/>
  <c r="X2366" i="14"/>
  <c r="X2367" i="14"/>
  <c r="X2368" i="14"/>
  <c r="X2369" i="14"/>
  <c r="X2370" i="14"/>
  <c r="X2371" i="14"/>
  <c r="R4" i="14"/>
  <c r="R2372" i="14"/>
  <c r="R2373" i="14"/>
  <c r="R2374" i="14"/>
  <c r="R10" i="14"/>
  <c r="R2375" i="14"/>
  <c r="R2376" i="14"/>
  <c r="R15" i="14"/>
  <c r="R16" i="14"/>
  <c r="R18" i="14"/>
  <c r="R2377" i="14"/>
  <c r="R2380" i="14"/>
  <c r="R24" i="14"/>
  <c r="R25" i="14"/>
  <c r="R27" i="14"/>
  <c r="R26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2381" i="14"/>
  <c r="R2382" i="14"/>
  <c r="R44" i="14"/>
  <c r="R2383" i="14"/>
  <c r="R45" i="14"/>
  <c r="R2384" i="14"/>
  <c r="R2385" i="14"/>
  <c r="R2387" i="14"/>
  <c r="R2388" i="14"/>
  <c r="R2389" i="14"/>
  <c r="R2390" i="14"/>
  <c r="R2391" i="14"/>
  <c r="R2394" i="14"/>
  <c r="R46" i="14"/>
  <c r="R2395" i="14"/>
  <c r="R237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2397" i="14"/>
  <c r="R2398" i="14"/>
  <c r="R64" i="14"/>
  <c r="R65" i="14"/>
  <c r="R66" i="14"/>
  <c r="R67" i="14"/>
  <c r="R68" i="14"/>
  <c r="R69" i="14"/>
  <c r="R70" i="14"/>
  <c r="R71" i="14"/>
  <c r="R72" i="14"/>
  <c r="R2399" i="14"/>
  <c r="R2400" i="14"/>
  <c r="R73" i="14"/>
  <c r="R74" i="14"/>
  <c r="R75" i="14"/>
  <c r="R76" i="14"/>
  <c r="R77" i="14"/>
  <c r="R78" i="14"/>
  <c r="R79" i="14"/>
  <c r="R2402" i="14"/>
  <c r="R80" i="14"/>
  <c r="R81" i="14"/>
  <c r="R82" i="14"/>
  <c r="R83" i="14"/>
  <c r="R84" i="14"/>
  <c r="R85" i="14"/>
  <c r="R86" i="14"/>
  <c r="R87" i="14"/>
  <c r="R89" i="14"/>
  <c r="R88" i="14"/>
  <c r="R90" i="14"/>
  <c r="R91" i="14"/>
  <c r="R92" i="14"/>
  <c r="R94" i="14"/>
  <c r="R93" i="14"/>
  <c r="R96" i="14"/>
  <c r="R98" i="14"/>
  <c r="R2403" i="14"/>
  <c r="R99" i="14"/>
  <c r="R100" i="14"/>
  <c r="R101" i="14"/>
  <c r="R102" i="14"/>
  <c r="R2405" i="14"/>
  <c r="R103" i="14"/>
  <c r="R104" i="14"/>
  <c r="R105" i="14"/>
  <c r="R2407" i="14"/>
  <c r="R2408" i="14"/>
  <c r="R106" i="14"/>
  <c r="R2409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2410" i="14"/>
  <c r="R120" i="14"/>
  <c r="R121" i="14"/>
  <c r="R122" i="14"/>
  <c r="R123" i="14"/>
  <c r="R124" i="14"/>
  <c r="R125" i="14"/>
  <c r="R126" i="14"/>
  <c r="R2411" i="14"/>
  <c r="R2412" i="14"/>
  <c r="R127" i="14"/>
  <c r="R128" i="14"/>
  <c r="R2415" i="14"/>
  <c r="R129" i="14"/>
  <c r="R130" i="14"/>
  <c r="R131" i="14"/>
  <c r="R132" i="14"/>
  <c r="R2416" i="14"/>
  <c r="R2417" i="14"/>
  <c r="R133" i="14"/>
  <c r="R2418" i="14"/>
  <c r="R135" i="14"/>
  <c r="R136" i="14"/>
  <c r="R2419" i="14"/>
  <c r="R137" i="14"/>
  <c r="R138" i="14"/>
  <c r="R2420" i="14"/>
  <c r="R139" i="14"/>
  <c r="R140" i="14"/>
  <c r="R141" i="14"/>
  <c r="R142" i="14"/>
  <c r="R2421" i="14"/>
  <c r="R2424" i="14"/>
  <c r="R2425" i="14"/>
  <c r="R143" i="14"/>
  <c r="R2426" i="14"/>
  <c r="R145" i="14"/>
  <c r="R2414" i="14"/>
  <c r="R146" i="14"/>
  <c r="R147" i="14"/>
  <c r="R148" i="14"/>
  <c r="R2428" i="14"/>
  <c r="R149" i="14"/>
  <c r="R150" i="14"/>
  <c r="R151" i="14"/>
  <c r="R152" i="14"/>
  <c r="R153" i="14"/>
  <c r="R154" i="14"/>
  <c r="R155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2429" i="14"/>
  <c r="R176" i="14"/>
  <c r="R177" i="14"/>
  <c r="R178" i="14"/>
  <c r="R179" i="14"/>
  <c r="R181" i="14"/>
  <c r="R182" i="14"/>
  <c r="R183" i="14"/>
  <c r="R184" i="14"/>
  <c r="R185" i="14"/>
  <c r="R186" i="14"/>
  <c r="R187" i="14"/>
  <c r="R188" i="14"/>
  <c r="R189" i="14"/>
  <c r="R243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33" i="14"/>
  <c r="R204" i="14"/>
  <c r="R205" i="14"/>
  <c r="R206" i="14"/>
  <c r="R207" i="14"/>
  <c r="R209" i="14"/>
  <c r="R211" i="14"/>
  <c r="R212" i="14"/>
  <c r="R214" i="14"/>
  <c r="R215" i="14"/>
  <c r="R216" i="14"/>
  <c r="R217" i="14"/>
  <c r="R218" i="14"/>
  <c r="R219" i="14"/>
  <c r="R220" i="14"/>
  <c r="R2433" i="14"/>
  <c r="R2434" i="14"/>
  <c r="R221" i="14"/>
  <c r="R2435" i="14"/>
  <c r="R2436" i="14"/>
  <c r="R237" i="14"/>
  <c r="R223" i="14"/>
  <c r="R224" i="14"/>
  <c r="R225" i="14"/>
  <c r="R2427" i="14"/>
  <c r="R2437" i="14"/>
  <c r="R227" i="14"/>
  <c r="R2438" i="14"/>
  <c r="R2439" i="14"/>
  <c r="R2441" i="14"/>
  <c r="R228" i="14"/>
  <c r="R2431" i="14"/>
  <c r="R232" i="14"/>
  <c r="R2442" i="14"/>
  <c r="R2443" i="14"/>
  <c r="R234" i="14"/>
  <c r="R235" i="14"/>
  <c r="R236" i="14"/>
  <c r="R238" i="14"/>
  <c r="R239" i="14"/>
  <c r="R240" i="14"/>
  <c r="R241" i="14"/>
  <c r="R242" i="14"/>
  <c r="R243" i="14"/>
  <c r="R244" i="14"/>
  <c r="R245" i="14"/>
  <c r="R246" i="14"/>
  <c r="R247" i="14"/>
  <c r="R248" i="14"/>
  <c r="R2445" i="14"/>
  <c r="R249" i="14"/>
  <c r="R251" i="14"/>
  <c r="R252" i="14"/>
  <c r="R2446" i="14"/>
  <c r="R254" i="14"/>
  <c r="R255" i="14"/>
  <c r="R2440" i="14"/>
  <c r="R256" i="14"/>
  <c r="R258" i="14"/>
  <c r="R2447" i="14"/>
  <c r="R259" i="14"/>
  <c r="R260" i="14"/>
  <c r="R261" i="14"/>
  <c r="R2448" i="14"/>
  <c r="R262" i="14"/>
  <c r="R263" i="14"/>
  <c r="R264" i="14"/>
  <c r="R265" i="14"/>
  <c r="R266" i="14"/>
  <c r="R267" i="14"/>
  <c r="R268" i="14"/>
  <c r="R269" i="14"/>
  <c r="R270" i="14"/>
  <c r="R271" i="14"/>
  <c r="R272" i="14"/>
  <c r="R2449" i="14"/>
  <c r="R2450" i="14"/>
  <c r="R2451" i="14"/>
  <c r="R2452" i="14"/>
  <c r="R2453" i="14"/>
  <c r="R2454" i="14"/>
  <c r="R273" i="14"/>
  <c r="R274" i="14"/>
  <c r="R2456" i="14"/>
  <c r="R2457" i="14"/>
  <c r="R275" i="14"/>
  <c r="R276" i="14"/>
  <c r="R2458" i="14"/>
  <c r="R277" i="14"/>
  <c r="R2460" i="14"/>
  <c r="R278" i="14"/>
  <c r="R2677" i="14"/>
  <c r="R279" i="14"/>
  <c r="R2455" i="14"/>
  <c r="R280" i="14"/>
  <c r="R2463" i="14"/>
  <c r="R281" i="14"/>
  <c r="R282" i="14"/>
  <c r="R283" i="14"/>
  <c r="R284" i="14"/>
  <c r="R286" i="14"/>
  <c r="R2461" i="14"/>
  <c r="R2464" i="14"/>
  <c r="R287" i="14"/>
  <c r="R289" i="14"/>
  <c r="R290" i="14"/>
  <c r="R291" i="14"/>
  <c r="R292" i="14"/>
  <c r="R293" i="14"/>
  <c r="R294" i="14"/>
  <c r="R2465" i="14"/>
  <c r="R295" i="14"/>
  <c r="R296" i="14"/>
  <c r="R2466" i="14"/>
  <c r="R2467" i="14"/>
  <c r="R2468" i="14"/>
  <c r="R298" i="14"/>
  <c r="R299" i="14"/>
  <c r="R2469" i="14"/>
  <c r="R2470" i="14"/>
  <c r="R2471" i="14"/>
  <c r="R2472" i="14"/>
  <c r="R2473" i="14"/>
  <c r="R2474" i="14"/>
  <c r="R2475" i="14"/>
  <c r="R2476" i="14"/>
  <c r="R2477" i="14"/>
  <c r="R2478" i="14"/>
  <c r="R2479" i="14"/>
  <c r="R2480" i="14"/>
  <c r="R300" i="14"/>
  <c r="R2483" i="14"/>
  <c r="R2484" i="14"/>
  <c r="R2485" i="14"/>
  <c r="R2486" i="14"/>
  <c r="R301" i="14"/>
  <c r="R303" i="14"/>
  <c r="R2487" i="14"/>
  <c r="R2488" i="14"/>
  <c r="R2489" i="14"/>
  <c r="R2490" i="14"/>
  <c r="R2491" i="14"/>
  <c r="R2492" i="14"/>
  <c r="R2493" i="14"/>
  <c r="R2494" i="14"/>
  <c r="R2495" i="14"/>
  <c r="R2496" i="14"/>
  <c r="R2497" i="14"/>
  <c r="R2498" i="14"/>
  <c r="R2499" i="14"/>
  <c r="R2500" i="14"/>
  <c r="R2501" i="14"/>
  <c r="R2502" i="14"/>
  <c r="R2503" i="14"/>
  <c r="R2504" i="14"/>
  <c r="R2505" i="14"/>
  <c r="R2506" i="14"/>
  <c r="R2507" i="14"/>
  <c r="R2508" i="14"/>
  <c r="R2509" i="14"/>
  <c r="R2511" i="14"/>
  <c r="R2537" i="14"/>
  <c r="R304" i="14"/>
  <c r="R2538" i="14"/>
  <c r="R2512" i="14"/>
  <c r="R2513" i="14"/>
  <c r="R2519" i="14"/>
  <c r="R2521" i="14"/>
  <c r="R305" i="14"/>
  <c r="R306" i="14"/>
  <c r="R2522" i="14"/>
  <c r="R323" i="14"/>
  <c r="R324" i="14"/>
  <c r="R326" i="14"/>
  <c r="R327" i="14"/>
  <c r="R2523" i="14"/>
  <c r="R2520" i="14"/>
  <c r="R328" i="14"/>
  <c r="R329" i="14"/>
  <c r="R330" i="14"/>
  <c r="R2525" i="14"/>
  <c r="R332" i="14"/>
  <c r="R2526" i="14"/>
  <c r="R333" i="14"/>
  <c r="R334" i="14"/>
  <c r="R2524" i="14"/>
  <c r="R336" i="14"/>
  <c r="R337" i="14"/>
  <c r="R252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3" i="14"/>
  <c r="R352" i="14"/>
  <c r="R354" i="14"/>
  <c r="R356" i="14"/>
  <c r="R355" i="14"/>
  <c r="R357" i="14"/>
  <c r="R358" i="14"/>
  <c r="R368" i="14"/>
  <c r="R2528" i="14"/>
  <c r="R371" i="14"/>
  <c r="R372" i="14"/>
  <c r="R373" i="14"/>
  <c r="R374" i="14"/>
  <c r="R2529" i="14"/>
  <c r="R2530" i="14"/>
  <c r="R375" i="14"/>
  <c r="R377" i="14"/>
  <c r="R378" i="14"/>
  <c r="R380" i="14"/>
  <c r="R381" i="14"/>
  <c r="R382" i="14"/>
  <c r="R383" i="14"/>
  <c r="R384" i="14"/>
  <c r="R2533" i="14"/>
  <c r="R2534" i="14"/>
  <c r="R385" i="14"/>
  <c r="R386" i="14"/>
  <c r="R388" i="14"/>
  <c r="R389" i="14"/>
  <c r="R390" i="14"/>
  <c r="R391" i="14"/>
  <c r="R392" i="14"/>
  <c r="R393" i="14"/>
  <c r="R394" i="14"/>
  <c r="R396" i="14"/>
  <c r="R397" i="14"/>
  <c r="R2535" i="14"/>
  <c r="R398" i="14"/>
  <c r="R2539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2540" i="14"/>
  <c r="R415" i="14"/>
  <c r="R2541" i="14"/>
  <c r="R2536" i="14"/>
  <c r="R416" i="14"/>
  <c r="R417" i="14"/>
  <c r="R2542" i="14"/>
  <c r="R418" i="14"/>
  <c r="R2543" i="14"/>
  <c r="R2546" i="14"/>
  <c r="R2547" i="14"/>
  <c r="R2548" i="14"/>
  <c r="R421" i="14"/>
  <c r="R422" i="14"/>
  <c r="R435" i="14"/>
  <c r="R423" i="14"/>
  <c r="R424" i="14"/>
  <c r="R425" i="14"/>
  <c r="R426" i="14"/>
  <c r="R427" i="14"/>
  <c r="R439" i="14"/>
  <c r="R2549" i="14"/>
  <c r="R440" i="14"/>
  <c r="R2550" i="14"/>
  <c r="R2551" i="14"/>
  <c r="R2552" i="14"/>
  <c r="R2553" i="14"/>
  <c r="R441" i="14"/>
  <c r="R2554" i="14"/>
  <c r="R2555" i="14"/>
  <c r="R2556" i="14"/>
  <c r="R2557" i="14"/>
  <c r="R2558" i="14"/>
  <c r="R2559" i="14"/>
  <c r="R2560" i="14"/>
  <c r="R2561" i="14"/>
  <c r="R2562" i="14"/>
  <c r="R2563" i="14"/>
  <c r="R2565" i="14"/>
  <c r="R2566" i="14"/>
  <c r="R2567" i="14"/>
  <c r="R2568" i="14"/>
  <c r="R2569" i="14"/>
  <c r="R2570" i="14"/>
  <c r="R2574" i="14"/>
  <c r="R2836" i="14"/>
  <c r="R2575" i="14"/>
  <c r="R2576" i="14"/>
  <c r="R2577" i="14"/>
  <c r="R2578" i="14"/>
  <c r="R2579" i="14"/>
  <c r="R443" i="14"/>
  <c r="R444" i="14"/>
  <c r="R2581" i="14"/>
  <c r="R2583" i="14"/>
  <c r="R445" i="14"/>
  <c r="R446" i="14"/>
  <c r="R447" i="14"/>
  <c r="R448" i="14"/>
  <c r="R449" i="14"/>
  <c r="R450" i="14"/>
  <c r="R451" i="14"/>
  <c r="R2586" i="14"/>
  <c r="R452" i="14"/>
  <c r="R453" i="14"/>
  <c r="R454" i="14"/>
  <c r="R455" i="14"/>
  <c r="R456" i="14"/>
  <c r="R458" i="14"/>
  <c r="R459" i="14"/>
  <c r="R460" i="14"/>
  <c r="R466" i="14"/>
  <c r="R468" i="14"/>
  <c r="R471" i="14"/>
  <c r="R472" i="14"/>
  <c r="R473" i="14"/>
  <c r="R428" i="14"/>
  <c r="R474" i="14"/>
  <c r="R475" i="14"/>
  <c r="R470" i="14"/>
  <c r="R476" i="14"/>
  <c r="R477" i="14"/>
  <c r="R478" i="14"/>
  <c r="R43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2584" i="14"/>
  <c r="R2585" i="14"/>
  <c r="R2587" i="14"/>
  <c r="R501" i="14"/>
  <c r="R502" i="14"/>
  <c r="R503" i="14"/>
  <c r="R504" i="14"/>
  <c r="R505" i="14"/>
  <c r="R506" i="14"/>
  <c r="R507" i="14"/>
  <c r="R508" i="14"/>
  <c r="R509" i="14"/>
  <c r="R259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2588" i="14"/>
  <c r="R525" i="14"/>
  <c r="R527" i="14"/>
  <c r="R529" i="14"/>
  <c r="R530" i="14"/>
  <c r="R531" i="14"/>
  <c r="R532" i="14"/>
  <c r="R534" i="14"/>
  <c r="R538" i="14"/>
  <c r="R539" i="14"/>
  <c r="R540" i="14"/>
  <c r="R541" i="14"/>
  <c r="R543" i="14"/>
  <c r="R2589" i="14"/>
  <c r="R544" i="14"/>
  <c r="R545" i="14"/>
  <c r="R546" i="14"/>
  <c r="R547" i="14"/>
  <c r="R548" i="14"/>
  <c r="R549" i="14"/>
  <c r="R550" i="14"/>
  <c r="R551" i="14"/>
  <c r="R2591" i="14"/>
  <c r="R2592" i="14"/>
  <c r="R2593" i="14"/>
  <c r="R2594" i="14"/>
  <c r="R2595" i="14"/>
  <c r="R2596" i="14"/>
  <c r="R2597" i="14"/>
  <c r="R552" i="14"/>
  <c r="R553" i="14"/>
  <c r="R554" i="14"/>
  <c r="R555" i="14"/>
  <c r="R557" i="14"/>
  <c r="R558" i="14"/>
  <c r="R2598" i="14"/>
  <c r="R559" i="14"/>
  <c r="R560" i="14"/>
  <c r="R2599" i="14"/>
  <c r="R562" i="14"/>
  <c r="R2571" i="14"/>
  <c r="R563" i="14"/>
  <c r="R2602" i="14"/>
  <c r="R2603" i="14"/>
  <c r="R565" i="14"/>
  <c r="R566" i="14"/>
  <c r="R2604" i="14"/>
  <c r="R2607" i="14"/>
  <c r="R575" i="14"/>
  <c r="R571" i="14"/>
  <c r="R580" i="14"/>
  <c r="R2605" i="14"/>
  <c r="R2608" i="14"/>
  <c r="R581" i="14"/>
  <c r="R2610" i="14"/>
  <c r="R2611" i="14"/>
  <c r="R2612" i="14"/>
  <c r="R2614" i="14"/>
  <c r="R570" i="14"/>
  <c r="R2615" i="14"/>
  <c r="R2617" i="14"/>
  <c r="R2619" i="14"/>
  <c r="R2620" i="14"/>
  <c r="R2621" i="14"/>
  <c r="R2622" i="14"/>
  <c r="R2623" i="14"/>
  <c r="R2624" i="14"/>
  <c r="R2625" i="14"/>
  <c r="R2633" i="14"/>
  <c r="R2636" i="14"/>
  <c r="R582" i="14"/>
  <c r="R2637" i="14"/>
  <c r="R588" i="14"/>
  <c r="R569" i="14"/>
  <c r="R589" i="14"/>
  <c r="R590" i="14"/>
  <c r="R592" i="14"/>
  <c r="R593" i="14"/>
  <c r="R594" i="14"/>
  <c r="R598" i="14"/>
  <c r="R2629" i="14"/>
  <c r="R599" i="14"/>
  <c r="R2630" i="14"/>
  <c r="R2631" i="14"/>
  <c r="R600" i="14"/>
  <c r="R2632" i="14"/>
  <c r="R2634" i="14"/>
  <c r="R601" i="14"/>
  <c r="R602" i="14"/>
  <c r="R2638" i="14"/>
  <c r="R603" i="14"/>
  <c r="R2672" i="14"/>
  <c r="R2639" i="14"/>
  <c r="R2673" i="14"/>
  <c r="R2675" i="14"/>
  <c r="R2640" i="14"/>
  <c r="R609" i="14"/>
  <c r="R610" i="14"/>
  <c r="R595" i="14"/>
  <c r="R2643" i="14"/>
  <c r="R2644" i="14"/>
  <c r="R2645" i="14"/>
  <c r="R2646" i="14"/>
  <c r="R2647" i="14"/>
  <c r="R2648" i="14"/>
  <c r="R2649" i="14"/>
  <c r="R2650" i="14"/>
  <c r="R2651" i="14"/>
  <c r="R2652" i="14"/>
  <c r="R2653" i="14"/>
  <c r="R2654" i="14"/>
  <c r="R2655" i="14"/>
  <c r="R605" i="14"/>
  <c r="R2657" i="14"/>
  <c r="R2658" i="14"/>
  <c r="R2659" i="14"/>
  <c r="R604" i="14"/>
  <c r="R2660" i="14"/>
  <c r="R2661" i="14"/>
  <c r="R2662" i="14"/>
  <c r="R612" i="14"/>
  <c r="R616" i="14"/>
  <c r="R2663" i="14"/>
  <c r="R2664" i="14"/>
  <c r="R617" i="14"/>
  <c r="R618" i="14"/>
  <c r="R619" i="14"/>
  <c r="R2666" i="14"/>
  <c r="R620" i="14"/>
  <c r="R2667" i="14"/>
  <c r="R2668" i="14"/>
  <c r="R621" i="14"/>
  <c r="R622" i="14"/>
  <c r="R623" i="14"/>
  <c r="R624" i="14"/>
  <c r="R625" i="14"/>
  <c r="R627" i="14"/>
  <c r="R628" i="14"/>
  <c r="R629" i="14"/>
  <c r="R2674" i="14"/>
  <c r="R2676" i="14"/>
  <c r="R630" i="14"/>
  <c r="R2678" i="14"/>
  <c r="R2679" i="14"/>
  <c r="R2680" i="14"/>
  <c r="R2681" i="14"/>
  <c r="R2682" i="14"/>
  <c r="R2683" i="14"/>
  <c r="R2684" i="14"/>
  <c r="R2685" i="14"/>
  <c r="R2686" i="14"/>
  <c r="R2687" i="14"/>
  <c r="R2688" i="14"/>
  <c r="R2689" i="14"/>
  <c r="R2690" i="14"/>
  <c r="R2691" i="14"/>
  <c r="R2692" i="14"/>
  <c r="R2693" i="14"/>
  <c r="R2694" i="14"/>
  <c r="R2695" i="14"/>
  <c r="R2697" i="14"/>
  <c r="R2696" i="14"/>
  <c r="R2699" i="14"/>
  <c r="R640" i="14"/>
  <c r="R637" i="14"/>
  <c r="R638" i="14"/>
  <c r="R641" i="14"/>
  <c r="R642" i="14"/>
  <c r="R647" i="14"/>
  <c r="R2700" i="14"/>
  <c r="R649" i="14"/>
  <c r="R650" i="14"/>
  <c r="R651" i="14"/>
  <c r="R652" i="14"/>
  <c r="R2701" i="14"/>
  <c r="R656" i="14"/>
  <c r="R657" i="14"/>
  <c r="R2702" i="14"/>
  <c r="R2703" i="14"/>
  <c r="R2704" i="14"/>
  <c r="R658" i="14"/>
  <c r="R659" i="14"/>
  <c r="R2705" i="14"/>
  <c r="R660" i="14"/>
  <c r="R661" i="14"/>
  <c r="R662" i="14"/>
  <c r="R663" i="14"/>
  <c r="R664" i="14"/>
  <c r="R2706" i="14"/>
  <c r="R665" i="14"/>
  <c r="R2707" i="14"/>
  <c r="R666" i="14"/>
  <c r="R2708" i="14"/>
  <c r="R667" i="14"/>
  <c r="R2709" i="14"/>
  <c r="R2711" i="14"/>
  <c r="R2712" i="14"/>
  <c r="R668" i="14"/>
  <c r="R2713" i="14"/>
  <c r="R669" i="14"/>
  <c r="R2719" i="14"/>
  <c r="R670" i="14"/>
  <c r="R671" i="14"/>
  <c r="R672" i="14"/>
  <c r="R673" i="14"/>
  <c r="R674" i="14"/>
  <c r="R675" i="14"/>
  <c r="R676" i="14"/>
  <c r="R677" i="14"/>
  <c r="R678" i="14"/>
  <c r="R801" i="14"/>
  <c r="R682" i="14"/>
  <c r="R683" i="14"/>
  <c r="R684" i="14"/>
  <c r="R685" i="14"/>
  <c r="R686" i="14"/>
  <c r="R2714" i="14"/>
  <c r="R2715" i="14"/>
  <c r="R2716" i="14"/>
  <c r="R2717" i="14"/>
  <c r="R2718" i="14"/>
  <c r="R2720" i="14"/>
  <c r="R687" i="14"/>
  <c r="R688" i="14"/>
  <c r="R690" i="14"/>
  <c r="R837" i="14"/>
  <c r="R524" i="14"/>
  <c r="R526" i="14"/>
  <c r="R2721" i="14"/>
  <c r="R2722" i="14"/>
  <c r="R528" i="14"/>
  <c r="R2723" i="14"/>
  <c r="R681" i="14"/>
  <c r="R2724" i="14"/>
  <c r="R536" i="14"/>
  <c r="R2725" i="14"/>
  <c r="R2738" i="14"/>
  <c r="R2726" i="14"/>
  <c r="R576" i="14"/>
  <c r="R577" i="14"/>
  <c r="R578" i="14"/>
  <c r="R583" i="14"/>
  <c r="R585" i="14"/>
  <c r="R2728" i="14"/>
  <c r="R2730" i="14"/>
  <c r="R586" i="14"/>
  <c r="R587" i="14"/>
  <c r="R591" i="14"/>
  <c r="R596" i="14"/>
  <c r="R607" i="14"/>
  <c r="R608" i="14"/>
  <c r="R2732" i="14"/>
  <c r="R611" i="14"/>
  <c r="R644" i="14"/>
  <c r="R2733" i="14"/>
  <c r="R2737" i="14"/>
  <c r="R2744" i="14"/>
  <c r="R700" i="14"/>
  <c r="R2739" i="14"/>
  <c r="R707" i="14"/>
  <c r="R708" i="14"/>
  <c r="R716" i="14"/>
  <c r="R720" i="14"/>
  <c r="R721" i="14"/>
  <c r="R2746" i="14"/>
  <c r="R722" i="14"/>
  <c r="R2740" i="14"/>
  <c r="R729" i="14"/>
  <c r="R737" i="14"/>
  <c r="R754" i="14"/>
  <c r="R755" i="14"/>
  <c r="R756" i="14"/>
  <c r="R2741" i="14"/>
  <c r="R2742" i="14"/>
  <c r="R757" i="14"/>
  <c r="R758" i="14"/>
  <c r="R2743" i="14"/>
  <c r="R759" i="14"/>
  <c r="R2745" i="14"/>
  <c r="R766" i="14"/>
  <c r="R692" i="14"/>
  <c r="R2747" i="14"/>
  <c r="R693" i="14"/>
  <c r="R2748" i="14"/>
  <c r="R694" i="14"/>
  <c r="R695" i="14"/>
  <c r="R696" i="14"/>
  <c r="R697" i="14"/>
  <c r="R698" i="14"/>
  <c r="R701" i="14"/>
  <c r="R702" i="14"/>
  <c r="R703" i="14"/>
  <c r="R704" i="14"/>
  <c r="R705" i="14"/>
  <c r="R706" i="14"/>
  <c r="R711" i="14"/>
  <c r="R713" i="14"/>
  <c r="R714" i="14"/>
  <c r="R715" i="14"/>
  <c r="R717" i="14"/>
  <c r="R718" i="14"/>
  <c r="R719" i="14"/>
  <c r="R723" i="14"/>
  <c r="R724" i="14"/>
  <c r="R725" i="14"/>
  <c r="R726" i="14"/>
  <c r="R727" i="14"/>
  <c r="R728" i="14"/>
  <c r="R730" i="14"/>
  <c r="R731" i="14"/>
  <c r="R2750" i="14"/>
  <c r="R734" i="14"/>
  <c r="R735" i="14"/>
  <c r="R2751" i="14"/>
  <c r="R736" i="14"/>
  <c r="R739" i="14"/>
  <c r="R740" i="14"/>
  <c r="R741" i="14"/>
  <c r="R2752" i="14"/>
  <c r="R748" i="14"/>
  <c r="R749" i="14"/>
  <c r="R2753" i="14"/>
  <c r="R750" i="14"/>
  <c r="R752" i="14"/>
  <c r="R2754" i="14"/>
  <c r="R753" i="14"/>
  <c r="R760" i="14"/>
  <c r="R762" i="14"/>
  <c r="R2755" i="14"/>
  <c r="R763" i="14"/>
  <c r="R2756" i="14"/>
  <c r="R2757" i="14"/>
  <c r="R765" i="14"/>
  <c r="R767" i="14"/>
  <c r="R768" i="14"/>
  <c r="R769" i="14"/>
  <c r="R770" i="14"/>
  <c r="R772" i="14"/>
  <c r="R2758" i="14"/>
  <c r="R773" i="14"/>
  <c r="R774" i="14"/>
  <c r="R775" i="14"/>
  <c r="R776" i="14"/>
  <c r="R777" i="14"/>
  <c r="R778" i="14"/>
  <c r="R2759" i="14"/>
  <c r="R779" i="14"/>
  <c r="R2760" i="14"/>
  <c r="R781" i="14"/>
  <c r="R783" i="14"/>
  <c r="R784" i="14"/>
  <c r="R785" i="14"/>
  <c r="R787" i="14"/>
  <c r="R788" i="14"/>
  <c r="R789" i="14"/>
  <c r="R2768" i="14"/>
  <c r="R2770" i="14"/>
  <c r="R790" i="14"/>
  <c r="R791" i="14"/>
  <c r="R792" i="14"/>
  <c r="R793" i="14"/>
  <c r="R794" i="14"/>
  <c r="R795" i="14"/>
  <c r="R2773" i="14"/>
  <c r="R797" i="14"/>
  <c r="R796" i="14"/>
  <c r="R798" i="14"/>
  <c r="R799" i="14"/>
  <c r="R800" i="14"/>
  <c r="R802" i="14"/>
  <c r="R803" i="14"/>
  <c r="R804" i="14"/>
  <c r="R805" i="14"/>
  <c r="R806" i="14"/>
  <c r="R807" i="14"/>
  <c r="R808" i="14"/>
  <c r="R830" i="14"/>
  <c r="R809" i="14"/>
  <c r="R810" i="14"/>
  <c r="R811" i="14"/>
  <c r="R812" i="14"/>
  <c r="R813" i="14"/>
  <c r="R814" i="14"/>
  <c r="R815" i="14"/>
  <c r="R816" i="14"/>
  <c r="R817" i="14"/>
  <c r="R818" i="14"/>
  <c r="R820" i="14"/>
  <c r="R821" i="14"/>
  <c r="R822" i="14"/>
  <c r="R823" i="14"/>
  <c r="R825" i="14"/>
  <c r="R826" i="14"/>
  <c r="R827" i="14"/>
  <c r="R2785" i="14"/>
  <c r="R831" i="14"/>
  <c r="R832" i="14"/>
  <c r="R835" i="14"/>
  <c r="R2775" i="14"/>
  <c r="R836" i="14"/>
  <c r="R839" i="14"/>
  <c r="R840" i="14"/>
  <c r="R2776" i="14"/>
  <c r="R841" i="14"/>
  <c r="R842" i="14"/>
  <c r="R843" i="14"/>
  <c r="R844" i="14"/>
  <c r="R845" i="14"/>
  <c r="R846" i="14"/>
  <c r="R847" i="14"/>
  <c r="R2778" i="14"/>
  <c r="R2779" i="14"/>
  <c r="R2780" i="14"/>
  <c r="R2781" i="14"/>
  <c r="R848" i="14"/>
  <c r="R849" i="14"/>
  <c r="R850" i="14"/>
  <c r="R851" i="14"/>
  <c r="R852" i="14"/>
  <c r="R854" i="14"/>
  <c r="R855" i="14"/>
  <c r="R856" i="14"/>
  <c r="R857" i="14"/>
  <c r="R858" i="14"/>
  <c r="R2783" i="14"/>
  <c r="R2784" i="14"/>
  <c r="R860" i="14"/>
  <c r="R861" i="14"/>
  <c r="R862" i="14"/>
  <c r="R863" i="14"/>
  <c r="R864" i="14"/>
  <c r="R865" i="14"/>
  <c r="R866" i="14"/>
  <c r="R2801" i="14"/>
  <c r="R869" i="14"/>
  <c r="R870" i="14"/>
  <c r="R871" i="14"/>
  <c r="R2787" i="14"/>
  <c r="R2788" i="14"/>
  <c r="R2789" i="14"/>
  <c r="R2790" i="14"/>
  <c r="R2791" i="14"/>
  <c r="R2792" i="14"/>
  <c r="R2793" i="14"/>
  <c r="R2797" i="14"/>
  <c r="R2798" i="14"/>
  <c r="R2800" i="14"/>
  <c r="R875" i="14"/>
  <c r="R876" i="14"/>
  <c r="R877" i="14"/>
  <c r="R878" i="14"/>
  <c r="R879" i="14"/>
  <c r="R880" i="14"/>
  <c r="R2802" i="14"/>
  <c r="R2803" i="14"/>
  <c r="R2805" i="14"/>
  <c r="R2806" i="14"/>
  <c r="R2807" i="14"/>
  <c r="R2809" i="14"/>
  <c r="R868" i="14"/>
  <c r="R881" i="14"/>
  <c r="R882" i="14"/>
  <c r="R883" i="14"/>
  <c r="R884" i="14"/>
  <c r="R885" i="14"/>
  <c r="R886" i="14"/>
  <c r="R887" i="14"/>
  <c r="R889" i="14"/>
  <c r="R890" i="14"/>
  <c r="R891" i="14"/>
  <c r="R2810" i="14"/>
  <c r="R892" i="14"/>
  <c r="R893" i="14"/>
  <c r="R2811" i="14"/>
  <c r="R894" i="14"/>
  <c r="R895" i="14"/>
  <c r="R897" i="14"/>
  <c r="R898" i="14"/>
  <c r="R900" i="14"/>
  <c r="R901" i="14"/>
  <c r="R905" i="14"/>
  <c r="R906" i="14"/>
  <c r="R907" i="14"/>
  <c r="R909" i="14"/>
  <c r="R910" i="14"/>
  <c r="R2812" i="14"/>
  <c r="R911" i="14"/>
  <c r="R2813" i="14"/>
  <c r="R2814" i="14"/>
  <c r="R2815" i="14"/>
  <c r="R2817" i="14"/>
  <c r="R2804" i="14"/>
  <c r="R912" i="14"/>
  <c r="R913" i="14"/>
  <c r="R914" i="14"/>
  <c r="R2818" i="14"/>
  <c r="R2819" i="14"/>
  <c r="R2823" i="14"/>
  <c r="R2826" i="14"/>
  <c r="R922" i="14"/>
  <c r="R923" i="14"/>
  <c r="R924" i="14"/>
  <c r="R925" i="14"/>
  <c r="R926" i="14"/>
  <c r="R927" i="14"/>
  <c r="R928" i="14"/>
  <c r="R2830" i="14"/>
  <c r="R929" i="14"/>
  <c r="R930" i="14"/>
  <c r="R931" i="14"/>
  <c r="R932" i="14"/>
  <c r="R933" i="14"/>
  <c r="R934" i="14"/>
  <c r="R2850" i="14"/>
  <c r="R935" i="14"/>
  <c r="R936" i="14"/>
  <c r="R937" i="14"/>
  <c r="R938" i="14"/>
  <c r="R940" i="14"/>
  <c r="R941" i="14"/>
  <c r="R942" i="14"/>
  <c r="R943" i="14"/>
  <c r="R944" i="14"/>
  <c r="R945" i="14"/>
  <c r="R946" i="14"/>
  <c r="R947" i="14"/>
  <c r="R2840" i="14"/>
  <c r="R948" i="14"/>
  <c r="R949" i="14"/>
  <c r="R950" i="14"/>
  <c r="R2851" i="14"/>
  <c r="R951" i="14"/>
  <c r="R953" i="14"/>
  <c r="R2831" i="14"/>
  <c r="R2832" i="14"/>
  <c r="R908" i="14"/>
  <c r="R954" i="14"/>
  <c r="R955" i="14"/>
  <c r="R956" i="14"/>
  <c r="R958" i="14"/>
  <c r="R962" i="14"/>
  <c r="R963" i="14"/>
  <c r="R964" i="14"/>
  <c r="R965" i="14"/>
  <c r="R966" i="14"/>
  <c r="R967" i="14"/>
  <c r="R968" i="14"/>
  <c r="R969" i="14"/>
  <c r="R970" i="14"/>
  <c r="R971" i="14"/>
  <c r="R973" i="14"/>
  <c r="R974" i="14"/>
  <c r="R975" i="14"/>
  <c r="R976" i="14"/>
  <c r="R977" i="14"/>
  <c r="R978" i="14"/>
  <c r="R979" i="14"/>
  <c r="R980" i="14"/>
  <c r="R981" i="14"/>
  <c r="R982" i="14"/>
  <c r="R986" i="14"/>
  <c r="R988" i="14"/>
  <c r="R989" i="14"/>
  <c r="R990" i="14"/>
  <c r="R991" i="14"/>
  <c r="R992" i="14"/>
  <c r="R2837" i="14"/>
  <c r="R993" i="14"/>
  <c r="R2838" i="14"/>
  <c r="R994" i="14"/>
  <c r="R2839" i="14"/>
  <c r="R995" i="14"/>
  <c r="R996" i="14"/>
  <c r="R997" i="14"/>
  <c r="R2857" i="14"/>
  <c r="R1000" i="14"/>
  <c r="R1001" i="14"/>
  <c r="R1002" i="14"/>
  <c r="R1003" i="14"/>
  <c r="R1004" i="14"/>
  <c r="R1006" i="14"/>
  <c r="R1007" i="14"/>
  <c r="R2842" i="14"/>
  <c r="R2843" i="14"/>
  <c r="R1016" i="14"/>
  <c r="R2877" i="14"/>
  <c r="R1017" i="14"/>
  <c r="R1018" i="14"/>
  <c r="R2848" i="14"/>
  <c r="R1019" i="14"/>
  <c r="R1020" i="14"/>
  <c r="R2849" i="14"/>
  <c r="R2852" i="14"/>
  <c r="R2856" i="14"/>
  <c r="R2858" i="14"/>
  <c r="R2859" i="14"/>
  <c r="R2860" i="14"/>
  <c r="R2861" i="14"/>
  <c r="R2862" i="14"/>
  <c r="R2863" i="14"/>
  <c r="R2864" i="14"/>
  <c r="R1021" i="14"/>
  <c r="R2866" i="14"/>
  <c r="R1024" i="14"/>
  <c r="R1025" i="14"/>
  <c r="R1026" i="14"/>
  <c r="R1027" i="14"/>
  <c r="R1028" i="14"/>
  <c r="R2867" i="14"/>
  <c r="R2868" i="14"/>
  <c r="R2869" i="14"/>
  <c r="R2870" i="14"/>
  <c r="R2871" i="14"/>
  <c r="R1030" i="14"/>
  <c r="R1029" i="14"/>
  <c r="R1031" i="14"/>
  <c r="R1032" i="14"/>
  <c r="R1033" i="14"/>
  <c r="R1035" i="14"/>
  <c r="R1037" i="14"/>
  <c r="R1038" i="14"/>
  <c r="R1039" i="14"/>
  <c r="R1040" i="14"/>
  <c r="R2880" i="14"/>
  <c r="R1041" i="14"/>
  <c r="R1042" i="14"/>
  <c r="R1043" i="14"/>
  <c r="R1044" i="14"/>
  <c r="R1045" i="14"/>
  <c r="R1046" i="14"/>
  <c r="R1048" i="14"/>
  <c r="R1049" i="14"/>
  <c r="R1050" i="14"/>
  <c r="R1051" i="14"/>
  <c r="R1052" i="14"/>
  <c r="R1053" i="14"/>
  <c r="R2872" i="14"/>
  <c r="R1054" i="14"/>
  <c r="R1056" i="14"/>
  <c r="R1057" i="14"/>
  <c r="R1059" i="14"/>
  <c r="R1060" i="14"/>
  <c r="R1061" i="14"/>
  <c r="R1062" i="14"/>
  <c r="R1064" i="14"/>
  <c r="R2873" i="14"/>
  <c r="R2874" i="14"/>
  <c r="R1065" i="14"/>
  <c r="R1066" i="14"/>
  <c r="R1068" i="14"/>
  <c r="R2875" i="14"/>
  <c r="R2876" i="14"/>
  <c r="R1070" i="14"/>
  <c r="R1072" i="14"/>
  <c r="R1073" i="14"/>
  <c r="R1074" i="14"/>
  <c r="R2881" i="14"/>
  <c r="R1075" i="14"/>
  <c r="R1076" i="14"/>
  <c r="R2882" i="14"/>
  <c r="R1077" i="14"/>
  <c r="R1078" i="14"/>
  <c r="R1079" i="14"/>
  <c r="R1080" i="14"/>
  <c r="R1081" i="14"/>
  <c r="R1082" i="14"/>
  <c r="R2879" i="14"/>
  <c r="R1083" i="14"/>
  <c r="R1084" i="14"/>
  <c r="R1085" i="14"/>
  <c r="R1086" i="14"/>
  <c r="R2884" i="14"/>
  <c r="R1088" i="14"/>
  <c r="R1089" i="14"/>
  <c r="R2885" i="14"/>
  <c r="R2886" i="14"/>
  <c r="R1090" i="14"/>
  <c r="R1093" i="14"/>
  <c r="R2907" i="14"/>
  <c r="R2888" i="14"/>
  <c r="R2889" i="14"/>
  <c r="R2890" i="14"/>
  <c r="R2891" i="14"/>
  <c r="R2892" i="14"/>
  <c r="R2893" i="14"/>
  <c r="R1099" i="14"/>
  <c r="R2894" i="14"/>
  <c r="R2895" i="14"/>
  <c r="R1101" i="14"/>
  <c r="R1102" i="14"/>
  <c r="R2897" i="14"/>
  <c r="R1104" i="14"/>
  <c r="R1105" i="14"/>
  <c r="R2898" i="14"/>
  <c r="R1106" i="14"/>
  <c r="R2900" i="14"/>
  <c r="R1107" i="14"/>
  <c r="R1108" i="14"/>
  <c r="R1109" i="14"/>
  <c r="R1091" i="14"/>
  <c r="R1110" i="14"/>
  <c r="R1111" i="14"/>
  <c r="R1112" i="14"/>
  <c r="R1113" i="14"/>
  <c r="R1117" i="14"/>
  <c r="R2901" i="14"/>
  <c r="R2902" i="14"/>
  <c r="R2903" i="14"/>
  <c r="R1118" i="14"/>
  <c r="R1119" i="14"/>
  <c r="R1121" i="14"/>
  <c r="R1120" i="14"/>
  <c r="R1122" i="14"/>
  <c r="R1123" i="14"/>
  <c r="R1124" i="14"/>
  <c r="R1125" i="14"/>
  <c r="R1127" i="14"/>
  <c r="R1126" i="14"/>
  <c r="R1128" i="14"/>
  <c r="R1129" i="14"/>
  <c r="R1130" i="14"/>
  <c r="R1131" i="14"/>
  <c r="R1132" i="14"/>
  <c r="R1133" i="14"/>
  <c r="R1134" i="14"/>
  <c r="R1136" i="14"/>
  <c r="R1135" i="14"/>
  <c r="R1137" i="14"/>
  <c r="R1138" i="14"/>
  <c r="R1139" i="14"/>
  <c r="R1140" i="14"/>
  <c r="R1141" i="14"/>
  <c r="R1142" i="14"/>
  <c r="R1143" i="14"/>
  <c r="R1144" i="14"/>
  <c r="R1145" i="14"/>
  <c r="R1146" i="14"/>
  <c r="R1147" i="14"/>
  <c r="R1149" i="14"/>
  <c r="R2904" i="14"/>
  <c r="R2906" i="14"/>
  <c r="R1150" i="14"/>
  <c r="R1151" i="14"/>
  <c r="R1152" i="14"/>
  <c r="R1153" i="14"/>
  <c r="R1154" i="14"/>
  <c r="R1155" i="14"/>
  <c r="R1156" i="14"/>
  <c r="R1157" i="14"/>
  <c r="R1158" i="14"/>
  <c r="R1159" i="14"/>
  <c r="R1160" i="14"/>
  <c r="R1161" i="14"/>
  <c r="R2909" i="14"/>
  <c r="R1162" i="14"/>
  <c r="R1163" i="14"/>
  <c r="R1164" i="14"/>
  <c r="R1167" i="14"/>
  <c r="R1168" i="14"/>
  <c r="R1170" i="14"/>
  <c r="R1171" i="14"/>
  <c r="R2910" i="14"/>
  <c r="R1172" i="14"/>
  <c r="R1173" i="14"/>
  <c r="R2914" i="14"/>
  <c r="R2916" i="14"/>
  <c r="R2918" i="14"/>
  <c r="R1175" i="14"/>
  <c r="R2919" i="14"/>
  <c r="R1176" i="14"/>
  <c r="R1177" i="14"/>
  <c r="R2921" i="14"/>
  <c r="R2922" i="14"/>
  <c r="R2923" i="14"/>
  <c r="R1178" i="14"/>
  <c r="R1179" i="14"/>
  <c r="R1180" i="14"/>
  <c r="R1181" i="14"/>
  <c r="R1182" i="14"/>
  <c r="R1183" i="14"/>
  <c r="R1184" i="14"/>
  <c r="R1185" i="14"/>
  <c r="R2936" i="14"/>
  <c r="R1187" i="14"/>
  <c r="R1188" i="14"/>
  <c r="R1189" i="14"/>
  <c r="R1190" i="14"/>
  <c r="R1191" i="14"/>
  <c r="R1192" i="14"/>
  <c r="R1193" i="14"/>
  <c r="R1194" i="14"/>
  <c r="R1195" i="14"/>
  <c r="R1196" i="14"/>
  <c r="R1197" i="14"/>
  <c r="R1198" i="14"/>
  <c r="R1200" i="14"/>
  <c r="R1201" i="14"/>
  <c r="R1202" i="14"/>
  <c r="R2939" i="14"/>
  <c r="R1203" i="14"/>
  <c r="R1206" i="14"/>
  <c r="R1207" i="14"/>
  <c r="R1208" i="14"/>
  <c r="R1209" i="14"/>
  <c r="R1210" i="14"/>
  <c r="R2924" i="14"/>
  <c r="R2925" i="14"/>
  <c r="R1212" i="14"/>
  <c r="R2926" i="14"/>
  <c r="R1213" i="14"/>
  <c r="R1214" i="14"/>
  <c r="R1215" i="14"/>
  <c r="R1216" i="14"/>
  <c r="R2944" i="14"/>
  <c r="R1166" i="14"/>
  <c r="R1217" i="14"/>
  <c r="R1218" i="14"/>
  <c r="R1219" i="14"/>
  <c r="R1220" i="14"/>
  <c r="R2946" i="14"/>
  <c r="R1221" i="14"/>
  <c r="R1222" i="14"/>
  <c r="R1223" i="14"/>
  <c r="R1224" i="14"/>
  <c r="R1226" i="14"/>
  <c r="R2927" i="14"/>
  <c r="R1227" i="14"/>
  <c r="R1228" i="14"/>
  <c r="R1229" i="14"/>
  <c r="R1230" i="14"/>
  <c r="R1231" i="14"/>
  <c r="R2933" i="14"/>
  <c r="R1232" i="14"/>
  <c r="R1233" i="14"/>
  <c r="R2928" i="14"/>
  <c r="R1165" i="14"/>
  <c r="R2935" i="14"/>
  <c r="R2930" i="14"/>
  <c r="R2931" i="14"/>
  <c r="R1234" i="14"/>
  <c r="R1235" i="14"/>
  <c r="R1236" i="14"/>
  <c r="R1237" i="14"/>
  <c r="R1238" i="14"/>
  <c r="R1239" i="14"/>
  <c r="R2940" i="14"/>
  <c r="R2941" i="14"/>
  <c r="R1240" i="14"/>
  <c r="R2942" i="14"/>
  <c r="R1241" i="14"/>
  <c r="R2943" i="14"/>
  <c r="R2947" i="14"/>
  <c r="R1242" i="14"/>
  <c r="R2949" i="14"/>
  <c r="R2950" i="14"/>
  <c r="R2951" i="14"/>
  <c r="R2953" i="14"/>
  <c r="R2952" i="14"/>
  <c r="R2954" i="14"/>
  <c r="R2955" i="14"/>
  <c r="R2956" i="14"/>
  <c r="R2957" i="14"/>
  <c r="R2958" i="14"/>
  <c r="R2959" i="14"/>
  <c r="R1243" i="14"/>
  <c r="R2960" i="14"/>
  <c r="R2961" i="14"/>
  <c r="R1244" i="14"/>
  <c r="R2962" i="14"/>
  <c r="R1245" i="14"/>
  <c r="R1246" i="14"/>
  <c r="R1247" i="14"/>
  <c r="R1248" i="14"/>
  <c r="R1249" i="14"/>
  <c r="R1250" i="14"/>
  <c r="R2979" i="14"/>
  <c r="R1251" i="14"/>
  <c r="R1252" i="14"/>
  <c r="R2963" i="14"/>
  <c r="R2964" i="14"/>
  <c r="R1253" i="14"/>
  <c r="R1254" i="14"/>
  <c r="R2965" i="14"/>
  <c r="R2966" i="14"/>
  <c r="R1255" i="14"/>
  <c r="R1257" i="14"/>
  <c r="R1258" i="14"/>
  <c r="R1259" i="14"/>
  <c r="R1260" i="14"/>
  <c r="R1261" i="14"/>
  <c r="R1262" i="14"/>
  <c r="R1263" i="14"/>
  <c r="R1264" i="14"/>
  <c r="R1265" i="14"/>
  <c r="R1266" i="14"/>
  <c r="R1267" i="14"/>
  <c r="R1268" i="14"/>
  <c r="R1269" i="14"/>
  <c r="R1270" i="14"/>
  <c r="R1271" i="14"/>
  <c r="R1272" i="14"/>
  <c r="R1273" i="14"/>
  <c r="R1274" i="14"/>
  <c r="R1275" i="14"/>
  <c r="R1276" i="14"/>
  <c r="R1277" i="14"/>
  <c r="R1278" i="14"/>
  <c r="R1279" i="14"/>
  <c r="R1281" i="14"/>
  <c r="R1282" i="14"/>
  <c r="R1283" i="14"/>
  <c r="R1284" i="14"/>
  <c r="R1285" i="14"/>
  <c r="R1287" i="14"/>
  <c r="R1286" i="14"/>
  <c r="R2967" i="14"/>
  <c r="R2968" i="14"/>
  <c r="R1288" i="14"/>
  <c r="R1289" i="14"/>
  <c r="R1290" i="14"/>
  <c r="R2969" i="14"/>
  <c r="R1291" i="14"/>
  <c r="R2970" i="14"/>
  <c r="R1292" i="14"/>
  <c r="R2971" i="14"/>
  <c r="R1297" i="14"/>
  <c r="R1293" i="14"/>
  <c r="R1295" i="14"/>
  <c r="R1296" i="14"/>
  <c r="R2972" i="14"/>
  <c r="R1294" i="14"/>
  <c r="R1298" i="14"/>
  <c r="R1299" i="14"/>
  <c r="R1300" i="14"/>
  <c r="R1304" i="14"/>
  <c r="R1303" i="14"/>
  <c r="R1301" i="14"/>
  <c r="R1302" i="14"/>
  <c r="R1305" i="14"/>
  <c r="R1306" i="14"/>
  <c r="R1307" i="14"/>
  <c r="R1308" i="14"/>
  <c r="R1309" i="14"/>
  <c r="R1310" i="14"/>
  <c r="R1311" i="14"/>
  <c r="R1312" i="14"/>
  <c r="R1313" i="14"/>
  <c r="R1314" i="14"/>
  <c r="R1315" i="14"/>
  <c r="R2973" i="14"/>
  <c r="R1318" i="14"/>
  <c r="R2974" i="14"/>
  <c r="R1320" i="14"/>
  <c r="R1321" i="14"/>
  <c r="R1322" i="14"/>
  <c r="R2975" i="14"/>
  <c r="R2976" i="14"/>
  <c r="R2977" i="14"/>
  <c r="R1326" i="14"/>
  <c r="R1327" i="14"/>
  <c r="R1328" i="14"/>
  <c r="R2978" i="14"/>
  <c r="R2981" i="14"/>
  <c r="R2980" i="14"/>
  <c r="R2982" i="14"/>
  <c r="R2983" i="14"/>
  <c r="R1329" i="14"/>
  <c r="R1331" i="14"/>
  <c r="R1332" i="14"/>
  <c r="R1333" i="14"/>
  <c r="R2984" i="14"/>
  <c r="R1334" i="14"/>
  <c r="R2985" i="14"/>
  <c r="R2986" i="14"/>
  <c r="R1335" i="14"/>
  <c r="R1336" i="14"/>
  <c r="R1338" i="14"/>
  <c r="R1339" i="14"/>
  <c r="R1341" i="14"/>
  <c r="R1342" i="14"/>
  <c r="R1330" i="14"/>
  <c r="R1343" i="14"/>
  <c r="R1344" i="14"/>
  <c r="R1345" i="14"/>
  <c r="R2987" i="14"/>
  <c r="R1346" i="14"/>
  <c r="R2988" i="14"/>
  <c r="R1347" i="14"/>
  <c r="R1348" i="14"/>
  <c r="R3002" i="14"/>
  <c r="R1349" i="14"/>
  <c r="R3003" i="14"/>
  <c r="R1350" i="14"/>
  <c r="R1351" i="14"/>
  <c r="R1352" i="14"/>
  <c r="R2989" i="14"/>
  <c r="R1354" i="14"/>
  <c r="R1355" i="14"/>
  <c r="R1356" i="14"/>
  <c r="R1357" i="14"/>
  <c r="R1358" i="14"/>
  <c r="R1359" i="14"/>
  <c r="R1362" i="14"/>
  <c r="R2990" i="14"/>
  <c r="R2991" i="14"/>
  <c r="R2992" i="14"/>
  <c r="R1360" i="14"/>
  <c r="R1361" i="14"/>
  <c r="R1364" i="14"/>
  <c r="R1366" i="14"/>
  <c r="R2993" i="14"/>
  <c r="R1368" i="14"/>
  <c r="R1369" i="14"/>
  <c r="R2994" i="14"/>
  <c r="R2995" i="14"/>
  <c r="R1370" i="14"/>
  <c r="R1371" i="14"/>
  <c r="R1372" i="14"/>
  <c r="R1373" i="14"/>
  <c r="R1374" i="14"/>
  <c r="R636" i="14"/>
  <c r="R838" i="14"/>
  <c r="R828" i="14"/>
  <c r="R3011" i="14"/>
  <c r="R1376" i="14"/>
  <c r="R1377" i="14"/>
  <c r="R1378" i="14"/>
  <c r="R1379" i="14"/>
  <c r="R1381" i="14"/>
  <c r="R1382" i="14"/>
  <c r="R1383" i="14"/>
  <c r="R1384" i="14"/>
  <c r="R1385" i="14"/>
  <c r="R1386" i="14"/>
  <c r="R2997" i="14"/>
  <c r="R1387" i="14"/>
  <c r="R2998" i="14"/>
  <c r="R1388" i="14"/>
  <c r="R1389" i="14"/>
  <c r="R1390" i="14"/>
  <c r="R1391" i="14"/>
  <c r="R1392" i="14"/>
  <c r="R1393" i="14"/>
  <c r="R1394" i="14"/>
  <c r="R1395" i="14"/>
  <c r="R1396" i="14"/>
  <c r="R3024" i="14"/>
  <c r="R1399" i="14"/>
  <c r="R2999" i="14"/>
  <c r="R3000" i="14"/>
  <c r="R1340" i="14"/>
  <c r="R3001" i="14"/>
  <c r="R3004" i="14"/>
  <c r="R1400" i="14"/>
  <c r="R1401" i="14"/>
  <c r="R1403" i="14"/>
  <c r="R1404" i="14"/>
  <c r="R3005" i="14"/>
  <c r="R3006" i="14"/>
  <c r="R1405" i="14"/>
  <c r="R3007" i="14"/>
  <c r="R3008" i="14"/>
  <c r="R3009" i="14"/>
  <c r="R3013" i="14"/>
  <c r="R3014" i="14"/>
  <c r="R3015" i="14"/>
  <c r="R3016" i="14"/>
  <c r="R3017" i="14"/>
  <c r="R1406" i="14"/>
  <c r="R3018" i="14"/>
  <c r="R3019" i="14"/>
  <c r="R3020" i="14"/>
  <c r="R1407" i="14"/>
  <c r="R3041" i="14"/>
  <c r="R1411" i="14"/>
  <c r="R1410" i="14"/>
  <c r="R1412" i="14"/>
  <c r="R1409" i="14"/>
  <c r="R1408" i="14"/>
  <c r="R1413" i="14"/>
  <c r="R1414" i="14"/>
  <c r="R1421" i="14"/>
  <c r="R1417" i="14"/>
  <c r="R1416" i="14"/>
  <c r="R1422" i="14"/>
  <c r="R1424" i="14"/>
  <c r="R1425" i="14"/>
  <c r="R3030" i="14"/>
  <c r="R3051" i="14"/>
  <c r="R1426" i="14"/>
  <c r="R3031" i="14"/>
  <c r="R1427" i="14"/>
  <c r="R1428" i="14"/>
  <c r="R1429" i="14"/>
  <c r="R1430" i="14"/>
  <c r="R1433" i="14"/>
  <c r="R1435" i="14"/>
  <c r="R1436" i="14"/>
  <c r="R1437" i="14"/>
  <c r="R1438" i="14"/>
  <c r="R1439" i="14"/>
  <c r="R1440" i="14"/>
  <c r="R3032" i="14"/>
  <c r="R3034" i="14"/>
  <c r="R1441" i="14"/>
  <c r="R3036" i="14"/>
  <c r="R3042" i="14"/>
  <c r="R3043" i="14"/>
  <c r="R3046" i="14"/>
  <c r="R3045" i="14"/>
  <c r="R3047" i="14"/>
  <c r="R1443" i="14"/>
  <c r="R1444" i="14"/>
  <c r="R1445" i="14"/>
  <c r="R1446" i="14"/>
  <c r="R1447" i="14"/>
  <c r="R3048" i="14"/>
  <c r="R1448" i="14"/>
  <c r="R1449" i="14"/>
  <c r="R1451" i="14"/>
  <c r="R1415" i="14"/>
  <c r="R1452" i="14"/>
  <c r="R1453" i="14"/>
  <c r="R1454" i="14"/>
  <c r="R1456" i="14"/>
  <c r="R1457" i="14"/>
  <c r="R1458" i="14"/>
  <c r="R1461" i="14"/>
  <c r="R1462" i="14"/>
  <c r="R1463" i="14"/>
  <c r="R1464" i="14"/>
  <c r="R1465" i="14"/>
  <c r="R1466" i="14"/>
  <c r="R1468" i="14"/>
  <c r="R3049" i="14"/>
  <c r="R1469" i="14"/>
  <c r="R1474" i="14"/>
  <c r="R3064" i="14"/>
  <c r="R1475" i="14"/>
  <c r="R1477" i="14"/>
  <c r="R1482" i="14"/>
  <c r="R1483" i="14"/>
  <c r="R1484" i="14"/>
  <c r="R1486" i="14"/>
  <c r="R3052" i="14"/>
  <c r="R3054" i="14"/>
  <c r="R1487" i="14"/>
  <c r="R3055" i="14"/>
  <c r="R3056" i="14"/>
  <c r="R1488" i="14"/>
  <c r="R1490" i="14"/>
  <c r="R1491" i="14"/>
  <c r="R1492" i="14"/>
  <c r="R1493" i="14"/>
  <c r="R1494" i="14"/>
  <c r="R3057" i="14"/>
  <c r="R1495" i="14"/>
  <c r="R1496" i="14"/>
  <c r="R3058" i="14"/>
  <c r="R3059" i="14"/>
  <c r="R1497" i="14"/>
  <c r="R1498" i="14"/>
  <c r="R1499" i="14"/>
  <c r="R1500" i="14"/>
  <c r="R3060" i="14"/>
  <c r="R1501" i="14"/>
  <c r="R1502" i="14"/>
  <c r="R1503" i="14"/>
  <c r="R1504" i="14"/>
  <c r="R1505" i="14"/>
  <c r="R1506" i="14"/>
  <c r="R1507" i="14"/>
  <c r="R1516" i="14"/>
  <c r="R1517" i="14"/>
  <c r="R1518" i="14"/>
  <c r="R1519" i="14"/>
  <c r="R1520" i="14"/>
  <c r="R1521" i="14"/>
  <c r="R3061" i="14"/>
  <c r="R1522" i="14"/>
  <c r="R1523" i="14"/>
  <c r="R1524" i="14"/>
  <c r="R1525" i="14"/>
  <c r="R1526" i="14"/>
  <c r="R3062" i="14"/>
  <c r="R3063" i="14"/>
  <c r="R3065" i="14"/>
  <c r="R1528" i="14"/>
  <c r="R1529" i="14"/>
  <c r="R1530" i="14"/>
  <c r="R1531" i="14"/>
  <c r="R1536" i="14"/>
  <c r="R1537" i="14"/>
  <c r="R1539" i="14"/>
  <c r="R1540" i="14"/>
  <c r="R1541" i="14"/>
  <c r="R1532" i="14"/>
  <c r="R1533" i="14"/>
  <c r="R1534" i="14"/>
  <c r="R1535" i="14"/>
  <c r="R1538" i="14"/>
  <c r="R1544" i="14"/>
  <c r="R3066" i="14"/>
  <c r="R1546" i="14"/>
  <c r="R1547" i="14"/>
  <c r="R1548" i="14"/>
  <c r="R1549" i="14"/>
  <c r="R3067" i="14"/>
  <c r="R3068" i="14"/>
  <c r="R3087" i="14"/>
  <c r="R3090" i="14"/>
  <c r="R3091" i="14"/>
  <c r="R3092" i="14"/>
  <c r="R3069" i="14"/>
  <c r="R1553" i="14"/>
  <c r="R3070" i="14"/>
  <c r="R3072" i="14"/>
  <c r="R3071" i="14"/>
  <c r="R3073" i="14"/>
  <c r="R1555" i="14"/>
  <c r="R1556" i="14"/>
  <c r="R1557" i="14"/>
  <c r="R1560" i="14"/>
  <c r="R1559" i="14"/>
  <c r="R3074" i="14"/>
  <c r="R1561" i="14"/>
  <c r="R3075" i="14"/>
  <c r="R3076" i="14"/>
  <c r="R1563" i="14"/>
  <c r="R3105" i="14"/>
  <c r="R3078" i="14"/>
  <c r="R3079" i="14"/>
  <c r="R3080" i="14"/>
  <c r="R3081" i="14"/>
  <c r="R1567" i="14"/>
  <c r="R1569" i="14"/>
  <c r="R1570" i="14"/>
  <c r="R1571" i="14"/>
  <c r="R3084" i="14"/>
  <c r="R3085" i="14"/>
  <c r="R3088" i="14"/>
  <c r="R1573" i="14"/>
  <c r="R3094" i="14"/>
  <c r="R3095" i="14"/>
  <c r="R1578" i="14"/>
  <c r="R3096" i="14"/>
  <c r="R3097" i="14"/>
  <c r="R3098" i="14"/>
  <c r="R3099" i="14"/>
  <c r="R1574" i="14"/>
  <c r="R3100" i="14"/>
  <c r="R1579" i="14"/>
  <c r="R1580" i="14"/>
  <c r="R1581" i="14"/>
  <c r="R1582" i="14"/>
  <c r="R1583" i="14"/>
  <c r="R3101" i="14"/>
  <c r="R3102" i="14"/>
  <c r="R3103" i="14"/>
  <c r="R1586" i="14"/>
  <c r="R1587" i="14"/>
  <c r="R1588" i="14"/>
  <c r="R1589" i="14"/>
  <c r="R1590" i="14"/>
  <c r="R1591" i="14"/>
  <c r="R3104" i="14"/>
  <c r="R1592" i="14"/>
  <c r="R1594" i="14"/>
  <c r="R3106" i="14"/>
  <c r="R3107" i="14"/>
  <c r="R3108" i="14"/>
  <c r="R3109" i="14"/>
  <c r="R1593" i="14"/>
  <c r="R1664" i="14"/>
  <c r="R3110" i="14"/>
  <c r="R1665" i="14"/>
  <c r="R1596" i="14"/>
  <c r="R1595" i="14"/>
  <c r="R1597" i="14"/>
  <c r="R1599" i="14"/>
  <c r="R1598" i="14"/>
  <c r="R1600" i="14"/>
  <c r="R1601" i="14"/>
  <c r="R1603" i="14"/>
  <c r="R3111" i="14"/>
  <c r="R3112" i="14"/>
  <c r="R1607" i="14"/>
  <c r="R3113" i="14"/>
  <c r="R3147" i="14"/>
  <c r="R3116" i="14"/>
  <c r="R3117" i="14"/>
  <c r="R3149" i="14"/>
  <c r="R3119" i="14"/>
  <c r="R3120" i="14"/>
  <c r="R3121" i="14"/>
  <c r="R3122" i="14"/>
  <c r="R3123" i="14"/>
  <c r="R3151" i="14"/>
  <c r="R1615" i="14"/>
  <c r="R3124" i="14"/>
  <c r="R3125" i="14"/>
  <c r="R1617" i="14"/>
  <c r="R3127" i="14"/>
  <c r="R1619" i="14"/>
  <c r="R3160" i="14"/>
  <c r="R1621" i="14"/>
  <c r="R3134" i="14"/>
  <c r="R1623" i="14"/>
  <c r="R1624" i="14"/>
  <c r="R1629" i="14"/>
  <c r="R1632" i="14"/>
  <c r="R3137" i="14"/>
  <c r="R3138" i="14"/>
  <c r="R3139" i="14"/>
  <c r="R1633" i="14"/>
  <c r="R3140" i="14"/>
  <c r="R3141" i="14"/>
  <c r="R3142" i="14"/>
  <c r="R3143" i="14"/>
  <c r="R3145" i="14"/>
  <c r="R1634" i="14"/>
  <c r="R1636" i="14"/>
  <c r="R1637" i="14"/>
  <c r="R1638" i="14"/>
  <c r="R1639" i="14"/>
  <c r="R3171" i="14"/>
  <c r="R1640" i="14"/>
  <c r="R1643" i="14"/>
  <c r="R1644" i="14"/>
  <c r="R3174" i="14"/>
  <c r="R1645" i="14"/>
  <c r="R1647" i="14"/>
  <c r="R1651" i="14"/>
  <c r="R1652" i="14"/>
  <c r="R1656" i="14"/>
  <c r="R1658" i="14"/>
  <c r="R1659" i="14"/>
  <c r="R1671" i="14"/>
  <c r="R3146" i="14"/>
  <c r="R1672" i="14"/>
  <c r="R1673" i="14"/>
  <c r="R3148" i="14"/>
  <c r="R1674" i="14"/>
  <c r="R1675" i="14"/>
  <c r="R1676" i="14"/>
  <c r="R1677" i="14"/>
  <c r="R1678" i="14"/>
  <c r="R3150" i="14"/>
  <c r="R1679" i="14"/>
  <c r="R1680" i="14"/>
  <c r="R1681" i="14"/>
  <c r="R3153" i="14"/>
  <c r="R3162" i="14"/>
  <c r="R3164" i="14"/>
  <c r="R1683" i="14"/>
  <c r="R1686" i="14"/>
  <c r="R1687" i="14"/>
  <c r="R1688" i="14"/>
  <c r="R1689" i="14"/>
  <c r="R1690" i="14"/>
  <c r="R1691" i="14"/>
  <c r="R1692" i="14"/>
  <c r="R1693" i="14"/>
  <c r="R3165" i="14"/>
  <c r="R3166" i="14"/>
  <c r="R1694" i="14"/>
  <c r="R1695" i="14"/>
  <c r="R1696" i="14"/>
  <c r="R1697" i="14"/>
  <c r="R1698" i="14"/>
  <c r="R1699" i="14"/>
  <c r="R3167" i="14"/>
  <c r="R1700" i="14"/>
  <c r="R1702" i="14"/>
  <c r="R1703" i="14"/>
  <c r="R3168" i="14"/>
  <c r="R1704" i="14"/>
  <c r="R1705" i="14"/>
  <c r="R3169" i="14"/>
  <c r="R1706" i="14"/>
  <c r="R1707" i="14"/>
  <c r="R1708" i="14"/>
  <c r="R1709" i="14"/>
  <c r="R1710" i="14"/>
  <c r="R1711" i="14"/>
  <c r="R1714" i="14"/>
  <c r="R1715" i="14"/>
  <c r="R1716" i="14"/>
  <c r="R1717" i="14"/>
  <c r="R1718" i="14"/>
  <c r="R3170" i="14"/>
  <c r="R1719" i="14"/>
  <c r="R1720" i="14"/>
  <c r="R3207" i="14"/>
  <c r="R1721" i="14"/>
  <c r="R1722" i="14"/>
  <c r="R1723" i="14"/>
  <c r="R1724" i="14"/>
  <c r="R1725" i="14"/>
  <c r="R1726" i="14"/>
  <c r="R1727" i="14"/>
  <c r="R1728" i="14"/>
  <c r="R1729" i="14"/>
  <c r="R3176" i="14"/>
  <c r="R1730" i="14"/>
  <c r="R3177" i="14"/>
  <c r="R3181" i="14"/>
  <c r="R3183" i="14"/>
  <c r="R1731" i="14"/>
  <c r="R1732" i="14"/>
  <c r="R1733" i="14"/>
  <c r="R1734" i="14"/>
  <c r="R1735" i="14"/>
  <c r="R1736" i="14"/>
  <c r="R1737" i="14"/>
  <c r="R1738" i="14"/>
  <c r="R3184" i="14"/>
  <c r="R3185" i="14"/>
  <c r="R1739" i="14"/>
  <c r="R1740" i="14"/>
  <c r="R1741" i="14"/>
  <c r="R1742" i="14"/>
  <c r="R1743" i="14"/>
  <c r="R1744" i="14"/>
  <c r="R1745" i="14"/>
  <c r="R1751" i="14"/>
  <c r="R1752" i="14"/>
  <c r="R1753" i="14"/>
  <c r="R1754" i="14"/>
  <c r="R1755" i="14"/>
  <c r="R1756" i="14"/>
  <c r="R3187" i="14"/>
  <c r="R3188" i="14"/>
  <c r="R1757" i="14"/>
  <c r="R3189" i="14"/>
  <c r="R3190" i="14"/>
  <c r="R1759" i="14"/>
  <c r="R1760" i="14"/>
  <c r="R1761" i="14"/>
  <c r="R1762" i="14"/>
  <c r="R3192" i="14"/>
  <c r="R1764" i="14"/>
  <c r="R3227" i="14"/>
  <c r="R1766" i="14"/>
  <c r="R1769" i="14"/>
  <c r="R3208" i="14"/>
  <c r="R1770" i="14"/>
  <c r="R1771" i="14"/>
  <c r="R3229" i="14"/>
  <c r="R1772" i="14"/>
  <c r="R1773" i="14"/>
  <c r="R1774" i="14"/>
  <c r="R1775" i="14"/>
  <c r="R1776" i="14"/>
  <c r="R1777" i="14"/>
  <c r="R3209" i="14"/>
  <c r="R1778" i="14"/>
  <c r="R1779" i="14"/>
  <c r="R1780" i="14"/>
  <c r="R1781" i="14"/>
  <c r="R1782" i="14"/>
  <c r="R1783" i="14"/>
  <c r="R1785" i="14"/>
  <c r="R1786" i="14"/>
  <c r="R3211" i="14"/>
  <c r="R1787" i="14"/>
  <c r="R1788" i="14"/>
  <c r="R1789" i="14"/>
  <c r="R1790" i="14"/>
  <c r="R1791" i="14"/>
  <c r="R1793" i="14"/>
  <c r="R3212" i="14"/>
  <c r="R1794" i="14"/>
  <c r="R3213" i="14"/>
  <c r="R1795" i="14"/>
  <c r="R1796" i="14"/>
  <c r="R1797" i="14"/>
  <c r="R1798" i="14"/>
  <c r="R1799" i="14"/>
  <c r="R1800" i="14"/>
  <c r="R1801" i="14"/>
  <c r="R3214" i="14"/>
  <c r="R1805" i="14"/>
  <c r="R3215" i="14"/>
  <c r="R1806" i="14"/>
  <c r="R1808" i="14"/>
  <c r="R1809" i="14"/>
  <c r="R3217" i="14"/>
  <c r="R3221" i="14"/>
  <c r="R1810" i="14"/>
  <c r="R1811" i="14"/>
  <c r="R1813" i="14"/>
  <c r="R1812" i="14"/>
  <c r="R1814" i="14"/>
  <c r="R3223" i="14"/>
  <c r="R1815" i="14"/>
  <c r="R3224" i="14"/>
  <c r="R1816" i="14"/>
  <c r="R1817" i="14"/>
  <c r="R1818" i="14"/>
  <c r="R1819" i="14"/>
  <c r="R1820" i="14"/>
  <c r="R1821" i="14"/>
  <c r="R1823" i="14"/>
  <c r="R1824" i="14"/>
  <c r="R1826" i="14"/>
  <c r="R1827" i="14"/>
  <c r="R3242" i="14"/>
  <c r="R1829" i="14"/>
  <c r="R1830" i="14"/>
  <c r="R1832" i="14"/>
  <c r="R1833" i="14"/>
  <c r="R3225" i="14"/>
  <c r="R1834" i="14"/>
  <c r="R1835" i="14"/>
  <c r="R3254" i="14"/>
  <c r="R1836" i="14"/>
  <c r="R1837" i="14"/>
  <c r="R1842" i="14"/>
  <c r="R1843" i="14"/>
  <c r="R1844" i="14"/>
  <c r="R1845" i="14"/>
  <c r="R3226" i="14"/>
  <c r="R3228" i="14"/>
  <c r="R3230" i="14"/>
  <c r="R3231" i="14"/>
  <c r="R3232" i="14"/>
  <c r="R3233" i="14"/>
  <c r="R3234" i="14"/>
  <c r="R3235" i="14"/>
  <c r="R3236" i="14"/>
  <c r="R1846" i="14"/>
  <c r="R1847" i="14"/>
  <c r="R3238" i="14"/>
  <c r="R3239" i="14"/>
  <c r="R3241" i="14"/>
  <c r="R1848" i="14"/>
  <c r="R3243" i="14"/>
  <c r="R3244" i="14"/>
  <c r="R3245" i="14"/>
  <c r="R3246" i="14"/>
  <c r="R1850" i="14"/>
  <c r="R1851" i="14"/>
  <c r="R3247" i="14"/>
  <c r="R1852" i="14"/>
  <c r="R1856" i="14"/>
  <c r="R1857" i="14"/>
  <c r="R1858" i="14"/>
  <c r="R3275" i="14"/>
  <c r="R1860" i="14"/>
  <c r="R1859" i="14"/>
  <c r="R3248" i="14"/>
  <c r="R3249" i="14"/>
  <c r="R3250" i="14"/>
  <c r="R3251" i="14"/>
  <c r="R3252" i="14"/>
  <c r="R3253" i="14"/>
  <c r="R3255" i="14"/>
  <c r="R3256" i="14"/>
  <c r="R3257" i="14"/>
  <c r="R3258" i="14"/>
  <c r="R1861" i="14"/>
  <c r="R3260" i="14"/>
  <c r="R3053" i="14"/>
  <c r="R1862" i="14"/>
  <c r="R1863" i="14"/>
  <c r="R1864" i="14"/>
  <c r="R1865" i="14"/>
  <c r="R3279" i="14"/>
  <c r="R1866" i="14"/>
  <c r="R3282" i="14"/>
  <c r="R3261" i="14"/>
  <c r="R3262" i="14"/>
  <c r="R1868" i="14"/>
  <c r="R1869" i="14"/>
  <c r="R1870" i="14"/>
  <c r="R1871" i="14"/>
  <c r="R3263" i="14"/>
  <c r="R1872" i="14"/>
  <c r="R3264" i="14"/>
  <c r="R3290" i="14"/>
  <c r="R1873" i="14"/>
  <c r="R3265" i="14"/>
  <c r="R1874" i="14"/>
  <c r="R1875" i="14"/>
  <c r="R1876" i="14"/>
  <c r="R1877" i="14"/>
  <c r="R1878" i="14"/>
  <c r="R3266" i="14"/>
  <c r="R3267" i="14"/>
  <c r="R3268" i="14"/>
  <c r="R3269" i="14"/>
  <c r="R1879" i="14"/>
  <c r="R1880" i="14"/>
  <c r="R1881" i="14"/>
  <c r="R1882" i="14"/>
  <c r="R1883" i="14"/>
  <c r="R3270" i="14"/>
  <c r="R1884" i="14"/>
  <c r="R1885" i="14"/>
  <c r="R1886" i="14"/>
  <c r="R1887" i="14"/>
  <c r="R1888" i="14"/>
  <c r="R1889" i="14"/>
  <c r="R1890" i="14"/>
  <c r="R1891" i="14"/>
  <c r="R1893" i="14"/>
  <c r="R1894" i="14"/>
  <c r="R1892" i="14"/>
  <c r="R3271" i="14"/>
  <c r="R1897" i="14"/>
  <c r="R1898" i="14"/>
  <c r="R1901" i="14"/>
  <c r="R1900" i="14"/>
  <c r="R1899" i="14"/>
  <c r="R3273" i="14"/>
  <c r="R3297" i="14"/>
  <c r="R1902" i="14"/>
  <c r="R1903" i="14"/>
  <c r="R1904" i="14"/>
  <c r="R3274" i="14"/>
  <c r="R3276" i="14"/>
  <c r="R1905" i="14"/>
  <c r="R1907" i="14"/>
  <c r="R1908" i="14"/>
  <c r="R1909" i="14"/>
  <c r="R3277" i="14"/>
  <c r="R3278" i="14"/>
  <c r="R3281" i="14"/>
  <c r="R3306" i="14"/>
  <c r="R3284" i="14"/>
  <c r="R3307" i="14"/>
  <c r="R3286" i="14"/>
  <c r="R1912" i="14"/>
  <c r="R3287" i="14"/>
  <c r="R3288" i="14"/>
  <c r="R1914" i="14"/>
  <c r="R3289" i="14"/>
  <c r="R3317" i="14"/>
  <c r="R1917" i="14"/>
  <c r="R3322" i="14"/>
  <c r="R3324" i="14"/>
  <c r="R1922" i="14"/>
  <c r="R1923" i="14"/>
  <c r="R3291" i="14"/>
  <c r="R3292" i="14"/>
  <c r="R3293" i="14"/>
  <c r="R3294" i="14"/>
  <c r="R3295" i="14"/>
  <c r="R3296" i="14"/>
  <c r="R3298" i="14"/>
  <c r="R1925" i="14"/>
  <c r="R3299" i="14"/>
  <c r="R3300" i="14"/>
  <c r="R3301" i="14"/>
  <c r="R1927" i="14"/>
  <c r="R3303" i="14"/>
  <c r="R1928" i="14"/>
  <c r="R3313" i="14"/>
  <c r="R1929" i="14"/>
  <c r="R1930" i="14"/>
  <c r="R1931" i="14"/>
  <c r="R1932" i="14"/>
  <c r="R1933" i="14"/>
  <c r="R1934" i="14"/>
  <c r="R3314" i="14"/>
  <c r="R1935" i="14"/>
  <c r="R3333" i="14"/>
  <c r="R1938" i="14"/>
  <c r="R1939" i="14"/>
  <c r="R3315" i="14"/>
  <c r="R3335" i="14"/>
  <c r="R1940" i="14"/>
  <c r="R1941" i="14"/>
  <c r="R1942" i="14"/>
  <c r="R1943" i="14"/>
  <c r="R1944" i="14"/>
  <c r="R1945" i="14"/>
  <c r="R1946" i="14"/>
  <c r="R1947" i="14"/>
  <c r="R1948" i="14"/>
  <c r="R1913" i="14"/>
  <c r="R3316" i="14"/>
  <c r="R1949" i="14"/>
  <c r="R1951" i="14"/>
  <c r="R1952" i="14"/>
  <c r="R1953" i="14"/>
  <c r="R1954" i="14"/>
  <c r="R1956" i="14"/>
  <c r="R3319" i="14"/>
  <c r="R1957" i="14"/>
  <c r="R1958" i="14"/>
  <c r="R1959" i="14"/>
  <c r="R3321" i="14"/>
  <c r="R3323" i="14"/>
  <c r="R3325" i="14"/>
  <c r="R1960" i="14"/>
  <c r="R3326" i="14"/>
  <c r="R3327" i="14"/>
  <c r="R3328" i="14"/>
  <c r="R3329" i="14"/>
  <c r="R3330" i="14"/>
  <c r="R1962" i="14"/>
  <c r="R1963" i="14"/>
  <c r="R3331" i="14"/>
  <c r="R3332" i="14"/>
  <c r="R3334" i="14"/>
  <c r="R1964" i="14"/>
  <c r="R1965" i="14"/>
  <c r="R3337" i="14"/>
  <c r="R3338" i="14"/>
  <c r="R1966" i="14"/>
  <c r="R1967" i="14"/>
  <c r="R1968" i="14"/>
  <c r="R1969" i="14"/>
  <c r="R1970" i="14"/>
  <c r="R1971" i="14"/>
  <c r="R1972" i="14"/>
  <c r="R3340" i="14"/>
  <c r="R1973" i="14"/>
  <c r="R1974" i="14"/>
  <c r="R1975" i="14"/>
  <c r="R1976" i="14"/>
  <c r="R1977" i="14"/>
  <c r="R1978" i="14"/>
  <c r="R1979" i="14"/>
  <c r="R1980" i="14"/>
  <c r="R1981" i="14"/>
  <c r="R1984" i="14"/>
  <c r="R1985" i="14"/>
  <c r="R3341" i="14"/>
  <c r="R1986" i="14"/>
  <c r="R1987" i="14"/>
  <c r="R3342" i="14"/>
  <c r="R1988" i="14"/>
  <c r="R3343" i="14"/>
  <c r="R3345" i="14"/>
  <c r="R1989" i="14"/>
  <c r="R1990" i="14"/>
  <c r="R1991" i="14"/>
  <c r="R1992" i="14"/>
  <c r="R1993" i="14"/>
  <c r="R1994" i="14"/>
  <c r="R1995" i="14"/>
  <c r="R1996" i="14"/>
  <c r="R1997" i="14"/>
  <c r="R1998" i="14"/>
  <c r="R1999" i="14"/>
  <c r="R2000" i="14"/>
  <c r="R2001" i="14"/>
  <c r="R2002" i="14"/>
  <c r="R2003" i="14"/>
  <c r="R2004" i="14"/>
  <c r="R2005" i="14"/>
  <c r="R2006" i="14"/>
  <c r="R2007" i="14"/>
  <c r="R2008" i="14"/>
  <c r="R2009" i="14"/>
  <c r="R2010" i="14"/>
  <c r="R2011" i="14"/>
  <c r="R2012" i="14"/>
  <c r="R2013" i="14"/>
  <c r="R2014" i="14"/>
  <c r="R2015" i="14"/>
  <c r="R2016" i="14"/>
  <c r="R2017" i="14"/>
  <c r="R2018" i="14"/>
  <c r="R2019" i="14"/>
  <c r="R2020" i="14"/>
  <c r="R2021" i="14"/>
  <c r="R2022" i="14"/>
  <c r="R2023" i="14"/>
  <c r="R2036" i="14"/>
  <c r="R2026" i="14"/>
  <c r="R2027" i="14"/>
  <c r="R2028" i="14"/>
  <c r="R2029" i="14"/>
  <c r="R2030" i="14"/>
  <c r="R2031" i="14"/>
  <c r="R2032" i="14"/>
  <c r="R2033" i="14"/>
  <c r="R2034" i="14"/>
  <c r="R3346" i="14"/>
  <c r="R3347" i="14"/>
  <c r="R3348" i="14"/>
  <c r="R2035" i="14"/>
  <c r="R3349" i="14"/>
  <c r="R2037" i="14"/>
  <c r="R2040" i="14"/>
  <c r="R2041" i="14"/>
  <c r="R2042" i="14"/>
  <c r="R2043" i="14"/>
  <c r="R3350" i="14"/>
  <c r="R2044" i="14"/>
  <c r="R2046" i="14"/>
  <c r="R2047" i="14"/>
  <c r="R2048" i="14"/>
  <c r="R2049" i="14"/>
  <c r="R2052" i="14"/>
  <c r="R2063" i="14"/>
  <c r="R2064" i="14"/>
  <c r="R2065" i="14"/>
  <c r="R2066" i="14"/>
  <c r="R2070" i="14"/>
  <c r="R2025" i="14"/>
  <c r="R2038" i="14"/>
  <c r="R2039" i="14"/>
  <c r="R2045" i="14"/>
  <c r="R2069" i="14"/>
  <c r="R2051" i="14"/>
  <c r="R2053" i="14"/>
  <c r="R2054" i="14"/>
  <c r="R2057" i="14"/>
  <c r="R2058" i="14"/>
  <c r="R2059" i="14"/>
  <c r="R2060" i="14"/>
  <c r="R2061" i="14"/>
  <c r="R2067" i="14"/>
  <c r="R2024" i="14"/>
  <c r="R2071" i="14"/>
  <c r="R2072" i="14"/>
  <c r="R2075" i="14"/>
  <c r="R2079" i="14"/>
  <c r="R2080" i="14"/>
  <c r="R3351" i="14"/>
  <c r="R2081" i="14"/>
  <c r="R2082" i="14"/>
  <c r="R2083" i="14"/>
  <c r="R3379" i="14"/>
  <c r="R3356" i="14"/>
  <c r="R3357" i="14"/>
  <c r="R3358" i="14"/>
  <c r="R3359" i="14"/>
  <c r="R3380" i="14"/>
  <c r="R2084" i="14"/>
  <c r="R1983" i="14"/>
  <c r="R3381" i="14"/>
  <c r="R3362" i="14"/>
  <c r="R3364" i="14"/>
  <c r="R2085" i="14"/>
  <c r="R2086" i="14"/>
  <c r="R3365" i="14"/>
  <c r="R2087" i="14"/>
  <c r="R2088" i="14"/>
  <c r="R2089" i="14"/>
  <c r="R2090" i="14"/>
  <c r="R2091" i="14"/>
  <c r="R2092" i="14"/>
  <c r="R2093" i="14"/>
  <c r="R2095" i="14"/>
  <c r="R2094" i="14"/>
  <c r="R3366" i="14"/>
  <c r="R2096" i="14"/>
  <c r="R2097" i="14"/>
  <c r="R2073" i="14"/>
  <c r="R2098" i="14"/>
  <c r="R2099" i="14"/>
  <c r="R2100" i="14"/>
  <c r="R3390" i="14"/>
  <c r="R3367" i="14"/>
  <c r="R3368" i="14"/>
  <c r="R3391" i="14"/>
  <c r="R3392" i="14"/>
  <c r="R2102" i="14"/>
  <c r="R3369" i="14"/>
  <c r="R3398" i="14"/>
  <c r="R3370" i="14"/>
  <c r="R2105" i="14"/>
  <c r="R3371" i="14"/>
  <c r="R2106" i="14"/>
  <c r="R3372" i="14"/>
  <c r="R3373" i="14"/>
  <c r="R3374" i="14"/>
  <c r="R3375" i="14"/>
  <c r="R3376" i="14"/>
  <c r="R2107" i="14"/>
  <c r="R3377" i="14"/>
  <c r="R2108" i="14"/>
  <c r="R3378" i="14"/>
  <c r="R2109" i="14"/>
  <c r="R2110" i="14"/>
  <c r="R2111" i="14"/>
  <c r="R2112" i="14"/>
  <c r="R2113" i="14"/>
  <c r="R2114" i="14"/>
  <c r="R2115" i="14"/>
  <c r="R2116" i="14"/>
  <c r="R2117" i="14"/>
  <c r="R2118" i="14"/>
  <c r="R2119" i="14"/>
  <c r="R3382" i="14"/>
  <c r="R2120" i="14"/>
  <c r="R2121" i="14"/>
  <c r="R2122" i="14"/>
  <c r="R2123" i="14"/>
  <c r="R2125" i="14"/>
  <c r="R2126" i="14"/>
  <c r="R2130" i="14"/>
  <c r="R3383" i="14"/>
  <c r="R2131" i="14"/>
  <c r="R2132" i="14"/>
  <c r="R2133" i="14"/>
  <c r="R2134" i="14"/>
  <c r="R2136" i="14"/>
  <c r="R2137" i="14"/>
  <c r="R2138" i="14"/>
  <c r="R3384" i="14"/>
  <c r="R2139" i="14"/>
  <c r="R3385" i="14"/>
  <c r="R3386" i="14"/>
  <c r="R3387" i="14"/>
  <c r="R3393" i="14"/>
  <c r="R3336" i="14"/>
  <c r="R3394" i="14"/>
  <c r="R3395" i="14"/>
  <c r="R3396" i="14"/>
  <c r="R2140" i="14"/>
  <c r="R3397" i="14"/>
  <c r="R2141" i="14"/>
  <c r="R2142" i="14"/>
  <c r="R2143" i="14"/>
  <c r="R2144" i="14"/>
  <c r="R2145" i="14"/>
  <c r="R2146" i="14"/>
  <c r="R2147" i="14"/>
  <c r="R3399" i="14"/>
  <c r="R2148" i="14"/>
  <c r="R2150" i="14"/>
  <c r="R3418" i="14"/>
  <c r="R2151" i="14"/>
  <c r="R3402" i="14"/>
  <c r="R2153" i="14"/>
  <c r="R2154" i="14"/>
  <c r="R2155" i="14"/>
  <c r="R2156" i="14"/>
  <c r="R2157" i="14"/>
  <c r="R2158" i="14"/>
  <c r="R3403" i="14"/>
  <c r="R3404" i="14"/>
  <c r="R3405" i="14"/>
  <c r="R3406" i="14"/>
  <c r="R3407" i="14"/>
  <c r="R3408" i="14"/>
  <c r="R2159" i="14"/>
  <c r="R3409" i="14"/>
  <c r="R2160" i="14"/>
  <c r="R2161" i="14"/>
  <c r="R3426" i="14"/>
  <c r="R2163" i="14"/>
  <c r="R2164" i="14"/>
  <c r="R2165" i="14"/>
  <c r="R2166" i="14"/>
  <c r="R2167" i="14"/>
  <c r="R2168" i="14"/>
  <c r="R2169" i="14"/>
  <c r="R2170" i="14"/>
  <c r="R2172" i="14"/>
  <c r="R2173" i="14"/>
  <c r="R3410" i="14"/>
  <c r="R2175" i="14"/>
  <c r="R2176" i="14"/>
  <c r="R2171" i="14"/>
  <c r="R2177" i="14"/>
  <c r="R2178" i="14"/>
  <c r="R2179" i="14"/>
  <c r="R2180" i="14"/>
  <c r="R2181" i="14"/>
  <c r="R3411" i="14"/>
  <c r="R2182" i="14"/>
  <c r="R2183" i="14"/>
  <c r="R2184" i="14"/>
  <c r="R2185" i="14"/>
  <c r="R3412" i="14"/>
  <c r="R2186" i="14"/>
  <c r="R2192" i="14"/>
  <c r="R2191" i="14"/>
  <c r="R3413" i="14"/>
  <c r="R3414" i="14"/>
  <c r="R2189" i="14"/>
  <c r="R2187" i="14"/>
  <c r="R2188" i="14"/>
  <c r="R2196" i="14"/>
  <c r="R2193" i="14"/>
  <c r="R2200" i="14"/>
  <c r="R2198" i="14"/>
  <c r="R2195" i="14"/>
  <c r="R2197" i="14"/>
  <c r="R2208" i="14"/>
  <c r="R2210" i="14"/>
  <c r="R2207" i="14"/>
  <c r="R2204" i="14"/>
  <c r="R2206" i="14"/>
  <c r="R2205" i="14"/>
  <c r="R2203" i="14"/>
  <c r="R2201" i="14"/>
  <c r="R2199" i="14"/>
  <c r="R2194" i="14"/>
  <c r="R2202" i="14"/>
  <c r="R3415" i="14"/>
  <c r="R2214" i="14"/>
  <c r="R2213" i="14"/>
  <c r="R2212" i="14"/>
  <c r="R2211" i="14"/>
  <c r="R2209" i="14"/>
  <c r="R2216" i="14"/>
  <c r="R2215" i="14"/>
  <c r="R2217" i="14"/>
  <c r="R2219" i="14"/>
  <c r="R2220" i="14"/>
  <c r="R2221" i="14"/>
  <c r="R2222" i="14"/>
  <c r="R2223" i="14"/>
  <c r="R2224" i="14"/>
  <c r="R2225" i="14"/>
  <c r="R2226" i="14"/>
  <c r="R2227" i="14"/>
  <c r="R2228" i="14"/>
  <c r="R2229" i="14"/>
  <c r="R3416" i="14"/>
  <c r="R2230" i="14"/>
  <c r="R2231" i="14"/>
  <c r="R2232" i="14"/>
  <c r="R2564" i="14"/>
  <c r="R2233" i="14"/>
  <c r="R2234" i="14"/>
  <c r="R2235" i="14"/>
  <c r="R2152" i="14"/>
  <c r="R2236" i="14"/>
  <c r="R2237" i="14"/>
  <c r="R2238" i="14"/>
  <c r="R2239" i="14"/>
  <c r="R2240" i="14"/>
  <c r="R3419" i="14"/>
  <c r="R2241" i="14"/>
  <c r="R3420" i="14"/>
  <c r="R2242" i="14"/>
  <c r="R2243" i="14"/>
  <c r="R2244" i="14"/>
  <c r="R2245" i="14"/>
  <c r="R2246" i="14"/>
  <c r="R2247" i="14"/>
  <c r="R2248" i="14"/>
  <c r="R2254" i="14"/>
  <c r="R2249" i="14"/>
  <c r="R2255" i="14"/>
  <c r="R2256" i="14"/>
  <c r="R2257" i="14"/>
  <c r="R2258" i="14"/>
  <c r="R2260" i="14"/>
  <c r="R2259" i="14"/>
  <c r="R2261" i="14"/>
  <c r="R2263" i="14"/>
  <c r="R2262" i="14"/>
  <c r="R2264" i="14"/>
  <c r="R2265" i="14"/>
  <c r="R2277" i="14"/>
  <c r="R2266" i="14"/>
  <c r="R2268" i="14"/>
  <c r="R2267" i="14"/>
  <c r="R2269" i="14"/>
  <c r="R2270" i="14"/>
  <c r="R2271" i="14"/>
  <c r="R2272" i="14"/>
  <c r="R2273" i="14"/>
  <c r="R2274" i="14"/>
  <c r="R2275" i="14"/>
  <c r="R2276" i="14"/>
  <c r="R2278" i="14"/>
  <c r="R2279" i="14"/>
  <c r="R2280" i="14"/>
  <c r="R2281" i="14"/>
  <c r="R2284" i="14"/>
  <c r="R2283" i="14"/>
  <c r="R2285" i="14"/>
  <c r="R2286" i="14"/>
  <c r="R2287" i="14"/>
  <c r="R2288" i="14"/>
  <c r="R3421" i="14"/>
  <c r="R3422" i="14"/>
  <c r="R3423" i="14"/>
  <c r="R2289" i="14"/>
  <c r="R3424" i="14"/>
  <c r="R3425" i="14"/>
  <c r="R2290" i="14"/>
  <c r="R2291" i="14"/>
  <c r="R2292" i="14"/>
  <c r="R2293" i="14"/>
  <c r="R2294" i="14"/>
  <c r="R2295" i="14"/>
  <c r="R2296" i="14"/>
  <c r="R2297" i="14"/>
  <c r="R2298" i="14"/>
  <c r="R2299" i="14"/>
  <c r="R2300" i="14"/>
  <c r="R2301" i="14"/>
  <c r="R2302" i="14"/>
  <c r="R2303" i="14"/>
  <c r="R2304" i="14"/>
  <c r="R2305" i="14"/>
  <c r="R2306" i="14"/>
  <c r="R2307" i="14"/>
  <c r="R2308" i="14"/>
  <c r="R2309" i="14"/>
  <c r="R2310" i="14"/>
  <c r="R2311" i="14"/>
  <c r="R2312" i="14"/>
  <c r="R2313" i="14"/>
  <c r="R3427" i="14"/>
  <c r="R3428" i="14"/>
  <c r="R3429" i="14"/>
  <c r="R3430" i="14"/>
  <c r="R3191" i="14"/>
  <c r="R2314" i="14"/>
  <c r="R2315" i="14"/>
  <c r="R2316" i="14"/>
  <c r="R2317" i="14"/>
  <c r="R2318" i="14"/>
  <c r="R2319" i="14"/>
  <c r="R2320" i="14"/>
  <c r="R2321" i="14"/>
  <c r="R2322" i="14"/>
  <c r="R2323" i="14"/>
  <c r="R2324" i="14"/>
  <c r="R2250" i="14"/>
  <c r="R2251" i="14"/>
  <c r="R2253" i="14"/>
  <c r="R2325" i="14"/>
  <c r="R2326" i="14"/>
  <c r="R2327" i="14"/>
  <c r="R2328" i="14"/>
  <c r="R2329" i="14"/>
  <c r="R2337" i="14"/>
  <c r="R2330" i="14"/>
  <c r="R2331" i="14"/>
  <c r="R2332" i="14"/>
  <c r="R2334" i="14"/>
  <c r="R2335" i="14"/>
  <c r="R2336" i="14"/>
  <c r="R2338" i="14"/>
  <c r="R2339" i="14"/>
  <c r="R2340" i="14"/>
  <c r="R2362" i="14"/>
  <c r="R2341" i="14"/>
  <c r="R3352" i="14"/>
  <c r="R2392" i="14"/>
  <c r="R2342" i="14"/>
  <c r="R2343" i="14"/>
  <c r="R2344" i="14"/>
  <c r="R2406" i="14"/>
  <c r="R2347" i="14"/>
  <c r="R2348" i="14"/>
  <c r="R2349" i="14"/>
  <c r="R2350" i="14"/>
  <c r="R3353" i="14"/>
  <c r="R2351" i="14"/>
  <c r="R2352" i="14"/>
  <c r="R3360" i="14"/>
  <c r="R2393" i="14"/>
  <c r="R3361" i="14"/>
  <c r="R2353" i="14"/>
  <c r="R2354" i="14"/>
  <c r="R2355" i="14"/>
  <c r="R2482" i="14"/>
  <c r="R2360" i="14"/>
  <c r="R2361" i="14"/>
  <c r="R2363" i="14"/>
  <c r="R2364" i="14"/>
  <c r="R3363" i="14"/>
  <c r="R2365" i="14"/>
  <c r="R2366" i="14"/>
  <c r="R2367" i="14"/>
  <c r="R2368" i="14"/>
  <c r="R2369" i="14"/>
  <c r="R2370" i="14"/>
  <c r="R2371" i="14"/>
  <c r="C1" i="14"/>
  <c r="M12" i="12"/>
  <c r="C1" i="12"/>
  <c r="AD3" i="12"/>
  <c r="R313" i="14" l="1"/>
  <c r="S829" i="12"/>
  <c r="R2346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U369" i="14" l="1"/>
  <c r="U395" i="14"/>
  <c r="U1558" i="14"/>
  <c r="U1936" i="14"/>
  <c r="U1543" i="14"/>
  <c r="U1784" i="14"/>
  <c r="U3305" i="14"/>
  <c r="U2531" i="14"/>
  <c r="U1542" i="14"/>
  <c r="U3320" i="14"/>
  <c r="U2532" i="14"/>
  <c r="U1420" i="14"/>
  <c r="U1667" i="14"/>
  <c r="U370" i="14"/>
  <c r="U3173" i="14"/>
  <c r="R1622" i="14"/>
  <c r="R3152" i="14"/>
  <c r="R1611" i="14"/>
  <c r="R899" i="14"/>
  <c r="R833" i="14"/>
  <c r="R376" i="14"/>
  <c r="U1013" i="14"/>
  <c r="U1014" i="14"/>
  <c r="U1009" i="14"/>
  <c r="U1011" i="14"/>
  <c r="U1478" i="14"/>
  <c r="U1010" i="14"/>
  <c r="U1036" i="14"/>
  <c r="U1012" i="14"/>
  <c r="U3130" i="14"/>
  <c r="U3128" i="14"/>
  <c r="U3132" i="14"/>
  <c r="U3131" i="14"/>
  <c r="U3129" i="14"/>
  <c r="U3135" i="14"/>
  <c r="U3136" i="14"/>
  <c r="R999" i="14"/>
  <c r="U21" i="14"/>
  <c r="U579" i="14"/>
  <c r="U1527" i="14"/>
  <c r="U2104" i="14"/>
  <c r="U2103" i="14"/>
  <c r="M225" i="1"/>
  <c r="S225" i="1"/>
  <c r="M235" i="1"/>
  <c r="S235" i="1"/>
  <c r="S816" i="12" l="1"/>
  <c r="S822" i="12"/>
  <c r="S998" i="12"/>
  <c r="S809" i="12"/>
  <c r="S828" i="12"/>
  <c r="S821" i="12"/>
  <c r="S823" i="12"/>
  <c r="S808" i="12"/>
  <c r="S827" i="12"/>
  <c r="S820" i="12"/>
  <c r="S807" i="12"/>
  <c r="S826" i="12"/>
  <c r="S819" i="12"/>
  <c r="S1017" i="12"/>
  <c r="S825" i="12"/>
  <c r="S818" i="12"/>
  <c r="X626" i="14"/>
  <c r="X1840" i="14"/>
  <c r="X1489" i="14"/>
  <c r="X2821" i="14"/>
  <c r="X3285" i="14"/>
  <c r="X1015" i="14"/>
  <c r="X2822" i="14"/>
  <c r="X3259" i="14"/>
  <c r="X2777" i="14"/>
  <c r="X2282" i="14"/>
  <c r="X1867" i="14"/>
  <c r="X1955" i="14"/>
  <c r="X1838" i="14"/>
  <c r="X2356" i="14"/>
  <c r="X2422" i="14"/>
  <c r="X1839" i="14"/>
  <c r="X1841" i="14"/>
  <c r="X3163" i="14"/>
  <c r="X3280" i="14"/>
  <c r="X297" i="14"/>
  <c r="X1919" i="14"/>
  <c r="X2820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5" i="12"/>
  <c r="S76" i="12"/>
  <c r="S77" i="12"/>
  <c r="S1018" i="12"/>
  <c r="S1019" i="12"/>
  <c r="S1065" i="12"/>
  <c r="S971" i="12"/>
  <c r="S79" i="12"/>
  <c r="S80" i="12"/>
  <c r="S81" i="12"/>
  <c r="S82" i="12"/>
  <c r="S83" i="12"/>
  <c r="S84" i="12"/>
  <c r="S85" i="12"/>
  <c r="S88" i="12"/>
  <c r="S90" i="12"/>
  <c r="S91" i="12"/>
  <c r="S92" i="12"/>
  <c r="S93" i="12"/>
  <c r="S1054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5" i="12"/>
  <c r="S116" i="12"/>
  <c r="S991" i="12"/>
  <c r="S117" i="12"/>
  <c r="S118" i="12"/>
  <c r="S120" i="12"/>
  <c r="S121" i="12"/>
  <c r="S122" i="12"/>
  <c r="S123" i="12"/>
  <c r="S126" i="12"/>
  <c r="S127" i="12"/>
  <c r="S128" i="12"/>
  <c r="S129" i="12"/>
  <c r="S130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6" i="12"/>
  <c r="S167" i="12"/>
  <c r="S168" i="12"/>
  <c r="S169" i="12"/>
  <c r="S170" i="12"/>
  <c r="S171" i="12"/>
  <c r="S172" i="12"/>
  <c r="S173" i="12"/>
  <c r="S174" i="12"/>
  <c r="S175" i="12"/>
  <c r="S177" i="12"/>
  <c r="S178" i="12"/>
  <c r="S179" i="12"/>
  <c r="S180" i="12"/>
  <c r="S181" i="12"/>
  <c r="S182" i="12"/>
  <c r="S183" i="12"/>
  <c r="S184" i="12"/>
  <c r="S185" i="12"/>
  <c r="S996" i="12"/>
  <c r="S186" i="12"/>
  <c r="S187" i="12"/>
  <c r="S188" i="12"/>
  <c r="S189" i="12"/>
  <c r="S190" i="12"/>
  <c r="S191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1071" i="12"/>
  <c r="S206" i="12"/>
  <c r="S207" i="12"/>
  <c r="S208" i="12"/>
  <c r="S209" i="12"/>
  <c r="S211" i="12"/>
  <c r="S212" i="12"/>
  <c r="S213" i="12"/>
  <c r="S214" i="12"/>
  <c r="S215" i="12"/>
  <c r="S216" i="12"/>
  <c r="S217" i="12"/>
  <c r="S1058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1072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1" i="12"/>
  <c r="S302" i="12"/>
  <c r="S303" i="12"/>
  <c r="S304" i="12"/>
  <c r="S985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972" i="12"/>
  <c r="S337" i="12"/>
  <c r="S338" i="12"/>
  <c r="S339" i="12"/>
  <c r="S342" i="12"/>
  <c r="S343" i="12"/>
  <c r="S1020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1066" i="12"/>
  <c r="S106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999" i="12"/>
  <c r="S405" i="12"/>
  <c r="S406" i="12"/>
  <c r="S1021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1073" i="12"/>
  <c r="S1074" i="12"/>
  <c r="S1075" i="12"/>
  <c r="S437" i="12"/>
  <c r="S438" i="12"/>
  <c r="S439" i="12"/>
  <c r="S443" i="12"/>
  <c r="S444" i="12"/>
  <c r="S445" i="12"/>
  <c r="S446" i="12"/>
  <c r="S447" i="12"/>
  <c r="S448" i="12"/>
  <c r="S449" i="12"/>
  <c r="S450" i="12"/>
  <c r="S451" i="12"/>
  <c r="S452" i="12"/>
  <c r="S453" i="12"/>
  <c r="S459" i="12"/>
  <c r="S461" i="12"/>
  <c r="S463" i="12"/>
  <c r="S464" i="12"/>
  <c r="S466" i="12"/>
  <c r="S468" i="12"/>
  <c r="S469" i="12"/>
  <c r="S470" i="12"/>
  <c r="S471" i="12"/>
  <c r="S472" i="12"/>
  <c r="S473" i="12"/>
  <c r="S474" i="12"/>
  <c r="S475" i="12"/>
  <c r="S1055" i="12"/>
  <c r="S476" i="12"/>
  <c r="S480" i="12"/>
  <c r="S481" i="12"/>
  <c r="S482" i="12"/>
  <c r="S483" i="12"/>
  <c r="S486" i="12"/>
  <c r="S487" i="12"/>
  <c r="S488" i="12"/>
  <c r="S973" i="12"/>
  <c r="S1001" i="12"/>
  <c r="S489" i="12"/>
  <c r="S1002" i="12"/>
  <c r="S490" i="12"/>
  <c r="S491" i="12"/>
  <c r="S492" i="12"/>
  <c r="S493" i="12"/>
  <c r="S494" i="12"/>
  <c r="S495" i="12"/>
  <c r="S1068" i="12"/>
  <c r="S1059" i="12"/>
  <c r="S497" i="12"/>
  <c r="S498" i="12"/>
  <c r="S499" i="12"/>
  <c r="S500" i="12"/>
  <c r="S501" i="12"/>
  <c r="S502" i="12"/>
  <c r="S1060" i="12"/>
  <c r="S503" i="12"/>
  <c r="S504" i="12"/>
  <c r="S507" i="12"/>
  <c r="S510" i="12"/>
  <c r="S511" i="12"/>
  <c r="S512" i="12"/>
  <c r="S513" i="12"/>
  <c r="S514" i="12"/>
  <c r="S515" i="12"/>
  <c r="S516" i="12"/>
  <c r="S517" i="12"/>
  <c r="S518" i="12"/>
  <c r="S519" i="12"/>
  <c r="S520" i="12"/>
  <c r="S521" i="12"/>
  <c r="S522" i="12"/>
  <c r="S1003" i="12"/>
  <c r="S1004" i="12"/>
  <c r="S524" i="12"/>
  <c r="S976" i="12"/>
  <c r="S1005" i="12"/>
  <c r="S977" i="12"/>
  <c r="S526" i="12"/>
  <c r="S528" i="12"/>
  <c r="S529" i="12"/>
  <c r="S531" i="12"/>
  <c r="S533" i="12"/>
  <c r="S534" i="12"/>
  <c r="S535" i="12"/>
  <c r="S536" i="12"/>
  <c r="S537" i="12"/>
  <c r="S539" i="12"/>
  <c r="S1022" i="12"/>
  <c r="S978" i="12"/>
  <c r="S540" i="12"/>
  <c r="S541" i="12"/>
  <c r="S1006" i="12"/>
  <c r="S979" i="12"/>
  <c r="S543" i="12"/>
  <c r="S544" i="12"/>
  <c r="S545" i="12"/>
  <c r="S546" i="12"/>
  <c r="S547" i="12"/>
  <c r="S548" i="12"/>
  <c r="S549" i="12"/>
  <c r="S1023" i="12"/>
  <c r="S551" i="12"/>
  <c r="S554" i="12"/>
  <c r="S555" i="12"/>
  <c r="S556" i="12"/>
  <c r="S1008" i="12"/>
  <c r="S557" i="12"/>
  <c r="S558" i="12"/>
  <c r="S559" i="12"/>
  <c r="S560" i="12"/>
  <c r="S561" i="12"/>
  <c r="S563" i="12"/>
  <c r="S564" i="12"/>
  <c r="S565" i="12"/>
  <c r="S566" i="12"/>
  <c r="S567" i="12"/>
  <c r="S568" i="12"/>
  <c r="S1025" i="12"/>
  <c r="S1046" i="12"/>
  <c r="S1079" i="12"/>
  <c r="S1026" i="12"/>
  <c r="S569" i="12"/>
  <c r="S570" i="12"/>
  <c r="S1027" i="12"/>
  <c r="S1080" i="12"/>
  <c r="S571" i="12"/>
  <c r="S1028" i="12"/>
  <c r="S572" i="12"/>
  <c r="S573" i="12"/>
  <c r="S574" i="12"/>
  <c r="S575" i="12"/>
  <c r="S576" i="12"/>
  <c r="S577" i="12"/>
  <c r="S578" i="12"/>
  <c r="S579" i="12"/>
  <c r="S580" i="12"/>
  <c r="S581" i="12"/>
  <c r="S582" i="12"/>
  <c r="S583" i="12"/>
  <c r="S584" i="12"/>
  <c r="S585" i="12"/>
  <c r="S586" i="12"/>
  <c r="S588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2" i="12"/>
  <c r="S603" i="12"/>
  <c r="S604" i="12"/>
  <c r="S605" i="12"/>
  <c r="S606" i="12"/>
  <c r="S607" i="12"/>
  <c r="S608" i="12"/>
  <c r="S609" i="12"/>
  <c r="S610" i="12"/>
  <c r="S611" i="12"/>
  <c r="S612" i="12"/>
  <c r="S613" i="12"/>
  <c r="S614" i="12"/>
  <c r="S1056" i="12"/>
  <c r="S615" i="12"/>
  <c r="S616" i="12"/>
  <c r="S617" i="12"/>
  <c r="S618" i="12"/>
  <c r="S619" i="12"/>
  <c r="S621" i="12"/>
  <c r="S994" i="12"/>
  <c r="S623" i="12"/>
  <c r="S624" i="12"/>
  <c r="S625" i="12"/>
  <c r="S626" i="12"/>
  <c r="S627" i="12"/>
  <c r="S629" i="12"/>
  <c r="S630" i="12"/>
  <c r="S633" i="12"/>
  <c r="S634" i="12"/>
  <c r="S641" i="12"/>
  <c r="S642" i="12"/>
  <c r="S643" i="12"/>
  <c r="S644" i="12"/>
  <c r="S645" i="12"/>
  <c r="S646" i="12"/>
  <c r="S649" i="12"/>
  <c r="S650" i="12"/>
  <c r="S651" i="12"/>
  <c r="S652" i="12"/>
  <c r="S653" i="12"/>
  <c r="S654" i="12"/>
  <c r="S655" i="12"/>
  <c r="S656" i="12"/>
  <c r="S657" i="12"/>
  <c r="S658" i="12"/>
  <c r="S660" i="12"/>
  <c r="S661" i="12"/>
  <c r="S662" i="12"/>
  <c r="W4" i="12"/>
  <c r="W6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40" i="12"/>
  <c r="W41" i="12"/>
  <c r="W42" i="12"/>
  <c r="W43" i="12"/>
  <c r="W44" i="12"/>
  <c r="W45" i="12"/>
  <c r="W46" i="12"/>
  <c r="W47" i="12"/>
  <c r="W48" i="12"/>
  <c r="W49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3" i="12"/>
  <c r="W75" i="12"/>
  <c r="W76" i="12"/>
  <c r="W77" i="12"/>
  <c r="W1018" i="12"/>
  <c r="W1019" i="12"/>
  <c r="W970" i="12"/>
  <c r="W78" i="12"/>
  <c r="W971" i="12"/>
  <c r="W79" i="12"/>
  <c r="W80" i="12"/>
  <c r="W81" i="12"/>
  <c r="W82" i="12"/>
  <c r="W83" i="12"/>
  <c r="W84" i="12"/>
  <c r="W85" i="12"/>
  <c r="W86" i="12"/>
  <c r="W87" i="12"/>
  <c r="W88" i="12"/>
  <c r="W90" i="12"/>
  <c r="W1051" i="12"/>
  <c r="W91" i="12"/>
  <c r="W92" i="12"/>
  <c r="W93" i="12"/>
  <c r="W1054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991" i="12"/>
  <c r="W117" i="12"/>
  <c r="W118" i="12"/>
  <c r="W120" i="12"/>
  <c r="W121" i="12"/>
  <c r="W122" i="12"/>
  <c r="W123" i="12"/>
  <c r="W124" i="12"/>
  <c r="W126" i="12"/>
  <c r="W127" i="12"/>
  <c r="W128" i="12"/>
  <c r="W129" i="12"/>
  <c r="W130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7" i="12"/>
  <c r="W178" i="12"/>
  <c r="W179" i="12"/>
  <c r="W180" i="12"/>
  <c r="W181" i="12"/>
  <c r="W182" i="12"/>
  <c r="W183" i="12"/>
  <c r="W184" i="12"/>
  <c r="W185" i="12"/>
  <c r="W996" i="12"/>
  <c r="W186" i="12"/>
  <c r="W187" i="12"/>
  <c r="W188" i="12"/>
  <c r="W189" i="12"/>
  <c r="W190" i="12"/>
  <c r="W191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1071" i="12"/>
  <c r="W206" i="12"/>
  <c r="W208" i="12"/>
  <c r="W209" i="12"/>
  <c r="W210" i="12"/>
  <c r="W211" i="12"/>
  <c r="W212" i="12"/>
  <c r="W213" i="12"/>
  <c r="W214" i="12"/>
  <c r="W215" i="12"/>
  <c r="W216" i="12"/>
  <c r="W217" i="12"/>
  <c r="W1058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1072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299" i="12"/>
  <c r="W301" i="12"/>
  <c r="W302" i="12"/>
  <c r="W303" i="12"/>
  <c r="W304" i="12"/>
  <c r="W985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972" i="12"/>
  <c r="W337" i="12"/>
  <c r="W338" i="12"/>
  <c r="W339" i="12"/>
  <c r="W342" i="12"/>
  <c r="W343" i="12"/>
  <c r="W1020" i="12"/>
  <c r="W344" i="12"/>
  <c r="W345" i="12"/>
  <c r="W346" i="12"/>
  <c r="W347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401" i="12"/>
  <c r="W402" i="12"/>
  <c r="W403" i="12"/>
  <c r="W999" i="12"/>
  <c r="W405" i="12"/>
  <c r="W407" i="12"/>
  <c r="W1021" i="12"/>
  <c r="W408" i="12"/>
  <c r="W409" i="12"/>
  <c r="W412" i="12"/>
  <c r="W413" i="12"/>
  <c r="W414" i="12"/>
  <c r="W415" i="12"/>
  <c r="W416" i="12"/>
  <c r="W417" i="12"/>
  <c r="W418" i="12"/>
  <c r="W419" i="12"/>
  <c r="W420" i="12"/>
  <c r="W421" i="12"/>
  <c r="W422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1073" i="12"/>
  <c r="W1074" i="12"/>
  <c r="W1075" i="12"/>
  <c r="W437" i="12"/>
  <c r="W438" i="12"/>
  <c r="W439" i="12"/>
  <c r="W440" i="12"/>
  <c r="W441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59" i="12"/>
  <c r="W460" i="12"/>
  <c r="W461" i="12"/>
  <c r="W463" i="12"/>
  <c r="W464" i="12"/>
  <c r="W466" i="12"/>
  <c r="W467" i="12"/>
  <c r="W468" i="12"/>
  <c r="W469" i="12"/>
  <c r="W470" i="12"/>
  <c r="W471" i="12"/>
  <c r="W472" i="12"/>
  <c r="W473" i="12"/>
  <c r="W474" i="12"/>
  <c r="W475" i="12"/>
  <c r="W1055" i="12"/>
  <c r="W476" i="12"/>
  <c r="W477" i="12"/>
  <c r="W478" i="12"/>
  <c r="W1076" i="12"/>
  <c r="W479" i="12"/>
  <c r="W1077" i="12"/>
  <c r="W1000" i="12"/>
  <c r="W1052" i="12"/>
  <c r="W481" i="12"/>
  <c r="W482" i="12"/>
  <c r="W483" i="12"/>
  <c r="W484" i="12"/>
  <c r="W487" i="12"/>
  <c r="W488" i="12"/>
  <c r="W973" i="12"/>
  <c r="W1001" i="12"/>
  <c r="W489" i="12"/>
  <c r="W1002" i="12"/>
  <c r="W490" i="12"/>
  <c r="W491" i="12"/>
  <c r="W492" i="12"/>
  <c r="W493" i="12"/>
  <c r="W494" i="12"/>
  <c r="W495" i="12"/>
  <c r="W1059" i="12"/>
  <c r="W497" i="12"/>
  <c r="W498" i="12"/>
  <c r="W499" i="12"/>
  <c r="W500" i="12"/>
  <c r="W501" i="12"/>
  <c r="W502" i="12"/>
  <c r="W506" i="12"/>
  <c r="W508" i="12"/>
  <c r="W509" i="12"/>
  <c r="W510" i="12"/>
  <c r="W511" i="12"/>
  <c r="W512" i="12"/>
  <c r="W513" i="12"/>
  <c r="W514" i="12"/>
  <c r="W515" i="12"/>
  <c r="W516" i="12"/>
  <c r="W517" i="12"/>
  <c r="W518" i="12"/>
  <c r="W519" i="12"/>
  <c r="W520" i="12"/>
  <c r="W521" i="12"/>
  <c r="W522" i="12"/>
  <c r="W975" i="12"/>
  <c r="W1003" i="12"/>
  <c r="W992" i="12"/>
  <c r="W1004" i="12"/>
  <c r="W523" i="12"/>
  <c r="W524" i="12"/>
  <c r="W976" i="12"/>
  <c r="W1005" i="12"/>
  <c r="W527" i="12"/>
  <c r="W528" i="12"/>
  <c r="W529" i="12"/>
  <c r="W531" i="12"/>
  <c r="W532" i="12"/>
  <c r="W533" i="12"/>
  <c r="W534" i="12"/>
  <c r="W535" i="12"/>
  <c r="W1078" i="12"/>
  <c r="W536" i="12"/>
  <c r="W537" i="12"/>
  <c r="W1022" i="12"/>
  <c r="W540" i="12"/>
  <c r="W542" i="12"/>
  <c r="W993" i="12"/>
  <c r="W544" i="12"/>
  <c r="W545" i="12"/>
  <c r="W546" i="12"/>
  <c r="W547" i="12"/>
  <c r="W549" i="12"/>
  <c r="W550" i="12"/>
  <c r="W1023" i="12"/>
  <c r="W553" i="12"/>
  <c r="W1007" i="12"/>
  <c r="W554" i="12"/>
  <c r="W555" i="12"/>
  <c r="W556" i="12"/>
  <c r="W558" i="12"/>
  <c r="W560" i="12"/>
  <c r="W561" i="12"/>
  <c r="W562" i="12"/>
  <c r="W1024" i="12"/>
  <c r="W563" i="12"/>
  <c r="W564" i="12"/>
  <c r="W565" i="12"/>
  <c r="W566" i="12"/>
  <c r="W567" i="12"/>
  <c r="W1025" i="12"/>
  <c r="W1053" i="12"/>
  <c r="W1079" i="12"/>
  <c r="W1026" i="12"/>
  <c r="W569" i="12"/>
  <c r="W570" i="12"/>
  <c r="W1027" i="12"/>
  <c r="W1080" i="12"/>
  <c r="W571" i="12"/>
  <c r="W1028" i="12"/>
  <c r="W572" i="12"/>
  <c r="W573" i="12"/>
  <c r="W574" i="12"/>
  <c r="W575" i="12"/>
  <c r="W576" i="12"/>
  <c r="W577" i="12"/>
  <c r="W578" i="12"/>
  <c r="W579" i="12"/>
  <c r="W580" i="12"/>
  <c r="W581" i="12"/>
  <c r="W582" i="12"/>
  <c r="W583" i="12"/>
  <c r="W584" i="12"/>
  <c r="W585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619" i="12"/>
  <c r="W620" i="12"/>
  <c r="W621" i="12"/>
  <c r="W994" i="12"/>
  <c r="W623" i="12"/>
  <c r="W624" i="12"/>
  <c r="W626" i="12"/>
  <c r="W627" i="12"/>
  <c r="W628" i="12"/>
  <c r="W629" i="12"/>
  <c r="W630" i="12"/>
  <c r="W631" i="12"/>
  <c r="W632" i="12"/>
  <c r="W633" i="12"/>
  <c r="W635" i="12"/>
  <c r="W637" i="12"/>
  <c r="W639" i="12"/>
  <c r="W640" i="12"/>
  <c r="W641" i="12"/>
  <c r="W642" i="12"/>
  <c r="W643" i="12"/>
  <c r="W644" i="12"/>
  <c r="W645" i="12"/>
  <c r="W646" i="12"/>
  <c r="W647" i="12"/>
  <c r="W648" i="12"/>
  <c r="W649" i="12"/>
  <c r="W650" i="12"/>
  <c r="W651" i="12"/>
  <c r="W652" i="12"/>
  <c r="W653" i="12"/>
  <c r="W654" i="12"/>
  <c r="W655" i="12"/>
  <c r="W656" i="12"/>
  <c r="W657" i="12"/>
  <c r="W658" i="12"/>
  <c r="W659" i="12"/>
  <c r="W660" i="12"/>
  <c r="W661" i="12"/>
  <c r="W662" i="12"/>
  <c r="W663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6" i="12"/>
  <c r="P77" i="12"/>
  <c r="P1018" i="12"/>
  <c r="P1019" i="12"/>
  <c r="P970" i="12"/>
  <c r="P1065" i="12"/>
  <c r="P971" i="12"/>
  <c r="P79" i="12"/>
  <c r="P80" i="12"/>
  <c r="P81" i="12"/>
  <c r="P82" i="12"/>
  <c r="P83" i="12"/>
  <c r="P1044" i="12"/>
  <c r="P84" i="12"/>
  <c r="P85" i="12"/>
  <c r="P86" i="12"/>
  <c r="P87" i="12"/>
  <c r="P89" i="12"/>
  <c r="P90" i="12"/>
  <c r="P91" i="12"/>
  <c r="P92" i="12"/>
  <c r="P93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5" i="12"/>
  <c r="P116" i="12"/>
  <c r="P991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996" i="12"/>
  <c r="P186" i="12"/>
  <c r="P187" i="12"/>
  <c r="P188" i="12"/>
  <c r="P189" i="12"/>
  <c r="P190" i="12"/>
  <c r="P191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1071" i="12"/>
  <c r="P206" i="12"/>
  <c r="P207" i="12"/>
  <c r="P208" i="12"/>
  <c r="P210" i="12"/>
  <c r="P211" i="12"/>
  <c r="P212" i="12"/>
  <c r="P213" i="12"/>
  <c r="P214" i="12"/>
  <c r="P215" i="12"/>
  <c r="P216" i="12"/>
  <c r="P217" i="12"/>
  <c r="P1058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1072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5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1045" i="12"/>
  <c r="P972" i="12"/>
  <c r="P337" i="12"/>
  <c r="P338" i="12"/>
  <c r="P339" i="12"/>
  <c r="P340" i="12"/>
  <c r="P341" i="12"/>
  <c r="P342" i="12"/>
  <c r="P343" i="12"/>
  <c r="P1020" i="12"/>
  <c r="P344" i="12"/>
  <c r="P345" i="12"/>
  <c r="P346" i="12"/>
  <c r="P347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1066" i="12"/>
  <c r="P1067" i="12"/>
  <c r="P388" i="12"/>
  <c r="P389" i="12"/>
  <c r="P390" i="12"/>
  <c r="P391" i="12"/>
  <c r="P392" i="12"/>
  <c r="P393" i="12"/>
  <c r="P394" i="12"/>
  <c r="P395" i="12"/>
  <c r="P397" i="12"/>
  <c r="P398" i="12"/>
  <c r="P399" i="12"/>
  <c r="P400" i="12"/>
  <c r="P401" i="12"/>
  <c r="P402" i="12"/>
  <c r="P403" i="12"/>
  <c r="P405" i="12"/>
  <c r="P408" i="12"/>
  <c r="P410" i="12"/>
  <c r="P411" i="12"/>
  <c r="P412" i="12"/>
  <c r="P414" i="12"/>
  <c r="P415" i="12"/>
  <c r="P416" i="12"/>
  <c r="P417" i="12"/>
  <c r="P418" i="12"/>
  <c r="P419" i="12"/>
  <c r="P420" i="12"/>
  <c r="P421" i="12"/>
  <c r="P422" i="12"/>
  <c r="P423" i="12"/>
  <c r="P424" i="12"/>
  <c r="P426" i="12"/>
  <c r="P427" i="12"/>
  <c r="P428" i="12"/>
  <c r="P429" i="12"/>
  <c r="P430" i="12"/>
  <c r="P431" i="12"/>
  <c r="P432" i="12"/>
  <c r="P433" i="12"/>
  <c r="P434" i="12"/>
  <c r="P435" i="12"/>
  <c r="P436" i="12"/>
  <c r="P1073" i="12"/>
  <c r="P1074" i="12"/>
  <c r="P1075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9" i="12"/>
  <c r="P460" i="12"/>
  <c r="P465" i="12"/>
  <c r="P466" i="12"/>
  <c r="P467" i="12"/>
  <c r="P468" i="12"/>
  <c r="P470" i="12"/>
  <c r="P471" i="12"/>
  <c r="P472" i="12"/>
  <c r="P475" i="12"/>
  <c r="P476" i="12"/>
  <c r="P1076" i="12"/>
  <c r="P479" i="12"/>
  <c r="P1077" i="12"/>
  <c r="P1052" i="12"/>
  <c r="P480" i="12"/>
  <c r="P481" i="12"/>
  <c r="P483" i="12"/>
  <c r="P485" i="12"/>
  <c r="P487" i="12"/>
  <c r="P488" i="12"/>
  <c r="P973" i="12"/>
  <c r="P489" i="12"/>
  <c r="P490" i="12"/>
  <c r="P491" i="12"/>
  <c r="P492" i="12"/>
  <c r="P493" i="12"/>
  <c r="P494" i="12"/>
  <c r="P974" i="12"/>
  <c r="P495" i="12"/>
  <c r="P496" i="12"/>
  <c r="P1059" i="12"/>
  <c r="P497" i="12"/>
  <c r="P498" i="12"/>
  <c r="P499" i="12"/>
  <c r="P500" i="12"/>
  <c r="P501" i="12"/>
  <c r="P502" i="12"/>
  <c r="P503" i="12"/>
  <c r="P506" i="12"/>
  <c r="P508" i="12"/>
  <c r="P510" i="12"/>
  <c r="P511" i="12"/>
  <c r="P512" i="12"/>
  <c r="P513" i="12"/>
  <c r="P514" i="12"/>
  <c r="P515" i="12"/>
  <c r="P516" i="12"/>
  <c r="P517" i="12"/>
  <c r="P518" i="12"/>
  <c r="P519" i="12"/>
  <c r="P521" i="12"/>
  <c r="P522" i="12"/>
  <c r="P975" i="12"/>
  <c r="P992" i="12"/>
  <c r="P976" i="12"/>
  <c r="P525" i="12"/>
  <c r="P526" i="12"/>
  <c r="P528" i="12"/>
  <c r="P534" i="12"/>
  <c r="P535" i="12"/>
  <c r="P537" i="12"/>
  <c r="P538" i="12"/>
  <c r="P539" i="12"/>
  <c r="P1022" i="12"/>
  <c r="P978" i="12"/>
  <c r="P541" i="12"/>
  <c r="P542" i="12"/>
  <c r="P543" i="12"/>
  <c r="P548" i="12"/>
  <c r="P550" i="12"/>
  <c r="P551" i="12"/>
  <c r="P561" i="12"/>
  <c r="P562" i="12"/>
  <c r="P1024" i="12"/>
  <c r="P563" i="12"/>
  <c r="P564" i="12"/>
  <c r="P565" i="12"/>
  <c r="P566" i="12"/>
  <c r="P567" i="12"/>
  <c r="P568" i="12"/>
  <c r="P1025" i="12"/>
  <c r="P1026" i="12"/>
  <c r="P570" i="12"/>
  <c r="P1027" i="12"/>
  <c r="P1028" i="12"/>
  <c r="P572" i="12"/>
  <c r="P573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981" i="12"/>
  <c r="P591" i="12"/>
  <c r="P594" i="12"/>
  <c r="P595" i="12"/>
  <c r="P596" i="12"/>
  <c r="P597" i="12"/>
  <c r="P598" i="12"/>
  <c r="P599" i="12"/>
  <c r="P600" i="12"/>
  <c r="P601" i="12"/>
  <c r="P602" i="12"/>
  <c r="P603" i="12"/>
  <c r="P604" i="12"/>
  <c r="P605" i="12"/>
  <c r="P606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3" i="12"/>
  <c r="P625" i="12"/>
  <c r="P628" i="12"/>
  <c r="P631" i="12"/>
  <c r="P633" i="12"/>
  <c r="P634" i="12"/>
  <c r="P637" i="12"/>
  <c r="P638" i="12"/>
  <c r="P639" i="12"/>
  <c r="P640" i="12"/>
  <c r="P641" i="12"/>
  <c r="P642" i="12"/>
  <c r="P643" i="12"/>
  <c r="P644" i="12"/>
  <c r="P645" i="12"/>
  <c r="P646" i="12"/>
  <c r="P649" i="12"/>
  <c r="P650" i="12"/>
  <c r="P651" i="12"/>
  <c r="P652" i="12"/>
  <c r="P653" i="12"/>
  <c r="P654" i="12"/>
  <c r="P655" i="12"/>
  <c r="P656" i="12"/>
  <c r="P657" i="12"/>
  <c r="P658" i="12"/>
  <c r="P660" i="12"/>
  <c r="P661" i="12"/>
  <c r="P662" i="12"/>
  <c r="P663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1" i="12"/>
  <c r="M52" i="12"/>
  <c r="M53" i="12"/>
  <c r="M54" i="12"/>
  <c r="M55" i="12"/>
  <c r="M56" i="12"/>
  <c r="M57" i="12"/>
  <c r="M58" i="12"/>
  <c r="M60" i="12"/>
  <c r="M61" i="12"/>
  <c r="M62" i="12"/>
  <c r="M63" i="12"/>
  <c r="M64" i="12"/>
  <c r="M65" i="12"/>
  <c r="M66" i="12"/>
  <c r="M67" i="12"/>
  <c r="M68" i="12"/>
  <c r="M69" i="12"/>
  <c r="M70" i="12"/>
  <c r="M75" i="12"/>
  <c r="M76" i="12"/>
  <c r="M77" i="12"/>
  <c r="M1019" i="12"/>
  <c r="M970" i="12"/>
  <c r="M1065" i="12"/>
  <c r="M78" i="12"/>
  <c r="M971" i="12"/>
  <c r="M79" i="12"/>
  <c r="M80" i="12"/>
  <c r="M81" i="12"/>
  <c r="M82" i="12"/>
  <c r="M83" i="12"/>
  <c r="M1044" i="12"/>
  <c r="M84" i="12"/>
  <c r="M85" i="12"/>
  <c r="M87" i="12"/>
  <c r="M89" i="12"/>
  <c r="M90" i="12"/>
  <c r="M1051" i="12"/>
  <c r="M91" i="12"/>
  <c r="M92" i="12"/>
  <c r="M93" i="12"/>
  <c r="M1054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8" i="12"/>
  <c r="M179" i="12"/>
  <c r="M180" i="12"/>
  <c r="M181" i="12"/>
  <c r="M182" i="12"/>
  <c r="M183" i="12"/>
  <c r="M184" i="12"/>
  <c r="M185" i="12"/>
  <c r="M996" i="12"/>
  <c r="M186" i="12"/>
  <c r="M187" i="12"/>
  <c r="M188" i="12"/>
  <c r="M189" i="12"/>
  <c r="M190" i="12"/>
  <c r="M191" i="12"/>
  <c r="M192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1071" i="12"/>
  <c r="M206" i="12"/>
  <c r="M207" i="12"/>
  <c r="M208" i="12"/>
  <c r="M209" i="12"/>
  <c r="M210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1072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7" i="12"/>
  <c r="M298" i="12"/>
  <c r="M299" i="12"/>
  <c r="M300" i="12"/>
  <c r="M301" i="12"/>
  <c r="M302" i="12"/>
  <c r="M303" i="12"/>
  <c r="M304" i="12"/>
  <c r="M985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1045" i="12"/>
  <c r="M972" i="12"/>
  <c r="M337" i="12"/>
  <c r="M338" i="12"/>
  <c r="M339" i="12"/>
  <c r="M340" i="12"/>
  <c r="M342" i="12"/>
  <c r="M343" i="12"/>
  <c r="M344" i="12"/>
  <c r="M345" i="12"/>
  <c r="M346" i="12"/>
  <c r="M347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80" i="12"/>
  <c r="M381" i="12"/>
  <c r="M382" i="12"/>
  <c r="M383" i="12"/>
  <c r="M384" i="12"/>
  <c r="M386" i="12"/>
  <c r="M387" i="12"/>
  <c r="M1066" i="12"/>
  <c r="M1067" i="12"/>
  <c r="M388" i="12"/>
  <c r="M389" i="12"/>
  <c r="M390" i="12"/>
  <c r="M391" i="12"/>
  <c r="M392" i="12"/>
  <c r="M393" i="12"/>
  <c r="M394" i="12"/>
  <c r="M395" i="12"/>
  <c r="M397" i="12"/>
  <c r="M398" i="12"/>
  <c r="M399" i="12"/>
  <c r="M400" i="12"/>
  <c r="M401" i="12"/>
  <c r="M402" i="12"/>
  <c r="M403" i="12"/>
  <c r="M999" i="12"/>
  <c r="M404" i="12"/>
  <c r="M405" i="12"/>
  <c r="M407" i="12"/>
  <c r="M409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1073" i="12"/>
  <c r="M1074" i="12"/>
  <c r="M1075" i="12"/>
  <c r="M437" i="12"/>
  <c r="M438" i="12"/>
  <c r="M439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1055" i="12"/>
  <c r="M476" i="12"/>
  <c r="M1076" i="12"/>
  <c r="M479" i="12"/>
  <c r="M1077" i="12"/>
  <c r="M1000" i="12"/>
  <c r="M1052" i="12"/>
  <c r="M480" i="12"/>
  <c r="M481" i="12"/>
  <c r="M482" i="12"/>
  <c r="M483" i="12"/>
  <c r="M486" i="12"/>
  <c r="M487" i="12"/>
  <c r="M489" i="12"/>
  <c r="M1002" i="12"/>
  <c r="M490" i="12"/>
  <c r="M491" i="12"/>
  <c r="M492" i="12"/>
  <c r="M493" i="12"/>
  <c r="M494" i="12"/>
  <c r="M974" i="12"/>
  <c r="M495" i="12"/>
  <c r="M1068" i="12"/>
  <c r="M497" i="12"/>
  <c r="M498" i="12"/>
  <c r="M499" i="12"/>
  <c r="M500" i="12"/>
  <c r="M501" i="12"/>
  <c r="M502" i="12"/>
  <c r="M507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1003" i="12"/>
  <c r="M523" i="12"/>
  <c r="M524" i="12"/>
  <c r="M976" i="12"/>
  <c r="M525" i="12"/>
  <c r="M1005" i="12"/>
  <c r="M977" i="12"/>
  <c r="M526" i="12"/>
  <c r="M528" i="12"/>
  <c r="M529" i="12"/>
  <c r="M531" i="12"/>
  <c r="M532" i="12"/>
  <c r="M533" i="12"/>
  <c r="M535" i="12"/>
  <c r="M1078" i="12"/>
  <c r="M536" i="12"/>
  <c r="M537" i="12"/>
  <c r="M547" i="12"/>
  <c r="M548" i="12"/>
  <c r="M550" i="12"/>
  <c r="M1023" i="12"/>
  <c r="M551" i="12"/>
  <c r="M552" i="12"/>
  <c r="M554" i="12"/>
  <c r="M555" i="12"/>
  <c r="M556" i="12"/>
  <c r="M1008" i="12"/>
  <c r="M557" i="12"/>
  <c r="M558" i="12"/>
  <c r="M559" i="12"/>
  <c r="M560" i="12"/>
  <c r="M561" i="12"/>
  <c r="M562" i="12"/>
  <c r="M1024" i="12"/>
  <c r="M563" i="12"/>
  <c r="M564" i="12"/>
  <c r="M565" i="12"/>
  <c r="M566" i="12"/>
  <c r="M567" i="12"/>
  <c r="M568" i="12"/>
  <c r="M1025" i="12"/>
  <c r="M1046" i="12"/>
  <c r="M1053" i="12"/>
  <c r="M1079" i="12"/>
  <c r="M1026" i="12"/>
  <c r="M569" i="12"/>
  <c r="M570" i="12"/>
  <c r="M1027" i="12"/>
  <c r="M1080" i="12"/>
  <c r="M571" i="12"/>
  <c r="M1028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8" i="12"/>
  <c r="M981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1056" i="12"/>
  <c r="M615" i="12"/>
  <c r="M616" i="12"/>
  <c r="M617" i="12"/>
  <c r="M618" i="12"/>
  <c r="M619" i="12"/>
  <c r="M623" i="12"/>
  <c r="M625" i="12"/>
  <c r="M627" i="12"/>
  <c r="M628" i="12"/>
  <c r="M629" i="12"/>
  <c r="M630" i="12"/>
  <c r="M631" i="12"/>
  <c r="M632" i="12"/>
  <c r="M633" i="12"/>
  <c r="M634" i="12"/>
  <c r="M635" i="12"/>
  <c r="M641" i="12"/>
  <c r="M642" i="12"/>
  <c r="M643" i="12"/>
  <c r="M644" i="12"/>
  <c r="M645" i="12"/>
  <c r="M646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R2824" i="14" l="1"/>
  <c r="R1576" i="14"/>
  <c r="R2517" i="14"/>
  <c r="R321" i="14"/>
  <c r="R317" i="14"/>
  <c r="R2825" i="14"/>
  <c r="R2518" i="14"/>
  <c r="R1626" i="14"/>
  <c r="R1670" i="14"/>
  <c r="R1568" i="14"/>
  <c r="R902" i="14"/>
  <c r="R320" i="14"/>
  <c r="R2515" i="14"/>
  <c r="R3220" i="14"/>
  <c r="R1749" i="14"/>
  <c r="R1854" i="14"/>
  <c r="R2516" i="14"/>
  <c r="R3173" i="14"/>
  <c r="R1784" i="14"/>
  <c r="R1094" i="14"/>
  <c r="R1662" i="14"/>
  <c r="R315" i="14"/>
  <c r="R1558" i="14"/>
  <c r="R2532" i="14"/>
  <c r="R316" i="14"/>
  <c r="R3218" i="14"/>
  <c r="R318" i="14"/>
  <c r="R1660" i="14"/>
  <c r="R1748" i="14"/>
  <c r="R1095" i="14"/>
  <c r="R1666" i="14"/>
  <c r="R903" i="14"/>
  <c r="R1663" i="14"/>
  <c r="R1747" i="14"/>
  <c r="R322" i="14"/>
  <c r="R1746" i="14"/>
  <c r="R1667" i="14"/>
  <c r="R1750" i="14"/>
  <c r="R2514" i="14"/>
  <c r="R319" i="14"/>
  <c r="R1855" i="14"/>
  <c r="R1669" i="14"/>
  <c r="R314" i="14"/>
  <c r="R3155" i="14"/>
  <c r="R2827" i="14"/>
  <c r="R584" i="14"/>
  <c r="R1649" i="14"/>
  <c r="P1011" i="12"/>
  <c r="P997" i="12"/>
  <c r="R5" i="14"/>
  <c r="R6" i="14"/>
  <c r="Q225" i="1"/>
  <c r="X1327" i="14"/>
  <c r="S3" i="12"/>
  <c r="M11" i="12"/>
  <c r="O235" i="1"/>
  <c r="S386" i="1"/>
  <c r="Q235" i="1" l="1"/>
  <c r="M386" i="1"/>
  <c r="O386" i="1" l="1"/>
  <c r="R2358" i="14"/>
  <c r="R751" i="14"/>
  <c r="M252" i="1"/>
  <c r="S252" i="1"/>
  <c r="M1064" i="12" l="1"/>
  <c r="R1828" i="14"/>
  <c r="R1114" i="14"/>
  <c r="R3222" i="14"/>
  <c r="R2765" i="14"/>
  <c r="M1070" i="12"/>
  <c r="M682" i="12"/>
  <c r="R960" i="14"/>
  <c r="R3077" i="14"/>
  <c r="R3283" i="14"/>
  <c r="M1084" i="12"/>
  <c r="R1419" i="14"/>
  <c r="M675" i="12"/>
  <c r="R1450" i="14"/>
  <c r="R3272" i="14"/>
  <c r="M1083" i="12"/>
  <c r="R3210" i="14"/>
  <c r="R3118" i="14"/>
  <c r="R2635" i="14"/>
  <c r="M1069" i="12"/>
  <c r="M679" i="12"/>
  <c r="R3312" i="14"/>
  <c r="R1584" i="14"/>
  <c r="R1792" i="14"/>
  <c r="R3310" i="14"/>
  <c r="M1085" i="12"/>
  <c r="R1650" i="14"/>
  <c r="R2423" i="14"/>
  <c r="M1081" i="12"/>
  <c r="R1319" i="14"/>
  <c r="M678" i="12"/>
  <c r="M680" i="12"/>
  <c r="R2929" i="14"/>
  <c r="M1087" i="12"/>
  <c r="R2101" i="14"/>
  <c r="M1082" i="12"/>
  <c r="R1950" i="14"/>
  <c r="R952" i="14"/>
  <c r="R648" i="14"/>
  <c r="M677" i="12"/>
  <c r="R1545" i="14"/>
  <c r="R1069" i="14"/>
  <c r="R1169" i="14"/>
  <c r="R1115" i="14"/>
  <c r="R972" i="14"/>
  <c r="R2580" i="14"/>
  <c r="R1485" i="14"/>
  <c r="R1256" i="14"/>
  <c r="R1116" i="14"/>
  <c r="R1337" i="14"/>
  <c r="R764" i="14"/>
  <c r="R556" i="14"/>
  <c r="R2883" i="14"/>
  <c r="R19" i="14"/>
  <c r="R14" i="14"/>
  <c r="R2582" i="14"/>
  <c r="R2379" i="14"/>
  <c r="R97" i="14"/>
  <c r="W1061" i="12"/>
  <c r="W3" i="12"/>
  <c r="Q252" i="1" l="1"/>
  <c r="M695" i="12"/>
  <c r="R3237" i="14"/>
  <c r="M691" i="12"/>
  <c r="M1061" i="12"/>
  <c r="R1423" i="14"/>
  <c r="R709" i="14"/>
  <c r="R3401" i="14"/>
  <c r="M713" i="12"/>
  <c r="M1035" i="12"/>
  <c r="X1627" i="14"/>
  <c r="M699" i="12"/>
  <c r="M705" i="12"/>
  <c r="M700" i="12"/>
  <c r="R2846" i="14"/>
  <c r="U3339" i="14"/>
  <c r="M720" i="12"/>
  <c r="M1048" i="12"/>
  <c r="R2749" i="14"/>
  <c r="M704" i="12"/>
  <c r="M698" i="12"/>
  <c r="M703" i="12"/>
  <c r="M701" i="12"/>
  <c r="U615" i="14"/>
  <c r="P1057" i="12"/>
  <c r="M718" i="12"/>
  <c r="M1034" i="12"/>
  <c r="M1047" i="12"/>
  <c r="R916" i="14"/>
  <c r="R2670" i="14"/>
  <c r="R2844" i="14"/>
  <c r="M667" i="12"/>
  <c r="X3136" i="14"/>
  <c r="M712" i="12"/>
  <c r="M714" i="12"/>
  <c r="R3400" i="14"/>
  <c r="M706" i="12"/>
  <c r="R2841" i="14"/>
  <c r="M721" i="12"/>
  <c r="M697" i="12"/>
  <c r="M696" i="12"/>
  <c r="R915" i="14"/>
  <c r="R1804" i="14"/>
  <c r="M702" i="12"/>
  <c r="M715" i="12"/>
  <c r="M1063" i="12"/>
  <c r="R918" i="14"/>
  <c r="R1921" i="14"/>
  <c r="R3309" i="14"/>
  <c r="R533" i="14"/>
  <c r="R2855" i="14"/>
  <c r="R2609" i="14"/>
  <c r="R2996" i="14"/>
  <c r="R2386" i="14"/>
  <c r="X3132" i="14"/>
  <c r="R680" i="14"/>
  <c r="R679" i="14"/>
  <c r="R2853" i="14"/>
  <c r="X3128" i="14"/>
  <c r="R2671" i="14"/>
  <c r="X3130" i="14"/>
  <c r="X3131" i="14"/>
  <c r="R3175" i="14"/>
  <c r="X1009" i="14"/>
  <c r="R987" i="14"/>
  <c r="R567" i="14"/>
  <c r="R2665" i="14"/>
  <c r="X1011" i="14"/>
  <c r="R3308" i="14"/>
  <c r="R2345" i="14"/>
  <c r="R2404" i="14"/>
  <c r="R2656" i="14"/>
  <c r="X1010" i="14"/>
  <c r="X3135" i="14"/>
  <c r="R2854" i="14"/>
  <c r="X1012" i="14"/>
  <c r="R2669" i="14"/>
  <c r="W688" i="12"/>
  <c r="W686" i="12"/>
  <c r="S879" i="12" l="1"/>
  <c r="S877" i="12"/>
  <c r="U2671" i="14"/>
  <c r="U2853" i="14"/>
  <c r="U680" i="14"/>
  <c r="U2609" i="14"/>
  <c r="P702" i="12"/>
  <c r="P667" i="12"/>
  <c r="U2670" i="14"/>
  <c r="P703" i="12"/>
  <c r="P1036" i="12"/>
  <c r="U2669" i="14"/>
  <c r="U2656" i="14"/>
  <c r="U917" i="14"/>
  <c r="U2665" i="14"/>
  <c r="U679" i="14"/>
  <c r="U2855" i="14"/>
  <c r="U3309" i="14"/>
  <c r="U1911" i="14"/>
  <c r="P727" i="12"/>
  <c r="P704" i="12"/>
  <c r="P1029" i="12"/>
  <c r="X2996" i="14"/>
  <c r="W716" i="12"/>
  <c r="W1030" i="12"/>
  <c r="W1069" i="12"/>
  <c r="W1031" i="12"/>
  <c r="W1070" i="12"/>
  <c r="S1016" i="12" l="1"/>
  <c r="W713" i="12"/>
  <c r="W697" i="12"/>
  <c r="X3309" i="14"/>
  <c r="X3175" i="14"/>
  <c r="X917" i="14"/>
  <c r="W1035" i="12"/>
  <c r="W705" i="12"/>
  <c r="W1048" i="12"/>
  <c r="S1029" i="12"/>
  <c r="X1911" i="14"/>
  <c r="S1036" i="12"/>
  <c r="W1047" i="12"/>
  <c r="S667" i="12"/>
  <c r="W714" i="12"/>
  <c r="X680" i="14"/>
  <c r="W699" i="12"/>
  <c r="W698" i="12"/>
  <c r="W1064" i="12"/>
  <c r="W677" i="12"/>
  <c r="W1062" i="12"/>
  <c r="W664" i="12"/>
  <c r="W668" i="12"/>
  <c r="U10" i="14"/>
  <c r="U278" i="14"/>
  <c r="U2313" i="14"/>
  <c r="U245" i="14"/>
  <c r="U476" i="14"/>
  <c r="U2414" i="14"/>
  <c r="U419" i="14"/>
  <c r="U2525" i="14"/>
  <c r="U1019" i="14"/>
  <c r="U2089" i="14"/>
  <c r="U3346" i="14"/>
  <c r="U1426" i="14"/>
  <c r="U1067" i="14"/>
  <c r="U2457" i="14"/>
  <c r="U385" i="14"/>
  <c r="U843" i="14"/>
  <c r="U3247" i="14"/>
  <c r="U1730" i="14"/>
  <c r="U3244" i="14"/>
  <c r="U1592" i="14"/>
  <c r="U3394" i="14"/>
  <c r="U580" i="14"/>
  <c r="U3395" i="14"/>
  <c r="U994" i="14"/>
  <c r="U2769" i="14"/>
  <c r="U3072" i="14"/>
  <c r="U1757" i="14"/>
  <c r="U3387" i="14"/>
  <c r="U3187" i="14"/>
  <c r="U2083" i="14"/>
  <c r="U3386" i="14"/>
  <c r="U3245" i="14"/>
  <c r="U2454" i="14"/>
  <c r="U3013" i="14"/>
  <c r="U528" i="14"/>
  <c r="U659" i="14"/>
  <c r="U458" i="14"/>
  <c r="U1570" i="14"/>
  <c r="U2759" i="14"/>
  <c r="U2361" i="14"/>
  <c r="U3243" i="14"/>
  <c r="U563" i="14"/>
  <c r="U1327" i="14"/>
  <c r="U1004" i="14"/>
  <c r="U2790" i="14"/>
  <c r="U1446" i="14"/>
  <c r="U1830" i="14"/>
  <c r="U2482" i="14"/>
  <c r="U577" i="14"/>
  <c r="U757" i="14"/>
  <c r="U2102" i="14"/>
  <c r="U277" i="14"/>
  <c r="U1659" i="14"/>
  <c r="U474" i="14"/>
  <c r="U1098" i="14"/>
  <c r="U1573" i="14"/>
  <c r="U1848" i="14"/>
  <c r="U2622" i="14"/>
  <c r="U758" i="14"/>
  <c r="U873" i="14"/>
  <c r="U3336" i="14"/>
  <c r="U578" i="14"/>
  <c r="U1835" i="14"/>
  <c r="U3290" i="14"/>
  <c r="U3393" i="14"/>
  <c r="U2600" i="14"/>
  <c r="U1188" i="14"/>
  <c r="U1020" i="14"/>
  <c r="U617" i="14"/>
  <c r="U924" i="14"/>
  <c r="U1831" i="14"/>
  <c r="U1153" i="14"/>
  <c r="U1594" i="14"/>
  <c r="U1064" i="14"/>
  <c r="U1872" i="14"/>
  <c r="U3252" i="14"/>
  <c r="U1104" i="14"/>
  <c r="U1226" i="14"/>
  <c r="U860" i="14"/>
  <c r="U3188" i="14"/>
  <c r="U1879" i="14"/>
  <c r="U213" i="14"/>
  <c r="U571" i="14"/>
  <c r="U3046" i="14"/>
  <c r="U2581" i="14"/>
  <c r="U2577" i="14"/>
  <c r="U1561" i="14"/>
  <c r="U489" i="14"/>
  <c r="U526" i="14"/>
  <c r="U576" i="14"/>
  <c r="U2623" i="14"/>
  <c r="P738" i="12" l="1"/>
  <c r="U3219" i="14"/>
  <c r="P751" i="12"/>
  <c r="U1825" i="14"/>
  <c r="U1605" i="14"/>
  <c r="P759" i="12"/>
  <c r="U1455" i="14"/>
  <c r="P758" i="12"/>
  <c r="P756" i="12"/>
  <c r="M775" i="12"/>
  <c r="M770" i="12"/>
  <c r="M777" i="12"/>
  <c r="M789" i="12"/>
  <c r="U3156" i="14"/>
  <c r="R2545" i="14"/>
  <c r="M776" i="12"/>
  <c r="M983" i="12"/>
  <c r="M805" i="12"/>
  <c r="R2606" i="14"/>
  <c r="M1012" i="12"/>
  <c r="M795" i="12"/>
  <c r="M787" i="12"/>
  <c r="U3159" i="14"/>
  <c r="U3152" i="14"/>
  <c r="M730" i="12"/>
  <c r="M774" i="12"/>
  <c r="M797" i="12"/>
  <c r="P737" i="12"/>
  <c r="M799" i="12"/>
  <c r="M785" i="12"/>
  <c r="R1606" i="14"/>
  <c r="M794" i="12"/>
  <c r="M800" i="12"/>
  <c r="M804" i="12"/>
  <c r="R2422" i="14"/>
  <c r="U3037" i="14"/>
  <c r="M731" i="12"/>
  <c r="R3158" i="14"/>
  <c r="M1039" i="12"/>
  <c r="M757" i="12"/>
  <c r="M1038" i="12"/>
  <c r="R3115" i="14"/>
  <c r="M782" i="12"/>
  <c r="R3157" i="14"/>
  <c r="M1037" i="12"/>
  <c r="R2628" i="14"/>
  <c r="R3302" i="14"/>
  <c r="M1013" i="12"/>
  <c r="M1010" i="12"/>
  <c r="U3216" i="14"/>
  <c r="M761" i="12"/>
  <c r="M1016" i="12"/>
  <c r="M1041" i="12"/>
  <c r="M786" i="12"/>
  <c r="S739" i="12"/>
  <c r="R2777" i="14"/>
  <c r="R1919" i="14"/>
  <c r="M1042" i="12"/>
  <c r="M801" i="12"/>
  <c r="M792" i="12"/>
  <c r="M798" i="12"/>
  <c r="M778" i="12"/>
  <c r="R1628" i="14"/>
  <c r="R1906" i="14"/>
  <c r="R2618" i="14"/>
  <c r="R2616" i="14"/>
  <c r="M1011" i="12"/>
  <c r="M987" i="12"/>
  <c r="M784" i="12"/>
  <c r="R1642" i="14"/>
  <c r="M762" i="12"/>
  <c r="R3259" i="14"/>
  <c r="M767" i="12"/>
  <c r="R1841" i="14"/>
  <c r="M802" i="12"/>
  <c r="M1040" i="12"/>
  <c r="M988" i="12"/>
  <c r="M1043" i="12"/>
  <c r="R3178" i="14"/>
  <c r="M779" i="12"/>
  <c r="M768" i="12"/>
  <c r="M803" i="12"/>
  <c r="M790" i="12"/>
  <c r="M1009" i="12"/>
  <c r="M783" i="12"/>
  <c r="M1015" i="12"/>
  <c r="M788" i="12"/>
  <c r="M760" i="12"/>
  <c r="M796" i="12"/>
  <c r="M793" i="12"/>
  <c r="U1611" i="14"/>
  <c r="M736" i="12"/>
  <c r="M766" i="12"/>
  <c r="M1014" i="12"/>
  <c r="M763" i="12"/>
  <c r="M997" i="12"/>
  <c r="M791" i="12"/>
  <c r="W1036" i="12"/>
  <c r="W692" i="12"/>
  <c r="W700" i="12"/>
  <c r="W1029" i="12"/>
  <c r="U644" i="14"/>
  <c r="R2357" i="14"/>
  <c r="R2190" i="14"/>
  <c r="R3417" i="14"/>
  <c r="R2149" i="14"/>
  <c r="R2078" i="14"/>
  <c r="R2076" i="14"/>
  <c r="R3355" i="14"/>
  <c r="R1926" i="14"/>
  <c r="R1924" i="14"/>
  <c r="R3311" i="14"/>
  <c r="R1896" i="14"/>
  <c r="R1895" i="14"/>
  <c r="R1831" i="14"/>
  <c r="R3240" i="14"/>
  <c r="R3186" i="14"/>
  <c r="R1682" i="14"/>
  <c r="R3182" i="14"/>
  <c r="R1655" i="14"/>
  <c r="R3161" i="14"/>
  <c r="R3144" i="14"/>
  <c r="R3133" i="14"/>
  <c r="R3126" i="14"/>
  <c r="R1572" i="14"/>
  <c r="R3114" i="14"/>
  <c r="R3093" i="14"/>
  <c r="R3089" i="14"/>
  <c r="R1551" i="14"/>
  <c r="R1324" i="14"/>
  <c r="R1323" i="14"/>
  <c r="R2948" i="14"/>
  <c r="R1211" i="14"/>
  <c r="R2938" i="14"/>
  <c r="R2937" i="14"/>
  <c r="R2934" i="14"/>
  <c r="R1186" i="14"/>
  <c r="R1148" i="14"/>
  <c r="R2920" i="14"/>
  <c r="R2913" i="14"/>
  <c r="R2908" i="14"/>
  <c r="R2905" i="14"/>
  <c r="R1092" i="14"/>
  <c r="R2899" i="14"/>
  <c r="R1063" i="14"/>
  <c r="R2887" i="14"/>
  <c r="R1058" i="14"/>
  <c r="R1055" i="14"/>
  <c r="R1008" i="14"/>
  <c r="R2865" i="14"/>
  <c r="R998" i="14"/>
  <c r="R2845" i="14"/>
  <c r="R2834" i="14"/>
  <c r="R2782" i="14"/>
  <c r="R819" i="14"/>
  <c r="R780" i="14"/>
  <c r="R746" i="14"/>
  <c r="R733" i="14"/>
  <c r="R738" i="14"/>
  <c r="R712" i="14"/>
  <c r="R645" i="14"/>
  <c r="R655" i="14"/>
  <c r="R653" i="14"/>
  <c r="R634" i="14"/>
  <c r="R633" i="14"/>
  <c r="R632" i="14"/>
  <c r="R2572" i="14"/>
  <c r="R2601" i="14"/>
  <c r="R542" i="14"/>
  <c r="R307" i="14"/>
  <c r="R2510" i="14"/>
  <c r="R2462" i="14"/>
  <c r="R288" i="14"/>
  <c r="R253" i="14"/>
  <c r="R213" i="14"/>
  <c r="R144" i="14"/>
  <c r="R2413" i="14"/>
  <c r="R2401" i="14"/>
  <c r="R48" i="14"/>
  <c r="R47" i="14"/>
  <c r="R13" i="14"/>
  <c r="R12" i="14"/>
  <c r="R11" i="14"/>
  <c r="M1062" i="12"/>
  <c r="M664" i="12"/>
  <c r="M668" i="12"/>
  <c r="M669" i="12"/>
  <c r="M670" i="12"/>
  <c r="M665" i="12"/>
  <c r="M294" i="1"/>
  <c r="Q294" i="1"/>
  <c r="S294" i="1"/>
  <c r="M204" i="1"/>
  <c r="S204" i="1"/>
  <c r="P763" i="12" l="1"/>
  <c r="P773" i="12"/>
  <c r="P766" i="12"/>
  <c r="P788" i="12"/>
  <c r="P771" i="12"/>
  <c r="P768" i="12"/>
  <c r="U3178" i="14"/>
  <c r="P767" i="12"/>
  <c r="P764" i="12"/>
  <c r="P778" i="12"/>
  <c r="P1016" i="12"/>
  <c r="P1013" i="12"/>
  <c r="P995" i="12"/>
  <c r="S741" i="12"/>
  <c r="P774" i="12"/>
  <c r="P1014" i="12"/>
  <c r="U1620" i="14"/>
  <c r="P793" i="12"/>
  <c r="P760" i="12"/>
  <c r="P1015" i="12"/>
  <c r="P1009" i="12"/>
  <c r="U1610" i="14"/>
  <c r="P779" i="12"/>
  <c r="U1552" i="14"/>
  <c r="P772" i="12"/>
  <c r="U1015" i="14"/>
  <c r="P761" i="12"/>
  <c r="P1010" i="12"/>
  <c r="P769" i="12"/>
  <c r="P757" i="12"/>
  <c r="U3158" i="14"/>
  <c r="U2422" i="14"/>
  <c r="P765" i="12"/>
  <c r="P787" i="12"/>
  <c r="P983" i="12"/>
  <c r="P775" i="12"/>
  <c r="S1012" i="12"/>
  <c r="P683" i="12"/>
  <c r="P666" i="12"/>
  <c r="P668" i="12"/>
  <c r="P664" i="12"/>
  <c r="S777" i="12" l="1"/>
  <c r="S1011" i="12"/>
  <c r="S1015" i="12"/>
  <c r="S770" i="12"/>
  <c r="S995" i="12"/>
  <c r="S768" i="12"/>
  <c r="S771" i="12"/>
  <c r="S775" i="12"/>
  <c r="S747" i="12"/>
  <c r="S749" i="12"/>
  <c r="S988" i="12"/>
  <c r="S779" i="12"/>
  <c r="S1014" i="12"/>
  <c r="S774" i="12"/>
  <c r="S1013" i="12"/>
  <c r="S748" i="12"/>
  <c r="S987" i="12"/>
  <c r="R1204" i="14"/>
  <c r="X21" i="14"/>
  <c r="S679" i="12"/>
  <c r="S688" i="12"/>
  <c r="W675" i="12"/>
  <c r="S674" i="12"/>
  <c r="S668" i="12"/>
  <c r="S664" i="12"/>
  <c r="Q204" i="1"/>
  <c r="W680" i="12" l="1"/>
  <c r="W7" i="12"/>
  <c r="W5" i="12"/>
  <c r="W39" i="12" l="1"/>
  <c r="R2282" i="14" l="1"/>
  <c r="R1955" i="14"/>
  <c r="R1867" i="14"/>
  <c r="R1825" i="14"/>
  <c r="R3219" i="14"/>
  <c r="R1620" i="14"/>
  <c r="R1610" i="14"/>
  <c r="R1552" i="14"/>
  <c r="R3037" i="14"/>
  <c r="R1015" i="14"/>
  <c r="M154" i="1"/>
  <c r="S154" i="1"/>
  <c r="M105" i="1"/>
  <c r="O105" i="1"/>
  <c r="Q105" i="1"/>
  <c r="S105" i="1"/>
  <c r="W496" i="12" l="1"/>
  <c r="S1024" i="12"/>
  <c r="W74" i="12"/>
  <c r="S485" i="12"/>
  <c r="S165" i="12"/>
  <c r="S467" i="12"/>
  <c r="S640" i="12"/>
  <c r="W1067" i="12"/>
  <c r="S620" i="12"/>
  <c r="U2074" i="14"/>
  <c r="S1076" i="12"/>
  <c r="S150" i="12"/>
  <c r="S639" i="12"/>
  <c r="U1474" i="14"/>
  <c r="U1485" i="14"/>
  <c r="S637" i="12"/>
  <c r="U23" i="14"/>
  <c r="S1077" i="12"/>
  <c r="W207" i="12"/>
  <c r="U1330" i="14"/>
  <c r="U116" i="14"/>
  <c r="W406" i="12"/>
  <c r="U1173" i="14"/>
  <c r="U542" i="14"/>
  <c r="U1650" i="14"/>
  <c r="M504" i="12"/>
  <c r="U618" i="14"/>
  <c r="U2183" i="14"/>
  <c r="U1341" i="14"/>
  <c r="U3354" i="14"/>
  <c r="U2115" i="14"/>
  <c r="U1378" i="14"/>
  <c r="U1354" i="14"/>
  <c r="U1785" i="14"/>
  <c r="U1550" i="14"/>
  <c r="U1657" i="14"/>
  <c r="U1874" i="14"/>
  <c r="U1584" i="14"/>
  <c r="U1058" i="14"/>
  <c r="U2153" i="14"/>
  <c r="U2148" i="14"/>
  <c r="U3154" i="14"/>
  <c r="U1203" i="14"/>
  <c r="U3105" i="14"/>
  <c r="W72" i="12"/>
  <c r="W1056" i="12"/>
  <c r="W411" i="12"/>
  <c r="O154" i="1"/>
  <c r="M377" i="1"/>
  <c r="O377" i="1"/>
  <c r="Q377" i="1"/>
  <c r="S377" i="1"/>
  <c r="M369" i="1"/>
  <c r="O369" i="1"/>
  <c r="Q369" i="1"/>
  <c r="S369" i="1"/>
  <c r="S638" i="12" l="1"/>
  <c r="S163" i="12"/>
  <c r="S164" i="12"/>
  <c r="W410" i="12"/>
  <c r="W548" i="12"/>
  <c r="W636" i="12"/>
  <c r="W386" i="12"/>
  <c r="W974" i="12"/>
  <c r="W1066" i="12"/>
  <c r="W552" i="12"/>
  <c r="Q154" i="1"/>
  <c r="M93" i="1"/>
  <c r="O93" i="1"/>
  <c r="Q93" i="1"/>
  <c r="W1065" i="12" l="1"/>
  <c r="S706" i="12" l="1"/>
  <c r="R1317" i="14"/>
  <c r="R1602" i="14"/>
  <c r="R1802" i="14"/>
  <c r="P718" i="12"/>
  <c r="R1550" i="14"/>
  <c r="R771" i="14"/>
  <c r="P680" i="12"/>
  <c r="R1768" i="14"/>
  <c r="M708" i="12"/>
  <c r="M692" i="12"/>
  <c r="M1029" i="12"/>
  <c r="R2774" i="14"/>
  <c r="P685" i="12"/>
  <c r="M716" i="12"/>
  <c r="R597" i="14"/>
  <c r="R1631" i="14"/>
  <c r="S689" i="12"/>
  <c r="M726" i="12"/>
  <c r="R23" i="14"/>
  <c r="R643" i="14"/>
  <c r="M1032" i="12"/>
  <c r="M719" i="12"/>
  <c r="R1205" i="14"/>
  <c r="R1630" i="14"/>
  <c r="R747" i="14"/>
  <c r="R917" i="14"/>
  <c r="R335" i="14"/>
  <c r="R22" i="14"/>
  <c r="R134" i="14"/>
  <c r="M1036" i="12"/>
  <c r="R1758" i="14"/>
  <c r="P690" i="12"/>
  <c r="R1684" i="14"/>
  <c r="R1316" i="14"/>
  <c r="S703" i="12"/>
  <c r="R3012" i="14"/>
  <c r="M1030" i="12"/>
  <c r="R1635" i="14"/>
  <c r="R1353" i="14"/>
  <c r="R2911" i="14"/>
  <c r="R1174" i="14"/>
  <c r="R2162" i="14"/>
  <c r="R853" i="14"/>
  <c r="M681" i="12"/>
  <c r="M711" i="12"/>
  <c r="R606" i="14"/>
  <c r="R1608" i="14"/>
  <c r="R1442" i="14"/>
  <c r="M1031" i="12"/>
  <c r="R1481" i="14"/>
  <c r="R3154" i="14"/>
  <c r="R20" i="14"/>
  <c r="R1564" i="14"/>
  <c r="R1937" i="14"/>
  <c r="R2896" i="14"/>
  <c r="R1103" i="14"/>
  <c r="M673" i="12"/>
  <c r="R699" i="14"/>
  <c r="R17" i="14"/>
  <c r="R2459" i="14"/>
  <c r="R939" i="14"/>
  <c r="R1199" i="14"/>
  <c r="R1005" i="14"/>
  <c r="R646" i="14"/>
  <c r="R535" i="14"/>
  <c r="R331" i="14"/>
  <c r="R2074" i="14"/>
  <c r="M710" i="12"/>
  <c r="R2769" i="14"/>
  <c r="R2642" i="14"/>
  <c r="M1033" i="12"/>
  <c r="R2544" i="14"/>
  <c r="R1701" i="14"/>
  <c r="R7" i="14"/>
  <c r="R2710" i="14"/>
  <c r="R2641" i="14"/>
  <c r="M686" i="12"/>
  <c r="R1657" i="14"/>
  <c r="M676" i="12"/>
  <c r="R2932" i="14"/>
  <c r="M717" i="12"/>
  <c r="R957" i="14"/>
  <c r="R302" i="14"/>
  <c r="R2174" i="14"/>
  <c r="R1087" i="14"/>
  <c r="R2481" i="14"/>
  <c r="R21" i="14"/>
  <c r="R3354" i="14"/>
  <c r="R1604" i="14"/>
  <c r="R984" i="14"/>
  <c r="R1653" i="14"/>
  <c r="R1627" i="14"/>
  <c r="R1479" i="14"/>
  <c r="R654" i="14"/>
  <c r="R631" i="14"/>
  <c r="M707" i="12"/>
  <c r="R834" i="14"/>
  <c r="R742" i="14"/>
  <c r="R2600" i="14"/>
  <c r="M674" i="12"/>
  <c r="R1961" i="14"/>
  <c r="R2915" i="14"/>
  <c r="R420" i="14"/>
  <c r="R2444" i="14"/>
  <c r="R1562" i="14"/>
  <c r="R1023" i="14"/>
  <c r="R442" i="14"/>
  <c r="R250" i="14"/>
  <c r="R419" i="14"/>
  <c r="R2917" i="14"/>
  <c r="R1047" i="14"/>
  <c r="S696" i="12"/>
  <c r="S704" i="12"/>
  <c r="S698" i="12"/>
  <c r="M388" i="1"/>
  <c r="M365" i="1"/>
  <c r="S365" i="1"/>
  <c r="M290" i="1"/>
  <c r="O290" i="1"/>
  <c r="S290" i="1"/>
  <c r="U2710" i="14" l="1"/>
  <c r="P711" i="12"/>
  <c r="U1627" i="14"/>
  <c r="P717" i="12"/>
  <c r="P716" i="12"/>
  <c r="P678" i="12"/>
  <c r="S718" i="12"/>
  <c r="P982" i="12"/>
  <c r="P913" i="12" l="1"/>
  <c r="P891" i="12"/>
  <c r="P889" i="12"/>
  <c r="M838" i="12"/>
  <c r="M871" i="12"/>
  <c r="P887" i="12"/>
  <c r="P915" i="12"/>
  <c r="P888" i="12"/>
  <c r="P823" i="12"/>
  <c r="P914" i="12"/>
  <c r="M755" i="12"/>
  <c r="M765" i="12"/>
  <c r="M764" i="12"/>
  <c r="P899" i="12"/>
  <c r="P886" i="12"/>
  <c r="M841" i="12"/>
  <c r="M781" i="12"/>
  <c r="M879" i="12"/>
  <c r="M990" i="12"/>
  <c r="M852" i="12"/>
  <c r="M984" i="12"/>
  <c r="M844" i="12"/>
  <c r="P911" i="12"/>
  <c r="P894" i="12"/>
  <c r="M818" i="12"/>
  <c r="M837" i="12"/>
  <c r="P900" i="12"/>
  <c r="M854" i="12"/>
  <c r="M876" i="12"/>
  <c r="M847" i="12"/>
  <c r="M816" i="12"/>
  <c r="M849" i="12"/>
  <c r="M840" i="12"/>
  <c r="P918" i="12"/>
  <c r="S811" i="12"/>
  <c r="P870" i="12"/>
  <c r="M828" i="12"/>
  <c r="M819" i="12"/>
  <c r="M848" i="12"/>
  <c r="M747" i="12"/>
  <c r="P890" i="12"/>
  <c r="M769" i="12"/>
  <c r="P923" i="12"/>
  <c r="M773" i="12"/>
  <c r="M867" i="12"/>
  <c r="P885" i="12"/>
  <c r="P928" i="12"/>
  <c r="P896" i="12"/>
  <c r="M989" i="12"/>
  <c r="M860" i="12"/>
  <c r="P910" i="12"/>
  <c r="M873" i="12"/>
  <c r="M827" i="12"/>
  <c r="M995" i="12"/>
  <c r="M875" i="12"/>
  <c r="M872" i="12"/>
  <c r="M853" i="12"/>
  <c r="M877" i="12"/>
  <c r="M874" i="12"/>
  <c r="M1090" i="12"/>
  <c r="M846" i="12"/>
  <c r="M857" i="12"/>
  <c r="M832" i="12"/>
  <c r="M842" i="12"/>
  <c r="P905" i="12"/>
  <c r="M850" i="12"/>
  <c r="M834" i="12"/>
  <c r="M868" i="12"/>
  <c r="M861" i="12"/>
  <c r="M864" i="12"/>
  <c r="M737" i="12"/>
  <c r="M865" i="12"/>
  <c r="P901" i="12"/>
  <c r="M748" i="12"/>
  <c r="P925" i="12"/>
  <c r="M754" i="12"/>
  <c r="M833" i="12"/>
  <c r="M866" i="12"/>
  <c r="M772" i="12"/>
  <c r="M855" i="12"/>
  <c r="M851" i="12"/>
  <c r="M858" i="12"/>
  <c r="P907" i="12"/>
  <c r="M845" i="12"/>
  <c r="M1089" i="12"/>
  <c r="M753" i="12"/>
  <c r="M771" i="12"/>
  <c r="M817" i="12"/>
  <c r="M862" i="12"/>
  <c r="P880" i="12"/>
  <c r="M749" i="12"/>
  <c r="P898" i="12"/>
  <c r="P926" i="12"/>
  <c r="P892" i="12"/>
  <c r="M1091" i="12"/>
  <c r="M835" i="12"/>
  <c r="M843" i="12"/>
  <c r="M836" i="12"/>
  <c r="P904" i="12"/>
  <c r="M863" i="12"/>
  <c r="M839" i="12"/>
  <c r="M856" i="12"/>
  <c r="M859" i="12"/>
  <c r="M878" i="12"/>
  <c r="M826" i="12"/>
  <c r="P919" i="12"/>
  <c r="P921" i="12"/>
  <c r="P882" i="12"/>
  <c r="P903" i="12"/>
  <c r="P909" i="12"/>
  <c r="P916" i="12"/>
  <c r="P883" i="12"/>
  <c r="P895" i="12"/>
  <c r="S824" i="12"/>
  <c r="P917" i="12"/>
  <c r="P812" i="12"/>
  <c r="O365" i="1"/>
  <c r="S986" i="12"/>
  <c r="O388" i="1"/>
  <c r="S388" i="1"/>
  <c r="M373" i="1"/>
  <c r="S373" i="1"/>
  <c r="M292" i="1"/>
  <c r="Q292" i="1"/>
  <c r="M226" i="1"/>
  <c r="S226" i="1"/>
  <c r="M229" i="1"/>
  <c r="S229" i="1"/>
  <c r="M75" i="1"/>
  <c r="Q75" i="1"/>
  <c r="S75" i="1"/>
  <c r="M60" i="1"/>
  <c r="Q60" i="1"/>
  <c r="S60" i="1"/>
  <c r="M65" i="1"/>
  <c r="S65" i="1"/>
  <c r="M9" i="1"/>
  <c r="Q9" i="1"/>
  <c r="P859" i="12" l="1"/>
  <c r="S904" i="12"/>
  <c r="P893" i="12"/>
  <c r="P897" i="12"/>
  <c r="P770" i="12"/>
  <c r="P858" i="12"/>
  <c r="P822" i="12"/>
  <c r="S925" i="12"/>
  <c r="S901" i="12"/>
  <c r="S905" i="12"/>
  <c r="P874" i="12"/>
  <c r="P853" i="12"/>
  <c r="S910" i="12"/>
  <c r="P989" i="12"/>
  <c r="P867" i="12"/>
  <c r="S890" i="12"/>
  <c r="W811" i="12"/>
  <c r="P908" i="12"/>
  <c r="P912" i="12"/>
  <c r="P920" i="12"/>
  <c r="P922" i="12"/>
  <c r="S911" i="12"/>
  <c r="P881" i="12"/>
  <c r="P990" i="12"/>
  <c r="P927" i="12"/>
  <c r="S886" i="12"/>
  <c r="S915" i="12"/>
  <c r="P902" i="12"/>
  <c r="S891" i="12"/>
  <c r="S892" i="12"/>
  <c r="S898" i="12"/>
  <c r="S880" i="12"/>
  <c r="P862" i="12"/>
  <c r="P884" i="12"/>
  <c r="P906" i="12"/>
  <c r="S907" i="12"/>
  <c r="P855" i="12"/>
  <c r="P866" i="12"/>
  <c r="P865" i="12"/>
  <c r="P868" i="12"/>
  <c r="P857" i="12"/>
  <c r="P877" i="12"/>
  <c r="P872" i="12"/>
  <c r="P873" i="12"/>
  <c r="P860" i="12"/>
  <c r="S896" i="12"/>
  <c r="S885" i="12"/>
  <c r="S918" i="12"/>
  <c r="P821" i="12"/>
  <c r="P876" i="12"/>
  <c r="S900" i="12"/>
  <c r="S894" i="12"/>
  <c r="P820" i="12"/>
  <c r="P924" i="12"/>
  <c r="P879" i="12"/>
  <c r="S899" i="12"/>
  <c r="S914" i="12"/>
  <c r="S888" i="12"/>
  <c r="S887" i="12"/>
  <c r="S889" i="12"/>
  <c r="S913" i="12"/>
  <c r="S916" i="12"/>
  <c r="S909" i="12"/>
  <c r="S882" i="12"/>
  <c r="S838" i="12"/>
  <c r="S834" i="12"/>
  <c r="S903" i="12"/>
  <c r="S921" i="12"/>
  <c r="S919" i="12"/>
  <c r="S810" i="12"/>
  <c r="S917" i="12"/>
  <c r="S856" i="12"/>
  <c r="S833" i="12"/>
  <c r="S895" i="12"/>
  <c r="S883" i="12"/>
  <c r="S817" i="12"/>
  <c r="U1560" i="14"/>
  <c r="U1559" i="14"/>
  <c r="S884" i="12" l="1"/>
  <c r="W984" i="12"/>
  <c r="W871" i="12"/>
  <c r="S922" i="12"/>
  <c r="S912" i="12"/>
  <c r="S853" i="12"/>
  <c r="S897" i="12"/>
  <c r="F938" i="13"/>
  <c r="W913" i="12"/>
  <c r="W914" i="12"/>
  <c r="S876" i="12"/>
  <c r="W918" i="12"/>
  <c r="S906" i="12"/>
  <c r="W851" i="12"/>
  <c r="S902" i="12"/>
  <c r="W915" i="12"/>
  <c r="S927" i="12"/>
  <c r="S881" i="12"/>
  <c r="W911" i="12"/>
  <c r="S920" i="12"/>
  <c r="S908" i="12"/>
  <c r="W910" i="12"/>
  <c r="S874" i="12"/>
  <c r="S893" i="12"/>
  <c r="W839" i="12"/>
  <c r="W921" i="12"/>
  <c r="W863" i="12"/>
  <c r="W847" i="12"/>
  <c r="W916" i="12"/>
  <c r="W860" i="12"/>
  <c r="W858" i="12"/>
  <c r="W872" i="12"/>
  <c r="W854" i="12"/>
  <c r="W883" i="12"/>
  <c r="W895" i="12"/>
  <c r="W917" i="12"/>
  <c r="S124" i="12"/>
  <c r="S9" i="1"/>
  <c r="Q229" i="1"/>
  <c r="Q65" i="1"/>
  <c r="O373" i="1"/>
  <c r="O292" i="1"/>
  <c r="O226" i="1"/>
  <c r="O75" i="1"/>
  <c r="O60" i="1"/>
  <c r="W920" i="12" l="1"/>
  <c r="W912" i="12"/>
  <c r="W884" i="12"/>
  <c r="F933" i="13"/>
  <c r="F936" i="13"/>
  <c r="F935" i="13"/>
  <c r="X212" i="14"/>
  <c r="S292" i="1"/>
  <c r="Q226" i="1"/>
  <c r="Q373" i="1"/>
  <c r="M230" i="1"/>
  <c r="S230" i="1"/>
  <c r="M210" i="1"/>
  <c r="S210" i="1"/>
  <c r="F931" i="13" l="1"/>
  <c r="S1045" i="12"/>
  <c r="S253" i="12"/>
  <c r="S176" i="12"/>
  <c r="S131" i="12"/>
  <c r="S89" i="12"/>
  <c r="S340" i="12"/>
  <c r="K764" i="12"/>
  <c r="K747" i="12"/>
  <c r="K748" i="12"/>
  <c r="K888" i="12"/>
  <c r="K1017" i="12"/>
  <c r="K995" i="12"/>
  <c r="K853" i="12"/>
  <c r="K1050" i="12"/>
  <c r="K806" i="12"/>
  <c r="K1016" i="12"/>
  <c r="K773" i="12"/>
  <c r="K819" i="12"/>
  <c r="K755" i="12"/>
  <c r="K827" i="12"/>
  <c r="K832" i="12"/>
  <c r="K734" i="12"/>
  <c r="K814" i="12"/>
  <c r="K770" i="12"/>
  <c r="K870" i="12"/>
  <c r="K909" i="12"/>
  <c r="K901" i="12"/>
  <c r="K816" i="12"/>
  <c r="K763" i="12"/>
  <c r="K918" i="12"/>
  <c r="K823" i="12"/>
  <c r="K1014" i="12"/>
  <c r="K792" i="12"/>
  <c r="N770" i="12"/>
  <c r="K785" i="12"/>
  <c r="K844" i="12"/>
  <c r="K847" i="12"/>
  <c r="N901" i="12"/>
  <c r="N918" i="12"/>
  <c r="K778" i="12"/>
  <c r="K758" i="12"/>
  <c r="K739" i="12"/>
  <c r="K1015" i="12"/>
  <c r="K914" i="12"/>
  <c r="K845" i="12"/>
  <c r="K776" i="12"/>
  <c r="K855" i="12"/>
  <c r="K760" i="12"/>
  <c r="K900" i="12"/>
  <c r="K997" i="12"/>
  <c r="K765" i="12"/>
  <c r="K896" i="12"/>
  <c r="K998" i="12"/>
  <c r="N814" i="12"/>
  <c r="N896" i="12"/>
  <c r="N760" i="12"/>
  <c r="K736" i="12"/>
  <c r="K810" i="12"/>
  <c r="K791" i="12"/>
  <c r="K756" i="12"/>
  <c r="K1011" i="12"/>
  <c r="K821" i="12"/>
  <c r="K863" i="12"/>
  <c r="K880" i="12"/>
  <c r="K746" i="12"/>
  <c r="K775" i="12"/>
  <c r="N1017" i="12"/>
  <c r="Q1017" i="12"/>
  <c r="K927" i="12"/>
  <c r="K728" i="12"/>
  <c r="N844" i="12"/>
  <c r="K1037" i="12"/>
  <c r="K836" i="12"/>
  <c r="K751" i="12"/>
  <c r="K740" i="12"/>
  <c r="K1091" i="12"/>
  <c r="K924" i="12"/>
  <c r="K860" i="12"/>
  <c r="K850" i="12"/>
  <c r="K842" i="12"/>
  <c r="N842" i="12" s="1"/>
  <c r="K742" i="12"/>
  <c r="K913" i="12"/>
  <c r="K907" i="12"/>
  <c r="K737" i="12"/>
  <c r="K824" i="12"/>
  <c r="K892" i="12"/>
  <c r="K987" i="12"/>
  <c r="K818" i="12"/>
  <c r="N818" i="12" s="1"/>
  <c r="K834" i="12"/>
  <c r="N834" i="12" s="1"/>
  <c r="K811" i="12"/>
  <c r="K779" i="12"/>
  <c r="K904" i="12"/>
  <c r="K828" i="12"/>
  <c r="K917" i="12"/>
  <c r="K903" i="12"/>
  <c r="N892" i="12"/>
  <c r="K796" i="12"/>
  <c r="K767" i="12"/>
  <c r="K859" i="12"/>
  <c r="K3" i="12"/>
  <c r="K916" i="12"/>
  <c r="N916" i="12" s="1"/>
  <c r="K887" i="12"/>
  <c r="K875" i="12"/>
  <c r="N875" i="12" s="1"/>
  <c r="Q875" i="12" s="1"/>
  <c r="K920" i="12"/>
  <c r="K922" i="12"/>
  <c r="K786" i="12"/>
  <c r="K868" i="12"/>
  <c r="N868" i="12" s="1"/>
  <c r="K926" i="12"/>
  <c r="K752" i="12"/>
  <c r="K799" i="12"/>
  <c r="N828" i="12"/>
  <c r="K1039" i="12"/>
  <c r="K838" i="12"/>
  <c r="K898" i="12"/>
  <c r="K891" i="12"/>
  <c r="N887" i="12"/>
  <c r="K867" i="12"/>
  <c r="K908" i="12"/>
  <c r="K732" i="12"/>
  <c r="N732" i="12" s="1"/>
  <c r="K805" i="12"/>
  <c r="K741" i="12"/>
  <c r="K793" i="12"/>
  <c r="K730" i="12"/>
  <c r="K1012" i="12"/>
  <c r="K768" i="12"/>
  <c r="K873" i="12"/>
  <c r="K813" i="12"/>
  <c r="K757" i="12"/>
  <c r="N836" i="12"/>
  <c r="K885" i="12"/>
  <c r="N908" i="12"/>
  <c r="K1090" i="12"/>
  <c r="N855" i="12"/>
  <c r="K848" i="12"/>
  <c r="K761" i="12"/>
  <c r="K787" i="12"/>
  <c r="K798" i="12"/>
  <c r="K803" i="12"/>
  <c r="K1010" i="12"/>
  <c r="K797" i="12"/>
  <c r="Q855" i="12"/>
  <c r="N867" i="12"/>
  <c r="K915" i="12"/>
  <c r="K912" i="12"/>
  <c r="N924" i="12"/>
  <c r="K822" i="12"/>
  <c r="N917" i="12"/>
  <c r="Q818" i="12"/>
  <c r="K851" i="12"/>
  <c r="N851" i="12" s="1"/>
  <c r="N778" i="12"/>
  <c r="K988" i="12"/>
  <c r="N907" i="12"/>
  <c r="N1090" i="12"/>
  <c r="Q892" i="12"/>
  <c r="K874" i="12"/>
  <c r="N874" i="12" s="1"/>
  <c r="K808" i="12"/>
  <c r="N808" i="12" s="1"/>
  <c r="K809" i="12"/>
  <c r="N809" i="12" s="1"/>
  <c r="K762" i="12"/>
  <c r="K884" i="12"/>
  <c r="N884" i="12" s="1"/>
  <c r="Q884" i="12" s="1"/>
  <c r="T884" i="12" s="1"/>
  <c r="X884" i="12" s="1"/>
  <c r="K899" i="12"/>
  <c r="K1042" i="12"/>
  <c r="K862" i="12"/>
  <c r="N832" i="12"/>
  <c r="K789" i="12"/>
  <c r="K837" i="12"/>
  <c r="N837" i="12" s="1"/>
  <c r="N926" i="12"/>
  <c r="K849" i="12"/>
  <c r="N849" i="12" s="1"/>
  <c r="K753" i="12"/>
  <c r="N796" i="12"/>
  <c r="K846" i="12"/>
  <c r="K911" i="12"/>
  <c r="N824" i="12"/>
  <c r="K871" i="12"/>
  <c r="K925" i="12"/>
  <c r="K843" i="12"/>
  <c r="N843" i="12" s="1"/>
  <c r="Q843" i="12" s="1"/>
  <c r="K769" i="12"/>
  <c r="K869" i="12"/>
  <c r="K1041" i="12"/>
  <c r="K841" i="12"/>
  <c r="K735" i="12"/>
  <c r="K795" i="12"/>
  <c r="K815" i="12"/>
  <c r="K905" i="12"/>
  <c r="N905" i="12" s="1"/>
  <c r="Q905" i="12" s="1"/>
  <c r="K1038" i="12"/>
  <c r="N925" i="12"/>
  <c r="K825" i="12"/>
  <c r="K781" i="12"/>
  <c r="K856" i="12"/>
  <c r="N856" i="12" s="1"/>
  <c r="N825" i="12"/>
  <c r="K794" i="12"/>
  <c r="K984" i="12"/>
  <c r="K784" i="12"/>
  <c r="K882" i="12"/>
  <c r="K872" i="12"/>
  <c r="N841" i="12"/>
  <c r="Q841" i="12" s="1"/>
  <c r="K771" i="12"/>
  <c r="K902" i="12"/>
  <c r="N902" i="12" s="1"/>
  <c r="Q902" i="12" s="1"/>
  <c r="K733" i="12"/>
  <c r="K894" i="12"/>
  <c r="N894" i="12" s="1"/>
  <c r="K774" i="12"/>
  <c r="K928" i="12"/>
  <c r="K864" i="12"/>
  <c r="N864" i="12" s="1"/>
  <c r="K854" i="12"/>
  <c r="N854" i="12" s="1"/>
  <c r="N859" i="12"/>
  <c r="K858" i="12"/>
  <c r="K1043" i="12"/>
  <c r="K1040" i="12"/>
  <c r="K800" i="12"/>
  <c r="K879" i="12"/>
  <c r="K759" i="12"/>
  <c r="K804" i="12"/>
  <c r="K852" i="12"/>
  <c r="K829" i="12"/>
  <c r="N829" i="12" s="1"/>
  <c r="K833" i="12"/>
  <c r="K754" i="12"/>
  <c r="K886" i="12"/>
  <c r="N886" i="12" s="1"/>
  <c r="K921" i="12"/>
  <c r="N921" i="12" s="1"/>
  <c r="Q921" i="12" s="1"/>
  <c r="T921" i="12" s="1"/>
  <c r="K1009" i="12"/>
  <c r="K861" i="12"/>
  <c r="N853" i="12"/>
  <c r="Q828" i="12"/>
  <c r="K876" i="12"/>
  <c r="N876" i="12" s="1"/>
  <c r="K919" i="12"/>
  <c r="N873" i="12"/>
  <c r="N815" i="12"/>
  <c r="N870" i="12"/>
  <c r="K1013" i="12"/>
  <c r="K906" i="12"/>
  <c r="K830" i="12"/>
  <c r="K990" i="12"/>
  <c r="K890" i="12"/>
  <c r="K865" i="12"/>
  <c r="K877" i="12"/>
  <c r="N882" i="12"/>
  <c r="K878" i="12"/>
  <c r="K893" i="12"/>
  <c r="K788" i="12"/>
  <c r="K750" i="12"/>
  <c r="K820" i="12"/>
  <c r="K895" i="12"/>
  <c r="K729" i="12"/>
  <c r="Q809" i="12"/>
  <c r="Q917" i="12"/>
  <c r="T917" i="12" s="1"/>
  <c r="N922" i="12"/>
  <c r="T902" i="12"/>
  <c r="X902" i="12" s="1"/>
  <c r="K857" i="12"/>
  <c r="K889" i="12"/>
  <c r="Q916" i="12"/>
  <c r="K1089" i="12"/>
  <c r="Q825" i="12"/>
  <c r="Q837" i="12"/>
  <c r="N919" i="12"/>
  <c r="N850" i="12"/>
  <c r="N861" i="12"/>
  <c r="N903" i="12"/>
  <c r="K807" i="12"/>
  <c r="N807" i="12" s="1"/>
  <c r="Q807" i="12" s="1"/>
  <c r="K983" i="12"/>
  <c r="N983" i="12" s="1"/>
  <c r="K749" i="12"/>
  <c r="K744" i="12"/>
  <c r="K745" i="12"/>
  <c r="K883" i="12"/>
  <c r="K881" i="12"/>
  <c r="N881" i="12" s="1"/>
  <c r="K777" i="12"/>
  <c r="N869" i="12"/>
  <c r="Q869" i="12" s="1"/>
  <c r="K840" i="12"/>
  <c r="N840" i="12" s="1"/>
  <c r="N858" i="12"/>
  <c r="K817" i="12"/>
  <c r="K782" i="12"/>
  <c r="Q868" i="12"/>
  <c r="T868" i="12" s="1"/>
  <c r="Q908" i="12"/>
  <c r="K780" i="12"/>
  <c r="K989" i="12"/>
  <c r="K801" i="12"/>
  <c r="K1049" i="12"/>
  <c r="N1049" i="12" s="1"/>
  <c r="K802" i="12"/>
  <c r="K738" i="12"/>
  <c r="K826" i="12"/>
  <c r="N826" i="12" s="1"/>
  <c r="Q826" i="12" s="1"/>
  <c r="T826" i="12" s="1"/>
  <c r="K866" i="12"/>
  <c r="N866" i="12" s="1"/>
  <c r="K835" i="12"/>
  <c r="K839" i="12"/>
  <c r="N909" i="12"/>
  <c r="Q909" i="12" s="1"/>
  <c r="N989" i="12"/>
  <c r="K790" i="12"/>
  <c r="N790" i="12" s="1"/>
  <c r="K831" i="12"/>
  <c r="N888" i="12"/>
  <c r="N984" i="12"/>
  <c r="K897" i="12"/>
  <c r="K923" i="12"/>
  <c r="K743" i="12"/>
  <c r="K772" i="12"/>
  <c r="K731" i="12"/>
  <c r="K766" i="12"/>
  <c r="N865" i="12"/>
  <c r="Q814" i="12"/>
  <c r="T814" i="12" s="1"/>
  <c r="N813" i="12"/>
  <c r="N862" i="12"/>
  <c r="N1089" i="12"/>
  <c r="N914" i="12"/>
  <c r="N895" i="12"/>
  <c r="N1091" i="12"/>
  <c r="Q808" i="12"/>
  <c r="K783" i="12"/>
  <c r="N819" i="12"/>
  <c r="T869" i="12"/>
  <c r="N847" i="12"/>
  <c r="N872" i="12"/>
  <c r="K910" i="12"/>
  <c r="N910" i="12" s="1"/>
  <c r="Q896" i="12"/>
  <c r="N893" i="12"/>
  <c r="N838" i="12"/>
  <c r="Q832" i="12"/>
  <c r="Q881" i="12"/>
  <c r="T881" i="12" s="1"/>
  <c r="X881" i="12" s="1"/>
  <c r="K812" i="12"/>
  <c r="Q870" i="12"/>
  <c r="T870" i="12" s="1"/>
  <c r="N827" i="12"/>
  <c r="N768" i="12"/>
  <c r="N765" i="12"/>
  <c r="N1041" i="12"/>
  <c r="N786" i="12"/>
  <c r="N751" i="12"/>
  <c r="N748" i="12"/>
  <c r="Q732" i="12"/>
  <c r="Q907" i="12"/>
  <c r="N803" i="12"/>
  <c r="N749" i="12"/>
  <c r="T892" i="12"/>
  <c r="Q850" i="12"/>
  <c r="Q856" i="12"/>
  <c r="Q874" i="12"/>
  <c r="T841" i="12"/>
  <c r="X869" i="12"/>
  <c r="Q854" i="12"/>
  <c r="Q760" i="12"/>
  <c r="N744" i="12"/>
  <c r="N733" i="12"/>
  <c r="N728" i="12"/>
  <c r="Q790" i="12"/>
  <c r="Q989" i="12"/>
  <c r="N784" i="12"/>
  <c r="N777" i="12"/>
  <c r="Q844" i="12"/>
  <c r="Q849" i="12"/>
  <c r="N904" i="12"/>
  <c r="N734" i="12"/>
  <c r="N797" i="12"/>
  <c r="N1014" i="12"/>
  <c r="N750" i="12"/>
  <c r="N731" i="12"/>
  <c r="N785" i="12"/>
  <c r="T909" i="12"/>
  <c r="Q872" i="12"/>
  <c r="N798" i="12"/>
  <c r="N737" i="12"/>
  <c r="N1011" i="12"/>
  <c r="N1015" i="12"/>
  <c r="N743" i="12"/>
  <c r="Q893" i="12"/>
  <c r="N891" i="12"/>
  <c r="X814" i="12"/>
  <c r="N795" i="12"/>
  <c r="Q851" i="12"/>
  <c r="Q796" i="12"/>
  <c r="N779" i="12"/>
  <c r="N801" i="12"/>
  <c r="N730" i="12"/>
  <c r="N995" i="12"/>
  <c r="X921" i="12"/>
  <c r="N928" i="12"/>
  <c r="N787" i="12"/>
  <c r="N1010" i="12"/>
  <c r="T832" i="12"/>
  <c r="X917" i="12"/>
  <c r="N833" i="12"/>
  <c r="Q819" i="12"/>
  <c r="N773" i="12"/>
  <c r="Q770" i="12"/>
  <c r="N776" i="12"/>
  <c r="N761" i="12"/>
  <c r="N771" i="12"/>
  <c r="N1039" i="12"/>
  <c r="N1013" i="12"/>
  <c r="Q873" i="12"/>
  <c r="N1042" i="12"/>
  <c r="Q861" i="12"/>
  <c r="N877" i="12"/>
  <c r="N898" i="12"/>
  <c r="N753" i="12"/>
  <c r="N789" i="12"/>
  <c r="T856" i="12"/>
  <c r="N756" i="12"/>
  <c r="N736" i="12"/>
  <c r="N799" i="12"/>
  <c r="N762" i="12"/>
  <c r="Q914" i="12"/>
  <c r="N811" i="12"/>
  <c r="N1009" i="12"/>
  <c r="X870" i="12"/>
  <c r="Q813" i="12"/>
  <c r="Q867" i="12"/>
  <c r="Q926" i="12"/>
  <c r="N1050" i="12"/>
  <c r="N747" i="12"/>
  <c r="N780" i="12"/>
  <c r="N1016" i="12"/>
  <c r="N997" i="12"/>
  <c r="N742" i="12"/>
  <c r="Q842" i="12"/>
  <c r="Q1049" i="12"/>
  <c r="N755" i="12"/>
  <c r="T837" i="12"/>
  <c r="N775" i="12"/>
  <c r="N1043" i="12"/>
  <c r="N1038" i="12"/>
  <c r="N741" i="12"/>
  <c r="N729" i="12"/>
  <c r="N987" i="12"/>
  <c r="N794" i="12"/>
  <c r="N781" i="12"/>
  <c r="N783" i="12"/>
  <c r="N839" i="12"/>
  <c r="N735" i="12"/>
  <c r="T905" i="12"/>
  <c r="Q1090" i="12"/>
  <c r="T1090" i="12" s="1"/>
  <c r="N912" i="12"/>
  <c r="Q859" i="12"/>
  <c r="N1037" i="12"/>
  <c r="Q895" i="12"/>
  <c r="N767" i="12"/>
  <c r="N740" i="12"/>
  <c r="N772" i="12"/>
  <c r="Q983" i="12"/>
  <c r="Q1089" i="12"/>
  <c r="T807" i="12"/>
  <c r="N766" i="12"/>
  <c r="Q834" i="12"/>
  <c r="T834" i="12" s="1"/>
  <c r="Q894" i="12"/>
  <c r="Q888" i="12"/>
  <c r="Q925" i="12"/>
  <c r="Q778" i="12"/>
  <c r="N759" i="12"/>
  <c r="N792" i="12"/>
  <c r="N805" i="12"/>
  <c r="N769" i="12"/>
  <c r="N1040" i="12"/>
  <c r="Q838" i="12"/>
  <c r="N988" i="12"/>
  <c r="Q876" i="12"/>
  <c r="Q862" i="12"/>
  <c r="Q847" i="12"/>
  <c r="N878" i="12"/>
  <c r="Q901" i="12"/>
  <c r="N764" i="12"/>
  <c r="N806" i="12"/>
  <c r="N804" i="12"/>
  <c r="N791" i="12"/>
  <c r="N745" i="12"/>
  <c r="N802" i="12"/>
  <c r="N782" i="12"/>
  <c r="Q919" i="12"/>
  <c r="N754" i="12"/>
  <c r="N763" i="12"/>
  <c r="N800" i="12"/>
  <c r="N758" i="12"/>
  <c r="Q903" i="12"/>
  <c r="T855" i="12"/>
  <c r="N1012" i="12"/>
  <c r="N774" i="12"/>
  <c r="N738" i="12"/>
  <c r="X826" i="12"/>
  <c r="Q864" i="12"/>
  <c r="N746" i="12"/>
  <c r="N739" i="12"/>
  <c r="N821" i="12"/>
  <c r="N788" i="12"/>
  <c r="N757" i="12"/>
  <c r="E881" i="12" l="1"/>
  <c r="F883" i="13" s="1"/>
  <c r="E902" i="12"/>
  <c r="A902" i="12" s="1"/>
  <c r="E884" i="12"/>
  <c r="F886" i="13" s="1"/>
  <c r="E870" i="12"/>
  <c r="E921" i="12"/>
  <c r="E826" i="12"/>
  <c r="E917" i="12"/>
  <c r="E814" i="12"/>
  <c r="A814" i="12" s="1"/>
  <c r="E869" i="12"/>
  <c r="F937" i="13"/>
  <c r="F934" i="13"/>
  <c r="F932" i="13"/>
  <c r="P762" i="12"/>
  <c r="P747" i="12"/>
  <c r="P754" i="12"/>
  <c r="P753" i="12"/>
  <c r="P776" i="12"/>
  <c r="P748" i="12"/>
  <c r="P777" i="12"/>
  <c r="P987" i="12"/>
  <c r="P750" i="12"/>
  <c r="P749" i="12"/>
  <c r="P988" i="12"/>
  <c r="R568" i="14"/>
  <c r="S465" i="12"/>
  <c r="S462" i="12"/>
  <c r="S1044" i="12"/>
  <c r="S192" i="12"/>
  <c r="S119" i="12"/>
  <c r="S50" i="12"/>
  <c r="S125" i="12"/>
  <c r="S300" i="12"/>
  <c r="Q210" i="1"/>
  <c r="M281" i="1"/>
  <c r="S281" i="1"/>
  <c r="M309" i="1"/>
  <c r="O309" i="1"/>
  <c r="Q309" i="1"/>
  <c r="S309" i="1"/>
  <c r="M310" i="1"/>
  <c r="O310" i="1"/>
  <c r="Q310" i="1"/>
  <c r="S310" i="1"/>
  <c r="M293" i="1"/>
  <c r="Q293" i="1"/>
  <c r="S293" i="1"/>
  <c r="M314" i="1"/>
  <c r="Q314" i="1"/>
  <c r="S314" i="1"/>
  <c r="M303" i="1"/>
  <c r="M304" i="1"/>
  <c r="O304" i="1"/>
  <c r="Q304" i="1"/>
  <c r="S304" i="1"/>
  <c r="M308" i="1"/>
  <c r="O308" i="1"/>
  <c r="Q308" i="1"/>
  <c r="S308" i="1"/>
  <c r="M313" i="1"/>
  <c r="O313" i="1"/>
  <c r="Q313" i="1"/>
  <c r="S313" i="1"/>
  <c r="M315" i="1"/>
  <c r="O315" i="1"/>
  <c r="Q315" i="1"/>
  <c r="S315" i="1"/>
  <c r="M344" i="1"/>
  <c r="O344" i="1"/>
  <c r="Q344" i="1"/>
  <c r="S344" i="1"/>
  <c r="M342" i="1"/>
  <c r="O342" i="1"/>
  <c r="Q342" i="1"/>
  <c r="S342" i="1"/>
  <c r="M348" i="1"/>
  <c r="Q348" i="1"/>
  <c r="S348" i="1"/>
  <c r="M349" i="1"/>
  <c r="Q349" i="1"/>
  <c r="S349" i="1"/>
  <c r="M351" i="1"/>
  <c r="O351" i="1"/>
  <c r="Q351" i="1"/>
  <c r="S351" i="1"/>
  <c r="M350" i="1"/>
  <c r="Q350" i="1"/>
  <c r="S350" i="1"/>
  <c r="M347" i="1"/>
  <c r="Q347" i="1"/>
  <c r="S347" i="1"/>
  <c r="M354" i="1"/>
  <c r="Q354" i="1"/>
  <c r="S354" i="1"/>
  <c r="M355" i="1"/>
  <c r="O355" i="1"/>
  <c r="Q355" i="1"/>
  <c r="S355" i="1"/>
  <c r="M352" i="1"/>
  <c r="Q352" i="1"/>
  <c r="M358" i="1"/>
  <c r="O358" i="1"/>
  <c r="Q358" i="1"/>
  <c r="S358" i="1"/>
  <c r="M375" i="1"/>
  <c r="O375" i="1"/>
  <c r="Q375" i="1"/>
  <c r="Q821" i="12"/>
  <c r="T925" i="12"/>
  <c r="Q839" i="12"/>
  <c r="Q898" i="12"/>
  <c r="Q928" i="12"/>
  <c r="T989" i="12"/>
  <c r="N812" i="12"/>
  <c r="T808" i="12"/>
  <c r="X808" i="12" s="1"/>
  <c r="N897" i="12"/>
  <c r="Q866" i="12"/>
  <c r="T866" i="12" s="1"/>
  <c r="Q858" i="12"/>
  <c r="T858" i="12" s="1"/>
  <c r="X858" i="12" s="1"/>
  <c r="T916" i="12"/>
  <c r="Q922" i="12"/>
  <c r="N890" i="12"/>
  <c r="Q815" i="12"/>
  <c r="T815" i="12" s="1"/>
  <c r="X815" i="12" s="1"/>
  <c r="Q829" i="12"/>
  <c r="T829" i="12" s="1"/>
  <c r="X829" i="12" s="1"/>
  <c r="N871" i="12"/>
  <c r="Q871" i="12" s="1"/>
  <c r="N899" i="12"/>
  <c r="Q899" i="12" s="1"/>
  <c r="T899" i="12" s="1"/>
  <c r="Q924" i="12"/>
  <c r="Q836" i="12"/>
  <c r="T836" i="12" s="1"/>
  <c r="X836" i="12" s="1"/>
  <c r="N920" i="12"/>
  <c r="Q920" i="12" s="1"/>
  <c r="N927" i="12"/>
  <c r="N810" i="12"/>
  <c r="Q918" i="12"/>
  <c r="T918" i="12" s="1"/>
  <c r="X918" i="12" s="1"/>
  <c r="X834" i="12"/>
  <c r="T854" i="12"/>
  <c r="X807" i="12"/>
  <c r="Q730" i="12"/>
  <c r="Q805" i="12"/>
  <c r="Q1016" i="12"/>
  <c r="Q775" i="12"/>
  <c r="Q771" i="12"/>
  <c r="T778" i="12"/>
  <c r="Q1012" i="12"/>
  <c r="X989" i="12"/>
  <c r="Q746" i="12"/>
  <c r="Q748" i="12"/>
  <c r="T876" i="12"/>
  <c r="T895" i="12"/>
  <c r="Q739" i="12"/>
  <c r="Q751" i="12"/>
  <c r="Q731" i="12"/>
  <c r="Q758" i="12"/>
  <c r="Q772" i="12"/>
  <c r="Q765" i="12"/>
  <c r="Q801" i="12"/>
  <c r="Q1038" i="12"/>
  <c r="X1090" i="12"/>
  <c r="T850" i="12"/>
  <c r="T732" i="12"/>
  <c r="Q1015" i="12"/>
  <c r="Q729" i="12"/>
  <c r="Q786" i="12"/>
  <c r="Q774" i="12"/>
  <c r="Q745" i="12"/>
  <c r="T851" i="12"/>
  <c r="Q777" i="12"/>
  <c r="T790" i="12"/>
  <c r="T861" i="12"/>
  <c r="Q768" i="12"/>
  <c r="T983" i="12"/>
  <c r="Q799" i="12"/>
  <c r="T862" i="12"/>
  <c r="Q1043" i="12"/>
  <c r="Q779" i="12"/>
  <c r="Q767" i="12"/>
  <c r="T914" i="12"/>
  <c r="Q995" i="12"/>
  <c r="Q802" i="12"/>
  <c r="Q763" i="12"/>
  <c r="X855" i="12"/>
  <c r="T888" i="12"/>
  <c r="T926" i="12"/>
  <c r="Q877" i="12"/>
  <c r="Q891" i="12"/>
  <c r="X841" i="12"/>
  <c r="Q1091" i="12"/>
  <c r="T1091" i="12" s="1"/>
  <c r="X1091" i="12" s="1"/>
  <c r="Q984" i="12"/>
  <c r="T984" i="12" s="1"/>
  <c r="X984" i="12" s="1"/>
  <c r="T908" i="12"/>
  <c r="X908" i="12" s="1"/>
  <c r="Q840" i="12"/>
  <c r="T840" i="12" s="1"/>
  <c r="X840" i="12" s="1"/>
  <c r="N889" i="12"/>
  <c r="Q889" i="12" s="1"/>
  <c r="T809" i="12"/>
  <c r="X809" i="12" s="1"/>
  <c r="N990" i="12"/>
  <c r="T828" i="12"/>
  <c r="X828" i="12" s="1"/>
  <c r="N852" i="12"/>
  <c r="Q852" i="12" s="1"/>
  <c r="Q824" i="12"/>
  <c r="T824" i="12" s="1"/>
  <c r="X824" i="12" s="1"/>
  <c r="N915" i="12"/>
  <c r="N793" i="12"/>
  <c r="Q793" i="12" s="1"/>
  <c r="T875" i="12"/>
  <c r="T1017" i="12"/>
  <c r="N998" i="12"/>
  <c r="Q998" i="12" s="1"/>
  <c r="T998" i="12" s="1"/>
  <c r="X998" i="12" s="1"/>
  <c r="N823" i="12"/>
  <c r="T1089" i="12"/>
  <c r="Q743" i="12"/>
  <c r="Q792" i="12"/>
  <c r="Q733" i="12"/>
  <c r="Q761" i="12"/>
  <c r="Q803" i="12"/>
  <c r="Q782" i="12"/>
  <c r="X899" i="12"/>
  <c r="Q1042" i="12"/>
  <c r="Q742" i="12"/>
  <c r="T838" i="12"/>
  <c r="Q806" i="12"/>
  <c r="Q769" i="12"/>
  <c r="Q800" i="12"/>
  <c r="Q759" i="12"/>
  <c r="Q1037" i="12"/>
  <c r="Q762" i="12"/>
  <c r="Q753" i="12"/>
  <c r="T796" i="12"/>
  <c r="Q1050" i="12"/>
  <c r="T813" i="12"/>
  <c r="T819" i="12"/>
  <c r="T760" i="12"/>
  <c r="Q794" i="12"/>
  <c r="Q744" i="12"/>
  <c r="Q755" i="12"/>
  <c r="Q780" i="12"/>
  <c r="Q797" i="12"/>
  <c r="X837" i="12"/>
  <c r="Q1014" i="12"/>
  <c r="Q789" i="12"/>
  <c r="N906" i="12"/>
  <c r="N846" i="12"/>
  <c r="N885" i="12"/>
  <c r="N860" i="12"/>
  <c r="Q860" i="12" s="1"/>
  <c r="N845" i="12"/>
  <c r="Q845" i="12" s="1"/>
  <c r="T845" i="12" s="1"/>
  <c r="Q740" i="12"/>
  <c r="T740" i="12" s="1"/>
  <c r="Q1010" i="12"/>
  <c r="Q798" i="12"/>
  <c r="T849" i="12"/>
  <c r="X832" i="12"/>
  <c r="T793" i="12"/>
  <c r="Q736" i="12"/>
  <c r="Q754" i="12"/>
  <c r="T903" i="12"/>
  <c r="Q1040" i="12"/>
  <c r="Q997" i="12"/>
  <c r="Q1011" i="12"/>
  <c r="T901" i="12"/>
  <c r="X901" i="12" s="1"/>
  <c r="T859" i="12"/>
  <c r="T867" i="12"/>
  <c r="T873" i="12"/>
  <c r="T872" i="12"/>
  <c r="X872" i="12" s="1"/>
  <c r="T874" i="12"/>
  <c r="T896" i="12"/>
  <c r="Q865" i="12"/>
  <c r="T865" i="12" s="1"/>
  <c r="N831" i="12"/>
  <c r="X868" i="12"/>
  <c r="N883" i="12"/>
  <c r="Q883" i="12" s="1"/>
  <c r="T883" i="12" s="1"/>
  <c r="X883" i="12" s="1"/>
  <c r="N857" i="12"/>
  <c r="Q857" i="12" s="1"/>
  <c r="N820" i="12"/>
  <c r="N830" i="12"/>
  <c r="Q830" i="12" s="1"/>
  <c r="Q853" i="12"/>
  <c r="T853" i="12" s="1"/>
  <c r="N879" i="12"/>
  <c r="Q879" i="12" s="1"/>
  <c r="T879" i="12" s="1"/>
  <c r="X879" i="12" s="1"/>
  <c r="N911" i="12"/>
  <c r="T818" i="12"/>
  <c r="X818" i="12" s="1"/>
  <c r="N848" i="12"/>
  <c r="Q848" i="12" s="1"/>
  <c r="Q887" i="12"/>
  <c r="T887" i="12" s="1"/>
  <c r="X887" i="12" s="1"/>
  <c r="N913" i="12"/>
  <c r="Q913" i="12" s="1"/>
  <c r="T913" i="12" s="1"/>
  <c r="X913" i="12" s="1"/>
  <c r="N880" i="12"/>
  <c r="N900" i="12"/>
  <c r="Q900" i="12" s="1"/>
  <c r="T900" i="12" s="1"/>
  <c r="N816" i="12"/>
  <c r="Q816" i="12" s="1"/>
  <c r="T816" i="12" s="1"/>
  <c r="X816" i="12" s="1"/>
  <c r="X909" i="12"/>
  <c r="T894" i="12"/>
  <c r="X859" i="12"/>
  <c r="Q1009" i="12"/>
  <c r="T1049" i="12"/>
  <c r="Q1013" i="12"/>
  <c r="Q757" i="12"/>
  <c r="Q766" i="12"/>
  <c r="Q987" i="12"/>
  <c r="T842" i="12"/>
  <c r="X905" i="12"/>
  <c r="Q728" i="12"/>
  <c r="T770" i="12"/>
  <c r="T847" i="12"/>
  <c r="T864" i="12"/>
  <c r="Q784" i="12"/>
  <c r="Q737" i="12"/>
  <c r="Q1041" i="12"/>
  <c r="Q781" i="12"/>
  <c r="Q791" i="12"/>
  <c r="Q795" i="12"/>
  <c r="Q827" i="12"/>
  <c r="Q988" i="12"/>
  <c r="Q783" i="12"/>
  <c r="T893" i="12"/>
  <c r="Q787" i="12"/>
  <c r="Q1039" i="12"/>
  <c r="Q734" i="12"/>
  <c r="Q750" i="12"/>
  <c r="Q735" i="12"/>
  <c r="Q804" i="12"/>
  <c r="T844" i="12"/>
  <c r="Q756" i="12"/>
  <c r="Q747" i="12"/>
  <c r="Q785" i="12"/>
  <c r="Q882" i="12"/>
  <c r="N822" i="12"/>
  <c r="N752" i="12"/>
  <c r="Q752" i="12" s="1"/>
  <c r="T752" i="12" s="1"/>
  <c r="N863" i="12"/>
  <c r="T928" i="12"/>
  <c r="Q749" i="12"/>
  <c r="Q741" i="12"/>
  <c r="Q764" i="12"/>
  <c r="X892" i="12"/>
  <c r="Q776" i="12"/>
  <c r="Q738" i="12"/>
  <c r="T919" i="12"/>
  <c r="Q773" i="12"/>
  <c r="Q788" i="12"/>
  <c r="X856" i="12"/>
  <c r="Q878" i="12"/>
  <c r="T878" i="12" s="1"/>
  <c r="Q912" i="12"/>
  <c r="Q811" i="12"/>
  <c r="T811" i="12" s="1"/>
  <c r="Q833" i="12"/>
  <c r="Q904" i="12"/>
  <c r="T907" i="12"/>
  <c r="Q910" i="12"/>
  <c r="T910" i="12" s="1"/>
  <c r="N923" i="12"/>
  <c r="Q923" i="12" s="1"/>
  <c r="T923" i="12" s="1"/>
  <c r="N835" i="12"/>
  <c r="Q835" i="12" s="1"/>
  <c r="T835" i="12" s="1"/>
  <c r="N817" i="12"/>
  <c r="Q817" i="12" s="1"/>
  <c r="T825" i="12"/>
  <c r="X825" i="12" s="1"/>
  <c r="Q886" i="12"/>
  <c r="T886" i="12" s="1"/>
  <c r="X886" i="12" s="1"/>
  <c r="T843" i="12"/>
  <c r="A881" i="12" l="1"/>
  <c r="A884" i="12"/>
  <c r="E886" i="12"/>
  <c r="A886" i="12" s="1"/>
  <c r="E825" i="12"/>
  <c r="E816" i="12"/>
  <c r="A816" i="12" s="1"/>
  <c r="E913" i="12"/>
  <c r="A913" i="12" s="1"/>
  <c r="E887" i="12"/>
  <c r="F889" i="13" s="1"/>
  <c r="E818" i="12"/>
  <c r="E879" i="12"/>
  <c r="E883" i="12"/>
  <c r="E868" i="12"/>
  <c r="E998" i="12"/>
  <c r="A998" i="12" s="1"/>
  <c r="E824" i="12"/>
  <c r="F826" i="13" s="1"/>
  <c r="E828" i="12"/>
  <c r="E809" i="12"/>
  <c r="A809" i="12" s="1"/>
  <c r="E840" i="12"/>
  <c r="A840" i="12" s="1"/>
  <c r="E908" i="12"/>
  <c r="E984" i="12"/>
  <c r="A984" i="12" s="1"/>
  <c r="E1091" i="12"/>
  <c r="A1091" i="12" s="1"/>
  <c r="E841" i="12"/>
  <c r="A841" i="12" s="1"/>
  <c r="E855" i="12"/>
  <c r="A855" i="12" s="1"/>
  <c r="E918" i="12"/>
  <c r="A918" i="12" s="1"/>
  <c r="E836" i="12"/>
  <c r="A836" i="12" s="1"/>
  <c r="E829" i="12"/>
  <c r="F831" i="13" s="1"/>
  <c r="E815" i="12"/>
  <c r="A815" i="12" s="1"/>
  <c r="E858" i="12"/>
  <c r="F860" i="13" s="1"/>
  <c r="E808" i="12"/>
  <c r="A808" i="12" s="1"/>
  <c r="F904" i="13"/>
  <c r="E837" i="12"/>
  <c r="E856" i="12"/>
  <c r="F858" i="13" s="1"/>
  <c r="E1090" i="12"/>
  <c r="A1090" i="12" s="1"/>
  <c r="E892" i="12"/>
  <c r="E901" i="12"/>
  <c r="A901" i="12" s="1"/>
  <c r="E832" i="12"/>
  <c r="E905" i="12"/>
  <c r="E899" i="12"/>
  <c r="E989" i="12"/>
  <c r="A989" i="12" s="1"/>
  <c r="E859" i="12"/>
  <c r="E807" i="12"/>
  <c r="A807" i="12" s="1"/>
  <c r="E909" i="12"/>
  <c r="E872" i="12"/>
  <c r="E834" i="12"/>
  <c r="A834" i="12" s="1"/>
  <c r="F828" i="13"/>
  <c r="A826" i="12"/>
  <c r="F818" i="13"/>
  <c r="A870" i="12"/>
  <c r="F872" i="13"/>
  <c r="F919" i="13"/>
  <c r="A917" i="12"/>
  <c r="A921" i="12"/>
  <c r="F923" i="13"/>
  <c r="A869" i="12"/>
  <c r="F871" i="13"/>
  <c r="S773" i="12"/>
  <c r="S738" i="12"/>
  <c r="S756" i="12"/>
  <c r="S772" i="12"/>
  <c r="S766" i="12"/>
  <c r="S737" i="12"/>
  <c r="S755" i="12"/>
  <c r="S769" i="12"/>
  <c r="S754" i="12"/>
  <c r="S750" i="12"/>
  <c r="S753" i="12"/>
  <c r="P407" i="12"/>
  <c r="W1045" i="12"/>
  <c r="W253" i="12"/>
  <c r="W340" i="12"/>
  <c r="W503" i="12"/>
  <c r="W551" i="12"/>
  <c r="W131" i="12"/>
  <c r="U2846" i="14"/>
  <c r="P409" i="12"/>
  <c r="X632" i="14"/>
  <c r="S532" i="12"/>
  <c r="X1234" i="14"/>
  <c r="X420" i="14"/>
  <c r="S530" i="12"/>
  <c r="X1763" i="14"/>
  <c r="X1612" i="14"/>
  <c r="P1054" i="12"/>
  <c r="X1631" i="14"/>
  <c r="X1569" i="14"/>
  <c r="W89" i="12"/>
  <c r="X2907" i="14"/>
  <c r="X3279" i="14"/>
  <c r="X213" i="14"/>
  <c r="P473" i="12"/>
  <c r="P569" i="12"/>
  <c r="X1116" i="14"/>
  <c r="X1022" i="14"/>
  <c r="S562" i="12"/>
  <c r="U1464" i="14"/>
  <c r="U20" i="14"/>
  <c r="X3161" i="14"/>
  <c r="U736" i="14"/>
  <c r="X3087" i="14"/>
  <c r="P1051" i="12"/>
  <c r="X542" i="14"/>
  <c r="U3126" i="14"/>
  <c r="M973" i="12"/>
  <c r="P545" i="12"/>
  <c r="M1006" i="12"/>
  <c r="X23" i="14"/>
  <c r="X868" i="14"/>
  <c r="P629" i="12"/>
  <c r="X1701" i="14"/>
  <c r="X3229" i="14"/>
  <c r="X3307" i="14"/>
  <c r="X1752" i="14"/>
  <c r="P462" i="12"/>
  <c r="X2877" i="14"/>
  <c r="X747" i="14"/>
  <c r="X2414" i="14"/>
  <c r="X1324" i="14"/>
  <c r="X3324" i="14"/>
  <c r="X1085" i="14"/>
  <c r="X3237" i="14"/>
  <c r="P78" i="12"/>
  <c r="X951" i="14"/>
  <c r="X2358" i="14"/>
  <c r="X210" i="14"/>
  <c r="X1643" i="14"/>
  <c r="X19" i="14"/>
  <c r="X1217" i="14"/>
  <c r="X3392" i="14"/>
  <c r="X2899" i="14"/>
  <c r="P456" i="12"/>
  <c r="X331" i="14"/>
  <c r="X2524" i="14"/>
  <c r="X1200" i="14"/>
  <c r="X1557" i="14"/>
  <c r="S1000" i="12"/>
  <c r="X1481" i="14"/>
  <c r="X263" i="14"/>
  <c r="P463" i="12"/>
  <c r="P458" i="12"/>
  <c r="X3227" i="14"/>
  <c r="X1008" i="14"/>
  <c r="U1199" i="14"/>
  <c r="X1459" i="14"/>
  <c r="X419" i="14"/>
  <c r="U1938" i="14"/>
  <c r="X3118" i="14"/>
  <c r="P659" i="12"/>
  <c r="X136" i="14"/>
  <c r="U1899" i="14"/>
  <c r="U595" i="14"/>
  <c r="X1117" i="14"/>
  <c r="P590" i="12"/>
  <c r="X134" i="14"/>
  <c r="X249" i="14"/>
  <c r="X2100" i="14"/>
  <c r="U746" i="14"/>
  <c r="U2451" i="14"/>
  <c r="M71" i="12"/>
  <c r="U1901" i="14"/>
  <c r="P457" i="12"/>
  <c r="U149" i="14"/>
  <c r="X1862" i="14"/>
  <c r="P632" i="12"/>
  <c r="U916" i="14"/>
  <c r="U1169" i="14"/>
  <c r="P630" i="12"/>
  <c r="U174" i="14"/>
  <c r="P523" i="12"/>
  <c r="X1298" i="14"/>
  <c r="U3379" i="14"/>
  <c r="U3240" i="14"/>
  <c r="U733" i="14"/>
  <c r="X3290" i="14"/>
  <c r="S587" i="12"/>
  <c r="U2844" i="14"/>
  <c r="X3160" i="14"/>
  <c r="U1186" i="14"/>
  <c r="X853" i="14"/>
  <c r="U99" i="14"/>
  <c r="X1322" i="14"/>
  <c r="X2785" i="14"/>
  <c r="X3282" i="14"/>
  <c r="U742" i="14"/>
  <c r="U2746" i="14"/>
  <c r="M538" i="12"/>
  <c r="X1086" i="14"/>
  <c r="U3297" i="14"/>
  <c r="U535" i="14"/>
  <c r="X1640" i="14"/>
  <c r="U2149" i="14"/>
  <c r="P977" i="12"/>
  <c r="P993" i="12"/>
  <c r="X97" i="14"/>
  <c r="U1959" i="14"/>
  <c r="X3390" i="14"/>
  <c r="P474" i="12"/>
  <c r="X510" i="14"/>
  <c r="X1684" i="14"/>
  <c r="X2073" i="14"/>
  <c r="U955" i="14"/>
  <c r="U3275" i="14"/>
  <c r="X3207" i="14"/>
  <c r="P88" i="12"/>
  <c r="U3091" i="14"/>
  <c r="U2520" i="14"/>
  <c r="X3144" i="14"/>
  <c r="X1055" i="14"/>
  <c r="X250" i="14"/>
  <c r="P1021" i="12"/>
  <c r="X1584" i="14"/>
  <c r="M506" i="12"/>
  <c r="X1550" i="14"/>
  <c r="P1056" i="12"/>
  <c r="M639" i="12"/>
  <c r="X3426" i="14"/>
  <c r="U165" i="14"/>
  <c r="U1937" i="14"/>
  <c r="M589" i="12"/>
  <c r="U3418" i="14"/>
  <c r="U2151" i="14"/>
  <c r="X1743" i="14"/>
  <c r="U738" i="14"/>
  <c r="U2946" i="14"/>
  <c r="X1544" i="14"/>
  <c r="U3064" i="14"/>
  <c r="U1475" i="14"/>
  <c r="X3391" i="14"/>
  <c r="X3182" i="14"/>
  <c r="U162" i="14"/>
  <c r="X1424" i="14"/>
  <c r="U3333" i="14"/>
  <c r="U206" i="14"/>
  <c r="U689" i="14"/>
  <c r="P635" i="12"/>
  <c r="U1982" i="14"/>
  <c r="X3221" i="14"/>
  <c r="U180" i="14"/>
  <c r="M477" i="12"/>
  <c r="M541" i="12"/>
  <c r="U859" i="14"/>
  <c r="U2905" i="14"/>
  <c r="X1768" i="14"/>
  <c r="U1432" i="14"/>
  <c r="M1004" i="12"/>
  <c r="M638" i="12"/>
  <c r="U1092" i="14"/>
  <c r="U2066" i="14"/>
  <c r="U1407" i="14"/>
  <c r="U1900" i="14"/>
  <c r="U1829" i="14"/>
  <c r="M508" i="12"/>
  <c r="M626" i="12"/>
  <c r="U732" i="14"/>
  <c r="U1553" i="14"/>
  <c r="M496" i="12"/>
  <c r="U2379" i="14"/>
  <c r="M637" i="12"/>
  <c r="U597" i="14"/>
  <c r="M1060" i="12"/>
  <c r="U2932" i="14"/>
  <c r="U3090" i="14"/>
  <c r="U1227" i="14"/>
  <c r="M640" i="12"/>
  <c r="U3012" i="14"/>
  <c r="U2673" i="14"/>
  <c r="U2337" i="14"/>
  <c r="U699" i="14"/>
  <c r="U2727" i="14"/>
  <c r="M127" i="12"/>
  <c r="P546" i="12"/>
  <c r="U1788" i="14"/>
  <c r="U1983" i="14"/>
  <c r="U908" i="14"/>
  <c r="M624" i="12"/>
  <c r="U867" i="14"/>
  <c r="U1853" i="14"/>
  <c r="U1712" i="14"/>
  <c r="U915" i="14"/>
  <c r="U1437" i="14"/>
  <c r="U155" i="14"/>
  <c r="U2101" i="14"/>
  <c r="M534" i="12"/>
  <c r="U3174" i="14"/>
  <c r="U1873" i="14"/>
  <c r="U1166" i="14"/>
  <c r="U1847" i="14"/>
  <c r="U2150" i="14"/>
  <c r="U1170" i="14"/>
  <c r="U1551" i="14"/>
  <c r="U1910" i="14"/>
  <c r="U17" i="14"/>
  <c r="U1077" i="14"/>
  <c r="U442" i="14"/>
  <c r="M1022" i="12"/>
  <c r="U1655" i="14"/>
  <c r="U2944" i="14"/>
  <c r="U1844" i="14"/>
  <c r="U1406" i="14"/>
  <c r="M621" i="12"/>
  <c r="U2078" i="14"/>
  <c r="U3272" i="14"/>
  <c r="U918" i="14"/>
  <c r="M1058" i="12"/>
  <c r="U2953" i="14"/>
  <c r="X681" i="14"/>
  <c r="U985" i="14"/>
  <c r="U556" i="14"/>
  <c r="U18" i="14"/>
  <c r="M1059" i="12"/>
  <c r="X1682" i="14"/>
  <c r="X10" i="14"/>
  <c r="X886" i="14"/>
  <c r="P469" i="12"/>
  <c r="X1323" i="14"/>
  <c r="X1609" i="14"/>
  <c r="X1912" i="14"/>
  <c r="X2335" i="14"/>
  <c r="X3024" i="14"/>
  <c r="P980" i="12"/>
  <c r="X3149" i="14"/>
  <c r="W485" i="12"/>
  <c r="S1052" i="12"/>
  <c r="W625" i="12"/>
  <c r="W125" i="12"/>
  <c r="W300" i="12"/>
  <c r="W119" i="12"/>
  <c r="W1044" i="12"/>
  <c r="W465" i="12"/>
  <c r="S341" i="12"/>
  <c r="M302" i="1"/>
  <c r="Q302" i="1"/>
  <c r="S302" i="1"/>
  <c r="X843" i="12"/>
  <c r="X835" i="12"/>
  <c r="T904" i="12"/>
  <c r="X904" i="12" s="1"/>
  <c r="Q863" i="12"/>
  <c r="T863" i="12" s="1"/>
  <c r="X863" i="12" s="1"/>
  <c r="T857" i="12"/>
  <c r="X865" i="12"/>
  <c r="X867" i="12"/>
  <c r="Q846" i="12"/>
  <c r="T846" i="12" s="1"/>
  <c r="T877" i="12"/>
  <c r="Q812" i="12"/>
  <c r="T812" i="12" s="1"/>
  <c r="T821" i="12"/>
  <c r="X849" i="12"/>
  <c r="T780" i="12"/>
  <c r="T1041" i="12"/>
  <c r="T742" i="12"/>
  <c r="T788" i="12"/>
  <c r="X903" i="12"/>
  <c r="X847" i="12"/>
  <c r="T758" i="12"/>
  <c r="T784" i="12"/>
  <c r="T786" i="12"/>
  <c r="T731" i="12"/>
  <c r="T794" i="12"/>
  <c r="T791" i="12"/>
  <c r="T782" i="12"/>
  <c r="T1016" i="12"/>
  <c r="X752" i="12"/>
  <c r="T757" i="12"/>
  <c r="T827" i="12"/>
  <c r="T785" i="12"/>
  <c r="T746" i="12"/>
  <c r="X790" i="12"/>
  <c r="T789" i="12"/>
  <c r="T797" i="12"/>
  <c r="T767" i="12"/>
  <c r="T773" i="12"/>
  <c r="X983" i="12"/>
  <c r="T787" i="12"/>
  <c r="X819" i="12"/>
  <c r="T743" i="12"/>
  <c r="T751" i="12"/>
  <c r="X1049" i="12"/>
  <c r="X910" i="12"/>
  <c r="T912" i="12"/>
  <c r="Q880" i="12"/>
  <c r="T880" i="12" s="1"/>
  <c r="X880" i="12" s="1"/>
  <c r="X874" i="12"/>
  <c r="X813" i="12"/>
  <c r="Q927" i="12"/>
  <c r="T922" i="12"/>
  <c r="X922" i="12" s="1"/>
  <c r="T839" i="12"/>
  <c r="X850" i="12"/>
  <c r="T738" i="12"/>
  <c r="T1050" i="12"/>
  <c r="X861" i="12"/>
  <c r="T783" i="12"/>
  <c r="T987" i="12"/>
  <c r="X740" i="12"/>
  <c r="T744" i="12"/>
  <c r="T1013" i="12"/>
  <c r="T754" i="12"/>
  <c r="T753" i="12"/>
  <c r="T806" i="12"/>
  <c r="T1042" i="12"/>
  <c r="T759" i="12"/>
  <c r="T803" i="12"/>
  <c r="T817" i="12"/>
  <c r="X878" i="12"/>
  <c r="Q911" i="12"/>
  <c r="T911" i="12" s="1"/>
  <c r="X911" i="12" s="1"/>
  <c r="Q831" i="12"/>
  <c r="Q885" i="12"/>
  <c r="T885" i="12" s="1"/>
  <c r="X885" i="12" s="1"/>
  <c r="Q915" i="12"/>
  <c r="T915" i="12" s="1"/>
  <c r="X915" i="12" s="1"/>
  <c r="T891" i="12"/>
  <c r="X891" i="12" s="1"/>
  <c r="X916" i="12"/>
  <c r="X925" i="12"/>
  <c r="T1009" i="12"/>
  <c r="T748" i="12"/>
  <c r="X851" i="12"/>
  <c r="X928" i="12"/>
  <c r="T781" i="12"/>
  <c r="T735" i="12"/>
  <c r="T769" i="12"/>
  <c r="T1015" i="12"/>
  <c r="T766" i="12"/>
  <c r="T792" i="12"/>
  <c r="X778" i="12"/>
  <c r="T733" i="12"/>
  <c r="X923" i="12"/>
  <c r="T833" i="12"/>
  <c r="Q822" i="12"/>
  <c r="X900" i="12"/>
  <c r="T848" i="12"/>
  <c r="X853" i="12"/>
  <c r="X896" i="12"/>
  <c r="X845" i="12"/>
  <c r="Q906" i="12"/>
  <c r="T906" i="12" s="1"/>
  <c r="X906" i="12" s="1"/>
  <c r="X1017" i="12"/>
  <c r="T852" i="12"/>
  <c r="X852" i="12" s="1"/>
  <c r="T889" i="12"/>
  <c r="X926" i="12"/>
  <c r="Q810" i="12"/>
  <c r="T810" i="12" s="1"/>
  <c r="X810" i="12" s="1"/>
  <c r="T924" i="12"/>
  <c r="X924" i="12" s="1"/>
  <c r="Q890" i="12"/>
  <c r="T890" i="12" s="1"/>
  <c r="X890" i="12" s="1"/>
  <c r="X866" i="12"/>
  <c r="T898" i="12"/>
  <c r="X854" i="12"/>
  <c r="T1043" i="12"/>
  <c r="T763" i="12"/>
  <c r="X732" i="12"/>
  <c r="T805" i="12"/>
  <c r="X914" i="12"/>
  <c r="X842" i="12"/>
  <c r="X760" i="12"/>
  <c r="T755" i="12"/>
  <c r="T741" i="12"/>
  <c r="T1012" i="12"/>
  <c r="T795" i="12"/>
  <c r="T800" i="12"/>
  <c r="T1038" i="12"/>
  <c r="T729" i="12"/>
  <c r="T774" i="12"/>
  <c r="T798" i="12"/>
  <c r="X838" i="12"/>
  <c r="T765" i="12"/>
  <c r="X796" i="12"/>
  <c r="T988" i="12"/>
  <c r="T730" i="12"/>
  <c r="T776" i="12"/>
  <c r="T995" i="12"/>
  <c r="T747" i="12"/>
  <c r="T802" i="12"/>
  <c r="T772" i="12"/>
  <c r="X895" i="12"/>
  <c r="T768" i="12"/>
  <c r="T761" i="12"/>
  <c r="T762" i="12"/>
  <c r="T882" i="12"/>
  <c r="T830" i="12"/>
  <c r="X830" i="12" s="1"/>
  <c r="T860" i="12"/>
  <c r="X860" i="12" s="1"/>
  <c r="X875" i="12"/>
  <c r="X888" i="12"/>
  <c r="T871" i="12"/>
  <c r="Q897" i="12"/>
  <c r="T897" i="12" s="1"/>
  <c r="X897" i="12" s="1"/>
  <c r="T749" i="12"/>
  <c r="T734" i="12"/>
  <c r="T771" i="12"/>
  <c r="X919" i="12"/>
  <c r="T737" i="12"/>
  <c r="T728" i="12"/>
  <c r="X1050" i="12"/>
  <c r="T739" i="12"/>
  <c r="T779" i="12"/>
  <c r="X894" i="12"/>
  <c r="X770" i="12"/>
  <c r="T736" i="12"/>
  <c r="T1040" i="12"/>
  <c r="T804" i="12"/>
  <c r="X876" i="12"/>
  <c r="T997" i="12"/>
  <c r="X907" i="12"/>
  <c r="X893" i="12"/>
  <c r="Q820" i="12"/>
  <c r="T820" i="12" s="1"/>
  <c r="X820" i="12" s="1"/>
  <c r="X873" i="12"/>
  <c r="Q823" i="12"/>
  <c r="T823" i="12" s="1"/>
  <c r="X823" i="12" s="1"/>
  <c r="Q990" i="12"/>
  <c r="T920" i="12"/>
  <c r="X920" i="12" s="1"/>
  <c r="X862" i="12"/>
  <c r="X793" i="12"/>
  <c r="X864" i="12"/>
  <c r="T745" i="12"/>
  <c r="T799" i="12"/>
  <c r="T750" i="12"/>
  <c r="T1014" i="12"/>
  <c r="T775" i="12"/>
  <c r="T777" i="12"/>
  <c r="T756" i="12"/>
  <c r="X844" i="12"/>
  <c r="T801" i="12"/>
  <c r="T1037" i="12"/>
  <c r="T764" i="12"/>
  <c r="T1010" i="12"/>
  <c r="X811" i="12"/>
  <c r="X1089" i="12"/>
  <c r="T1011" i="12"/>
  <c r="T1039" i="12"/>
  <c r="A824" i="12" l="1"/>
  <c r="A887" i="12"/>
  <c r="F817" i="13"/>
  <c r="F838" i="13"/>
  <c r="F857" i="13"/>
  <c r="A829" i="12"/>
  <c r="F888" i="13"/>
  <c r="F920" i="13"/>
  <c r="F915" i="13"/>
  <c r="A858" i="12"/>
  <c r="E920" i="12"/>
  <c r="E823" i="12"/>
  <c r="E873" i="12"/>
  <c r="E820" i="12"/>
  <c r="E893" i="12"/>
  <c r="A893" i="12" s="1"/>
  <c r="E907" i="12"/>
  <c r="E897" i="12"/>
  <c r="E888" i="12"/>
  <c r="E875" i="12"/>
  <c r="E860" i="12"/>
  <c r="E830" i="12"/>
  <c r="E866" i="12"/>
  <c r="E890" i="12"/>
  <c r="E924" i="12"/>
  <c r="E810" i="12"/>
  <c r="A810" i="12" s="1"/>
  <c r="E926" i="12"/>
  <c r="E852" i="12"/>
  <c r="E1017" i="12"/>
  <c r="A1017" i="12" s="1"/>
  <c r="E906" i="12"/>
  <c r="E845" i="12"/>
  <c r="A845" i="12" s="1"/>
  <c r="E896" i="12"/>
  <c r="E853" i="12"/>
  <c r="E900" i="12"/>
  <c r="E923" i="12"/>
  <c r="E925" i="12"/>
  <c r="E916" i="12"/>
  <c r="E891" i="12"/>
  <c r="E915" i="12"/>
  <c r="E885" i="12"/>
  <c r="E911" i="12"/>
  <c r="E878" i="12"/>
  <c r="F880" i="13" s="1"/>
  <c r="E922" i="12"/>
  <c r="E813" i="12"/>
  <c r="A813" i="12" s="1"/>
  <c r="E874" i="12"/>
  <c r="E880" i="12"/>
  <c r="E910" i="12"/>
  <c r="E867" i="12"/>
  <c r="E865" i="12"/>
  <c r="E863" i="12"/>
  <c r="E904" i="12"/>
  <c r="F906" i="13" s="1"/>
  <c r="E835" i="12"/>
  <c r="E843" i="12"/>
  <c r="A843" i="12" s="1"/>
  <c r="A908" i="12"/>
  <c r="F910" i="13"/>
  <c r="A825" i="12"/>
  <c r="F827" i="13"/>
  <c r="F885" i="13"/>
  <c r="A883" i="12"/>
  <c r="A828" i="12"/>
  <c r="F830" i="13"/>
  <c r="A868" i="12"/>
  <c r="F870" i="13"/>
  <c r="F820" i="13"/>
  <c r="A818" i="12"/>
  <c r="A879" i="12"/>
  <c r="F881" i="13"/>
  <c r="A856" i="12"/>
  <c r="F836" i="13"/>
  <c r="E1089" i="12"/>
  <c r="A1089" i="12" s="1"/>
  <c r="E876" i="12"/>
  <c r="E895" i="12"/>
  <c r="E819" i="12"/>
  <c r="E844" i="12"/>
  <c r="A844" i="12" s="1"/>
  <c r="E894" i="12"/>
  <c r="E838" i="12"/>
  <c r="E811" i="12"/>
  <c r="A811" i="12" s="1"/>
  <c r="E928" i="12"/>
  <c r="E861" i="12"/>
  <c r="E842" i="12"/>
  <c r="A842" i="12" s="1"/>
  <c r="E847" i="12"/>
  <c r="A847" i="12" s="1"/>
  <c r="E864" i="12"/>
  <c r="E919" i="12"/>
  <c r="E914" i="12"/>
  <c r="E903" i="12"/>
  <c r="E851" i="12"/>
  <c r="E854" i="12"/>
  <c r="E849" i="12"/>
  <c r="E862" i="12"/>
  <c r="E850" i="12"/>
  <c r="A872" i="12"/>
  <c r="F874" i="13"/>
  <c r="F911" i="13"/>
  <c r="A909" i="12"/>
  <c r="A859" i="12"/>
  <c r="F861" i="13"/>
  <c r="A899" i="12"/>
  <c r="F901" i="13"/>
  <c r="F903" i="13"/>
  <c r="F895" i="13"/>
  <c r="A905" i="12"/>
  <c r="F907" i="13"/>
  <c r="A832" i="12"/>
  <c r="F834" i="13"/>
  <c r="A892" i="12"/>
  <c r="F894" i="13"/>
  <c r="A904" i="12"/>
  <c r="A837" i="12"/>
  <c r="F839" i="13"/>
  <c r="E793" i="12"/>
  <c r="E790" i="12"/>
  <c r="A790" i="12" s="1"/>
  <c r="E740" i="12"/>
  <c r="A740" i="12" s="1"/>
  <c r="E778" i="12"/>
  <c r="E1050" i="12"/>
  <c r="A1050" i="12" s="1"/>
  <c r="E770" i="12"/>
  <c r="E760" i="12"/>
  <c r="E752" i="12"/>
  <c r="E732" i="12"/>
  <c r="A732" i="12" s="1"/>
  <c r="E796" i="12"/>
  <c r="A796" i="12" s="1"/>
  <c r="E983" i="12"/>
  <c r="E1049" i="12"/>
  <c r="A1049" i="12" s="1"/>
  <c r="W755" i="12"/>
  <c r="W754" i="12"/>
  <c r="W753" i="12"/>
  <c r="W750" i="12"/>
  <c r="W776" i="12"/>
  <c r="X18" i="14"/>
  <c r="X2078" i="14"/>
  <c r="X1873" i="14"/>
  <c r="X1853" i="14"/>
  <c r="X2727" i="14"/>
  <c r="X3012" i="14"/>
  <c r="X645" i="14"/>
  <c r="P477" i="12"/>
  <c r="X1320" i="14"/>
  <c r="X1960" i="14"/>
  <c r="X1653" i="14"/>
  <c r="X1564" i="14"/>
  <c r="P647" i="12"/>
  <c r="P540" i="12"/>
  <c r="P979" i="12"/>
  <c r="P544" i="12"/>
  <c r="X3240" i="14"/>
  <c r="S523" i="12"/>
  <c r="P588" i="12"/>
  <c r="X20" i="14"/>
  <c r="W192" i="12"/>
  <c r="W442" i="12"/>
  <c r="P648" i="12"/>
  <c r="X2076" i="14"/>
  <c r="P621" i="12"/>
  <c r="X17" i="14"/>
  <c r="X653" i="14"/>
  <c r="X867" i="14"/>
  <c r="X3090" i="14"/>
  <c r="X3314" i="14"/>
  <c r="X732" i="14"/>
  <c r="X1432" i="14"/>
  <c r="X2905" i="14"/>
  <c r="X1982" i="14"/>
  <c r="X3333" i="14"/>
  <c r="X655" i="14"/>
  <c r="X3418" i="14"/>
  <c r="P94" i="12"/>
  <c r="P1055" i="12"/>
  <c r="X2520" i="14"/>
  <c r="S993" i="12"/>
  <c r="X535" i="14"/>
  <c r="W507" i="12"/>
  <c r="X834" i="14"/>
  <c r="S659" i="12"/>
  <c r="W981" i="12"/>
  <c r="X3126" i="14"/>
  <c r="S1051" i="12"/>
  <c r="W568" i="12"/>
  <c r="X2627" i="14"/>
  <c r="W530" i="12"/>
  <c r="W557" i="12"/>
  <c r="W176" i="12"/>
  <c r="W1008" i="12"/>
  <c r="S589" i="12"/>
  <c r="W559" i="12"/>
  <c r="W543" i="12"/>
  <c r="S980" i="12"/>
  <c r="W341" i="12"/>
  <c r="O352" i="1"/>
  <c r="S375" i="1"/>
  <c r="S352" i="1"/>
  <c r="O303" i="1"/>
  <c r="O349" i="1"/>
  <c r="O354" i="1"/>
  <c r="O347" i="1"/>
  <c r="O350" i="1"/>
  <c r="O314" i="1"/>
  <c r="O348" i="1"/>
  <c r="O281" i="1"/>
  <c r="O293" i="1"/>
  <c r="X871" i="12"/>
  <c r="X889" i="12"/>
  <c r="X817" i="12"/>
  <c r="X812" i="12"/>
  <c r="X736" i="12"/>
  <c r="X780" i="12"/>
  <c r="X747" i="12"/>
  <c r="X1010" i="12"/>
  <c r="X785" i="12"/>
  <c r="X753" i="12"/>
  <c r="X800" i="12"/>
  <c r="X773" i="12"/>
  <c r="X746" i="12"/>
  <c r="X988" i="12"/>
  <c r="X764" i="12"/>
  <c r="X1015" i="12"/>
  <c r="X803" i="12"/>
  <c r="X738" i="12"/>
  <c r="X756" i="12"/>
  <c r="X730" i="12"/>
  <c r="X799" i="12"/>
  <c r="X783" i="12"/>
  <c r="X765" i="12"/>
  <c r="X762" i="12"/>
  <c r="X766" i="12"/>
  <c r="X729" i="12"/>
  <c r="X805" i="12"/>
  <c r="X798" i="12"/>
  <c r="X735" i="12"/>
  <c r="X757" i="12"/>
  <c r="X775" i="12"/>
  <c r="X772" i="12"/>
  <c r="X741" i="12"/>
  <c r="X788" i="12"/>
  <c r="T990" i="12"/>
  <c r="X990" i="12" s="1"/>
  <c r="X882" i="12"/>
  <c r="T822" i="12"/>
  <c r="X822" i="12" s="1"/>
  <c r="T831" i="12"/>
  <c r="X831" i="12" s="1"/>
  <c r="X839" i="12"/>
  <c r="X743" i="12"/>
  <c r="X877" i="12"/>
  <c r="X857" i="12"/>
  <c r="X763" i="12"/>
  <c r="X1041" i="12"/>
  <c r="X995" i="12"/>
  <c r="X1011" i="12"/>
  <c r="X728" i="12"/>
  <c r="X759" i="12"/>
  <c r="X789" i="12"/>
  <c r="X744" i="12"/>
  <c r="X804" i="12"/>
  <c r="X731" i="12"/>
  <c r="X758" i="12"/>
  <c r="X779" i="12"/>
  <c r="X1037" i="12"/>
  <c r="X782" i="12"/>
  <c r="X1043" i="12"/>
  <c r="X795" i="12"/>
  <c r="X1040" i="12"/>
  <c r="X1013" i="12"/>
  <c r="X1012" i="12"/>
  <c r="X1014" i="12"/>
  <c r="X754" i="12"/>
  <c r="X750" i="12"/>
  <c r="X774" i="12"/>
  <c r="X769" i="12"/>
  <c r="X802" i="12"/>
  <c r="X787" i="12"/>
  <c r="X898" i="12"/>
  <c r="X833" i="12"/>
  <c r="X827" i="12"/>
  <c r="X846" i="12"/>
  <c r="X997" i="12"/>
  <c r="X786" i="12"/>
  <c r="X1042" i="12"/>
  <c r="X742" i="12"/>
  <c r="X791" i="12"/>
  <c r="X987" i="12"/>
  <c r="X784" i="12"/>
  <c r="X781" i="12"/>
  <c r="X768" i="12"/>
  <c r="X739" i="12"/>
  <c r="X1016" i="12"/>
  <c r="X771" i="12"/>
  <c r="X1038" i="12"/>
  <c r="X748" i="12"/>
  <c r="X761" i="12"/>
  <c r="X751" i="12"/>
  <c r="X767" i="12"/>
  <c r="X776" i="12"/>
  <c r="X801" i="12"/>
  <c r="X734" i="12"/>
  <c r="X755" i="12"/>
  <c r="X745" i="12"/>
  <c r="X1039" i="12"/>
  <c r="X792" i="12"/>
  <c r="X797" i="12"/>
  <c r="X733" i="12"/>
  <c r="X737" i="12"/>
  <c r="X848" i="12"/>
  <c r="T927" i="12"/>
  <c r="X927" i="12" s="1"/>
  <c r="X912" i="12"/>
  <c r="X821" i="12"/>
  <c r="X777" i="12"/>
  <c r="X794" i="12"/>
  <c r="X1009" i="12"/>
  <c r="X806" i="12"/>
  <c r="X749" i="12"/>
  <c r="E821" i="12" l="1"/>
  <c r="E912" i="12"/>
  <c r="E927" i="12"/>
  <c r="E848" i="12"/>
  <c r="A848" i="12" s="1"/>
  <c r="E846" i="12"/>
  <c r="A846" i="12" s="1"/>
  <c r="E827" i="12"/>
  <c r="F829" i="13" s="1"/>
  <c r="E833" i="12"/>
  <c r="E898" i="12"/>
  <c r="E857" i="12"/>
  <c r="E877" i="12"/>
  <c r="E743" i="12"/>
  <c r="A743" i="12" s="1"/>
  <c r="E839" i="12"/>
  <c r="A839" i="12" s="1"/>
  <c r="E831" i="12"/>
  <c r="E822" i="12"/>
  <c r="E882" i="12"/>
  <c r="E990" i="12"/>
  <c r="A990" i="12" s="1"/>
  <c r="E812" i="12"/>
  <c r="A812" i="12" s="1"/>
  <c r="E817" i="12"/>
  <c r="E889" i="12"/>
  <c r="E871" i="12"/>
  <c r="F869" i="13"/>
  <c r="A867" i="12"/>
  <c r="A915" i="12"/>
  <c r="F917" i="13"/>
  <c r="A923" i="12"/>
  <c r="F925" i="13"/>
  <c r="F908" i="13"/>
  <c r="A906" i="12"/>
  <c r="A926" i="12"/>
  <c r="F928" i="13"/>
  <c r="A866" i="12"/>
  <c r="F868" i="13"/>
  <c r="A860" i="12"/>
  <c r="F862" i="13"/>
  <c r="F899" i="13"/>
  <c r="A897" i="12"/>
  <c r="F875" i="13"/>
  <c r="A873" i="12"/>
  <c r="A863" i="12"/>
  <c r="F865" i="13"/>
  <c r="A880" i="12"/>
  <c r="F882" i="13"/>
  <c r="A922" i="12"/>
  <c r="F924" i="13"/>
  <c r="A911" i="12"/>
  <c r="F913" i="13"/>
  <c r="A891" i="12"/>
  <c r="F893" i="13"/>
  <c r="A853" i="12"/>
  <c r="F855" i="13"/>
  <c r="A875" i="12"/>
  <c r="F877" i="13"/>
  <c r="A907" i="12"/>
  <c r="F909" i="13"/>
  <c r="F825" i="13"/>
  <c r="A823" i="12"/>
  <c r="A878" i="12"/>
  <c r="A874" i="12"/>
  <c r="F876" i="13"/>
  <c r="A916" i="12"/>
  <c r="F918" i="13"/>
  <c r="F898" i="13"/>
  <c r="A896" i="12"/>
  <c r="F854" i="13"/>
  <c r="A852" i="12"/>
  <c r="F926" i="13"/>
  <c r="A924" i="12"/>
  <c r="F890" i="13"/>
  <c r="A888" i="12"/>
  <c r="A835" i="12"/>
  <c r="F837" i="13"/>
  <c r="F867" i="13"/>
  <c r="A865" i="12"/>
  <c r="A910" i="12"/>
  <c r="F912" i="13"/>
  <c r="F887" i="13"/>
  <c r="A885" i="12"/>
  <c r="F927" i="13"/>
  <c r="A925" i="12"/>
  <c r="A900" i="12"/>
  <c r="F902" i="13"/>
  <c r="F892" i="13"/>
  <c r="A890" i="12"/>
  <c r="A830" i="12"/>
  <c r="F832" i="13"/>
  <c r="A820" i="12"/>
  <c r="F822" i="13"/>
  <c r="A920" i="12"/>
  <c r="F922" i="13"/>
  <c r="A849" i="12"/>
  <c r="F851" i="13"/>
  <c r="A914" i="12"/>
  <c r="F916" i="13"/>
  <c r="A827" i="12"/>
  <c r="F821" i="13"/>
  <c r="A819" i="12"/>
  <c r="A854" i="12"/>
  <c r="F856" i="13"/>
  <c r="F921" i="13"/>
  <c r="A919" i="12"/>
  <c r="A861" i="12"/>
  <c r="F863" i="13"/>
  <c r="A838" i="12"/>
  <c r="F840" i="13"/>
  <c r="A895" i="12"/>
  <c r="F897" i="13"/>
  <c r="A850" i="12"/>
  <c r="F852" i="13"/>
  <c r="A851" i="12"/>
  <c r="F853" i="13"/>
  <c r="A864" i="12"/>
  <c r="F866" i="13"/>
  <c r="A928" i="12"/>
  <c r="F930" i="13"/>
  <c r="F896" i="13"/>
  <c r="A894" i="12"/>
  <c r="A876" i="12"/>
  <c r="F878" i="13"/>
  <c r="A862" i="12"/>
  <c r="F864" i="13"/>
  <c r="A903" i="12"/>
  <c r="F905" i="13"/>
  <c r="E795" i="12"/>
  <c r="E1038" i="12"/>
  <c r="A1038" i="12" s="1"/>
  <c r="E762" i="12"/>
  <c r="A762" i="12" s="1"/>
  <c r="E745" i="12"/>
  <c r="A745" i="12" s="1"/>
  <c r="E767" i="12"/>
  <c r="A767" i="12" s="1"/>
  <c r="E1040" i="12"/>
  <c r="A1040" i="12" s="1"/>
  <c r="E744" i="12"/>
  <c r="E1015" i="12"/>
  <c r="A1015" i="12" s="1"/>
  <c r="E756" i="12"/>
  <c r="A756" i="12" s="1"/>
  <c r="E773" i="12"/>
  <c r="E1037" i="12"/>
  <c r="A1037" i="12" s="1"/>
  <c r="E747" i="12"/>
  <c r="A747" i="12" s="1"/>
  <c r="E749" i="12"/>
  <c r="E775" i="12"/>
  <c r="F777" i="13" s="1"/>
  <c r="E794" i="12"/>
  <c r="E750" i="12"/>
  <c r="F752" i="13" s="1"/>
  <c r="E741" i="12"/>
  <c r="A741" i="12" s="1"/>
  <c r="E754" i="12"/>
  <c r="E730" i="12"/>
  <c r="A730" i="12" s="1"/>
  <c r="E788" i="12"/>
  <c r="A788" i="12" s="1"/>
  <c r="E771" i="12"/>
  <c r="E742" i="12"/>
  <c r="E772" i="12"/>
  <c r="F774" i="13" s="1"/>
  <c r="E800" i="12"/>
  <c r="A800" i="12" s="1"/>
  <c r="E806" i="12"/>
  <c r="A806" i="12" s="1"/>
  <c r="E734" i="12"/>
  <c r="A734" i="12" s="1"/>
  <c r="E781" i="12"/>
  <c r="E761" i="12"/>
  <c r="E764" i="12"/>
  <c r="A764" i="12" s="1"/>
  <c r="E765" i="12"/>
  <c r="A765" i="12" s="1"/>
  <c r="E768" i="12"/>
  <c r="A768" i="12" s="1"/>
  <c r="E1013" i="12"/>
  <c r="A1013" i="12" s="1"/>
  <c r="E751" i="12"/>
  <c r="A751" i="12" s="1"/>
  <c r="E782" i="12"/>
  <c r="E1042" i="12"/>
  <c r="A1042" i="12" s="1"/>
  <c r="E746" i="12"/>
  <c r="A746" i="12" s="1"/>
  <c r="E758" i="12"/>
  <c r="A758" i="12" s="1"/>
  <c r="E799" i="12"/>
  <c r="A799" i="12" s="1"/>
  <c r="E779" i="12"/>
  <c r="E797" i="12"/>
  <c r="E780" i="12"/>
  <c r="A780" i="12" s="1"/>
  <c r="E792" i="12"/>
  <c r="E789" i="12"/>
  <c r="A789" i="12" s="1"/>
  <c r="E735" i="12"/>
  <c r="A735" i="12" s="1"/>
  <c r="E995" i="12"/>
  <c r="A995" i="12" s="1"/>
  <c r="E739" i="12"/>
  <c r="E759" i="12"/>
  <c r="F761" i="13" s="1"/>
  <c r="E791" i="12"/>
  <c r="A791" i="12" s="1"/>
  <c r="E1041" i="12"/>
  <c r="A1041" i="12" s="1"/>
  <c r="E997" i="12"/>
  <c r="A997" i="12" s="1"/>
  <c r="E753" i="12"/>
  <c r="E755" i="12"/>
  <c r="E988" i="12"/>
  <c r="A988" i="12" s="1"/>
  <c r="E1011" i="12"/>
  <c r="A1011" i="12" s="1"/>
  <c r="E777" i="12"/>
  <c r="A777" i="12" s="1"/>
  <c r="E803" i="12"/>
  <c r="F805" i="13" s="1"/>
  <c r="E729" i="12"/>
  <c r="A729" i="12" s="1"/>
  <c r="E805" i="12"/>
  <c r="A805" i="12" s="1"/>
  <c r="E785" i="12"/>
  <c r="E1043" i="12"/>
  <c r="A1043" i="12" s="1"/>
  <c r="E798" i="12"/>
  <c r="A798" i="12" s="1"/>
  <c r="E987" i="12"/>
  <c r="A987" i="12" s="1"/>
  <c r="E736" i="12"/>
  <c r="E783" i="12"/>
  <c r="A783" i="12" s="1"/>
  <c r="E801" i="12"/>
  <c r="A801" i="12" s="1"/>
  <c r="E738" i="12"/>
  <c r="A738" i="12" s="1"/>
  <c r="E787" i="12"/>
  <c r="A787" i="12" s="1"/>
  <c r="E774" i="12"/>
  <c r="E766" i="12"/>
  <c r="E802" i="12"/>
  <c r="F812" i="13" s="1"/>
  <c r="E733" i="12"/>
  <c r="A733" i="12" s="1"/>
  <c r="E1016" i="12"/>
  <c r="A1016" i="12" s="1"/>
  <c r="E1039" i="12"/>
  <c r="A1039" i="12" s="1"/>
  <c r="E784" i="12"/>
  <c r="F794" i="13" s="1"/>
  <c r="E769" i="12"/>
  <c r="F771" i="13" s="1"/>
  <c r="E786" i="12"/>
  <c r="E776" i="12"/>
  <c r="E731" i="12"/>
  <c r="A731" i="12" s="1"/>
  <c r="E757" i="12"/>
  <c r="A757" i="12" s="1"/>
  <c r="E728" i="12"/>
  <c r="A728" i="12" s="1"/>
  <c r="E748" i="12"/>
  <c r="E763" i="12"/>
  <c r="F772" i="13" s="1"/>
  <c r="E804" i="12"/>
  <c r="F806" i="13" s="1"/>
  <c r="E1014" i="12"/>
  <c r="A1014" i="12" s="1"/>
  <c r="E737" i="12"/>
  <c r="E1010" i="12"/>
  <c r="A1010" i="12" s="1"/>
  <c r="E1009" i="12"/>
  <c r="A1009" i="12" s="1"/>
  <c r="E1012" i="12"/>
  <c r="A1012" i="12" s="1"/>
  <c r="A770" i="12"/>
  <c r="A760" i="12"/>
  <c r="A744" i="12"/>
  <c r="A778" i="12"/>
  <c r="A983" i="12"/>
  <c r="A793" i="12"/>
  <c r="A752" i="12"/>
  <c r="F754" i="13"/>
  <c r="A795" i="12"/>
  <c r="W588" i="12"/>
  <c r="S647" i="12"/>
  <c r="W50" i="12"/>
  <c r="W480" i="12"/>
  <c r="S648" i="12"/>
  <c r="W462" i="12"/>
  <c r="W980" i="12"/>
  <c r="Q303" i="1"/>
  <c r="S303" i="1"/>
  <c r="Q281" i="1"/>
  <c r="M370" i="1"/>
  <c r="Q370" i="1"/>
  <c r="S370" i="1"/>
  <c r="M277" i="1"/>
  <c r="S277" i="1"/>
  <c r="M201" i="1"/>
  <c r="M112" i="1"/>
  <c r="S112" i="1"/>
  <c r="A871" i="12" l="1"/>
  <c r="F873" i="13"/>
  <c r="F891" i="13"/>
  <c r="A889" i="12"/>
  <c r="A882" i="12"/>
  <c r="F884" i="13"/>
  <c r="A833" i="12"/>
  <c r="F835" i="13"/>
  <c r="A927" i="12"/>
  <c r="F929" i="13"/>
  <c r="A817" i="12"/>
  <c r="F819" i="13"/>
  <c r="F824" i="13"/>
  <c r="A822" i="12"/>
  <c r="A877" i="12"/>
  <c r="F879" i="13"/>
  <c r="F914" i="13"/>
  <c r="A912" i="12"/>
  <c r="A898" i="12"/>
  <c r="F900" i="13"/>
  <c r="A831" i="12"/>
  <c r="F833" i="13"/>
  <c r="A857" i="12"/>
  <c r="F859" i="13"/>
  <c r="F823" i="13"/>
  <c r="A821" i="12"/>
  <c r="F758" i="13"/>
  <c r="F764" i="13"/>
  <c r="F769" i="13"/>
  <c r="F748" i="13"/>
  <c r="F782" i="13"/>
  <c r="A769" i="12"/>
  <c r="F784" i="13"/>
  <c r="F786" i="13"/>
  <c r="F776" i="13"/>
  <c r="F763" i="13"/>
  <c r="F807" i="13"/>
  <c r="F768" i="13"/>
  <c r="F800" i="13"/>
  <c r="F788" i="13"/>
  <c r="F785" i="13"/>
  <c r="F803" i="13"/>
  <c r="F797" i="13"/>
  <c r="F762" i="13"/>
  <c r="F757" i="13"/>
  <c r="F780" i="13"/>
  <c r="F808" i="13"/>
  <c r="F799" i="13"/>
  <c r="F753" i="13"/>
  <c r="F811" i="13"/>
  <c r="A759" i="12"/>
  <c r="A784" i="12"/>
  <c r="F815" i="13"/>
  <c r="F801" i="13"/>
  <c r="F775" i="13"/>
  <c r="F778" i="13"/>
  <c r="F816" i="13"/>
  <c r="F810" i="13"/>
  <c r="A739" i="12"/>
  <c r="F747" i="13"/>
  <c r="F767" i="13"/>
  <c r="A775" i="12"/>
  <c r="F766" i="13"/>
  <c r="A797" i="12"/>
  <c r="F814" i="13"/>
  <c r="A804" i="12"/>
  <c r="A802" i="12"/>
  <c r="F755" i="13"/>
  <c r="F809" i="13"/>
  <c r="F787" i="13"/>
  <c r="A754" i="12"/>
  <c r="F791" i="13"/>
  <c r="A781" i="12"/>
  <c r="A773" i="12"/>
  <c r="F783" i="13"/>
  <c r="A761" i="12"/>
  <c r="F770" i="13"/>
  <c r="A774" i="12"/>
  <c r="A772" i="12"/>
  <c r="F760" i="13"/>
  <c r="F765" i="13"/>
  <c r="A776" i="12"/>
  <c r="A763" i="12"/>
  <c r="A753" i="12"/>
  <c r="F779" i="13"/>
  <c r="F790" i="13"/>
  <c r="A742" i="12"/>
  <c r="F751" i="13"/>
  <c r="F813" i="13"/>
  <c r="A803" i="12"/>
  <c r="A792" i="12"/>
  <c r="F802" i="13"/>
  <c r="A736" i="12"/>
  <c r="F745" i="13"/>
  <c r="F773" i="13"/>
  <c r="F798" i="13"/>
  <c r="A766" i="12"/>
  <c r="A748" i="12"/>
  <c r="F793" i="13"/>
  <c r="F756" i="13"/>
  <c r="A771" i="12"/>
  <c r="F781" i="13"/>
  <c r="A794" i="12"/>
  <c r="F804" i="13"/>
  <c r="A737" i="12"/>
  <c r="F746" i="13"/>
  <c r="A782" i="12"/>
  <c r="F792" i="13"/>
  <c r="A755" i="12"/>
  <c r="A749" i="12"/>
  <c r="A750" i="12"/>
  <c r="F759" i="13"/>
  <c r="A779" i="12"/>
  <c r="F789" i="13"/>
  <c r="F796" i="13"/>
  <c r="A786" i="12"/>
  <c r="F795" i="13"/>
  <c r="A785" i="12"/>
  <c r="F743" i="13"/>
  <c r="F744" i="13"/>
  <c r="W1006" i="12"/>
  <c r="W638" i="12"/>
  <c r="M47" i="1"/>
  <c r="Q47" i="1"/>
  <c r="M73" i="1"/>
  <c r="O73" i="1"/>
  <c r="Q73" i="1"/>
  <c r="S73" i="1"/>
  <c r="Q201" i="1" l="1"/>
  <c r="Q112" i="1"/>
  <c r="O277" i="1"/>
  <c r="S47" i="1" l="1"/>
  <c r="S201" i="1"/>
  <c r="Q277" i="1"/>
  <c r="M379" i="1" l="1"/>
  <c r="O379" i="1"/>
  <c r="Q379" i="1"/>
  <c r="M66" i="1"/>
  <c r="O66" i="1"/>
  <c r="Q66" i="1"/>
  <c r="M62" i="1"/>
  <c r="O62" i="1"/>
  <c r="Q62" i="1"/>
  <c r="M63" i="1"/>
  <c r="O63" i="1"/>
  <c r="Q63" i="1"/>
  <c r="S63" i="1" l="1"/>
  <c r="S62" i="1"/>
  <c r="S66" i="1"/>
  <c r="M263" i="1"/>
  <c r="O263" i="1"/>
  <c r="M343" i="1"/>
  <c r="S343" i="1"/>
  <c r="M78" i="1"/>
  <c r="O78" i="1"/>
  <c r="O343" i="1" l="1"/>
  <c r="S78" i="1"/>
  <c r="S263" i="1"/>
  <c r="Q343" i="1"/>
  <c r="M380" i="1"/>
  <c r="M200" i="1"/>
  <c r="S200" i="1"/>
  <c r="M272" i="1"/>
  <c r="Q272" i="1"/>
  <c r="M216" i="1"/>
  <c r="S216" i="1"/>
  <c r="M30" i="1"/>
  <c r="R824" i="14" l="1"/>
  <c r="R2912" i="14"/>
  <c r="R2828" i="14"/>
  <c r="R510" i="14"/>
  <c r="R710" i="14"/>
  <c r="R1460" i="14"/>
  <c r="R1613" i="14"/>
  <c r="R1712" i="14"/>
  <c r="R1763" i="14"/>
  <c r="R2218" i="14"/>
  <c r="R1280" i="14"/>
  <c r="R1915" i="14"/>
  <c r="R1609" i="14"/>
  <c r="R873" i="14"/>
  <c r="R3010" i="14"/>
  <c r="R1614" i="14"/>
  <c r="R1616" i="14"/>
  <c r="R561" i="14"/>
  <c r="R1765" i="14"/>
  <c r="R1022" i="14"/>
  <c r="R2627" i="14"/>
  <c r="R180" i="14"/>
  <c r="R896" i="14"/>
  <c r="R1767" i="14"/>
  <c r="R961" i="14"/>
  <c r="R1418" i="14"/>
  <c r="R2396" i="14"/>
  <c r="R2734" i="14"/>
  <c r="R689" i="14"/>
  <c r="R1910" i="14"/>
  <c r="R1096" i="14"/>
  <c r="R1853" i="14"/>
  <c r="R2829" i="14"/>
  <c r="R1397" i="14"/>
  <c r="R613" i="14"/>
  <c r="R921" i="14"/>
  <c r="R1612" i="14"/>
  <c r="R3172" i="14"/>
  <c r="R867" i="14"/>
  <c r="R1325" i="14"/>
  <c r="R2786" i="14"/>
  <c r="R1459" i="14"/>
  <c r="R919" i="14"/>
  <c r="R1375" i="14"/>
  <c r="R1432" i="14"/>
  <c r="R2727" i="14"/>
  <c r="R1097" i="14"/>
  <c r="R2878" i="14"/>
  <c r="R761" i="14"/>
  <c r="R1982" i="14"/>
  <c r="R1585" i="14"/>
  <c r="R874" i="14"/>
  <c r="R537" i="14"/>
  <c r="R1822" i="14"/>
  <c r="R2359" i="14"/>
  <c r="R1431" i="14"/>
  <c r="R1098" i="14"/>
  <c r="R1398" i="14"/>
  <c r="R1803" i="14"/>
  <c r="R983" i="14"/>
  <c r="R2613" i="14"/>
  <c r="R872" i="14"/>
  <c r="R203" i="14"/>
  <c r="R959" i="14"/>
  <c r="R1554" i="14"/>
  <c r="R985" i="14"/>
  <c r="R2945" i="14"/>
  <c r="R1380" i="14"/>
  <c r="R1365" i="14"/>
  <c r="R175" i="14"/>
  <c r="R1920" i="14"/>
  <c r="R1911" i="14"/>
  <c r="R190" i="14"/>
  <c r="R564" i="14"/>
  <c r="R222" i="14"/>
  <c r="R2573" i="14"/>
  <c r="R3344" i="14"/>
  <c r="R691" i="14"/>
  <c r="R614" i="14"/>
  <c r="R325" i="14"/>
  <c r="R859" i="14"/>
  <c r="R732" i="14"/>
  <c r="R1713" i="14"/>
  <c r="R1577" i="14"/>
  <c r="R210" i="14"/>
  <c r="R1367" i="14"/>
  <c r="R1067" i="14"/>
  <c r="R920" i="14"/>
  <c r="U710" i="14"/>
  <c r="S272" i="1" l="1"/>
  <c r="O380" i="1"/>
  <c r="O200" i="1"/>
  <c r="O216" i="1"/>
  <c r="O30" i="1"/>
  <c r="M390" i="1"/>
  <c r="S389" i="1"/>
  <c r="Q389" i="1"/>
  <c r="O389" i="1"/>
  <c r="M389" i="1"/>
  <c r="S384" i="1"/>
  <c r="Q384" i="1"/>
  <c r="O384" i="1"/>
  <c r="M384" i="1"/>
  <c r="S382" i="1"/>
  <c r="O382" i="1"/>
  <c r="M382" i="1"/>
  <c r="S394" i="1"/>
  <c r="Q394" i="1"/>
  <c r="M394" i="1"/>
  <c r="Q381" i="1"/>
  <c r="M381" i="1"/>
  <c r="M399" i="1"/>
  <c r="S378" i="1"/>
  <c r="Q378" i="1"/>
  <c r="M378" i="1"/>
  <c r="S367" i="1"/>
  <c r="Q367" i="1"/>
  <c r="O367" i="1"/>
  <c r="M367" i="1"/>
  <c r="S366" i="1"/>
  <c r="Q366" i="1"/>
  <c r="O366" i="1"/>
  <c r="M366" i="1"/>
  <c r="S372" i="1"/>
  <c r="Q372" i="1"/>
  <c r="M372" i="1"/>
  <c r="Q364" i="1"/>
  <c r="M364" i="1"/>
  <c r="S362" i="1"/>
  <c r="Q362" i="1"/>
  <c r="O362" i="1"/>
  <c r="M362" i="1"/>
  <c r="S361" i="1"/>
  <c r="Q361" i="1"/>
  <c r="O361" i="1"/>
  <c r="M361" i="1"/>
  <c r="S360" i="1"/>
  <c r="Q360" i="1"/>
  <c r="O360" i="1"/>
  <c r="M360" i="1"/>
  <c r="S357" i="1"/>
  <c r="Q357" i="1"/>
  <c r="O357" i="1"/>
  <c r="M357" i="1"/>
  <c r="S359" i="1"/>
  <c r="Q359" i="1"/>
  <c r="M359" i="1"/>
  <c r="S356" i="1"/>
  <c r="Q356" i="1"/>
  <c r="O356" i="1"/>
  <c r="M356" i="1"/>
  <c r="S376" i="1"/>
  <c r="Q376" i="1"/>
  <c r="O376" i="1"/>
  <c r="M376" i="1"/>
  <c r="S346" i="1"/>
  <c r="Q346" i="1"/>
  <c r="O346" i="1"/>
  <c r="M346" i="1"/>
  <c r="S345" i="1"/>
  <c r="O345" i="1"/>
  <c r="M345" i="1"/>
  <c r="Q300" i="1"/>
  <c r="O300" i="1"/>
  <c r="M300" i="1"/>
  <c r="S341" i="1"/>
  <c r="Q341" i="1"/>
  <c r="O341" i="1"/>
  <c r="M341" i="1"/>
  <c r="S339" i="1"/>
  <c r="Q339" i="1"/>
  <c r="O339" i="1"/>
  <c r="M339" i="1"/>
  <c r="S338" i="1"/>
  <c r="M338" i="1"/>
  <c r="S334" i="1"/>
  <c r="M334" i="1"/>
  <c r="S333" i="1"/>
  <c r="Q333" i="1"/>
  <c r="O333" i="1"/>
  <c r="M333" i="1"/>
  <c r="S330" i="1"/>
  <c r="O330" i="1"/>
  <c r="M330" i="1"/>
  <c r="Q299" i="1"/>
  <c r="O299" i="1"/>
  <c r="M299" i="1"/>
  <c r="S329" i="1"/>
  <c r="Q329" i="1"/>
  <c r="O329" i="1"/>
  <c r="M329" i="1"/>
  <c r="S327" i="1"/>
  <c r="Q327" i="1"/>
  <c r="O327" i="1"/>
  <c r="M327" i="1"/>
  <c r="S324" i="1"/>
  <c r="Q324" i="1"/>
  <c r="O324" i="1"/>
  <c r="M324" i="1"/>
  <c r="M323" i="1"/>
  <c r="S322" i="1"/>
  <c r="Q322" i="1"/>
  <c r="O322" i="1"/>
  <c r="M322" i="1"/>
  <c r="S321" i="1"/>
  <c r="Q321" i="1"/>
  <c r="O321" i="1"/>
  <c r="M321" i="1"/>
  <c r="S320" i="1"/>
  <c r="Q320" i="1"/>
  <c r="M320" i="1"/>
  <c r="S319" i="1"/>
  <c r="M319" i="1"/>
  <c r="S318" i="1"/>
  <c r="Q318" i="1"/>
  <c r="O318" i="1"/>
  <c r="M318" i="1"/>
  <c r="S317" i="1"/>
  <c r="Q317" i="1"/>
  <c r="O317" i="1"/>
  <c r="M317" i="1"/>
  <c r="S326" i="1"/>
  <c r="M326" i="1"/>
  <c r="M325" i="1"/>
  <c r="S316" i="1"/>
  <c r="Q316" i="1"/>
  <c r="O316" i="1"/>
  <c r="M316" i="1"/>
  <c r="M298" i="1"/>
  <c r="S297" i="1"/>
  <c r="O297" i="1"/>
  <c r="M297" i="1"/>
  <c r="Q312" i="1"/>
  <c r="O312" i="1"/>
  <c r="M312" i="1"/>
  <c r="S311" i="1"/>
  <c r="Q311" i="1"/>
  <c r="O311" i="1"/>
  <c r="M311" i="1"/>
  <c r="S307" i="1"/>
  <c r="Q307" i="1"/>
  <c r="O307" i="1"/>
  <c r="M307" i="1"/>
  <c r="S296" i="1"/>
  <c r="Q296" i="1"/>
  <c r="O296" i="1"/>
  <c r="M296" i="1"/>
  <c r="S306" i="1"/>
  <c r="Q306" i="1"/>
  <c r="O306" i="1"/>
  <c r="M306" i="1"/>
  <c r="S276" i="1"/>
  <c r="Q276" i="1"/>
  <c r="M276" i="1"/>
  <c r="S291" i="1"/>
  <c r="Q291" i="1"/>
  <c r="O291" i="1"/>
  <c r="M291" i="1"/>
  <c r="S305" i="1"/>
  <c r="M305" i="1"/>
  <c r="S270" i="1"/>
  <c r="Q270" i="1"/>
  <c r="M270" i="1"/>
  <c r="S268" i="1"/>
  <c r="Q268" i="1"/>
  <c r="M268" i="1"/>
  <c r="S284" i="1"/>
  <c r="Q284" i="1"/>
  <c r="O284" i="1"/>
  <c r="M284" i="1"/>
  <c r="Q283" i="1"/>
  <c r="O283" i="1"/>
  <c r="M283" i="1"/>
  <c r="S234" i="1"/>
  <c r="Q234" i="1"/>
  <c r="O234" i="1"/>
  <c r="M234" i="1"/>
  <c r="S232" i="1"/>
  <c r="Q232" i="1"/>
  <c r="M232" i="1"/>
  <c r="S224" i="1"/>
  <c r="Q224" i="1"/>
  <c r="M224" i="1"/>
  <c r="S212" i="1"/>
  <c r="Q212" i="1"/>
  <c r="O212" i="1"/>
  <c r="M212" i="1"/>
  <c r="S275" i="1"/>
  <c r="Q275" i="1"/>
  <c r="O275" i="1"/>
  <c r="M275" i="1"/>
  <c r="M274" i="1"/>
  <c r="S273" i="1"/>
  <c r="Q273" i="1"/>
  <c r="O273" i="1"/>
  <c r="M273" i="1"/>
  <c r="M278" i="1"/>
  <c r="S269" i="1"/>
  <c r="Q269" i="1"/>
  <c r="O269" i="1"/>
  <c r="M269" i="1"/>
  <c r="S267" i="1"/>
  <c r="Q267" i="1"/>
  <c r="O267" i="1"/>
  <c r="M267" i="1"/>
  <c r="Q266" i="1"/>
  <c r="O266" i="1"/>
  <c r="M266" i="1"/>
  <c r="S262" i="1"/>
  <c r="Q262" i="1"/>
  <c r="O262" i="1"/>
  <c r="M262" i="1"/>
  <c r="S261" i="1"/>
  <c r="M261" i="1"/>
  <c r="S259" i="1"/>
  <c r="Q259" i="1"/>
  <c r="O259" i="1"/>
  <c r="M259" i="1"/>
  <c r="S257" i="1"/>
  <c r="Q257" i="1"/>
  <c r="M257" i="1"/>
  <c r="S255" i="1"/>
  <c r="Q255" i="1"/>
  <c r="O255" i="1"/>
  <c r="M255" i="1"/>
  <c r="S250" i="1"/>
  <c r="O250" i="1"/>
  <c r="M250" i="1"/>
  <c r="S264" i="1"/>
  <c r="Q264" i="1"/>
  <c r="O264" i="1"/>
  <c r="M264" i="1"/>
  <c r="S238" i="1"/>
  <c r="M238" i="1"/>
  <c r="S258" i="1"/>
  <c r="Q258" i="1"/>
  <c r="M258" i="1"/>
  <c r="S188" i="1"/>
  <c r="Q188" i="1"/>
  <c r="O188" i="1"/>
  <c r="M188" i="1"/>
  <c r="S233" i="1"/>
  <c r="Q233" i="1"/>
  <c r="O233" i="1"/>
  <c r="M233" i="1"/>
  <c r="S254" i="1"/>
  <c r="Q254" i="1"/>
  <c r="O254" i="1"/>
  <c r="M254" i="1"/>
  <c r="S231" i="1"/>
  <c r="Q231" i="1"/>
  <c r="O231" i="1"/>
  <c r="M231" i="1"/>
  <c r="S237" i="1"/>
  <c r="Q237" i="1"/>
  <c r="M237" i="1"/>
  <c r="S249" i="1"/>
  <c r="Q249" i="1"/>
  <c r="O249" i="1"/>
  <c r="M249" i="1"/>
  <c r="S247" i="1"/>
  <c r="Q247" i="1"/>
  <c r="O247" i="1"/>
  <c r="M247" i="1"/>
  <c r="S246" i="1"/>
  <c r="Q246" i="1"/>
  <c r="M246" i="1"/>
  <c r="S244" i="1"/>
  <c r="Q244" i="1"/>
  <c r="O244" i="1"/>
  <c r="M244" i="1"/>
  <c r="S243" i="1"/>
  <c r="Q243" i="1"/>
  <c r="O243" i="1"/>
  <c r="M243" i="1"/>
  <c r="S241" i="1"/>
  <c r="Q241" i="1"/>
  <c r="O241" i="1"/>
  <c r="M241" i="1"/>
  <c r="M222" i="1"/>
  <c r="S221" i="1"/>
  <c r="Q221" i="1"/>
  <c r="O221" i="1"/>
  <c r="M221" i="1"/>
  <c r="S220" i="1"/>
  <c r="Q220" i="1"/>
  <c r="O220" i="1"/>
  <c r="M220" i="1"/>
  <c r="S240" i="1"/>
  <c r="Q240" i="1"/>
  <c r="M240" i="1"/>
  <c r="Q186" i="1"/>
  <c r="M186" i="1"/>
  <c r="S182" i="1"/>
  <c r="Q182" i="1"/>
  <c r="M182" i="1"/>
  <c r="S228" i="1"/>
  <c r="Q228" i="1"/>
  <c r="O228" i="1"/>
  <c r="M228" i="1"/>
  <c r="M227" i="1"/>
  <c r="S219" i="1"/>
  <c r="Q219" i="1"/>
  <c r="O219" i="1"/>
  <c r="M219" i="1"/>
  <c r="S214" i="1"/>
  <c r="Q214" i="1"/>
  <c r="O214" i="1"/>
  <c r="M214" i="1"/>
  <c r="S211" i="1"/>
  <c r="Q211" i="1"/>
  <c r="O211" i="1"/>
  <c r="M211" i="1"/>
  <c r="S213" i="1"/>
  <c r="Q213" i="1"/>
  <c r="O213" i="1"/>
  <c r="M213" i="1"/>
  <c r="S207" i="1"/>
  <c r="Q207" i="1"/>
  <c r="O207" i="1"/>
  <c r="M207" i="1"/>
  <c r="Q208" i="1"/>
  <c r="M208" i="1"/>
  <c r="S206" i="1"/>
  <c r="Q206" i="1"/>
  <c r="O206" i="1"/>
  <c r="M206" i="1"/>
  <c r="S205" i="1"/>
  <c r="M205" i="1"/>
  <c r="S203" i="1"/>
  <c r="Q203" i="1"/>
  <c r="O203" i="1"/>
  <c r="M203" i="1"/>
  <c r="S202" i="1"/>
  <c r="Q202" i="1"/>
  <c r="M202" i="1"/>
  <c r="Q197" i="1"/>
  <c r="M197" i="1"/>
  <c r="S192" i="1"/>
  <c r="Q192" i="1"/>
  <c r="O192" i="1"/>
  <c r="M192" i="1"/>
  <c r="S187" i="1"/>
  <c r="Q187" i="1"/>
  <c r="M187" i="1"/>
  <c r="M170" i="1"/>
  <c r="M199" i="1"/>
  <c r="S189" i="1"/>
  <c r="Q189" i="1"/>
  <c r="O189" i="1"/>
  <c r="M189" i="1"/>
  <c r="Q195" i="1"/>
  <c r="M195" i="1"/>
  <c r="S191" i="1"/>
  <c r="Q191" i="1"/>
  <c r="O191" i="1"/>
  <c r="M191" i="1"/>
  <c r="S190" i="1"/>
  <c r="Q190" i="1"/>
  <c r="O190" i="1"/>
  <c r="M190" i="1"/>
  <c r="S185" i="1"/>
  <c r="Q185" i="1"/>
  <c r="M185" i="1"/>
  <c r="S184" i="1"/>
  <c r="M184" i="1"/>
  <c r="S164" i="1"/>
  <c r="Q164" i="1"/>
  <c r="M164" i="1"/>
  <c r="S183" i="1"/>
  <c r="Q183" i="1"/>
  <c r="O183" i="1"/>
  <c r="M183" i="1"/>
  <c r="Q181" i="1"/>
  <c r="M181" i="1"/>
  <c r="S156" i="1"/>
  <c r="Q156" i="1"/>
  <c r="M156" i="1"/>
  <c r="S180" i="1"/>
  <c r="Q180" i="1"/>
  <c r="M180" i="1"/>
  <c r="S171" i="1"/>
  <c r="Q171" i="1"/>
  <c r="O171" i="1"/>
  <c r="M171" i="1"/>
  <c r="S172" i="1"/>
  <c r="Q172" i="1"/>
  <c r="M172" i="1"/>
  <c r="O153" i="1"/>
  <c r="M153" i="1"/>
  <c r="S169" i="1"/>
  <c r="Q169" i="1"/>
  <c r="O169" i="1"/>
  <c r="M169" i="1"/>
  <c r="S151" i="1"/>
  <c r="Q151" i="1"/>
  <c r="M151" i="1"/>
  <c r="S173" i="1"/>
  <c r="Q173" i="1"/>
  <c r="O173" i="1"/>
  <c r="M173" i="1"/>
  <c r="S168" i="1"/>
  <c r="Q168" i="1"/>
  <c r="M168" i="1"/>
  <c r="S167" i="1"/>
  <c r="Q167" i="1"/>
  <c r="O167" i="1"/>
  <c r="M167" i="1"/>
  <c r="S166" i="1"/>
  <c r="Q166" i="1"/>
  <c r="O166" i="1"/>
  <c r="M166" i="1"/>
  <c r="S165" i="1"/>
  <c r="Q165" i="1"/>
  <c r="O165" i="1"/>
  <c r="M165" i="1"/>
  <c r="S155" i="1"/>
  <c r="Q155" i="1"/>
  <c r="M155" i="1"/>
  <c r="S137" i="1"/>
  <c r="Q137" i="1"/>
  <c r="M137" i="1"/>
  <c r="S158" i="1"/>
  <c r="Q158" i="1"/>
  <c r="O158" i="1"/>
  <c r="M158" i="1"/>
  <c r="S157" i="1"/>
  <c r="Q157" i="1"/>
  <c r="O157" i="1"/>
  <c r="M157" i="1"/>
  <c r="S152" i="1"/>
  <c r="Q152" i="1"/>
  <c r="O152" i="1"/>
  <c r="M152" i="1"/>
  <c r="S135" i="1"/>
  <c r="Q135" i="1"/>
  <c r="M135" i="1"/>
  <c r="S149" i="1"/>
  <c r="Q149" i="1"/>
  <c r="O149" i="1"/>
  <c r="M149" i="1"/>
  <c r="S150" i="1"/>
  <c r="Q150" i="1"/>
  <c r="O150" i="1"/>
  <c r="M150" i="1"/>
  <c r="S148" i="1"/>
  <c r="Q148" i="1"/>
  <c r="O148" i="1"/>
  <c r="M148" i="1"/>
  <c r="S147" i="1"/>
  <c r="Q147" i="1"/>
  <c r="M147" i="1"/>
  <c r="S129" i="1"/>
  <c r="Q129" i="1"/>
  <c r="O129" i="1"/>
  <c r="M129" i="1"/>
  <c r="S146" i="1"/>
  <c r="Q146" i="1"/>
  <c r="M146" i="1"/>
  <c r="S127" i="1"/>
  <c r="Q127" i="1"/>
  <c r="O127" i="1"/>
  <c r="M127" i="1"/>
  <c r="S141" i="1"/>
  <c r="Q141" i="1"/>
  <c r="O141" i="1"/>
  <c r="M141" i="1"/>
  <c r="S139" i="1"/>
  <c r="Q139" i="1"/>
  <c r="O139" i="1"/>
  <c r="M139" i="1"/>
  <c r="S138" i="1"/>
  <c r="Q138" i="1"/>
  <c r="O138" i="1"/>
  <c r="M138" i="1"/>
  <c r="S136" i="1"/>
  <c r="Q136" i="1"/>
  <c r="O136" i="1"/>
  <c r="M136" i="1"/>
  <c r="S133" i="1"/>
  <c r="Q133" i="1"/>
  <c r="O133" i="1"/>
  <c r="M133" i="1"/>
  <c r="S132" i="1"/>
  <c r="Q132" i="1"/>
  <c r="O132" i="1"/>
  <c r="M132" i="1"/>
  <c r="S126" i="1"/>
  <c r="Q126" i="1"/>
  <c r="O126" i="1"/>
  <c r="M126" i="1"/>
  <c r="S44" i="1"/>
  <c r="Q44" i="1"/>
  <c r="O44" i="1"/>
  <c r="M44" i="1"/>
  <c r="S130" i="1"/>
  <c r="Q130" i="1"/>
  <c r="O130" i="1"/>
  <c r="M130" i="1"/>
  <c r="S128" i="1"/>
  <c r="Q128" i="1"/>
  <c r="O128" i="1"/>
  <c r="M128" i="1"/>
  <c r="S125" i="1"/>
  <c r="Q125" i="1"/>
  <c r="O125" i="1"/>
  <c r="M125" i="1"/>
  <c r="Q123" i="1"/>
  <c r="O123" i="1"/>
  <c r="M123" i="1"/>
  <c r="S122" i="1"/>
  <c r="Q122" i="1"/>
  <c r="M122" i="1"/>
  <c r="Q124" i="1"/>
  <c r="M124" i="1"/>
  <c r="S46" i="1"/>
  <c r="M46" i="1"/>
  <c r="S110" i="1"/>
  <c r="M110" i="1"/>
  <c r="S120" i="1"/>
  <c r="Q120" i="1"/>
  <c r="M120" i="1"/>
  <c r="S119" i="1"/>
  <c r="Q119" i="1"/>
  <c r="O119" i="1"/>
  <c r="M119" i="1"/>
  <c r="S118" i="1"/>
  <c r="Q118" i="1"/>
  <c r="O118" i="1"/>
  <c r="M118" i="1"/>
  <c r="Q108" i="1"/>
  <c r="M108" i="1"/>
  <c r="S117" i="1"/>
  <c r="Q117" i="1"/>
  <c r="O117" i="1"/>
  <c r="M117" i="1"/>
  <c r="S116" i="1"/>
  <c r="Q116" i="1"/>
  <c r="O116" i="1"/>
  <c r="M116" i="1"/>
  <c r="S115" i="1"/>
  <c r="Q115" i="1"/>
  <c r="O115" i="1"/>
  <c r="M115" i="1"/>
  <c r="S114" i="1"/>
  <c r="Q114" i="1"/>
  <c r="O114" i="1"/>
  <c r="M114" i="1"/>
  <c r="S113" i="1"/>
  <c r="Q113" i="1"/>
  <c r="O113" i="1"/>
  <c r="M113" i="1"/>
  <c r="S111" i="1"/>
  <c r="Q111" i="1"/>
  <c r="O111" i="1"/>
  <c r="M111" i="1"/>
  <c r="S109" i="1"/>
  <c r="Q109" i="1"/>
  <c r="O109" i="1"/>
  <c r="M109" i="1"/>
  <c r="S107" i="1"/>
  <c r="Q107" i="1"/>
  <c r="O107" i="1"/>
  <c r="M107" i="1"/>
  <c r="S106" i="1"/>
  <c r="Q106" i="1"/>
  <c r="O106" i="1"/>
  <c r="M106" i="1"/>
  <c r="S101" i="1"/>
  <c r="O101" i="1"/>
  <c r="M101" i="1"/>
  <c r="S95" i="1"/>
  <c r="Q95" i="1"/>
  <c r="O95" i="1"/>
  <c r="M95" i="1"/>
  <c r="M104" i="1"/>
  <c r="S103" i="1"/>
  <c r="Q103" i="1"/>
  <c r="O103" i="1"/>
  <c r="M103" i="1"/>
  <c r="S102" i="1"/>
  <c r="Q102" i="1"/>
  <c r="M102" i="1"/>
  <c r="S100" i="1"/>
  <c r="Q100" i="1"/>
  <c r="O100" i="1"/>
  <c r="M100" i="1"/>
  <c r="Q96" i="1"/>
  <c r="O96" i="1"/>
  <c r="M96" i="1"/>
  <c r="Q91" i="1"/>
  <c r="M91" i="1"/>
  <c r="Q85" i="1"/>
  <c r="M85" i="1"/>
  <c r="S99" i="1"/>
  <c r="Q99" i="1"/>
  <c r="O99" i="1"/>
  <c r="M99" i="1"/>
  <c r="S98" i="1"/>
  <c r="M98" i="1"/>
  <c r="S97" i="1"/>
  <c r="Q97" i="1"/>
  <c r="O97" i="1"/>
  <c r="M97" i="1"/>
  <c r="S88" i="1"/>
  <c r="Q88" i="1"/>
  <c r="M88" i="1"/>
  <c r="S89" i="1"/>
  <c r="O89" i="1"/>
  <c r="M89" i="1"/>
  <c r="S87" i="1"/>
  <c r="Q87" i="1"/>
  <c r="O87" i="1"/>
  <c r="M87" i="1"/>
  <c r="S92" i="1"/>
  <c r="Q92" i="1"/>
  <c r="O92" i="1"/>
  <c r="M92" i="1"/>
  <c r="S81" i="1"/>
  <c r="M81" i="1"/>
  <c r="S77" i="1"/>
  <c r="Q77" i="1"/>
  <c r="M77" i="1"/>
  <c r="Q86" i="1"/>
  <c r="O86" i="1"/>
  <c r="M86" i="1"/>
  <c r="Q90" i="1"/>
  <c r="M90" i="1"/>
  <c r="S84" i="1"/>
  <c r="Q84" i="1"/>
  <c r="O84" i="1"/>
  <c r="M84" i="1"/>
  <c r="S83" i="1"/>
  <c r="Q83" i="1"/>
  <c r="O83" i="1"/>
  <c r="M83" i="1"/>
  <c r="S80" i="1"/>
  <c r="Q80" i="1"/>
  <c r="O80" i="1"/>
  <c r="M80" i="1"/>
  <c r="S82" i="1"/>
  <c r="Q82" i="1"/>
  <c r="O82" i="1"/>
  <c r="M82" i="1"/>
  <c r="S79" i="1"/>
  <c r="Q79" i="1"/>
  <c r="O79" i="1"/>
  <c r="M79" i="1"/>
  <c r="S74" i="1"/>
  <c r="Q74" i="1"/>
  <c r="M74" i="1"/>
  <c r="S76" i="1"/>
  <c r="Q76" i="1"/>
  <c r="M76" i="1"/>
  <c r="Q69" i="1"/>
  <c r="M69" i="1"/>
  <c r="S68" i="1"/>
  <c r="Q68" i="1"/>
  <c r="M68" i="1"/>
  <c r="S72" i="1"/>
  <c r="Q72" i="1"/>
  <c r="O72" i="1"/>
  <c r="M72" i="1"/>
  <c r="S71" i="1"/>
  <c r="Q71" i="1"/>
  <c r="O71" i="1"/>
  <c r="M71" i="1"/>
  <c r="S70" i="1"/>
  <c r="Q70" i="1"/>
  <c r="O70" i="1"/>
  <c r="M70" i="1"/>
  <c r="S59" i="1"/>
  <c r="O59" i="1"/>
  <c r="M59" i="1"/>
  <c r="S58" i="1"/>
  <c r="M58" i="1"/>
  <c r="S57" i="1"/>
  <c r="Q57" i="1"/>
  <c r="O57" i="1"/>
  <c r="M57" i="1"/>
  <c r="S56" i="1"/>
  <c r="O56" i="1"/>
  <c r="M56" i="1"/>
  <c r="S52" i="1"/>
  <c r="Q52" i="1"/>
  <c r="M52" i="1"/>
  <c r="S48" i="1"/>
  <c r="Q48" i="1"/>
  <c r="O48" i="1"/>
  <c r="M48" i="1"/>
  <c r="S54" i="1"/>
  <c r="Q54" i="1"/>
  <c r="O54" i="1"/>
  <c r="M54" i="1"/>
  <c r="M53" i="1"/>
  <c r="M51" i="1"/>
  <c r="S50" i="1"/>
  <c r="Q50" i="1"/>
  <c r="O50" i="1"/>
  <c r="M50" i="1"/>
  <c r="S49" i="1"/>
  <c r="M49" i="1"/>
  <c r="S37" i="1"/>
  <c r="M37" i="1"/>
  <c r="S45" i="1"/>
  <c r="Q45" i="1"/>
  <c r="O45" i="1"/>
  <c r="M45" i="1"/>
  <c r="S38" i="1"/>
  <c r="Q38" i="1"/>
  <c r="M38" i="1"/>
  <c r="O35" i="1"/>
  <c r="M35" i="1"/>
  <c r="S42" i="1"/>
  <c r="Q42" i="1"/>
  <c r="O42" i="1"/>
  <c r="M42" i="1"/>
  <c r="S41" i="1"/>
  <c r="Q41" i="1"/>
  <c r="O41" i="1"/>
  <c r="M41" i="1"/>
  <c r="S39" i="1"/>
  <c r="Q39" i="1"/>
  <c r="O39" i="1"/>
  <c r="M39" i="1"/>
  <c r="S31" i="1"/>
  <c r="Q31" i="1"/>
  <c r="O31" i="1"/>
  <c r="M31" i="1"/>
  <c r="Q29" i="1"/>
  <c r="M29" i="1"/>
  <c r="S28" i="1"/>
  <c r="Q28" i="1"/>
  <c r="O28" i="1"/>
  <c r="M28" i="1"/>
  <c r="S27" i="1"/>
  <c r="Q27" i="1"/>
  <c r="O27" i="1"/>
  <c r="M27" i="1"/>
  <c r="S25" i="1"/>
  <c r="Q25" i="1"/>
  <c r="O25" i="1"/>
  <c r="M25" i="1"/>
  <c r="S24" i="1"/>
  <c r="Q24" i="1"/>
  <c r="O24" i="1"/>
  <c r="M24" i="1"/>
  <c r="Q22" i="1"/>
  <c r="M22" i="1"/>
  <c r="M17" i="1"/>
  <c r="S20" i="1"/>
  <c r="M20" i="1"/>
  <c r="M19" i="1"/>
  <c r="M14" i="1"/>
  <c r="S18" i="1"/>
  <c r="M18" i="1"/>
  <c r="Q16" i="1"/>
  <c r="M16" i="1"/>
  <c r="Q13" i="1"/>
  <c r="M13" i="1"/>
  <c r="Q11" i="1"/>
  <c r="M11" i="1"/>
  <c r="M8" i="1"/>
  <c r="Q7" i="1"/>
  <c r="M7" i="1"/>
  <c r="S3" i="1"/>
  <c r="Q3" i="1"/>
  <c r="O3" i="1"/>
  <c r="M3" i="1"/>
  <c r="S401" i="1"/>
  <c r="M401" i="1"/>
  <c r="Q30" i="1" l="1"/>
  <c r="S30" i="1"/>
  <c r="Q380" i="1"/>
  <c r="S380" i="1"/>
  <c r="Q216" i="1"/>
  <c r="Q200" i="1"/>
  <c r="O20" i="1"/>
  <c r="F742" i="13" l="1"/>
  <c r="O257" i="1"/>
  <c r="O18" i="1"/>
  <c r="O17" i="1"/>
  <c r="O53" i="1"/>
  <c r="O102" i="1"/>
  <c r="Q153" i="1"/>
  <c r="Q382" i="1"/>
  <c r="Q18" i="1"/>
  <c r="Q89" i="1"/>
  <c r="Q330" i="1"/>
  <c r="O184" i="1"/>
  <c r="O90" i="1"/>
  <c r="O172" i="1"/>
  <c r="O227" i="1"/>
  <c r="O122" i="1"/>
  <c r="S153" i="1"/>
  <c r="S90" i="1"/>
  <c r="S96" i="1"/>
  <c r="S123" i="1"/>
  <c r="S13" i="1"/>
  <c r="S7" i="1"/>
  <c r="S14" i="1"/>
  <c r="Q227" i="1"/>
  <c r="Q53" i="1"/>
  <c r="O68" i="1"/>
  <c r="O22" i="1"/>
  <c r="O208" i="1"/>
  <c r="O224" i="1"/>
  <c r="O74" i="1"/>
  <c r="O52" i="1"/>
  <c r="O37" i="1"/>
  <c r="O69" i="1"/>
  <c r="O195" i="1"/>
  <c r="O51" i="1"/>
  <c r="O305" i="1"/>
  <c r="O197" i="1"/>
  <c r="O246" i="1"/>
  <c r="O364" i="1"/>
  <c r="O202" i="1"/>
  <c r="O199" i="1"/>
  <c r="O168" i="1"/>
  <c r="O181" i="1"/>
  <c r="O104" i="1"/>
  <c r="O124" i="1"/>
  <c r="O16" i="1"/>
  <c r="Q8" i="1"/>
  <c r="Q278" i="1"/>
  <c r="Q305" i="1"/>
  <c r="O85" i="1"/>
  <c r="O186" i="1"/>
  <c r="O205" i="1"/>
  <c r="O238" i="1"/>
  <c r="O399" i="1"/>
  <c r="O258" i="1"/>
  <c r="O91" i="1"/>
  <c r="O261" i="1"/>
  <c r="O156" i="1"/>
  <c r="O164" i="1"/>
  <c r="O187" i="1"/>
  <c r="O146" i="1"/>
  <c r="O232" i="1"/>
  <c r="S186" i="1"/>
  <c r="S86" i="1"/>
  <c r="Q199" i="1"/>
  <c r="Q274" i="1"/>
  <c r="Q49" i="1"/>
  <c r="Q325" i="1"/>
  <c r="O359" i="1"/>
  <c r="O390" i="1"/>
  <c r="O394" i="1"/>
  <c r="O338" i="1"/>
  <c r="O319" i="1"/>
  <c r="O334" i="1"/>
  <c r="O326" i="1"/>
  <c r="O240" i="1"/>
  <c r="O222" i="1"/>
  <c r="O76" i="1"/>
  <c r="O38" i="1"/>
  <c r="O270" i="1"/>
  <c r="O268" i="1"/>
  <c r="O182" i="1"/>
  <c r="O276" i="1"/>
  <c r="O237" i="1"/>
  <c r="O372" i="1"/>
  <c r="O29" i="1"/>
  <c r="O81" i="1"/>
  <c r="S381" i="1"/>
  <c r="S283" i="1"/>
  <c r="S300" i="1"/>
  <c r="S323" i="1"/>
  <c r="S312" i="1"/>
  <c r="S274" i="1"/>
  <c r="S108" i="1"/>
  <c r="S17" i="1"/>
  <c r="S266" i="1"/>
  <c r="S299" i="1"/>
  <c r="S170" i="1"/>
  <c r="Q298" i="1"/>
  <c r="Q19" i="1"/>
  <c r="Q35" i="1"/>
  <c r="Q110" i="1"/>
  <c r="Q58" i="1"/>
  <c r="Q20" i="1"/>
  <c r="O98" i="1"/>
  <c r="O11" i="1"/>
  <c r="X7" i="14" l="1"/>
  <c r="Q51" i="1"/>
  <c r="Q81" i="1"/>
  <c r="Q184" i="1"/>
  <c r="Q104" i="1"/>
  <c r="S195" i="1"/>
  <c r="S104" i="1"/>
  <c r="S11" i="1"/>
  <c r="S16" i="1"/>
  <c r="S91" i="1"/>
  <c r="S278" i="1"/>
  <c r="S181" i="1"/>
  <c r="S364" i="1"/>
  <c r="S51" i="1"/>
  <c r="S124" i="1"/>
  <c r="S208" i="1"/>
  <c r="S53" i="1"/>
  <c r="S85" i="1"/>
  <c r="S8" i="1"/>
  <c r="S197" i="1"/>
  <c r="S69" i="1"/>
  <c r="S22" i="1"/>
  <c r="S227" i="1"/>
  <c r="Q37" i="1"/>
  <c r="Q238" i="1"/>
  <c r="Q205" i="1"/>
  <c r="Q261" i="1"/>
  <c r="Q399" i="1"/>
  <c r="S325" i="1"/>
  <c r="S199" i="1"/>
  <c r="S29" i="1"/>
  <c r="S19" i="1"/>
  <c r="Q334" i="1"/>
  <c r="Q338" i="1"/>
  <c r="Q390" i="1"/>
  <c r="Q222" i="1"/>
  <c r="Q326" i="1"/>
  <c r="Q319" i="1"/>
  <c r="S35" i="1"/>
  <c r="S298" i="1"/>
  <c r="Q98" i="1"/>
  <c r="F740" i="13" l="1"/>
  <c r="F737" i="13"/>
  <c r="P75" i="12"/>
  <c r="S210" i="12"/>
  <c r="P532" i="12"/>
  <c r="S632" i="12"/>
  <c r="S87" i="12"/>
  <c r="P589" i="12"/>
  <c r="S970" i="12"/>
  <c r="P531" i="12"/>
  <c r="S663" i="12"/>
  <c r="M72" i="12"/>
  <c r="P1006" i="12"/>
  <c r="P507" i="12"/>
  <c r="U1076" i="14"/>
  <c r="P624" i="12"/>
  <c r="P1008" i="12"/>
  <c r="P529" i="12"/>
  <c r="U281" i="14"/>
  <c r="U3089" i="14"/>
  <c r="U1091" i="14"/>
  <c r="S628" i="12"/>
  <c r="U1564" i="14"/>
  <c r="U669" i="14"/>
  <c r="U2613" i="14"/>
  <c r="U1325" i="14"/>
  <c r="M478" i="12"/>
  <c r="P1003" i="12"/>
  <c r="S538" i="12"/>
  <c r="U920" i="14"/>
  <c r="M980" i="12"/>
  <c r="U1897" i="14"/>
  <c r="U3227" i="14"/>
  <c r="U279" i="14"/>
  <c r="U864" i="14"/>
  <c r="S631" i="12"/>
  <c r="U3254" i="14"/>
  <c r="S477" i="12"/>
  <c r="S32" i="12"/>
  <c r="U834" i="14"/>
  <c r="U1896" i="14"/>
  <c r="M73" i="12"/>
  <c r="M546" i="12"/>
  <c r="P999" i="12"/>
  <c r="U267" i="14"/>
  <c r="M441" i="12"/>
  <c r="U3380" i="14"/>
  <c r="U2979" i="14"/>
  <c r="U761" i="14"/>
  <c r="P552" i="12"/>
  <c r="P1000" i="12"/>
  <c r="M1001" i="12"/>
  <c r="U1763" i="14"/>
  <c r="M1007" i="12"/>
  <c r="M544" i="12"/>
  <c r="U190" i="14"/>
  <c r="P626" i="12"/>
  <c r="U1114" i="14"/>
  <c r="U1613" i="14"/>
  <c r="U1085" i="14"/>
  <c r="U3314" i="14"/>
  <c r="P520" i="12"/>
  <c r="U1323" i="14"/>
  <c r="U1686" i="14"/>
  <c r="M975" i="12"/>
  <c r="U2641" i="14"/>
  <c r="M74" i="12"/>
  <c r="M509" i="12"/>
  <c r="M59" i="12"/>
  <c r="M620" i="12"/>
  <c r="U1701" i="14"/>
  <c r="U2845" i="14"/>
  <c r="U11" i="14"/>
  <c r="U1771" i="14"/>
  <c r="P464" i="12"/>
  <c r="M979" i="12"/>
  <c r="U1602" i="14"/>
  <c r="U1653" i="14"/>
  <c r="M549" i="12"/>
  <c r="P482" i="12"/>
  <c r="U653" i="14"/>
  <c r="M126" i="12"/>
  <c r="U1204" i="14"/>
  <c r="U1257" i="14"/>
  <c r="U3186" i="14"/>
  <c r="U1949" i="14"/>
  <c r="U3381" i="14"/>
  <c r="U333" i="14"/>
  <c r="U2627" i="14"/>
  <c r="U263" i="14"/>
  <c r="M341" i="12"/>
  <c r="P994" i="12"/>
  <c r="P406" i="12"/>
  <c r="P1002" i="12"/>
  <c r="U2174" i="14"/>
  <c r="M1018" i="12"/>
  <c r="M553" i="12"/>
  <c r="U1943" i="14"/>
  <c r="P1005" i="12"/>
  <c r="P547" i="12"/>
  <c r="U1608" i="14"/>
  <c r="U1562" i="14"/>
  <c r="U2502" i="14"/>
  <c r="U1115" i="14"/>
  <c r="M522" i="12"/>
  <c r="U655" i="14"/>
  <c r="P627" i="12"/>
  <c r="U1585" i="14"/>
  <c r="U1322" i="14"/>
  <c r="M1021" i="12"/>
  <c r="U1950" i="14"/>
  <c r="U731" i="14"/>
  <c r="U1604" i="14"/>
  <c r="M413" i="12"/>
  <c r="U2920" i="14"/>
  <c r="U1621" i="14"/>
  <c r="U1205" i="14"/>
  <c r="U1319" i="14"/>
  <c r="M1020" i="12"/>
  <c r="M590" i="12"/>
  <c r="U1442" i="14"/>
  <c r="U255" i="14"/>
  <c r="U2076" i="14"/>
  <c r="U853" i="14"/>
  <c r="U2878" i="14"/>
  <c r="M540" i="12"/>
  <c r="U2086" i="14"/>
  <c r="U2452" i="14"/>
  <c r="M622" i="12"/>
  <c r="U1684" i="14"/>
  <c r="U1318" i="14"/>
  <c r="U1116" i="14"/>
  <c r="U1962" i="14"/>
  <c r="U1704" i="14"/>
  <c r="U1320" i="14"/>
  <c r="M211" i="12"/>
  <c r="M503" i="12"/>
  <c r="M978" i="12"/>
  <c r="U1316" i="14"/>
  <c r="M442" i="12"/>
  <c r="U1451" i="14"/>
  <c r="M193" i="12"/>
  <c r="U645" i="14"/>
  <c r="M530" i="12"/>
  <c r="U1944" i="14"/>
  <c r="M587" i="12"/>
  <c r="U1324" i="14"/>
  <c r="U1960" i="14"/>
  <c r="U1671" i="14"/>
  <c r="M88" i="12"/>
  <c r="M484" i="12"/>
  <c r="M542" i="12"/>
  <c r="U1424" i="14"/>
  <c r="U3092" i="14"/>
  <c r="U712" i="14"/>
  <c r="U1682" i="14"/>
  <c r="U1961" i="14"/>
  <c r="U1379" i="14"/>
  <c r="M539" i="12"/>
  <c r="U2907" i="14"/>
  <c r="U1397" i="14"/>
  <c r="U191" i="14"/>
  <c r="M440" i="12"/>
  <c r="U1317" i="14"/>
  <c r="S78" i="12"/>
  <c r="S390" i="1"/>
  <c r="S399" i="1"/>
  <c r="S222" i="1"/>
  <c r="P413" i="12" l="1"/>
  <c r="S550" i="12"/>
  <c r="P484" i="12"/>
  <c r="P527" i="12"/>
  <c r="P74" i="12"/>
  <c r="P1001" i="12"/>
  <c r="S552" i="12"/>
  <c r="P73" i="12"/>
  <c r="S992" i="12"/>
  <c r="S86" i="12"/>
  <c r="F738" i="13" l="1"/>
  <c r="S509" i="12"/>
  <c r="F850" i="13"/>
  <c r="S74" i="12"/>
  <c r="P167" i="12"/>
  <c r="K718" i="12"/>
  <c r="K982" i="12"/>
  <c r="K695" i="12"/>
  <c r="K715" i="12"/>
  <c r="K704" i="12"/>
  <c r="K1083" i="12"/>
  <c r="K1082" i="12"/>
  <c r="K1069" i="12"/>
  <c r="K689" i="12"/>
  <c r="K1029" i="12"/>
  <c r="K727" i="12"/>
  <c r="K719" i="12"/>
  <c r="K701" i="12"/>
  <c r="K702" i="12"/>
  <c r="K673" i="12"/>
  <c r="K698" i="12"/>
  <c r="K1064" i="12"/>
  <c r="K690" i="12"/>
  <c r="K699" i="12"/>
  <c r="K686" i="12"/>
  <c r="K679" i="12"/>
  <c r="K1035" i="12"/>
  <c r="K1057" i="12"/>
  <c r="K692" i="12"/>
  <c r="K675" i="12"/>
  <c r="K697" i="12"/>
  <c r="K709" i="12"/>
  <c r="K669" i="12"/>
  <c r="K1031" i="12"/>
  <c r="K706" i="12"/>
  <c r="K708" i="12"/>
  <c r="K1088" i="12"/>
  <c r="K674" i="12"/>
  <c r="K1047" i="12"/>
  <c r="K712" i="12"/>
  <c r="K721" i="12"/>
  <c r="K1084" i="12"/>
  <c r="K1081" i="12"/>
  <c r="K707" i="12"/>
  <c r="K1033" i="12"/>
  <c r="K711" i="12"/>
  <c r="K677" i="12"/>
  <c r="K670" i="12"/>
  <c r="K1061" i="12"/>
  <c r="K682" i="12"/>
  <c r="K667" i="12"/>
  <c r="K703" i="12"/>
  <c r="K668" i="12"/>
  <c r="K986" i="12"/>
  <c r="K666" i="12"/>
  <c r="K1070" i="12"/>
  <c r="K1030" i="12"/>
  <c r="K722" i="12"/>
  <c r="K1032" i="12"/>
  <c r="K671" i="12"/>
  <c r="K680" i="12"/>
  <c r="K672" i="12"/>
  <c r="K696" i="12"/>
  <c r="K713" i="12"/>
  <c r="K665" i="12"/>
  <c r="K1048" i="12"/>
  <c r="K720" i="12"/>
  <c r="K1087" i="12"/>
  <c r="K714" i="12"/>
  <c r="K1034" i="12"/>
  <c r="K726" i="12"/>
  <c r="K717" i="12"/>
  <c r="K700" i="12"/>
  <c r="K664" i="12"/>
  <c r="K1062" i="12"/>
  <c r="K678" i="12"/>
  <c r="K688" i="12"/>
  <c r="K685" i="12"/>
  <c r="K705" i="12"/>
  <c r="K725" i="12"/>
  <c r="K1063" i="12"/>
  <c r="K687" i="12"/>
  <c r="K683" i="12"/>
  <c r="K716" i="12"/>
  <c r="K710" i="12"/>
  <c r="K723" i="12"/>
  <c r="K694" i="12"/>
  <c r="K1036" i="12"/>
  <c r="K681" i="12"/>
  <c r="K684" i="12"/>
  <c r="K693" i="12"/>
  <c r="K1085" i="12"/>
  <c r="K691" i="12"/>
  <c r="K676" i="12"/>
  <c r="K724" i="12"/>
  <c r="K1086" i="12"/>
  <c r="M690" i="12" l="1"/>
  <c r="M982" i="12"/>
  <c r="M693" i="12"/>
  <c r="M727" i="12"/>
  <c r="M986" i="12"/>
  <c r="F739" i="13"/>
  <c r="F848" i="13"/>
  <c r="F847" i="13"/>
  <c r="F844" i="13"/>
  <c r="F845" i="13"/>
  <c r="F841" i="13"/>
  <c r="P348" i="12"/>
  <c r="N678" i="12"/>
  <c r="N675" i="12"/>
  <c r="N710" i="12"/>
  <c r="N709" i="12"/>
  <c r="N685" i="12"/>
  <c r="N982" i="12"/>
  <c r="N1083" i="12"/>
  <c r="N698" i="12"/>
  <c r="N705" i="12"/>
  <c r="N1035" i="12"/>
  <c r="N707" i="12"/>
  <c r="N724" i="12"/>
  <c r="N664" i="12"/>
  <c r="N684" i="12"/>
  <c r="N725" i="12"/>
  <c r="N700" i="12"/>
  <c r="N721" i="12"/>
  <c r="N1081" i="12"/>
  <c r="N1063" i="12"/>
  <c r="N1082" i="12"/>
  <c r="N726" i="12"/>
  <c r="N1048" i="12"/>
  <c r="N689" i="12"/>
  <c r="N722" i="12"/>
  <c r="N673" i="12"/>
  <c r="N1034" i="12"/>
  <c r="N1062" i="12"/>
  <c r="N720" i="12"/>
  <c r="N1029" i="12"/>
  <c r="N714" i="12"/>
  <c r="N1084" i="12"/>
  <c r="N694" i="12"/>
  <c r="N1086" i="12"/>
  <c r="N699" i="12"/>
  <c r="N668" i="12"/>
  <c r="N1070" i="12"/>
  <c r="N711" i="12"/>
  <c r="N712" i="12"/>
  <c r="N1036" i="12"/>
  <c r="N674" i="12"/>
  <c r="N716" i="12"/>
  <c r="N697" i="12"/>
  <c r="N683" i="12"/>
  <c r="N1087" i="12"/>
  <c r="N702" i="12"/>
  <c r="N670" i="12"/>
  <c r="N713" i="12"/>
  <c r="N666" i="12"/>
  <c r="N1061" i="12"/>
  <c r="N1088" i="12"/>
  <c r="N692" i="12"/>
  <c r="N1033" i="12"/>
  <c r="N701" i="12"/>
  <c r="N695" i="12"/>
  <c r="N686" i="12"/>
  <c r="N703" i="12"/>
  <c r="N723" i="12"/>
  <c r="N1085" i="12"/>
  <c r="N672" i="12"/>
  <c r="N690" i="12"/>
  <c r="N704" i="12"/>
  <c r="N986" i="12"/>
  <c r="N1030" i="12"/>
  <c r="N715" i="12"/>
  <c r="N676" i="12"/>
  <c r="N669" i="12"/>
  <c r="N696" i="12"/>
  <c r="N1032" i="12"/>
  <c r="N1057" i="12"/>
  <c r="N679" i="12"/>
  <c r="N681" i="12"/>
  <c r="N682" i="12"/>
  <c r="N680" i="12"/>
  <c r="N719" i="12"/>
  <c r="N687" i="12"/>
  <c r="N708" i="12"/>
  <c r="N691" i="12"/>
  <c r="Q678" i="12"/>
  <c r="N688" i="12"/>
  <c r="N677" i="12"/>
  <c r="N1031" i="12"/>
  <c r="N693" i="12"/>
  <c r="N1069" i="12"/>
  <c r="N671" i="12"/>
  <c r="N1064" i="12"/>
  <c r="N718" i="12"/>
  <c r="N667" i="12"/>
  <c r="N665" i="12"/>
  <c r="N706" i="12"/>
  <c r="N727" i="12"/>
  <c r="N1047" i="12"/>
  <c r="N717" i="12"/>
  <c r="P688" i="12" l="1"/>
  <c r="P689" i="12"/>
  <c r="S678" i="12"/>
  <c r="P686" i="12"/>
  <c r="P692" i="12"/>
  <c r="P694" i="12"/>
  <c r="P677" i="12"/>
  <c r="P986" i="12"/>
  <c r="P693" i="12"/>
  <c r="F842" i="13"/>
  <c r="F843" i="13"/>
  <c r="P396" i="12"/>
  <c r="Q682" i="12"/>
  <c r="Q697" i="12"/>
  <c r="Q672" i="12"/>
  <c r="Q708" i="12"/>
  <c r="Q1082" i="12"/>
  <c r="Q1048" i="12"/>
  <c r="Q717" i="12"/>
  <c r="Q696" i="12"/>
  <c r="Q715" i="12"/>
  <c r="Q705" i="12"/>
  <c r="Q694" i="12"/>
  <c r="Q701" i="12"/>
  <c r="Q667" i="12"/>
  <c r="Q718" i="12"/>
  <c r="Q1061" i="12"/>
  <c r="Q1036" i="12"/>
  <c r="Q725" i="12"/>
  <c r="Q691" i="12"/>
  <c r="Q982" i="12"/>
  <c r="Q693" i="12"/>
  <c r="Q710" i="12"/>
  <c r="Q716" i="12"/>
  <c r="Q1064" i="12"/>
  <c r="Q686" i="12"/>
  <c r="Q668" i="12"/>
  <c r="Q1057" i="12"/>
  <c r="Q726" i="12"/>
  <c r="Q1070" i="12"/>
  <c r="Q1084" i="12"/>
  <c r="Q1081" i="12"/>
  <c r="Q707" i="12"/>
  <c r="Q675" i="12"/>
  <c r="Q690" i="12"/>
  <c r="Q986" i="12"/>
  <c r="Q665" i="12"/>
  <c r="Q692" i="12"/>
  <c r="T682" i="12"/>
  <c r="Q703" i="12"/>
  <c r="Q680" i="12"/>
  <c r="Q704" i="12"/>
  <c r="Q712" i="12"/>
  <c r="Q671" i="12"/>
  <c r="Q1086" i="12"/>
  <c r="Q1029" i="12"/>
  <c r="Q688" i="12"/>
  <c r="Q711" i="12"/>
  <c r="Q1035" i="12"/>
  <c r="Q687" i="12"/>
  <c r="Q722" i="12"/>
  <c r="Q695" i="12"/>
  <c r="Q719" i="12"/>
  <c r="Q673" i="12"/>
  <c r="Q677" i="12"/>
  <c r="Q713" i="12"/>
  <c r="Q683" i="12"/>
  <c r="Q1031" i="12"/>
  <c r="Q689" i="12"/>
  <c r="Q681" i="12"/>
  <c r="Q1034" i="12"/>
  <c r="Q674" i="12"/>
  <c r="Q720" i="12"/>
  <c r="Q670" i="12"/>
  <c r="Q684" i="12"/>
  <c r="Q709" i="12"/>
  <c r="Q1047" i="12"/>
  <c r="Q676" i="12"/>
  <c r="Q1069" i="12"/>
  <c r="Q721" i="12"/>
  <c r="Q1033" i="12"/>
  <c r="Q1062" i="12"/>
  <c r="Q1083" i="12"/>
  <c r="Q1063" i="12"/>
  <c r="Q727" i="12"/>
  <c r="T678" i="12"/>
  <c r="Q669" i="12"/>
  <c r="Q1085" i="12"/>
  <c r="Q664" i="12"/>
  <c r="Q1032" i="12"/>
  <c r="Q706" i="12"/>
  <c r="Q714" i="12"/>
  <c r="Q699" i="12"/>
  <c r="Q666" i="12"/>
  <c r="Q1087" i="12"/>
  <c r="Q679" i="12"/>
  <c r="Q685" i="12"/>
  <c r="Q700" i="12"/>
  <c r="Q724" i="12"/>
  <c r="Q702" i="12"/>
  <c r="Q723" i="12"/>
  <c r="Q698" i="12"/>
  <c r="Q1030" i="12"/>
  <c r="Q1088" i="12"/>
  <c r="S715" i="12" l="1"/>
  <c r="S727" i="12"/>
  <c r="S684" i="12"/>
  <c r="S726" i="12"/>
  <c r="S673" i="12"/>
  <c r="S711" i="12"/>
  <c r="S685" i="12"/>
  <c r="S686" i="12"/>
  <c r="S694" i="12"/>
  <c r="S693" i="12"/>
  <c r="P404" i="12"/>
  <c r="T703" i="12"/>
  <c r="T706" i="12"/>
  <c r="T725" i="12"/>
  <c r="T696" i="12"/>
  <c r="T1086" i="12"/>
  <c r="T671" i="12"/>
  <c r="T693" i="12"/>
  <c r="T674" i="12"/>
  <c r="T715" i="12"/>
  <c r="T1069" i="12"/>
  <c r="T677" i="12"/>
  <c r="T1030" i="12"/>
  <c r="T986" i="12"/>
  <c r="T1085" i="12"/>
  <c r="T670" i="12"/>
  <c r="T713" i="12"/>
  <c r="T699" i="12"/>
  <c r="T719" i="12"/>
  <c r="T697" i="12"/>
  <c r="T683" i="12"/>
  <c r="T709" i="12"/>
  <c r="T712" i="12"/>
  <c r="T1063" i="12"/>
  <c r="T1033" i="12"/>
  <c r="T680" i="12"/>
  <c r="T711" i="12"/>
  <c r="X682" i="12"/>
  <c r="T1048" i="12"/>
  <c r="T698" i="12"/>
  <c r="T720" i="12"/>
  <c r="T1035" i="12"/>
  <c r="T705" i="12"/>
  <c r="T718" i="12"/>
  <c r="T1082" i="12"/>
  <c r="T1064" i="12"/>
  <c r="T1036" i="12"/>
  <c r="T665" i="12"/>
  <c r="T1029" i="12"/>
  <c r="T664" i="12"/>
  <c r="T1087" i="12"/>
  <c r="T1047" i="12"/>
  <c r="T1084" i="12"/>
  <c r="T688" i="12"/>
  <c r="T982" i="12"/>
  <c r="T687" i="12"/>
  <c r="T1061" i="12"/>
  <c r="X1035" i="12"/>
  <c r="T672" i="12"/>
  <c r="T684" i="12"/>
  <c r="T694" i="12"/>
  <c r="T669" i="12"/>
  <c r="T691" i="12"/>
  <c r="T686" i="12"/>
  <c r="T723" i="12"/>
  <c r="T668" i="12"/>
  <c r="T716" i="12"/>
  <c r="T690" i="12"/>
  <c r="T702" i="12"/>
  <c r="T710" i="12"/>
  <c r="T726" i="12"/>
  <c r="T1034" i="12"/>
  <c r="T727" i="12"/>
  <c r="T707" i="12"/>
  <c r="T704" i="12"/>
  <c r="T685" i="12"/>
  <c r="T695" i="12"/>
  <c r="T724" i="12"/>
  <c r="T1081" i="12"/>
  <c r="T673" i="12"/>
  <c r="T722" i="12"/>
  <c r="T721" i="12"/>
  <c r="T1032" i="12"/>
  <c r="T1088" i="12"/>
  <c r="T714" i="12"/>
  <c r="T708" i="12"/>
  <c r="T681" i="12"/>
  <c r="T717" i="12"/>
  <c r="T1057" i="12"/>
  <c r="T675" i="12"/>
  <c r="T701" i="12"/>
  <c r="X678" i="12"/>
  <c r="T679" i="12"/>
  <c r="T1083" i="12"/>
  <c r="T689" i="12"/>
  <c r="T1070" i="12"/>
  <c r="T667" i="12"/>
  <c r="T1031" i="12"/>
  <c r="T666" i="12"/>
  <c r="T676" i="12"/>
  <c r="T692" i="12"/>
  <c r="T700" i="12"/>
  <c r="T1062" i="12"/>
  <c r="E1035" i="12" l="1"/>
  <c r="A1035" i="12" s="1"/>
  <c r="E678" i="12"/>
  <c r="A678" i="12" s="1"/>
  <c r="E682" i="12"/>
  <c r="A682" i="12" s="1"/>
  <c r="W727" i="12"/>
  <c r="W694" i="12"/>
  <c r="W689" i="12"/>
  <c r="W693" i="12"/>
  <c r="S404" i="12"/>
  <c r="X687" i="12"/>
  <c r="X1069" i="12"/>
  <c r="X718" i="12"/>
  <c r="X701" i="12"/>
  <c r="X707" i="12"/>
  <c r="X681" i="12"/>
  <c r="X1062" i="12"/>
  <c r="X1070" i="12"/>
  <c r="X726" i="12"/>
  <c r="X665" i="12"/>
  <c r="X723" i="12"/>
  <c r="X680" i="12"/>
  <c r="X685" i="12"/>
  <c r="X1031" i="12"/>
  <c r="X671" i="12"/>
  <c r="X708" i="12"/>
  <c r="X1036" i="12"/>
  <c r="X1032" i="12"/>
  <c r="X1048" i="12"/>
  <c r="X691" i="12"/>
  <c r="X1034" i="12"/>
  <c r="X694" i="12"/>
  <c r="X705" i="12"/>
  <c r="X986" i="12"/>
  <c r="X1087" i="12"/>
  <c r="X695" i="12"/>
  <c r="X722" i="12"/>
  <c r="X714" i="12"/>
  <c r="X1083" i="12"/>
  <c r="X688" i="12"/>
  <c r="X666" i="12"/>
  <c r="X704" i="12"/>
  <c r="X1086" i="12"/>
  <c r="X1030" i="12"/>
  <c r="X696" i="12"/>
  <c r="X702" i="12"/>
  <c r="X711" i="12"/>
  <c r="X1081" i="12"/>
  <c r="X679" i="12"/>
  <c r="X683" i="12"/>
  <c r="X669" i="12"/>
  <c r="X690" i="12"/>
  <c r="X692" i="12"/>
  <c r="X721" i="12"/>
  <c r="X686" i="12"/>
  <c r="X1064" i="12"/>
  <c r="X693" i="12"/>
  <c r="X689" i="12"/>
  <c r="X715" i="12"/>
  <c r="X703" i="12"/>
  <c r="X1033" i="12"/>
  <c r="X667" i="12"/>
  <c r="X668" i="12"/>
  <c r="X982" i="12"/>
  <c r="X664" i="12"/>
  <c r="X1063" i="12"/>
  <c r="X719" i="12"/>
  <c r="X677" i="12"/>
  <c r="X706" i="12"/>
  <c r="X1082" i="12"/>
  <c r="X674" i="12"/>
  <c r="X709" i="12"/>
  <c r="X716" i="12"/>
  <c r="X1061" i="12"/>
  <c r="X727" i="12"/>
  <c r="X710" i="12"/>
  <c r="X725" i="12"/>
  <c r="X1047" i="12"/>
  <c r="X1084" i="12"/>
  <c r="X676" i="12"/>
  <c r="X720" i="12"/>
  <c r="X724" i="12"/>
  <c r="X670" i="12"/>
  <c r="X699" i="12"/>
  <c r="X1057" i="12"/>
  <c r="X1088" i="12"/>
  <c r="X684" i="12"/>
  <c r="X1029" i="12"/>
  <c r="X672" i="12"/>
  <c r="X712" i="12"/>
  <c r="X717" i="12"/>
  <c r="X1085" i="12"/>
  <c r="X673" i="12"/>
  <c r="X713" i="12"/>
  <c r="X697" i="12"/>
  <c r="X700" i="12"/>
  <c r="X698" i="12"/>
  <c r="X675" i="12"/>
  <c r="E687" i="12" l="1"/>
  <c r="A687" i="12" s="1"/>
  <c r="E716" i="12"/>
  <c r="A716" i="12" s="1"/>
  <c r="E701" i="12"/>
  <c r="A701" i="12" s="1"/>
  <c r="E1062" i="12"/>
  <c r="A1062" i="12" s="1"/>
  <c r="E671" i="12"/>
  <c r="A671" i="12" s="1"/>
  <c r="E675" i="12"/>
  <c r="A675" i="12" s="1"/>
  <c r="E692" i="12"/>
  <c r="A692" i="12" s="1"/>
  <c r="E703" i="12"/>
  <c r="A703" i="12" s="1"/>
  <c r="E681" i="12"/>
  <c r="A681" i="12" s="1"/>
  <c r="E664" i="12"/>
  <c r="A664" i="12" s="1"/>
  <c r="E1063" i="12"/>
  <c r="A1063" i="12" s="1"/>
  <c r="E677" i="12"/>
  <c r="A677" i="12" s="1"/>
  <c r="E1081" i="12"/>
  <c r="A1081" i="12" s="1"/>
  <c r="E1034" i="12"/>
  <c r="A1034" i="12" s="1"/>
  <c r="E698" i="12"/>
  <c r="A698" i="12" s="1"/>
  <c r="E680" i="12"/>
  <c r="A680" i="12" s="1"/>
  <c r="E1047" i="12"/>
  <c r="A1047" i="12" s="1"/>
  <c r="E695" i="12"/>
  <c r="A695" i="12" s="1"/>
  <c r="E699" i="12"/>
  <c r="A699" i="12" s="1"/>
  <c r="E1030" i="12"/>
  <c r="A1030" i="12" s="1"/>
  <c r="E1085" i="12"/>
  <c r="A1085" i="12" s="1"/>
  <c r="E710" i="12"/>
  <c r="A710" i="12" s="1"/>
  <c r="E696" i="12"/>
  <c r="A696" i="12" s="1"/>
  <c r="E713" i="12"/>
  <c r="A713" i="12" s="1"/>
  <c r="E712" i="12"/>
  <c r="A712" i="12" s="1"/>
  <c r="E1036" i="12"/>
  <c r="A1036" i="12" s="1"/>
  <c r="E683" i="12"/>
  <c r="A683" i="12" s="1"/>
  <c r="E986" i="12"/>
  <c r="A986" i="12" s="1"/>
  <c r="E718" i="12"/>
  <c r="E1088" i="12"/>
  <c r="A1088" i="12" s="1"/>
  <c r="E667" i="12"/>
  <c r="A667" i="12" s="1"/>
  <c r="E720" i="12"/>
  <c r="E1082" i="12"/>
  <c r="A1082" i="12" s="1"/>
  <c r="E1033" i="12"/>
  <c r="A1033" i="12" s="1"/>
  <c r="E674" i="12"/>
  <c r="A674" i="12" s="1"/>
  <c r="E1083" i="12"/>
  <c r="A1083" i="12" s="1"/>
  <c r="E727" i="12"/>
  <c r="A727" i="12" s="1"/>
  <c r="E707" i="12"/>
  <c r="A707" i="12" s="1"/>
  <c r="E1048" i="12"/>
  <c r="A1048" i="12" s="1"/>
  <c r="E686" i="12"/>
  <c r="A686" i="12" s="1"/>
  <c r="E1029" i="12"/>
  <c r="A1029" i="12" s="1"/>
  <c r="E685" i="12"/>
  <c r="A685" i="12" s="1"/>
  <c r="E704" i="12"/>
  <c r="A704" i="12" s="1"/>
  <c r="E1031" i="12"/>
  <c r="A1031" i="12" s="1"/>
  <c r="E672" i="12"/>
  <c r="A672" i="12" s="1"/>
  <c r="E982" i="12"/>
  <c r="A982" i="12" s="1"/>
  <c r="E666" i="12"/>
  <c r="A666" i="12" s="1"/>
  <c r="E1032" i="12"/>
  <c r="A1032" i="12" s="1"/>
  <c r="E721" i="12"/>
  <c r="A721" i="12" s="1"/>
  <c r="E690" i="12"/>
  <c r="A690" i="12" s="1"/>
  <c r="E715" i="12"/>
  <c r="E725" i="12"/>
  <c r="F734" i="13" s="1"/>
  <c r="E719" i="12"/>
  <c r="E688" i="12"/>
  <c r="A688" i="12" s="1"/>
  <c r="E723" i="12"/>
  <c r="A723" i="12" s="1"/>
  <c r="E705" i="12"/>
  <c r="A705" i="12" s="1"/>
  <c r="E676" i="12"/>
  <c r="A676" i="12" s="1"/>
  <c r="E717" i="12"/>
  <c r="A717" i="12" s="1"/>
  <c r="E708" i="12"/>
  <c r="A708" i="12" s="1"/>
  <c r="E689" i="12"/>
  <c r="A689" i="12" s="1"/>
  <c r="E1057" i="12"/>
  <c r="A1057" i="12" s="1"/>
  <c r="E709" i="12"/>
  <c r="A709" i="12" s="1"/>
  <c r="E714" i="12"/>
  <c r="A714" i="12" s="1"/>
  <c r="E1064" i="12"/>
  <c r="A1064" i="12" s="1"/>
  <c r="E702" i="12"/>
  <c r="A702" i="12" s="1"/>
  <c r="E670" i="12"/>
  <c r="A670" i="12" s="1"/>
  <c r="E711" i="12"/>
  <c r="A711" i="12" s="1"/>
  <c r="E1069" i="12"/>
  <c r="A1069" i="12" s="1"/>
  <c r="E669" i="12"/>
  <c r="A669" i="12" s="1"/>
  <c r="E665" i="12"/>
  <c r="A665" i="12" s="1"/>
  <c r="E693" i="12"/>
  <c r="A693" i="12" s="1"/>
  <c r="E726" i="12"/>
  <c r="A726" i="12" s="1"/>
  <c r="E668" i="12"/>
  <c r="A668" i="12" s="1"/>
  <c r="E706" i="12"/>
  <c r="A706" i="12" s="1"/>
  <c r="E1070" i="12"/>
  <c r="A1070" i="12" s="1"/>
  <c r="E679" i="12"/>
  <c r="A679" i="12" s="1"/>
  <c r="E1084" i="12"/>
  <c r="A1084" i="12" s="1"/>
  <c r="E1061" i="12"/>
  <c r="A1061" i="12" s="1"/>
  <c r="E694" i="12"/>
  <c r="A694" i="12" s="1"/>
  <c r="E722" i="12"/>
  <c r="E691" i="12"/>
  <c r="A691" i="12" s="1"/>
  <c r="E684" i="12"/>
  <c r="A684" i="12" s="1"/>
  <c r="E1087" i="12"/>
  <c r="A1087" i="12" s="1"/>
  <c r="E697" i="12"/>
  <c r="A697" i="12" s="1"/>
  <c r="E1086" i="12"/>
  <c r="A1086" i="12" s="1"/>
  <c r="E700" i="12"/>
  <c r="A700" i="12" s="1"/>
  <c r="E673" i="12"/>
  <c r="A673" i="12" s="1"/>
  <c r="E724" i="12"/>
  <c r="F731" i="13"/>
  <c r="F733" i="13"/>
  <c r="F735" i="13"/>
  <c r="W404" i="12"/>
  <c r="P425" i="12"/>
  <c r="F725" i="13" l="1"/>
  <c r="F728" i="13"/>
  <c r="F727" i="13"/>
  <c r="F724" i="13"/>
  <c r="F723" i="13"/>
  <c r="A725" i="12"/>
  <c r="F726" i="13"/>
  <c r="A722" i="12"/>
  <c r="A715" i="12"/>
  <c r="A724" i="12"/>
  <c r="A719" i="12"/>
  <c r="F730" i="13"/>
  <c r="F736" i="13"/>
  <c r="F732" i="13"/>
  <c r="A718" i="12"/>
  <c r="A720" i="12"/>
  <c r="F729" i="13"/>
  <c r="P486" i="12"/>
  <c r="P1068" i="12" l="1"/>
  <c r="U2536" i="14" l="1"/>
  <c r="W1068" i="12" l="1"/>
  <c r="P1060" i="12"/>
  <c r="F741" i="13" l="1"/>
  <c r="P1004" i="12"/>
  <c r="W1060" i="12" l="1"/>
  <c r="P536" i="12" l="1"/>
  <c r="P1078" i="12"/>
  <c r="F846" i="13" l="1"/>
  <c r="U2579" i="14"/>
  <c r="U2578" i="14"/>
  <c r="S1078" i="12"/>
  <c r="P1023" i="12" l="1"/>
  <c r="F749" i="13" l="1"/>
  <c r="U456" i="14"/>
  <c r="P1007" i="12"/>
  <c r="P553" i="12"/>
  <c r="S1007" i="12" l="1"/>
  <c r="U466" i="14"/>
  <c r="F849" i="13" l="1"/>
  <c r="P1053" i="12" l="1"/>
  <c r="P1046" i="12"/>
  <c r="S1053" i="12" l="1"/>
  <c r="P1079" i="12"/>
  <c r="W1046" i="12" l="1"/>
  <c r="P1080" i="12"/>
  <c r="P571" i="12" l="1"/>
  <c r="F750" i="13" l="1"/>
  <c r="P622" i="12"/>
  <c r="W622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X22" i="14" l="1"/>
  <c r="F672" i="13"/>
  <c r="F675" i="13"/>
  <c r="W504" i="12" l="1"/>
  <c r="AE161" i="1" l="1"/>
  <c r="AE160" i="1"/>
  <c r="AE159" i="1"/>
  <c r="AE162" i="1"/>
  <c r="AE239" i="1"/>
  <c r="AE15" i="1"/>
  <c r="AE21" i="1"/>
  <c r="AE27" i="1"/>
  <c r="AE41" i="1"/>
  <c r="AE49" i="1"/>
  <c r="AE53" i="1"/>
  <c r="AE71" i="1"/>
  <c r="AE95" i="1"/>
  <c r="AE113" i="1"/>
  <c r="AE129" i="1"/>
  <c r="AE136" i="1"/>
  <c r="AE171" i="1"/>
  <c r="AE186" i="1"/>
  <c r="AE216" i="1"/>
  <c r="AE231" i="1"/>
  <c r="AE274" i="1"/>
  <c r="AE303" i="1"/>
  <c r="AE339" i="1"/>
  <c r="AE343" i="1"/>
  <c r="AE373" i="1"/>
  <c r="AE381" i="1"/>
  <c r="AE388" i="1"/>
  <c r="AE440" i="1"/>
  <c r="AE7" i="1"/>
  <c r="AE59" i="1"/>
  <c r="AE121" i="1"/>
  <c r="AE140" i="1"/>
  <c r="AE185" i="1"/>
  <c r="AE256" i="1"/>
  <c r="AE260" i="1"/>
  <c r="AE264" i="1"/>
  <c r="AE268" i="1"/>
  <c r="AE335" i="1"/>
  <c r="AE14" i="1"/>
  <c r="AE35" i="1"/>
  <c r="AE65" i="1"/>
  <c r="AE69" i="1"/>
  <c r="AE74" i="1"/>
  <c r="AE79" i="1"/>
  <c r="AE88" i="1"/>
  <c r="AE87" i="1"/>
  <c r="AE93" i="1"/>
  <c r="AE100" i="1"/>
  <c r="AE105" i="1"/>
  <c r="AE110" i="1"/>
  <c r="AE116" i="1"/>
  <c r="AE44" i="1"/>
  <c r="AE124" i="1"/>
  <c r="AE137" i="1"/>
  <c r="AE146" i="1"/>
  <c r="AE152" i="1"/>
  <c r="AE164" i="1"/>
  <c r="AE168" i="1"/>
  <c r="AE179" i="1"/>
  <c r="AE188" i="1"/>
  <c r="AE195" i="1"/>
  <c r="AE200" i="1"/>
  <c r="AE204" i="1"/>
  <c r="AE213" i="1"/>
  <c r="AE219" i="1"/>
  <c r="AE224" i="1"/>
  <c r="AE229" i="1"/>
  <c r="AE235" i="1"/>
  <c r="AE18" i="1"/>
  <c r="AE24" i="1"/>
  <c r="AE40" i="1"/>
  <c r="AE50" i="1"/>
  <c r="AE56" i="1"/>
  <c r="AE94" i="1"/>
  <c r="AE118" i="1"/>
  <c r="AE126" i="1"/>
  <c r="AE170" i="1"/>
  <c r="AE196" i="1"/>
  <c r="AE220" i="1"/>
  <c r="AE272" i="1"/>
  <c r="AE318" i="1"/>
  <c r="AE341" i="1"/>
  <c r="AE368" i="1"/>
  <c r="AE382" i="1"/>
  <c r="AE426" i="1"/>
  <c r="AE449" i="1"/>
  <c r="AE107" i="1"/>
  <c r="AE138" i="1"/>
  <c r="AE158" i="1"/>
  <c r="AE257" i="1"/>
  <c r="AE262" i="1"/>
  <c r="AE267" i="1"/>
  <c r="AE336" i="1"/>
  <c r="AE5" i="1"/>
  <c r="AE13" i="1"/>
  <c r="AE29" i="1"/>
  <c r="AE60" i="1"/>
  <c r="AE73" i="1"/>
  <c r="AE78" i="1"/>
  <c r="AE84" i="1"/>
  <c r="AE90" i="1"/>
  <c r="AE89" i="1"/>
  <c r="AE108" i="1"/>
  <c r="AE114" i="1"/>
  <c r="AE47" i="1"/>
  <c r="AE132" i="1"/>
  <c r="AE141" i="1"/>
  <c r="AE151" i="1"/>
  <c r="AE165" i="1"/>
  <c r="AE169" i="1"/>
  <c r="AE178" i="1"/>
  <c r="AE184" i="1"/>
  <c r="AE194" i="1"/>
  <c r="AE201" i="1"/>
  <c r="AE207" i="1"/>
  <c r="AE214" i="1"/>
  <c r="AE222" i="1"/>
  <c r="AE227" i="1"/>
  <c r="AE237" i="1"/>
  <c r="AE242" i="1"/>
  <c r="AE246" i="1"/>
  <c r="AE273" i="1"/>
  <c r="AE278" i="1"/>
  <c r="AE288" i="1"/>
  <c r="AE296" i="1"/>
  <c r="AE302" i="1"/>
  <c r="AE309" i="1"/>
  <c r="AE311" i="1"/>
  <c r="AE315" i="1"/>
  <c r="AE320" i="1"/>
  <c r="AE324" i="1"/>
  <c r="AE329" i="1"/>
  <c r="AE333" i="1"/>
  <c r="AE348" i="1"/>
  <c r="AE355" i="1"/>
  <c r="AE359" i="1"/>
  <c r="AE364" i="1"/>
  <c r="AE19" i="1"/>
  <c r="AE25" i="1"/>
  <c r="AE42" i="1"/>
  <c r="AE51" i="1"/>
  <c r="AE70" i="1"/>
  <c r="AE96" i="1"/>
  <c r="AE122" i="1"/>
  <c r="AE135" i="1"/>
  <c r="AE172" i="1"/>
  <c r="AE208" i="1"/>
  <c r="AE228" i="1"/>
  <c r="AE294" i="1"/>
  <c r="AE337" i="1"/>
  <c r="AE342" i="1"/>
  <c r="AE378" i="1"/>
  <c r="AE383" i="1"/>
  <c r="AE435" i="1"/>
  <c r="AE8" i="1"/>
  <c r="AE115" i="1"/>
  <c r="AE139" i="1"/>
  <c r="AE252" i="1"/>
  <c r="AE258" i="1"/>
  <c r="AE263" i="1"/>
  <c r="AE269" i="1"/>
  <c r="AE347" i="1"/>
  <c r="AE6" i="1"/>
  <c r="AE16" i="1"/>
  <c r="AE32" i="1"/>
  <c r="AE37" i="1"/>
  <c r="AE57" i="1"/>
  <c r="AE63" i="1"/>
  <c r="AE67" i="1"/>
  <c r="AE81" i="1"/>
  <c r="AE99" i="1"/>
  <c r="AE101" i="1"/>
  <c r="AE109" i="1"/>
  <c r="AE117" i="1"/>
  <c r="AE119" i="1"/>
  <c r="AE43" i="1"/>
  <c r="AE125" i="1"/>
  <c r="AE133" i="1"/>
  <c r="AE145" i="1"/>
  <c r="AE154" i="1"/>
  <c r="AE166" i="1"/>
  <c r="AE173" i="1"/>
  <c r="AE180" i="1"/>
  <c r="AE191" i="1"/>
  <c r="AE197" i="1"/>
  <c r="AE202" i="1"/>
  <c r="AE203" i="1"/>
  <c r="AE210" i="1"/>
  <c r="AE215" i="1"/>
  <c r="AE223" i="1"/>
  <c r="AE230" i="1"/>
  <c r="AE238" i="1"/>
  <c r="AE243" i="1"/>
  <c r="AE247" i="1"/>
  <c r="AE275" i="1"/>
  <c r="AE281" i="1"/>
  <c r="AE291" i="1"/>
  <c r="AE297" i="1"/>
  <c r="AE304" i="1"/>
  <c r="AE310" i="1"/>
  <c r="AE312" i="1"/>
  <c r="AE316" i="1"/>
  <c r="AE321" i="1"/>
  <c r="AE325" i="1"/>
  <c r="AE330" i="1"/>
  <c r="AE334" i="1"/>
  <c r="AE349" i="1"/>
  <c r="AE352" i="1"/>
  <c r="AE360" i="1"/>
  <c r="AE365" i="1"/>
  <c r="AE370" i="1"/>
  <c r="AE385" i="1"/>
  <c r="AE20" i="1"/>
  <c r="AE38" i="1"/>
  <c r="AE45" i="1"/>
  <c r="AE52" i="1"/>
  <c r="AE76" i="1"/>
  <c r="AE103" i="1"/>
  <c r="AE123" i="1"/>
  <c r="AE148" i="1"/>
  <c r="AE183" i="1"/>
  <c r="AE209" i="1"/>
  <c r="AE232" i="1"/>
  <c r="AE295" i="1"/>
  <c r="AE338" i="1"/>
  <c r="AE344" i="1"/>
  <c r="AE379" i="1"/>
  <c r="AE384" i="1"/>
  <c r="AE447" i="1"/>
  <c r="AE30" i="1"/>
  <c r="AE120" i="1"/>
  <c r="AE149" i="1"/>
  <c r="AE253" i="1"/>
  <c r="AE259" i="1"/>
  <c r="AE265" i="1"/>
  <c r="AE289" i="1"/>
  <c r="AE376" i="1"/>
  <c r="AE9" i="1"/>
  <c r="AE17" i="1"/>
  <c r="AE62" i="1"/>
  <c r="AE68" i="1"/>
  <c r="AE75" i="1"/>
  <c r="AE82" i="1"/>
  <c r="AE86" i="1"/>
  <c r="AE91" i="1"/>
  <c r="AE97" i="1"/>
  <c r="AE102" i="1"/>
  <c r="AE111" i="1"/>
  <c r="AE128" i="1"/>
  <c r="AE134" i="1"/>
  <c r="AE147" i="1"/>
  <c r="AE155" i="1"/>
  <c r="AE167" i="1"/>
  <c r="AE181" i="1"/>
  <c r="AE187" i="1"/>
  <c r="AE192" i="1"/>
  <c r="AE198" i="1"/>
  <c r="AE205" i="1"/>
  <c r="AE211" i="1"/>
  <c r="AE217" i="1"/>
  <c r="AE225" i="1"/>
  <c r="AE233" i="1"/>
  <c r="AE240" i="1"/>
  <c r="AE244" i="1"/>
  <c r="AE249" i="1"/>
  <c r="AE276" i="1"/>
  <c r="AE283" i="1"/>
  <c r="AE292" i="1"/>
  <c r="AE298" i="1"/>
  <c r="AE306" i="1"/>
  <c r="AE305" i="1"/>
  <c r="AE313" i="1"/>
  <c r="AE317" i="1"/>
  <c r="AE322" i="1"/>
  <c r="AE326" i="1"/>
  <c r="AE331" i="1"/>
  <c r="AE345" i="1"/>
  <c r="AE353" i="1"/>
  <c r="AE356" i="1"/>
  <c r="AE361" i="1"/>
  <c r="AE366" i="1"/>
  <c r="AE371" i="1"/>
  <c r="AE386" i="1"/>
  <c r="AE391" i="1"/>
  <c r="AE23" i="1"/>
  <c r="AE83" i="1"/>
  <c r="AE190" i="1"/>
  <c r="AE340" i="1"/>
  <c r="AE448" i="1"/>
  <c r="AE255" i="1"/>
  <c r="AE4" i="1"/>
  <c r="AE28" i="1"/>
  <c r="AE72" i="1"/>
  <c r="AE85" i="1"/>
  <c r="AE199" i="1"/>
  <c r="AE221" i="1"/>
  <c r="AE245" i="1"/>
  <c r="AE293" i="1"/>
  <c r="AE314" i="1"/>
  <c r="AE332" i="1"/>
  <c r="AE362" i="1"/>
  <c r="AE377" i="1"/>
  <c r="AE392" i="1"/>
  <c r="AE396" i="1"/>
  <c r="AE400" i="1"/>
  <c r="AE404" i="1"/>
  <c r="AE408" i="1"/>
  <c r="AE414" i="1"/>
  <c r="AE418" i="1"/>
  <c r="AE422" i="1"/>
  <c r="AE427" i="1"/>
  <c r="AE431" i="1"/>
  <c r="AE436" i="1"/>
  <c r="AE441" i="1"/>
  <c r="AE446" i="1"/>
  <c r="AE453" i="1"/>
  <c r="AE33" i="1"/>
  <c r="AE142" i="1"/>
  <c r="AE251" i="1"/>
  <c r="AE280" i="1"/>
  <c r="AE287" i="1"/>
  <c r="AE374" i="1"/>
  <c r="AE39" i="1"/>
  <c r="AE104" i="1"/>
  <c r="AE218" i="1"/>
  <c r="AE350" i="1"/>
  <c r="AE31" i="1"/>
  <c r="AE261" i="1"/>
  <c r="AE11" i="1"/>
  <c r="AE36" i="1"/>
  <c r="AE77" i="1"/>
  <c r="AE98" i="1"/>
  <c r="AE156" i="1"/>
  <c r="AE182" i="1"/>
  <c r="AE226" i="1"/>
  <c r="AE250" i="1"/>
  <c r="AE300" i="1"/>
  <c r="AE319" i="1"/>
  <c r="AE346" i="1"/>
  <c r="AE367" i="1"/>
  <c r="AE387" i="1"/>
  <c r="AE393" i="1"/>
  <c r="AE397" i="1"/>
  <c r="AE401" i="1"/>
  <c r="AE405" i="1"/>
  <c r="AE410" i="1"/>
  <c r="AE415" i="1"/>
  <c r="AE419" i="1"/>
  <c r="AE423" i="1"/>
  <c r="AE428" i="1"/>
  <c r="AE432" i="1"/>
  <c r="AE437" i="1"/>
  <c r="AE443" i="1"/>
  <c r="AE450" i="1"/>
  <c r="AE454" i="1"/>
  <c r="AE34" i="1"/>
  <c r="AE143" i="1"/>
  <c r="AE163" i="1"/>
  <c r="AE254" i="1"/>
  <c r="AE282" i="1"/>
  <c r="AE328" i="1"/>
  <c r="AE375" i="1"/>
  <c r="AE48" i="1"/>
  <c r="AE130" i="1"/>
  <c r="AE270" i="1"/>
  <c r="AE380" i="1"/>
  <c r="AE131" i="1"/>
  <c r="AE266" i="1"/>
  <c r="AE22" i="1"/>
  <c r="AE66" i="1"/>
  <c r="AE80" i="1"/>
  <c r="AE106" i="1"/>
  <c r="AE46" i="1"/>
  <c r="AE157" i="1"/>
  <c r="AE189" i="1"/>
  <c r="AE206" i="1"/>
  <c r="AE234" i="1"/>
  <c r="AE277" i="1"/>
  <c r="AE308" i="1"/>
  <c r="AE323" i="1"/>
  <c r="AE354" i="1"/>
  <c r="AE369" i="1"/>
  <c r="AE389" i="1"/>
  <c r="AE394" i="1"/>
  <c r="AE398" i="1"/>
  <c r="AE402" i="1"/>
  <c r="AE406" i="1"/>
  <c r="AE412" i="1"/>
  <c r="AE416" i="1"/>
  <c r="AE420" i="1"/>
  <c r="AE424" i="1"/>
  <c r="AE429" i="1"/>
  <c r="AE433" i="1"/>
  <c r="AE438" i="1"/>
  <c r="AE444" i="1"/>
  <c r="AE451" i="1"/>
  <c r="AE455" i="1"/>
  <c r="AE55" i="1"/>
  <c r="AE144" i="1"/>
  <c r="AE271" i="1"/>
  <c r="AE285" i="1"/>
  <c r="AE351" i="1"/>
  <c r="AE411" i="1"/>
  <c r="AE54" i="1"/>
  <c r="AE150" i="1"/>
  <c r="AE284" i="1"/>
  <c r="AE372" i="1"/>
  <c r="AE403" i="1"/>
  <c r="AE421" i="1"/>
  <c r="AE439" i="1"/>
  <c r="AE58" i="1"/>
  <c r="AE286" i="1"/>
  <c r="AE153" i="1"/>
  <c r="AE290" i="1"/>
  <c r="AE92" i="1"/>
  <c r="AE193" i="1"/>
  <c r="AE307" i="1"/>
  <c r="AE390" i="1"/>
  <c r="AE407" i="1"/>
  <c r="AE425" i="1"/>
  <c r="AE445" i="1"/>
  <c r="AE357" i="1"/>
  <c r="AE299" i="1"/>
  <c r="AE112" i="1"/>
  <c r="AE212" i="1"/>
  <c r="AE327" i="1"/>
  <c r="AE395" i="1"/>
  <c r="AE413" i="1"/>
  <c r="AE430" i="1"/>
  <c r="AE452" i="1"/>
  <c r="AE248" i="1"/>
  <c r="AE409" i="1"/>
  <c r="AE358" i="1"/>
  <c r="AE456" i="1"/>
  <c r="AE417" i="1"/>
  <c r="AE399" i="1"/>
  <c r="AE279" i="1"/>
  <c r="AE127" i="1"/>
  <c r="AE241" i="1"/>
  <c r="AE434" i="1"/>
  <c r="AE3" i="1" l="1"/>
  <c r="AD363" i="1" l="1"/>
  <c r="AD301" i="1"/>
  <c r="AD61" i="1"/>
  <c r="AF61" i="1" s="1"/>
  <c r="AD442" i="1"/>
  <c r="AD236" i="1"/>
  <c r="AD175" i="1"/>
  <c r="AD174" i="1"/>
  <c r="AD374" i="1"/>
  <c r="AD269" i="1"/>
  <c r="AD261" i="1"/>
  <c r="AD253" i="1"/>
  <c r="AD160" i="1"/>
  <c r="AD140" i="1"/>
  <c r="AD59" i="1"/>
  <c r="AD7" i="1"/>
  <c r="AD449" i="1"/>
  <c r="AD440" i="1"/>
  <c r="AD432" i="1"/>
  <c r="AD424" i="1"/>
  <c r="AD416" i="1"/>
  <c r="AD407" i="1"/>
  <c r="AD399" i="1"/>
  <c r="AD357" i="1"/>
  <c r="AD268" i="1"/>
  <c r="AD260" i="1"/>
  <c r="AD252" i="1"/>
  <c r="AD159" i="1"/>
  <c r="AD139" i="1"/>
  <c r="AD58" i="1"/>
  <c r="AD456" i="1"/>
  <c r="AD448" i="1"/>
  <c r="AD439" i="1"/>
  <c r="AD431" i="1"/>
  <c r="AD423" i="1"/>
  <c r="AD415" i="1"/>
  <c r="AD406" i="1"/>
  <c r="AD398" i="1"/>
  <c r="AD390" i="1"/>
  <c r="AD389" i="1"/>
  <c r="AD381" i="1"/>
  <c r="AD370" i="1"/>
  <c r="AD361" i="1"/>
  <c r="AD353" i="1"/>
  <c r="AD342" i="1"/>
  <c r="AD332" i="1"/>
  <c r="AD324" i="1"/>
  <c r="AD316" i="1"/>
  <c r="AD310" i="1"/>
  <c r="AD299" i="1"/>
  <c r="AD291" i="1"/>
  <c r="AD281" i="1"/>
  <c r="AD273" i="1"/>
  <c r="AD245" i="1"/>
  <c r="AD237" i="1"/>
  <c r="AD228" i="1"/>
  <c r="AD220" i="1"/>
  <c r="AD212" i="1"/>
  <c r="AD204" i="1"/>
  <c r="AD196" i="1"/>
  <c r="AD384" i="1"/>
  <c r="AD373" i="1"/>
  <c r="AD365" i="1"/>
  <c r="AD352" i="1"/>
  <c r="AD345" i="1"/>
  <c r="AD337" i="1"/>
  <c r="AD327" i="1"/>
  <c r="AD319" i="1"/>
  <c r="AD311" i="1"/>
  <c r="AD302" i="1"/>
  <c r="AD294" i="1"/>
  <c r="AD284" i="1"/>
  <c r="AD276" i="1"/>
  <c r="AD249" i="1"/>
  <c r="AD240" i="1"/>
  <c r="AD231" i="1"/>
  <c r="AD223" i="1"/>
  <c r="AD215" i="1"/>
  <c r="AD207" i="1"/>
  <c r="AD199" i="1"/>
  <c r="AD351" i="1"/>
  <c r="AD267" i="1"/>
  <c r="AD259" i="1"/>
  <c r="AD251" i="1"/>
  <c r="AD158" i="1"/>
  <c r="AD138" i="1"/>
  <c r="AD55" i="1"/>
  <c r="AD455" i="1"/>
  <c r="AD447" i="1"/>
  <c r="AD438" i="1"/>
  <c r="AD430" i="1"/>
  <c r="AD422" i="1"/>
  <c r="AD414" i="1"/>
  <c r="AD405" i="1"/>
  <c r="AD397" i="1"/>
  <c r="AD347" i="1"/>
  <c r="AD266" i="1"/>
  <c r="AD258" i="1"/>
  <c r="AD248" i="1"/>
  <c r="AD150" i="1"/>
  <c r="AD131" i="1"/>
  <c r="AD34" i="1"/>
  <c r="AD454" i="1"/>
  <c r="AD446" i="1"/>
  <c r="AD437" i="1"/>
  <c r="AD429" i="1"/>
  <c r="AD421" i="1"/>
  <c r="AD413" i="1"/>
  <c r="AD404" i="1"/>
  <c r="AD396" i="1"/>
  <c r="AD388" i="1"/>
  <c r="AD387" i="1"/>
  <c r="AD379" i="1"/>
  <c r="AD368" i="1"/>
  <c r="AD359" i="1"/>
  <c r="AD349" i="1"/>
  <c r="AD340" i="1"/>
  <c r="AD330" i="1"/>
  <c r="AD322" i="1"/>
  <c r="AD314" i="1"/>
  <c r="AD308" i="1"/>
  <c r="AD297" i="1"/>
  <c r="AD287" i="1"/>
  <c r="AD279" i="1"/>
  <c r="AD271" i="1"/>
  <c r="AD243" i="1"/>
  <c r="AD234" i="1"/>
  <c r="AD226" i="1"/>
  <c r="AD218" i="1"/>
  <c r="AD210" i="1"/>
  <c r="AD202" i="1"/>
  <c r="AD194" i="1"/>
  <c r="AD382" i="1"/>
  <c r="AD371" i="1"/>
  <c r="AD362" i="1"/>
  <c r="AD354" i="1"/>
  <c r="AD343" i="1"/>
  <c r="AD333" i="1"/>
  <c r="AD325" i="1"/>
  <c r="AD317" i="1"/>
  <c r="AD305" i="1"/>
  <c r="AD303" i="1"/>
  <c r="AD292" i="1"/>
  <c r="AD282" i="1"/>
  <c r="AD274" i="1"/>
  <c r="AD246" i="1"/>
  <c r="AD238" i="1"/>
  <c r="AD229" i="1"/>
  <c r="AD221" i="1"/>
  <c r="AD213" i="1"/>
  <c r="AD205" i="1"/>
  <c r="AD197" i="1"/>
  <c r="AD188" i="1"/>
  <c r="AD181" i="1"/>
  <c r="AD169" i="1"/>
  <c r="AD154" i="1"/>
  <c r="AD145" i="1"/>
  <c r="AD126" i="1"/>
  <c r="AD122" i="1"/>
  <c r="AD113" i="1"/>
  <c r="AD105" i="1"/>
  <c r="AD96" i="1"/>
  <c r="AD87" i="1"/>
  <c r="AD82" i="1"/>
  <c r="AD73" i="1"/>
  <c r="AD179" i="1"/>
  <c r="AD152" i="1"/>
  <c r="AD129" i="1"/>
  <c r="AD112" i="1"/>
  <c r="AD94" i="1"/>
  <c r="AD79" i="1"/>
  <c r="AD67" i="1"/>
  <c r="AD54" i="1"/>
  <c r="AD45" i="1"/>
  <c r="AD38" i="1"/>
  <c r="AD24" i="1"/>
  <c r="AD15" i="1"/>
  <c r="AD3" i="1"/>
  <c r="AD191" i="1"/>
  <c r="AD178" i="1"/>
  <c r="AD166" i="1"/>
  <c r="AD151" i="1"/>
  <c r="AD136" i="1"/>
  <c r="AD127" i="1"/>
  <c r="AD43" i="1"/>
  <c r="AD111" i="1"/>
  <c r="AD102" i="1"/>
  <c r="AD99" i="1"/>
  <c r="AD88" i="1"/>
  <c r="AD78" i="1"/>
  <c r="AD70" i="1"/>
  <c r="AD62" i="1"/>
  <c r="AD49" i="1"/>
  <c r="AD41" i="1"/>
  <c r="AD22" i="1"/>
  <c r="AD18" i="1"/>
  <c r="AD6" i="1"/>
  <c r="AD171" i="1"/>
  <c r="AD147" i="1"/>
  <c r="AD124" i="1"/>
  <c r="AD108" i="1"/>
  <c r="AD85" i="1"/>
  <c r="AD75" i="1"/>
  <c r="AD63" i="1"/>
  <c r="AD52" i="1"/>
  <c r="AD35" i="1"/>
  <c r="AD29" i="1"/>
  <c r="AD21" i="1"/>
  <c r="AD13" i="1"/>
  <c r="AD187" i="1"/>
  <c r="AD180" i="1"/>
  <c r="AD168" i="1"/>
  <c r="AD153" i="1"/>
  <c r="AD141" i="1"/>
  <c r="AD130" i="1"/>
  <c r="AD46" i="1"/>
  <c r="AD114" i="1"/>
  <c r="AD104" i="1"/>
  <c r="AD95" i="1"/>
  <c r="AD90" i="1"/>
  <c r="AD81" i="1"/>
  <c r="AD72" i="1"/>
  <c r="AD60" i="1"/>
  <c r="AD51" i="1"/>
  <c r="AD32" i="1"/>
  <c r="AD28" i="1"/>
  <c r="AD20" i="1"/>
  <c r="AD11" i="1"/>
  <c r="AD64" i="1"/>
  <c r="AD177" i="1"/>
  <c r="AD176" i="1"/>
  <c r="AD375" i="1"/>
  <c r="AD336" i="1"/>
  <c r="AD265" i="1"/>
  <c r="AD257" i="1"/>
  <c r="AD185" i="1"/>
  <c r="AD149" i="1"/>
  <c r="AD121" i="1"/>
  <c r="AD33" i="1"/>
  <c r="AD453" i="1"/>
  <c r="AD445" i="1"/>
  <c r="AD436" i="1"/>
  <c r="AD428" i="1"/>
  <c r="AD420" i="1"/>
  <c r="AD412" i="1"/>
  <c r="AD403" i="1"/>
  <c r="AD395" i="1"/>
  <c r="AD335" i="1"/>
  <c r="AD264" i="1"/>
  <c r="AD256" i="1"/>
  <c r="AD163" i="1"/>
  <c r="AD144" i="1"/>
  <c r="AD120" i="1"/>
  <c r="AD31" i="1"/>
  <c r="AD452" i="1"/>
  <c r="AD444" i="1"/>
  <c r="AD435" i="1"/>
  <c r="AD427" i="1"/>
  <c r="AD419" i="1"/>
  <c r="AD410" i="1"/>
  <c r="AD402" i="1"/>
  <c r="AD394" i="1"/>
  <c r="AD393" i="1"/>
  <c r="AD385" i="1"/>
  <c r="AD377" i="1"/>
  <c r="AD366" i="1"/>
  <c r="AD356" i="1"/>
  <c r="AD346" i="1"/>
  <c r="AD338" i="1"/>
  <c r="AD328" i="1"/>
  <c r="AD320" i="1"/>
  <c r="AD312" i="1"/>
  <c r="AD304" i="1"/>
  <c r="AD295" i="1"/>
  <c r="AD285" i="1"/>
  <c r="AD277" i="1"/>
  <c r="AD250" i="1"/>
  <c r="AD241" i="1"/>
  <c r="AD232" i="1"/>
  <c r="AD224" i="1"/>
  <c r="AD216" i="1"/>
  <c r="AD208" i="1"/>
  <c r="AD200" i="1"/>
  <c r="AD192" i="1"/>
  <c r="AD380" i="1"/>
  <c r="AD369" i="1"/>
  <c r="AD360" i="1"/>
  <c r="AD350" i="1"/>
  <c r="AD341" i="1"/>
  <c r="AD331" i="1"/>
  <c r="AD323" i="1"/>
  <c r="AD315" i="1"/>
  <c r="AD309" i="1"/>
  <c r="AD298" i="1"/>
  <c r="AD288" i="1"/>
  <c r="AD280" i="1"/>
  <c r="AD272" i="1"/>
  <c r="AD244" i="1"/>
  <c r="AD235" i="1"/>
  <c r="AD227" i="1"/>
  <c r="AD219" i="1"/>
  <c r="AD211" i="1"/>
  <c r="AD203" i="1"/>
  <c r="AD195" i="1"/>
  <c r="AD376" i="1"/>
  <c r="AD290" i="1"/>
  <c r="AD263" i="1"/>
  <c r="AD255" i="1"/>
  <c r="AD162" i="1"/>
  <c r="AD143" i="1"/>
  <c r="AD115" i="1"/>
  <c r="AD30" i="1"/>
  <c r="AD451" i="1"/>
  <c r="AD443" i="1"/>
  <c r="AD434" i="1"/>
  <c r="AD426" i="1"/>
  <c r="AD418" i="1"/>
  <c r="AD409" i="1"/>
  <c r="AD401" i="1"/>
  <c r="AD411" i="1"/>
  <c r="AD289" i="1"/>
  <c r="AD262" i="1"/>
  <c r="AD254" i="1"/>
  <c r="AD161" i="1"/>
  <c r="AD142" i="1"/>
  <c r="AD107" i="1"/>
  <c r="AD8" i="1"/>
  <c r="AD450" i="1"/>
  <c r="AD441" i="1"/>
  <c r="AD433" i="1"/>
  <c r="AD425" i="1"/>
  <c r="AD417" i="1"/>
  <c r="AD408" i="1"/>
  <c r="AD400" i="1"/>
  <c r="AD392" i="1"/>
  <c r="AD391" i="1"/>
  <c r="AD383" i="1"/>
  <c r="AD372" i="1"/>
  <c r="AD364" i="1"/>
  <c r="AD355" i="1"/>
  <c r="AD344" i="1"/>
  <c r="AD334" i="1"/>
  <c r="AD326" i="1"/>
  <c r="AD318" i="1"/>
  <c r="AD307" i="1"/>
  <c r="AD300" i="1"/>
  <c r="AD293" i="1"/>
  <c r="AD283" i="1"/>
  <c r="AD275" i="1"/>
  <c r="AD247" i="1"/>
  <c r="AD239" i="1"/>
  <c r="AD230" i="1"/>
  <c r="AD222" i="1"/>
  <c r="AD214" i="1"/>
  <c r="AD206" i="1"/>
  <c r="AD198" i="1"/>
  <c r="AD386" i="1"/>
  <c r="AD378" i="1"/>
  <c r="AD367" i="1"/>
  <c r="AD358" i="1"/>
  <c r="AD348" i="1"/>
  <c r="AD339" i="1"/>
  <c r="AD329" i="1"/>
  <c r="AD321" i="1"/>
  <c r="AD313" i="1"/>
  <c r="AD306" i="1"/>
  <c r="AD296" i="1"/>
  <c r="AD286" i="1"/>
  <c r="AD278" i="1"/>
  <c r="AD270" i="1"/>
  <c r="AD242" i="1"/>
  <c r="AD233" i="1"/>
  <c r="AD225" i="1"/>
  <c r="AD217" i="1"/>
  <c r="AD209" i="1"/>
  <c r="AD201" i="1"/>
  <c r="AD193" i="1"/>
  <c r="AD190" i="1"/>
  <c r="AD173" i="1"/>
  <c r="AD165" i="1"/>
  <c r="AD156" i="1"/>
  <c r="AD135" i="1"/>
  <c r="AD128" i="1"/>
  <c r="AD119" i="1"/>
  <c r="AD110" i="1"/>
  <c r="AD101" i="1"/>
  <c r="AD93" i="1"/>
  <c r="AD86" i="1"/>
  <c r="AD77" i="1"/>
  <c r="AD186" i="1"/>
  <c r="AD167" i="1"/>
  <c r="AD137" i="1"/>
  <c r="AD44" i="1"/>
  <c r="AD103" i="1"/>
  <c r="AD92" i="1"/>
  <c r="AD71" i="1"/>
  <c r="AD66" i="1"/>
  <c r="AD50" i="1"/>
  <c r="AD42" i="1"/>
  <c r="AD26" i="1"/>
  <c r="AD19" i="1"/>
  <c r="AD9" i="1"/>
  <c r="AD189" i="1"/>
  <c r="AD182" i="1"/>
  <c r="AD170" i="1"/>
  <c r="AD155" i="1"/>
  <c r="AD146" i="1"/>
  <c r="AD132" i="1"/>
  <c r="AD123" i="1"/>
  <c r="AD116" i="1"/>
  <c r="AD106" i="1"/>
  <c r="AD97" i="1"/>
  <c r="AD91" i="1"/>
  <c r="AD80" i="1"/>
  <c r="AD74" i="1"/>
  <c r="AD65" i="1"/>
  <c r="AD53" i="1"/>
  <c r="AD37" i="1"/>
  <c r="AD36" i="1"/>
  <c r="AD23" i="1"/>
  <c r="AD14" i="1"/>
  <c r="AD183" i="1"/>
  <c r="AD157" i="1"/>
  <c r="AD133" i="1"/>
  <c r="AD117" i="1"/>
  <c r="AD98" i="1"/>
  <c r="AD83" i="1"/>
  <c r="AD69" i="1"/>
  <c r="AD57" i="1"/>
  <c r="AD48" i="1"/>
  <c r="AD40" i="1"/>
  <c r="AD27" i="1"/>
  <c r="AD17" i="1"/>
  <c r="AD5" i="1"/>
  <c r="AD184" i="1"/>
  <c r="AD172" i="1"/>
  <c r="AD164" i="1"/>
  <c r="AD148" i="1"/>
  <c r="AD134" i="1"/>
  <c r="AD125" i="1"/>
  <c r="AD118" i="1"/>
  <c r="AD109" i="1"/>
  <c r="AD100" i="1"/>
  <c r="AD89" i="1"/>
  <c r="AD84" i="1"/>
  <c r="AD76" i="1"/>
  <c r="AD68" i="1"/>
  <c r="AD56" i="1"/>
  <c r="AD47" i="1"/>
  <c r="AD39" i="1"/>
  <c r="AD25" i="1"/>
  <c r="AD16" i="1"/>
  <c r="AD4" i="1"/>
  <c r="S553" i="12" l="1"/>
  <c r="S484" i="12"/>
  <c r="P111" i="12"/>
  <c r="P554" i="12"/>
  <c r="P478" i="12"/>
  <c r="P593" i="12"/>
  <c r="P306" i="12"/>
  <c r="P592" i="12"/>
  <c r="W541" i="12"/>
  <c r="W538" i="12"/>
  <c r="S981" i="12"/>
  <c r="S441" i="12"/>
  <c r="S254" i="12"/>
  <c r="S407" i="12"/>
  <c r="S457" i="12"/>
  <c r="M505" i="12"/>
  <c r="M543" i="12"/>
  <c r="P557" i="12"/>
  <c r="S975" i="12"/>
  <c r="S635" i="12"/>
  <c r="S454" i="12"/>
  <c r="S460" i="12"/>
  <c r="S455" i="12"/>
  <c r="P192" i="12"/>
  <c r="P304" i="12"/>
  <c r="P209" i="12"/>
  <c r="P533" i="12"/>
  <c r="P114" i="12"/>
  <c r="M647" i="12"/>
  <c r="M636" i="12"/>
  <c r="P558" i="12"/>
  <c r="M992" i="12"/>
  <c r="M485" i="12"/>
  <c r="M348" i="12"/>
  <c r="M545" i="12"/>
  <c r="P559" i="12"/>
  <c r="P985" i="12"/>
  <c r="P303" i="12"/>
  <c r="M321" i="12"/>
  <c r="M408" i="12"/>
  <c r="M385" i="12"/>
  <c r="M648" i="12"/>
  <c r="M410" i="12"/>
  <c r="P461" i="12"/>
  <c r="P112" i="12"/>
  <c r="M994" i="12"/>
  <c r="M26" i="12"/>
  <c r="S442" i="12"/>
  <c r="M86" i="12"/>
  <c r="P556" i="12"/>
  <c r="P560" i="12"/>
  <c r="M406" i="12"/>
  <c r="M991" i="12"/>
  <c r="M296" i="12"/>
  <c r="M488" i="12"/>
  <c r="P113" i="12"/>
  <c r="P509" i="12"/>
  <c r="P323" i="12"/>
  <c r="M50" i="12"/>
  <c r="M411" i="12"/>
  <c r="M396" i="12"/>
  <c r="M177" i="12"/>
  <c r="M527" i="12"/>
  <c r="M993" i="12"/>
  <c r="M412" i="12"/>
  <c r="M379" i="12"/>
  <c r="AF301" i="1"/>
  <c r="F301" i="1"/>
  <c r="Y301" i="1"/>
  <c r="AA301" i="1"/>
  <c r="Z301" i="1"/>
  <c r="F363" i="1"/>
  <c r="AA363" i="1"/>
  <c r="AF363" i="1"/>
  <c r="Z61" i="1"/>
  <c r="AA61" i="1"/>
  <c r="Y61" i="1"/>
  <c r="F61" i="1"/>
  <c r="AG61" i="1"/>
  <c r="AH61" i="1"/>
  <c r="Z25" i="1"/>
  <c r="AA25" i="1"/>
  <c r="AF25" i="1"/>
  <c r="Y25" i="1"/>
  <c r="F25" i="1"/>
  <c r="Z68" i="1"/>
  <c r="AA68" i="1"/>
  <c r="Y68" i="1"/>
  <c r="AF68" i="1"/>
  <c r="F68" i="1"/>
  <c r="F118" i="1"/>
  <c r="AF118" i="1"/>
  <c r="AA118" i="1"/>
  <c r="Z184" i="1"/>
  <c r="AA184" i="1"/>
  <c r="Y184" i="1"/>
  <c r="AF184" i="1"/>
  <c r="F184" i="1"/>
  <c r="Y17" i="1"/>
  <c r="AA17" i="1"/>
  <c r="Z17" i="1"/>
  <c r="AF17" i="1"/>
  <c r="F17" i="1"/>
  <c r="Z83" i="1"/>
  <c r="F83" i="1"/>
  <c r="Y83" i="1"/>
  <c r="AF83" i="1"/>
  <c r="AA83" i="1"/>
  <c r="F53" i="1"/>
  <c r="AF53" i="1"/>
  <c r="AA53" i="1"/>
  <c r="Y74" i="1"/>
  <c r="AA74" i="1"/>
  <c r="Z74" i="1"/>
  <c r="AF74" i="1"/>
  <c r="F74" i="1"/>
  <c r="Y106" i="1"/>
  <c r="AA106" i="1"/>
  <c r="Z106" i="1"/>
  <c r="AF106" i="1"/>
  <c r="F106" i="1"/>
  <c r="AF123" i="1"/>
  <c r="F123" i="1"/>
  <c r="Z123" i="1"/>
  <c r="Y123" i="1"/>
  <c r="AA123" i="1"/>
  <c r="Y146" i="1"/>
  <c r="F146" i="1"/>
  <c r="Z146" i="1"/>
  <c r="AF146" i="1"/>
  <c r="AA146" i="1"/>
  <c r="AF189" i="1"/>
  <c r="AA189" i="1"/>
  <c r="Z189" i="1"/>
  <c r="Y189" i="1"/>
  <c r="F189" i="1"/>
  <c r="Z19" i="1"/>
  <c r="AA19" i="1"/>
  <c r="Y19" i="1"/>
  <c r="AF19" i="1"/>
  <c r="F19" i="1"/>
  <c r="Z42" i="1"/>
  <c r="AA42" i="1"/>
  <c r="Y42" i="1"/>
  <c r="AF42" i="1"/>
  <c r="F42" i="1"/>
  <c r="Z92" i="1"/>
  <c r="AA92" i="1"/>
  <c r="Y92" i="1"/>
  <c r="F92" i="1"/>
  <c r="AF92" i="1"/>
  <c r="Y44" i="1"/>
  <c r="F44" i="1"/>
  <c r="Z44" i="1"/>
  <c r="AF44" i="1"/>
  <c r="AA44" i="1"/>
  <c r="AF167" i="1"/>
  <c r="F167" i="1"/>
  <c r="Y167" i="1"/>
  <c r="Z167" i="1"/>
  <c r="AA167" i="1"/>
  <c r="AF77" i="1"/>
  <c r="AA77" i="1"/>
  <c r="Y77" i="1"/>
  <c r="Z77" i="1"/>
  <c r="F77" i="1"/>
  <c r="AF93" i="1"/>
  <c r="AA93" i="1"/>
  <c r="Y93" i="1"/>
  <c r="Z93" i="1"/>
  <c r="F93" i="1"/>
  <c r="AF128" i="1"/>
  <c r="F128" i="1"/>
  <c r="Z128" i="1"/>
  <c r="Y128" i="1"/>
  <c r="AA128" i="1"/>
  <c r="AF156" i="1"/>
  <c r="AA156" i="1"/>
  <c r="Z156" i="1"/>
  <c r="Y156" i="1"/>
  <c r="F156" i="1"/>
  <c r="Y193" i="1"/>
  <c r="AA193" i="1"/>
  <c r="AF193" i="1"/>
  <c r="Z193" i="1"/>
  <c r="F193" i="1"/>
  <c r="Y225" i="1"/>
  <c r="F225" i="1"/>
  <c r="AF225" i="1"/>
  <c r="Z225" i="1"/>
  <c r="AA225" i="1"/>
  <c r="F278" i="1"/>
  <c r="AF278" i="1"/>
  <c r="AA278" i="1"/>
  <c r="AF329" i="1"/>
  <c r="F329" i="1"/>
  <c r="Z329" i="1"/>
  <c r="Y329" i="1"/>
  <c r="AA329" i="1"/>
  <c r="AF367" i="1"/>
  <c r="F367" i="1"/>
  <c r="Z367" i="1"/>
  <c r="Y367" i="1"/>
  <c r="AA367" i="1"/>
  <c r="U53" i="16"/>
  <c r="U54" i="16"/>
  <c r="U57" i="16"/>
  <c r="U60" i="16"/>
  <c r="U13" i="16"/>
  <c r="U29" i="16"/>
  <c r="U16" i="16"/>
  <c r="U3" i="16"/>
  <c r="U15" i="16"/>
  <c r="U31" i="16"/>
  <c r="U18" i="16"/>
  <c r="U61" i="16"/>
  <c r="U17" i="16"/>
  <c r="U35" i="16"/>
  <c r="U20" i="16"/>
  <c r="U41" i="16"/>
  <c r="U19" i="16"/>
  <c r="U37" i="16"/>
  <c r="U24" i="16"/>
  <c r="U43" i="16"/>
  <c r="U64" i="16"/>
  <c r="U45" i="16"/>
  <c r="U46" i="16"/>
  <c r="U68" i="16"/>
  <c r="U48" i="16"/>
  <c r="U70" i="16"/>
  <c r="U50" i="16"/>
  <c r="U72" i="16"/>
  <c r="U74" i="16"/>
  <c r="U76" i="16"/>
  <c r="U78" i="16"/>
  <c r="U80" i="16"/>
  <c r="U82" i="16"/>
  <c r="U85" i="16"/>
  <c r="U87" i="16"/>
  <c r="U89" i="16"/>
  <c r="U91" i="16"/>
  <c r="U93" i="16"/>
  <c r="U95" i="16"/>
  <c r="U98" i="16"/>
  <c r="U101" i="16"/>
  <c r="U104" i="16"/>
  <c r="U106" i="16"/>
  <c r="U108" i="16"/>
  <c r="U110" i="16"/>
  <c r="U112" i="16"/>
  <c r="U115" i="16"/>
  <c r="U117" i="16"/>
  <c r="U119" i="16"/>
  <c r="U122" i="16"/>
  <c r="U124" i="16"/>
  <c r="U127" i="16"/>
  <c r="U129" i="16"/>
  <c r="U131" i="16"/>
  <c r="U133" i="16"/>
  <c r="U136" i="16"/>
  <c r="U51" i="16"/>
  <c r="U56" i="16"/>
  <c r="U59" i="16"/>
  <c r="U5" i="16"/>
  <c r="U21" i="16"/>
  <c r="U39" i="16"/>
  <c r="U26" i="16"/>
  <c r="U7" i="16"/>
  <c r="U23" i="16"/>
  <c r="U4" i="16"/>
  <c r="U30" i="16"/>
  <c r="U9" i="16"/>
  <c r="U25" i="16"/>
  <c r="U6" i="16"/>
  <c r="U32" i="16"/>
  <c r="U11" i="16"/>
  <c r="U27" i="16"/>
  <c r="U8" i="16"/>
  <c r="U34" i="16"/>
  <c r="X34" i="16" s="1"/>
  <c r="U63" i="16"/>
  <c r="U44" i="16"/>
  <c r="U65" i="16"/>
  <c r="U66" i="16"/>
  <c r="U47" i="16"/>
  <c r="U69" i="16"/>
  <c r="U49" i="16"/>
  <c r="U71" i="16"/>
  <c r="U73" i="16"/>
  <c r="U75" i="16"/>
  <c r="U77" i="16"/>
  <c r="U79" i="16"/>
  <c r="U81" i="16"/>
  <c r="U83" i="16"/>
  <c r="U86" i="16"/>
  <c r="U88" i="16"/>
  <c r="U90" i="16"/>
  <c r="U92" i="16"/>
  <c r="U94" i="16"/>
  <c r="U96" i="16"/>
  <c r="U99" i="16"/>
  <c r="U103" i="16"/>
  <c r="U105" i="16"/>
  <c r="U107" i="16"/>
  <c r="U109" i="16"/>
  <c r="U111" i="16"/>
  <c r="U113" i="16"/>
  <c r="U116" i="16"/>
  <c r="U118" i="16"/>
  <c r="U120" i="16"/>
  <c r="U123" i="16"/>
  <c r="U125" i="16"/>
  <c r="U128" i="16"/>
  <c r="U130" i="16"/>
  <c r="U132" i="16"/>
  <c r="U134" i="16"/>
  <c r="Z16" i="1"/>
  <c r="AA16" i="1"/>
  <c r="Y16" i="1"/>
  <c r="AF16" i="1"/>
  <c r="F16" i="1"/>
  <c r="Z39" i="1"/>
  <c r="F39" i="1"/>
  <c r="Y39" i="1"/>
  <c r="AF39" i="1"/>
  <c r="AA39" i="1"/>
  <c r="Z56" i="1"/>
  <c r="AA56" i="1"/>
  <c r="Y56" i="1"/>
  <c r="AF56" i="1"/>
  <c r="F56" i="1"/>
  <c r="Z76" i="1"/>
  <c r="AA76" i="1"/>
  <c r="Y76" i="1"/>
  <c r="AF76" i="1"/>
  <c r="F76" i="1"/>
  <c r="Z89" i="1"/>
  <c r="AA89" i="1"/>
  <c r="Y89" i="1"/>
  <c r="AF89" i="1"/>
  <c r="F89" i="1"/>
  <c r="Y109" i="1"/>
  <c r="AA109" i="1"/>
  <c r="Z109" i="1"/>
  <c r="AF109" i="1"/>
  <c r="F109" i="1"/>
  <c r="Y125" i="1"/>
  <c r="F125" i="1"/>
  <c r="Z125" i="1"/>
  <c r="AF125" i="1"/>
  <c r="AA125" i="1"/>
  <c r="Z148" i="1"/>
  <c r="AA148" i="1"/>
  <c r="Y148" i="1"/>
  <c r="AF148" i="1"/>
  <c r="F148" i="1"/>
  <c r="Z172" i="1"/>
  <c r="F172" i="1"/>
  <c r="Y172" i="1"/>
  <c r="AF172" i="1"/>
  <c r="AA172" i="1"/>
  <c r="AF5" i="1"/>
  <c r="AA5" i="1"/>
  <c r="Z5" i="1"/>
  <c r="Y5" i="1"/>
  <c r="F5" i="1"/>
  <c r="AF27" i="1"/>
  <c r="F27" i="1"/>
  <c r="Z27" i="1"/>
  <c r="Y27" i="1"/>
  <c r="AA27" i="1"/>
  <c r="AF48" i="1"/>
  <c r="AA48" i="1"/>
  <c r="Z48" i="1"/>
  <c r="Y48" i="1"/>
  <c r="F48" i="1"/>
  <c r="AF69" i="1"/>
  <c r="AA69" i="1"/>
  <c r="Y69" i="1"/>
  <c r="Z69" i="1"/>
  <c r="F69" i="1"/>
  <c r="Z98" i="1"/>
  <c r="AA98" i="1"/>
  <c r="AF98" i="1"/>
  <c r="Y98" i="1"/>
  <c r="F98" i="1"/>
  <c r="Y133" i="1"/>
  <c r="AA133" i="1"/>
  <c r="Z133" i="1"/>
  <c r="AF133" i="1"/>
  <c r="F133" i="1"/>
  <c r="Z183" i="1"/>
  <c r="AA183" i="1"/>
  <c r="Y183" i="1"/>
  <c r="AF183" i="1"/>
  <c r="F183" i="1"/>
  <c r="AF23" i="1"/>
  <c r="AA23" i="1"/>
  <c r="Z23" i="1"/>
  <c r="Y23" i="1"/>
  <c r="F23" i="1"/>
  <c r="Y37" i="1"/>
  <c r="AA37" i="1"/>
  <c r="Z37" i="1"/>
  <c r="AF37" i="1"/>
  <c r="F37" i="1"/>
  <c r="AF65" i="1"/>
  <c r="AA65" i="1"/>
  <c r="Z65" i="1"/>
  <c r="Y65" i="1"/>
  <c r="F65" i="1"/>
  <c r="AF80" i="1"/>
  <c r="F80" i="1"/>
  <c r="Z80" i="1"/>
  <c r="Y80" i="1"/>
  <c r="AA80" i="1"/>
  <c r="AF97" i="1"/>
  <c r="AA97" i="1"/>
  <c r="Z97" i="1"/>
  <c r="Y97" i="1"/>
  <c r="F97" i="1"/>
  <c r="AF116" i="1"/>
  <c r="AA116" i="1"/>
  <c r="Z116" i="1"/>
  <c r="Y116" i="1"/>
  <c r="F116" i="1"/>
  <c r="AF132" i="1"/>
  <c r="F132" i="1"/>
  <c r="Z132" i="1"/>
  <c r="Y132" i="1"/>
  <c r="AA132" i="1"/>
  <c r="AF155" i="1"/>
  <c r="AA155" i="1"/>
  <c r="Z155" i="1"/>
  <c r="Y155" i="1"/>
  <c r="F155" i="1"/>
  <c r="Y182" i="1"/>
  <c r="F182" i="1"/>
  <c r="Z182" i="1"/>
  <c r="AF182" i="1"/>
  <c r="AA182" i="1"/>
  <c r="Z9" i="1"/>
  <c r="F9" i="1"/>
  <c r="Y9" i="1"/>
  <c r="AF9" i="1"/>
  <c r="AA9" i="1"/>
  <c r="Z26" i="1"/>
  <c r="AA26" i="1"/>
  <c r="Y26" i="1"/>
  <c r="AF26" i="1"/>
  <c r="F26" i="1"/>
  <c r="AA50" i="1"/>
  <c r="AF50" i="1"/>
  <c r="F50" i="1"/>
  <c r="Z71" i="1"/>
  <c r="F71" i="1"/>
  <c r="AF71" i="1"/>
  <c r="Y71" i="1"/>
  <c r="AA71" i="1"/>
  <c r="F103" i="1"/>
  <c r="AF103" i="1"/>
  <c r="AA103" i="1"/>
  <c r="F137" i="1"/>
  <c r="AF137" i="1"/>
  <c r="AA137" i="1"/>
  <c r="Y186" i="1"/>
  <c r="AA186" i="1"/>
  <c r="Z186" i="1"/>
  <c r="AF186" i="1"/>
  <c r="F186" i="1"/>
  <c r="Y86" i="1"/>
  <c r="F86" i="1"/>
  <c r="Z86" i="1"/>
  <c r="AF86" i="1"/>
  <c r="AA86" i="1"/>
  <c r="AF101" i="1"/>
  <c r="AA101" i="1"/>
  <c r="Y101" i="1"/>
  <c r="Z101" i="1"/>
  <c r="F101" i="1"/>
  <c r="AF119" i="1"/>
  <c r="F119" i="1"/>
  <c r="Z119" i="1"/>
  <c r="Y119" i="1"/>
  <c r="AA119" i="1"/>
  <c r="AF135" i="1"/>
  <c r="AA135" i="1"/>
  <c r="Z135" i="1"/>
  <c r="Y135" i="1"/>
  <c r="F135" i="1"/>
  <c r="AF165" i="1"/>
  <c r="AA165" i="1"/>
  <c r="Y165" i="1"/>
  <c r="Z165" i="1"/>
  <c r="F165" i="1"/>
  <c r="AF190" i="1"/>
  <c r="AA190" i="1"/>
  <c r="Z190" i="1"/>
  <c r="Y190" i="1"/>
  <c r="F190" i="1"/>
  <c r="Y201" i="1"/>
  <c r="AA201" i="1"/>
  <c r="AF201" i="1"/>
  <c r="Z201" i="1"/>
  <c r="F201" i="1"/>
  <c r="Y217" i="1"/>
  <c r="AA217" i="1"/>
  <c r="AF217" i="1"/>
  <c r="Z217" i="1"/>
  <c r="F217" i="1"/>
  <c r="AA233" i="1"/>
  <c r="AF233" i="1"/>
  <c r="F233" i="1"/>
  <c r="AF270" i="1"/>
  <c r="F270" i="1"/>
  <c r="Z270" i="1"/>
  <c r="Y270" i="1"/>
  <c r="AA270" i="1"/>
  <c r="AF286" i="1"/>
  <c r="F286" i="1"/>
  <c r="Z286" i="1"/>
  <c r="Y286" i="1"/>
  <c r="AA286" i="1"/>
  <c r="AF306" i="1"/>
  <c r="F306" i="1"/>
  <c r="Z306" i="1"/>
  <c r="Y306" i="1"/>
  <c r="AA306" i="1"/>
  <c r="AA321" i="1"/>
  <c r="AF321" i="1"/>
  <c r="F321" i="1"/>
  <c r="F339" i="1"/>
  <c r="AF339" i="1"/>
  <c r="AA339" i="1"/>
  <c r="AA358" i="1"/>
  <c r="AF358" i="1"/>
  <c r="F358" i="1"/>
  <c r="AF378" i="1"/>
  <c r="F378" i="1"/>
  <c r="Z378" i="1"/>
  <c r="Y378" i="1"/>
  <c r="AA378" i="1"/>
  <c r="AF198" i="1"/>
  <c r="AA198" i="1"/>
  <c r="Z198" i="1"/>
  <c r="Y198" i="1"/>
  <c r="F198" i="1"/>
  <c r="AF214" i="1"/>
  <c r="AA214" i="1"/>
  <c r="Z214" i="1"/>
  <c r="Y214" i="1"/>
  <c r="F214" i="1"/>
  <c r="F230" i="1"/>
  <c r="AF230" i="1"/>
  <c r="AA230" i="1"/>
  <c r="AF247" i="1"/>
  <c r="F247" i="1"/>
  <c r="Z247" i="1"/>
  <c r="Y247" i="1"/>
  <c r="AA247" i="1"/>
  <c r="AF283" i="1"/>
  <c r="F283" i="1"/>
  <c r="Z283" i="1"/>
  <c r="Y283" i="1"/>
  <c r="AA283" i="1"/>
  <c r="AF300" i="1"/>
  <c r="AA300" i="1"/>
  <c r="Z300" i="1"/>
  <c r="Y300" i="1"/>
  <c r="F300" i="1"/>
  <c r="AF318" i="1"/>
  <c r="AA318" i="1"/>
  <c r="Z318" i="1"/>
  <c r="Y318" i="1"/>
  <c r="F318" i="1"/>
  <c r="AA334" i="1"/>
  <c r="AF334" i="1"/>
  <c r="F334" i="1"/>
  <c r="AA355" i="1"/>
  <c r="AF355" i="1"/>
  <c r="F355" i="1"/>
  <c r="Z372" i="1"/>
  <c r="F372" i="1"/>
  <c r="Y372" i="1"/>
  <c r="AF372" i="1"/>
  <c r="AA372" i="1"/>
  <c r="AA391" i="1"/>
  <c r="AF391" i="1"/>
  <c r="F391" i="1"/>
  <c r="AA400" i="1"/>
  <c r="AF400" i="1"/>
  <c r="F400" i="1"/>
  <c r="AF417" i="1"/>
  <c r="AA417" i="1"/>
  <c r="Z417" i="1"/>
  <c r="Y417" i="1"/>
  <c r="F417" i="1"/>
  <c r="F433" i="1"/>
  <c r="AF433" i="1"/>
  <c r="AA433" i="1"/>
  <c r="Z450" i="1"/>
  <c r="AA450" i="1"/>
  <c r="Y450" i="1"/>
  <c r="AF450" i="1"/>
  <c r="F450" i="1"/>
  <c r="Z107" i="1"/>
  <c r="AA107" i="1"/>
  <c r="Y107" i="1"/>
  <c r="AF107" i="1"/>
  <c r="F107" i="1"/>
  <c r="F161" i="1"/>
  <c r="AF161" i="1"/>
  <c r="AA161" i="1"/>
  <c r="Z262" i="1"/>
  <c r="AA262" i="1"/>
  <c r="Y262" i="1"/>
  <c r="AF262" i="1"/>
  <c r="F262" i="1"/>
  <c r="AF411" i="1"/>
  <c r="AA411" i="1"/>
  <c r="Z411" i="1"/>
  <c r="Y411" i="1"/>
  <c r="F411" i="1"/>
  <c r="Z409" i="1"/>
  <c r="AA409" i="1"/>
  <c r="Y409" i="1"/>
  <c r="AF409" i="1"/>
  <c r="F409" i="1"/>
  <c r="AA426" i="1"/>
  <c r="AF426" i="1"/>
  <c r="F426" i="1"/>
  <c r="Z443" i="1"/>
  <c r="F443" i="1"/>
  <c r="Y443" i="1"/>
  <c r="AF443" i="1"/>
  <c r="AA443" i="1"/>
  <c r="AA30" i="1"/>
  <c r="AF30" i="1"/>
  <c r="F30" i="1"/>
  <c r="Z143" i="1"/>
  <c r="F143" i="1"/>
  <c r="Y143" i="1"/>
  <c r="AF143" i="1"/>
  <c r="AA143" i="1"/>
  <c r="Z255" i="1"/>
  <c r="AA255" i="1"/>
  <c r="Y255" i="1"/>
  <c r="AF255" i="1"/>
  <c r="F255" i="1"/>
  <c r="Z290" i="1"/>
  <c r="F290" i="1"/>
  <c r="Y290" i="1"/>
  <c r="AF290" i="1"/>
  <c r="AA290" i="1"/>
  <c r="Z195" i="1"/>
  <c r="AA195" i="1"/>
  <c r="Y195" i="1"/>
  <c r="AF195" i="1"/>
  <c r="F195" i="1"/>
  <c r="Z211" i="1"/>
  <c r="AA211" i="1"/>
  <c r="Y211" i="1"/>
  <c r="AF211" i="1"/>
  <c r="F211" i="1"/>
  <c r="AA227" i="1"/>
  <c r="AF227" i="1"/>
  <c r="F227" i="1"/>
  <c r="F244" i="1"/>
  <c r="AF244" i="1"/>
  <c r="AA244" i="1"/>
  <c r="Z280" i="1"/>
  <c r="AA280" i="1"/>
  <c r="Y280" i="1"/>
  <c r="AF280" i="1"/>
  <c r="F280" i="1"/>
  <c r="AA298" i="1"/>
  <c r="AF298" i="1"/>
  <c r="F298" i="1"/>
  <c r="F315" i="1"/>
  <c r="AF315" i="1"/>
  <c r="AA315" i="1"/>
  <c r="AA331" i="1"/>
  <c r="AF331" i="1"/>
  <c r="F331" i="1"/>
  <c r="F350" i="1"/>
  <c r="AF350" i="1"/>
  <c r="AA350" i="1"/>
  <c r="Z369" i="1"/>
  <c r="F369" i="1"/>
  <c r="Y369" i="1"/>
  <c r="AF369" i="1"/>
  <c r="AA369" i="1"/>
  <c r="Z192" i="1"/>
  <c r="AA192" i="1"/>
  <c r="Y192" i="1"/>
  <c r="AF192" i="1"/>
  <c r="F192" i="1"/>
  <c r="Z208" i="1"/>
  <c r="AA208" i="1"/>
  <c r="Y208" i="1"/>
  <c r="AF208" i="1"/>
  <c r="F208" i="1"/>
  <c r="Z224" i="1"/>
  <c r="AA224" i="1"/>
  <c r="Y224" i="1"/>
  <c r="AF224" i="1"/>
  <c r="F224" i="1"/>
  <c r="AA241" i="1"/>
  <c r="AF241" i="1"/>
  <c r="F241" i="1"/>
  <c r="F277" i="1"/>
  <c r="AF277" i="1"/>
  <c r="AA277" i="1"/>
  <c r="AA295" i="1"/>
  <c r="AF295" i="1"/>
  <c r="F295" i="1"/>
  <c r="Z312" i="1"/>
  <c r="F312" i="1"/>
  <c r="Y312" i="1"/>
  <c r="AF312" i="1"/>
  <c r="AA312" i="1"/>
  <c r="AF328" i="1"/>
  <c r="F328" i="1"/>
  <c r="Z328" i="1"/>
  <c r="Y328" i="1"/>
  <c r="AA328" i="1"/>
  <c r="AA346" i="1"/>
  <c r="AF346" i="1"/>
  <c r="F346" i="1"/>
  <c r="AF366" i="1"/>
  <c r="AA366" i="1"/>
  <c r="Z366" i="1"/>
  <c r="Y366" i="1"/>
  <c r="F366" i="1"/>
  <c r="AA385" i="1"/>
  <c r="AF385" i="1"/>
  <c r="F385" i="1"/>
  <c r="AA394" i="1"/>
  <c r="AF394" i="1"/>
  <c r="F394" i="1"/>
  <c r="F410" i="1"/>
  <c r="AF410" i="1"/>
  <c r="AA410" i="1"/>
  <c r="F427" i="1"/>
  <c r="AF427" i="1"/>
  <c r="AA427" i="1"/>
  <c r="Z444" i="1"/>
  <c r="F444" i="1"/>
  <c r="Y444" i="1"/>
  <c r="AF444" i="1"/>
  <c r="AA444" i="1"/>
  <c r="AA31" i="1"/>
  <c r="AF31" i="1"/>
  <c r="F31" i="1"/>
  <c r="Z144" i="1"/>
  <c r="F144" i="1"/>
  <c r="Y144" i="1"/>
  <c r="AF144" i="1"/>
  <c r="AA144" i="1"/>
  <c r="Z256" i="1"/>
  <c r="AA256" i="1"/>
  <c r="Y256" i="1"/>
  <c r="AF256" i="1"/>
  <c r="F256" i="1"/>
  <c r="AF335" i="1"/>
  <c r="F335" i="1"/>
  <c r="Z335" i="1"/>
  <c r="Y335" i="1"/>
  <c r="AA335" i="1"/>
  <c r="AA403" i="1"/>
  <c r="AF403" i="1"/>
  <c r="F403" i="1"/>
  <c r="AF420" i="1"/>
  <c r="AA420" i="1"/>
  <c r="Z420" i="1"/>
  <c r="Y420" i="1"/>
  <c r="F420" i="1"/>
  <c r="Z436" i="1"/>
  <c r="Y436" i="1"/>
  <c r="AA436" i="1"/>
  <c r="AF436" i="1"/>
  <c r="F436" i="1"/>
  <c r="Y453" i="1"/>
  <c r="Z453" i="1"/>
  <c r="F453" i="1"/>
  <c r="AF453" i="1"/>
  <c r="AA453" i="1"/>
  <c r="Z121" i="1"/>
  <c r="Y121" i="1"/>
  <c r="F121" i="1"/>
  <c r="AF121" i="1"/>
  <c r="AA121" i="1"/>
  <c r="Z185" i="1"/>
  <c r="Y185" i="1"/>
  <c r="AA185" i="1"/>
  <c r="AF185" i="1"/>
  <c r="F185" i="1"/>
  <c r="Z265" i="1"/>
  <c r="Y265" i="1"/>
  <c r="F265" i="1"/>
  <c r="AF265" i="1"/>
  <c r="AA265" i="1"/>
  <c r="Y375" i="1"/>
  <c r="AF375" i="1"/>
  <c r="AA375" i="1"/>
  <c r="Z375" i="1"/>
  <c r="F375" i="1"/>
  <c r="Z177" i="1"/>
  <c r="Y177" i="1"/>
  <c r="F177" i="1"/>
  <c r="AF177" i="1"/>
  <c r="AA177" i="1"/>
  <c r="AF11" i="1"/>
  <c r="Z11" i="1"/>
  <c r="F11" i="1"/>
  <c r="Y11" i="1"/>
  <c r="AA11" i="1"/>
  <c r="AF28" i="1"/>
  <c r="Z28" i="1"/>
  <c r="F28" i="1"/>
  <c r="Y28" i="1"/>
  <c r="AA28" i="1"/>
  <c r="AF51" i="1"/>
  <c r="AA51" i="1"/>
  <c r="F51" i="1"/>
  <c r="Y72" i="1"/>
  <c r="AF72" i="1"/>
  <c r="F72" i="1"/>
  <c r="Z72" i="1"/>
  <c r="AA72" i="1"/>
  <c r="AF90" i="1"/>
  <c r="Y90" i="1"/>
  <c r="F90" i="1"/>
  <c r="Z90" i="1"/>
  <c r="AA90" i="1"/>
  <c r="Y104" i="1"/>
  <c r="AF104" i="1"/>
  <c r="F104" i="1"/>
  <c r="Z104" i="1"/>
  <c r="AA104" i="1"/>
  <c r="Y46" i="1"/>
  <c r="AF46" i="1"/>
  <c r="F46" i="1"/>
  <c r="Z46" i="1"/>
  <c r="AA46" i="1"/>
  <c r="Z141" i="1"/>
  <c r="AF141" i="1"/>
  <c r="AA141" i="1"/>
  <c r="Y141" i="1"/>
  <c r="F141" i="1"/>
  <c r="Y168" i="1"/>
  <c r="AF168" i="1"/>
  <c r="F168" i="1"/>
  <c r="Z168" i="1"/>
  <c r="AA168" i="1"/>
  <c r="Y187" i="1"/>
  <c r="AF187" i="1"/>
  <c r="F187" i="1"/>
  <c r="Z187" i="1"/>
  <c r="AA187" i="1"/>
  <c r="Z21" i="1"/>
  <c r="AF21" i="1"/>
  <c r="F21" i="1"/>
  <c r="Y21" i="1"/>
  <c r="AA21" i="1"/>
  <c r="Z35" i="1"/>
  <c r="Y35" i="1"/>
  <c r="AA35" i="1"/>
  <c r="AF35" i="1"/>
  <c r="F35" i="1"/>
  <c r="Z63" i="1"/>
  <c r="Y63" i="1"/>
  <c r="AA63" i="1"/>
  <c r="AF63" i="1"/>
  <c r="F63" i="1"/>
  <c r="Z85" i="1"/>
  <c r="AF85" i="1"/>
  <c r="AA85" i="1"/>
  <c r="Y85" i="1"/>
  <c r="F85" i="1"/>
  <c r="Y124" i="1"/>
  <c r="AF124" i="1"/>
  <c r="F124" i="1"/>
  <c r="Z124" i="1"/>
  <c r="AA124" i="1"/>
  <c r="AF171" i="1"/>
  <c r="AA171" i="1"/>
  <c r="F171" i="1"/>
  <c r="Z18" i="1"/>
  <c r="Y18" i="1"/>
  <c r="F18" i="1"/>
  <c r="AF18" i="1"/>
  <c r="AA18" i="1"/>
  <c r="Z41" i="1"/>
  <c r="AF41" i="1"/>
  <c r="F41" i="1"/>
  <c r="Y41" i="1"/>
  <c r="AA41" i="1"/>
  <c r="AF62" i="1"/>
  <c r="AA62" i="1"/>
  <c r="F62" i="1"/>
  <c r="Z78" i="1"/>
  <c r="AF78" i="1"/>
  <c r="AA78" i="1"/>
  <c r="Y78" i="1"/>
  <c r="F78" i="1"/>
  <c r="Z99" i="1"/>
  <c r="Y99" i="1"/>
  <c r="F99" i="1"/>
  <c r="AF99" i="1"/>
  <c r="AA99" i="1"/>
  <c r="Z111" i="1"/>
  <c r="Y111" i="1"/>
  <c r="AA111" i="1"/>
  <c r="AF111" i="1"/>
  <c r="F111" i="1"/>
  <c r="Z127" i="1"/>
  <c r="AF127" i="1"/>
  <c r="AA127" i="1"/>
  <c r="Y127" i="1"/>
  <c r="F127" i="1"/>
  <c r="Z151" i="1"/>
  <c r="Y151" i="1"/>
  <c r="F151" i="1"/>
  <c r="AF151" i="1"/>
  <c r="AA151" i="1"/>
  <c r="AF178" i="1"/>
  <c r="Z178" i="1"/>
  <c r="AA178" i="1"/>
  <c r="Y178" i="1"/>
  <c r="F178" i="1"/>
  <c r="AF3" i="1"/>
  <c r="Y3" i="1"/>
  <c r="F3" i="1"/>
  <c r="Z3" i="1"/>
  <c r="AA3" i="1"/>
  <c r="Y24" i="1"/>
  <c r="AF24" i="1"/>
  <c r="F24" i="1"/>
  <c r="Z24" i="1"/>
  <c r="AA24" i="1"/>
  <c r="AF45" i="1"/>
  <c r="Y45" i="1"/>
  <c r="F45" i="1"/>
  <c r="Z45" i="1"/>
  <c r="AA45" i="1"/>
  <c r="Y67" i="1"/>
  <c r="AF67" i="1"/>
  <c r="F67" i="1"/>
  <c r="AA67" i="1"/>
  <c r="Z67" i="1"/>
  <c r="AF94" i="1"/>
  <c r="AA94" i="1"/>
  <c r="F94" i="1"/>
  <c r="Y129" i="1"/>
  <c r="AF129" i="1"/>
  <c r="AA129" i="1"/>
  <c r="Z129" i="1"/>
  <c r="F129" i="1"/>
  <c r="Y179" i="1"/>
  <c r="Z179" i="1"/>
  <c r="AA179" i="1"/>
  <c r="AF179" i="1"/>
  <c r="F179" i="1"/>
  <c r="Z82" i="1"/>
  <c r="AF82" i="1"/>
  <c r="F82" i="1"/>
  <c r="Y82" i="1"/>
  <c r="AA82" i="1"/>
  <c r="Z96" i="1"/>
  <c r="Y96" i="1"/>
  <c r="F96" i="1"/>
  <c r="AF96" i="1"/>
  <c r="AA96" i="1"/>
  <c r="Z113" i="1"/>
  <c r="Y113" i="1"/>
  <c r="AA113" i="1"/>
  <c r="AF113" i="1"/>
  <c r="F113" i="1"/>
  <c r="Z126" i="1"/>
  <c r="AF126" i="1"/>
  <c r="F126" i="1"/>
  <c r="Y126" i="1"/>
  <c r="AA126" i="1"/>
  <c r="Z154" i="1"/>
  <c r="AF154" i="1"/>
  <c r="F154" i="1"/>
  <c r="Y154" i="1"/>
  <c r="AA154" i="1"/>
  <c r="Z181" i="1"/>
  <c r="Y181" i="1"/>
  <c r="F181" i="1"/>
  <c r="AF181" i="1"/>
  <c r="AA181" i="1"/>
  <c r="Z197" i="1"/>
  <c r="AF197" i="1"/>
  <c r="F197" i="1"/>
  <c r="Y197" i="1"/>
  <c r="AA197" i="1"/>
  <c r="Z213" i="1"/>
  <c r="AF213" i="1"/>
  <c r="AA213" i="1"/>
  <c r="Y213" i="1"/>
  <c r="F213" i="1"/>
  <c r="AF229" i="1"/>
  <c r="F229" i="1"/>
  <c r="AA229" i="1"/>
  <c r="AF246" i="1"/>
  <c r="AA246" i="1"/>
  <c r="F246" i="1"/>
  <c r="Z282" i="1"/>
  <c r="Y282" i="1"/>
  <c r="AA282" i="1"/>
  <c r="AF282" i="1"/>
  <c r="F282" i="1"/>
  <c r="Z303" i="1"/>
  <c r="Y303" i="1"/>
  <c r="AA303" i="1"/>
  <c r="AF303" i="1"/>
  <c r="F303" i="1"/>
  <c r="Z317" i="1"/>
  <c r="Y317" i="1"/>
  <c r="F317" i="1"/>
  <c r="AF317" i="1"/>
  <c r="AA317" i="1"/>
  <c r="AF333" i="1"/>
  <c r="AA333" i="1"/>
  <c r="F333" i="1"/>
  <c r="AF354" i="1"/>
  <c r="F354" i="1"/>
  <c r="AA354" i="1"/>
  <c r="Z371" i="1"/>
  <c r="Y371" i="1"/>
  <c r="F371" i="1"/>
  <c r="AF371" i="1"/>
  <c r="AA371" i="1"/>
  <c r="Z194" i="1"/>
  <c r="Y194" i="1"/>
  <c r="AA194" i="1"/>
  <c r="AF194" i="1"/>
  <c r="F194" i="1"/>
  <c r="Z210" i="1"/>
  <c r="Y210" i="1"/>
  <c r="F210" i="1"/>
  <c r="AF210" i="1"/>
  <c r="AA210" i="1"/>
  <c r="Z226" i="1"/>
  <c r="Y226" i="1"/>
  <c r="AA226" i="1"/>
  <c r="AF226" i="1"/>
  <c r="F226" i="1"/>
  <c r="AF243" i="1"/>
  <c r="F243" i="1"/>
  <c r="AA243" i="1"/>
  <c r="Z279" i="1"/>
  <c r="Y279" i="1"/>
  <c r="AA279" i="1"/>
  <c r="AF279" i="1"/>
  <c r="F279" i="1"/>
  <c r="AF297" i="1"/>
  <c r="AA297" i="1"/>
  <c r="F297" i="1"/>
  <c r="AF314" i="1"/>
  <c r="AA314" i="1"/>
  <c r="F314" i="1"/>
  <c r="Y330" i="1"/>
  <c r="AF330" i="1"/>
  <c r="AA330" i="1"/>
  <c r="Z330" i="1"/>
  <c r="F330" i="1"/>
  <c r="AF349" i="1"/>
  <c r="AA349" i="1"/>
  <c r="F349" i="1"/>
  <c r="Y368" i="1"/>
  <c r="Z368" i="1"/>
  <c r="AA368" i="1"/>
  <c r="AF368" i="1"/>
  <c r="F368" i="1"/>
  <c r="AF387" i="1"/>
  <c r="AA387" i="1"/>
  <c r="F387" i="1"/>
  <c r="AF396" i="1"/>
  <c r="F396" i="1"/>
  <c r="AA396" i="1"/>
  <c r="Y413" i="1"/>
  <c r="AF413" i="1"/>
  <c r="AA413" i="1"/>
  <c r="Z413" i="1"/>
  <c r="F413" i="1"/>
  <c r="AF429" i="1"/>
  <c r="F429" i="1"/>
  <c r="AA429" i="1"/>
  <c r="AF446" i="1"/>
  <c r="AA446" i="1"/>
  <c r="F446" i="1"/>
  <c r="Z34" i="1"/>
  <c r="Y34" i="1"/>
  <c r="F34" i="1"/>
  <c r="AF34" i="1"/>
  <c r="AA34" i="1"/>
  <c r="AF150" i="1"/>
  <c r="Y150" i="1"/>
  <c r="AA150" i="1"/>
  <c r="Z150" i="1"/>
  <c r="F150" i="1"/>
  <c r="Z258" i="1"/>
  <c r="Y258" i="1"/>
  <c r="AA258" i="1"/>
  <c r="AF258" i="1"/>
  <c r="F258" i="1"/>
  <c r="Z347" i="1"/>
  <c r="Y347" i="1"/>
  <c r="AA347" i="1"/>
  <c r="AF347" i="1"/>
  <c r="F347" i="1"/>
  <c r="Y405" i="1"/>
  <c r="AF405" i="1"/>
  <c r="AA405" i="1"/>
  <c r="Z405" i="1"/>
  <c r="F405" i="1"/>
  <c r="AF422" i="1"/>
  <c r="F422" i="1"/>
  <c r="AA422" i="1"/>
  <c r="Y438" i="1"/>
  <c r="AF438" i="1"/>
  <c r="AA438" i="1"/>
  <c r="Z438" i="1"/>
  <c r="F438" i="1"/>
  <c r="Y455" i="1"/>
  <c r="AF455" i="1"/>
  <c r="AA455" i="1"/>
  <c r="Z455" i="1"/>
  <c r="F455" i="1"/>
  <c r="AF138" i="1"/>
  <c r="Y138" i="1"/>
  <c r="F138" i="1"/>
  <c r="Z138" i="1"/>
  <c r="AA138" i="1"/>
  <c r="Y251" i="1"/>
  <c r="AF251" i="1"/>
  <c r="F251" i="1"/>
  <c r="Z251" i="1"/>
  <c r="AA251" i="1"/>
  <c r="Y267" i="1"/>
  <c r="AF267" i="1"/>
  <c r="F267" i="1"/>
  <c r="Z267" i="1"/>
  <c r="AA267" i="1"/>
  <c r="Y207" i="1"/>
  <c r="AF207" i="1"/>
  <c r="AA207" i="1"/>
  <c r="Z207" i="1"/>
  <c r="F207" i="1"/>
  <c r="Y223" i="1"/>
  <c r="AF223" i="1"/>
  <c r="AA223" i="1"/>
  <c r="Z223" i="1"/>
  <c r="F223" i="1"/>
  <c r="AF240" i="1"/>
  <c r="AA240" i="1"/>
  <c r="F240" i="1"/>
  <c r="AF276" i="1"/>
  <c r="AA276" i="1"/>
  <c r="F276" i="1"/>
  <c r="AF294" i="1"/>
  <c r="F294" i="1"/>
  <c r="AA294" i="1"/>
  <c r="Y311" i="1"/>
  <c r="AF311" i="1"/>
  <c r="AA311" i="1"/>
  <c r="Z311" i="1"/>
  <c r="F311" i="1"/>
  <c r="Y327" i="1"/>
  <c r="AF327" i="1"/>
  <c r="F327" i="1"/>
  <c r="Z327" i="1"/>
  <c r="AA327" i="1"/>
  <c r="AF345" i="1"/>
  <c r="AA345" i="1"/>
  <c r="F345" i="1"/>
  <c r="AF365" i="1"/>
  <c r="AA365" i="1"/>
  <c r="F365" i="1"/>
  <c r="Y384" i="1"/>
  <c r="AF384" i="1"/>
  <c r="F384" i="1"/>
  <c r="Z384" i="1"/>
  <c r="AA384" i="1"/>
  <c r="Y204" i="1"/>
  <c r="AF204" i="1"/>
  <c r="F204" i="1"/>
  <c r="Z204" i="1"/>
  <c r="AA204" i="1"/>
  <c r="Y220" i="1"/>
  <c r="AF220" i="1"/>
  <c r="F220" i="1"/>
  <c r="Z220" i="1"/>
  <c r="AA220" i="1"/>
  <c r="Y237" i="1"/>
  <c r="AF237" i="1"/>
  <c r="AA237" i="1"/>
  <c r="Z237" i="1"/>
  <c r="F237" i="1"/>
  <c r="Y273" i="1"/>
  <c r="AF273" i="1"/>
  <c r="F273" i="1"/>
  <c r="Z273" i="1"/>
  <c r="AA273" i="1"/>
  <c r="Y291" i="1"/>
  <c r="AF291" i="1"/>
  <c r="F291" i="1"/>
  <c r="Z291" i="1"/>
  <c r="AA291" i="1"/>
  <c r="Y310" i="1"/>
  <c r="AF310" i="1"/>
  <c r="AA310" i="1"/>
  <c r="Z310" i="1"/>
  <c r="F310" i="1"/>
  <c r="AF324" i="1"/>
  <c r="F324" i="1"/>
  <c r="AA324" i="1"/>
  <c r="AF342" i="1"/>
  <c r="AA342" i="1"/>
  <c r="F342" i="1"/>
  <c r="Z361" i="1"/>
  <c r="Y361" i="1"/>
  <c r="F361" i="1"/>
  <c r="AF361" i="1"/>
  <c r="AA361" i="1"/>
  <c r="Z381" i="1"/>
  <c r="Y381" i="1"/>
  <c r="F381" i="1"/>
  <c r="AF381" i="1"/>
  <c r="AA381" i="1"/>
  <c r="Z390" i="1"/>
  <c r="Y390" i="1"/>
  <c r="F390" i="1"/>
  <c r="AF390" i="1"/>
  <c r="AA390" i="1"/>
  <c r="AF406" i="1"/>
  <c r="AA406" i="1"/>
  <c r="F406" i="1"/>
  <c r="Z423" i="1"/>
  <c r="Y423" i="1"/>
  <c r="F423" i="1"/>
  <c r="AF423" i="1"/>
  <c r="AA423" i="1"/>
  <c r="Z439" i="1"/>
  <c r="Y439" i="1"/>
  <c r="F439" i="1"/>
  <c r="AF439" i="1"/>
  <c r="AA439" i="1"/>
  <c r="Y456" i="1"/>
  <c r="AF456" i="1"/>
  <c r="AA456" i="1"/>
  <c r="Z456" i="1"/>
  <c r="F456" i="1"/>
  <c r="Y139" i="1"/>
  <c r="AF139" i="1"/>
  <c r="F139" i="1"/>
  <c r="Z139" i="1"/>
  <c r="AA139" i="1"/>
  <c r="Z252" i="1"/>
  <c r="Y252" i="1"/>
  <c r="AA252" i="1"/>
  <c r="AF252" i="1"/>
  <c r="F252" i="1"/>
  <c r="Y268" i="1"/>
  <c r="AF268" i="1"/>
  <c r="F268" i="1"/>
  <c r="Z268" i="1"/>
  <c r="AA268" i="1"/>
  <c r="Z399" i="1"/>
  <c r="Y399" i="1"/>
  <c r="AA399" i="1"/>
  <c r="AF399" i="1"/>
  <c r="F399" i="1"/>
  <c r="Z416" i="1"/>
  <c r="Y416" i="1"/>
  <c r="AA416" i="1"/>
  <c r="AF416" i="1"/>
  <c r="F416" i="1"/>
  <c r="AF432" i="1"/>
  <c r="AA432" i="1"/>
  <c r="F432" i="1"/>
  <c r="AF449" i="1"/>
  <c r="AA449" i="1"/>
  <c r="Z449" i="1"/>
  <c r="Y449" i="1"/>
  <c r="F449" i="1"/>
  <c r="AF59" i="1"/>
  <c r="F59" i="1"/>
  <c r="Z59" i="1"/>
  <c r="AA59" i="1"/>
  <c r="Y59" i="1"/>
  <c r="AA160" i="1"/>
  <c r="AF160" i="1"/>
  <c r="F160" i="1"/>
  <c r="AF261" i="1"/>
  <c r="F261" i="1"/>
  <c r="Z261" i="1"/>
  <c r="Y261" i="1"/>
  <c r="AA261" i="1"/>
  <c r="AF374" i="1"/>
  <c r="AA374" i="1"/>
  <c r="Z374" i="1"/>
  <c r="Y374" i="1"/>
  <c r="F374" i="1"/>
  <c r="AF175" i="1"/>
  <c r="F175" i="1"/>
  <c r="Z175" i="1"/>
  <c r="Y175" i="1"/>
  <c r="AA175" i="1"/>
  <c r="Z442" i="1"/>
  <c r="AA442" i="1"/>
  <c r="Y442" i="1"/>
  <c r="AF442" i="1"/>
  <c r="F442" i="1"/>
  <c r="Z4" i="1"/>
  <c r="F4" i="1"/>
  <c r="Y4" i="1"/>
  <c r="AF4" i="1"/>
  <c r="AA4" i="1"/>
  <c r="Z47" i="1"/>
  <c r="AA47" i="1"/>
  <c r="Y47" i="1"/>
  <c r="AF47" i="1"/>
  <c r="F47" i="1"/>
  <c r="Z84" i="1"/>
  <c r="AA84" i="1"/>
  <c r="Y84" i="1"/>
  <c r="AF84" i="1"/>
  <c r="F84" i="1"/>
  <c r="Z100" i="1"/>
  <c r="F100" i="1"/>
  <c r="Y100" i="1"/>
  <c r="AF100" i="1"/>
  <c r="AA100" i="1"/>
  <c r="Z134" i="1"/>
  <c r="F134" i="1"/>
  <c r="AF134" i="1"/>
  <c r="Y134" i="1"/>
  <c r="AA134" i="1"/>
  <c r="Z164" i="1"/>
  <c r="F164" i="1"/>
  <c r="Y164" i="1"/>
  <c r="AF164" i="1"/>
  <c r="AA164" i="1"/>
  <c r="AF40" i="1"/>
  <c r="F40" i="1"/>
  <c r="Z40" i="1"/>
  <c r="Y40" i="1"/>
  <c r="AA40" i="1"/>
  <c r="Y57" i="1"/>
  <c r="F57" i="1"/>
  <c r="Z57" i="1"/>
  <c r="AF57" i="1"/>
  <c r="AA57" i="1"/>
  <c r="Y117" i="1"/>
  <c r="F117" i="1"/>
  <c r="Z117" i="1"/>
  <c r="AF117" i="1"/>
  <c r="AA117" i="1"/>
  <c r="Y157" i="1"/>
  <c r="AA157" i="1"/>
  <c r="Z157" i="1"/>
  <c r="AF157" i="1"/>
  <c r="F157" i="1"/>
  <c r="AF14" i="1"/>
  <c r="AA14" i="1"/>
  <c r="Z14" i="1"/>
  <c r="Y14" i="1"/>
  <c r="F14" i="1"/>
  <c r="Z36" i="1"/>
  <c r="AA36" i="1"/>
  <c r="Y36" i="1"/>
  <c r="AF36" i="1"/>
  <c r="F36" i="1"/>
  <c r="AF91" i="1"/>
  <c r="AA91" i="1"/>
  <c r="Z91" i="1"/>
  <c r="Y91" i="1"/>
  <c r="F91" i="1"/>
  <c r="F170" i="1"/>
  <c r="AF170" i="1"/>
  <c r="AA170" i="1"/>
  <c r="Z66" i="1"/>
  <c r="AA66" i="1"/>
  <c r="AF66" i="1"/>
  <c r="F66" i="1"/>
  <c r="Y66" i="1"/>
  <c r="Y110" i="1"/>
  <c r="AA110" i="1"/>
  <c r="Z110" i="1"/>
  <c r="AF110" i="1"/>
  <c r="F110" i="1"/>
  <c r="AF173" i="1"/>
  <c r="F173" i="1"/>
  <c r="Y173" i="1"/>
  <c r="Z173" i="1"/>
  <c r="AA173" i="1"/>
  <c r="Y209" i="1"/>
  <c r="F209" i="1"/>
  <c r="AF209" i="1"/>
  <c r="Z209" i="1"/>
  <c r="AA209" i="1"/>
  <c r="AA242" i="1"/>
  <c r="AF242" i="1"/>
  <c r="F242" i="1"/>
  <c r="F296" i="1"/>
  <c r="AF296" i="1"/>
  <c r="AA296" i="1"/>
  <c r="AF313" i="1"/>
  <c r="AA313" i="1"/>
  <c r="Z313" i="1"/>
  <c r="Y313" i="1"/>
  <c r="F313" i="1"/>
  <c r="F348" i="1"/>
  <c r="AF348" i="1"/>
  <c r="AA348" i="1"/>
  <c r="F386" i="1"/>
  <c r="AF386" i="1"/>
  <c r="AA386" i="1"/>
  <c r="AF206" i="1"/>
  <c r="F206" i="1"/>
  <c r="Z206" i="1"/>
  <c r="Y206" i="1"/>
  <c r="AA206" i="1"/>
  <c r="AF222" i="1"/>
  <c r="AA222" i="1"/>
  <c r="Z222" i="1"/>
  <c r="Y222" i="1"/>
  <c r="F222" i="1"/>
  <c r="F239" i="1"/>
  <c r="AF239" i="1"/>
  <c r="AA239" i="1"/>
  <c r="AF275" i="1"/>
  <c r="F275" i="1"/>
  <c r="Z275" i="1"/>
  <c r="Y275" i="1"/>
  <c r="AA275" i="1"/>
  <c r="AF293" i="1"/>
  <c r="AA293" i="1"/>
  <c r="Z293" i="1"/>
  <c r="Y293" i="1"/>
  <c r="F293" i="1"/>
  <c r="AF307" i="1"/>
  <c r="F307" i="1"/>
  <c r="Z307" i="1"/>
  <c r="Y307" i="1"/>
  <c r="AA307" i="1"/>
  <c r="AF326" i="1"/>
  <c r="F326" i="1"/>
  <c r="Y326" i="1"/>
  <c r="Z326" i="1"/>
  <c r="AA326" i="1"/>
  <c r="AA344" i="1"/>
  <c r="AF344" i="1"/>
  <c r="F344" i="1"/>
  <c r="F364" i="1"/>
  <c r="AF364" i="1"/>
  <c r="AA364" i="1"/>
  <c r="AF383" i="1"/>
  <c r="AA383" i="1"/>
  <c r="Y383" i="1"/>
  <c r="Z383" i="1"/>
  <c r="F383" i="1"/>
  <c r="F392" i="1"/>
  <c r="AF392" i="1"/>
  <c r="AA392" i="1"/>
  <c r="AF408" i="1"/>
  <c r="AA408" i="1"/>
  <c r="Z408" i="1"/>
  <c r="Y408" i="1"/>
  <c r="F408" i="1"/>
  <c r="AF425" i="1"/>
  <c r="F425" i="1"/>
  <c r="Z425" i="1"/>
  <c r="Y425" i="1"/>
  <c r="AA425" i="1"/>
  <c r="AF441" i="1"/>
  <c r="AA441" i="1"/>
  <c r="Y441" i="1"/>
  <c r="Z441" i="1"/>
  <c r="F441" i="1"/>
  <c r="AA8" i="1"/>
  <c r="AF8" i="1"/>
  <c r="F8" i="1"/>
  <c r="Y142" i="1"/>
  <c r="F142" i="1"/>
  <c r="Z142" i="1"/>
  <c r="AF142" i="1"/>
  <c r="AA142" i="1"/>
  <c r="F254" i="1"/>
  <c r="AF254" i="1"/>
  <c r="AA254" i="1"/>
  <c r="Z289" i="1"/>
  <c r="F289" i="1"/>
  <c r="Y289" i="1"/>
  <c r="AF289" i="1"/>
  <c r="AA289" i="1"/>
  <c r="F401" i="1"/>
  <c r="AF401" i="1"/>
  <c r="AA401" i="1"/>
  <c r="Z418" i="1"/>
  <c r="AA418" i="1"/>
  <c r="Y418" i="1"/>
  <c r="AF418" i="1"/>
  <c r="F418" i="1"/>
  <c r="Z434" i="1"/>
  <c r="AA434" i="1"/>
  <c r="Y434" i="1"/>
  <c r="AF434" i="1"/>
  <c r="F434" i="1"/>
  <c r="Z451" i="1"/>
  <c r="F451" i="1"/>
  <c r="Y451" i="1"/>
  <c r="AF451" i="1"/>
  <c r="AA451" i="1"/>
  <c r="Z115" i="1"/>
  <c r="F115" i="1"/>
  <c r="Y115" i="1"/>
  <c r="AF115" i="1"/>
  <c r="AA115" i="1"/>
  <c r="F162" i="1"/>
  <c r="AF162" i="1"/>
  <c r="AA162" i="1"/>
  <c r="Z263" i="1"/>
  <c r="F263" i="1"/>
  <c r="Y263" i="1"/>
  <c r="AF263" i="1"/>
  <c r="AA263" i="1"/>
  <c r="Z376" i="1"/>
  <c r="AA376" i="1"/>
  <c r="Y376" i="1"/>
  <c r="AF376" i="1"/>
  <c r="F376" i="1"/>
  <c r="Z203" i="1"/>
  <c r="F203" i="1"/>
  <c r="Y203" i="1"/>
  <c r="AF203" i="1"/>
  <c r="AA203" i="1"/>
  <c r="Z219" i="1"/>
  <c r="AA219" i="1"/>
  <c r="Y219" i="1"/>
  <c r="AF219" i="1"/>
  <c r="F219" i="1"/>
  <c r="Z235" i="1"/>
  <c r="F235" i="1"/>
  <c r="Y235" i="1"/>
  <c r="AF235" i="1"/>
  <c r="AA235" i="1"/>
  <c r="Z272" i="1"/>
  <c r="AA272" i="1"/>
  <c r="Y272" i="1"/>
  <c r="AF272" i="1"/>
  <c r="F272" i="1"/>
  <c r="F288" i="1"/>
  <c r="AF288" i="1"/>
  <c r="AA288" i="1"/>
  <c r="Z309" i="1"/>
  <c r="AA309" i="1"/>
  <c r="Y309" i="1"/>
  <c r="AF309" i="1"/>
  <c r="F309" i="1"/>
  <c r="AA323" i="1"/>
  <c r="AF323" i="1"/>
  <c r="F323" i="1"/>
  <c r="AA341" i="1"/>
  <c r="AF341" i="1"/>
  <c r="F341" i="1"/>
  <c r="Z360" i="1"/>
  <c r="AA360" i="1"/>
  <c r="Y360" i="1"/>
  <c r="AF360" i="1"/>
  <c r="F360" i="1"/>
  <c r="Z380" i="1"/>
  <c r="AA380" i="1"/>
  <c r="Y380" i="1"/>
  <c r="AF380" i="1"/>
  <c r="F380" i="1"/>
  <c r="Z200" i="1"/>
  <c r="AA200" i="1"/>
  <c r="Y200" i="1"/>
  <c r="AF200" i="1"/>
  <c r="F200" i="1"/>
  <c r="Z216" i="1"/>
  <c r="AA216" i="1"/>
  <c r="Y216" i="1"/>
  <c r="AF216" i="1"/>
  <c r="F216" i="1"/>
  <c r="F232" i="1"/>
  <c r="AF232" i="1"/>
  <c r="AA232" i="1"/>
  <c r="AA250" i="1"/>
  <c r="AF250" i="1"/>
  <c r="F250" i="1"/>
  <c r="Z285" i="1"/>
  <c r="F285" i="1"/>
  <c r="Y285" i="1"/>
  <c r="AF285" i="1"/>
  <c r="AA285" i="1"/>
  <c r="Z304" i="1"/>
  <c r="F304" i="1"/>
  <c r="Y304" i="1"/>
  <c r="AF304" i="1"/>
  <c r="AA304" i="1"/>
  <c r="Z320" i="1"/>
  <c r="AA320" i="1"/>
  <c r="Y320" i="1"/>
  <c r="AF320" i="1"/>
  <c r="F320" i="1"/>
  <c r="AF338" i="1"/>
  <c r="AA338" i="1"/>
  <c r="Z338" i="1"/>
  <c r="Y338" i="1"/>
  <c r="F338" i="1"/>
  <c r="F356" i="1"/>
  <c r="AF356" i="1"/>
  <c r="AA356" i="1"/>
  <c r="F377" i="1"/>
  <c r="AF377" i="1"/>
  <c r="AA377" i="1"/>
  <c r="F393" i="1"/>
  <c r="AF393" i="1"/>
  <c r="AA393" i="1"/>
  <c r="F402" i="1"/>
  <c r="AF402" i="1"/>
  <c r="AA402" i="1"/>
  <c r="AA419" i="1"/>
  <c r="AF419" i="1"/>
  <c r="F419" i="1"/>
  <c r="Z435" i="1"/>
  <c r="F435" i="1"/>
  <c r="Y435" i="1"/>
  <c r="AF435" i="1"/>
  <c r="AA435" i="1"/>
  <c r="AF452" i="1"/>
  <c r="AA452" i="1"/>
  <c r="Z452" i="1"/>
  <c r="Y452" i="1"/>
  <c r="F452" i="1"/>
  <c r="AF120" i="1"/>
  <c r="F120" i="1"/>
  <c r="Z120" i="1"/>
  <c r="Y120" i="1"/>
  <c r="AA120" i="1"/>
  <c r="F163" i="1"/>
  <c r="AF163" i="1"/>
  <c r="AA163" i="1"/>
  <c r="AF264" i="1"/>
  <c r="AA264" i="1"/>
  <c r="Z264" i="1"/>
  <c r="Y264" i="1"/>
  <c r="F264" i="1"/>
  <c r="F395" i="1"/>
  <c r="AF395" i="1"/>
  <c r="AA395" i="1"/>
  <c r="F412" i="1"/>
  <c r="AF412" i="1"/>
  <c r="AA412" i="1"/>
  <c r="F428" i="1"/>
  <c r="AF428" i="1"/>
  <c r="AA428" i="1"/>
  <c r="Y445" i="1"/>
  <c r="Z445" i="1"/>
  <c r="AA445" i="1"/>
  <c r="F445" i="1"/>
  <c r="AF445" i="1"/>
  <c r="Z33" i="1"/>
  <c r="AF33" i="1"/>
  <c r="AA33" i="1"/>
  <c r="Y33" i="1"/>
  <c r="F33" i="1"/>
  <c r="Y149" i="1"/>
  <c r="Z149" i="1"/>
  <c r="AA149" i="1"/>
  <c r="AF149" i="1"/>
  <c r="F149" i="1"/>
  <c r="Z257" i="1"/>
  <c r="Y257" i="1"/>
  <c r="AA257" i="1"/>
  <c r="AF257" i="1"/>
  <c r="F257" i="1"/>
  <c r="Z336" i="1"/>
  <c r="Y336" i="1"/>
  <c r="AA336" i="1"/>
  <c r="AF336" i="1"/>
  <c r="F336" i="1"/>
  <c r="Y176" i="1"/>
  <c r="AF176" i="1"/>
  <c r="F176" i="1"/>
  <c r="Z176" i="1"/>
  <c r="AA176" i="1"/>
  <c r="Z64" i="1"/>
  <c r="Y64" i="1"/>
  <c r="F64" i="1"/>
  <c r="AF64" i="1"/>
  <c r="AA64" i="1"/>
  <c r="AF20" i="1"/>
  <c r="Z20" i="1"/>
  <c r="F20" i="1"/>
  <c r="Y20" i="1"/>
  <c r="AA20" i="1"/>
  <c r="Y32" i="1"/>
  <c r="AF32" i="1"/>
  <c r="AA32" i="1"/>
  <c r="Z32" i="1"/>
  <c r="F32" i="1"/>
  <c r="Z60" i="1"/>
  <c r="AF60" i="1"/>
  <c r="AA60" i="1"/>
  <c r="Y60" i="1"/>
  <c r="F60" i="1"/>
  <c r="Y81" i="1"/>
  <c r="AF81" i="1"/>
  <c r="F81" i="1"/>
  <c r="Z81" i="1"/>
  <c r="AA81" i="1"/>
  <c r="AF95" i="1"/>
  <c r="F95" i="1"/>
  <c r="AA95" i="1"/>
  <c r="AF114" i="1"/>
  <c r="Y114" i="1"/>
  <c r="F114" i="1"/>
  <c r="Z114" i="1"/>
  <c r="AA114" i="1"/>
  <c r="Y130" i="1"/>
  <c r="AF130" i="1"/>
  <c r="AA130" i="1"/>
  <c r="Z130" i="1"/>
  <c r="F130" i="1"/>
  <c r="Y153" i="1"/>
  <c r="AF153" i="1"/>
  <c r="AA153" i="1"/>
  <c r="Z153" i="1"/>
  <c r="F153" i="1"/>
  <c r="Y180" i="1"/>
  <c r="AF180" i="1"/>
  <c r="AA180" i="1"/>
  <c r="Z180" i="1"/>
  <c r="F180" i="1"/>
  <c r="Z13" i="1"/>
  <c r="AF13" i="1"/>
  <c r="AA13" i="1"/>
  <c r="Y13" i="1"/>
  <c r="F13" i="1"/>
  <c r="Z29" i="1"/>
  <c r="AF29" i="1"/>
  <c r="F29" i="1"/>
  <c r="Y29" i="1"/>
  <c r="AA29" i="1"/>
  <c r="AF52" i="1"/>
  <c r="AA52" i="1"/>
  <c r="F52" i="1"/>
  <c r="Y75" i="1"/>
  <c r="AF75" i="1"/>
  <c r="F75" i="1"/>
  <c r="Z75" i="1"/>
  <c r="AA75" i="1"/>
  <c r="Y108" i="1"/>
  <c r="AF108" i="1"/>
  <c r="F108" i="1"/>
  <c r="Z108" i="1"/>
  <c r="AA108" i="1"/>
  <c r="Y147" i="1"/>
  <c r="AF147" i="1"/>
  <c r="AA147" i="1"/>
  <c r="Z147" i="1"/>
  <c r="F147" i="1"/>
  <c r="Z6" i="1"/>
  <c r="Y6" i="1"/>
  <c r="F6" i="1"/>
  <c r="AF6" i="1"/>
  <c r="AA6" i="1"/>
  <c r="Z22" i="1"/>
  <c r="Y22" i="1"/>
  <c r="AA22" i="1"/>
  <c r="AF22" i="1"/>
  <c r="F22" i="1"/>
  <c r="AF49" i="1"/>
  <c r="AA49" i="1"/>
  <c r="F49" i="1"/>
  <c r="Z70" i="1"/>
  <c r="AF70" i="1"/>
  <c r="AA70" i="1"/>
  <c r="Y70" i="1"/>
  <c r="F70" i="1"/>
  <c r="Z88" i="1"/>
  <c r="Y88" i="1"/>
  <c r="AA88" i="1"/>
  <c r="AF88" i="1"/>
  <c r="F88" i="1"/>
  <c r="Z102" i="1"/>
  <c r="AF102" i="1"/>
  <c r="F102" i="1"/>
  <c r="Y102" i="1"/>
  <c r="AA102" i="1"/>
  <c r="Z43" i="1"/>
  <c r="Y43" i="1"/>
  <c r="AA43" i="1"/>
  <c r="AF43" i="1"/>
  <c r="F43" i="1"/>
  <c r="Z136" i="1"/>
  <c r="Y136" i="1"/>
  <c r="AA136" i="1"/>
  <c r="AF136" i="1"/>
  <c r="F136" i="1"/>
  <c r="Z166" i="1"/>
  <c r="AF166" i="1"/>
  <c r="F166" i="1"/>
  <c r="Y166" i="1"/>
  <c r="AA166" i="1"/>
  <c r="Z191" i="1"/>
  <c r="Y191" i="1"/>
  <c r="AA191" i="1"/>
  <c r="AF191" i="1"/>
  <c r="F191" i="1"/>
  <c r="Y15" i="1"/>
  <c r="AF15" i="1"/>
  <c r="AA15" i="1"/>
  <c r="Z15" i="1"/>
  <c r="F15" i="1"/>
  <c r="Y38" i="1"/>
  <c r="AF38" i="1"/>
  <c r="F38" i="1"/>
  <c r="Z38" i="1"/>
  <c r="AA38" i="1"/>
  <c r="AF54" i="1"/>
  <c r="F54" i="1"/>
  <c r="AA54" i="1"/>
  <c r="Y79" i="1"/>
  <c r="AF79" i="1"/>
  <c r="F79" i="1"/>
  <c r="Z79" i="1"/>
  <c r="AA79" i="1"/>
  <c r="Y112" i="1"/>
  <c r="AF112" i="1"/>
  <c r="F112" i="1"/>
  <c r="Z112" i="1"/>
  <c r="AA112" i="1"/>
  <c r="Y152" i="1"/>
  <c r="AF152" i="1"/>
  <c r="F152" i="1"/>
  <c r="Z152" i="1"/>
  <c r="AA152" i="1"/>
  <c r="Z73" i="1"/>
  <c r="Y73" i="1"/>
  <c r="F73" i="1"/>
  <c r="AF73" i="1"/>
  <c r="AA73" i="1"/>
  <c r="Z87" i="1"/>
  <c r="Y87" i="1"/>
  <c r="AA87" i="1"/>
  <c r="AF87" i="1"/>
  <c r="F87" i="1"/>
  <c r="Z105" i="1"/>
  <c r="Y105" i="1"/>
  <c r="F105" i="1"/>
  <c r="AF105" i="1"/>
  <c r="AA105" i="1"/>
  <c r="Z122" i="1"/>
  <c r="AF122" i="1"/>
  <c r="AA122" i="1"/>
  <c r="Y122" i="1"/>
  <c r="F122" i="1"/>
  <c r="Z145" i="1"/>
  <c r="Y145" i="1"/>
  <c r="F145" i="1"/>
  <c r="AF145" i="1"/>
  <c r="AA145" i="1"/>
  <c r="AF169" i="1"/>
  <c r="F169" i="1"/>
  <c r="AA169" i="1"/>
  <c r="Z188" i="1"/>
  <c r="Y188" i="1"/>
  <c r="F188" i="1"/>
  <c r="AF188" i="1"/>
  <c r="AA188" i="1"/>
  <c r="Z205" i="1"/>
  <c r="AF205" i="1"/>
  <c r="AA205" i="1"/>
  <c r="Y205" i="1"/>
  <c r="F205" i="1"/>
  <c r="Z221" i="1"/>
  <c r="AF221" i="1"/>
  <c r="AA221" i="1"/>
  <c r="Y221" i="1"/>
  <c r="F221" i="1"/>
  <c r="AF238" i="1"/>
  <c r="F238" i="1"/>
  <c r="AA238" i="1"/>
  <c r="Z274" i="1"/>
  <c r="Y274" i="1"/>
  <c r="AA274" i="1"/>
  <c r="AF274" i="1"/>
  <c r="F274" i="1"/>
  <c r="Z292" i="1"/>
  <c r="Y292" i="1"/>
  <c r="F292" i="1"/>
  <c r="AF292" i="1"/>
  <c r="AA292" i="1"/>
  <c r="Z305" i="1"/>
  <c r="Y305" i="1"/>
  <c r="F305" i="1"/>
  <c r="AF305" i="1"/>
  <c r="AA305" i="1"/>
  <c r="AF325" i="1"/>
  <c r="AA325" i="1"/>
  <c r="F325" i="1"/>
  <c r="AF343" i="1"/>
  <c r="F343" i="1"/>
  <c r="AA343" i="1"/>
  <c r="Z362" i="1"/>
  <c r="Y362" i="1"/>
  <c r="AA362" i="1"/>
  <c r="AF362" i="1"/>
  <c r="F362" i="1"/>
  <c r="Z382" i="1"/>
  <c r="Y382" i="1"/>
  <c r="F382" i="1"/>
  <c r="AF382" i="1"/>
  <c r="AA382" i="1"/>
  <c r="Z202" i="1"/>
  <c r="Y202" i="1"/>
  <c r="AA202" i="1"/>
  <c r="AF202" i="1"/>
  <c r="F202" i="1"/>
  <c r="Z218" i="1"/>
  <c r="Y218" i="1"/>
  <c r="AA218" i="1"/>
  <c r="AF218" i="1"/>
  <c r="F218" i="1"/>
  <c r="Z234" i="1"/>
  <c r="Y234" i="1"/>
  <c r="F234" i="1"/>
  <c r="AF234" i="1"/>
  <c r="AA234" i="1"/>
  <c r="Z271" i="1"/>
  <c r="Y271" i="1"/>
  <c r="AA271" i="1"/>
  <c r="AF271" i="1"/>
  <c r="F271" i="1"/>
  <c r="Z287" i="1"/>
  <c r="Y287" i="1"/>
  <c r="F287" i="1"/>
  <c r="AF287" i="1"/>
  <c r="AA287" i="1"/>
  <c r="Z308" i="1"/>
  <c r="Y308" i="1"/>
  <c r="F308" i="1"/>
  <c r="AF308" i="1"/>
  <c r="AA308" i="1"/>
  <c r="Y322" i="1"/>
  <c r="Z322" i="1"/>
  <c r="AA322" i="1"/>
  <c r="AF322" i="1"/>
  <c r="F322" i="1"/>
  <c r="AF340" i="1"/>
  <c r="AA340" i="1"/>
  <c r="F340" i="1"/>
  <c r="Y359" i="1"/>
  <c r="AF359" i="1"/>
  <c r="F359" i="1"/>
  <c r="Z359" i="1"/>
  <c r="AA359" i="1"/>
  <c r="Y379" i="1"/>
  <c r="AF379" i="1"/>
  <c r="F379" i="1"/>
  <c r="Z379" i="1"/>
  <c r="AA379" i="1"/>
  <c r="AF388" i="1"/>
  <c r="AA388" i="1"/>
  <c r="F388" i="1"/>
  <c r="AF404" i="1"/>
  <c r="AA404" i="1"/>
  <c r="F404" i="1"/>
  <c r="AF421" i="1"/>
  <c r="F421" i="1"/>
  <c r="AA421" i="1"/>
  <c r="Z437" i="1"/>
  <c r="AF437" i="1"/>
  <c r="F437" i="1"/>
  <c r="Y437" i="1"/>
  <c r="AA437" i="1"/>
  <c r="Z454" i="1"/>
  <c r="Y454" i="1"/>
  <c r="F454" i="1"/>
  <c r="AF454" i="1"/>
  <c r="AA454" i="1"/>
  <c r="Z131" i="1"/>
  <c r="Y131" i="1"/>
  <c r="F131" i="1"/>
  <c r="AF131" i="1"/>
  <c r="AA131" i="1"/>
  <c r="Y248" i="1"/>
  <c r="AF248" i="1"/>
  <c r="AA248" i="1"/>
  <c r="Z248" i="1"/>
  <c r="F248" i="1"/>
  <c r="Z266" i="1"/>
  <c r="Y266" i="1"/>
  <c r="AA266" i="1"/>
  <c r="AF266" i="1"/>
  <c r="F266" i="1"/>
  <c r="AF397" i="1"/>
  <c r="F397" i="1"/>
  <c r="AA397" i="1"/>
  <c r="Y414" i="1"/>
  <c r="AF414" i="1"/>
  <c r="F414" i="1"/>
  <c r="Z414" i="1"/>
  <c r="AA414" i="1"/>
  <c r="AF430" i="1"/>
  <c r="AA430" i="1"/>
  <c r="F430" i="1"/>
  <c r="Y447" i="1"/>
  <c r="AF447" i="1"/>
  <c r="AA447" i="1"/>
  <c r="Z447" i="1"/>
  <c r="F447" i="1"/>
  <c r="Y55" i="1"/>
  <c r="AF55" i="1"/>
  <c r="AA55" i="1"/>
  <c r="Z55" i="1"/>
  <c r="F55" i="1"/>
  <c r="AF158" i="1"/>
  <c r="AA158" i="1"/>
  <c r="F158" i="1"/>
  <c r="Y259" i="1"/>
  <c r="AF259" i="1"/>
  <c r="AA259" i="1"/>
  <c r="Z259" i="1"/>
  <c r="F259" i="1"/>
  <c r="AF351" i="1"/>
  <c r="F351" i="1"/>
  <c r="AA351" i="1"/>
  <c r="Y199" i="1"/>
  <c r="AF199" i="1"/>
  <c r="F199" i="1"/>
  <c r="Z199" i="1"/>
  <c r="AA199" i="1"/>
  <c r="Y215" i="1"/>
  <c r="AF215" i="1"/>
  <c r="F215" i="1"/>
  <c r="Z215" i="1"/>
  <c r="AA215" i="1"/>
  <c r="AF231" i="1"/>
  <c r="AA231" i="1"/>
  <c r="F231" i="1"/>
  <c r="AF249" i="1"/>
  <c r="AA249" i="1"/>
  <c r="F249" i="1"/>
  <c r="Y284" i="1"/>
  <c r="AF284" i="1"/>
  <c r="AA284" i="1"/>
  <c r="Z284" i="1"/>
  <c r="F284" i="1"/>
  <c r="Y302" i="1"/>
  <c r="AF302" i="1"/>
  <c r="AA302" i="1"/>
  <c r="Z302" i="1"/>
  <c r="F302" i="1"/>
  <c r="AF319" i="1"/>
  <c r="AA319" i="1"/>
  <c r="F319" i="1"/>
  <c r="Y337" i="1"/>
  <c r="AF337" i="1"/>
  <c r="AA337" i="1"/>
  <c r="Z337" i="1"/>
  <c r="F337" i="1"/>
  <c r="Y352" i="1"/>
  <c r="AF352" i="1"/>
  <c r="F352" i="1"/>
  <c r="Z352" i="1"/>
  <c r="AA352" i="1"/>
  <c r="Y373" i="1"/>
  <c r="AF373" i="1"/>
  <c r="AA373" i="1"/>
  <c r="Z373" i="1"/>
  <c r="F373" i="1"/>
  <c r="Y196" i="1"/>
  <c r="AF196" i="1"/>
  <c r="F196" i="1"/>
  <c r="Z196" i="1"/>
  <c r="AA196" i="1"/>
  <c r="Y212" i="1"/>
  <c r="AF212" i="1"/>
  <c r="AA212" i="1"/>
  <c r="Z212" i="1"/>
  <c r="F212" i="1"/>
  <c r="Y228" i="1"/>
  <c r="AF228" i="1"/>
  <c r="F228" i="1"/>
  <c r="Z228" i="1"/>
  <c r="AA228" i="1"/>
  <c r="AF245" i="1"/>
  <c r="AA245" i="1"/>
  <c r="F245" i="1"/>
  <c r="Y281" i="1"/>
  <c r="AF281" i="1"/>
  <c r="AA281" i="1"/>
  <c r="Z281" i="1"/>
  <c r="F281" i="1"/>
  <c r="Y299" i="1"/>
  <c r="AF299" i="1"/>
  <c r="F299" i="1"/>
  <c r="Z299" i="1"/>
  <c r="AA299" i="1"/>
  <c r="AF316" i="1"/>
  <c r="AA316" i="1"/>
  <c r="F316" i="1"/>
  <c r="Z332" i="1"/>
  <c r="Y332" i="1"/>
  <c r="F332" i="1"/>
  <c r="AF332" i="1"/>
  <c r="AA332" i="1"/>
  <c r="Z353" i="1"/>
  <c r="Y353" i="1"/>
  <c r="AA353" i="1"/>
  <c r="AF353" i="1"/>
  <c r="F353" i="1"/>
  <c r="Z370" i="1"/>
  <c r="Y370" i="1"/>
  <c r="F370" i="1"/>
  <c r="AF370" i="1"/>
  <c r="AA370" i="1"/>
  <c r="AF389" i="1"/>
  <c r="F389" i="1"/>
  <c r="AA389" i="1"/>
  <c r="AF398" i="1"/>
  <c r="AA398" i="1"/>
  <c r="F398" i="1"/>
  <c r="AF415" i="1"/>
  <c r="F415" i="1"/>
  <c r="AA415" i="1"/>
  <c r="AF431" i="1"/>
  <c r="F431" i="1"/>
  <c r="AA431" i="1"/>
  <c r="Z448" i="1"/>
  <c r="Y448" i="1"/>
  <c r="F448" i="1"/>
  <c r="AF448" i="1"/>
  <c r="AA448" i="1"/>
  <c r="AF58" i="1"/>
  <c r="AA58" i="1"/>
  <c r="F58" i="1"/>
  <c r="AF159" i="1"/>
  <c r="F159" i="1"/>
  <c r="AA159" i="1"/>
  <c r="Y260" i="1"/>
  <c r="AF260" i="1"/>
  <c r="F260" i="1"/>
  <c r="Z260" i="1"/>
  <c r="AA260" i="1"/>
  <c r="AF357" i="1"/>
  <c r="F357" i="1"/>
  <c r="AA357" i="1"/>
  <c r="AF407" i="1"/>
  <c r="F407" i="1"/>
  <c r="AA407" i="1"/>
  <c r="Z424" i="1"/>
  <c r="Y424" i="1"/>
  <c r="AA424" i="1"/>
  <c r="AF424" i="1"/>
  <c r="F424" i="1"/>
  <c r="AF440" i="1"/>
  <c r="F440" i="1"/>
  <c r="Z440" i="1"/>
  <c r="AA440" i="1"/>
  <c r="Y440" i="1"/>
  <c r="AA7" i="1"/>
  <c r="AF7" i="1"/>
  <c r="F7" i="1"/>
  <c r="AA140" i="1"/>
  <c r="AF140" i="1"/>
  <c r="F140" i="1"/>
  <c r="AF253" i="1"/>
  <c r="F253" i="1"/>
  <c r="Z253" i="1"/>
  <c r="Y253" i="1"/>
  <c r="AA253" i="1"/>
  <c r="AF269" i="1"/>
  <c r="F269" i="1"/>
  <c r="Z269" i="1"/>
  <c r="Y269" i="1"/>
  <c r="AA269" i="1"/>
  <c r="Z174" i="1"/>
  <c r="F174" i="1"/>
  <c r="AF174" i="1"/>
  <c r="Y174" i="1"/>
  <c r="AA174" i="1"/>
  <c r="AF236" i="1"/>
  <c r="AA236" i="1"/>
  <c r="Z236" i="1"/>
  <c r="Y236" i="1"/>
  <c r="F236" i="1"/>
  <c r="S527" i="12" l="1"/>
  <c r="W634" i="12"/>
  <c r="P549" i="12"/>
  <c r="S506" i="12"/>
  <c r="S112" i="12"/>
  <c r="S525" i="12"/>
  <c r="W348" i="12"/>
  <c r="S542" i="12"/>
  <c r="W539" i="12"/>
  <c r="P193" i="12"/>
  <c r="P524" i="12"/>
  <c r="W486" i="12"/>
  <c r="S478" i="12"/>
  <c r="S496" i="12"/>
  <c r="S111" i="12"/>
  <c r="S113" i="12"/>
  <c r="S458" i="12"/>
  <c r="P530" i="12"/>
  <c r="S622" i="12"/>
  <c r="W587" i="12"/>
  <c r="P555" i="12"/>
  <c r="P504" i="12"/>
  <c r="P636" i="12"/>
  <c r="S114" i="12"/>
  <c r="W526" i="12"/>
  <c r="P505" i="12"/>
  <c r="S73" i="12"/>
  <c r="S456" i="12"/>
  <c r="S440" i="12"/>
  <c r="W586" i="12"/>
  <c r="V134" i="16"/>
  <c r="W134" i="16" s="1"/>
  <c r="X134" i="16"/>
  <c r="V125" i="16"/>
  <c r="W125" i="16" s="1"/>
  <c r="X125" i="16"/>
  <c r="V132" i="16"/>
  <c r="W132" i="16" s="1"/>
  <c r="X132" i="16"/>
  <c r="V128" i="16"/>
  <c r="W128" i="16" s="1"/>
  <c r="X128" i="16"/>
  <c r="V123" i="16"/>
  <c r="W123" i="16" s="1"/>
  <c r="X123" i="16"/>
  <c r="V118" i="16"/>
  <c r="W118" i="16" s="1"/>
  <c r="X118" i="16"/>
  <c r="V113" i="16"/>
  <c r="W113" i="16" s="1"/>
  <c r="X113" i="16"/>
  <c r="V109" i="16"/>
  <c r="W109" i="16" s="1"/>
  <c r="X109" i="16"/>
  <c r="V105" i="16"/>
  <c r="W105" i="16" s="1"/>
  <c r="X105" i="16"/>
  <c r="V99" i="16"/>
  <c r="W99" i="16" s="1"/>
  <c r="X99" i="16"/>
  <c r="V94" i="16"/>
  <c r="W94" i="16" s="1"/>
  <c r="X94" i="16"/>
  <c r="V90" i="16"/>
  <c r="W90" i="16" s="1"/>
  <c r="X90" i="16"/>
  <c r="V86" i="16"/>
  <c r="W86" i="16" s="1"/>
  <c r="X86" i="16"/>
  <c r="V81" i="16"/>
  <c r="W81" i="16" s="1"/>
  <c r="X81" i="16"/>
  <c r="V77" i="16"/>
  <c r="W77" i="16" s="1"/>
  <c r="X77" i="16"/>
  <c r="V73" i="16"/>
  <c r="W73" i="16" s="1"/>
  <c r="X73" i="16"/>
  <c r="V49" i="16"/>
  <c r="W49" i="16" s="1"/>
  <c r="X49" i="16"/>
  <c r="V47" i="16"/>
  <c r="W47" i="16" s="1"/>
  <c r="X47" i="16"/>
  <c r="V65" i="16"/>
  <c r="W65" i="16" s="1"/>
  <c r="X65" i="16"/>
  <c r="V63" i="16"/>
  <c r="W63" i="16" s="1"/>
  <c r="X63" i="16"/>
  <c r="V8" i="16"/>
  <c r="W8" i="16" s="1"/>
  <c r="X8" i="16"/>
  <c r="V11" i="16"/>
  <c r="W11" i="16" s="1"/>
  <c r="X11" i="16"/>
  <c r="V6" i="16"/>
  <c r="W6" i="16" s="1"/>
  <c r="X6" i="16"/>
  <c r="V9" i="16"/>
  <c r="W9" i="16" s="1"/>
  <c r="X9" i="16"/>
  <c r="V4" i="16"/>
  <c r="W4" i="16" s="1"/>
  <c r="X4" i="16"/>
  <c r="V7" i="16"/>
  <c r="W7" i="16" s="1"/>
  <c r="X7" i="16"/>
  <c r="V39" i="16"/>
  <c r="W39" i="16" s="1"/>
  <c r="X39" i="16"/>
  <c r="V5" i="16"/>
  <c r="W5" i="16" s="1"/>
  <c r="X5" i="16"/>
  <c r="V56" i="16"/>
  <c r="W56" i="16" s="1"/>
  <c r="X56" i="16"/>
  <c r="V136" i="16"/>
  <c r="W136" i="16" s="1"/>
  <c r="X136" i="16"/>
  <c r="V131" i="16"/>
  <c r="W131" i="16" s="1"/>
  <c r="X131" i="16"/>
  <c r="V127" i="16"/>
  <c r="W127" i="16" s="1"/>
  <c r="X127" i="16"/>
  <c r="V122" i="16"/>
  <c r="W122" i="16" s="1"/>
  <c r="X122" i="16"/>
  <c r="V117" i="16"/>
  <c r="W117" i="16" s="1"/>
  <c r="X117" i="16"/>
  <c r="V112" i="16"/>
  <c r="W112" i="16" s="1"/>
  <c r="X112" i="16"/>
  <c r="V108" i="16"/>
  <c r="W108" i="16" s="1"/>
  <c r="X108" i="16"/>
  <c r="V104" i="16"/>
  <c r="W104" i="16" s="1"/>
  <c r="X104" i="16"/>
  <c r="V98" i="16"/>
  <c r="W98" i="16" s="1"/>
  <c r="X98" i="16"/>
  <c r="V93" i="16"/>
  <c r="W93" i="16" s="1"/>
  <c r="X93" i="16"/>
  <c r="V89" i="16"/>
  <c r="W89" i="16" s="1"/>
  <c r="X89" i="16"/>
  <c r="V85" i="16"/>
  <c r="W85" i="16" s="1"/>
  <c r="X85" i="16"/>
  <c r="V80" i="16"/>
  <c r="W80" i="16" s="1"/>
  <c r="X80" i="16"/>
  <c r="V76" i="16"/>
  <c r="W76" i="16" s="1"/>
  <c r="X76" i="16"/>
  <c r="V72" i="16"/>
  <c r="W72" i="16" s="1"/>
  <c r="X72" i="16"/>
  <c r="V70" i="16"/>
  <c r="W70" i="16" s="1"/>
  <c r="X70" i="16"/>
  <c r="V68" i="16"/>
  <c r="W68" i="16" s="1"/>
  <c r="X68" i="16"/>
  <c r="V45" i="16"/>
  <c r="W45" i="16" s="1"/>
  <c r="X45" i="16"/>
  <c r="V43" i="16"/>
  <c r="W43" i="16" s="1"/>
  <c r="X43" i="16"/>
  <c r="V37" i="16"/>
  <c r="W37" i="16" s="1"/>
  <c r="X37" i="16"/>
  <c r="V41" i="16"/>
  <c r="W41" i="16" s="1"/>
  <c r="X41" i="16"/>
  <c r="V35" i="16"/>
  <c r="W35" i="16" s="1"/>
  <c r="X35" i="16"/>
  <c r="V61" i="16"/>
  <c r="W61" i="16" s="1"/>
  <c r="X61" i="16"/>
  <c r="V31" i="16"/>
  <c r="W31" i="16" s="1"/>
  <c r="X31" i="16"/>
  <c r="V3" i="16"/>
  <c r="X3" i="16"/>
  <c r="V29" i="16"/>
  <c r="W29" i="16" s="1"/>
  <c r="X29" i="16"/>
  <c r="V60" i="16"/>
  <c r="W60" i="16" s="1"/>
  <c r="X60" i="16"/>
  <c r="V54" i="16"/>
  <c r="W54" i="16" s="1"/>
  <c r="X54" i="16"/>
  <c r="V130" i="16"/>
  <c r="W130" i="16" s="1"/>
  <c r="X130" i="16"/>
  <c r="V120" i="16"/>
  <c r="W120" i="16" s="1"/>
  <c r="X120" i="16"/>
  <c r="V116" i="16"/>
  <c r="W116" i="16" s="1"/>
  <c r="X116" i="16"/>
  <c r="V111" i="16"/>
  <c r="W111" i="16" s="1"/>
  <c r="X111" i="16"/>
  <c r="V107" i="16"/>
  <c r="W107" i="16" s="1"/>
  <c r="X107" i="16"/>
  <c r="V103" i="16"/>
  <c r="W103" i="16" s="1"/>
  <c r="X103" i="16"/>
  <c r="V96" i="16"/>
  <c r="W96" i="16" s="1"/>
  <c r="X96" i="16"/>
  <c r="V92" i="16"/>
  <c r="W92" i="16" s="1"/>
  <c r="X92" i="16"/>
  <c r="V88" i="16"/>
  <c r="W88" i="16" s="1"/>
  <c r="X88" i="16"/>
  <c r="V83" i="16"/>
  <c r="W83" i="16" s="1"/>
  <c r="X83" i="16"/>
  <c r="V79" i="16"/>
  <c r="W79" i="16" s="1"/>
  <c r="X79" i="16"/>
  <c r="V75" i="16"/>
  <c r="W75" i="16" s="1"/>
  <c r="X75" i="16"/>
  <c r="V71" i="16"/>
  <c r="W71" i="16" s="1"/>
  <c r="X71" i="16"/>
  <c r="V69" i="16"/>
  <c r="W69" i="16" s="1"/>
  <c r="X69" i="16"/>
  <c r="V66" i="16"/>
  <c r="W66" i="16" s="1"/>
  <c r="X66" i="16"/>
  <c r="V44" i="16"/>
  <c r="W44" i="16" s="1"/>
  <c r="X44" i="16"/>
  <c r="V27" i="16"/>
  <c r="W27" i="16" s="1"/>
  <c r="X27" i="16"/>
  <c r="V32" i="16"/>
  <c r="W32" i="16" s="1"/>
  <c r="X32" i="16"/>
  <c r="V25" i="16"/>
  <c r="W25" i="16" s="1"/>
  <c r="X25" i="16"/>
  <c r="V30" i="16"/>
  <c r="W30" i="16" s="1"/>
  <c r="X30" i="16"/>
  <c r="V23" i="16"/>
  <c r="W23" i="16" s="1"/>
  <c r="X23" i="16"/>
  <c r="V26" i="16"/>
  <c r="W26" i="16" s="1"/>
  <c r="X26" i="16"/>
  <c r="V21" i="16"/>
  <c r="W21" i="16" s="1"/>
  <c r="X21" i="16"/>
  <c r="V59" i="16"/>
  <c r="W59" i="16" s="1"/>
  <c r="X59" i="16"/>
  <c r="V51" i="16"/>
  <c r="W51" i="16" s="1"/>
  <c r="X51" i="16"/>
  <c r="V133" i="16"/>
  <c r="W133" i="16" s="1"/>
  <c r="X133" i="16"/>
  <c r="V129" i="16"/>
  <c r="W129" i="16" s="1"/>
  <c r="X129" i="16"/>
  <c r="V124" i="16"/>
  <c r="W124" i="16" s="1"/>
  <c r="X124" i="16"/>
  <c r="V119" i="16"/>
  <c r="W119" i="16" s="1"/>
  <c r="X119" i="16"/>
  <c r="V115" i="16"/>
  <c r="W115" i="16" s="1"/>
  <c r="X115" i="16"/>
  <c r="V110" i="16"/>
  <c r="W110" i="16" s="1"/>
  <c r="X110" i="16"/>
  <c r="V106" i="16"/>
  <c r="W106" i="16" s="1"/>
  <c r="X106" i="16"/>
  <c r="V101" i="16"/>
  <c r="W101" i="16" s="1"/>
  <c r="X101" i="16"/>
  <c r="V95" i="16"/>
  <c r="W95" i="16" s="1"/>
  <c r="X95" i="16"/>
  <c r="V91" i="16"/>
  <c r="W91" i="16" s="1"/>
  <c r="X91" i="16"/>
  <c r="V87" i="16"/>
  <c r="W87" i="16" s="1"/>
  <c r="X87" i="16"/>
  <c r="V82" i="16"/>
  <c r="W82" i="16" s="1"/>
  <c r="X82" i="16"/>
  <c r="V78" i="16"/>
  <c r="W78" i="16" s="1"/>
  <c r="X78" i="16"/>
  <c r="V74" i="16"/>
  <c r="W74" i="16" s="1"/>
  <c r="X74" i="16"/>
  <c r="V50" i="16"/>
  <c r="W50" i="16" s="1"/>
  <c r="X50" i="16"/>
  <c r="V48" i="16"/>
  <c r="W48" i="16" s="1"/>
  <c r="X48" i="16"/>
  <c r="V46" i="16"/>
  <c r="W46" i="16" s="1"/>
  <c r="X46" i="16"/>
  <c r="V64" i="16"/>
  <c r="W64" i="16" s="1"/>
  <c r="X64" i="16"/>
  <c r="V24" i="16"/>
  <c r="W24" i="16" s="1"/>
  <c r="X24" i="16"/>
  <c r="V19" i="16"/>
  <c r="W19" i="16" s="1"/>
  <c r="X19" i="16"/>
  <c r="V20" i="16"/>
  <c r="W20" i="16" s="1"/>
  <c r="X20" i="16"/>
  <c r="V17" i="16"/>
  <c r="W17" i="16" s="1"/>
  <c r="X17" i="16"/>
  <c r="V18" i="16"/>
  <c r="W18" i="16" s="1"/>
  <c r="X18" i="16"/>
  <c r="V15" i="16"/>
  <c r="W15" i="16" s="1"/>
  <c r="X15" i="16"/>
  <c r="V16" i="16"/>
  <c r="W16" i="16" s="1"/>
  <c r="X16" i="16"/>
  <c r="V13" i="16"/>
  <c r="W13" i="16" s="1"/>
  <c r="X13" i="16"/>
  <c r="V57" i="16"/>
  <c r="W57" i="16" s="1"/>
  <c r="X57" i="16"/>
  <c r="V53" i="16"/>
  <c r="W53" i="16" s="1"/>
  <c r="X53" i="16"/>
  <c r="AH363" i="1"/>
  <c r="Z363" i="1" s="1"/>
  <c r="AG363" i="1"/>
  <c r="Y363" i="1" s="1"/>
  <c r="AH301" i="1"/>
  <c r="AG301" i="1"/>
  <c r="V34" i="16"/>
  <c r="W34" i="16" s="1"/>
  <c r="AH140" i="1"/>
  <c r="Z140" i="1" s="1"/>
  <c r="AG140" i="1"/>
  <c r="Y140" i="1" s="1"/>
  <c r="AH357" i="1"/>
  <c r="Z357" i="1" s="1"/>
  <c r="AG357" i="1"/>
  <c r="Y357" i="1" s="1"/>
  <c r="AH260" i="1"/>
  <c r="AG260" i="1"/>
  <c r="AG159" i="1"/>
  <c r="Y159" i="1" s="1"/>
  <c r="AH159" i="1"/>
  <c r="Z159" i="1" s="1"/>
  <c r="AH415" i="1"/>
  <c r="Z415" i="1" s="1"/>
  <c r="AG415" i="1"/>
  <c r="Y415" i="1" s="1"/>
  <c r="AH370" i="1"/>
  <c r="AG370" i="1"/>
  <c r="AH332" i="1"/>
  <c r="AG332" i="1"/>
  <c r="AH316" i="1"/>
  <c r="Z316" i="1" s="1"/>
  <c r="AG316" i="1"/>
  <c r="Y316" i="1" s="1"/>
  <c r="AH373" i="1"/>
  <c r="AG373" i="1"/>
  <c r="AH337" i="1"/>
  <c r="AG337" i="1"/>
  <c r="AH319" i="1"/>
  <c r="Z319" i="1" s="1"/>
  <c r="AG319" i="1"/>
  <c r="Y319" i="1" s="1"/>
  <c r="AH302" i="1"/>
  <c r="AG302" i="1"/>
  <c r="AH266" i="1"/>
  <c r="AG266" i="1"/>
  <c r="AH437" i="1"/>
  <c r="AG437" i="1"/>
  <c r="AH308" i="1"/>
  <c r="AG308" i="1"/>
  <c r="AH271" i="1"/>
  <c r="AG271" i="1"/>
  <c r="AH218" i="1"/>
  <c r="AG218" i="1"/>
  <c r="AG382" i="1"/>
  <c r="AH382" i="1"/>
  <c r="AH305" i="1"/>
  <c r="AG305" i="1"/>
  <c r="AH15" i="1"/>
  <c r="AG15" i="1"/>
  <c r="AH88" i="1"/>
  <c r="AG88" i="1"/>
  <c r="AH367" i="1"/>
  <c r="AG367" i="1"/>
  <c r="AH193" i="1"/>
  <c r="AG193" i="1"/>
  <c r="AG128" i="1"/>
  <c r="AH128" i="1"/>
  <c r="AG77" i="1"/>
  <c r="AH77" i="1"/>
  <c r="AG19" i="1"/>
  <c r="AH19" i="1"/>
  <c r="AG189" i="1"/>
  <c r="AH189" i="1"/>
  <c r="AH146" i="1"/>
  <c r="AG146" i="1"/>
  <c r="AG123" i="1"/>
  <c r="AH123" i="1"/>
  <c r="AG106" i="1"/>
  <c r="AH106" i="1"/>
  <c r="AH53" i="1"/>
  <c r="Z53" i="1" s="1"/>
  <c r="AG53" i="1"/>
  <c r="Y53" i="1" s="1"/>
  <c r="AH17" i="1"/>
  <c r="AG17" i="1"/>
  <c r="AH118" i="1"/>
  <c r="Z118" i="1" s="1"/>
  <c r="AG118" i="1"/>
  <c r="Y118" i="1" s="1"/>
  <c r="AG174" i="1"/>
  <c r="AH174" i="1"/>
  <c r="AH253" i="1"/>
  <c r="AG253" i="1"/>
  <c r="AH389" i="1"/>
  <c r="Z389" i="1" s="1"/>
  <c r="AG389" i="1"/>
  <c r="Y389" i="1" s="1"/>
  <c r="AH299" i="1"/>
  <c r="AG299" i="1"/>
  <c r="AH212" i="1"/>
  <c r="AG212" i="1"/>
  <c r="AH231" i="1"/>
  <c r="Z231" i="1" s="1"/>
  <c r="AG231" i="1"/>
  <c r="Y231" i="1" s="1"/>
  <c r="AH215" i="1"/>
  <c r="AG215" i="1"/>
  <c r="AH447" i="1"/>
  <c r="AG447" i="1"/>
  <c r="AH430" i="1"/>
  <c r="Z430" i="1" s="1"/>
  <c r="AG430" i="1"/>
  <c r="Y430" i="1" s="1"/>
  <c r="AH414" i="1"/>
  <c r="AG414" i="1"/>
  <c r="AH397" i="1"/>
  <c r="Z397" i="1" s="1"/>
  <c r="AG397" i="1"/>
  <c r="Y397" i="1" s="1"/>
  <c r="AG131" i="1"/>
  <c r="AH131" i="1"/>
  <c r="AH421" i="1"/>
  <c r="Z421" i="1" s="1"/>
  <c r="AG421" i="1"/>
  <c r="Y421" i="1" s="1"/>
  <c r="AH388" i="1"/>
  <c r="Z388" i="1" s="1"/>
  <c r="AG388" i="1"/>
  <c r="Y388" i="1" s="1"/>
  <c r="AH379" i="1"/>
  <c r="AG379" i="1"/>
  <c r="AH325" i="1"/>
  <c r="Z325" i="1" s="1"/>
  <c r="AG325" i="1"/>
  <c r="Y325" i="1" s="1"/>
  <c r="AH274" i="1"/>
  <c r="AG274" i="1"/>
  <c r="AH238" i="1"/>
  <c r="Z238" i="1" s="1"/>
  <c r="AG238" i="1"/>
  <c r="Y238" i="1" s="1"/>
  <c r="AH221" i="1"/>
  <c r="AG221" i="1"/>
  <c r="AH188" i="1"/>
  <c r="AG188" i="1"/>
  <c r="AG169" i="1"/>
  <c r="Y169" i="1" s="1"/>
  <c r="AH169" i="1"/>
  <c r="Z169" i="1" s="1"/>
  <c r="AG145" i="1"/>
  <c r="AH145" i="1"/>
  <c r="AG105" i="1"/>
  <c r="AH105" i="1"/>
  <c r="AG73" i="1"/>
  <c r="AH73" i="1"/>
  <c r="AH112" i="1"/>
  <c r="AG112" i="1"/>
  <c r="AH166" i="1"/>
  <c r="AG166" i="1"/>
  <c r="AH43" i="1"/>
  <c r="AG43" i="1"/>
  <c r="AH6" i="1"/>
  <c r="AG6" i="1"/>
  <c r="AH108" i="1"/>
  <c r="AG108" i="1"/>
  <c r="AH13" i="1"/>
  <c r="AG13" i="1"/>
  <c r="AG153" i="1"/>
  <c r="AH153" i="1"/>
  <c r="AH95" i="1"/>
  <c r="Z95" i="1" s="1"/>
  <c r="AG95" i="1"/>
  <c r="Y95" i="1" s="1"/>
  <c r="AG81" i="1"/>
  <c r="AH81" i="1"/>
  <c r="AG32" i="1"/>
  <c r="AH32" i="1"/>
  <c r="AG20" i="1"/>
  <c r="AH20" i="1"/>
  <c r="AH64" i="1"/>
  <c r="AG64" i="1"/>
  <c r="AH336" i="1"/>
  <c r="AG336" i="1"/>
  <c r="AG149" i="1"/>
  <c r="AH149" i="1"/>
  <c r="AH412" i="1"/>
  <c r="Z412" i="1" s="1"/>
  <c r="AG412" i="1"/>
  <c r="Y412" i="1" s="1"/>
  <c r="AH452" i="1"/>
  <c r="AG452" i="1"/>
  <c r="AH435" i="1"/>
  <c r="AG435" i="1"/>
  <c r="AH402" i="1"/>
  <c r="Z402" i="1" s="1"/>
  <c r="AG402" i="1"/>
  <c r="Y402" i="1" s="1"/>
  <c r="AH377" i="1"/>
  <c r="Z377" i="1" s="1"/>
  <c r="AG377" i="1"/>
  <c r="Y377" i="1" s="1"/>
  <c r="AH304" i="1"/>
  <c r="AG304" i="1"/>
  <c r="AH250" i="1"/>
  <c r="Z250" i="1" s="1"/>
  <c r="AG250" i="1"/>
  <c r="Y250" i="1" s="1"/>
  <c r="AH216" i="1"/>
  <c r="AG216" i="1"/>
  <c r="AH380" i="1"/>
  <c r="AG380" i="1"/>
  <c r="AH341" i="1"/>
  <c r="Z341" i="1" s="1"/>
  <c r="AG341" i="1"/>
  <c r="Y341" i="1" s="1"/>
  <c r="AH309" i="1"/>
  <c r="AG309" i="1"/>
  <c r="AH272" i="1"/>
  <c r="AG272" i="1"/>
  <c r="AH219" i="1"/>
  <c r="AG219" i="1"/>
  <c r="AH376" i="1"/>
  <c r="AG376" i="1"/>
  <c r="AH162" i="1"/>
  <c r="Z162" i="1" s="1"/>
  <c r="AG162" i="1"/>
  <c r="Y162" i="1" s="1"/>
  <c r="AH451" i="1"/>
  <c r="AG451" i="1"/>
  <c r="AH418" i="1"/>
  <c r="AG418" i="1"/>
  <c r="AH289" i="1"/>
  <c r="AG289" i="1"/>
  <c r="AH142" i="1"/>
  <c r="AG142" i="1"/>
  <c r="AH425" i="1"/>
  <c r="AG425" i="1"/>
  <c r="AH344" i="1"/>
  <c r="Z344" i="1" s="1"/>
  <c r="AG344" i="1"/>
  <c r="Y344" i="1" s="1"/>
  <c r="AH326" i="1"/>
  <c r="AG326" i="1"/>
  <c r="AH293" i="1"/>
  <c r="AG293" i="1"/>
  <c r="AG206" i="1"/>
  <c r="AH206" i="1"/>
  <c r="AH386" i="1"/>
  <c r="Z386" i="1" s="1"/>
  <c r="AG386" i="1"/>
  <c r="Y386" i="1" s="1"/>
  <c r="AH242" i="1"/>
  <c r="Z242" i="1" s="1"/>
  <c r="AG242" i="1"/>
  <c r="Y242" i="1" s="1"/>
  <c r="AH209" i="1"/>
  <c r="AG209" i="1"/>
  <c r="AG117" i="1"/>
  <c r="AH117" i="1"/>
  <c r="AH84" i="1"/>
  <c r="AG84" i="1"/>
  <c r="AH4" i="1"/>
  <c r="AG4" i="1"/>
  <c r="AH374" i="1"/>
  <c r="AG374" i="1"/>
  <c r="AH449" i="1"/>
  <c r="AG449" i="1"/>
  <c r="AH399" i="1"/>
  <c r="AG399" i="1"/>
  <c r="AG252" i="1"/>
  <c r="AH252" i="1"/>
  <c r="AG456" i="1"/>
  <c r="AH456" i="1"/>
  <c r="AH423" i="1"/>
  <c r="AG423" i="1"/>
  <c r="AH406" i="1"/>
  <c r="Z406" i="1" s="1"/>
  <c r="AG406" i="1"/>
  <c r="Y406" i="1" s="1"/>
  <c r="AH390" i="1"/>
  <c r="AG390" i="1"/>
  <c r="AH361" i="1"/>
  <c r="AG361" i="1"/>
  <c r="AH342" i="1"/>
  <c r="Z342" i="1" s="1"/>
  <c r="AG342" i="1"/>
  <c r="Y342" i="1" s="1"/>
  <c r="AH291" i="1"/>
  <c r="AG291" i="1"/>
  <c r="AH237" i="1"/>
  <c r="AG237" i="1"/>
  <c r="AH204" i="1"/>
  <c r="AG204" i="1"/>
  <c r="AH345" i="1"/>
  <c r="Z345" i="1" s="1"/>
  <c r="AG345" i="1"/>
  <c r="Y345" i="1" s="1"/>
  <c r="AH327" i="1"/>
  <c r="AG327" i="1"/>
  <c r="AH276" i="1"/>
  <c r="Z276" i="1" s="1"/>
  <c r="AG276" i="1"/>
  <c r="Y276" i="1" s="1"/>
  <c r="AH207" i="1"/>
  <c r="AG207" i="1"/>
  <c r="AH267" i="1"/>
  <c r="AG267" i="1"/>
  <c r="AH438" i="1"/>
  <c r="AG438" i="1"/>
  <c r="AH422" i="1"/>
  <c r="Z422" i="1" s="1"/>
  <c r="AG422" i="1"/>
  <c r="Y422" i="1" s="1"/>
  <c r="AH405" i="1"/>
  <c r="AG405" i="1"/>
  <c r="AH258" i="1"/>
  <c r="AG258" i="1"/>
  <c r="AH150" i="1"/>
  <c r="AG150" i="1"/>
  <c r="AG34" i="1"/>
  <c r="AH34" i="1"/>
  <c r="AH446" i="1"/>
  <c r="Z446" i="1" s="1"/>
  <c r="AG446" i="1"/>
  <c r="Y446" i="1" s="1"/>
  <c r="AH387" i="1"/>
  <c r="Z387" i="1" s="1"/>
  <c r="AG387" i="1"/>
  <c r="Y387" i="1" s="1"/>
  <c r="AH368" i="1"/>
  <c r="AG368" i="1"/>
  <c r="AG349" i="1"/>
  <c r="Y349" i="1" s="1"/>
  <c r="AH349" i="1"/>
  <c r="Z349" i="1" s="1"/>
  <c r="AH330" i="1"/>
  <c r="AG330" i="1"/>
  <c r="AH314" i="1"/>
  <c r="Z314" i="1" s="1"/>
  <c r="AG314" i="1"/>
  <c r="Y314" i="1" s="1"/>
  <c r="AH210" i="1"/>
  <c r="AG210" i="1"/>
  <c r="AH371" i="1"/>
  <c r="AG371" i="1"/>
  <c r="AH354" i="1"/>
  <c r="Z354" i="1" s="1"/>
  <c r="AG354" i="1"/>
  <c r="Y354" i="1" s="1"/>
  <c r="AH303" i="1"/>
  <c r="AG303" i="1"/>
  <c r="AH229" i="1"/>
  <c r="Z229" i="1" s="1"/>
  <c r="AG229" i="1"/>
  <c r="Y229" i="1" s="1"/>
  <c r="AH213" i="1"/>
  <c r="AG213" i="1"/>
  <c r="AG181" i="1"/>
  <c r="AH181" i="1"/>
  <c r="AH126" i="1"/>
  <c r="AG126" i="1"/>
  <c r="AH96" i="1"/>
  <c r="AG96" i="1"/>
  <c r="AG179" i="1"/>
  <c r="AH179" i="1"/>
  <c r="AH178" i="1"/>
  <c r="AG178" i="1"/>
  <c r="AG151" i="1"/>
  <c r="AH151" i="1"/>
  <c r="AG111" i="1"/>
  <c r="AH111" i="1"/>
  <c r="AH78" i="1"/>
  <c r="AG78" i="1"/>
  <c r="AH41" i="1"/>
  <c r="AG41" i="1"/>
  <c r="AG85" i="1"/>
  <c r="AH85" i="1"/>
  <c r="AH35" i="1"/>
  <c r="AG35" i="1"/>
  <c r="AG187" i="1"/>
  <c r="AH187" i="1"/>
  <c r="AH141" i="1"/>
  <c r="AG141" i="1"/>
  <c r="AG104" i="1"/>
  <c r="AH104" i="1"/>
  <c r="AH90" i="1"/>
  <c r="AG90" i="1"/>
  <c r="AH72" i="1"/>
  <c r="AG72" i="1"/>
  <c r="AH51" i="1"/>
  <c r="Z51" i="1" s="1"/>
  <c r="AG51" i="1"/>
  <c r="Y51" i="1" s="1"/>
  <c r="AG11" i="1"/>
  <c r="AH11" i="1"/>
  <c r="AH177" i="1"/>
  <c r="AG177" i="1"/>
  <c r="AH265" i="1"/>
  <c r="AG265" i="1"/>
  <c r="AG121" i="1"/>
  <c r="AH121" i="1"/>
  <c r="AH436" i="1"/>
  <c r="AG436" i="1"/>
  <c r="AH420" i="1"/>
  <c r="AG420" i="1"/>
  <c r="AH403" i="1"/>
  <c r="Z403" i="1" s="1"/>
  <c r="AG403" i="1"/>
  <c r="Y403" i="1" s="1"/>
  <c r="AH335" i="1"/>
  <c r="AG335" i="1"/>
  <c r="AH256" i="1"/>
  <c r="AG256" i="1"/>
  <c r="AH31" i="1"/>
  <c r="Z31" i="1" s="1"/>
  <c r="AG31" i="1"/>
  <c r="Y31" i="1" s="1"/>
  <c r="AH427" i="1"/>
  <c r="Z427" i="1" s="1"/>
  <c r="AG427" i="1"/>
  <c r="Y427" i="1" s="1"/>
  <c r="AH394" i="1"/>
  <c r="Z394" i="1" s="1"/>
  <c r="AG394" i="1"/>
  <c r="Y394" i="1" s="1"/>
  <c r="AH295" i="1"/>
  <c r="Z295" i="1" s="1"/>
  <c r="AG295" i="1"/>
  <c r="Y295" i="1" s="1"/>
  <c r="AH241" i="1"/>
  <c r="Z241" i="1" s="1"/>
  <c r="AG241" i="1"/>
  <c r="Y241" i="1" s="1"/>
  <c r="AG208" i="1"/>
  <c r="AH208" i="1"/>
  <c r="AH369" i="1"/>
  <c r="AG369" i="1"/>
  <c r="AH331" i="1"/>
  <c r="Z331" i="1" s="1"/>
  <c r="AG331" i="1"/>
  <c r="Y331" i="1" s="1"/>
  <c r="AH298" i="1"/>
  <c r="Z298" i="1" s="1"/>
  <c r="AG298" i="1"/>
  <c r="Y298" i="1" s="1"/>
  <c r="AH244" i="1"/>
  <c r="Z244" i="1" s="1"/>
  <c r="AG244" i="1"/>
  <c r="Y244" i="1" s="1"/>
  <c r="AH211" i="1"/>
  <c r="AG211" i="1"/>
  <c r="AH290" i="1"/>
  <c r="AG290" i="1"/>
  <c r="AG143" i="1"/>
  <c r="AH143" i="1"/>
  <c r="AH443" i="1"/>
  <c r="AG443" i="1"/>
  <c r="AH409" i="1"/>
  <c r="AG409" i="1"/>
  <c r="AH411" i="1"/>
  <c r="AG411" i="1"/>
  <c r="AH262" i="1"/>
  <c r="AG262" i="1"/>
  <c r="AG107" i="1"/>
  <c r="AH107" i="1"/>
  <c r="AH433" i="1"/>
  <c r="Z433" i="1" s="1"/>
  <c r="AG433" i="1"/>
  <c r="Y433" i="1" s="1"/>
  <c r="AH417" i="1"/>
  <c r="AG417" i="1"/>
  <c r="AG400" i="1"/>
  <c r="Y400" i="1" s="1"/>
  <c r="AH400" i="1"/>
  <c r="Z400" i="1" s="1"/>
  <c r="AH372" i="1"/>
  <c r="AG372" i="1"/>
  <c r="AH334" i="1"/>
  <c r="Z334" i="1" s="1"/>
  <c r="AG334" i="1"/>
  <c r="Y334" i="1" s="1"/>
  <c r="AH318" i="1"/>
  <c r="AG318" i="1"/>
  <c r="AH283" i="1"/>
  <c r="AG283" i="1"/>
  <c r="AG198" i="1"/>
  <c r="AH198" i="1"/>
  <c r="AH339" i="1"/>
  <c r="Z339" i="1" s="1"/>
  <c r="AG339" i="1"/>
  <c r="Y339" i="1" s="1"/>
  <c r="AH286" i="1"/>
  <c r="AG286" i="1"/>
  <c r="AH201" i="1"/>
  <c r="AG201" i="1"/>
  <c r="AG165" i="1"/>
  <c r="AH165" i="1"/>
  <c r="AG119" i="1"/>
  <c r="AH119" i="1"/>
  <c r="AH186" i="1"/>
  <c r="AG186" i="1"/>
  <c r="AG103" i="1"/>
  <c r="Y103" i="1" s="1"/>
  <c r="AH103" i="1"/>
  <c r="Z103" i="1" s="1"/>
  <c r="AG71" i="1"/>
  <c r="AH71" i="1"/>
  <c r="AG50" i="1"/>
  <c r="Y50" i="1" s="1"/>
  <c r="AH50" i="1"/>
  <c r="Z50" i="1" s="1"/>
  <c r="AG9" i="1"/>
  <c r="AH9" i="1"/>
  <c r="AH132" i="1"/>
  <c r="AG132" i="1"/>
  <c r="AG97" i="1"/>
  <c r="AH97" i="1"/>
  <c r="AG65" i="1"/>
  <c r="AH65" i="1"/>
  <c r="AH37" i="1"/>
  <c r="AG37" i="1"/>
  <c r="AH23" i="1"/>
  <c r="AG23" i="1"/>
  <c r="AG183" i="1"/>
  <c r="AH183" i="1"/>
  <c r="AG69" i="1"/>
  <c r="AH69" i="1"/>
  <c r="AH27" i="1"/>
  <c r="AG27" i="1"/>
  <c r="AH148" i="1"/>
  <c r="AG148" i="1"/>
  <c r="AG109" i="1"/>
  <c r="AH109" i="1"/>
  <c r="AH76" i="1"/>
  <c r="AG76" i="1"/>
  <c r="AH39" i="1"/>
  <c r="AG39" i="1"/>
  <c r="AG236" i="1"/>
  <c r="AH236" i="1"/>
  <c r="AH269" i="1"/>
  <c r="AG269" i="1"/>
  <c r="AG7" i="1"/>
  <c r="Y7" i="1" s="1"/>
  <c r="AH7" i="1"/>
  <c r="Z7" i="1" s="1"/>
  <c r="AG440" i="1"/>
  <c r="AH440" i="1"/>
  <c r="AG424" i="1"/>
  <c r="AH424" i="1"/>
  <c r="AH407" i="1"/>
  <c r="Z407" i="1" s="1"/>
  <c r="AG407" i="1"/>
  <c r="Y407" i="1" s="1"/>
  <c r="AG58" i="1"/>
  <c r="Y58" i="1" s="1"/>
  <c r="AH58" i="1"/>
  <c r="Z58" i="1" s="1"/>
  <c r="AG448" i="1"/>
  <c r="AH448" i="1"/>
  <c r="AH431" i="1"/>
  <c r="Z431" i="1" s="1"/>
  <c r="AG431" i="1"/>
  <c r="Y431" i="1" s="1"/>
  <c r="AH398" i="1"/>
  <c r="Z398" i="1" s="1"/>
  <c r="AG398" i="1"/>
  <c r="Y398" i="1" s="1"/>
  <c r="AH353" i="1"/>
  <c r="AG353" i="1"/>
  <c r="AH281" i="1"/>
  <c r="AG281" i="1"/>
  <c r="AH245" i="1"/>
  <c r="Z245" i="1" s="1"/>
  <c r="AG245" i="1"/>
  <c r="Y245" i="1" s="1"/>
  <c r="AH228" i="1"/>
  <c r="AG228" i="1"/>
  <c r="AG196" i="1"/>
  <c r="AH196" i="1"/>
  <c r="AH352" i="1"/>
  <c r="AG352" i="1"/>
  <c r="AG284" i="1"/>
  <c r="AH284" i="1"/>
  <c r="AH249" i="1"/>
  <c r="Z249" i="1" s="1"/>
  <c r="AG249" i="1"/>
  <c r="Y249" i="1" s="1"/>
  <c r="AH199" i="1"/>
  <c r="AG199" i="1"/>
  <c r="AH351" i="1"/>
  <c r="Z351" i="1" s="1"/>
  <c r="AG351" i="1"/>
  <c r="Y351" i="1" s="1"/>
  <c r="AH259" i="1"/>
  <c r="AG259" i="1"/>
  <c r="AH158" i="1"/>
  <c r="Z158" i="1" s="1"/>
  <c r="AG158" i="1"/>
  <c r="Y158" i="1" s="1"/>
  <c r="AH55" i="1"/>
  <c r="AG55" i="1"/>
  <c r="AH248" i="1"/>
  <c r="AG248" i="1"/>
  <c r="AH454" i="1"/>
  <c r="AG454" i="1"/>
  <c r="AH404" i="1"/>
  <c r="Z404" i="1" s="1"/>
  <c r="AG404" i="1"/>
  <c r="Y404" i="1" s="1"/>
  <c r="AH359" i="1"/>
  <c r="AG359" i="1"/>
  <c r="AH340" i="1"/>
  <c r="Z340" i="1" s="1"/>
  <c r="AG340" i="1"/>
  <c r="Y340" i="1" s="1"/>
  <c r="AH322" i="1"/>
  <c r="AG322" i="1"/>
  <c r="AH287" i="1"/>
  <c r="AG287" i="1"/>
  <c r="AH234" i="1"/>
  <c r="AG234" i="1"/>
  <c r="AG202" i="1"/>
  <c r="AH202" i="1"/>
  <c r="AH362" i="1"/>
  <c r="AG362" i="1"/>
  <c r="AH343" i="1"/>
  <c r="Z343" i="1" s="1"/>
  <c r="AG343" i="1"/>
  <c r="Y343" i="1" s="1"/>
  <c r="AH292" i="1"/>
  <c r="AG292" i="1"/>
  <c r="AH205" i="1"/>
  <c r="AG205" i="1"/>
  <c r="AH122" i="1"/>
  <c r="AG122" i="1"/>
  <c r="AG87" i="1"/>
  <c r="AH87" i="1"/>
  <c r="AH152" i="1"/>
  <c r="AG152" i="1"/>
  <c r="AG79" i="1"/>
  <c r="AH79" i="1"/>
  <c r="AG54" i="1"/>
  <c r="Y54" i="1" s="1"/>
  <c r="AH54" i="1"/>
  <c r="Z54" i="1" s="1"/>
  <c r="AG38" i="1"/>
  <c r="AH38" i="1"/>
  <c r="AH191" i="1"/>
  <c r="AG191" i="1"/>
  <c r="AH136" i="1"/>
  <c r="AG136" i="1"/>
  <c r="AG102" i="1"/>
  <c r="AH102" i="1"/>
  <c r="AH70" i="1"/>
  <c r="AG70" i="1"/>
  <c r="AH49" i="1"/>
  <c r="Z49" i="1" s="1"/>
  <c r="AG49" i="1"/>
  <c r="Y49" i="1" s="1"/>
  <c r="AG22" i="1"/>
  <c r="AH22" i="1"/>
  <c r="AG147" i="1"/>
  <c r="AH147" i="1"/>
  <c r="AG75" i="1"/>
  <c r="AH75" i="1"/>
  <c r="AG52" i="1"/>
  <c r="Y52" i="1" s="1"/>
  <c r="AH52" i="1"/>
  <c r="Z52" i="1" s="1"/>
  <c r="AH29" i="1"/>
  <c r="AG29" i="1"/>
  <c r="AH180" i="1"/>
  <c r="AG180" i="1"/>
  <c r="AG130" i="1"/>
  <c r="AH130" i="1"/>
  <c r="AH114" i="1"/>
  <c r="AG114" i="1"/>
  <c r="AG60" i="1"/>
  <c r="AH60" i="1"/>
  <c r="AG176" i="1"/>
  <c r="AH176" i="1"/>
  <c r="AH257" i="1"/>
  <c r="AG257" i="1"/>
  <c r="AH33" i="1"/>
  <c r="AG33" i="1"/>
  <c r="AH445" i="1"/>
  <c r="AG445" i="1"/>
  <c r="AH428" i="1"/>
  <c r="Z428" i="1" s="1"/>
  <c r="AG428" i="1"/>
  <c r="Y428" i="1" s="1"/>
  <c r="AH395" i="1"/>
  <c r="Z395" i="1" s="1"/>
  <c r="AG395" i="1"/>
  <c r="Y395" i="1" s="1"/>
  <c r="AH264" i="1"/>
  <c r="AG264" i="1"/>
  <c r="AG163" i="1"/>
  <c r="Y163" i="1" s="1"/>
  <c r="AH163" i="1"/>
  <c r="Z163" i="1" s="1"/>
  <c r="AH120" i="1"/>
  <c r="AG120" i="1"/>
  <c r="AH419" i="1"/>
  <c r="Z419" i="1" s="1"/>
  <c r="AG419" i="1"/>
  <c r="Y419" i="1" s="1"/>
  <c r="AH393" i="1"/>
  <c r="Z393" i="1" s="1"/>
  <c r="AG393" i="1"/>
  <c r="Y393" i="1" s="1"/>
  <c r="AH356" i="1"/>
  <c r="Z356" i="1" s="1"/>
  <c r="AG356" i="1"/>
  <c r="Y356" i="1" s="1"/>
  <c r="AH338" i="1"/>
  <c r="AG338" i="1"/>
  <c r="AH320" i="1"/>
  <c r="AG320" i="1"/>
  <c r="AH285" i="1"/>
  <c r="AG285" i="1"/>
  <c r="AH232" i="1"/>
  <c r="Z232" i="1" s="1"/>
  <c r="AG232" i="1"/>
  <c r="Y232" i="1" s="1"/>
  <c r="AG200" i="1"/>
  <c r="AH200" i="1"/>
  <c r="AH360" i="1"/>
  <c r="AG360" i="1"/>
  <c r="AH323" i="1"/>
  <c r="Z323" i="1" s="1"/>
  <c r="AG323" i="1"/>
  <c r="Y323" i="1" s="1"/>
  <c r="AH288" i="1"/>
  <c r="Z288" i="1" s="1"/>
  <c r="AG288" i="1"/>
  <c r="Y288" i="1" s="1"/>
  <c r="AH235" i="1"/>
  <c r="AG235" i="1"/>
  <c r="AH203" i="1"/>
  <c r="AG203" i="1"/>
  <c r="AH263" i="1"/>
  <c r="AG263" i="1"/>
  <c r="AG115" i="1"/>
  <c r="AH115" i="1"/>
  <c r="AH434" i="1"/>
  <c r="AG434" i="1"/>
  <c r="AH401" i="1"/>
  <c r="Z401" i="1" s="1"/>
  <c r="AG401" i="1"/>
  <c r="Y401" i="1" s="1"/>
  <c r="AH254" i="1"/>
  <c r="Z254" i="1" s="1"/>
  <c r="AG254" i="1"/>
  <c r="Y254" i="1" s="1"/>
  <c r="AG8" i="1"/>
  <c r="Y8" i="1" s="1"/>
  <c r="AH8" i="1"/>
  <c r="Z8" i="1" s="1"/>
  <c r="AH441" i="1"/>
  <c r="AG441" i="1"/>
  <c r="AG408" i="1"/>
  <c r="AH408" i="1"/>
  <c r="AG392" i="1"/>
  <c r="Y392" i="1" s="1"/>
  <c r="AH392" i="1"/>
  <c r="Z392" i="1" s="1"/>
  <c r="AH383" i="1"/>
  <c r="AG383" i="1"/>
  <c r="AH364" i="1"/>
  <c r="Z364" i="1" s="1"/>
  <c r="AG364" i="1"/>
  <c r="Y364" i="1" s="1"/>
  <c r="AH307" i="1"/>
  <c r="AG307" i="1"/>
  <c r="AH275" i="1"/>
  <c r="AG275" i="1"/>
  <c r="AH239" i="1"/>
  <c r="Z239" i="1" s="1"/>
  <c r="AG239" i="1"/>
  <c r="Y239" i="1" s="1"/>
  <c r="AH222" i="1"/>
  <c r="AG222" i="1"/>
  <c r="AH348" i="1"/>
  <c r="Z348" i="1" s="1"/>
  <c r="AG348" i="1"/>
  <c r="Y348" i="1" s="1"/>
  <c r="AH313" i="1"/>
  <c r="AG313" i="1"/>
  <c r="AH296" i="1"/>
  <c r="Z296" i="1" s="1"/>
  <c r="AG296" i="1"/>
  <c r="Y296" i="1" s="1"/>
  <c r="AG173" i="1"/>
  <c r="AH173" i="1"/>
  <c r="AH110" i="1"/>
  <c r="AG110" i="1"/>
  <c r="AH66" i="1"/>
  <c r="AG66" i="1"/>
  <c r="AH170" i="1"/>
  <c r="Z170" i="1" s="1"/>
  <c r="AG170" i="1"/>
  <c r="Y170" i="1" s="1"/>
  <c r="AG91" i="1"/>
  <c r="AH91" i="1"/>
  <c r="AG36" i="1"/>
  <c r="AH36" i="1"/>
  <c r="AG14" i="1"/>
  <c r="AH14" i="1"/>
  <c r="AG157" i="1"/>
  <c r="AH157" i="1"/>
  <c r="AH57" i="1"/>
  <c r="AG57" i="1"/>
  <c r="AG40" i="1"/>
  <c r="AH40" i="1"/>
  <c r="AH164" i="1"/>
  <c r="AG164" i="1"/>
  <c r="AH134" i="1"/>
  <c r="AG134" i="1"/>
  <c r="AG100" i="1"/>
  <c r="AH100" i="1"/>
  <c r="AH47" i="1"/>
  <c r="AG47" i="1"/>
  <c r="AH442" i="1"/>
  <c r="AG442" i="1"/>
  <c r="AH175" i="1"/>
  <c r="AG175" i="1"/>
  <c r="AH261" i="1"/>
  <c r="AG261" i="1"/>
  <c r="AH160" i="1"/>
  <c r="Z160" i="1" s="1"/>
  <c r="AG160" i="1"/>
  <c r="Y160" i="1" s="1"/>
  <c r="AH59" i="1"/>
  <c r="AG59" i="1"/>
  <c r="AG432" i="1"/>
  <c r="Y432" i="1" s="1"/>
  <c r="AH432" i="1"/>
  <c r="Z432" i="1" s="1"/>
  <c r="AG416" i="1"/>
  <c r="AH416" i="1"/>
  <c r="AH268" i="1"/>
  <c r="AG268" i="1"/>
  <c r="AG139" i="1"/>
  <c r="AH139" i="1"/>
  <c r="AH439" i="1"/>
  <c r="AG439" i="1"/>
  <c r="AH381" i="1"/>
  <c r="AG381" i="1"/>
  <c r="AH324" i="1"/>
  <c r="Z324" i="1" s="1"/>
  <c r="AG324" i="1"/>
  <c r="Y324" i="1" s="1"/>
  <c r="AH310" i="1"/>
  <c r="AG310" i="1"/>
  <c r="AH273" i="1"/>
  <c r="AG273" i="1"/>
  <c r="AG220" i="1"/>
  <c r="AH220" i="1"/>
  <c r="AH384" i="1"/>
  <c r="AG384" i="1"/>
  <c r="AH365" i="1"/>
  <c r="Z365" i="1" s="1"/>
  <c r="AG365" i="1"/>
  <c r="Y365" i="1" s="1"/>
  <c r="AH311" i="1"/>
  <c r="AG311" i="1"/>
  <c r="AH294" i="1"/>
  <c r="Z294" i="1" s="1"/>
  <c r="AG294" i="1"/>
  <c r="Y294" i="1" s="1"/>
  <c r="AH240" i="1"/>
  <c r="Z240" i="1" s="1"/>
  <c r="AG240" i="1"/>
  <c r="Y240" i="1" s="1"/>
  <c r="AH223" i="1"/>
  <c r="AG223" i="1"/>
  <c r="AH251" i="1"/>
  <c r="AG251" i="1"/>
  <c r="AH138" i="1"/>
  <c r="AG138" i="1"/>
  <c r="AH455" i="1"/>
  <c r="AG455" i="1"/>
  <c r="AH347" i="1"/>
  <c r="AG347" i="1"/>
  <c r="AH429" i="1"/>
  <c r="Z429" i="1" s="1"/>
  <c r="AG429" i="1"/>
  <c r="Y429" i="1" s="1"/>
  <c r="AH413" i="1"/>
  <c r="AG413" i="1"/>
  <c r="AH396" i="1"/>
  <c r="Z396" i="1" s="1"/>
  <c r="AG396" i="1"/>
  <c r="Y396" i="1" s="1"/>
  <c r="AH297" i="1"/>
  <c r="Z297" i="1" s="1"/>
  <c r="AG297" i="1"/>
  <c r="Y297" i="1" s="1"/>
  <c r="AH279" i="1"/>
  <c r="AG279" i="1"/>
  <c r="AH243" i="1"/>
  <c r="Z243" i="1" s="1"/>
  <c r="AG243" i="1"/>
  <c r="Y243" i="1" s="1"/>
  <c r="AH226" i="1"/>
  <c r="AG226" i="1"/>
  <c r="AG194" i="1"/>
  <c r="AH194" i="1"/>
  <c r="AH333" i="1"/>
  <c r="Z333" i="1" s="1"/>
  <c r="AG333" i="1"/>
  <c r="Y333" i="1" s="1"/>
  <c r="AG317" i="1"/>
  <c r="AH317" i="1"/>
  <c r="AH282" i="1"/>
  <c r="AG282" i="1"/>
  <c r="AH246" i="1"/>
  <c r="Z246" i="1" s="1"/>
  <c r="AG246" i="1"/>
  <c r="Y246" i="1" s="1"/>
  <c r="AH197" i="1"/>
  <c r="AG197" i="1"/>
  <c r="AH154" i="1"/>
  <c r="AG154" i="1"/>
  <c r="AG113" i="1"/>
  <c r="AH113" i="1"/>
  <c r="AH82" i="1"/>
  <c r="AG82" i="1"/>
  <c r="AH129" i="1"/>
  <c r="AG129" i="1"/>
  <c r="AH94" i="1"/>
  <c r="Z94" i="1" s="1"/>
  <c r="AG94" i="1"/>
  <c r="Y94" i="1" s="1"/>
  <c r="AG67" i="1"/>
  <c r="AH67" i="1"/>
  <c r="AH45" i="1"/>
  <c r="AG45" i="1"/>
  <c r="AG24" i="1"/>
  <c r="AH24" i="1"/>
  <c r="AH3" i="1"/>
  <c r="AG3" i="1"/>
  <c r="AH127" i="1"/>
  <c r="AG127" i="1"/>
  <c r="AG99" i="1"/>
  <c r="AH99" i="1"/>
  <c r="AH62" i="1"/>
  <c r="Z62" i="1" s="1"/>
  <c r="AG62" i="1"/>
  <c r="Y62" i="1" s="1"/>
  <c r="AG18" i="1"/>
  <c r="AH18" i="1"/>
  <c r="AG171" i="1"/>
  <c r="Y171" i="1" s="1"/>
  <c r="AH171" i="1"/>
  <c r="Z171" i="1" s="1"/>
  <c r="AH124" i="1"/>
  <c r="AG124" i="1"/>
  <c r="AG63" i="1"/>
  <c r="AH63" i="1"/>
  <c r="AH21" i="1"/>
  <c r="AG21" i="1"/>
  <c r="AH168" i="1"/>
  <c r="AG168" i="1"/>
  <c r="AG46" i="1"/>
  <c r="AH46" i="1"/>
  <c r="AG28" i="1"/>
  <c r="AH28" i="1"/>
  <c r="AH375" i="1"/>
  <c r="AG375" i="1"/>
  <c r="AG185" i="1"/>
  <c r="AH185" i="1"/>
  <c r="AH453" i="1"/>
  <c r="AG453" i="1"/>
  <c r="AH144" i="1"/>
  <c r="AG144" i="1"/>
  <c r="AH444" i="1"/>
  <c r="AG444" i="1"/>
  <c r="AH410" i="1"/>
  <c r="Z410" i="1" s="1"/>
  <c r="AG410" i="1"/>
  <c r="Y410" i="1" s="1"/>
  <c r="AH385" i="1"/>
  <c r="Z385" i="1" s="1"/>
  <c r="AG385" i="1"/>
  <c r="Y385" i="1" s="1"/>
  <c r="AH366" i="1"/>
  <c r="AG366" i="1"/>
  <c r="AH346" i="1"/>
  <c r="Z346" i="1" s="1"/>
  <c r="AG346" i="1"/>
  <c r="Y346" i="1" s="1"/>
  <c r="AH328" i="1"/>
  <c r="AG328" i="1"/>
  <c r="AH312" i="1"/>
  <c r="AG312" i="1"/>
  <c r="AH277" i="1"/>
  <c r="Z277" i="1" s="1"/>
  <c r="AG277" i="1"/>
  <c r="Y277" i="1" s="1"/>
  <c r="AH224" i="1"/>
  <c r="AG224" i="1"/>
  <c r="AG192" i="1"/>
  <c r="AH192" i="1"/>
  <c r="AH350" i="1"/>
  <c r="Z350" i="1" s="1"/>
  <c r="AG350" i="1"/>
  <c r="Y350" i="1" s="1"/>
  <c r="AH315" i="1"/>
  <c r="Z315" i="1" s="1"/>
  <c r="AG315" i="1"/>
  <c r="Y315" i="1" s="1"/>
  <c r="AH280" i="1"/>
  <c r="AG280" i="1"/>
  <c r="AH227" i="1"/>
  <c r="Z227" i="1" s="1"/>
  <c r="AG227" i="1"/>
  <c r="Y227" i="1" s="1"/>
  <c r="AH195" i="1"/>
  <c r="AG195" i="1"/>
  <c r="AH255" i="1"/>
  <c r="AG255" i="1"/>
  <c r="AG30" i="1"/>
  <c r="Y30" i="1" s="1"/>
  <c r="AH30" i="1"/>
  <c r="Z30" i="1" s="1"/>
  <c r="AH426" i="1"/>
  <c r="Z426" i="1" s="1"/>
  <c r="AG426" i="1"/>
  <c r="Y426" i="1" s="1"/>
  <c r="AG161" i="1"/>
  <c r="Y161" i="1" s="1"/>
  <c r="AH161" i="1"/>
  <c r="Z161" i="1" s="1"/>
  <c r="AH450" i="1"/>
  <c r="AG450" i="1"/>
  <c r="AH391" i="1"/>
  <c r="Z391" i="1" s="1"/>
  <c r="AG391" i="1"/>
  <c r="Y391" i="1" s="1"/>
  <c r="AH355" i="1"/>
  <c r="Z355" i="1" s="1"/>
  <c r="AG355" i="1"/>
  <c r="Y355" i="1" s="1"/>
  <c r="AH300" i="1"/>
  <c r="AG300" i="1"/>
  <c r="AH247" i="1"/>
  <c r="AG247" i="1"/>
  <c r="AH230" i="1"/>
  <c r="Z230" i="1" s="1"/>
  <c r="AG230" i="1"/>
  <c r="Y230" i="1" s="1"/>
  <c r="AH214" i="1"/>
  <c r="AG214" i="1"/>
  <c r="AH378" i="1"/>
  <c r="AG378" i="1"/>
  <c r="AH358" i="1"/>
  <c r="Z358" i="1" s="1"/>
  <c r="AG358" i="1"/>
  <c r="Y358" i="1" s="1"/>
  <c r="AH321" i="1"/>
  <c r="Z321" i="1" s="1"/>
  <c r="AG321" i="1"/>
  <c r="Y321" i="1" s="1"/>
  <c r="AH306" i="1"/>
  <c r="AG306" i="1"/>
  <c r="AH270" i="1"/>
  <c r="AG270" i="1"/>
  <c r="AH233" i="1"/>
  <c r="Z233" i="1" s="1"/>
  <c r="AG233" i="1"/>
  <c r="Y233" i="1" s="1"/>
  <c r="AH217" i="1"/>
  <c r="AG217" i="1"/>
  <c r="AG190" i="1"/>
  <c r="AH190" i="1"/>
  <c r="AG135" i="1"/>
  <c r="AH135" i="1"/>
  <c r="AG101" i="1"/>
  <c r="AH101" i="1"/>
  <c r="AH86" i="1"/>
  <c r="AG86" i="1"/>
  <c r="AG137" i="1"/>
  <c r="Y137" i="1" s="1"/>
  <c r="AH137" i="1"/>
  <c r="Z137" i="1" s="1"/>
  <c r="AG26" i="1"/>
  <c r="AH26" i="1"/>
  <c r="AH182" i="1"/>
  <c r="AG182" i="1"/>
  <c r="AG155" i="1"/>
  <c r="AH155" i="1"/>
  <c r="AH116" i="1"/>
  <c r="AG116" i="1"/>
  <c r="AH80" i="1"/>
  <c r="AG80" i="1"/>
  <c r="AG133" i="1"/>
  <c r="AH133" i="1"/>
  <c r="AH98" i="1"/>
  <c r="AG98" i="1"/>
  <c r="AG48" i="1"/>
  <c r="AH48" i="1"/>
  <c r="AH5" i="1"/>
  <c r="AG5" i="1"/>
  <c r="AH172" i="1"/>
  <c r="AG172" i="1"/>
  <c r="AG125" i="1"/>
  <c r="AH125" i="1"/>
  <c r="AG89" i="1"/>
  <c r="AH89" i="1"/>
  <c r="AG56" i="1"/>
  <c r="AH56" i="1"/>
  <c r="AG16" i="1"/>
  <c r="AH16" i="1"/>
  <c r="AH329" i="1"/>
  <c r="AG329" i="1"/>
  <c r="AH278" i="1"/>
  <c r="Z278" i="1" s="1"/>
  <c r="AG278" i="1"/>
  <c r="Y278" i="1" s="1"/>
  <c r="AH225" i="1"/>
  <c r="AG225" i="1"/>
  <c r="AH156" i="1"/>
  <c r="AG156" i="1"/>
  <c r="AG93" i="1"/>
  <c r="AH93" i="1"/>
  <c r="AG167" i="1"/>
  <c r="AH167" i="1"/>
  <c r="AG44" i="1"/>
  <c r="AH44" i="1"/>
  <c r="AH92" i="1"/>
  <c r="AG92" i="1"/>
  <c r="AG42" i="1"/>
  <c r="AH42" i="1"/>
  <c r="AH74" i="1"/>
  <c r="AG74" i="1"/>
  <c r="AG83" i="1"/>
  <c r="AH83" i="1"/>
  <c r="AH184" i="1"/>
  <c r="AG184" i="1"/>
  <c r="AH68" i="1"/>
  <c r="AG68" i="1"/>
  <c r="AH25" i="1"/>
  <c r="AG25" i="1"/>
  <c r="AB3206" i="14" l="1"/>
  <c r="I3206" i="14" s="1"/>
  <c r="L3206" i="14" s="1"/>
  <c r="M3206" i="14" s="1"/>
  <c r="AB3197" i="14"/>
  <c r="I3197" i="14" s="1"/>
  <c r="L3197" i="14" s="1"/>
  <c r="M3197" i="14" s="1"/>
  <c r="AB3193" i="14"/>
  <c r="I3193" i="14" s="1"/>
  <c r="L3193" i="14" s="1"/>
  <c r="M3193" i="14" s="1"/>
  <c r="AB3199" i="14"/>
  <c r="I3199" i="14" s="1"/>
  <c r="L3199" i="14" s="1"/>
  <c r="M3199" i="14" s="1"/>
  <c r="AB2127" i="14"/>
  <c r="I2127" i="14" s="1"/>
  <c r="L2127" i="14" s="1"/>
  <c r="M2127" i="14" s="1"/>
  <c r="AB3198" i="14"/>
  <c r="I3198" i="14" s="1"/>
  <c r="L3198" i="14" s="1"/>
  <c r="M3198" i="14" s="1"/>
  <c r="AB3196" i="14"/>
  <c r="I3196" i="14" s="1"/>
  <c r="L3196" i="14" s="1"/>
  <c r="M3196" i="14" s="1"/>
  <c r="AB3202" i="14"/>
  <c r="I3202" i="14" s="1"/>
  <c r="L3202" i="14" s="1"/>
  <c r="M3202" i="14" s="1"/>
  <c r="AB2135" i="14"/>
  <c r="I2135" i="14" s="1"/>
  <c r="L2135" i="14" s="1"/>
  <c r="M2135" i="14" s="1"/>
  <c r="AB3200" i="14"/>
  <c r="I3200" i="14" s="1"/>
  <c r="L3200" i="14" s="1"/>
  <c r="M3200" i="14" s="1"/>
  <c r="AB3201" i="14"/>
  <c r="I3201" i="14" s="1"/>
  <c r="L3201" i="14" s="1"/>
  <c r="M3201" i="14" s="1"/>
  <c r="AB786" i="14"/>
  <c r="I786" i="14" s="1"/>
  <c r="L786" i="14" s="1"/>
  <c r="M786" i="14" s="1"/>
  <c r="AB2129" i="14"/>
  <c r="I2129" i="14" s="1"/>
  <c r="L2129" i="14" s="1"/>
  <c r="M2129" i="14" s="1"/>
  <c r="AB3195" i="14"/>
  <c r="I3195" i="14" s="1"/>
  <c r="L3195" i="14" s="1"/>
  <c r="M3195" i="14" s="1"/>
  <c r="AB3205" i="14"/>
  <c r="I3205" i="14" s="1"/>
  <c r="L3205" i="14" s="1"/>
  <c r="M3205" i="14" s="1"/>
  <c r="AB3204" i="14"/>
  <c r="I3204" i="14" s="1"/>
  <c r="L3204" i="14" s="1"/>
  <c r="M3204" i="14" s="1"/>
  <c r="AB3194" i="14"/>
  <c r="I3194" i="14" s="1"/>
  <c r="L3194" i="14" s="1"/>
  <c r="M3194" i="14" s="1"/>
  <c r="AB3203" i="14"/>
  <c r="I3203" i="14" s="1"/>
  <c r="L3203" i="14" s="1"/>
  <c r="M3203" i="14" s="1"/>
  <c r="AB2128" i="14"/>
  <c r="I2128" i="14" s="1"/>
  <c r="L2128" i="14" s="1"/>
  <c r="M2128" i="14" s="1"/>
  <c r="AB2050" i="14"/>
  <c r="I2050" i="14" s="1"/>
  <c r="L2050" i="14" s="1"/>
  <c r="M2050" i="14" s="1"/>
  <c r="F666" i="13"/>
  <c r="S636" i="12"/>
  <c r="W977" i="12"/>
  <c r="S193" i="12"/>
  <c r="S505" i="12"/>
  <c r="S508" i="12"/>
  <c r="S479" i="12"/>
  <c r="W979" i="12"/>
  <c r="W525" i="12"/>
  <c r="S974" i="12"/>
  <c r="AB1508" i="14"/>
  <c r="I1508" i="14" s="1"/>
  <c r="L1508" i="14" s="1"/>
  <c r="M1508" i="14" s="1"/>
  <c r="AB1512" i="14"/>
  <c r="I1512" i="14" s="1"/>
  <c r="L1512" i="14" s="1"/>
  <c r="M1512" i="14" s="1"/>
  <c r="AB1514" i="14"/>
  <c r="I1514" i="14" s="1"/>
  <c r="L1514" i="14" s="1"/>
  <c r="M1514" i="14" s="1"/>
  <c r="AB1510" i="14"/>
  <c r="I1510" i="14" s="1"/>
  <c r="L1510" i="14" s="1"/>
  <c r="M1510" i="14" s="1"/>
  <c r="AB744" i="14"/>
  <c r="I744" i="14" s="1"/>
  <c r="L744" i="14" s="1"/>
  <c r="M744" i="14" s="1"/>
  <c r="AB745" i="14"/>
  <c r="I745" i="14" s="1"/>
  <c r="L745" i="14" s="1"/>
  <c r="M745" i="14" s="1"/>
  <c r="AB1565" i="14"/>
  <c r="I1565" i="14" s="1"/>
  <c r="L1565" i="14" s="1"/>
  <c r="M1565" i="14" s="1"/>
  <c r="AB362" i="14"/>
  <c r="I362" i="14" s="1"/>
  <c r="L362" i="14" s="1"/>
  <c r="M362" i="14" s="1"/>
  <c r="AB366" i="14"/>
  <c r="I366" i="14" s="1"/>
  <c r="L366" i="14" s="1"/>
  <c r="M366" i="14" s="1"/>
  <c r="AB635" i="14"/>
  <c r="I635" i="14" s="1"/>
  <c r="L635" i="14" s="1"/>
  <c r="M635" i="14" s="1"/>
  <c r="AB1509" i="14"/>
  <c r="I1509" i="14" s="1"/>
  <c r="L1509" i="14" s="1"/>
  <c r="M1509" i="14" s="1"/>
  <c r="AB1513" i="14"/>
  <c r="I1513" i="14" s="1"/>
  <c r="L1513" i="14" s="1"/>
  <c r="M1513" i="14" s="1"/>
  <c r="AB1515" i="14"/>
  <c r="I1515" i="14" s="1"/>
  <c r="L1515" i="14" s="1"/>
  <c r="M1515" i="14" s="1"/>
  <c r="AB1511" i="14"/>
  <c r="I1511" i="14" s="1"/>
  <c r="L1511" i="14" s="1"/>
  <c r="M1511" i="14" s="1"/>
  <c r="AB743" i="14"/>
  <c r="I743" i="14" s="1"/>
  <c r="L743" i="14" s="1"/>
  <c r="M743" i="14" s="1"/>
  <c r="AB360" i="14"/>
  <c r="I360" i="14" s="1"/>
  <c r="L360" i="14" s="1"/>
  <c r="M360" i="14" s="1"/>
  <c r="AB364" i="14"/>
  <c r="I364" i="14" s="1"/>
  <c r="L364" i="14" s="1"/>
  <c r="M364" i="14" s="1"/>
  <c r="AB2055" i="14"/>
  <c r="I2055" i="14" s="1"/>
  <c r="L2055" i="14" s="1"/>
  <c r="M2055" i="14" s="1"/>
  <c r="AB208" i="14"/>
  <c r="I208" i="14" s="1"/>
  <c r="L208" i="14" s="1"/>
  <c r="M208" i="14" s="1"/>
  <c r="AB639" i="14"/>
  <c r="I639" i="14" s="1"/>
  <c r="L639" i="14" s="1"/>
  <c r="M639" i="14" s="1"/>
  <c r="AB257" i="14"/>
  <c r="I257" i="14" s="1"/>
  <c r="L257" i="14" s="1"/>
  <c r="M257" i="14" s="1"/>
  <c r="AB158" i="14"/>
  <c r="I158" i="14" s="1"/>
  <c r="L158" i="14" s="1"/>
  <c r="M158" i="14" s="1"/>
  <c r="AB1402" i="14"/>
  <c r="I1402" i="14" s="1"/>
  <c r="L1402" i="14" s="1"/>
  <c r="M1402" i="14" s="1"/>
  <c r="AB365" i="14"/>
  <c r="I365" i="14" s="1"/>
  <c r="L365" i="14" s="1"/>
  <c r="M365" i="14" s="1"/>
  <c r="AB361" i="14"/>
  <c r="I361" i="14" s="1"/>
  <c r="L361" i="14" s="1"/>
  <c r="M361" i="14" s="1"/>
  <c r="AB2124" i="14"/>
  <c r="I2124" i="14" s="1"/>
  <c r="L2124" i="14" s="1"/>
  <c r="M2124" i="14" s="1"/>
  <c r="AB157" i="14"/>
  <c r="I157" i="14" s="1"/>
  <c r="L157" i="14" s="1"/>
  <c r="M157" i="14" s="1"/>
  <c r="AB2062" i="14"/>
  <c r="I2062" i="14" s="1"/>
  <c r="L2062" i="14" s="1"/>
  <c r="M2062" i="14" s="1"/>
  <c r="AB2056" i="14"/>
  <c r="I2056" i="14" s="1"/>
  <c r="L2056" i="14" s="1"/>
  <c r="M2056" i="14" s="1"/>
  <c r="AB156" i="14"/>
  <c r="I156" i="14" s="1"/>
  <c r="L156" i="14" s="1"/>
  <c r="M156" i="14" s="1"/>
  <c r="AB367" i="14"/>
  <c r="I367" i="14" s="1"/>
  <c r="L367" i="14" s="1"/>
  <c r="M367" i="14" s="1"/>
  <c r="AB363" i="14"/>
  <c r="I363" i="14" s="1"/>
  <c r="L363" i="14" s="1"/>
  <c r="M363" i="14" s="1"/>
  <c r="AB359" i="14"/>
  <c r="I359" i="14" s="1"/>
  <c r="L359" i="14" s="1"/>
  <c r="M359" i="14" s="1"/>
  <c r="AB829" i="14"/>
  <c r="I829" i="14" s="1"/>
  <c r="L829" i="14" s="1"/>
  <c r="M829" i="14" s="1"/>
  <c r="AB648" i="14"/>
  <c r="I648" i="14" s="1"/>
  <c r="L648" i="14" s="1"/>
  <c r="M648" i="14" s="1"/>
  <c r="AB751" i="14"/>
  <c r="I751" i="14" s="1"/>
  <c r="L751" i="14" s="1"/>
  <c r="M751" i="14" s="1"/>
  <c r="AB2303" i="14"/>
  <c r="I2303" i="14" s="1"/>
  <c r="L2303" i="14" s="1"/>
  <c r="M2303" i="14" s="1"/>
  <c r="AB2358" i="14"/>
  <c r="I2358" i="14" s="1"/>
  <c r="L2358" i="14" s="1"/>
  <c r="M2358" i="14" s="1"/>
  <c r="AB147" i="14"/>
  <c r="I147" i="14" s="1"/>
  <c r="L147" i="14" s="1"/>
  <c r="M147" i="14" s="1"/>
  <c r="J30" i="1"/>
  <c r="J265" i="1"/>
  <c r="AB3242" i="14"/>
  <c r="I3242" i="14" s="1"/>
  <c r="L3242" i="14" s="1"/>
  <c r="M3242" i="14" s="1"/>
  <c r="J55" i="1"/>
  <c r="AB760" i="14"/>
  <c r="I760" i="14" s="1"/>
  <c r="L760" i="14" s="1"/>
  <c r="M760" i="14" s="1"/>
  <c r="J269" i="1"/>
  <c r="AB133" i="14"/>
  <c r="I133" i="14" s="1"/>
  <c r="L133" i="14" s="1"/>
  <c r="M133" i="14" s="1"/>
  <c r="AB2277" i="14"/>
  <c r="I2277" i="14" s="1"/>
  <c r="L2277" i="14" s="1"/>
  <c r="M2277" i="14" s="1"/>
  <c r="AB998" i="14"/>
  <c r="I998" i="14" s="1"/>
  <c r="L998" i="14" s="1"/>
  <c r="M998" i="14" s="1"/>
  <c r="AB1547" i="14"/>
  <c r="I1547" i="14" s="1"/>
  <c r="L1547" i="14" s="1"/>
  <c r="M1547" i="14" s="1"/>
  <c r="AB627" i="14"/>
  <c r="I627" i="14" s="1"/>
  <c r="L627" i="14" s="1"/>
  <c r="M627" i="14" s="1"/>
  <c r="J94" i="1"/>
  <c r="J437" i="1"/>
  <c r="AB971" i="14"/>
  <c r="I971" i="14" s="1"/>
  <c r="L971" i="14" s="1"/>
  <c r="M971" i="14" s="1"/>
  <c r="AB31" i="14"/>
  <c r="I31" i="14" s="1"/>
  <c r="L31" i="14" s="1"/>
  <c r="M31" i="14" s="1"/>
  <c r="J119" i="1"/>
  <c r="J83" i="1"/>
  <c r="J419" i="1"/>
  <c r="AB958" i="14"/>
  <c r="I958" i="14" s="1"/>
  <c r="L958" i="14" s="1"/>
  <c r="M958" i="14" s="1"/>
  <c r="AB21" i="14"/>
  <c r="I21" i="14" s="1"/>
  <c r="L21" i="14" s="1"/>
  <c r="M21" i="14" s="1"/>
  <c r="J110" i="1"/>
  <c r="J136" i="1"/>
  <c r="I136" i="1" s="1"/>
  <c r="AB2679" i="14"/>
  <c r="I2679" i="14" s="1"/>
  <c r="L2679" i="14" s="1"/>
  <c r="M2679" i="14" s="1"/>
  <c r="AB3167" i="14"/>
  <c r="I3167" i="14" s="1"/>
  <c r="L3167" i="14" s="1"/>
  <c r="M3167" i="14" s="1"/>
  <c r="AB2462" i="14"/>
  <c r="I2462" i="14" s="1"/>
  <c r="L2462" i="14" s="1"/>
  <c r="M2462" i="14" s="1"/>
  <c r="AB3031" i="14"/>
  <c r="I3031" i="14" s="1"/>
  <c r="L3031" i="14" s="1"/>
  <c r="M3031" i="14" s="1"/>
  <c r="AB642" i="14"/>
  <c r="I642" i="14" s="1"/>
  <c r="L642" i="14" s="1"/>
  <c r="M642" i="14" s="1"/>
  <c r="J51" i="1"/>
  <c r="J273" i="1"/>
  <c r="J331" i="1"/>
  <c r="J408" i="1"/>
  <c r="AB529" i="14"/>
  <c r="I529" i="14" s="1"/>
  <c r="L529" i="14" s="1"/>
  <c r="M529" i="14" s="1"/>
  <c r="AB320" i="14"/>
  <c r="I320" i="14" s="1"/>
  <c r="L320" i="14" s="1"/>
  <c r="M320" i="14" s="1"/>
  <c r="AB1189" i="14"/>
  <c r="I1189" i="14" s="1"/>
  <c r="L1189" i="14" s="1"/>
  <c r="M1189" i="14" s="1"/>
  <c r="AB734" i="14"/>
  <c r="I734" i="14" s="1"/>
  <c r="L734" i="14" s="1"/>
  <c r="M734" i="14" s="1"/>
  <c r="J222" i="1"/>
  <c r="J359" i="1"/>
  <c r="J32" i="1"/>
  <c r="J245" i="1"/>
  <c r="J317" i="1"/>
  <c r="J394" i="1"/>
  <c r="AB520" i="14"/>
  <c r="I520" i="14" s="1"/>
  <c r="L520" i="14" s="1"/>
  <c r="M520" i="14" s="1"/>
  <c r="AB312" i="14"/>
  <c r="I312" i="14" s="1"/>
  <c r="L312" i="14" s="1"/>
  <c r="M312" i="14" s="1"/>
  <c r="AB1178" i="14"/>
  <c r="I1178" i="14" s="1"/>
  <c r="L1178" i="14" s="1"/>
  <c r="M1178" i="14" s="1"/>
  <c r="AB718" i="14"/>
  <c r="I718" i="14" s="1"/>
  <c r="L718" i="14" s="1"/>
  <c r="M718" i="14" s="1"/>
  <c r="J216" i="1"/>
  <c r="I216" i="1" s="1"/>
  <c r="J349" i="1"/>
  <c r="J321" i="1"/>
  <c r="AB271" i="14"/>
  <c r="I271" i="14" s="1"/>
  <c r="L271" i="14" s="1"/>
  <c r="M271" i="14" s="1"/>
  <c r="AB230" i="14"/>
  <c r="I230" i="14" s="1"/>
  <c r="L230" i="14" s="1"/>
  <c r="M230" i="14" s="1"/>
  <c r="AB1863" i="14"/>
  <c r="I1863" i="14" s="1"/>
  <c r="L1863" i="14" s="1"/>
  <c r="M1863" i="14" s="1"/>
  <c r="AB2938" i="14"/>
  <c r="I2938" i="14" s="1"/>
  <c r="L2938" i="14" s="1"/>
  <c r="M2938" i="14" s="1"/>
  <c r="AB623" i="14"/>
  <c r="I623" i="14" s="1"/>
  <c r="L623" i="14" s="1"/>
  <c r="M623" i="14" s="1"/>
  <c r="AB168" i="14"/>
  <c r="I168" i="14" s="1"/>
  <c r="L168" i="14" s="1"/>
  <c r="M168" i="14" s="1"/>
  <c r="AB1619" i="14"/>
  <c r="I1619" i="14" s="1"/>
  <c r="L1619" i="14" s="1"/>
  <c r="M1619" i="14" s="1"/>
  <c r="AB1375" i="14"/>
  <c r="I1375" i="14" s="1"/>
  <c r="L1375" i="14" s="1"/>
  <c r="M1375" i="14" s="1"/>
  <c r="AB3083" i="14"/>
  <c r="I3083" i="14" s="1"/>
  <c r="L3083" i="14" s="1"/>
  <c r="M3083" i="14" s="1"/>
  <c r="AB989" i="14"/>
  <c r="I989" i="14" s="1"/>
  <c r="L989" i="14" s="1"/>
  <c r="M989" i="14" s="1"/>
  <c r="AB2558" i="14"/>
  <c r="I2558" i="14" s="1"/>
  <c r="L2558" i="14" s="1"/>
  <c r="M2558" i="14" s="1"/>
  <c r="J297" i="1"/>
  <c r="J16" i="1"/>
  <c r="I16" i="1" s="1"/>
  <c r="J397" i="1"/>
  <c r="J35" i="1"/>
  <c r="J294" i="1"/>
  <c r="J116" i="1"/>
  <c r="J174" i="1"/>
  <c r="AB281" i="14"/>
  <c r="I281" i="14" s="1"/>
  <c r="L281" i="14" s="1"/>
  <c r="M281" i="14" s="1"/>
  <c r="AB721" i="14"/>
  <c r="I721" i="14" s="1"/>
  <c r="L721" i="14" s="1"/>
  <c r="M721" i="14" s="1"/>
  <c r="AB119" i="14"/>
  <c r="I119" i="14" s="1"/>
  <c r="L119" i="14" s="1"/>
  <c r="M119" i="14" s="1"/>
  <c r="AB566" i="14"/>
  <c r="I566" i="14" s="1"/>
  <c r="L566" i="14" s="1"/>
  <c r="M566" i="14" s="1"/>
  <c r="AB1015" i="14"/>
  <c r="I1015" i="14" s="1"/>
  <c r="L1015" i="14" s="1"/>
  <c r="M1015" i="14" s="1"/>
  <c r="AB1386" i="14"/>
  <c r="I1386" i="14" s="1"/>
  <c r="L1386" i="14" s="1"/>
  <c r="M1386" i="14" s="1"/>
  <c r="AB265" i="14"/>
  <c r="I265" i="14" s="1"/>
  <c r="L265" i="14" s="1"/>
  <c r="M265" i="14" s="1"/>
  <c r="AB1900" i="14"/>
  <c r="I1900" i="14" s="1"/>
  <c r="L1900" i="14" s="1"/>
  <c r="M1900" i="14" s="1"/>
  <c r="J197" i="1"/>
  <c r="J17" i="1"/>
  <c r="J155" i="1"/>
  <c r="J436" i="1"/>
  <c r="J323" i="1"/>
  <c r="J287" i="1"/>
  <c r="J159" i="1"/>
  <c r="J393" i="1"/>
  <c r="J29" i="1"/>
  <c r="J276" i="1"/>
  <c r="J106" i="1"/>
  <c r="I106" i="1" s="1"/>
  <c r="J175" i="1"/>
  <c r="AB277" i="14"/>
  <c r="I277" i="14" s="1"/>
  <c r="L277" i="14" s="1"/>
  <c r="M277" i="14" s="1"/>
  <c r="AB712" i="14"/>
  <c r="I712" i="14" s="1"/>
  <c r="L712" i="14" s="1"/>
  <c r="M712" i="14" s="1"/>
  <c r="AB110" i="14"/>
  <c r="I110" i="14" s="1"/>
  <c r="L110" i="14" s="1"/>
  <c r="M110" i="14" s="1"/>
  <c r="AB556" i="14"/>
  <c r="I556" i="14" s="1"/>
  <c r="L556" i="14" s="1"/>
  <c r="M556" i="14" s="1"/>
  <c r="AB1010" i="14"/>
  <c r="I1010" i="14" s="1"/>
  <c r="L1010" i="14" s="1"/>
  <c r="M1010" i="14" s="1"/>
  <c r="AB1377" i="14"/>
  <c r="I1377" i="14" s="1"/>
  <c r="L1377" i="14" s="1"/>
  <c r="M1377" i="14" s="1"/>
  <c r="AB243" i="14"/>
  <c r="I243" i="14" s="1"/>
  <c r="L243" i="14" s="1"/>
  <c r="M243" i="14" s="1"/>
  <c r="AB1878" i="14"/>
  <c r="I1878" i="14" s="1"/>
  <c r="L1878" i="14" s="1"/>
  <c r="M1878" i="14" s="1"/>
  <c r="J188" i="1"/>
  <c r="J379" i="1"/>
  <c r="J146" i="1"/>
  <c r="J432" i="1"/>
  <c r="J292" i="1"/>
  <c r="J34" i="1"/>
  <c r="I34" i="1" s="1"/>
  <c r="J433" i="1"/>
  <c r="AB96" i="14"/>
  <c r="I96" i="14" s="1"/>
  <c r="L96" i="14" s="1"/>
  <c r="M96" i="14" s="1"/>
  <c r="AB218" i="14"/>
  <c r="I218" i="14" s="1"/>
  <c r="L218" i="14" s="1"/>
  <c r="M218" i="14" s="1"/>
  <c r="AB1864" i="14"/>
  <c r="I1864" i="14" s="1"/>
  <c r="L1864" i="14" s="1"/>
  <c r="M1864" i="14" s="1"/>
  <c r="AB1240" i="14"/>
  <c r="I1240" i="14" s="1"/>
  <c r="L1240" i="14" s="1"/>
  <c r="M1240" i="14" s="1"/>
  <c r="AB1491" i="14"/>
  <c r="I1491" i="14" s="1"/>
  <c r="L1491" i="14" s="1"/>
  <c r="M1491" i="14" s="1"/>
  <c r="AB2178" i="14"/>
  <c r="I2178" i="14" s="1"/>
  <c r="L2178" i="14" s="1"/>
  <c r="M2178" i="14" s="1"/>
  <c r="AB1376" i="14"/>
  <c r="I1376" i="14" s="1"/>
  <c r="L1376" i="14" s="1"/>
  <c r="M1376" i="14" s="1"/>
  <c r="AB2207" i="14"/>
  <c r="I2207" i="14" s="1"/>
  <c r="L2207" i="14" s="1"/>
  <c r="M2207" i="14" s="1"/>
  <c r="AB2983" i="14"/>
  <c r="I2983" i="14" s="1"/>
  <c r="L2983" i="14" s="1"/>
  <c r="M2983" i="14" s="1"/>
  <c r="AB1976" i="14"/>
  <c r="I1976" i="14" s="1"/>
  <c r="L1976" i="14" s="1"/>
  <c r="M1976" i="14" s="1"/>
  <c r="AB1700" i="14"/>
  <c r="I1700" i="14" s="1"/>
  <c r="L1700" i="14" s="1"/>
  <c r="M1700" i="14" s="1"/>
  <c r="AB904" i="14"/>
  <c r="I904" i="14" s="1"/>
  <c r="L904" i="14" s="1"/>
  <c r="M904" i="14" s="1"/>
  <c r="AB3395" i="14"/>
  <c r="I3395" i="14" s="1"/>
  <c r="L3395" i="14" s="1"/>
  <c r="M3395" i="14" s="1"/>
  <c r="AB891" i="14"/>
  <c r="I891" i="14" s="1"/>
  <c r="L891" i="14" s="1"/>
  <c r="M891" i="14" s="1"/>
  <c r="AB2286" i="14"/>
  <c r="I2286" i="14" s="1"/>
  <c r="L2286" i="14" s="1"/>
  <c r="M2286" i="14" s="1"/>
  <c r="AB2457" i="14"/>
  <c r="I2457" i="14" s="1"/>
  <c r="L2457" i="14" s="1"/>
  <c r="M2457" i="14" s="1"/>
  <c r="AB812" i="14"/>
  <c r="I812" i="14" s="1"/>
  <c r="L812" i="14" s="1"/>
  <c r="M812" i="14" s="1"/>
  <c r="AB3386" i="14"/>
  <c r="I3386" i="14" s="1"/>
  <c r="L3386" i="14" s="1"/>
  <c r="M3386" i="14" s="1"/>
  <c r="AB2653" i="14"/>
  <c r="I2653" i="14" s="1"/>
  <c r="L2653" i="14" s="1"/>
  <c r="M2653" i="14" s="1"/>
  <c r="AB3158" i="14"/>
  <c r="I3158" i="14" s="1"/>
  <c r="L3158" i="14" s="1"/>
  <c r="M3158" i="14" s="1"/>
  <c r="AB640" i="14"/>
  <c r="I640" i="14" s="1"/>
  <c r="L640" i="14" s="1"/>
  <c r="M640" i="14" s="1"/>
  <c r="AB1280" i="14"/>
  <c r="I1280" i="14" s="1"/>
  <c r="L1280" i="14" s="1"/>
  <c r="M1280" i="14" s="1"/>
  <c r="AB870" i="14"/>
  <c r="I870" i="14" s="1"/>
  <c r="L870" i="14" s="1"/>
  <c r="M870" i="14" s="1"/>
  <c r="AB2917" i="14"/>
  <c r="I2917" i="14" s="1"/>
  <c r="L2917" i="14" s="1"/>
  <c r="M2917" i="14" s="1"/>
  <c r="AB1852" i="14"/>
  <c r="I1852" i="14" s="1"/>
  <c r="L1852" i="14" s="1"/>
  <c r="M1852" i="14" s="1"/>
  <c r="AB2199" i="14"/>
  <c r="I2199" i="14" s="1"/>
  <c r="L2199" i="14" s="1"/>
  <c r="M2199" i="14" s="1"/>
  <c r="AB1368" i="14"/>
  <c r="I1368" i="14" s="1"/>
  <c r="L1368" i="14" s="1"/>
  <c r="M1368" i="14" s="1"/>
  <c r="AB2164" i="14"/>
  <c r="I2164" i="14" s="1"/>
  <c r="L2164" i="14" s="1"/>
  <c r="M2164" i="14" s="1"/>
  <c r="AB1481" i="14"/>
  <c r="I1481" i="14" s="1"/>
  <c r="L1481" i="14" s="1"/>
  <c r="M1481" i="14" s="1"/>
  <c r="AB1229" i="14"/>
  <c r="I1229" i="14" s="1"/>
  <c r="L1229" i="14" s="1"/>
  <c r="M1229" i="14" s="1"/>
  <c r="AB1856" i="14"/>
  <c r="I1856" i="14" s="1"/>
  <c r="L1856" i="14" s="1"/>
  <c r="M1856" i="14" s="1"/>
  <c r="AB193" i="14"/>
  <c r="I193" i="14" s="1"/>
  <c r="L193" i="14" s="1"/>
  <c r="M193" i="14" s="1"/>
  <c r="AB86" i="14"/>
  <c r="I86" i="14" s="1"/>
  <c r="L86" i="14" s="1"/>
  <c r="M86" i="14" s="1"/>
  <c r="J6" i="1"/>
  <c r="AB2500" i="14"/>
  <c r="I2500" i="14" s="1"/>
  <c r="L2500" i="14" s="1"/>
  <c r="M2500" i="14" s="1"/>
  <c r="AB1472" i="14"/>
  <c r="I1472" i="14" s="1"/>
  <c r="L1472" i="14" s="1"/>
  <c r="M1472" i="14" s="1"/>
  <c r="AB1997" i="14"/>
  <c r="I1997" i="14" s="1"/>
  <c r="L1997" i="14" s="1"/>
  <c r="M1997" i="14" s="1"/>
  <c r="AB1094" i="14"/>
  <c r="I1094" i="14" s="1"/>
  <c r="L1094" i="14" s="1"/>
  <c r="M1094" i="14" s="1"/>
  <c r="AB448" i="14"/>
  <c r="I448" i="14" s="1"/>
  <c r="L448" i="14" s="1"/>
  <c r="M448" i="14" s="1"/>
  <c r="AB3259" i="14"/>
  <c r="I3259" i="14" s="1"/>
  <c r="L3259" i="14" s="1"/>
  <c r="M3259" i="14" s="1"/>
  <c r="AB2910" i="14"/>
  <c r="I2910" i="14" s="1"/>
  <c r="L2910" i="14" s="1"/>
  <c r="M2910" i="14" s="1"/>
  <c r="AB2537" i="14"/>
  <c r="I2537" i="14" s="1"/>
  <c r="L2537" i="14" s="1"/>
  <c r="M2537" i="14" s="1"/>
  <c r="AB2332" i="14"/>
  <c r="I2332" i="14" s="1"/>
  <c r="L2332" i="14" s="1"/>
  <c r="M2332" i="14" s="1"/>
  <c r="AB3309" i="14"/>
  <c r="I3309" i="14" s="1"/>
  <c r="L3309" i="14" s="1"/>
  <c r="M3309" i="14" s="1"/>
  <c r="AB2801" i="14"/>
  <c r="I2801" i="14" s="1"/>
  <c r="L2801" i="14" s="1"/>
  <c r="M2801" i="14" s="1"/>
  <c r="AB2405" i="14"/>
  <c r="I2405" i="14" s="1"/>
  <c r="L2405" i="14" s="1"/>
  <c r="M2405" i="14" s="1"/>
  <c r="AB2060" i="14"/>
  <c r="I2060" i="14" s="1"/>
  <c r="L2060" i="14" s="1"/>
  <c r="M2060" i="14" s="1"/>
  <c r="AB1630" i="14"/>
  <c r="I1630" i="14" s="1"/>
  <c r="L1630" i="14" s="1"/>
  <c r="M1630" i="14" s="1"/>
  <c r="AB1183" i="14"/>
  <c r="I1183" i="14" s="1"/>
  <c r="L1183" i="14" s="1"/>
  <c r="M1183" i="14" s="1"/>
  <c r="AB866" i="14"/>
  <c r="I866" i="14" s="1"/>
  <c r="L866" i="14" s="1"/>
  <c r="M866" i="14" s="1"/>
  <c r="AB670" i="14"/>
  <c r="I670" i="14" s="1"/>
  <c r="L670" i="14" s="1"/>
  <c r="M670" i="14" s="1"/>
  <c r="AB3410" i="14"/>
  <c r="I3410" i="14" s="1"/>
  <c r="L3410" i="14" s="1"/>
  <c r="M3410" i="14" s="1"/>
  <c r="AB2300" i="14"/>
  <c r="I2300" i="14" s="1"/>
  <c r="L2300" i="14" s="1"/>
  <c r="M2300" i="14" s="1"/>
  <c r="AB405" i="14"/>
  <c r="I405" i="14" s="1"/>
  <c r="L405" i="14" s="1"/>
  <c r="M405" i="14" s="1"/>
  <c r="AB3236" i="14"/>
  <c r="I3236" i="14" s="1"/>
  <c r="L3236" i="14" s="1"/>
  <c r="M3236" i="14" s="1"/>
  <c r="AB2104" i="14"/>
  <c r="I2104" i="14" s="1"/>
  <c r="L2104" i="14" s="1"/>
  <c r="M2104" i="14" s="1"/>
  <c r="AB1436" i="14"/>
  <c r="I1436" i="14" s="1"/>
  <c r="L1436" i="14" s="1"/>
  <c r="M1436" i="14" s="1"/>
  <c r="AB1099" i="14"/>
  <c r="I1099" i="14" s="1"/>
  <c r="L1099" i="14" s="1"/>
  <c r="M1099" i="14" s="1"/>
  <c r="AB2993" i="14"/>
  <c r="I2993" i="14" s="1"/>
  <c r="L2993" i="14" s="1"/>
  <c r="M2993" i="14" s="1"/>
  <c r="AB2613" i="14"/>
  <c r="I2613" i="14" s="1"/>
  <c r="L2613" i="14" s="1"/>
  <c r="M2613" i="14" s="1"/>
  <c r="AB2238" i="14"/>
  <c r="I2238" i="14" s="1"/>
  <c r="L2238" i="14" s="1"/>
  <c r="M2238" i="14" s="1"/>
  <c r="AB1884" i="14"/>
  <c r="I1884" i="14" s="1"/>
  <c r="L1884" i="14" s="1"/>
  <c r="M1884" i="14" s="1"/>
  <c r="AB1534" i="14"/>
  <c r="I1534" i="14" s="1"/>
  <c r="L1534" i="14" s="1"/>
  <c r="M1534" i="14" s="1"/>
  <c r="AB330" i="14"/>
  <c r="I330" i="14" s="1"/>
  <c r="L330" i="14" s="1"/>
  <c r="M330" i="14" s="1"/>
  <c r="AB14" i="14"/>
  <c r="I14" i="14" s="1"/>
  <c r="L14" i="14" s="1"/>
  <c r="M14" i="14" s="1"/>
  <c r="AB1210" i="14"/>
  <c r="I1210" i="14" s="1"/>
  <c r="L1210" i="14" s="1"/>
  <c r="M1210" i="14" s="1"/>
  <c r="AB1893" i="14"/>
  <c r="I1893" i="14" s="1"/>
  <c r="L1893" i="14" s="1"/>
  <c r="M1893" i="14" s="1"/>
  <c r="AB1703" i="14"/>
  <c r="I1703" i="14" s="1"/>
  <c r="L1703" i="14" s="1"/>
  <c r="M1703" i="14" s="1"/>
  <c r="AB1334" i="14"/>
  <c r="I1334" i="14" s="1"/>
  <c r="L1334" i="14" s="1"/>
  <c r="M1334" i="14" s="1"/>
  <c r="AB918" i="14"/>
  <c r="I918" i="14" s="1"/>
  <c r="L918" i="14" s="1"/>
  <c r="M918" i="14" s="1"/>
  <c r="AB2778" i="14"/>
  <c r="I2778" i="14" s="1"/>
  <c r="L2778" i="14" s="1"/>
  <c r="M2778" i="14" s="1"/>
  <c r="AB809" i="14"/>
  <c r="I809" i="14" s="1"/>
  <c r="L809" i="14" s="1"/>
  <c r="M809" i="14" s="1"/>
  <c r="AB289" i="14"/>
  <c r="I289" i="14" s="1"/>
  <c r="L289" i="14" s="1"/>
  <c r="M289" i="14" s="1"/>
  <c r="AB3169" i="14"/>
  <c r="I3169" i="14" s="1"/>
  <c r="L3169" i="14" s="1"/>
  <c r="M3169" i="14" s="1"/>
  <c r="AB2006" i="14"/>
  <c r="I2006" i="14" s="1"/>
  <c r="L2006" i="14" s="1"/>
  <c r="M2006" i="14" s="1"/>
  <c r="AB3318" i="14"/>
  <c r="I3318" i="14" s="1"/>
  <c r="L3318" i="14" s="1"/>
  <c r="M3318" i="14" s="1"/>
  <c r="AB2205" i="14"/>
  <c r="I2205" i="14" s="1"/>
  <c r="L2205" i="14" s="1"/>
  <c r="M2205" i="14" s="1"/>
  <c r="AB1545" i="14"/>
  <c r="I1545" i="14" s="1"/>
  <c r="L1545" i="14" s="1"/>
  <c r="M1545" i="14" s="1"/>
  <c r="AB1196" i="14"/>
  <c r="I1196" i="14" s="1"/>
  <c r="L1196" i="14" s="1"/>
  <c r="M1196" i="14" s="1"/>
  <c r="AB776" i="14"/>
  <c r="I776" i="14" s="1"/>
  <c r="L776" i="14" s="1"/>
  <c r="M776" i="14" s="1"/>
  <c r="AB2750" i="14"/>
  <c r="I2750" i="14" s="1"/>
  <c r="L2750" i="14" s="1"/>
  <c r="M2750" i="14" s="1"/>
  <c r="AB2381" i="14"/>
  <c r="I2381" i="14" s="1"/>
  <c r="L2381" i="14" s="1"/>
  <c r="M2381" i="14" s="1"/>
  <c r="AB1987" i="14"/>
  <c r="I1987" i="14" s="1"/>
  <c r="L1987" i="14" s="1"/>
  <c r="M1987" i="14" s="1"/>
  <c r="AB1645" i="14"/>
  <c r="I1645" i="14" s="1"/>
  <c r="L1645" i="14" s="1"/>
  <c r="M1645" i="14" s="1"/>
  <c r="AB510" i="14"/>
  <c r="I510" i="14" s="1"/>
  <c r="L510" i="14" s="1"/>
  <c r="M510" i="14" s="1"/>
  <c r="AB107" i="14"/>
  <c r="I107" i="14" s="1"/>
  <c r="L107" i="14" s="1"/>
  <c r="M107" i="14" s="1"/>
  <c r="AB1317" i="14"/>
  <c r="I1317" i="14" s="1"/>
  <c r="L1317" i="14" s="1"/>
  <c r="M1317" i="14" s="1"/>
  <c r="AB1944" i="14"/>
  <c r="I1944" i="14" s="1"/>
  <c r="L1944" i="14" s="1"/>
  <c r="M1944" i="14" s="1"/>
  <c r="AB1756" i="14"/>
  <c r="I1756" i="14" s="1"/>
  <c r="L1756" i="14" s="1"/>
  <c r="M1756" i="14" s="1"/>
  <c r="AB1447" i="14"/>
  <c r="I1447" i="14" s="1"/>
  <c r="L1447" i="14" s="1"/>
  <c r="M1447" i="14" s="1"/>
  <c r="AB1059" i="14"/>
  <c r="I1059" i="14" s="1"/>
  <c r="L1059" i="14" s="1"/>
  <c r="M1059" i="14" s="1"/>
  <c r="AB2920" i="14"/>
  <c r="I2920" i="14" s="1"/>
  <c r="L2920" i="14" s="1"/>
  <c r="M2920" i="14" s="1"/>
  <c r="AB2483" i="14"/>
  <c r="I2483" i="14" s="1"/>
  <c r="L2483" i="14" s="1"/>
  <c r="M2483" i="14" s="1"/>
  <c r="AB2032" i="14"/>
  <c r="I2032" i="14" s="1"/>
  <c r="L2032" i="14" s="1"/>
  <c r="M2032" i="14" s="1"/>
  <c r="AB1678" i="14"/>
  <c r="I1678" i="14" s="1"/>
  <c r="L1678" i="14" s="1"/>
  <c r="M1678" i="14" s="1"/>
  <c r="AB484" i="14"/>
  <c r="I484" i="14" s="1"/>
  <c r="L484" i="14" s="1"/>
  <c r="M484" i="14" s="1"/>
  <c r="AB2223" i="14"/>
  <c r="I2223" i="14" s="1"/>
  <c r="L2223" i="14" s="1"/>
  <c r="M2223" i="14" s="1"/>
  <c r="AB650" i="14"/>
  <c r="I650" i="14" s="1"/>
  <c r="L650" i="14" s="1"/>
  <c r="M650" i="14" s="1"/>
  <c r="AB1618" i="14"/>
  <c r="I1618" i="14" s="1"/>
  <c r="L1618" i="14" s="1"/>
  <c r="M1618" i="14" s="1"/>
  <c r="AB1156" i="14"/>
  <c r="I1156" i="14" s="1"/>
  <c r="L1156" i="14" s="1"/>
  <c r="M1156" i="14" s="1"/>
  <c r="AB735" i="14"/>
  <c r="I735" i="14" s="1"/>
  <c r="L735" i="14" s="1"/>
  <c r="M735" i="14" s="1"/>
  <c r="AB290" i="14"/>
  <c r="I290" i="14" s="1"/>
  <c r="L290" i="14" s="1"/>
  <c r="M290" i="14" s="1"/>
  <c r="AB945" i="14"/>
  <c r="I945" i="14" s="1"/>
  <c r="L945" i="14" s="1"/>
  <c r="M945" i="14" s="1"/>
  <c r="AB503" i="14"/>
  <c r="I503" i="14" s="1"/>
  <c r="L503" i="14" s="1"/>
  <c r="M503" i="14" s="1"/>
  <c r="AB121" i="14"/>
  <c r="I121" i="14" s="1"/>
  <c r="L121" i="14" s="1"/>
  <c r="M121" i="14" s="1"/>
  <c r="J190" i="1"/>
  <c r="I190" i="1" s="1"/>
  <c r="J210" i="1"/>
  <c r="J370" i="1"/>
  <c r="J105" i="1"/>
  <c r="J127" i="1"/>
  <c r="J344" i="1"/>
  <c r="J430" i="1"/>
  <c r="J263" i="1"/>
  <c r="J181" i="1"/>
  <c r="J134" i="1"/>
  <c r="J429" i="1"/>
  <c r="J313" i="1"/>
  <c r="I313" i="1" s="1"/>
  <c r="J272" i="1"/>
  <c r="J415" i="1"/>
  <c r="I415" i="1" s="1"/>
  <c r="AB70" i="14"/>
  <c r="I70" i="14" s="1"/>
  <c r="L70" i="14" s="1"/>
  <c r="M70" i="14" s="1"/>
  <c r="AB229" i="14"/>
  <c r="I229" i="14" s="1"/>
  <c r="L229" i="14" s="1"/>
  <c r="M229" i="14" s="1"/>
  <c r="AB385" i="14"/>
  <c r="I385" i="14" s="1"/>
  <c r="L385" i="14" s="1"/>
  <c r="M385" i="14" s="1"/>
  <c r="AB601" i="14"/>
  <c r="I601" i="14" s="1"/>
  <c r="L601" i="14" s="1"/>
  <c r="M601" i="14" s="1"/>
  <c r="AB832" i="14"/>
  <c r="I832" i="14" s="1"/>
  <c r="L832" i="14" s="1"/>
  <c r="M832" i="14" s="1"/>
  <c r="AB36" i="14"/>
  <c r="I36" i="14" s="1"/>
  <c r="L36" i="14" s="1"/>
  <c r="M36" i="14" s="1"/>
  <c r="AB215" i="14"/>
  <c r="I215" i="14" s="1"/>
  <c r="L215" i="14" s="1"/>
  <c r="M215" i="14" s="1"/>
  <c r="AB492" i="14"/>
  <c r="I492" i="14" s="1"/>
  <c r="L492" i="14" s="1"/>
  <c r="M492" i="14" s="1"/>
  <c r="AB649" i="14"/>
  <c r="I649" i="14" s="1"/>
  <c r="L649" i="14" s="1"/>
  <c r="M649" i="14" s="1"/>
  <c r="AB917" i="14"/>
  <c r="I917" i="14" s="1"/>
  <c r="L917" i="14" s="1"/>
  <c r="M917" i="14" s="1"/>
  <c r="AB1097" i="14"/>
  <c r="I1097" i="14" s="1"/>
  <c r="L1097" i="14" s="1"/>
  <c r="M1097" i="14" s="1"/>
  <c r="AB1266" i="14"/>
  <c r="I1266" i="14" s="1"/>
  <c r="L1266" i="14" s="1"/>
  <c r="M1266" i="14" s="1"/>
  <c r="AB1475" i="14"/>
  <c r="I1475" i="14" s="1"/>
  <c r="L1475" i="14" s="1"/>
  <c r="M1475" i="14" s="1"/>
  <c r="AB118" i="14"/>
  <c r="I118" i="14" s="1"/>
  <c r="L118" i="14" s="1"/>
  <c r="M118" i="14" s="1"/>
  <c r="AB526" i="14"/>
  <c r="I526" i="14" s="1"/>
  <c r="L526" i="14" s="1"/>
  <c r="M526" i="14" s="1"/>
  <c r="AB1711" i="14"/>
  <c r="I1711" i="14" s="1"/>
  <c r="L1711" i="14" s="1"/>
  <c r="M1711" i="14" s="1"/>
  <c r="AB2094" i="14"/>
  <c r="I2094" i="14" s="1"/>
  <c r="L2094" i="14" s="1"/>
  <c r="M2094" i="14" s="1"/>
  <c r="J24" i="1"/>
  <c r="I24" i="1" s="1"/>
  <c r="J68" i="1"/>
  <c r="J307" i="1"/>
  <c r="J145" i="1"/>
  <c r="J28" i="1"/>
  <c r="J285" i="1"/>
  <c r="J403" i="1"/>
  <c r="J121" i="1"/>
  <c r="J57" i="1"/>
  <c r="J169" i="1"/>
  <c r="J168" i="1"/>
  <c r="J361" i="1"/>
  <c r="J86" i="1"/>
  <c r="J100" i="1"/>
  <c r="J334" i="1"/>
  <c r="J426" i="1"/>
  <c r="J259" i="1"/>
  <c r="J157" i="1"/>
  <c r="J118" i="1"/>
  <c r="J413" i="1"/>
  <c r="J296" i="1"/>
  <c r="J235" i="1"/>
  <c r="J396" i="1"/>
  <c r="AB50" i="14"/>
  <c r="I50" i="14" s="1"/>
  <c r="L50" i="14" s="1"/>
  <c r="M50" i="14" s="1"/>
  <c r="AB221" i="14"/>
  <c r="I221" i="14" s="1"/>
  <c r="L221" i="14" s="1"/>
  <c r="M221" i="14" s="1"/>
  <c r="AB368" i="14"/>
  <c r="I368" i="14" s="1"/>
  <c r="L368" i="14" s="1"/>
  <c r="M368" i="14" s="1"/>
  <c r="AB590" i="14"/>
  <c r="I590" i="14" s="1"/>
  <c r="L590" i="14" s="1"/>
  <c r="M590" i="14" s="1"/>
  <c r="AB797" i="14"/>
  <c r="I797" i="14" s="1"/>
  <c r="L797" i="14" s="1"/>
  <c r="M797" i="14" s="1"/>
  <c r="AB28" i="14"/>
  <c r="I28" i="14" s="1"/>
  <c r="L28" i="14" s="1"/>
  <c r="M28" i="14" s="1"/>
  <c r="AB203" i="14"/>
  <c r="I203" i="14" s="1"/>
  <c r="L203" i="14" s="1"/>
  <c r="M203" i="14" s="1"/>
  <c r="AB457" i="14"/>
  <c r="I457" i="14" s="1"/>
  <c r="L457" i="14" s="1"/>
  <c r="M457" i="14" s="1"/>
  <c r="AB641" i="14"/>
  <c r="I641" i="14" s="1"/>
  <c r="L641" i="14" s="1"/>
  <c r="M641" i="14" s="1"/>
  <c r="AB905" i="14"/>
  <c r="I905" i="14" s="1"/>
  <c r="L905" i="14" s="1"/>
  <c r="M905" i="14" s="1"/>
  <c r="AB1081" i="14"/>
  <c r="I1081" i="14" s="1"/>
  <c r="L1081" i="14" s="1"/>
  <c r="M1081" i="14" s="1"/>
  <c r="AB1258" i="14"/>
  <c r="I1258" i="14" s="1"/>
  <c r="L1258" i="14" s="1"/>
  <c r="M1258" i="14" s="1"/>
  <c r="AB1462" i="14"/>
  <c r="I1462" i="14" s="1"/>
  <c r="L1462" i="14" s="1"/>
  <c r="M1462" i="14" s="1"/>
  <c r="AB109" i="14"/>
  <c r="I109" i="14" s="1"/>
  <c r="L109" i="14" s="1"/>
  <c r="M109" i="14" s="1"/>
  <c r="AB502" i="14"/>
  <c r="I502" i="14" s="1"/>
  <c r="L502" i="14" s="1"/>
  <c r="M502" i="14" s="1"/>
  <c r="AB1690" i="14"/>
  <c r="I1690" i="14" s="1"/>
  <c r="L1690" i="14" s="1"/>
  <c r="M1690" i="14" s="1"/>
  <c r="AB2077" i="14"/>
  <c r="I2077" i="14" s="1"/>
  <c r="L2077" i="14" s="1"/>
  <c r="M2077" i="14" s="1"/>
  <c r="J326" i="1"/>
  <c r="I326" i="1" s="1"/>
  <c r="J56" i="1"/>
  <c r="J300" i="1"/>
  <c r="J98" i="1"/>
  <c r="J20" i="1"/>
  <c r="J277" i="1"/>
  <c r="J399" i="1"/>
  <c r="J59" i="1"/>
  <c r="J48" i="1"/>
  <c r="J187" i="1"/>
  <c r="J452" i="1"/>
  <c r="J339" i="1"/>
  <c r="J298" i="1"/>
  <c r="J375" i="1"/>
  <c r="AB700" i="14"/>
  <c r="I700" i="14" s="1"/>
  <c r="L700" i="14" s="1"/>
  <c r="M700" i="14" s="1"/>
  <c r="AB543" i="14"/>
  <c r="I543" i="14" s="1"/>
  <c r="L543" i="14" s="1"/>
  <c r="M543" i="14" s="1"/>
  <c r="AB1356" i="14"/>
  <c r="I1356" i="14" s="1"/>
  <c r="L1356" i="14" s="1"/>
  <c r="M1356" i="14" s="1"/>
  <c r="AB1849" i="14"/>
  <c r="I1849" i="14" s="1"/>
  <c r="L1849" i="14" s="1"/>
  <c r="M1849" i="14" s="1"/>
  <c r="AB703" i="14"/>
  <c r="I703" i="14" s="1"/>
  <c r="L703" i="14" s="1"/>
  <c r="M703" i="14" s="1"/>
  <c r="AB2236" i="14"/>
  <c r="I2236" i="14" s="1"/>
  <c r="L2236" i="14" s="1"/>
  <c r="M2236" i="14" s="1"/>
  <c r="AB778" i="14"/>
  <c r="I778" i="14" s="1"/>
  <c r="L778" i="14" s="1"/>
  <c r="M778" i="14" s="1"/>
  <c r="AB1671" i="14"/>
  <c r="I1671" i="14" s="1"/>
  <c r="L1671" i="14" s="1"/>
  <c r="M1671" i="14" s="1"/>
  <c r="AB1137" i="14"/>
  <c r="I1137" i="14" s="1"/>
  <c r="L1137" i="14" s="1"/>
  <c r="M1137" i="14" s="1"/>
  <c r="AB263" i="14"/>
  <c r="I263" i="14" s="1"/>
  <c r="L263" i="14" s="1"/>
  <c r="M263" i="14" s="1"/>
  <c r="AB1809" i="14"/>
  <c r="I1809" i="14" s="1"/>
  <c r="L1809" i="14" s="1"/>
  <c r="M1809" i="14" s="1"/>
  <c r="AB2555" i="14"/>
  <c r="I2555" i="14" s="1"/>
  <c r="L2555" i="14" s="1"/>
  <c r="M2555" i="14" s="1"/>
  <c r="AB1020" i="14"/>
  <c r="I1020" i="14" s="1"/>
  <c r="L1020" i="14" s="1"/>
  <c r="M1020" i="14" s="1"/>
  <c r="AB2012" i="14"/>
  <c r="I2012" i="14" s="1"/>
  <c r="L2012" i="14" s="1"/>
  <c r="M2012" i="14" s="1"/>
  <c r="AB192" i="14"/>
  <c r="I192" i="14" s="1"/>
  <c r="L192" i="14" s="1"/>
  <c r="M192" i="14" s="1"/>
  <c r="AB3328" i="14"/>
  <c r="I3328" i="14" s="1"/>
  <c r="L3328" i="14" s="1"/>
  <c r="M3328" i="14" s="1"/>
  <c r="AB2559" i="14"/>
  <c r="I2559" i="14" s="1"/>
  <c r="L2559" i="14" s="1"/>
  <c r="M2559" i="14" s="1"/>
  <c r="AB1132" i="14"/>
  <c r="I1132" i="14" s="1"/>
  <c r="L1132" i="14" s="1"/>
  <c r="M1132" i="14" s="1"/>
  <c r="AB1793" i="14"/>
  <c r="I1793" i="14" s="1"/>
  <c r="L1793" i="14" s="1"/>
  <c r="M1793" i="14" s="1"/>
  <c r="AB1390" i="14"/>
  <c r="I1390" i="14" s="1"/>
  <c r="L1390" i="14" s="1"/>
  <c r="M1390" i="14" s="1"/>
  <c r="AB565" i="14"/>
  <c r="I565" i="14" s="1"/>
  <c r="L565" i="14" s="1"/>
  <c r="M565" i="14" s="1"/>
  <c r="AB2080" i="14"/>
  <c r="I2080" i="14" s="1"/>
  <c r="L2080" i="14" s="1"/>
  <c r="M2080" i="14" s="1"/>
  <c r="AB2840" i="14"/>
  <c r="I2840" i="14" s="1"/>
  <c r="L2840" i="14" s="1"/>
  <c r="M2840" i="14" s="1"/>
  <c r="AB1249" i="14"/>
  <c r="I1249" i="14" s="1"/>
  <c r="L1249" i="14" s="1"/>
  <c r="M1249" i="14" s="1"/>
  <c r="AB2293" i="14"/>
  <c r="I2293" i="14" s="1"/>
  <c r="L2293" i="14" s="1"/>
  <c r="M2293" i="14" s="1"/>
  <c r="AB2101" i="14"/>
  <c r="I2101" i="14" s="1"/>
  <c r="L2101" i="14" s="1"/>
  <c r="M2101" i="14" s="1"/>
  <c r="AB422" i="14"/>
  <c r="I422" i="14" s="1"/>
  <c r="L422" i="14" s="1"/>
  <c r="M422" i="14" s="1"/>
  <c r="AB982" i="14"/>
  <c r="I982" i="14" s="1"/>
  <c r="L982" i="14" s="1"/>
  <c r="M982" i="14" s="1"/>
  <c r="AB1834" i="14"/>
  <c r="I1834" i="14" s="1"/>
  <c r="L1834" i="14" s="1"/>
  <c r="M1834" i="14" s="1"/>
  <c r="AB2665" i="14"/>
  <c r="I2665" i="14" s="1"/>
  <c r="L2665" i="14" s="1"/>
  <c r="M2665" i="14" s="1"/>
  <c r="AB3032" i="14"/>
  <c r="I3032" i="14" s="1"/>
  <c r="L3032" i="14" s="1"/>
  <c r="M3032" i="14" s="1"/>
  <c r="AB2678" i="14"/>
  <c r="I2678" i="14" s="1"/>
  <c r="L2678" i="14" s="1"/>
  <c r="M2678" i="14" s="1"/>
  <c r="AB3423" i="14"/>
  <c r="I3423" i="14" s="1"/>
  <c r="L3423" i="14" s="1"/>
  <c r="M3423" i="14" s="1"/>
  <c r="AB1526" i="14"/>
  <c r="I1526" i="14" s="1"/>
  <c r="L1526" i="14" s="1"/>
  <c r="M1526" i="14" s="1"/>
  <c r="AB1727" i="14"/>
  <c r="I1727" i="14" s="1"/>
  <c r="L1727" i="14" s="1"/>
  <c r="M1727" i="14" s="1"/>
  <c r="AB266" i="14"/>
  <c r="I266" i="14" s="1"/>
  <c r="L266" i="14" s="1"/>
  <c r="M266" i="14" s="1"/>
  <c r="AB222" i="14"/>
  <c r="I222" i="14" s="1"/>
  <c r="L222" i="14" s="1"/>
  <c r="M222" i="14" s="1"/>
  <c r="AB1859" i="14"/>
  <c r="I1859" i="14" s="1"/>
  <c r="L1859" i="14" s="1"/>
  <c r="M1859" i="14" s="1"/>
  <c r="AB2930" i="14"/>
  <c r="I2930" i="14" s="1"/>
  <c r="L2930" i="14" s="1"/>
  <c r="M2930" i="14" s="1"/>
  <c r="AB2638" i="14"/>
  <c r="I2638" i="14" s="1"/>
  <c r="L2638" i="14" s="1"/>
  <c r="M2638" i="14" s="1"/>
  <c r="AB3135" i="14"/>
  <c r="I3135" i="14" s="1"/>
  <c r="L3135" i="14" s="1"/>
  <c r="M3135" i="14" s="1"/>
  <c r="AB2299" i="14"/>
  <c r="I2299" i="14" s="1"/>
  <c r="L2299" i="14" s="1"/>
  <c r="M2299" i="14" s="1"/>
  <c r="AB2826" i="14"/>
  <c r="I2826" i="14" s="1"/>
  <c r="L2826" i="14" s="1"/>
  <c r="M2826" i="14" s="1"/>
  <c r="AB2443" i="14"/>
  <c r="I2443" i="14" s="1"/>
  <c r="L2443" i="14" s="1"/>
  <c r="M2443" i="14" s="1"/>
  <c r="AB873" i="14"/>
  <c r="I873" i="14" s="1"/>
  <c r="L873" i="14" s="1"/>
  <c r="M873" i="14" s="1"/>
  <c r="AB3131" i="14"/>
  <c r="I3131" i="14" s="1"/>
  <c r="L3131" i="14" s="1"/>
  <c r="M3131" i="14" s="1"/>
  <c r="AB2657" i="14"/>
  <c r="I2657" i="14" s="1"/>
  <c r="L2657" i="14" s="1"/>
  <c r="M2657" i="14" s="1"/>
  <c r="AB3164" i="14"/>
  <c r="I3164" i="14" s="1"/>
  <c r="L3164" i="14" s="1"/>
  <c r="M3164" i="14" s="1"/>
  <c r="AB2515" i="14"/>
  <c r="I2515" i="14" s="1"/>
  <c r="L2515" i="14" s="1"/>
  <c r="M2515" i="14" s="1"/>
  <c r="AB1747" i="14"/>
  <c r="I1747" i="14" s="1"/>
  <c r="L1747" i="14" s="1"/>
  <c r="M1747" i="14" s="1"/>
  <c r="AB899" i="14"/>
  <c r="I899" i="14" s="1"/>
  <c r="L899" i="14" s="1"/>
  <c r="M899" i="14" s="1"/>
  <c r="AB199" i="14"/>
  <c r="I199" i="14" s="1"/>
  <c r="L199" i="14" s="1"/>
  <c r="M199" i="14" s="1"/>
  <c r="AB3163" i="14"/>
  <c r="I3163" i="14" s="1"/>
  <c r="L3163" i="14" s="1"/>
  <c r="M3163" i="14" s="1"/>
  <c r="AB2775" i="14"/>
  <c r="I2775" i="14" s="1"/>
  <c r="L2775" i="14" s="1"/>
  <c r="M2775" i="14" s="1"/>
  <c r="AB2543" i="14"/>
  <c r="I2543" i="14" s="1"/>
  <c r="L2543" i="14" s="1"/>
  <c r="M2543" i="14" s="1"/>
  <c r="AB2338" i="14"/>
  <c r="I2338" i="14" s="1"/>
  <c r="L2338" i="14" s="1"/>
  <c r="M2338" i="14" s="1"/>
  <c r="AB3353" i="14"/>
  <c r="I3353" i="14" s="1"/>
  <c r="L3353" i="14" s="1"/>
  <c r="M3353" i="14" s="1"/>
  <c r="AB2818" i="14"/>
  <c r="I2818" i="14" s="1"/>
  <c r="L2818" i="14" s="1"/>
  <c r="M2818" i="14" s="1"/>
  <c r="AB2446" i="14"/>
  <c r="I2446" i="14" s="1"/>
  <c r="L2446" i="14" s="1"/>
  <c r="M2446" i="14" s="1"/>
  <c r="AB2099" i="14"/>
  <c r="I2099" i="14" s="1"/>
  <c r="L2099" i="14" s="1"/>
  <c r="M2099" i="14" s="1"/>
  <c r="AB1654" i="14"/>
  <c r="I1654" i="14" s="1"/>
  <c r="L1654" i="14" s="1"/>
  <c r="M1654" i="14" s="1"/>
  <c r="AB1253" i="14"/>
  <c r="I1253" i="14" s="1"/>
  <c r="L1253" i="14" s="1"/>
  <c r="M1253" i="14" s="1"/>
  <c r="AB1471" i="14"/>
  <c r="I1471" i="14" s="1"/>
  <c r="L1471" i="14" s="1"/>
  <c r="M1471" i="14" s="1"/>
  <c r="AB2697" i="14"/>
  <c r="I2697" i="14" s="1"/>
  <c r="L2697" i="14" s="1"/>
  <c r="M2697" i="14" s="1"/>
  <c r="AB2322" i="14"/>
  <c r="I2322" i="14" s="1"/>
  <c r="L2322" i="14" s="1"/>
  <c r="M2322" i="14" s="1"/>
  <c r="AB1929" i="14"/>
  <c r="I1929" i="14" s="1"/>
  <c r="L1929" i="14" s="1"/>
  <c r="M1929" i="14" s="1"/>
  <c r="AB1477" i="14"/>
  <c r="I1477" i="14" s="1"/>
  <c r="L1477" i="14" s="1"/>
  <c r="M1477" i="14" s="1"/>
  <c r="AB1032" i="14"/>
  <c r="I1032" i="14" s="1"/>
  <c r="L1032" i="14" s="1"/>
  <c r="M1032" i="14" s="1"/>
  <c r="AB783" i="14"/>
  <c r="I783" i="14" s="1"/>
  <c r="L783" i="14" s="1"/>
  <c r="M783" i="14" s="1"/>
  <c r="AB413" i="14"/>
  <c r="I413" i="14" s="1"/>
  <c r="L413" i="14" s="1"/>
  <c r="M413" i="14" s="1"/>
  <c r="AB3398" i="14"/>
  <c r="I3398" i="14" s="1"/>
  <c r="L3398" i="14" s="1"/>
  <c r="M3398" i="14" s="1"/>
  <c r="AB3237" i="14"/>
  <c r="I3237" i="14" s="1"/>
  <c r="L3237" i="14" s="1"/>
  <c r="M3237" i="14" s="1"/>
  <c r="AB3045" i="14"/>
  <c r="I3045" i="14" s="1"/>
  <c r="L3045" i="14" s="1"/>
  <c r="M3045" i="14" s="1"/>
  <c r="AB2876" i="14"/>
  <c r="I2876" i="14" s="1"/>
  <c r="L2876" i="14" s="1"/>
  <c r="M2876" i="14" s="1"/>
  <c r="AB2639" i="14"/>
  <c r="I2639" i="14" s="1"/>
  <c r="L2639" i="14" s="1"/>
  <c r="M2639" i="14" s="1"/>
  <c r="AB2472" i="14"/>
  <c r="I2472" i="14" s="1"/>
  <c r="L2472" i="14" s="1"/>
  <c r="M2472" i="14" s="1"/>
  <c r="AB3079" i="14"/>
  <c r="I3079" i="14" s="1"/>
  <c r="L3079" i="14" s="1"/>
  <c r="M3079" i="14" s="1"/>
  <c r="AB3065" i="14"/>
  <c r="I3065" i="14" s="1"/>
  <c r="L3065" i="14" s="1"/>
  <c r="M3065" i="14" s="1"/>
  <c r="AB2669" i="14"/>
  <c r="I2669" i="14" s="1"/>
  <c r="L2669" i="14" s="1"/>
  <c r="M2669" i="14" s="1"/>
  <c r="AB2291" i="14"/>
  <c r="I2291" i="14" s="1"/>
  <c r="L2291" i="14" s="1"/>
  <c r="M2291" i="14" s="1"/>
  <c r="AB1847" i="14"/>
  <c r="I1847" i="14" s="1"/>
  <c r="L1847" i="14" s="1"/>
  <c r="M1847" i="14" s="1"/>
  <c r="AB1406" i="14"/>
  <c r="I1406" i="14" s="1"/>
  <c r="L1406" i="14" s="1"/>
  <c r="M1406" i="14" s="1"/>
  <c r="AB987" i="14"/>
  <c r="I987" i="14" s="1"/>
  <c r="L987" i="14" s="1"/>
  <c r="M987" i="14" s="1"/>
  <c r="AB914" i="14"/>
  <c r="I914" i="14" s="1"/>
  <c r="L914" i="14" s="1"/>
  <c r="M914" i="14" s="1"/>
  <c r="AB445" i="14"/>
  <c r="I445" i="14" s="1"/>
  <c r="L445" i="14" s="1"/>
  <c r="M445" i="14" s="1"/>
  <c r="AB3251" i="14"/>
  <c r="I3251" i="14" s="1"/>
  <c r="L3251" i="14" s="1"/>
  <c r="M3251" i="14" s="1"/>
  <c r="AB2279" i="14"/>
  <c r="I2279" i="14" s="1"/>
  <c r="L2279" i="14" s="1"/>
  <c r="M2279" i="14" s="1"/>
  <c r="AB2091" i="14"/>
  <c r="I2091" i="14" s="1"/>
  <c r="L2091" i="14" s="1"/>
  <c r="M2091" i="14" s="1"/>
  <c r="AB382" i="14"/>
  <c r="I382" i="14" s="1"/>
  <c r="L382" i="14" s="1"/>
  <c r="M382" i="14" s="1"/>
  <c r="AB3380" i="14"/>
  <c r="I3380" i="14" s="1"/>
  <c r="L3380" i="14" s="1"/>
  <c r="M3380" i="14" s="1"/>
  <c r="AB3228" i="14"/>
  <c r="I3228" i="14" s="1"/>
  <c r="L3228" i="14" s="1"/>
  <c r="M3228" i="14" s="1"/>
  <c r="AB2274" i="14"/>
  <c r="I2274" i="14" s="1"/>
  <c r="L2274" i="14" s="1"/>
  <c r="M2274" i="14" s="1"/>
  <c r="AB2093" i="14"/>
  <c r="I2093" i="14" s="1"/>
  <c r="L2093" i="14" s="1"/>
  <c r="M2093" i="14" s="1"/>
  <c r="AB1601" i="14"/>
  <c r="I1601" i="14" s="1"/>
  <c r="L1601" i="14" s="1"/>
  <c r="M1601" i="14" s="1"/>
  <c r="AB1428" i="14"/>
  <c r="I1428" i="14" s="1"/>
  <c r="L1428" i="14" s="1"/>
  <c r="M1428" i="14" s="1"/>
  <c r="AB1243" i="14"/>
  <c r="I1243" i="14" s="1"/>
  <c r="L1243" i="14" s="1"/>
  <c r="M1243" i="14" s="1"/>
  <c r="AB1083" i="14"/>
  <c r="I1083" i="14" s="1"/>
  <c r="L1083" i="14" s="1"/>
  <c r="M1083" i="14" s="1"/>
  <c r="AB883" i="14"/>
  <c r="I883" i="14" s="1"/>
  <c r="L883" i="14" s="1"/>
  <c r="M883" i="14" s="1"/>
  <c r="AB2985" i="14"/>
  <c r="I2985" i="14" s="1"/>
  <c r="L2985" i="14" s="1"/>
  <c r="M2985" i="14" s="1"/>
  <c r="AB2820" i="14"/>
  <c r="I2820" i="14" s="1"/>
  <c r="L2820" i="14" s="1"/>
  <c r="M2820" i="14" s="1"/>
  <c r="AB2605" i="14"/>
  <c r="I2605" i="14" s="1"/>
  <c r="L2605" i="14" s="1"/>
  <c r="M2605" i="14" s="1"/>
  <c r="AB2451" i="14"/>
  <c r="I2451" i="14" s="1"/>
  <c r="L2451" i="14" s="1"/>
  <c r="M2451" i="14" s="1"/>
  <c r="AB2229" i="14"/>
  <c r="I2229" i="14" s="1"/>
  <c r="L2229" i="14" s="1"/>
  <c r="M2229" i="14" s="1"/>
  <c r="AB2046" i="14"/>
  <c r="I2046" i="14" s="1"/>
  <c r="L2046" i="14" s="1"/>
  <c r="M2046" i="14" s="1"/>
  <c r="AB1876" i="14"/>
  <c r="I1876" i="14" s="1"/>
  <c r="L1876" i="14" s="1"/>
  <c r="M1876" i="14" s="1"/>
  <c r="AB1694" i="14"/>
  <c r="I1694" i="14" s="1"/>
  <c r="L1694" i="14" s="1"/>
  <c r="M1694" i="14" s="1"/>
  <c r="AB732" i="14"/>
  <c r="I732" i="14" s="1"/>
  <c r="L732" i="14" s="1"/>
  <c r="M732" i="14" s="1"/>
  <c r="AB554" i="14"/>
  <c r="I554" i="14" s="1"/>
  <c r="L554" i="14" s="1"/>
  <c r="M554" i="14" s="1"/>
  <c r="AB321" i="14"/>
  <c r="I321" i="14" s="1"/>
  <c r="L321" i="14" s="1"/>
  <c r="M321" i="14" s="1"/>
  <c r="AB159" i="14"/>
  <c r="I159" i="14" s="1"/>
  <c r="L159" i="14" s="1"/>
  <c r="M159" i="14" s="1"/>
  <c r="AB5" i="14"/>
  <c r="I5" i="14" s="1"/>
  <c r="L5" i="14" s="1"/>
  <c r="M5" i="14" s="1"/>
  <c r="AB1384" i="14"/>
  <c r="I1384" i="14" s="1"/>
  <c r="L1384" i="14" s="1"/>
  <c r="M1384" i="14" s="1"/>
  <c r="AB1202" i="14"/>
  <c r="I1202" i="14" s="1"/>
  <c r="L1202" i="14" s="1"/>
  <c r="M1202" i="14" s="1"/>
  <c r="AB1970" i="14"/>
  <c r="I1970" i="14" s="1"/>
  <c r="L1970" i="14" s="1"/>
  <c r="M1970" i="14" s="1"/>
  <c r="AB1887" i="14"/>
  <c r="I1887" i="14" s="1"/>
  <c r="L1887" i="14" s="1"/>
  <c r="M1887" i="14" s="1"/>
  <c r="AB1785" i="14"/>
  <c r="I1785" i="14" s="1"/>
  <c r="L1785" i="14" s="1"/>
  <c r="M1785" i="14" s="1"/>
  <c r="AB1699" i="14"/>
  <c r="I1699" i="14" s="1"/>
  <c r="L1699" i="14" s="1"/>
  <c r="M1699" i="14" s="1"/>
  <c r="AB1537" i="14"/>
  <c r="I1537" i="14" s="1"/>
  <c r="L1537" i="14" s="1"/>
  <c r="M1537" i="14" s="1"/>
  <c r="AB1320" i="14"/>
  <c r="I1320" i="14" s="1"/>
  <c r="L1320" i="14" s="1"/>
  <c r="M1320" i="14" s="1"/>
  <c r="AB1122" i="14"/>
  <c r="I1122" i="14" s="1"/>
  <c r="L1122" i="14" s="1"/>
  <c r="M1122" i="14" s="1"/>
  <c r="AB906" i="14"/>
  <c r="I906" i="14" s="1"/>
  <c r="L906" i="14" s="1"/>
  <c r="M906" i="14" s="1"/>
  <c r="AB2970" i="14"/>
  <c r="I2970" i="14" s="1"/>
  <c r="L2970" i="14" s="1"/>
  <c r="M2970" i="14" s="1"/>
  <c r="AB2769" i="14"/>
  <c r="I2769" i="14" s="1"/>
  <c r="L2769" i="14" s="1"/>
  <c r="M2769" i="14" s="1"/>
  <c r="AB2542" i="14"/>
  <c r="I2542" i="14" s="1"/>
  <c r="L2542" i="14" s="1"/>
  <c r="M2542" i="14" s="1"/>
  <c r="AB802" i="14"/>
  <c r="I802" i="14" s="1"/>
  <c r="L802" i="14" s="1"/>
  <c r="M802" i="14" s="1"/>
  <c r="AB600" i="14"/>
  <c r="I600" i="14" s="1"/>
  <c r="L600" i="14" s="1"/>
  <c r="M600" i="14" s="1"/>
  <c r="AB210" i="14"/>
  <c r="I210" i="14" s="1"/>
  <c r="L210" i="14" s="1"/>
  <c r="M210" i="14" s="1"/>
  <c r="AB3320" i="14"/>
  <c r="I3320" i="14" s="1"/>
  <c r="L3320" i="14" s="1"/>
  <c r="M3320" i="14" s="1"/>
  <c r="AB1638" i="14"/>
  <c r="I1638" i="14" s="1"/>
  <c r="L1638" i="14" s="1"/>
  <c r="M1638" i="14" s="1"/>
  <c r="AB2904" i="14"/>
  <c r="I2904" i="14" s="1"/>
  <c r="L2904" i="14" s="1"/>
  <c r="M2904" i="14" s="1"/>
  <c r="AB2975" i="14"/>
  <c r="I2975" i="14" s="1"/>
  <c r="L2975" i="14" s="1"/>
  <c r="M2975" i="14" s="1"/>
  <c r="AB1296" i="14"/>
  <c r="I1296" i="14" s="1"/>
  <c r="L1296" i="14" s="1"/>
  <c r="M1296" i="14" s="1"/>
  <c r="AB3319" i="14"/>
  <c r="I3319" i="14" s="1"/>
  <c r="L3319" i="14" s="1"/>
  <c r="M3319" i="14" s="1"/>
  <c r="AB2633" i="14"/>
  <c r="I2633" i="14" s="1"/>
  <c r="L2633" i="14" s="1"/>
  <c r="M2633" i="14" s="1"/>
  <c r="AB3067" i="14"/>
  <c r="I3067" i="14" s="1"/>
  <c r="L3067" i="14" s="1"/>
  <c r="M3067" i="14" s="1"/>
  <c r="AB2676" i="14"/>
  <c r="I2676" i="14" s="1"/>
  <c r="L2676" i="14" s="1"/>
  <c r="M2676" i="14" s="1"/>
  <c r="AB1890" i="14"/>
  <c r="I1890" i="14" s="1"/>
  <c r="L1890" i="14" s="1"/>
  <c r="M1890" i="14" s="1"/>
  <c r="AB1012" i="14"/>
  <c r="I1012" i="14" s="1"/>
  <c r="L1012" i="14" s="1"/>
  <c r="M1012" i="14" s="1"/>
  <c r="AB2468" i="14"/>
  <c r="I2468" i="14" s="1"/>
  <c r="L2468" i="14" s="1"/>
  <c r="M2468" i="14" s="1"/>
  <c r="AB1706" i="14"/>
  <c r="I1706" i="14" s="1"/>
  <c r="L1706" i="14" s="1"/>
  <c r="M1706" i="14" s="1"/>
  <c r="AB885" i="14"/>
  <c r="I885" i="14" s="1"/>
  <c r="L885" i="14" s="1"/>
  <c r="M885" i="14" s="1"/>
  <c r="AB176" i="14"/>
  <c r="I176" i="14" s="1"/>
  <c r="L176" i="14" s="1"/>
  <c r="M176" i="14" s="1"/>
  <c r="AB3146" i="14"/>
  <c r="I3146" i="14" s="1"/>
  <c r="L3146" i="14" s="1"/>
  <c r="M3146" i="14" s="1"/>
  <c r="AB2763" i="14"/>
  <c r="I2763" i="14" s="1"/>
  <c r="L2763" i="14" s="1"/>
  <c r="M2763" i="14" s="1"/>
  <c r="AB2364" i="14"/>
  <c r="I2364" i="14" s="1"/>
  <c r="L2364" i="14" s="1"/>
  <c r="M2364" i="14" s="1"/>
  <c r="AB2821" i="14"/>
  <c r="I2821" i="14" s="1"/>
  <c r="L2821" i="14" s="1"/>
  <c r="M2821" i="14" s="1"/>
  <c r="AB2071" i="14"/>
  <c r="I2071" i="14" s="1"/>
  <c r="L2071" i="14" s="1"/>
  <c r="M2071" i="14" s="1"/>
  <c r="AB1231" i="14"/>
  <c r="I1231" i="14" s="1"/>
  <c r="L1231" i="14" s="1"/>
  <c r="M1231" i="14" s="1"/>
  <c r="AB674" i="14"/>
  <c r="I674" i="14" s="1"/>
  <c r="L674" i="14" s="1"/>
  <c r="M674" i="14" s="1"/>
  <c r="AB3137" i="14"/>
  <c r="I3137" i="14" s="1"/>
  <c r="L3137" i="14" s="1"/>
  <c r="M3137" i="14" s="1"/>
  <c r="AB771" i="14"/>
  <c r="I771" i="14" s="1"/>
  <c r="L771" i="14" s="1"/>
  <c r="M771" i="14" s="1"/>
  <c r="AB3293" i="14"/>
  <c r="I3293" i="14" s="1"/>
  <c r="L3293" i="14" s="1"/>
  <c r="M3293" i="14" s="1"/>
  <c r="AB2181" i="14"/>
  <c r="I2181" i="14" s="1"/>
  <c r="L2181" i="14" s="1"/>
  <c r="M2181" i="14" s="1"/>
  <c r="AB1527" i="14"/>
  <c r="I1527" i="14" s="1"/>
  <c r="L1527" i="14" s="1"/>
  <c r="M1527" i="14" s="1"/>
  <c r="AB1173" i="14"/>
  <c r="I1173" i="14" s="1"/>
  <c r="L1173" i="14" s="1"/>
  <c r="M1173" i="14" s="1"/>
  <c r="AB749" i="14"/>
  <c r="I749" i="14" s="1"/>
  <c r="L749" i="14" s="1"/>
  <c r="M749" i="14" s="1"/>
  <c r="AB2708" i="14"/>
  <c r="I2708" i="14" s="1"/>
  <c r="L2708" i="14" s="1"/>
  <c r="M2708" i="14" s="1"/>
  <c r="AB2333" i="14"/>
  <c r="I2333" i="14" s="1"/>
  <c r="L2333" i="14" s="1"/>
  <c r="M2333" i="14" s="1"/>
  <c r="AB1960" i="14"/>
  <c r="I1960" i="14" s="1"/>
  <c r="L1960" i="14" s="1"/>
  <c r="M1960" i="14" s="1"/>
  <c r="AB1606" i="14"/>
  <c r="I1606" i="14" s="1"/>
  <c r="L1606" i="14" s="1"/>
  <c r="M1606" i="14" s="1"/>
  <c r="AB482" i="14"/>
  <c r="I482" i="14" s="1"/>
  <c r="L482" i="14" s="1"/>
  <c r="M482" i="14" s="1"/>
  <c r="AB85" i="14"/>
  <c r="I85" i="14" s="1"/>
  <c r="L85" i="14" s="1"/>
  <c r="M85" i="14" s="1"/>
  <c r="AB1273" i="14"/>
  <c r="I1273" i="14" s="1"/>
  <c r="L1273" i="14" s="1"/>
  <c r="M1273" i="14" s="1"/>
  <c r="AB1925" i="14"/>
  <c r="I1925" i="14" s="1"/>
  <c r="L1925" i="14" s="1"/>
  <c r="M1925" i="14" s="1"/>
  <c r="AB1739" i="14"/>
  <c r="I1739" i="14" s="1"/>
  <c r="L1739" i="14" s="1"/>
  <c r="M1739" i="14" s="1"/>
  <c r="AB1424" i="14"/>
  <c r="I1424" i="14" s="1"/>
  <c r="L1424" i="14" s="1"/>
  <c r="M1424" i="14" s="1"/>
  <c r="AB1028" i="14"/>
  <c r="I1028" i="14" s="1"/>
  <c r="L1028" i="14" s="1"/>
  <c r="M1028" i="14" s="1"/>
  <c r="AB2891" i="14"/>
  <c r="I2891" i="14" s="1"/>
  <c r="L2891" i="14" s="1"/>
  <c r="M2891" i="14" s="1"/>
  <c r="AB895" i="14"/>
  <c r="I895" i="14" s="1"/>
  <c r="L895" i="14" s="1"/>
  <c r="M895" i="14" s="1"/>
  <c r="AB439" i="14"/>
  <c r="I439" i="14" s="1"/>
  <c r="L439" i="14" s="1"/>
  <c r="M439" i="14" s="1"/>
  <c r="AB3247" i="14"/>
  <c r="I3247" i="14" s="1"/>
  <c r="L3247" i="14" s="1"/>
  <c r="M3247" i="14" s="1"/>
  <c r="AB2306" i="14"/>
  <c r="I2306" i="14" s="1"/>
  <c r="L2306" i="14" s="1"/>
  <c r="M2306" i="14" s="1"/>
  <c r="AB2106" i="14"/>
  <c r="I2106" i="14" s="1"/>
  <c r="L2106" i="14" s="1"/>
  <c r="M2106" i="14" s="1"/>
  <c r="AB412" i="14"/>
  <c r="I412" i="14" s="1"/>
  <c r="L412" i="14" s="1"/>
  <c r="M412" i="14" s="1"/>
  <c r="AB3397" i="14"/>
  <c r="I3397" i="14" s="1"/>
  <c r="L3397" i="14" s="1"/>
  <c r="M3397" i="14" s="1"/>
  <c r="AB3240" i="14"/>
  <c r="I3240" i="14" s="1"/>
  <c r="L3240" i="14" s="1"/>
  <c r="M3240" i="14" s="1"/>
  <c r="AB2304" i="14"/>
  <c r="I2304" i="14" s="1"/>
  <c r="L2304" i="14" s="1"/>
  <c r="M2304" i="14" s="1"/>
  <c r="AB2109" i="14"/>
  <c r="I2109" i="14" s="1"/>
  <c r="L2109" i="14" s="1"/>
  <c r="M2109" i="14" s="1"/>
  <c r="AB1628" i="14"/>
  <c r="I1628" i="14" s="1"/>
  <c r="L1628" i="14" s="1"/>
  <c r="M1628" i="14" s="1"/>
  <c r="AB1440" i="14"/>
  <c r="I1440" i="14" s="1"/>
  <c r="L1440" i="14" s="1"/>
  <c r="M1440" i="14" s="1"/>
  <c r="AB1257" i="14"/>
  <c r="I1257" i="14" s="1"/>
  <c r="L1257" i="14" s="1"/>
  <c r="M1257" i="14" s="1"/>
  <c r="AB1101" i="14"/>
  <c r="I1101" i="14" s="1"/>
  <c r="L1101" i="14" s="1"/>
  <c r="M1101" i="14" s="1"/>
  <c r="AB908" i="14"/>
  <c r="I908" i="14" s="1"/>
  <c r="L908" i="14" s="1"/>
  <c r="M908" i="14" s="1"/>
  <c r="AB2997" i="14"/>
  <c r="I2997" i="14" s="1"/>
  <c r="L2997" i="14" s="1"/>
  <c r="M2997" i="14" s="1"/>
  <c r="AB2843" i="14"/>
  <c r="I2843" i="14" s="1"/>
  <c r="L2843" i="14" s="1"/>
  <c r="M2843" i="14" s="1"/>
  <c r="AB2617" i="14"/>
  <c r="I2617" i="14" s="1"/>
  <c r="L2617" i="14" s="1"/>
  <c r="M2617" i="14" s="1"/>
  <c r="AB2464" i="14"/>
  <c r="I2464" i="14" s="1"/>
  <c r="L2464" i="14" s="1"/>
  <c r="M2464" i="14" s="1"/>
  <c r="AB2245" i="14"/>
  <c r="I2245" i="14" s="1"/>
  <c r="L2245" i="14" s="1"/>
  <c r="M2245" i="14" s="1"/>
  <c r="AB2084" i="14"/>
  <c r="I2084" i="14" s="1"/>
  <c r="L2084" i="14" s="1"/>
  <c r="M2084" i="14" s="1"/>
  <c r="AB1891" i="14"/>
  <c r="I1891" i="14" s="1"/>
  <c r="L1891" i="14" s="1"/>
  <c r="M1891" i="14" s="1"/>
  <c r="AB1704" i="14"/>
  <c r="I1704" i="14" s="1"/>
  <c r="L1704" i="14" s="1"/>
  <c r="M1704" i="14" s="1"/>
  <c r="AB1538" i="14"/>
  <c r="I1538" i="14" s="1"/>
  <c r="L1538" i="14" s="1"/>
  <c r="M1538" i="14" s="1"/>
  <c r="AB569" i="14"/>
  <c r="I569" i="14" s="1"/>
  <c r="L569" i="14" s="1"/>
  <c r="M569" i="14" s="1"/>
  <c r="AB334" i="14"/>
  <c r="I334" i="14" s="1"/>
  <c r="L334" i="14" s="1"/>
  <c r="M334" i="14" s="1"/>
  <c r="AB175" i="14"/>
  <c r="I175" i="14" s="1"/>
  <c r="L175" i="14" s="1"/>
  <c r="M175" i="14" s="1"/>
  <c r="AB18" i="14"/>
  <c r="I18" i="14" s="1"/>
  <c r="L18" i="14" s="1"/>
  <c r="M18" i="14" s="1"/>
  <c r="AB1394" i="14"/>
  <c r="I1394" i="14" s="1"/>
  <c r="L1394" i="14" s="1"/>
  <c r="M1394" i="14" s="1"/>
  <c r="AB1214" i="14"/>
  <c r="I1214" i="14" s="1"/>
  <c r="L1214" i="14" s="1"/>
  <c r="M1214" i="14" s="1"/>
  <c r="AB1042" i="14"/>
  <c r="I1042" i="14" s="1"/>
  <c r="L1042" i="14" s="1"/>
  <c r="M1042" i="14" s="1"/>
  <c r="AB1896" i="14"/>
  <c r="I1896" i="14" s="1"/>
  <c r="L1896" i="14" s="1"/>
  <c r="M1896" i="14" s="1"/>
  <c r="AB1795" i="14"/>
  <c r="I1795" i="14" s="1"/>
  <c r="L1795" i="14" s="1"/>
  <c r="M1795" i="14" s="1"/>
  <c r="AB1705" i="14"/>
  <c r="I1705" i="14" s="1"/>
  <c r="L1705" i="14" s="1"/>
  <c r="M1705" i="14" s="1"/>
  <c r="AB1552" i="14"/>
  <c r="I1552" i="14" s="1"/>
  <c r="L1552" i="14" s="1"/>
  <c r="M1552" i="14" s="1"/>
  <c r="AB1338" i="14"/>
  <c r="I1338" i="14" s="1"/>
  <c r="L1338" i="14" s="1"/>
  <c r="M1338" i="14" s="1"/>
  <c r="AB1138" i="14"/>
  <c r="I1138" i="14" s="1"/>
  <c r="L1138" i="14" s="1"/>
  <c r="M1138" i="14" s="1"/>
  <c r="AB946" i="14"/>
  <c r="I946" i="14" s="1"/>
  <c r="L946" i="14" s="1"/>
  <c r="M946" i="14" s="1"/>
  <c r="AB2987" i="14"/>
  <c r="I2987" i="14" s="1"/>
  <c r="L2987" i="14" s="1"/>
  <c r="M2987" i="14" s="1"/>
  <c r="AB2785" i="14"/>
  <c r="I2785" i="14" s="1"/>
  <c r="L2785" i="14" s="1"/>
  <c r="M2785" i="14" s="1"/>
  <c r="AB2564" i="14"/>
  <c r="I2564" i="14" s="1"/>
  <c r="L2564" i="14" s="1"/>
  <c r="M2564" i="14" s="1"/>
  <c r="AB2339" i="14"/>
  <c r="I2339" i="14" s="1"/>
  <c r="L2339" i="14" s="1"/>
  <c r="M2339" i="14" s="1"/>
  <c r="AB2142" i="14"/>
  <c r="I2142" i="14" s="1"/>
  <c r="L2142" i="14" s="1"/>
  <c r="M2142" i="14" s="1"/>
  <c r="AB1933" i="14"/>
  <c r="I1933" i="14" s="1"/>
  <c r="L1933" i="14" s="1"/>
  <c r="M1933" i="14" s="1"/>
  <c r="AB1742" i="14"/>
  <c r="I1742" i="14" s="1"/>
  <c r="L1742" i="14" s="1"/>
  <c r="M1742" i="14" s="1"/>
  <c r="AB1560" i="14"/>
  <c r="I1560" i="14" s="1"/>
  <c r="L1560" i="14" s="1"/>
  <c r="M1560" i="14" s="1"/>
  <c r="AB557" i="14"/>
  <c r="I557" i="14" s="1"/>
  <c r="L557" i="14" s="1"/>
  <c r="M557" i="14" s="1"/>
  <c r="AB302" i="14"/>
  <c r="I302" i="14" s="1"/>
  <c r="L302" i="14" s="1"/>
  <c r="M302" i="14" s="1"/>
  <c r="AB2438" i="14"/>
  <c r="I2438" i="14" s="1"/>
  <c r="L2438" i="14" s="1"/>
  <c r="M2438" i="14" s="1"/>
  <c r="AB1994" i="14"/>
  <c r="I1994" i="14" s="1"/>
  <c r="L1994" i="14" s="1"/>
  <c r="M1994" i="14" s="1"/>
  <c r="AB1643" i="14"/>
  <c r="I1643" i="14" s="1"/>
  <c r="L1643" i="14" s="1"/>
  <c r="M1643" i="14" s="1"/>
  <c r="AB388" i="14"/>
  <c r="I388" i="14" s="1"/>
  <c r="L388" i="14" s="1"/>
  <c r="M388" i="14" s="1"/>
  <c r="AB83" i="14"/>
  <c r="I83" i="14" s="1"/>
  <c r="L83" i="14" s="1"/>
  <c r="M83" i="14" s="1"/>
  <c r="AB1435" i="14"/>
  <c r="I1435" i="14" s="1"/>
  <c r="L1435" i="14" s="1"/>
  <c r="M1435" i="14" s="1"/>
  <c r="AB1230" i="14"/>
  <c r="I1230" i="14" s="1"/>
  <c r="L1230" i="14" s="1"/>
  <c r="M1230" i="14" s="1"/>
  <c r="AB1051" i="14"/>
  <c r="I1051" i="14" s="1"/>
  <c r="L1051" i="14" s="1"/>
  <c r="M1051" i="14" s="1"/>
  <c r="AB842" i="14"/>
  <c r="I842" i="14" s="1"/>
  <c r="L842" i="14" s="1"/>
  <c r="M842" i="14" s="1"/>
  <c r="AB609" i="14"/>
  <c r="I609" i="14" s="1"/>
  <c r="L609" i="14" s="1"/>
  <c r="M609" i="14" s="1"/>
  <c r="AB389" i="14"/>
  <c r="I389" i="14" s="1"/>
  <c r="L389" i="14" s="1"/>
  <c r="M389" i="14" s="1"/>
  <c r="AB165" i="14"/>
  <c r="I165" i="14" s="1"/>
  <c r="L165" i="14" s="1"/>
  <c r="M165" i="14" s="1"/>
  <c r="AB465" i="14"/>
  <c r="I465" i="14" s="1"/>
  <c r="L465" i="14" s="1"/>
  <c r="M465" i="14" s="1"/>
  <c r="AB762" i="14"/>
  <c r="I762" i="14" s="1"/>
  <c r="L762" i="14" s="1"/>
  <c r="M762" i="14" s="1"/>
  <c r="AB568" i="14"/>
  <c r="I568" i="14" s="1"/>
  <c r="L568" i="14" s="1"/>
  <c r="M568" i="14" s="1"/>
  <c r="AB327" i="14"/>
  <c r="I327" i="14" s="1"/>
  <c r="L327" i="14" s="1"/>
  <c r="M327" i="14" s="1"/>
  <c r="AB196" i="14"/>
  <c r="I196" i="14" s="1"/>
  <c r="L196" i="14" s="1"/>
  <c r="M196" i="14" s="1"/>
  <c r="AB30" i="14"/>
  <c r="I30" i="14" s="1"/>
  <c r="L30" i="14" s="1"/>
  <c r="M30" i="14" s="1"/>
  <c r="J248" i="1"/>
  <c r="J202" i="1"/>
  <c r="I202" i="1" s="1"/>
  <c r="J233" i="1"/>
  <c r="J373" i="1"/>
  <c r="J80" i="1"/>
  <c r="J96" i="1"/>
  <c r="AB3185" i="14"/>
  <c r="I3185" i="14" s="1"/>
  <c r="L3185" i="14" s="1"/>
  <c r="M3185" i="14" s="1"/>
  <c r="AB2973" i="14"/>
  <c r="I2973" i="14" s="1"/>
  <c r="L2973" i="14" s="1"/>
  <c r="M2973" i="14" s="1"/>
  <c r="AB2784" i="14"/>
  <c r="I2784" i="14" s="1"/>
  <c r="L2784" i="14" s="1"/>
  <c r="M2784" i="14" s="1"/>
  <c r="AB2624" i="14"/>
  <c r="I2624" i="14" s="1"/>
  <c r="L2624" i="14" s="1"/>
  <c r="M2624" i="14" s="1"/>
  <c r="AB2389" i="14"/>
  <c r="I2389" i="14" s="1"/>
  <c r="L2389" i="14" s="1"/>
  <c r="M2389" i="14" s="1"/>
  <c r="AB2264" i="14"/>
  <c r="I2264" i="14" s="1"/>
  <c r="L2264" i="14" s="1"/>
  <c r="M2264" i="14" s="1"/>
  <c r="AB2053" i="14"/>
  <c r="I2053" i="14" s="1"/>
  <c r="L2053" i="14" s="1"/>
  <c r="M2053" i="14" s="1"/>
  <c r="AB1823" i="14"/>
  <c r="I1823" i="14" s="1"/>
  <c r="L1823" i="14" s="1"/>
  <c r="M1823" i="14" s="1"/>
  <c r="AB1605" i="14"/>
  <c r="I1605" i="14" s="1"/>
  <c r="L1605" i="14" s="1"/>
  <c r="M1605" i="14" s="1"/>
  <c r="AB1359" i="14"/>
  <c r="I1359" i="14" s="1"/>
  <c r="L1359" i="14" s="1"/>
  <c r="M1359" i="14" s="1"/>
  <c r="AB1157" i="14"/>
  <c r="I1157" i="14" s="1"/>
  <c r="L1157" i="14" s="1"/>
  <c r="M1157" i="14" s="1"/>
  <c r="AB940" i="14"/>
  <c r="I940" i="14" s="1"/>
  <c r="L940" i="14" s="1"/>
  <c r="M940" i="14" s="1"/>
  <c r="AB3368" i="14"/>
  <c r="I3368" i="14" s="1"/>
  <c r="L3368" i="14" s="1"/>
  <c r="M3368" i="14" s="1"/>
  <c r="AB2819" i="14"/>
  <c r="I2819" i="14" s="1"/>
  <c r="L2819" i="14" s="1"/>
  <c r="M2819" i="14" s="1"/>
  <c r="AB2670" i="14"/>
  <c r="I2670" i="14" s="1"/>
  <c r="L2670" i="14" s="1"/>
  <c r="M2670" i="14" s="1"/>
  <c r="AB2435" i="14"/>
  <c r="I2435" i="14" s="1"/>
  <c r="L2435" i="14" s="1"/>
  <c r="M2435" i="14" s="1"/>
  <c r="AB2342" i="14"/>
  <c r="I2342" i="14" s="1"/>
  <c r="L2342" i="14" s="1"/>
  <c r="M2342" i="14" s="1"/>
  <c r="AB2263" i="14"/>
  <c r="I2263" i="14" s="1"/>
  <c r="L2263" i="14" s="1"/>
  <c r="M2263" i="14" s="1"/>
  <c r="AB2136" i="14"/>
  <c r="I2136" i="14" s="1"/>
  <c r="L2136" i="14" s="1"/>
  <c r="M2136" i="14" s="1"/>
  <c r="AB2052" i="14"/>
  <c r="I2052" i="14" s="1"/>
  <c r="L2052" i="14" s="1"/>
  <c r="M2052" i="14" s="1"/>
  <c r="AB1939" i="14"/>
  <c r="I1939" i="14" s="1"/>
  <c r="L1939" i="14" s="1"/>
  <c r="M1939" i="14" s="1"/>
  <c r="AB1822" i="14"/>
  <c r="I1822" i="14" s="1"/>
  <c r="L1822" i="14" s="1"/>
  <c r="M1822" i="14" s="1"/>
  <c r="AB1726" i="14"/>
  <c r="I1726" i="14" s="1"/>
  <c r="L1726" i="14" s="1"/>
  <c r="M1726" i="14" s="1"/>
  <c r="AB1604" i="14"/>
  <c r="I1604" i="14" s="1"/>
  <c r="L1604" i="14" s="1"/>
  <c r="M1604" i="14" s="1"/>
  <c r="AB1488" i="14"/>
  <c r="I1488" i="14" s="1"/>
  <c r="L1488" i="14" s="1"/>
  <c r="M1488" i="14" s="1"/>
  <c r="AB1355" i="14"/>
  <c r="I1355" i="14" s="1"/>
  <c r="L1355" i="14" s="1"/>
  <c r="M1355" i="14" s="1"/>
  <c r="AB1290" i="14"/>
  <c r="I1290" i="14" s="1"/>
  <c r="L1290" i="14" s="1"/>
  <c r="M1290" i="14" s="1"/>
  <c r="AB1152" i="14"/>
  <c r="I1152" i="14" s="1"/>
  <c r="L1152" i="14" s="1"/>
  <c r="M1152" i="14" s="1"/>
  <c r="AB1047" i="14"/>
  <c r="I1047" i="14" s="1"/>
  <c r="L1047" i="14" s="1"/>
  <c r="M1047" i="14" s="1"/>
  <c r="AB939" i="14"/>
  <c r="I939" i="14" s="1"/>
  <c r="L939" i="14" s="1"/>
  <c r="M939" i="14" s="1"/>
  <c r="AB890" i="14"/>
  <c r="I890" i="14" s="1"/>
  <c r="L890" i="14" s="1"/>
  <c r="M890" i="14" s="1"/>
  <c r="AB845" i="14"/>
  <c r="I845" i="14" s="1"/>
  <c r="L845" i="14" s="1"/>
  <c r="M845" i="14" s="1"/>
  <c r="AB790" i="14"/>
  <c r="I790" i="14" s="1"/>
  <c r="L790" i="14" s="1"/>
  <c r="M790" i="14" s="1"/>
  <c r="AB677" i="14"/>
  <c r="I677" i="14" s="1"/>
  <c r="L677" i="14" s="1"/>
  <c r="M677" i="14" s="1"/>
  <c r="AB624" i="14"/>
  <c r="I624" i="14" s="1"/>
  <c r="L624" i="14" s="1"/>
  <c r="M624" i="14" s="1"/>
  <c r="AB473" i="14"/>
  <c r="I473" i="14" s="1"/>
  <c r="L473" i="14" s="1"/>
  <c r="M473" i="14" s="1"/>
  <c r="AB417" i="14"/>
  <c r="I417" i="14" s="1"/>
  <c r="L417" i="14" s="1"/>
  <c r="M417" i="14" s="1"/>
  <c r="AB340" i="14"/>
  <c r="I340" i="14" s="1"/>
  <c r="L340" i="14" s="1"/>
  <c r="M340" i="14" s="1"/>
  <c r="AB186" i="14"/>
  <c r="I186" i="14" s="1"/>
  <c r="L186" i="14" s="1"/>
  <c r="M186" i="14" s="1"/>
  <c r="AB55" i="14"/>
  <c r="I55" i="14" s="1"/>
  <c r="L55" i="14" s="1"/>
  <c r="M55" i="14" s="1"/>
  <c r="AB3403" i="14"/>
  <c r="I3403" i="14" s="1"/>
  <c r="L3403" i="14" s="1"/>
  <c r="M3403" i="14" s="1"/>
  <c r="AB3354" i="14"/>
  <c r="I3354" i="14" s="1"/>
  <c r="L3354" i="14" s="1"/>
  <c r="M3354" i="14" s="1"/>
  <c r="AB3313" i="14"/>
  <c r="I3313" i="14" s="1"/>
  <c r="L3313" i="14" s="1"/>
  <c r="M3313" i="14" s="1"/>
  <c r="AB3276" i="14"/>
  <c r="I3276" i="14" s="1"/>
  <c r="L3276" i="14" s="1"/>
  <c r="M3276" i="14" s="1"/>
  <c r="AB3241" i="14"/>
  <c r="I3241" i="14" s="1"/>
  <c r="L3241" i="14" s="1"/>
  <c r="M3241" i="14" s="1"/>
  <c r="AB3209" i="14"/>
  <c r="I3209" i="14" s="1"/>
  <c r="L3209" i="14" s="1"/>
  <c r="M3209" i="14" s="1"/>
  <c r="AB3157" i="14"/>
  <c r="I3157" i="14" s="1"/>
  <c r="L3157" i="14" s="1"/>
  <c r="M3157" i="14" s="1"/>
  <c r="AB3102" i="14"/>
  <c r="I3102" i="14" s="1"/>
  <c r="L3102" i="14" s="1"/>
  <c r="M3102" i="14" s="1"/>
  <c r="AB3049" i="14"/>
  <c r="I3049" i="14" s="1"/>
  <c r="L3049" i="14" s="1"/>
  <c r="M3049" i="14" s="1"/>
  <c r="AB2998" i="14"/>
  <c r="I2998" i="14" s="1"/>
  <c r="L2998" i="14" s="1"/>
  <c r="M2998" i="14" s="1"/>
  <c r="AB2961" i="14"/>
  <c r="I2961" i="14" s="1"/>
  <c r="L2961" i="14" s="1"/>
  <c r="M2961" i="14" s="1"/>
  <c r="AB2929" i="14"/>
  <c r="I2929" i="14" s="1"/>
  <c r="L2929" i="14" s="1"/>
  <c r="M2929" i="14" s="1"/>
  <c r="AB2880" i="14"/>
  <c r="I2880" i="14" s="1"/>
  <c r="L2880" i="14" s="1"/>
  <c r="M2880" i="14" s="1"/>
  <c r="AB2837" i="14"/>
  <c r="I2837" i="14" s="1"/>
  <c r="L2837" i="14" s="1"/>
  <c r="M2837" i="14" s="1"/>
  <c r="AB2767" i="14"/>
  <c r="I2767" i="14" s="1"/>
  <c r="L2767" i="14" s="1"/>
  <c r="M2767" i="14" s="1"/>
  <c r="AB2714" i="14"/>
  <c r="I2714" i="14" s="1"/>
  <c r="L2714" i="14" s="1"/>
  <c r="M2714" i="14" s="1"/>
  <c r="AB2643" i="14"/>
  <c r="I2643" i="14" s="1"/>
  <c r="L2643" i="14" s="1"/>
  <c r="M2643" i="14" s="1"/>
  <c r="AB2600" i="14"/>
  <c r="I2600" i="14" s="1"/>
  <c r="L2600" i="14" s="1"/>
  <c r="M2600" i="14" s="1"/>
  <c r="AB134" i="14"/>
  <c r="I134" i="14" s="1"/>
  <c r="L134" i="14" s="1"/>
  <c r="M134" i="14" s="1"/>
  <c r="AB2174" i="14"/>
  <c r="I2174" i="14" s="1"/>
  <c r="L2174" i="14" s="1"/>
  <c r="M2174" i="14" s="1"/>
  <c r="AB2967" i="14"/>
  <c r="I2967" i="14" s="1"/>
  <c r="L2967" i="14" s="1"/>
  <c r="M2967" i="14" s="1"/>
  <c r="AB3059" i="14"/>
  <c r="I3059" i="14" s="1"/>
  <c r="L3059" i="14" s="1"/>
  <c r="M3059" i="14" s="1"/>
  <c r="AB1412" i="14"/>
  <c r="I1412" i="14" s="1"/>
  <c r="L1412" i="14" s="1"/>
  <c r="M1412" i="14" s="1"/>
  <c r="AB2120" i="14"/>
  <c r="I2120" i="14" s="1"/>
  <c r="L2120" i="14" s="1"/>
  <c r="M2120" i="14" s="1"/>
  <c r="AB602" i="14"/>
  <c r="I602" i="14" s="1"/>
  <c r="L602" i="14" s="1"/>
  <c r="M602" i="14" s="1"/>
  <c r="AB2957" i="14"/>
  <c r="I2957" i="14" s="1"/>
  <c r="L2957" i="14" s="1"/>
  <c r="M2957" i="14" s="1"/>
  <c r="AB3361" i="14"/>
  <c r="I3361" i="14" s="1"/>
  <c r="L3361" i="14" s="1"/>
  <c r="M3361" i="14" s="1"/>
  <c r="AB1634" i="14"/>
  <c r="I1634" i="14" s="1"/>
  <c r="L1634" i="14" s="1"/>
  <c r="M1634" i="14" s="1"/>
  <c r="AB3418" i="14"/>
  <c r="I3418" i="14" s="1"/>
  <c r="L3418" i="14" s="1"/>
  <c r="M3418" i="14" s="1"/>
  <c r="AB105" i="14"/>
  <c r="I105" i="14" s="1"/>
  <c r="L105" i="14" s="1"/>
  <c r="M105" i="14" s="1"/>
  <c r="AB1988" i="14"/>
  <c r="I1988" i="14" s="1"/>
  <c r="L1988" i="14" s="1"/>
  <c r="M1988" i="14" s="1"/>
  <c r="AB997" i="14"/>
  <c r="I997" i="14" s="1"/>
  <c r="L997" i="14" s="1"/>
  <c r="M997" i="14" s="1"/>
  <c r="AB2528" i="14"/>
  <c r="I2528" i="14" s="1"/>
  <c r="L2528" i="14" s="1"/>
  <c r="M2528" i="14" s="1"/>
  <c r="AB1776" i="14"/>
  <c r="I1776" i="14" s="1"/>
  <c r="L1776" i="14" s="1"/>
  <c r="M1776" i="14" s="1"/>
  <c r="AB241" i="14"/>
  <c r="I241" i="14" s="1"/>
  <c r="L241" i="14" s="1"/>
  <c r="M241" i="14" s="1"/>
  <c r="AB1112" i="14"/>
  <c r="I1112" i="14" s="1"/>
  <c r="L1112" i="14" s="1"/>
  <c r="M1112" i="14" s="1"/>
  <c r="AB1646" i="14"/>
  <c r="I1646" i="14" s="1"/>
  <c r="L1646" i="14" s="1"/>
  <c r="M1646" i="14" s="1"/>
  <c r="AB747" i="14"/>
  <c r="I747" i="14" s="1"/>
  <c r="L747" i="14" s="1"/>
  <c r="M747" i="14" s="1"/>
  <c r="AB672" i="14"/>
  <c r="I672" i="14" s="1"/>
  <c r="L672" i="14" s="1"/>
  <c r="M672" i="14" s="1"/>
  <c r="AB3160" i="14"/>
  <c r="I3160" i="14" s="1"/>
  <c r="L3160" i="14" s="1"/>
  <c r="M3160" i="14" s="1"/>
  <c r="AB1995" i="14"/>
  <c r="I1995" i="14" s="1"/>
  <c r="L1995" i="14" s="1"/>
  <c r="M1995" i="14" s="1"/>
  <c r="AB3308" i="14"/>
  <c r="I3308" i="14" s="1"/>
  <c r="L3308" i="14" s="1"/>
  <c r="M3308" i="14" s="1"/>
  <c r="AB2197" i="14"/>
  <c r="I2197" i="14" s="1"/>
  <c r="L2197" i="14" s="1"/>
  <c r="M2197" i="14" s="1"/>
  <c r="AB1539" i="14"/>
  <c r="I1539" i="14" s="1"/>
  <c r="L1539" i="14" s="1"/>
  <c r="M1539" i="14" s="1"/>
  <c r="AB1186" i="14"/>
  <c r="I1186" i="14" s="1"/>
  <c r="L1186" i="14" s="1"/>
  <c r="M1186" i="14" s="1"/>
  <c r="AB761" i="14"/>
  <c r="I761" i="14" s="1"/>
  <c r="L761" i="14" s="1"/>
  <c r="M761" i="14" s="1"/>
  <c r="AB2739" i="14"/>
  <c r="I2739" i="14" s="1"/>
  <c r="L2739" i="14" s="1"/>
  <c r="M2739" i="14" s="1"/>
  <c r="AB2365" i="14"/>
  <c r="I2365" i="14" s="1"/>
  <c r="L2365" i="14" s="1"/>
  <c r="M2365" i="14" s="1"/>
  <c r="AB1974" i="14"/>
  <c r="I1974" i="14" s="1"/>
  <c r="L1974" i="14" s="1"/>
  <c r="M1974" i="14" s="1"/>
  <c r="AB1629" i="14"/>
  <c r="I1629" i="14" s="1"/>
  <c r="L1629" i="14" s="1"/>
  <c r="M1629" i="14" s="1"/>
  <c r="AB499" i="14"/>
  <c r="I499" i="14" s="1"/>
  <c r="L499" i="14" s="1"/>
  <c r="M499" i="14" s="1"/>
  <c r="AB97" i="14"/>
  <c r="I97" i="14" s="1"/>
  <c r="L97" i="14" s="1"/>
  <c r="M97" i="14" s="1"/>
  <c r="AB1302" i="14"/>
  <c r="I1302" i="14" s="1"/>
  <c r="L1302" i="14" s="1"/>
  <c r="M1302" i="14" s="1"/>
  <c r="AB1934" i="14"/>
  <c r="I1934" i="14" s="1"/>
  <c r="L1934" i="14" s="1"/>
  <c r="M1934" i="14" s="1"/>
  <c r="AB1752" i="14"/>
  <c r="I1752" i="14" s="1"/>
  <c r="L1752" i="14" s="1"/>
  <c r="M1752" i="14" s="1"/>
  <c r="AB1438" i="14"/>
  <c r="I1438" i="14" s="1"/>
  <c r="L1438" i="14" s="1"/>
  <c r="M1438" i="14" s="1"/>
  <c r="AB1043" i="14"/>
  <c r="I1043" i="14" s="1"/>
  <c r="L1043" i="14" s="1"/>
  <c r="M1043" i="14" s="1"/>
  <c r="AB2911" i="14"/>
  <c r="I2911" i="14" s="1"/>
  <c r="L2911" i="14" s="1"/>
  <c r="M2911" i="14" s="1"/>
  <c r="AB2473" i="14"/>
  <c r="I2473" i="14" s="1"/>
  <c r="L2473" i="14" s="1"/>
  <c r="M2473" i="14" s="1"/>
  <c r="AB2020" i="14"/>
  <c r="I2020" i="14" s="1"/>
  <c r="L2020" i="14" s="1"/>
  <c r="M2020" i="14" s="1"/>
  <c r="AB1670" i="14"/>
  <c r="I1670" i="14" s="1"/>
  <c r="L1670" i="14" s="1"/>
  <c r="M1670" i="14" s="1"/>
  <c r="AB441" i="14"/>
  <c r="I441" i="14" s="1"/>
  <c r="L441" i="14" s="1"/>
  <c r="M441" i="14" s="1"/>
  <c r="AB2200" i="14"/>
  <c r="I2200" i="14" s="1"/>
  <c r="L2200" i="14" s="1"/>
  <c r="M2200" i="14" s="1"/>
  <c r="AB612" i="14"/>
  <c r="I612" i="14" s="1"/>
  <c r="L612" i="14" s="1"/>
  <c r="M612" i="14" s="1"/>
  <c r="AB437" i="14"/>
  <c r="I437" i="14" s="1"/>
  <c r="L437" i="14" s="1"/>
  <c r="M437" i="14" s="1"/>
  <c r="AB1139" i="14"/>
  <c r="I1139" i="14" s="1"/>
  <c r="L1139" i="14" s="1"/>
  <c r="M1139" i="14" s="1"/>
  <c r="AB727" i="14"/>
  <c r="I727" i="14" s="1"/>
  <c r="L727" i="14" s="1"/>
  <c r="M727" i="14" s="1"/>
  <c r="AB253" i="14"/>
  <c r="I253" i="14" s="1"/>
  <c r="L253" i="14" s="1"/>
  <c r="M253" i="14" s="1"/>
  <c r="AB911" i="14"/>
  <c r="I911" i="14" s="1"/>
  <c r="L911" i="14" s="1"/>
  <c r="M911" i="14" s="1"/>
  <c r="AB494" i="14"/>
  <c r="I494" i="14" s="1"/>
  <c r="L494" i="14" s="1"/>
  <c r="M494" i="14" s="1"/>
  <c r="AB112" i="14"/>
  <c r="I112" i="14" s="1"/>
  <c r="L112" i="14" s="1"/>
  <c r="M112" i="14" s="1"/>
  <c r="J350" i="1"/>
  <c r="J268" i="1"/>
  <c r="J274" i="1"/>
  <c r="AB3078" i="14"/>
  <c r="I3078" i="14" s="1"/>
  <c r="L3078" i="14" s="1"/>
  <c r="M3078" i="14" s="1"/>
  <c r="AB2702" i="14"/>
  <c r="I2702" i="14" s="1"/>
  <c r="L2702" i="14" s="1"/>
  <c r="M2702" i="14" s="1"/>
  <c r="AB2343" i="14"/>
  <c r="I2343" i="14" s="1"/>
  <c r="L2343" i="14" s="1"/>
  <c r="M2343" i="14" s="1"/>
  <c r="AB1940" i="14"/>
  <c r="I1940" i="14" s="1"/>
  <c r="L1940" i="14" s="1"/>
  <c r="M1940" i="14" s="1"/>
  <c r="AB1489" i="14"/>
  <c r="I1489" i="14" s="1"/>
  <c r="L1489" i="14" s="1"/>
  <c r="M1489" i="14" s="1"/>
  <c r="AB1048" i="14"/>
  <c r="I1048" i="14" s="1"/>
  <c r="L1048" i="14" s="1"/>
  <c r="M1048" i="14" s="1"/>
  <c r="AB3060" i="14"/>
  <c r="I3060" i="14" s="1"/>
  <c r="L3060" i="14" s="1"/>
  <c r="M3060" i="14" s="1"/>
  <c r="AB2553" i="14"/>
  <c r="I2553" i="14" s="1"/>
  <c r="L2553" i="14" s="1"/>
  <c r="M2553" i="14" s="1"/>
  <c r="AB2292" i="14"/>
  <c r="I2292" i="14" s="1"/>
  <c r="L2292" i="14" s="1"/>
  <c r="M2292" i="14" s="1"/>
  <c r="AB2073" i="14"/>
  <c r="I2073" i="14" s="1"/>
  <c r="L2073" i="14" s="1"/>
  <c r="M2073" i="14" s="1"/>
  <c r="AB1850" i="14"/>
  <c r="I1850" i="14" s="1"/>
  <c r="L1850" i="14" s="1"/>
  <c r="M1850" i="14" s="1"/>
  <c r="AB1635" i="14"/>
  <c r="I1635" i="14" s="1"/>
  <c r="L1635" i="14" s="1"/>
  <c r="M1635" i="14" s="1"/>
  <c r="AB1407" i="14"/>
  <c r="I1407" i="14" s="1"/>
  <c r="L1407" i="14" s="1"/>
  <c r="M1407" i="14" s="1"/>
  <c r="AB1237" i="14"/>
  <c r="I1237" i="14" s="1"/>
  <c r="L1237" i="14" s="1"/>
  <c r="M1237" i="14" s="1"/>
  <c r="AB994" i="14"/>
  <c r="I994" i="14" s="1"/>
  <c r="L994" i="14" s="1"/>
  <c r="M994" i="14" s="1"/>
  <c r="AB871" i="14"/>
  <c r="I871" i="14" s="1"/>
  <c r="L871" i="14" s="1"/>
  <c r="M871" i="14" s="1"/>
  <c r="AB693" i="14"/>
  <c r="I693" i="14" s="1"/>
  <c r="L693" i="14" s="1"/>
  <c r="M693" i="14" s="1"/>
  <c r="AB513" i="14"/>
  <c r="I513" i="14" s="1"/>
  <c r="L513" i="14" s="1"/>
  <c r="M513" i="14" s="1"/>
  <c r="AB383" i="14"/>
  <c r="I383" i="14" s="1"/>
  <c r="L383" i="14" s="1"/>
  <c r="M383" i="14" s="1"/>
  <c r="AB106" i="14"/>
  <c r="I106" i="14" s="1"/>
  <c r="L106" i="14" s="1"/>
  <c r="M106" i="14" s="1"/>
  <c r="AB3379" i="14"/>
  <c r="I3379" i="14" s="1"/>
  <c r="L3379" i="14" s="1"/>
  <c r="M3379" i="14" s="1"/>
  <c r="AB3292" i="14"/>
  <c r="I3292" i="14" s="1"/>
  <c r="L3292" i="14" s="1"/>
  <c r="M3292" i="14" s="1"/>
  <c r="AB3225" i="14"/>
  <c r="I3225" i="14" s="1"/>
  <c r="L3225" i="14" s="1"/>
  <c r="M3225" i="14" s="1"/>
  <c r="AB3129" i="14"/>
  <c r="I3129" i="14" s="1"/>
  <c r="L3129" i="14" s="1"/>
  <c r="M3129" i="14" s="1"/>
  <c r="AB3014" i="14"/>
  <c r="I3014" i="14" s="1"/>
  <c r="L3014" i="14" s="1"/>
  <c r="M3014" i="14" s="1"/>
  <c r="AB2945" i="14"/>
  <c r="I2945" i="14" s="1"/>
  <c r="L2945" i="14" s="1"/>
  <c r="M2945" i="14" s="1"/>
  <c r="AB2858" i="14"/>
  <c r="I2858" i="14" s="1"/>
  <c r="L2858" i="14" s="1"/>
  <c r="M2858" i="14" s="1"/>
  <c r="AB2749" i="14"/>
  <c r="I2749" i="14" s="1"/>
  <c r="L2749" i="14" s="1"/>
  <c r="M2749" i="14" s="1"/>
  <c r="AB2622" i="14"/>
  <c r="I2622" i="14" s="1"/>
  <c r="L2622" i="14" s="1"/>
  <c r="M2622" i="14" s="1"/>
  <c r="AB2562" i="14"/>
  <c r="I2562" i="14" s="1"/>
  <c r="L2562" i="14" s="1"/>
  <c r="M2562" i="14" s="1"/>
  <c r="AB2519" i="14"/>
  <c r="I2519" i="14" s="1"/>
  <c r="L2519" i="14" s="1"/>
  <c r="M2519" i="14" s="1"/>
  <c r="AB2477" i="14"/>
  <c r="I2477" i="14" s="1"/>
  <c r="L2477" i="14" s="1"/>
  <c r="M2477" i="14" s="1"/>
  <c r="AB2430" i="14"/>
  <c r="I2430" i="14" s="1"/>
  <c r="L2430" i="14" s="1"/>
  <c r="M2430" i="14" s="1"/>
  <c r="AB2373" i="14"/>
  <c r="I2373" i="14" s="1"/>
  <c r="L2373" i="14" s="1"/>
  <c r="M2373" i="14" s="1"/>
  <c r="AB3409" i="14"/>
  <c r="I3409" i="14" s="1"/>
  <c r="L3409" i="14" s="1"/>
  <c r="M3409" i="14" s="1"/>
  <c r="AB3117" i="14"/>
  <c r="I3117" i="14" s="1"/>
  <c r="L3117" i="14" s="1"/>
  <c r="M3117" i="14" s="1"/>
  <c r="AB2872" i="14"/>
  <c r="I2872" i="14" s="1"/>
  <c r="L2872" i="14" s="1"/>
  <c r="M2872" i="14" s="1"/>
  <c r="AB3369" i="14"/>
  <c r="I3369" i="14" s="1"/>
  <c r="L3369" i="14" s="1"/>
  <c r="M3369" i="14" s="1"/>
  <c r="AB3152" i="14"/>
  <c r="I3152" i="14" s="1"/>
  <c r="L3152" i="14" s="1"/>
  <c r="M3152" i="14" s="1"/>
  <c r="AB3070" i="14"/>
  <c r="I3070" i="14" s="1"/>
  <c r="L3070" i="14" s="1"/>
  <c r="M3070" i="14" s="1"/>
  <c r="AB2900" i="14"/>
  <c r="I2900" i="14" s="1"/>
  <c r="L2900" i="14" s="1"/>
  <c r="M2900" i="14" s="1"/>
  <c r="AB2827" i="14"/>
  <c r="I2827" i="14" s="1"/>
  <c r="L2827" i="14" s="1"/>
  <c r="M2827" i="14" s="1"/>
  <c r="AB2751" i="14"/>
  <c r="I2751" i="14" s="1"/>
  <c r="L2751" i="14" s="1"/>
  <c r="M2751" i="14" s="1"/>
  <c r="AB2687" i="14"/>
  <c r="I2687" i="14" s="1"/>
  <c r="L2687" i="14" s="1"/>
  <c r="M2687" i="14" s="1"/>
  <c r="AB2603" i="14"/>
  <c r="I2603" i="14" s="1"/>
  <c r="L2603" i="14" s="1"/>
  <c r="M2603" i="14" s="1"/>
  <c r="AB2467" i="14"/>
  <c r="I2467" i="14" s="1"/>
  <c r="L2467" i="14" s="1"/>
  <c r="M2467" i="14" s="1"/>
  <c r="AB2380" i="14"/>
  <c r="I2380" i="14" s="1"/>
  <c r="L2380" i="14" s="1"/>
  <c r="M2380" i="14" s="1"/>
  <c r="AB2321" i="14"/>
  <c r="I2321" i="14" s="1"/>
  <c r="L2321" i="14" s="1"/>
  <c r="M2321" i="14" s="1"/>
  <c r="AB2257" i="14"/>
  <c r="I2257" i="14" s="1"/>
  <c r="L2257" i="14" s="1"/>
  <c r="M2257" i="14" s="1"/>
  <c r="AB2119" i="14"/>
  <c r="I2119" i="14" s="1"/>
  <c r="L2119" i="14" s="1"/>
  <c r="M2119" i="14" s="1"/>
  <c r="AB2042" i="14"/>
  <c r="I2042" i="14" s="1"/>
  <c r="L2042" i="14" s="1"/>
  <c r="M2042" i="14" s="1"/>
  <c r="AB1928" i="14"/>
  <c r="I1928" i="14" s="1"/>
  <c r="L1928" i="14" s="1"/>
  <c r="M1928" i="14" s="1"/>
  <c r="AB1814" i="14"/>
  <c r="I1814" i="14" s="1"/>
  <c r="L1814" i="14" s="1"/>
  <c r="M1814" i="14" s="1"/>
  <c r="AB1693" i="14"/>
  <c r="I1693" i="14" s="1"/>
  <c r="L1693" i="14" s="1"/>
  <c r="M1693" i="14" s="1"/>
  <c r="AB1593" i="14"/>
  <c r="I1593" i="14" s="1"/>
  <c r="L1593" i="14" s="1"/>
  <c r="M1593" i="14" s="1"/>
  <c r="AB1458" i="14"/>
  <c r="I1458" i="14" s="1"/>
  <c r="L1458" i="14" s="1"/>
  <c r="M1458" i="14" s="1"/>
  <c r="AB1350" i="14"/>
  <c r="I1350" i="14" s="1"/>
  <c r="L1350" i="14" s="1"/>
  <c r="M1350" i="14" s="1"/>
  <c r="AB1278" i="14"/>
  <c r="I1278" i="14" s="1"/>
  <c r="L1278" i="14" s="1"/>
  <c r="M1278" i="14" s="1"/>
  <c r="AB1147" i="14"/>
  <c r="I1147" i="14" s="1"/>
  <c r="L1147" i="14" s="1"/>
  <c r="M1147" i="14" s="1"/>
  <c r="AB1027" i="14"/>
  <c r="I1027" i="14" s="1"/>
  <c r="L1027" i="14" s="1"/>
  <c r="M1027" i="14" s="1"/>
  <c r="AB934" i="14"/>
  <c r="I934" i="14" s="1"/>
  <c r="L934" i="14" s="1"/>
  <c r="M934" i="14" s="1"/>
  <c r="AB884" i="14"/>
  <c r="I884" i="14" s="1"/>
  <c r="L884" i="14" s="1"/>
  <c r="M884" i="14" s="1"/>
  <c r="AB827" i="14"/>
  <c r="I827" i="14" s="1"/>
  <c r="L827" i="14" s="1"/>
  <c r="M827" i="14" s="1"/>
  <c r="AB773" i="14"/>
  <c r="I773" i="14" s="1"/>
  <c r="L773" i="14" s="1"/>
  <c r="M773" i="14" s="1"/>
  <c r="AB846" i="14"/>
  <c r="I846" i="14" s="1"/>
  <c r="L846" i="14" s="1"/>
  <c r="M846" i="14" s="1"/>
  <c r="AB686" i="14"/>
  <c r="I686" i="14" s="1"/>
  <c r="L686" i="14" s="1"/>
  <c r="M686" i="14" s="1"/>
  <c r="AB652" i="14"/>
  <c r="I652" i="14" s="1"/>
  <c r="L652" i="14" s="1"/>
  <c r="M652" i="14" s="1"/>
  <c r="AB477" i="14"/>
  <c r="I477" i="14" s="1"/>
  <c r="L477" i="14" s="1"/>
  <c r="M477" i="14" s="1"/>
  <c r="AB355" i="14"/>
  <c r="I355" i="14" s="1"/>
  <c r="L355" i="14" s="1"/>
  <c r="M355" i="14" s="1"/>
  <c r="AB64" i="14"/>
  <c r="I64" i="14" s="1"/>
  <c r="L64" i="14" s="1"/>
  <c r="M64" i="14" s="1"/>
  <c r="AB3357" i="14"/>
  <c r="I3357" i="14" s="1"/>
  <c r="L3357" i="14" s="1"/>
  <c r="M3357" i="14" s="1"/>
  <c r="AB3277" i="14"/>
  <c r="I3277" i="14" s="1"/>
  <c r="L3277" i="14" s="1"/>
  <c r="M3277" i="14" s="1"/>
  <c r="AB3210" i="14"/>
  <c r="I3210" i="14" s="1"/>
  <c r="L3210" i="14" s="1"/>
  <c r="M3210" i="14" s="1"/>
  <c r="AB3101" i="14"/>
  <c r="I3101" i="14" s="1"/>
  <c r="L3101" i="14" s="1"/>
  <c r="M3101" i="14" s="1"/>
  <c r="AB2232" i="14"/>
  <c r="I2232" i="14" s="1"/>
  <c r="L2232" i="14" s="1"/>
  <c r="M2232" i="14" s="1"/>
  <c r="AB2151" i="14"/>
  <c r="I2151" i="14" s="1"/>
  <c r="L2151" i="14" s="1"/>
  <c r="M2151" i="14" s="1"/>
  <c r="AB2031" i="14"/>
  <c r="I2031" i="14" s="1"/>
  <c r="L2031" i="14" s="1"/>
  <c r="M2031" i="14" s="1"/>
  <c r="AB455" i="14"/>
  <c r="I455" i="14" s="1"/>
  <c r="L455" i="14" s="1"/>
  <c r="M455" i="14" s="1"/>
  <c r="AB303" i="14"/>
  <c r="I303" i="14" s="1"/>
  <c r="L303" i="14" s="1"/>
  <c r="M303" i="14" s="1"/>
  <c r="AB3430" i="14"/>
  <c r="I3430" i="14" s="1"/>
  <c r="L3430" i="14" s="1"/>
  <c r="M3430" i="14" s="1"/>
  <c r="AB3345" i="14"/>
  <c r="I3345" i="14" s="1"/>
  <c r="L3345" i="14" s="1"/>
  <c r="M3345" i="14" s="1"/>
  <c r="AB3271" i="14"/>
  <c r="I3271" i="14" s="1"/>
  <c r="L3271" i="14" s="1"/>
  <c r="M3271" i="14" s="1"/>
  <c r="AB3192" i="14"/>
  <c r="I3192" i="14" s="1"/>
  <c r="L3192" i="14" s="1"/>
  <c r="M3192" i="14" s="1"/>
  <c r="AB3099" i="14"/>
  <c r="I3099" i="14" s="1"/>
  <c r="L3099" i="14" s="1"/>
  <c r="M3099" i="14" s="1"/>
  <c r="AB2230" i="14"/>
  <c r="I2230" i="14" s="1"/>
  <c r="L2230" i="14" s="1"/>
  <c r="M2230" i="14" s="1"/>
  <c r="AB2149" i="14"/>
  <c r="I2149" i="14" s="1"/>
  <c r="L2149" i="14" s="1"/>
  <c r="M2149" i="14" s="1"/>
  <c r="AB2037" i="14"/>
  <c r="I2037" i="14" s="1"/>
  <c r="L2037" i="14" s="1"/>
  <c r="M2037" i="14" s="1"/>
  <c r="AB1669" i="14"/>
  <c r="I1669" i="14" s="1"/>
  <c r="L1669" i="14" s="1"/>
  <c r="M1669" i="14" s="1"/>
  <c r="AB1570" i="14"/>
  <c r="I1570" i="14" s="1"/>
  <c r="L1570" i="14" s="1"/>
  <c r="M1570" i="14" s="1"/>
  <c r="AB1484" i="14"/>
  <c r="I1484" i="14" s="1"/>
  <c r="L1484" i="14" s="1"/>
  <c r="M1484" i="14" s="1"/>
  <c r="AB1397" i="14"/>
  <c r="I1397" i="14" s="1"/>
  <c r="L1397" i="14" s="1"/>
  <c r="M1397" i="14" s="1"/>
  <c r="AB1303" i="14"/>
  <c r="I1303" i="14" s="1"/>
  <c r="L1303" i="14" s="1"/>
  <c r="M1303" i="14" s="1"/>
  <c r="AB1215" i="14"/>
  <c r="I1215" i="14" s="1"/>
  <c r="L1215" i="14" s="1"/>
  <c r="M1215" i="14" s="1"/>
  <c r="AB1129" i="14"/>
  <c r="I1129" i="14" s="1"/>
  <c r="L1129" i="14" s="1"/>
  <c r="M1129" i="14" s="1"/>
  <c r="AB1050" i="14"/>
  <c r="I1050" i="14" s="1"/>
  <c r="L1050" i="14" s="1"/>
  <c r="M1050" i="14" s="1"/>
  <c r="AB962" i="14"/>
  <c r="I962" i="14" s="1"/>
  <c r="L962" i="14" s="1"/>
  <c r="M962" i="14" s="1"/>
  <c r="AB820" i="14"/>
  <c r="I820" i="14" s="1"/>
  <c r="L820" i="14" s="1"/>
  <c r="M820" i="14" s="1"/>
  <c r="AB3027" i="14"/>
  <c r="I3027" i="14" s="1"/>
  <c r="L3027" i="14" s="1"/>
  <c r="M3027" i="14" s="1"/>
  <c r="AB2958" i="14"/>
  <c r="I2958" i="14" s="1"/>
  <c r="L2958" i="14" s="1"/>
  <c r="M2958" i="14" s="1"/>
  <c r="AB2885" i="14"/>
  <c r="I2885" i="14" s="1"/>
  <c r="L2885" i="14" s="1"/>
  <c r="M2885" i="14" s="1"/>
  <c r="AB2771" i="14"/>
  <c r="I2771" i="14" s="1"/>
  <c r="L2771" i="14" s="1"/>
  <c r="M2771" i="14" s="1"/>
  <c r="AB2655" i="14"/>
  <c r="I2655" i="14" s="1"/>
  <c r="L2655" i="14" s="1"/>
  <c r="M2655" i="14" s="1"/>
  <c r="AB2578" i="14"/>
  <c r="I2578" i="14" s="1"/>
  <c r="L2578" i="14" s="1"/>
  <c r="M2578" i="14" s="1"/>
  <c r="AB2496" i="14"/>
  <c r="I2496" i="14" s="1"/>
  <c r="L2496" i="14" s="1"/>
  <c r="M2496" i="14" s="1"/>
  <c r="AB2415" i="14"/>
  <c r="I2415" i="14" s="1"/>
  <c r="L2415" i="14" s="1"/>
  <c r="M2415" i="14" s="1"/>
  <c r="AB2305" i="14"/>
  <c r="I2305" i="14" s="1"/>
  <c r="L2305" i="14" s="1"/>
  <c r="M2305" i="14" s="1"/>
  <c r="AB2202" i="14"/>
  <c r="I2202" i="14" s="1"/>
  <c r="L2202" i="14" s="1"/>
  <c r="M2202" i="14" s="1"/>
  <c r="AB2115" i="14"/>
  <c r="I2115" i="14" s="1"/>
  <c r="L2115" i="14" s="1"/>
  <c r="M2115" i="14" s="1"/>
  <c r="AB2011" i="14"/>
  <c r="I2011" i="14" s="1"/>
  <c r="L2011" i="14" s="1"/>
  <c r="M2011" i="14" s="1"/>
  <c r="AB1924" i="14"/>
  <c r="I1924" i="14" s="1"/>
  <c r="L1924" i="14" s="1"/>
  <c r="M1924" i="14" s="1"/>
  <c r="AB1853" i="14"/>
  <c r="I1853" i="14" s="1"/>
  <c r="L1853" i="14" s="1"/>
  <c r="M1853" i="14" s="1"/>
  <c r="AB1740" i="14"/>
  <c r="I1740" i="14" s="1"/>
  <c r="L1740" i="14" s="1"/>
  <c r="M1740" i="14" s="1"/>
  <c r="AB1668" i="14"/>
  <c r="I1668" i="14" s="1"/>
  <c r="L1668" i="14" s="1"/>
  <c r="M1668" i="14" s="1"/>
  <c r="AB1569" i="14"/>
  <c r="I1569" i="14" s="1"/>
  <c r="L1569" i="14" s="1"/>
  <c r="M1569" i="14" s="1"/>
  <c r="AB709" i="14"/>
  <c r="I709" i="14" s="1"/>
  <c r="L709" i="14" s="1"/>
  <c r="M709" i="14" s="1"/>
  <c r="AB599" i="14"/>
  <c r="I599" i="14" s="1"/>
  <c r="L599" i="14" s="1"/>
  <c r="M599" i="14" s="1"/>
  <c r="AB532" i="14"/>
  <c r="I532" i="14" s="1"/>
  <c r="L532" i="14" s="1"/>
  <c r="M532" i="14" s="1"/>
  <c r="AB390" i="14"/>
  <c r="I390" i="14" s="1"/>
  <c r="L390" i="14" s="1"/>
  <c r="M390" i="14" s="1"/>
  <c r="AB284" i="14"/>
  <c r="I284" i="14" s="1"/>
  <c r="L284" i="14" s="1"/>
  <c r="M284" i="14" s="1"/>
  <c r="AB216" i="14"/>
  <c r="I216" i="14" s="1"/>
  <c r="L216" i="14" s="1"/>
  <c r="M216" i="14" s="1"/>
  <c r="AB128" i="14"/>
  <c r="I128" i="14" s="1"/>
  <c r="L128" i="14" s="1"/>
  <c r="M128" i="14" s="1"/>
  <c r="AB47" i="14"/>
  <c r="I47" i="14" s="1"/>
  <c r="L47" i="14" s="1"/>
  <c r="M47" i="14" s="1"/>
  <c r="AB464" i="14"/>
  <c r="I464" i="14" s="1"/>
  <c r="L464" i="14" s="1"/>
  <c r="M464" i="14" s="1"/>
  <c r="AB1433" i="14"/>
  <c r="I1433" i="14" s="1"/>
  <c r="L1433" i="14" s="1"/>
  <c r="M1433" i="14" s="1"/>
  <c r="AB1341" i="14"/>
  <c r="I1341" i="14" s="1"/>
  <c r="L1341" i="14" s="1"/>
  <c r="M1341" i="14" s="1"/>
  <c r="AB1244" i="14"/>
  <c r="I1244" i="14" s="1"/>
  <c r="L1244" i="14" s="1"/>
  <c r="M1244" i="14" s="1"/>
  <c r="AB1172" i="14"/>
  <c r="I1172" i="14" s="1"/>
  <c r="L1172" i="14" s="1"/>
  <c r="M1172" i="14" s="1"/>
  <c r="AB1079" i="14"/>
  <c r="I1079" i="14" s="1"/>
  <c r="L1079" i="14" s="1"/>
  <c r="M1079" i="14" s="1"/>
  <c r="AB1957" i="14"/>
  <c r="I1957" i="14" s="1"/>
  <c r="L1957" i="14" s="1"/>
  <c r="M1957" i="14" s="1"/>
  <c r="AB1911" i="14"/>
  <c r="I1911" i="14" s="1"/>
  <c r="L1911" i="14" s="1"/>
  <c r="M1911" i="14" s="1"/>
  <c r="AB1873" i="14"/>
  <c r="I1873" i="14" s="1"/>
  <c r="L1873" i="14" s="1"/>
  <c r="M1873" i="14" s="1"/>
  <c r="AB1832" i="14"/>
  <c r="I1832" i="14" s="1"/>
  <c r="L1832" i="14" s="1"/>
  <c r="M1832" i="14" s="1"/>
  <c r="AB1770" i="14"/>
  <c r="I1770" i="14" s="1"/>
  <c r="L1770" i="14" s="1"/>
  <c r="M1770" i="14" s="1"/>
  <c r="AB1722" i="14"/>
  <c r="I1722" i="14" s="1"/>
  <c r="L1722" i="14" s="1"/>
  <c r="M1722" i="14" s="1"/>
  <c r="AB1685" i="14"/>
  <c r="I1685" i="14" s="1"/>
  <c r="L1685" i="14" s="1"/>
  <c r="M1685" i="14" s="1"/>
  <c r="AB1590" i="14"/>
  <c r="I1590" i="14" s="1"/>
  <c r="L1590" i="14" s="1"/>
  <c r="M1590" i="14" s="1"/>
  <c r="AB1478" i="14"/>
  <c r="I1478" i="14" s="1"/>
  <c r="L1478" i="14" s="1"/>
  <c r="M1478" i="14" s="1"/>
  <c r="AB1387" i="14"/>
  <c r="I1387" i="14" s="1"/>
  <c r="L1387" i="14" s="1"/>
  <c r="M1387" i="14" s="1"/>
  <c r="AB1269" i="14"/>
  <c r="I1269" i="14" s="1"/>
  <c r="L1269" i="14" s="1"/>
  <c r="M1269" i="14" s="1"/>
  <c r="AB1188" i="14"/>
  <c r="I1188" i="14" s="1"/>
  <c r="L1188" i="14" s="1"/>
  <c r="M1188" i="14" s="1"/>
  <c r="AB1085" i="14"/>
  <c r="I1085" i="14" s="1"/>
  <c r="L1085" i="14" s="1"/>
  <c r="M1085" i="14" s="1"/>
  <c r="AB988" i="14"/>
  <c r="I988" i="14" s="1"/>
  <c r="L988" i="14" s="1"/>
  <c r="M988" i="14" s="1"/>
  <c r="AB837" i="14"/>
  <c r="I837" i="14" s="1"/>
  <c r="L837" i="14" s="1"/>
  <c r="M837" i="14" s="1"/>
  <c r="AB3017" i="14"/>
  <c r="I3017" i="14" s="1"/>
  <c r="L3017" i="14" s="1"/>
  <c r="M3017" i="14" s="1"/>
  <c r="AB2944" i="14"/>
  <c r="I2944" i="14" s="1"/>
  <c r="L2944" i="14" s="1"/>
  <c r="M2944" i="14" s="1"/>
  <c r="AB2851" i="14"/>
  <c r="I2851" i="14" s="1"/>
  <c r="L2851" i="14" s="1"/>
  <c r="M2851" i="14" s="1"/>
  <c r="AB2720" i="14"/>
  <c r="I2720" i="14" s="1"/>
  <c r="L2720" i="14" s="1"/>
  <c r="M2720" i="14" s="1"/>
  <c r="AB2602" i="14"/>
  <c r="I2602" i="14" s="1"/>
  <c r="L2602" i="14" s="1"/>
  <c r="M2602" i="14" s="1"/>
  <c r="AB2507" i="14"/>
  <c r="I2507" i="14" s="1"/>
  <c r="L2507" i="14" s="1"/>
  <c r="M2507" i="14" s="1"/>
  <c r="AB868" i="14"/>
  <c r="I868" i="14" s="1"/>
  <c r="L868" i="14" s="1"/>
  <c r="M868" i="14" s="1"/>
  <c r="AB692" i="14"/>
  <c r="I692" i="14" s="1"/>
  <c r="L692" i="14" s="1"/>
  <c r="M692" i="14" s="1"/>
  <c r="AB660" i="14"/>
  <c r="I660" i="14" s="1"/>
  <c r="L660" i="14" s="1"/>
  <c r="M660" i="14" s="1"/>
  <c r="AB501" i="14"/>
  <c r="I501" i="14" s="1"/>
  <c r="L501" i="14" s="1"/>
  <c r="M501" i="14" s="1"/>
  <c r="AB384" i="14"/>
  <c r="I384" i="14" s="1"/>
  <c r="L384" i="14" s="1"/>
  <c r="M384" i="14" s="1"/>
  <c r="AB114" i="14"/>
  <c r="I114" i="14" s="1"/>
  <c r="L114" i="14" s="1"/>
  <c r="M114" i="14" s="1"/>
  <c r="AB3378" i="14"/>
  <c r="I3378" i="14" s="1"/>
  <c r="L3378" i="14" s="1"/>
  <c r="M3378" i="14" s="1"/>
  <c r="AB3291" i="14"/>
  <c r="I3291" i="14" s="1"/>
  <c r="L3291" i="14" s="1"/>
  <c r="M3291" i="14" s="1"/>
  <c r="AB3222" i="14"/>
  <c r="I3222" i="14" s="1"/>
  <c r="L3222" i="14" s="1"/>
  <c r="M3222" i="14" s="1"/>
  <c r="AB3115" i="14"/>
  <c r="I3115" i="14" s="1"/>
  <c r="L3115" i="14" s="1"/>
  <c r="M3115" i="14" s="1"/>
  <c r="AB2248" i="14"/>
  <c r="I2248" i="14" s="1"/>
  <c r="L2248" i="14" s="1"/>
  <c r="M2248" i="14" s="1"/>
  <c r="AB2165" i="14"/>
  <c r="I2165" i="14" s="1"/>
  <c r="L2165" i="14" s="1"/>
  <c r="M2165" i="14" s="1"/>
  <c r="AB2074" i="14"/>
  <c r="I2074" i="14" s="1"/>
  <c r="L2074" i="14" s="1"/>
  <c r="M2074" i="14" s="1"/>
  <c r="AB475" i="14"/>
  <c r="I475" i="14" s="1"/>
  <c r="L475" i="14" s="1"/>
  <c r="M475" i="14" s="1"/>
  <c r="AB353" i="14"/>
  <c r="I353" i="14" s="1"/>
  <c r="L353" i="14" s="1"/>
  <c r="M353" i="14" s="1"/>
  <c r="AB61" i="14"/>
  <c r="I61" i="14" s="1"/>
  <c r="L61" i="14" s="1"/>
  <c r="M61" i="14" s="1"/>
  <c r="AB3359" i="14"/>
  <c r="I3359" i="14" s="1"/>
  <c r="L3359" i="14" s="1"/>
  <c r="M3359" i="14" s="1"/>
  <c r="AB3283" i="14"/>
  <c r="I3283" i="14" s="1"/>
  <c r="L3283" i="14" s="1"/>
  <c r="M3283" i="14" s="1"/>
  <c r="AB3216" i="14"/>
  <c r="I3216" i="14" s="1"/>
  <c r="L3216" i="14" s="1"/>
  <c r="M3216" i="14" s="1"/>
  <c r="AB3112" i="14"/>
  <c r="I3112" i="14" s="1"/>
  <c r="L3112" i="14" s="1"/>
  <c r="M3112" i="14" s="1"/>
  <c r="AB2246" i="14"/>
  <c r="I2246" i="14" s="1"/>
  <c r="L2246" i="14" s="1"/>
  <c r="M2246" i="14" s="1"/>
  <c r="AB2163" i="14"/>
  <c r="I2163" i="14" s="1"/>
  <c r="L2163" i="14" s="1"/>
  <c r="M2163" i="14" s="1"/>
  <c r="AB2081" i="14"/>
  <c r="I2081" i="14" s="1"/>
  <c r="L2081" i="14" s="1"/>
  <c r="M2081" i="14" s="1"/>
  <c r="AB1729" i="14"/>
  <c r="I1729" i="14" s="1"/>
  <c r="L1729" i="14" s="1"/>
  <c r="M1729" i="14" s="1"/>
  <c r="AB1584" i="14"/>
  <c r="I1584" i="14" s="1"/>
  <c r="L1584" i="14" s="1"/>
  <c r="M1584" i="14" s="1"/>
  <c r="AB1497" i="14"/>
  <c r="I1497" i="14" s="1"/>
  <c r="L1497" i="14" s="1"/>
  <c r="M1497" i="14" s="1"/>
  <c r="AB1418" i="14"/>
  <c r="I1418" i="14" s="1"/>
  <c r="L1418" i="14" s="1"/>
  <c r="M1418" i="14" s="1"/>
  <c r="AB1322" i="14"/>
  <c r="I1322" i="14" s="1"/>
  <c r="L1322" i="14" s="1"/>
  <c r="M1322" i="14" s="1"/>
  <c r="AB1227" i="14"/>
  <c r="I1227" i="14" s="1"/>
  <c r="L1227" i="14" s="1"/>
  <c r="M1227" i="14" s="1"/>
  <c r="AB1153" i="14"/>
  <c r="I1153" i="14" s="1"/>
  <c r="L1153" i="14" s="1"/>
  <c r="M1153" i="14" s="1"/>
  <c r="AB1068" i="14"/>
  <c r="I1068" i="14" s="1"/>
  <c r="L1068" i="14" s="1"/>
  <c r="M1068" i="14" s="1"/>
  <c r="AB981" i="14"/>
  <c r="I981" i="14" s="1"/>
  <c r="L981" i="14" s="1"/>
  <c r="M981" i="14" s="1"/>
  <c r="AB850" i="14"/>
  <c r="I850" i="14" s="1"/>
  <c r="L850" i="14" s="1"/>
  <c r="M850" i="14" s="1"/>
  <c r="AB3055" i="14"/>
  <c r="I3055" i="14" s="1"/>
  <c r="L3055" i="14" s="1"/>
  <c r="M3055" i="14" s="1"/>
  <c r="AB2968" i="14"/>
  <c r="I2968" i="14" s="1"/>
  <c r="L2968" i="14" s="1"/>
  <c r="M2968" i="14" s="1"/>
  <c r="AB2905" i="14"/>
  <c r="I2905" i="14" s="1"/>
  <c r="L2905" i="14" s="1"/>
  <c r="M2905" i="14" s="1"/>
  <c r="AB2791" i="14"/>
  <c r="I2791" i="14" s="1"/>
  <c r="L2791" i="14" s="1"/>
  <c r="M2791" i="14" s="1"/>
  <c r="AB2685" i="14"/>
  <c r="I2685" i="14" s="1"/>
  <c r="L2685" i="14" s="1"/>
  <c r="M2685" i="14" s="1"/>
  <c r="AB2593" i="14"/>
  <c r="I2593" i="14" s="1"/>
  <c r="L2593" i="14" s="1"/>
  <c r="M2593" i="14" s="1"/>
  <c r="AB2509" i="14"/>
  <c r="I2509" i="14" s="1"/>
  <c r="L2509" i="14" s="1"/>
  <c r="M2509" i="14" s="1"/>
  <c r="AB2431" i="14"/>
  <c r="I2431" i="14" s="1"/>
  <c r="L2431" i="14" s="1"/>
  <c r="M2431" i="14" s="1"/>
  <c r="AB2318" i="14"/>
  <c r="I2318" i="14" s="1"/>
  <c r="L2318" i="14" s="1"/>
  <c r="M2318" i="14" s="1"/>
  <c r="AB2219" i="14"/>
  <c r="I2219" i="14" s="1"/>
  <c r="L2219" i="14" s="1"/>
  <c r="M2219" i="14" s="1"/>
  <c r="AB2140" i="14"/>
  <c r="I2140" i="14" s="1"/>
  <c r="L2140" i="14" s="1"/>
  <c r="M2140" i="14" s="1"/>
  <c r="AB2026" i="14"/>
  <c r="I2026" i="14" s="1"/>
  <c r="L2026" i="14" s="1"/>
  <c r="M2026" i="14" s="1"/>
  <c r="AB1945" i="14"/>
  <c r="I1945" i="14" s="1"/>
  <c r="L1945" i="14" s="1"/>
  <c r="M1945" i="14" s="1"/>
  <c r="AB1866" i="14"/>
  <c r="I1866" i="14" s="1"/>
  <c r="L1866" i="14" s="1"/>
  <c r="M1866" i="14" s="1"/>
  <c r="AB1759" i="14"/>
  <c r="I1759" i="14" s="1"/>
  <c r="L1759" i="14" s="1"/>
  <c r="M1759" i="14" s="1"/>
  <c r="AB1680" i="14"/>
  <c r="I1680" i="14" s="1"/>
  <c r="L1680" i="14" s="1"/>
  <c r="M1680" i="14" s="1"/>
  <c r="AB1585" i="14"/>
  <c r="I1585" i="14" s="1"/>
  <c r="L1585" i="14" s="1"/>
  <c r="M1585" i="14" s="1"/>
  <c r="AB720" i="14"/>
  <c r="I720" i="14" s="1"/>
  <c r="L720" i="14" s="1"/>
  <c r="M720" i="14" s="1"/>
  <c r="AB614" i="14"/>
  <c r="I614" i="14" s="1"/>
  <c r="L614" i="14" s="1"/>
  <c r="M614" i="14" s="1"/>
  <c r="AB544" i="14"/>
  <c r="I544" i="14" s="1"/>
  <c r="L544" i="14" s="1"/>
  <c r="M544" i="14" s="1"/>
  <c r="AB408" i="14"/>
  <c r="I408" i="14" s="1"/>
  <c r="L408" i="14" s="1"/>
  <c r="M408" i="14" s="1"/>
  <c r="AB308" i="14"/>
  <c r="I308" i="14" s="1"/>
  <c r="L308" i="14" s="1"/>
  <c r="M308" i="14" s="1"/>
  <c r="AB228" i="14"/>
  <c r="I228" i="14" s="1"/>
  <c r="L228" i="14" s="1"/>
  <c r="M228" i="14" s="1"/>
  <c r="AB141" i="14"/>
  <c r="I141" i="14" s="1"/>
  <c r="L141" i="14" s="1"/>
  <c r="M141" i="14" s="1"/>
  <c r="AB73" i="14"/>
  <c r="I73" i="14" s="1"/>
  <c r="L73" i="14" s="1"/>
  <c r="M73" i="14" s="1"/>
  <c r="AB431" i="14"/>
  <c r="I431" i="14" s="1"/>
  <c r="L431" i="14" s="1"/>
  <c r="M431" i="14" s="1"/>
  <c r="AB1444" i="14"/>
  <c r="I1444" i="14" s="1"/>
  <c r="L1444" i="14" s="1"/>
  <c r="M1444" i="14" s="1"/>
  <c r="AB1369" i="14"/>
  <c r="I1369" i="14" s="1"/>
  <c r="L1369" i="14" s="1"/>
  <c r="M1369" i="14" s="1"/>
  <c r="AB1260" i="14"/>
  <c r="I1260" i="14" s="1"/>
  <c r="L1260" i="14" s="1"/>
  <c r="M1260" i="14" s="1"/>
  <c r="AB1187" i="14"/>
  <c r="I1187" i="14" s="1"/>
  <c r="L1187" i="14" s="1"/>
  <c r="M1187" i="14" s="1"/>
  <c r="AB1100" i="14"/>
  <c r="I1100" i="14" s="1"/>
  <c r="L1100" i="14" s="1"/>
  <c r="M1100" i="14" s="1"/>
  <c r="AB1964" i="14"/>
  <c r="I1964" i="14" s="1"/>
  <c r="L1964" i="14" s="1"/>
  <c r="M1964" i="14" s="1"/>
  <c r="AB1917" i="14"/>
  <c r="I1917" i="14" s="1"/>
  <c r="L1917" i="14" s="1"/>
  <c r="M1917" i="14" s="1"/>
  <c r="AB1879" i="14"/>
  <c r="I1879" i="14" s="1"/>
  <c r="L1879" i="14" s="1"/>
  <c r="M1879" i="14" s="1"/>
  <c r="AB1842" i="14"/>
  <c r="I1842" i="14" s="1"/>
  <c r="L1842" i="14" s="1"/>
  <c r="M1842" i="14" s="1"/>
  <c r="AB1777" i="14"/>
  <c r="I1777" i="14" s="1"/>
  <c r="L1777" i="14" s="1"/>
  <c r="M1777" i="14" s="1"/>
  <c r="AB1733" i="14"/>
  <c r="I1733" i="14" s="1"/>
  <c r="L1733" i="14" s="1"/>
  <c r="M1733" i="14" s="1"/>
  <c r="AB1691" i="14"/>
  <c r="I1691" i="14" s="1"/>
  <c r="L1691" i="14" s="1"/>
  <c r="M1691" i="14" s="1"/>
  <c r="AB1612" i="14"/>
  <c r="I1612" i="14" s="1"/>
  <c r="L1612" i="14" s="1"/>
  <c r="M1612" i="14" s="1"/>
  <c r="AB1524" i="14"/>
  <c r="I1524" i="14" s="1"/>
  <c r="L1524" i="14" s="1"/>
  <c r="M1524" i="14" s="1"/>
  <c r="AB1403" i="14"/>
  <c r="I1403" i="14" s="1"/>
  <c r="L1403" i="14" s="1"/>
  <c r="M1403" i="14" s="1"/>
  <c r="AB1300" i="14"/>
  <c r="I1300" i="14" s="1"/>
  <c r="L1300" i="14" s="1"/>
  <c r="M1300" i="14" s="1"/>
  <c r="AB1205" i="14"/>
  <c r="I1205" i="14" s="1"/>
  <c r="L1205" i="14" s="1"/>
  <c r="M1205" i="14" s="1"/>
  <c r="AB1107" i="14"/>
  <c r="I1107" i="14" s="1"/>
  <c r="L1107" i="14" s="1"/>
  <c r="M1107" i="14" s="1"/>
  <c r="AB1003" i="14"/>
  <c r="I1003" i="14" s="1"/>
  <c r="L1003" i="14" s="1"/>
  <c r="M1003" i="14" s="1"/>
  <c r="AB857" i="14"/>
  <c r="I857" i="14" s="1"/>
  <c r="L857" i="14" s="1"/>
  <c r="M857" i="14" s="1"/>
  <c r="AB3051" i="14"/>
  <c r="I3051" i="14" s="1"/>
  <c r="L3051" i="14" s="1"/>
  <c r="M3051" i="14" s="1"/>
  <c r="AB2956" i="14"/>
  <c r="I2956" i="14" s="1"/>
  <c r="L2956" i="14" s="1"/>
  <c r="M2956" i="14" s="1"/>
  <c r="AB2869" i="14"/>
  <c r="I2869" i="14" s="1"/>
  <c r="L2869" i="14" s="1"/>
  <c r="M2869" i="14" s="1"/>
  <c r="AB2753" i="14"/>
  <c r="I2753" i="14" s="1"/>
  <c r="L2753" i="14" s="1"/>
  <c r="M2753" i="14" s="1"/>
  <c r="AB2619" i="14"/>
  <c r="I2619" i="14" s="1"/>
  <c r="L2619" i="14" s="1"/>
  <c r="M2619" i="14" s="1"/>
  <c r="AB2530" i="14"/>
  <c r="I2530" i="14" s="1"/>
  <c r="L2530" i="14" s="1"/>
  <c r="M2530" i="14" s="1"/>
  <c r="AB2433" i="14"/>
  <c r="I2433" i="14" s="1"/>
  <c r="L2433" i="14" s="1"/>
  <c r="M2433" i="14" s="1"/>
  <c r="AB2307" i="14"/>
  <c r="I2307" i="14" s="1"/>
  <c r="L2307" i="14" s="1"/>
  <c r="M2307" i="14" s="1"/>
  <c r="AB2196" i="14"/>
  <c r="I2196" i="14" s="1"/>
  <c r="L2196" i="14" s="1"/>
  <c r="M2196" i="14" s="1"/>
  <c r="AB2102" i="14"/>
  <c r="I2102" i="14" s="1"/>
  <c r="L2102" i="14" s="1"/>
  <c r="M2102" i="14" s="1"/>
  <c r="AB1989" i="14"/>
  <c r="I1989" i="14" s="1"/>
  <c r="L1989" i="14" s="1"/>
  <c r="M1989" i="14" s="1"/>
  <c r="AB1904" i="14"/>
  <c r="I1904" i="14" s="1"/>
  <c r="L1904" i="14" s="1"/>
  <c r="M1904" i="14" s="1"/>
  <c r="AB1806" i="14"/>
  <c r="I1806" i="14" s="1"/>
  <c r="L1806" i="14" s="1"/>
  <c r="M1806" i="14" s="1"/>
  <c r="AB1713" i="14"/>
  <c r="I1713" i="14" s="1"/>
  <c r="L1713" i="14" s="1"/>
  <c r="M1713" i="14" s="1"/>
  <c r="AB1627" i="14"/>
  <c r="I1627" i="14" s="1"/>
  <c r="L1627" i="14" s="1"/>
  <c r="M1627" i="14" s="1"/>
  <c r="AB738" i="14"/>
  <c r="I738" i="14" s="1"/>
  <c r="L738" i="14" s="1"/>
  <c r="M738" i="14" s="1"/>
  <c r="AB608" i="14"/>
  <c r="I608" i="14" s="1"/>
  <c r="L608" i="14" s="1"/>
  <c r="M608" i="14" s="1"/>
  <c r="AB530" i="14"/>
  <c r="I530" i="14" s="1"/>
  <c r="L530" i="14" s="1"/>
  <c r="M530" i="14" s="1"/>
  <c r="AB373" i="14"/>
  <c r="I373" i="14" s="1"/>
  <c r="L373" i="14" s="1"/>
  <c r="M373" i="14" s="1"/>
  <c r="AB270" i="14"/>
  <c r="I270" i="14" s="1"/>
  <c r="L270" i="14" s="1"/>
  <c r="M270" i="14" s="1"/>
  <c r="AB184" i="14"/>
  <c r="I184" i="14" s="1"/>
  <c r="L184" i="14" s="1"/>
  <c r="M184" i="14" s="1"/>
  <c r="AB2335" i="14"/>
  <c r="I2335" i="14" s="1"/>
  <c r="L2335" i="14" s="1"/>
  <c r="M2335" i="14" s="1"/>
  <c r="AB2138" i="14"/>
  <c r="I2138" i="14" s="1"/>
  <c r="L2138" i="14" s="1"/>
  <c r="M2138" i="14" s="1"/>
  <c r="AB1926" i="14"/>
  <c r="I1926" i="14" s="1"/>
  <c r="L1926" i="14" s="1"/>
  <c r="M1926" i="14" s="1"/>
  <c r="AB1738" i="14"/>
  <c r="I1738" i="14" s="1"/>
  <c r="L1738" i="14" s="1"/>
  <c r="M1738" i="14" s="1"/>
  <c r="AB1555" i="14"/>
  <c r="I1555" i="14" s="1"/>
  <c r="L1555" i="14" s="1"/>
  <c r="M1555" i="14" s="1"/>
  <c r="AB552" i="14"/>
  <c r="I552" i="14" s="1"/>
  <c r="L552" i="14" s="1"/>
  <c r="M552" i="14" s="1"/>
  <c r="AB298" i="14"/>
  <c r="I298" i="14" s="1"/>
  <c r="L298" i="14" s="1"/>
  <c r="M298" i="14" s="1"/>
  <c r="AB132" i="14"/>
  <c r="I132" i="14" s="1"/>
  <c r="L132" i="14" s="1"/>
  <c r="M132" i="14" s="1"/>
  <c r="AB45" i="14"/>
  <c r="I45" i="14" s="1"/>
  <c r="L45" i="14" s="1"/>
  <c r="M45" i="14" s="1"/>
  <c r="AB1500" i="14"/>
  <c r="I1500" i="14" s="1"/>
  <c r="L1500" i="14" s="1"/>
  <c r="M1500" i="14" s="1"/>
  <c r="AB1400" i="14"/>
  <c r="I1400" i="14" s="1"/>
  <c r="L1400" i="14" s="1"/>
  <c r="M1400" i="14" s="1"/>
  <c r="AB1287" i="14"/>
  <c r="I1287" i="14" s="1"/>
  <c r="L1287" i="14" s="1"/>
  <c r="M1287" i="14" s="1"/>
  <c r="AB1204" i="14"/>
  <c r="I1204" i="14" s="1"/>
  <c r="L1204" i="14" s="1"/>
  <c r="M1204" i="14" s="1"/>
  <c r="AB1110" i="14"/>
  <c r="I1110" i="14" s="1"/>
  <c r="L1110" i="14" s="1"/>
  <c r="M1110" i="14" s="1"/>
  <c r="AB1026" i="14"/>
  <c r="I1026" i="14" s="1"/>
  <c r="L1026" i="14" s="1"/>
  <c r="M1026" i="14" s="1"/>
  <c r="AB951" i="14"/>
  <c r="I951" i="14" s="1"/>
  <c r="L951" i="14" s="1"/>
  <c r="M951" i="14" s="1"/>
  <c r="AB779" i="14"/>
  <c r="I779" i="14" s="1"/>
  <c r="L779" i="14" s="1"/>
  <c r="M779" i="14" s="1"/>
  <c r="AB702" i="14"/>
  <c r="I702" i="14" s="1"/>
  <c r="L702" i="14" s="1"/>
  <c r="M702" i="14" s="1"/>
  <c r="AB579" i="14"/>
  <c r="I579" i="14" s="1"/>
  <c r="L579" i="14" s="1"/>
  <c r="M579" i="14" s="1"/>
  <c r="AB505" i="14"/>
  <c r="I505" i="14" s="1"/>
  <c r="L505" i="14" s="1"/>
  <c r="M505" i="14" s="1"/>
  <c r="AB335" i="14"/>
  <c r="I335" i="14" s="1"/>
  <c r="L335" i="14" s="1"/>
  <c r="M335" i="14" s="1"/>
  <c r="AB227" i="14"/>
  <c r="I227" i="14" s="1"/>
  <c r="L227" i="14" s="1"/>
  <c r="M227" i="14" s="1"/>
  <c r="AB131" i="14"/>
  <c r="I131" i="14" s="1"/>
  <c r="L131" i="14" s="1"/>
  <c r="M131" i="14" s="1"/>
  <c r="AB48" i="14"/>
  <c r="I48" i="14" s="1"/>
  <c r="L48" i="14" s="1"/>
  <c r="M48" i="14" s="1"/>
  <c r="AB991" i="14"/>
  <c r="I991" i="14" s="1"/>
  <c r="L991" i="14" s="1"/>
  <c r="M991" i="14" s="1"/>
  <c r="AB853" i="14"/>
  <c r="I853" i="14" s="1"/>
  <c r="L853" i="14" s="1"/>
  <c r="M853" i="14" s="1"/>
  <c r="AB733" i="14"/>
  <c r="I733" i="14" s="1"/>
  <c r="L733" i="14" s="1"/>
  <c r="M733" i="14" s="1"/>
  <c r="AB615" i="14"/>
  <c r="I615" i="14" s="1"/>
  <c r="L615" i="14" s="1"/>
  <c r="M615" i="14" s="1"/>
  <c r="AB541" i="14"/>
  <c r="I541" i="14" s="1"/>
  <c r="L541" i="14" s="1"/>
  <c r="M541" i="14" s="1"/>
  <c r="AB402" i="14"/>
  <c r="I402" i="14" s="1"/>
  <c r="L402" i="14" s="1"/>
  <c r="M402" i="14" s="1"/>
  <c r="AB295" i="14"/>
  <c r="I295" i="14" s="1"/>
  <c r="L295" i="14" s="1"/>
  <c r="M295" i="14" s="1"/>
  <c r="AB242" i="14"/>
  <c r="I242" i="14" s="1"/>
  <c r="L242" i="14" s="1"/>
  <c r="M242" i="14" s="1"/>
  <c r="AB162" i="14"/>
  <c r="I162" i="14" s="1"/>
  <c r="L162" i="14" s="1"/>
  <c r="M162" i="14" s="1"/>
  <c r="AB84" i="14"/>
  <c r="I84" i="14" s="1"/>
  <c r="L84" i="14" s="1"/>
  <c r="M84" i="14" s="1"/>
  <c r="AB462" i="14"/>
  <c r="I462" i="14" s="1"/>
  <c r="L462" i="14" s="1"/>
  <c r="M462" i="14" s="1"/>
  <c r="J441" i="1"/>
  <c r="J108" i="1"/>
  <c r="J14" i="1"/>
  <c r="I14" i="1" s="1"/>
  <c r="J46" i="1"/>
  <c r="J243" i="1"/>
  <c r="J332" i="1"/>
  <c r="J45" i="1"/>
  <c r="J183" i="1"/>
  <c r="J186" i="1"/>
  <c r="J62" i="1"/>
  <c r="I62" i="1" s="1"/>
  <c r="J220" i="1"/>
  <c r="J310" i="1"/>
  <c r="J381" i="1"/>
  <c r="J414" i="1"/>
  <c r="J447" i="1"/>
  <c r="J158" i="1"/>
  <c r="J376" i="1"/>
  <c r="J93" i="1"/>
  <c r="J246" i="1"/>
  <c r="J78" i="1"/>
  <c r="J208" i="1"/>
  <c r="J365" i="1"/>
  <c r="J262" i="1"/>
  <c r="J347" i="1"/>
  <c r="J386" i="1"/>
  <c r="J198" i="1"/>
  <c r="J341" i="1"/>
  <c r="J139" i="1"/>
  <c r="J252" i="1"/>
  <c r="AB26" i="14"/>
  <c r="I26" i="14" s="1"/>
  <c r="L26" i="14" s="1"/>
  <c r="M26" i="14" s="1"/>
  <c r="AB108" i="14"/>
  <c r="I108" i="14" s="1"/>
  <c r="L108" i="14" s="1"/>
  <c r="M108" i="14" s="1"/>
  <c r="AB190" i="14"/>
  <c r="I190" i="14" s="1"/>
  <c r="L190" i="14" s="1"/>
  <c r="M190" i="14" s="1"/>
  <c r="AB262" i="14"/>
  <c r="I262" i="14" s="1"/>
  <c r="L262" i="14" s="1"/>
  <c r="M262" i="14" s="1"/>
  <c r="AB322" i="14"/>
  <c r="I322" i="14" s="1"/>
  <c r="L322" i="14" s="1"/>
  <c r="M322" i="14" s="1"/>
  <c r="AB485" i="14"/>
  <c r="I485" i="14" s="1"/>
  <c r="L485" i="14" s="1"/>
  <c r="M485" i="14" s="1"/>
  <c r="AB564" i="14"/>
  <c r="I564" i="14" s="1"/>
  <c r="L564" i="14" s="1"/>
  <c r="M564" i="14" s="1"/>
  <c r="AB647" i="14"/>
  <c r="I647" i="14" s="1"/>
  <c r="L647" i="14" s="1"/>
  <c r="M647" i="14" s="1"/>
  <c r="AB758" i="14"/>
  <c r="I758" i="14" s="1"/>
  <c r="L758" i="14" s="1"/>
  <c r="M758" i="14" s="1"/>
  <c r="AB907" i="14"/>
  <c r="I907" i="14" s="1"/>
  <c r="L907" i="14" s="1"/>
  <c r="M907" i="14" s="1"/>
  <c r="AB432" i="14"/>
  <c r="I432" i="14" s="1"/>
  <c r="L432" i="14" s="1"/>
  <c r="M432" i="14" s="1"/>
  <c r="AB82" i="14"/>
  <c r="I82" i="14" s="1"/>
  <c r="L82" i="14" s="1"/>
  <c r="M82" i="14" s="1"/>
  <c r="AB160" i="14"/>
  <c r="I160" i="14" s="1"/>
  <c r="L160" i="14" s="1"/>
  <c r="M160" i="14" s="1"/>
  <c r="AB248" i="14"/>
  <c r="I248" i="14" s="1"/>
  <c r="L248" i="14" s="1"/>
  <c r="M248" i="14" s="1"/>
  <c r="AB380" i="14"/>
  <c r="I380" i="14" s="1"/>
  <c r="L380" i="14" s="1"/>
  <c r="M380" i="14" s="1"/>
  <c r="AB531" i="14"/>
  <c r="I531" i="14" s="1"/>
  <c r="L531" i="14" s="1"/>
  <c r="M531" i="14" s="1"/>
  <c r="AB605" i="14"/>
  <c r="I605" i="14" s="1"/>
  <c r="L605" i="14" s="1"/>
  <c r="M605" i="14" s="1"/>
  <c r="AB723" i="14"/>
  <c r="I723" i="14" s="1"/>
  <c r="L723" i="14" s="1"/>
  <c r="M723" i="14" s="1"/>
  <c r="AB834" i="14"/>
  <c r="I834" i="14" s="1"/>
  <c r="L834" i="14" s="1"/>
  <c r="M834" i="14" s="1"/>
  <c r="AB979" i="14"/>
  <c r="I979" i="14" s="1"/>
  <c r="L979" i="14" s="1"/>
  <c r="M979" i="14" s="1"/>
  <c r="AB1044" i="14"/>
  <c r="I1044" i="14" s="1"/>
  <c r="L1044" i="14" s="1"/>
  <c r="M1044" i="14" s="1"/>
  <c r="AB1133" i="14"/>
  <c r="I1133" i="14" s="1"/>
  <c r="L1133" i="14" s="1"/>
  <c r="M1133" i="14" s="1"/>
  <c r="AB1226" i="14"/>
  <c r="I1226" i="14" s="1"/>
  <c r="L1226" i="14" s="1"/>
  <c r="M1226" i="14" s="1"/>
  <c r="AB1335" i="14"/>
  <c r="I1335" i="14" s="1"/>
  <c r="L1335" i="14" s="1"/>
  <c r="M1335" i="14" s="1"/>
  <c r="AB1431" i="14"/>
  <c r="I1431" i="14" s="1"/>
  <c r="L1431" i="14" s="1"/>
  <c r="M1431" i="14" s="1"/>
  <c r="AB469" i="14"/>
  <c r="I469" i="14" s="1"/>
  <c r="L469" i="14" s="1"/>
  <c r="M469" i="14" s="1"/>
  <c r="AB79" i="14"/>
  <c r="I79" i="14" s="1"/>
  <c r="L79" i="14" s="1"/>
  <c r="M79" i="14" s="1"/>
  <c r="AB178" i="14"/>
  <c r="I178" i="14" s="1"/>
  <c r="L178" i="14" s="1"/>
  <c r="M178" i="14" s="1"/>
  <c r="AB352" i="14"/>
  <c r="I352" i="14" s="1"/>
  <c r="L352" i="14" s="1"/>
  <c r="M352" i="14" s="1"/>
  <c r="AB604" i="14"/>
  <c r="I604" i="14" s="1"/>
  <c r="L604" i="14" s="1"/>
  <c r="M604" i="14" s="1"/>
  <c r="AB1617" i="14"/>
  <c r="I1617" i="14" s="1"/>
  <c r="L1617" i="14" s="1"/>
  <c r="M1617" i="14" s="1"/>
  <c r="AB1796" i="14"/>
  <c r="I1796" i="14" s="1"/>
  <c r="L1796" i="14" s="1"/>
  <c r="M1796" i="14" s="1"/>
  <c r="AB1985" i="14"/>
  <c r="I1985" i="14" s="1"/>
  <c r="L1985" i="14" s="1"/>
  <c r="M1985" i="14" s="1"/>
  <c r="AB2191" i="14"/>
  <c r="I2191" i="14" s="1"/>
  <c r="L2191" i="14" s="1"/>
  <c r="M2191" i="14" s="1"/>
  <c r="AB2428" i="14"/>
  <c r="I2428" i="14" s="1"/>
  <c r="L2428" i="14" s="1"/>
  <c r="M2428" i="14" s="1"/>
  <c r="J44" i="1"/>
  <c r="J22" i="1"/>
  <c r="J148" i="1"/>
  <c r="J275" i="1"/>
  <c r="J346" i="1"/>
  <c r="J66" i="1"/>
  <c r="J5" i="1"/>
  <c r="J199" i="1"/>
  <c r="J84" i="1"/>
  <c r="J232" i="1"/>
  <c r="J320" i="1"/>
  <c r="I320" i="1" s="1"/>
  <c r="J387" i="1"/>
  <c r="J420" i="1"/>
  <c r="J453" i="1"/>
  <c r="J253" i="1"/>
  <c r="J15" i="1"/>
  <c r="I15" i="1" s="1"/>
  <c r="J167" i="1"/>
  <c r="J92" i="1"/>
  <c r="J209" i="1"/>
  <c r="J99" i="1"/>
  <c r="J234" i="1"/>
  <c r="J322" i="1"/>
  <c r="J38" i="1"/>
  <c r="J165" i="1"/>
  <c r="J137" i="1"/>
  <c r="J49" i="1"/>
  <c r="J182" i="1"/>
  <c r="J299" i="1"/>
  <c r="J372" i="1"/>
  <c r="I372" i="1" s="1"/>
  <c r="J409" i="1"/>
  <c r="J443" i="1"/>
  <c r="J143" i="1"/>
  <c r="I143" i="1" s="1"/>
  <c r="J351" i="1"/>
  <c r="I351" i="1" s="1"/>
  <c r="J73" i="1"/>
  <c r="J229" i="1"/>
  <c r="J4" i="1"/>
  <c r="J200" i="1"/>
  <c r="I200" i="1" s="1"/>
  <c r="J345" i="1"/>
  <c r="J144" i="1"/>
  <c r="J256" i="1"/>
  <c r="J367" i="1"/>
  <c r="J189" i="1"/>
  <c r="I189" i="1" s="1"/>
  <c r="J325" i="1"/>
  <c r="J456" i="1"/>
  <c r="J107" i="1"/>
  <c r="AB17" i="14"/>
  <c r="I17" i="14" s="1"/>
  <c r="L17" i="14" s="1"/>
  <c r="M17" i="14" s="1"/>
  <c r="AB98" i="14"/>
  <c r="I98" i="14" s="1"/>
  <c r="L98" i="14" s="1"/>
  <c r="M98" i="14" s="1"/>
  <c r="AB177" i="14"/>
  <c r="I177" i="14" s="1"/>
  <c r="L177" i="14" s="1"/>
  <c r="M177" i="14" s="1"/>
  <c r="AB258" i="14"/>
  <c r="I258" i="14" s="1"/>
  <c r="L258" i="14" s="1"/>
  <c r="M258" i="14" s="1"/>
  <c r="AB314" i="14"/>
  <c r="I314" i="14" s="1"/>
  <c r="L314" i="14" s="1"/>
  <c r="M314" i="14" s="1"/>
  <c r="AB479" i="14"/>
  <c r="I479" i="14" s="1"/>
  <c r="L479" i="14" s="1"/>
  <c r="M479" i="14" s="1"/>
  <c r="AB553" i="14"/>
  <c r="I553" i="14" s="1"/>
  <c r="L553" i="14" s="1"/>
  <c r="M553" i="14" s="1"/>
  <c r="AB636" i="14"/>
  <c r="I636" i="14" s="1"/>
  <c r="L636" i="14" s="1"/>
  <c r="M636" i="14" s="1"/>
  <c r="AB748" i="14"/>
  <c r="I748" i="14" s="1"/>
  <c r="L748" i="14" s="1"/>
  <c r="M748" i="14" s="1"/>
  <c r="AB900" i="14"/>
  <c r="I900" i="14" s="1"/>
  <c r="L900" i="14" s="1"/>
  <c r="M900" i="14" s="1"/>
  <c r="AB1031" i="14"/>
  <c r="I1031" i="14" s="1"/>
  <c r="L1031" i="14" s="1"/>
  <c r="M1031" i="14" s="1"/>
  <c r="AB74" i="14"/>
  <c r="I74" i="14" s="1"/>
  <c r="L74" i="14" s="1"/>
  <c r="M74" i="14" s="1"/>
  <c r="AB149" i="14"/>
  <c r="I149" i="14" s="1"/>
  <c r="L149" i="14" s="1"/>
  <c r="M149" i="14" s="1"/>
  <c r="AB240" i="14"/>
  <c r="I240" i="14" s="1"/>
  <c r="L240" i="14" s="1"/>
  <c r="M240" i="14" s="1"/>
  <c r="AB351" i="14"/>
  <c r="I351" i="14" s="1"/>
  <c r="L351" i="14" s="1"/>
  <c r="M351" i="14" s="1"/>
  <c r="AB522" i="14"/>
  <c r="I522" i="14" s="1"/>
  <c r="L522" i="14" s="1"/>
  <c r="M522" i="14" s="1"/>
  <c r="AB592" i="14"/>
  <c r="I592" i="14" s="1"/>
  <c r="L592" i="14" s="1"/>
  <c r="M592" i="14" s="1"/>
  <c r="AB715" i="14"/>
  <c r="I715" i="14" s="1"/>
  <c r="L715" i="14" s="1"/>
  <c r="M715" i="14" s="1"/>
  <c r="AB801" i="14"/>
  <c r="I801" i="14" s="1"/>
  <c r="L801" i="14" s="1"/>
  <c r="M801" i="14" s="1"/>
  <c r="AB965" i="14"/>
  <c r="I965" i="14" s="1"/>
  <c r="L965" i="14" s="1"/>
  <c r="M965" i="14" s="1"/>
  <c r="AB1036" i="14"/>
  <c r="I1036" i="14" s="1"/>
  <c r="L1036" i="14" s="1"/>
  <c r="M1036" i="14" s="1"/>
  <c r="AB1123" i="14"/>
  <c r="I1123" i="14" s="1"/>
  <c r="L1123" i="14" s="1"/>
  <c r="M1123" i="14" s="1"/>
  <c r="AB1216" i="14"/>
  <c r="I1216" i="14" s="1"/>
  <c r="L1216" i="14" s="1"/>
  <c r="M1216" i="14" s="1"/>
  <c r="AB1319" i="14"/>
  <c r="I1319" i="14" s="1"/>
  <c r="L1319" i="14" s="1"/>
  <c r="M1319" i="14" s="1"/>
  <c r="AB1423" i="14"/>
  <c r="I1423" i="14" s="1"/>
  <c r="L1423" i="14" s="1"/>
  <c r="M1423" i="14" s="1"/>
  <c r="AB1532" i="14"/>
  <c r="I1532" i="14" s="1"/>
  <c r="L1532" i="14" s="1"/>
  <c r="M1532" i="14" s="1"/>
  <c r="AB63" i="14"/>
  <c r="I63" i="14" s="1"/>
  <c r="L63" i="14" s="1"/>
  <c r="M63" i="14" s="1"/>
  <c r="AB154" i="14"/>
  <c r="I154" i="14" s="1"/>
  <c r="L154" i="14" s="1"/>
  <c r="M154" i="14" s="1"/>
  <c r="AB328" i="14"/>
  <c r="I328" i="14" s="1"/>
  <c r="L328" i="14" s="1"/>
  <c r="M328" i="14" s="1"/>
  <c r="AB583" i="14"/>
  <c r="I583" i="14" s="1"/>
  <c r="L583" i="14" s="1"/>
  <c r="M583" i="14" s="1"/>
  <c r="AB1587" i="14"/>
  <c r="I1587" i="14" s="1"/>
  <c r="L1587" i="14" s="1"/>
  <c r="M1587" i="14" s="1"/>
  <c r="AB1774" i="14"/>
  <c r="I1774" i="14" s="1"/>
  <c r="L1774" i="14" s="1"/>
  <c r="M1774" i="14" s="1"/>
  <c r="AB1963" i="14"/>
  <c r="I1963" i="14" s="1"/>
  <c r="L1963" i="14" s="1"/>
  <c r="M1963" i="14" s="1"/>
  <c r="AB2166" i="14"/>
  <c r="I2166" i="14" s="1"/>
  <c r="L2166" i="14" s="1"/>
  <c r="M2166" i="14" s="1"/>
  <c r="AB2407" i="14"/>
  <c r="I2407" i="14" s="1"/>
  <c r="L2407" i="14" s="1"/>
  <c r="M2407" i="14" s="1"/>
  <c r="J112" i="1"/>
  <c r="J18" i="1"/>
  <c r="J125" i="1"/>
  <c r="J247" i="1"/>
  <c r="J338" i="1"/>
  <c r="J50" i="1"/>
  <c r="J213" i="1"/>
  <c r="J65" i="1"/>
  <c r="J224" i="1"/>
  <c r="J312" i="1"/>
  <c r="J383" i="1"/>
  <c r="J416" i="1"/>
  <c r="I416" i="1" s="1"/>
  <c r="J449" i="1"/>
  <c r="J185" i="1"/>
  <c r="J163" i="1"/>
  <c r="J128" i="1"/>
  <c r="J104" i="1"/>
  <c r="J231" i="1"/>
  <c r="I231" i="1" s="1"/>
  <c r="J390" i="1"/>
  <c r="J392" i="1"/>
  <c r="J270" i="1"/>
  <c r="J81" i="1"/>
  <c r="J212" i="1"/>
  <c r="I212" i="1" s="1"/>
  <c r="J369" i="1"/>
  <c r="J266" i="1"/>
  <c r="AB38" i="14"/>
  <c r="I38" i="14" s="1"/>
  <c r="L38" i="14" s="1"/>
  <c r="M38" i="14" s="1"/>
  <c r="AB207" i="14"/>
  <c r="I207" i="14" s="1"/>
  <c r="L207" i="14" s="1"/>
  <c r="M207" i="14" s="1"/>
  <c r="AB338" i="14"/>
  <c r="I338" i="14" s="1"/>
  <c r="L338" i="14" s="1"/>
  <c r="M338" i="14" s="1"/>
  <c r="AB577" i="14"/>
  <c r="I577" i="14" s="1"/>
  <c r="L577" i="14" s="1"/>
  <c r="M577" i="14" s="1"/>
  <c r="AB777" i="14"/>
  <c r="I777" i="14" s="1"/>
  <c r="L777" i="14" s="1"/>
  <c r="M777" i="14" s="1"/>
  <c r="AB9" i="14"/>
  <c r="I9" i="14" s="1"/>
  <c r="L9" i="14" s="1"/>
  <c r="M9" i="14" s="1"/>
  <c r="AB179" i="14"/>
  <c r="I179" i="14" s="1"/>
  <c r="L179" i="14" s="1"/>
  <c r="M179" i="14" s="1"/>
  <c r="AB399" i="14"/>
  <c r="I399" i="14" s="1"/>
  <c r="L399" i="14" s="1"/>
  <c r="M399" i="14" s="1"/>
  <c r="AB617" i="14"/>
  <c r="I617" i="14" s="1"/>
  <c r="L617" i="14" s="1"/>
  <c r="M617" i="14" s="1"/>
  <c r="AB856" i="14"/>
  <c r="I856" i="14" s="1"/>
  <c r="L856" i="14" s="1"/>
  <c r="M856" i="14" s="1"/>
  <c r="AB1066" i="14"/>
  <c r="I1066" i="14" s="1"/>
  <c r="L1066" i="14" s="1"/>
  <c r="M1066" i="14" s="1"/>
  <c r="AB1241" i="14"/>
  <c r="I1241" i="14" s="1"/>
  <c r="L1241" i="14" s="1"/>
  <c r="M1241" i="14" s="1"/>
  <c r="AB1446" i="14"/>
  <c r="I1446" i="14" s="1"/>
  <c r="L1446" i="14" s="1"/>
  <c r="M1446" i="14" s="1"/>
  <c r="AB93" i="14"/>
  <c r="I93" i="14" s="1"/>
  <c r="L93" i="14" s="1"/>
  <c r="M93" i="14" s="1"/>
  <c r="AB423" i="14"/>
  <c r="I423" i="14" s="1"/>
  <c r="L423" i="14" s="1"/>
  <c r="M423" i="14" s="1"/>
  <c r="AB1664" i="14"/>
  <c r="I1664" i="14" s="1"/>
  <c r="L1664" i="14" s="1"/>
  <c r="M1664" i="14" s="1"/>
  <c r="AB2013" i="14"/>
  <c r="I2013" i="14" s="1"/>
  <c r="L2013" i="14" s="1"/>
  <c r="M2013" i="14" s="1"/>
  <c r="AB2466" i="14"/>
  <c r="I2466" i="14" s="1"/>
  <c r="L2466" i="14" s="1"/>
  <c r="M2466" i="14" s="1"/>
  <c r="AB315" i="14"/>
  <c r="I315" i="14" s="1"/>
  <c r="L315" i="14" s="1"/>
  <c r="M315" i="14" s="1"/>
  <c r="AB567" i="14"/>
  <c r="I567" i="14" s="1"/>
  <c r="L567" i="14" s="1"/>
  <c r="M567" i="14" s="1"/>
  <c r="AB1571" i="14"/>
  <c r="I1571" i="14" s="1"/>
  <c r="L1571" i="14" s="1"/>
  <c r="M1571" i="14" s="1"/>
  <c r="AB1757" i="14"/>
  <c r="I1757" i="14" s="1"/>
  <c r="L1757" i="14" s="1"/>
  <c r="M1757" i="14" s="1"/>
  <c r="AB1948" i="14"/>
  <c r="I1948" i="14" s="1"/>
  <c r="L1948" i="14" s="1"/>
  <c r="M1948" i="14" s="1"/>
  <c r="AB2150" i="14"/>
  <c r="I2150" i="14" s="1"/>
  <c r="L2150" i="14" s="1"/>
  <c r="M2150" i="14" s="1"/>
  <c r="AB2375" i="14"/>
  <c r="I2375" i="14" s="1"/>
  <c r="L2375" i="14" s="1"/>
  <c r="M2375" i="14" s="1"/>
  <c r="AB2575" i="14"/>
  <c r="I2575" i="14" s="1"/>
  <c r="L2575" i="14" s="1"/>
  <c r="M2575" i="14" s="1"/>
  <c r="AB2804" i="14"/>
  <c r="I2804" i="14" s="1"/>
  <c r="L2804" i="14" s="1"/>
  <c r="M2804" i="14" s="1"/>
  <c r="AB2995" i="14"/>
  <c r="I2995" i="14" s="1"/>
  <c r="L2995" i="14" s="1"/>
  <c r="M2995" i="14" s="1"/>
  <c r="AB955" i="14"/>
  <c r="I955" i="14" s="1"/>
  <c r="L955" i="14" s="1"/>
  <c r="M955" i="14" s="1"/>
  <c r="AB1155" i="14"/>
  <c r="I1155" i="14" s="1"/>
  <c r="L1155" i="14" s="1"/>
  <c r="M1155" i="14" s="1"/>
  <c r="AB1349" i="14"/>
  <c r="I1349" i="14" s="1"/>
  <c r="L1349" i="14" s="1"/>
  <c r="M1349" i="14" s="1"/>
  <c r="AB1561" i="14"/>
  <c r="I1561" i="14" s="1"/>
  <c r="L1561" i="14" s="1"/>
  <c r="M1561" i="14" s="1"/>
  <c r="AB1710" i="14"/>
  <c r="I1710" i="14" s="1"/>
  <c r="L1710" i="14" s="1"/>
  <c r="M1710" i="14" s="1"/>
  <c r="AB1800" i="14"/>
  <c r="I1800" i="14" s="1"/>
  <c r="L1800" i="14" s="1"/>
  <c r="M1800" i="14" s="1"/>
  <c r="AB1901" i="14"/>
  <c r="I1901" i="14" s="1"/>
  <c r="L1901" i="14" s="1"/>
  <c r="M1901" i="14" s="1"/>
  <c r="AB1054" i="14"/>
  <c r="I1054" i="14" s="1"/>
  <c r="L1054" i="14" s="1"/>
  <c r="M1054" i="14" s="1"/>
  <c r="AB1220" i="14"/>
  <c r="I1220" i="14" s="1"/>
  <c r="L1220" i="14" s="1"/>
  <c r="M1220" i="14" s="1"/>
  <c r="AB1404" i="14"/>
  <c r="I1404" i="14" s="1"/>
  <c r="L1404" i="14" s="1"/>
  <c r="M1404" i="14" s="1"/>
  <c r="AB29" i="14"/>
  <c r="I29" i="14" s="1"/>
  <c r="L29" i="14" s="1"/>
  <c r="M29" i="14" s="1"/>
  <c r="AB188" i="14"/>
  <c r="I188" i="14" s="1"/>
  <c r="L188" i="14" s="1"/>
  <c r="M188" i="14" s="1"/>
  <c r="AB346" i="14"/>
  <c r="I346" i="14" s="1"/>
  <c r="L346" i="14" s="1"/>
  <c r="M346" i="14" s="1"/>
  <c r="AB578" i="14"/>
  <c r="I578" i="14" s="1"/>
  <c r="L578" i="14" s="1"/>
  <c r="M578" i="14" s="1"/>
  <c r="AB1546" i="14"/>
  <c r="I1546" i="14" s="1"/>
  <c r="L1546" i="14" s="1"/>
  <c r="M1546" i="14" s="1"/>
  <c r="AB1715" i="14"/>
  <c r="I1715" i="14" s="1"/>
  <c r="L1715" i="14" s="1"/>
  <c r="M1715" i="14" s="1"/>
  <c r="AB1902" i="14"/>
  <c r="I1902" i="14" s="1"/>
  <c r="L1902" i="14" s="1"/>
  <c r="M1902" i="14" s="1"/>
  <c r="AB2092" i="14"/>
  <c r="I2092" i="14" s="1"/>
  <c r="L2092" i="14" s="1"/>
  <c r="M2092" i="14" s="1"/>
  <c r="AB2256" i="14"/>
  <c r="I2256" i="14" s="1"/>
  <c r="L2256" i="14" s="1"/>
  <c r="M2256" i="14" s="1"/>
  <c r="AB2475" i="14"/>
  <c r="I2475" i="14" s="1"/>
  <c r="L2475" i="14" s="1"/>
  <c r="M2475" i="14" s="1"/>
  <c r="AB2632" i="14"/>
  <c r="I2632" i="14" s="1"/>
  <c r="L2632" i="14" s="1"/>
  <c r="M2632" i="14" s="1"/>
  <c r="AB2854" i="14"/>
  <c r="I2854" i="14" s="1"/>
  <c r="L2854" i="14" s="1"/>
  <c r="M2854" i="14" s="1"/>
  <c r="AB3003" i="14"/>
  <c r="I3003" i="14" s="1"/>
  <c r="L3003" i="14" s="1"/>
  <c r="M3003" i="14" s="1"/>
  <c r="AB942" i="14"/>
  <c r="I942" i="14" s="1"/>
  <c r="L942" i="14" s="1"/>
  <c r="M942" i="14" s="1"/>
  <c r="AB1109" i="14"/>
  <c r="I1109" i="14" s="1"/>
  <c r="L1109" i="14" s="1"/>
  <c r="M1109" i="14" s="1"/>
  <c r="AB1265" i="14"/>
  <c r="I1265" i="14" s="1"/>
  <c r="L1265" i="14" s="1"/>
  <c r="M1265" i="14" s="1"/>
  <c r="AB1449" i="14"/>
  <c r="I1449" i="14" s="1"/>
  <c r="L1449" i="14" s="1"/>
  <c r="M1449" i="14" s="1"/>
  <c r="AB1644" i="14"/>
  <c r="I1644" i="14" s="1"/>
  <c r="L1644" i="14" s="1"/>
  <c r="M1644" i="14" s="1"/>
  <c r="AB2125" i="14"/>
  <c r="I2125" i="14" s="1"/>
  <c r="L2125" i="14" s="1"/>
  <c r="M2125" i="14" s="1"/>
  <c r="AB3063" i="14"/>
  <c r="I3063" i="14" s="1"/>
  <c r="L3063" i="14" s="1"/>
  <c r="M3063" i="14" s="1"/>
  <c r="AB3249" i="14"/>
  <c r="I3249" i="14" s="1"/>
  <c r="L3249" i="14" s="1"/>
  <c r="M3249" i="14" s="1"/>
  <c r="AB3407" i="14"/>
  <c r="I3407" i="14" s="1"/>
  <c r="L3407" i="14" s="1"/>
  <c r="M3407" i="14" s="1"/>
  <c r="AB420" i="14"/>
  <c r="I420" i="14" s="1"/>
  <c r="L420" i="14" s="1"/>
  <c r="M420" i="14" s="1"/>
  <c r="AB2117" i="14"/>
  <c r="I2117" i="14" s="1"/>
  <c r="L2117" i="14" s="1"/>
  <c r="M2117" i="14" s="1"/>
  <c r="AB3066" i="14"/>
  <c r="I3066" i="14" s="1"/>
  <c r="L3066" i="14" s="1"/>
  <c r="M3066" i="14" s="1"/>
  <c r="AB3256" i="14"/>
  <c r="I3256" i="14" s="1"/>
  <c r="L3256" i="14" s="1"/>
  <c r="M3256" i="14" s="1"/>
  <c r="AB3424" i="14"/>
  <c r="I3424" i="14" s="1"/>
  <c r="L3424" i="14" s="1"/>
  <c r="M3424" i="14" s="1"/>
  <c r="AB449" i="14"/>
  <c r="I449" i="14" s="1"/>
  <c r="L449" i="14" s="1"/>
  <c r="M449" i="14" s="1"/>
  <c r="AB676" i="14"/>
  <c r="I676" i="14" s="1"/>
  <c r="L676" i="14" s="1"/>
  <c r="M676" i="14" s="1"/>
  <c r="AB920" i="14"/>
  <c r="I920" i="14" s="1"/>
  <c r="L920" i="14" s="1"/>
  <c r="M920" i="14" s="1"/>
  <c r="AB2646" i="14"/>
  <c r="I2646" i="14" s="1"/>
  <c r="L2646" i="14" s="1"/>
  <c r="M2646" i="14" s="1"/>
  <c r="AB2907" i="14"/>
  <c r="I2907" i="14" s="1"/>
  <c r="L2907" i="14" s="1"/>
  <c r="M2907" i="14" s="1"/>
  <c r="AB757" i="14"/>
  <c r="I757" i="14" s="1"/>
  <c r="L757" i="14" s="1"/>
  <c r="M757" i="14" s="1"/>
  <c r="AB1039" i="14"/>
  <c r="I1039" i="14" s="1"/>
  <c r="L1039" i="14" s="1"/>
  <c r="M1039" i="14" s="1"/>
  <c r="AB1225" i="14"/>
  <c r="I1225" i="14" s="1"/>
  <c r="L1225" i="14" s="1"/>
  <c r="M1225" i="14" s="1"/>
  <c r="AB1434" i="14"/>
  <c r="I1434" i="14" s="1"/>
  <c r="L1434" i="14" s="1"/>
  <c r="M1434" i="14" s="1"/>
  <c r="AB1659" i="14"/>
  <c r="I1659" i="14" s="1"/>
  <c r="L1659" i="14" s="1"/>
  <c r="M1659" i="14" s="1"/>
  <c r="AB1748" i="14"/>
  <c r="I1748" i="14" s="1"/>
  <c r="L1748" i="14" s="1"/>
  <c r="M1748" i="14" s="1"/>
  <c r="AB1857" i="14"/>
  <c r="I1857" i="14" s="1"/>
  <c r="L1857" i="14" s="1"/>
  <c r="M1857" i="14" s="1"/>
  <c r="AB1932" i="14"/>
  <c r="I1932" i="14" s="1"/>
  <c r="L1932" i="14" s="1"/>
  <c r="M1932" i="14" s="1"/>
  <c r="AB1120" i="14"/>
  <c r="I1120" i="14" s="1"/>
  <c r="L1120" i="14" s="1"/>
  <c r="M1120" i="14" s="1"/>
  <c r="AB1285" i="14"/>
  <c r="I1285" i="14" s="1"/>
  <c r="L1285" i="14" s="1"/>
  <c r="M1285" i="14" s="1"/>
  <c r="AB1469" i="14"/>
  <c r="I1469" i="14" s="1"/>
  <c r="L1469" i="14" s="1"/>
  <c r="M1469" i="14" s="1"/>
  <c r="AB91" i="14"/>
  <c r="I91" i="14" s="1"/>
  <c r="L91" i="14" s="1"/>
  <c r="M91" i="14" s="1"/>
  <c r="AB249" i="14"/>
  <c r="I249" i="14" s="1"/>
  <c r="L249" i="14" s="1"/>
  <c r="M249" i="14" s="1"/>
  <c r="AB495" i="14"/>
  <c r="I495" i="14" s="1"/>
  <c r="L495" i="14" s="1"/>
  <c r="M495" i="14" s="1"/>
  <c r="AB633" i="14"/>
  <c r="I633" i="14" s="1"/>
  <c r="L633" i="14" s="1"/>
  <c r="M633" i="14" s="1"/>
  <c r="AB1623" i="14"/>
  <c r="I1623" i="14" s="1"/>
  <c r="L1623" i="14" s="1"/>
  <c r="M1623" i="14" s="1"/>
  <c r="AB1787" i="14"/>
  <c r="I1787" i="14" s="1"/>
  <c r="L1787" i="14" s="1"/>
  <c r="M1787" i="14" s="1"/>
  <c r="AB1969" i="14"/>
  <c r="I1969" i="14" s="1"/>
  <c r="L1969" i="14" s="1"/>
  <c r="M1969" i="14" s="1"/>
  <c r="AB2159" i="14"/>
  <c r="I2159" i="14" s="1"/>
  <c r="L2159" i="14" s="1"/>
  <c r="M2159" i="14" s="1"/>
  <c r="AB2360" i="14"/>
  <c r="I2360" i="14" s="1"/>
  <c r="L2360" i="14" s="1"/>
  <c r="M2360" i="14" s="1"/>
  <c r="AB2536" i="14"/>
  <c r="I2536" i="14" s="1"/>
  <c r="L2536" i="14" s="1"/>
  <c r="M2536" i="14" s="1"/>
  <c r="AB2724" i="14"/>
  <c r="I2724" i="14" s="1"/>
  <c r="L2724" i="14" s="1"/>
  <c r="M2724" i="14" s="1"/>
  <c r="AB2928" i="14"/>
  <c r="I2928" i="14" s="1"/>
  <c r="L2928" i="14" s="1"/>
  <c r="M2928" i="14" s="1"/>
  <c r="AB759" i="14"/>
  <c r="I759" i="14" s="1"/>
  <c r="L759" i="14" s="1"/>
  <c r="M759" i="14" s="1"/>
  <c r="AB1009" i="14"/>
  <c r="I1009" i="14" s="1"/>
  <c r="L1009" i="14" s="1"/>
  <c r="M1009" i="14" s="1"/>
  <c r="AB1184" i="14"/>
  <c r="I1184" i="14" s="1"/>
  <c r="L1184" i="14" s="1"/>
  <c r="M1184" i="14" s="1"/>
  <c r="AB1357" i="14"/>
  <c r="I1357" i="14" s="1"/>
  <c r="L1357" i="14" s="1"/>
  <c r="M1357" i="14" s="1"/>
  <c r="AB1535" i="14"/>
  <c r="I1535" i="14" s="1"/>
  <c r="L1535" i="14" s="1"/>
  <c r="M1535" i="14" s="1"/>
  <c r="AB1999" i="14"/>
  <c r="I1999" i="14" s="1"/>
  <c r="L1999" i="14" s="1"/>
  <c r="M1999" i="14" s="1"/>
  <c r="AB2192" i="14"/>
  <c r="I2192" i="14" s="1"/>
  <c r="L2192" i="14" s="1"/>
  <c r="M2192" i="14" s="1"/>
  <c r="AB3147" i="14"/>
  <c r="I3147" i="14" s="1"/>
  <c r="L3147" i="14" s="1"/>
  <c r="M3147" i="14" s="1"/>
  <c r="AB3301" i="14"/>
  <c r="I3301" i="14" s="1"/>
  <c r="L3301" i="14" s="1"/>
  <c r="M3301" i="14" s="1"/>
  <c r="AB146" i="14"/>
  <c r="I146" i="14" s="1"/>
  <c r="L146" i="14" s="1"/>
  <c r="M146" i="14" s="1"/>
  <c r="AB1990" i="14"/>
  <c r="I1990" i="14" s="1"/>
  <c r="L1990" i="14" s="1"/>
  <c r="M1990" i="14" s="1"/>
  <c r="AB2195" i="14"/>
  <c r="I2195" i="14" s="1"/>
  <c r="L2195" i="14" s="1"/>
  <c r="M2195" i="14" s="1"/>
  <c r="AB3156" i="14"/>
  <c r="I3156" i="14" s="1"/>
  <c r="L3156" i="14" s="1"/>
  <c r="M3156" i="14" s="1"/>
  <c r="AB3316" i="14"/>
  <c r="I3316" i="14" s="1"/>
  <c r="L3316" i="14" s="1"/>
  <c r="M3316" i="14" s="1"/>
  <c r="AB198" i="14"/>
  <c r="I198" i="14" s="1"/>
  <c r="L198" i="14" s="1"/>
  <c r="M198" i="14" s="1"/>
  <c r="AB594" i="14"/>
  <c r="I594" i="14" s="1"/>
  <c r="L594" i="14" s="1"/>
  <c r="M594" i="14" s="1"/>
  <c r="AB791" i="14"/>
  <c r="I791" i="14" s="1"/>
  <c r="L791" i="14" s="1"/>
  <c r="M791" i="14" s="1"/>
  <c r="AB808" i="14"/>
  <c r="I808" i="14" s="1"/>
  <c r="L808" i="14" s="1"/>
  <c r="M808" i="14" s="1"/>
  <c r="AB916" i="14"/>
  <c r="I916" i="14" s="1"/>
  <c r="L916" i="14" s="1"/>
  <c r="M916" i="14" s="1"/>
  <c r="AB1086" i="14"/>
  <c r="I1086" i="14" s="1"/>
  <c r="L1086" i="14" s="1"/>
  <c r="M1086" i="14" s="1"/>
  <c r="AB1307" i="14"/>
  <c r="I1307" i="14" s="1"/>
  <c r="L1307" i="14" s="1"/>
  <c r="M1307" i="14" s="1"/>
  <c r="AB1516" i="14"/>
  <c r="I1516" i="14" s="1"/>
  <c r="L1516" i="14" s="1"/>
  <c r="M1516" i="14" s="1"/>
  <c r="AB1768" i="14"/>
  <c r="I1768" i="14" s="1"/>
  <c r="L1768" i="14" s="1"/>
  <c r="M1768" i="14" s="1"/>
  <c r="AB1982" i="14"/>
  <c r="I1982" i="14" s="1"/>
  <c r="L1982" i="14" s="1"/>
  <c r="M1982" i="14" s="1"/>
  <c r="AB2189" i="14"/>
  <c r="I2189" i="14" s="1"/>
  <c r="L2189" i="14" s="1"/>
  <c r="M2189" i="14" s="1"/>
  <c r="AB2353" i="14"/>
  <c r="I2353" i="14" s="1"/>
  <c r="L2353" i="14" s="1"/>
  <c r="M2353" i="14" s="1"/>
  <c r="AB2544" i="14"/>
  <c r="I2544" i="14" s="1"/>
  <c r="L2544" i="14" s="1"/>
  <c r="M2544" i="14" s="1"/>
  <c r="AB2722" i="14"/>
  <c r="I2722" i="14" s="1"/>
  <c r="L2722" i="14" s="1"/>
  <c r="M2722" i="14" s="1"/>
  <c r="AB2866" i="14"/>
  <c r="I2866" i="14" s="1"/>
  <c r="L2866" i="14" s="1"/>
  <c r="M2866" i="14" s="1"/>
  <c r="AB3118" i="14"/>
  <c r="I3118" i="14" s="1"/>
  <c r="L3118" i="14" s="1"/>
  <c r="M3118" i="14" s="1"/>
  <c r="AB2802" i="14"/>
  <c r="I2802" i="14" s="1"/>
  <c r="L2802" i="14" s="1"/>
  <c r="M2802" i="14" s="1"/>
  <c r="AB3306" i="14"/>
  <c r="I3306" i="14" s="1"/>
  <c r="L3306" i="14" s="1"/>
  <c r="M3306" i="14" s="1"/>
  <c r="AB2410" i="14"/>
  <c r="I2410" i="14" s="1"/>
  <c r="L2410" i="14" s="1"/>
  <c r="M2410" i="14" s="1"/>
  <c r="AB2495" i="14"/>
  <c r="I2495" i="14" s="1"/>
  <c r="L2495" i="14" s="1"/>
  <c r="M2495" i="14" s="1"/>
  <c r="AB2581" i="14"/>
  <c r="I2581" i="14" s="1"/>
  <c r="L2581" i="14" s="1"/>
  <c r="M2581" i="14" s="1"/>
  <c r="AB2792" i="14"/>
  <c r="I2792" i="14" s="1"/>
  <c r="L2792" i="14" s="1"/>
  <c r="M2792" i="14" s="1"/>
  <c r="AB2982" i="14"/>
  <c r="I2982" i="14" s="1"/>
  <c r="L2982" i="14" s="1"/>
  <c r="M2982" i="14" s="1"/>
  <c r="AB3175" i="14"/>
  <c r="I3175" i="14" s="1"/>
  <c r="L3175" i="14" s="1"/>
  <c r="M3175" i="14" s="1"/>
  <c r="AB3329" i="14"/>
  <c r="I3329" i="14" s="1"/>
  <c r="L3329" i="14" s="1"/>
  <c r="M3329" i="14" s="1"/>
  <c r="AB287" i="14"/>
  <c r="I287" i="14" s="1"/>
  <c r="L287" i="14" s="1"/>
  <c r="M287" i="14" s="1"/>
  <c r="AB661" i="14"/>
  <c r="I661" i="14" s="1"/>
  <c r="L661" i="14" s="1"/>
  <c r="M661" i="14" s="1"/>
  <c r="AB923" i="14"/>
  <c r="I923" i="14" s="1"/>
  <c r="L923" i="14" s="1"/>
  <c r="M923" i="14" s="1"/>
  <c r="AB1312" i="14"/>
  <c r="I1312" i="14" s="1"/>
  <c r="L1312" i="14" s="1"/>
  <c r="M1312" i="14" s="1"/>
  <c r="AB1786" i="14"/>
  <c r="I1786" i="14" s="1"/>
  <c r="L1786" i="14" s="1"/>
  <c r="M1786" i="14" s="1"/>
  <c r="AB2217" i="14"/>
  <c r="I2217" i="14" s="1"/>
  <c r="L2217" i="14" s="1"/>
  <c r="M2217" i="14" s="1"/>
  <c r="AB2732" i="14"/>
  <c r="I2732" i="14" s="1"/>
  <c r="L2732" i="14" s="1"/>
  <c r="M2732" i="14" s="1"/>
  <c r="AB1291" i="14"/>
  <c r="I1291" i="14" s="1"/>
  <c r="L1291" i="14" s="1"/>
  <c r="M1291" i="14" s="1"/>
  <c r="AB2158" i="14"/>
  <c r="I2158" i="14" s="1"/>
  <c r="L2158" i="14" s="1"/>
  <c r="M2158" i="14" s="1"/>
  <c r="AB2834" i="14"/>
  <c r="I2834" i="14" s="1"/>
  <c r="L2834" i="14" s="1"/>
  <c r="M2834" i="14" s="1"/>
  <c r="J160" i="1"/>
  <c r="J260" i="1"/>
  <c r="AB651" i="14"/>
  <c r="I651" i="14" s="1"/>
  <c r="L651" i="14" s="1"/>
  <c r="M651" i="14" s="1"/>
  <c r="AB535" i="14"/>
  <c r="I535" i="14" s="1"/>
  <c r="L535" i="14" s="1"/>
  <c r="M535" i="14" s="1"/>
  <c r="AB1339" i="14"/>
  <c r="I1339" i="14" s="1"/>
  <c r="L1339" i="14" s="1"/>
  <c r="M1339" i="14" s="1"/>
  <c r="AB1811" i="14"/>
  <c r="I1811" i="14" s="1"/>
  <c r="L1811" i="14" s="1"/>
  <c r="M1811" i="14" s="1"/>
  <c r="AB695" i="14"/>
  <c r="I695" i="14" s="1"/>
  <c r="L695" i="14" s="1"/>
  <c r="M695" i="14" s="1"/>
  <c r="AB2227" i="14"/>
  <c r="I2227" i="14" s="1"/>
  <c r="L2227" i="14" s="1"/>
  <c r="M2227" i="14" s="1"/>
  <c r="AB763" i="14"/>
  <c r="I763" i="14" s="1"/>
  <c r="L763" i="14" s="1"/>
  <c r="M763" i="14" s="1"/>
  <c r="AB1663" i="14"/>
  <c r="I1663" i="14" s="1"/>
  <c r="L1663" i="14" s="1"/>
  <c r="M1663" i="14" s="1"/>
  <c r="AB1125" i="14"/>
  <c r="I1125" i="14" s="1"/>
  <c r="L1125" i="14" s="1"/>
  <c r="M1125" i="14" s="1"/>
  <c r="AB255" i="14"/>
  <c r="I255" i="14" s="1"/>
  <c r="L255" i="14" s="1"/>
  <c r="M255" i="14" s="1"/>
  <c r="AB1794" i="14"/>
  <c r="I1794" i="14" s="1"/>
  <c r="L1794" i="14" s="1"/>
  <c r="M1794" i="14" s="1"/>
  <c r="AB2540" i="14"/>
  <c r="I2540" i="14" s="1"/>
  <c r="L2540" i="14" s="1"/>
  <c r="M2540" i="14" s="1"/>
  <c r="AB1014" i="14"/>
  <c r="I1014" i="14" s="1"/>
  <c r="L1014" i="14" s="1"/>
  <c r="M1014" i="14" s="1"/>
  <c r="AB2004" i="14"/>
  <c r="I2004" i="14" s="1"/>
  <c r="L2004" i="14" s="1"/>
  <c r="M2004" i="14" s="1"/>
  <c r="AB173" i="14"/>
  <c r="I173" i="14" s="1"/>
  <c r="L173" i="14" s="1"/>
  <c r="M173" i="14" s="1"/>
  <c r="AB3414" i="14"/>
  <c r="I3414" i="14" s="1"/>
  <c r="L3414" i="14" s="1"/>
  <c r="M3414" i="14" s="1"/>
  <c r="AB1217" i="14"/>
  <c r="I1217" i="14" s="1"/>
  <c r="L1217" i="14" s="1"/>
  <c r="M1217" i="14" s="1"/>
  <c r="AB1460" i="14"/>
  <c r="I1460" i="14" s="1"/>
  <c r="L1460" i="14" s="1"/>
  <c r="M1460" i="14" s="1"/>
  <c r="AB2152" i="14"/>
  <c r="I2152" i="14" s="1"/>
  <c r="L2152" i="14" s="1"/>
  <c r="M2152" i="14" s="1"/>
  <c r="AB1340" i="14"/>
  <c r="I1340" i="14" s="1"/>
  <c r="L1340" i="14" s="1"/>
  <c r="M1340" i="14" s="1"/>
  <c r="AB2183" i="14"/>
  <c r="I2183" i="14" s="1"/>
  <c r="L2183" i="14" s="1"/>
  <c r="M2183" i="14" s="1"/>
  <c r="AB2429" i="14"/>
  <c r="I2429" i="14" s="1"/>
  <c r="L2429" i="14" s="1"/>
  <c r="M2429" i="14" s="1"/>
  <c r="AB3307" i="14"/>
  <c r="I3307" i="14" s="1"/>
  <c r="L3307" i="14" s="1"/>
  <c r="M3307" i="14" s="1"/>
  <c r="AB2923" i="14"/>
  <c r="I2923" i="14" s="1"/>
  <c r="L2923" i="14" s="1"/>
  <c r="M2923" i="14" s="1"/>
  <c r="AB2463" i="14"/>
  <c r="I2463" i="14" s="1"/>
  <c r="L2463" i="14" s="1"/>
  <c r="M2463" i="14" s="1"/>
  <c r="AB2489" i="14"/>
  <c r="I2489" i="14" s="1"/>
  <c r="L2489" i="14" s="1"/>
  <c r="M2489" i="14" s="1"/>
  <c r="J3" i="1"/>
  <c r="J126" i="1"/>
  <c r="J201" i="1"/>
  <c r="I201" i="1" s="1"/>
  <c r="J36" i="1"/>
  <c r="J72" i="1"/>
  <c r="J153" i="1"/>
  <c r="J226" i="1"/>
  <c r="J279" i="1"/>
  <c r="J314" i="1"/>
  <c r="J353" i="1"/>
  <c r="J21" i="1"/>
  <c r="I21" i="1" s="1"/>
  <c r="J67" i="1"/>
  <c r="J156" i="1"/>
  <c r="J75" i="1"/>
  <c r="J129" i="1"/>
  <c r="J203" i="1"/>
  <c r="J39" i="1"/>
  <c r="I39" i="1" s="1"/>
  <c r="J89" i="1"/>
  <c r="J166" i="1"/>
  <c r="J237" i="1"/>
  <c r="J291" i="1"/>
  <c r="J324" i="1"/>
  <c r="J364" i="1"/>
  <c r="J389" i="1"/>
  <c r="J405" i="1"/>
  <c r="J422" i="1"/>
  <c r="J438" i="1"/>
  <c r="J455" i="1"/>
  <c r="J138" i="1"/>
  <c r="J255" i="1"/>
  <c r="J290" i="1"/>
  <c r="J19" i="1"/>
  <c r="J63" i="1"/>
  <c r="J147" i="1"/>
  <c r="J217" i="1"/>
  <c r="I217" i="1" s="1"/>
  <c r="J303" i="1"/>
  <c r="J371" i="1"/>
  <c r="J109" i="1"/>
  <c r="J192" i="1"/>
  <c r="J240" i="1"/>
  <c r="J329" i="1"/>
  <c r="J398" i="1"/>
  <c r="J31" i="1"/>
  <c r="J400" i="1"/>
  <c r="J131" i="1"/>
  <c r="J278" i="1"/>
  <c r="J348" i="1"/>
  <c r="J88" i="1"/>
  <c r="J172" i="1"/>
  <c r="J162" i="1"/>
  <c r="J309" i="1"/>
  <c r="J380" i="1"/>
  <c r="J439" i="1"/>
  <c r="J335" i="1"/>
  <c r="J450" i="1"/>
  <c r="I450" i="1" s="1"/>
  <c r="J177" i="1"/>
  <c r="AB8" i="14"/>
  <c r="I8" i="14" s="1"/>
  <c r="L8" i="14" s="1"/>
  <c r="M8" i="14" s="1"/>
  <c r="AB42" i="14"/>
  <c r="I42" i="14" s="1"/>
  <c r="L42" i="14" s="1"/>
  <c r="M42" i="14" s="1"/>
  <c r="AB88" i="14"/>
  <c r="I88" i="14" s="1"/>
  <c r="L88" i="14" s="1"/>
  <c r="M88" i="14" s="1"/>
  <c r="AB125" i="14"/>
  <c r="I125" i="14" s="1"/>
  <c r="L125" i="14" s="1"/>
  <c r="M125" i="14" s="1"/>
  <c r="AB167" i="14"/>
  <c r="I167" i="14" s="1"/>
  <c r="L167" i="14" s="1"/>
  <c r="M167" i="14" s="1"/>
  <c r="AB213" i="14"/>
  <c r="I213" i="14" s="1"/>
  <c r="L213" i="14" s="1"/>
  <c r="M213" i="14" s="1"/>
  <c r="AB246" i="14"/>
  <c r="I246" i="14" s="1"/>
  <c r="L246" i="14" s="1"/>
  <c r="M246" i="14" s="1"/>
  <c r="AB273" i="14"/>
  <c r="I273" i="14" s="1"/>
  <c r="L273" i="14" s="1"/>
  <c r="M273" i="14" s="1"/>
  <c r="AB301" i="14"/>
  <c r="I301" i="14" s="1"/>
  <c r="L301" i="14" s="1"/>
  <c r="M301" i="14" s="1"/>
  <c r="AB345" i="14"/>
  <c r="I345" i="14" s="1"/>
  <c r="L345" i="14" s="1"/>
  <c r="M345" i="14" s="1"/>
  <c r="AB409" i="14"/>
  <c r="I409" i="14" s="1"/>
  <c r="L409" i="14" s="1"/>
  <c r="M409" i="14" s="1"/>
  <c r="AB509" i="14"/>
  <c r="I509" i="14" s="1"/>
  <c r="L509" i="14" s="1"/>
  <c r="M509" i="14" s="1"/>
  <c r="AB545" i="14"/>
  <c r="I545" i="14" s="1"/>
  <c r="L545" i="14" s="1"/>
  <c r="M545" i="14" s="1"/>
  <c r="AB582" i="14"/>
  <c r="I582" i="14" s="1"/>
  <c r="L582" i="14" s="1"/>
  <c r="M582" i="14" s="1"/>
  <c r="AB619" i="14"/>
  <c r="I619" i="14" s="1"/>
  <c r="L619" i="14" s="1"/>
  <c r="M619" i="14" s="1"/>
  <c r="AB704" i="14"/>
  <c r="I704" i="14" s="1"/>
  <c r="L704" i="14" s="1"/>
  <c r="M704" i="14" s="1"/>
  <c r="AB737" i="14"/>
  <c r="I737" i="14" s="1"/>
  <c r="L737" i="14" s="1"/>
  <c r="M737" i="14" s="1"/>
  <c r="AB781" i="14"/>
  <c r="I781" i="14" s="1"/>
  <c r="L781" i="14" s="1"/>
  <c r="M781" i="14" s="1"/>
  <c r="AB859" i="14"/>
  <c r="I859" i="14" s="1"/>
  <c r="L859" i="14" s="1"/>
  <c r="M859" i="14" s="1"/>
  <c r="AB949" i="14"/>
  <c r="I949" i="14" s="1"/>
  <c r="L949" i="14" s="1"/>
  <c r="M949" i="14" s="1"/>
  <c r="AB996" i="14"/>
  <c r="I996" i="14" s="1"/>
  <c r="L996" i="14" s="1"/>
  <c r="M996" i="14" s="1"/>
  <c r="AB15" i="14"/>
  <c r="I15" i="14" s="1"/>
  <c r="L15" i="14" s="1"/>
  <c r="M15" i="14" s="1"/>
  <c r="AB53" i="14"/>
  <c r="I53" i="14" s="1"/>
  <c r="L53" i="14" s="1"/>
  <c r="M53" i="14" s="1"/>
  <c r="AB100" i="14"/>
  <c r="I100" i="14" s="1"/>
  <c r="L100" i="14" s="1"/>
  <c r="M100" i="14" s="1"/>
  <c r="AB136" i="14"/>
  <c r="I136" i="14" s="1"/>
  <c r="L136" i="14" s="1"/>
  <c r="M136" i="14" s="1"/>
  <c r="AB187" i="14"/>
  <c r="I187" i="14" s="1"/>
  <c r="L187" i="14" s="1"/>
  <c r="M187" i="14" s="1"/>
  <c r="AB231" i="14"/>
  <c r="I231" i="14" s="1"/>
  <c r="L231" i="14" s="1"/>
  <c r="M231" i="14" s="1"/>
  <c r="AB299" i="14"/>
  <c r="I299" i="14" s="1"/>
  <c r="L299" i="14" s="1"/>
  <c r="M299" i="14" s="1"/>
  <c r="AB343" i="14"/>
  <c r="I343" i="14" s="1"/>
  <c r="L343" i="14" s="1"/>
  <c r="M343" i="14" s="1"/>
  <c r="AB406" i="14"/>
  <c r="I406" i="14" s="1"/>
  <c r="L406" i="14" s="1"/>
  <c r="M406" i="14" s="1"/>
  <c r="AB511" i="14"/>
  <c r="I511" i="14" s="1"/>
  <c r="L511" i="14" s="1"/>
  <c r="M511" i="14" s="1"/>
  <c r="AB547" i="14"/>
  <c r="I547" i="14" s="1"/>
  <c r="L547" i="14" s="1"/>
  <c r="M547" i="14" s="1"/>
  <c r="AB584" i="14"/>
  <c r="I584" i="14" s="1"/>
  <c r="L584" i="14" s="1"/>
  <c r="M584" i="14" s="1"/>
  <c r="AB621" i="14"/>
  <c r="I621" i="14" s="1"/>
  <c r="L621" i="14" s="1"/>
  <c r="M621" i="14" s="1"/>
  <c r="AB706" i="14"/>
  <c r="I706" i="14" s="1"/>
  <c r="L706" i="14" s="1"/>
  <c r="M706" i="14" s="1"/>
  <c r="AB739" i="14"/>
  <c r="I739" i="14" s="1"/>
  <c r="L739" i="14" s="1"/>
  <c r="M739" i="14" s="1"/>
  <c r="AB784" i="14"/>
  <c r="I784" i="14" s="1"/>
  <c r="L784" i="14" s="1"/>
  <c r="M784" i="14" s="1"/>
  <c r="AB877" i="14"/>
  <c r="I877" i="14" s="1"/>
  <c r="L877" i="14" s="1"/>
  <c r="M877" i="14" s="1"/>
  <c r="AB956" i="14"/>
  <c r="I956" i="14" s="1"/>
  <c r="L956" i="14" s="1"/>
  <c r="M956" i="14" s="1"/>
  <c r="AB1002" i="14"/>
  <c r="I1002" i="14" s="1"/>
  <c r="L1002" i="14" s="1"/>
  <c r="M1002" i="14" s="1"/>
  <c r="AB1029" i="14"/>
  <c r="I1029" i="14" s="1"/>
  <c r="L1029" i="14" s="1"/>
  <c r="M1029" i="14" s="1"/>
  <c r="AB1072" i="14"/>
  <c r="I1072" i="14" s="1"/>
  <c r="L1072" i="14" s="1"/>
  <c r="M1072" i="14" s="1"/>
  <c r="AB1114" i="14"/>
  <c r="I1114" i="14" s="1"/>
  <c r="L1114" i="14" s="1"/>
  <c r="M1114" i="14" s="1"/>
  <c r="AB1167" i="14"/>
  <c r="I1167" i="14" s="1"/>
  <c r="L1167" i="14" s="1"/>
  <c r="M1167" i="14" s="1"/>
  <c r="AB1208" i="14"/>
  <c r="I1208" i="14" s="1"/>
  <c r="L1208" i="14" s="1"/>
  <c r="M1208" i="14" s="1"/>
  <c r="AB1246" i="14"/>
  <c r="I1246" i="14" s="1"/>
  <c r="L1246" i="14" s="1"/>
  <c r="M1246" i="14" s="1"/>
  <c r="AB1304" i="14"/>
  <c r="I1304" i="14" s="1"/>
  <c r="L1304" i="14" s="1"/>
  <c r="M1304" i="14" s="1"/>
  <c r="AB1367" i="14"/>
  <c r="I1367" i="14" s="1"/>
  <c r="L1367" i="14" s="1"/>
  <c r="M1367" i="14" s="1"/>
  <c r="AB1415" i="14"/>
  <c r="I1415" i="14" s="1"/>
  <c r="L1415" i="14" s="1"/>
  <c r="M1415" i="14" s="1"/>
  <c r="AB1450" i="14"/>
  <c r="I1450" i="14" s="1"/>
  <c r="L1450" i="14" s="1"/>
  <c r="M1450" i="14" s="1"/>
  <c r="AB1522" i="14"/>
  <c r="I1522" i="14" s="1"/>
  <c r="L1522" i="14" s="1"/>
  <c r="M1522" i="14" s="1"/>
  <c r="AB12" i="14"/>
  <c r="I12" i="14" s="1"/>
  <c r="L12" i="14" s="1"/>
  <c r="M12" i="14" s="1"/>
  <c r="AB49" i="14"/>
  <c r="I49" i="14" s="1"/>
  <c r="L49" i="14" s="1"/>
  <c r="M49" i="14" s="1"/>
  <c r="AB99" i="14"/>
  <c r="I99" i="14" s="1"/>
  <c r="L99" i="14" s="1"/>
  <c r="M99" i="14" s="1"/>
  <c r="AB137" i="14"/>
  <c r="I137" i="14" s="1"/>
  <c r="L137" i="14" s="1"/>
  <c r="M137" i="14" s="1"/>
  <c r="AB226" i="14"/>
  <c r="I226" i="14" s="1"/>
  <c r="L226" i="14" s="1"/>
  <c r="M226" i="14" s="1"/>
  <c r="AB310" i="14"/>
  <c r="I310" i="14" s="1"/>
  <c r="L310" i="14" s="1"/>
  <c r="M310" i="14" s="1"/>
  <c r="AB480" i="14"/>
  <c r="I480" i="14" s="1"/>
  <c r="L480" i="14" s="1"/>
  <c r="M480" i="14" s="1"/>
  <c r="AB563" i="14"/>
  <c r="I563" i="14" s="1"/>
  <c r="L563" i="14" s="1"/>
  <c r="M563" i="14" s="1"/>
  <c r="AB699" i="14"/>
  <c r="I699" i="14" s="1"/>
  <c r="L699" i="14" s="1"/>
  <c r="M699" i="14" s="1"/>
  <c r="AB1564" i="14"/>
  <c r="I1564" i="14" s="1"/>
  <c r="L1564" i="14" s="1"/>
  <c r="M1564" i="14" s="1"/>
  <c r="AB1674" i="14"/>
  <c r="I1674" i="14" s="1"/>
  <c r="L1674" i="14" s="1"/>
  <c r="M1674" i="14" s="1"/>
  <c r="AB1753" i="14"/>
  <c r="I1753" i="14" s="1"/>
  <c r="L1753" i="14" s="1"/>
  <c r="M1753" i="14" s="1"/>
  <c r="AB1860" i="14"/>
  <c r="I1860" i="14" s="1"/>
  <c r="L1860" i="14" s="1"/>
  <c r="M1860" i="14" s="1"/>
  <c r="AB1943" i="14"/>
  <c r="I1943" i="14" s="1"/>
  <c r="L1943" i="14" s="1"/>
  <c r="M1943" i="14" s="1"/>
  <c r="AB2028" i="14"/>
  <c r="I2028" i="14" s="1"/>
  <c r="L2028" i="14" s="1"/>
  <c r="M2028" i="14" s="1"/>
  <c r="AB2146" i="14"/>
  <c r="I2146" i="14" s="1"/>
  <c r="L2146" i="14" s="1"/>
  <c r="M2146" i="14" s="1"/>
  <c r="AB2231" i="14"/>
  <c r="I2231" i="14" s="1"/>
  <c r="L2231" i="14" s="1"/>
  <c r="M2231" i="14" s="1"/>
  <c r="AB2363" i="14"/>
  <c r="I2363" i="14" s="1"/>
  <c r="L2363" i="14" s="1"/>
  <c r="M2363" i="14" s="1"/>
  <c r="J77" i="1"/>
  <c r="J103" i="1"/>
  <c r="J173" i="1"/>
  <c r="J161" i="1"/>
  <c r="J47" i="1"/>
  <c r="J97" i="1"/>
  <c r="I97" i="1" s="1"/>
  <c r="J180" i="1"/>
  <c r="J239" i="1"/>
  <c r="I239" i="1" s="1"/>
  <c r="J293" i="1"/>
  <c r="J328" i="1"/>
  <c r="J366" i="1"/>
  <c r="J42" i="1"/>
  <c r="J85" i="1"/>
  <c r="J179" i="1"/>
  <c r="I179" i="1" s="1"/>
  <c r="J101" i="1"/>
  <c r="J171" i="1"/>
  <c r="J11" i="1"/>
  <c r="J53" i="1"/>
  <c r="J123" i="1"/>
  <c r="J214" i="1"/>
  <c r="I214" i="1" s="1"/>
  <c r="J250" i="1"/>
  <c r="J304" i="1"/>
  <c r="J340" i="1"/>
  <c r="J377" i="1"/>
  <c r="J395" i="1"/>
  <c r="J412" i="1"/>
  <c r="J428" i="1"/>
  <c r="J445" i="1"/>
  <c r="I445" i="1" s="1"/>
  <c r="J33" i="1"/>
  <c r="J149" i="1"/>
  <c r="J261" i="1"/>
  <c r="J374" i="1"/>
  <c r="J40" i="1"/>
  <c r="J87" i="1"/>
  <c r="J238" i="1"/>
  <c r="J74" i="1"/>
  <c r="J117" i="1"/>
  <c r="J193" i="1"/>
  <c r="J23" i="1"/>
  <c r="J60" i="1"/>
  <c r="J141" i="1"/>
  <c r="J218" i="1"/>
  <c r="J271" i="1"/>
  <c r="J308" i="1"/>
  <c r="J342" i="1"/>
  <c r="J13" i="1"/>
  <c r="J54" i="1"/>
  <c r="J124" i="1"/>
  <c r="J219" i="1"/>
  <c r="J113" i="1"/>
  <c r="J195" i="1"/>
  <c r="J25" i="1"/>
  <c r="J70" i="1"/>
  <c r="J151" i="1"/>
  <c r="J228" i="1"/>
  <c r="J281" i="1"/>
  <c r="J316" i="1"/>
  <c r="J355" i="1"/>
  <c r="J385" i="1"/>
  <c r="J401" i="1"/>
  <c r="J418" i="1"/>
  <c r="J434" i="1"/>
  <c r="J451" i="1"/>
  <c r="J115" i="1"/>
  <c r="J251" i="1"/>
  <c r="J267" i="1"/>
  <c r="J9" i="1"/>
  <c r="J52" i="1"/>
  <c r="J122" i="1"/>
  <c r="J215" i="1"/>
  <c r="J282" i="1"/>
  <c r="J354" i="1"/>
  <c r="J90" i="1"/>
  <c r="J184" i="1"/>
  <c r="J223" i="1"/>
  <c r="J311" i="1"/>
  <c r="J384" i="1"/>
  <c r="J444" i="1"/>
  <c r="I444" i="1" s="1"/>
  <c r="J357" i="1"/>
  <c r="J454" i="1"/>
  <c r="J242" i="1"/>
  <c r="J327" i="1"/>
  <c r="J76" i="1"/>
  <c r="J132" i="1"/>
  <c r="J206" i="1"/>
  <c r="J288" i="1"/>
  <c r="J360" i="1"/>
  <c r="J425" i="1"/>
  <c r="J258" i="1"/>
  <c r="J431" i="1"/>
  <c r="J289" i="1"/>
  <c r="AB436" i="14"/>
  <c r="I436" i="14" s="1"/>
  <c r="L436" i="14" s="1"/>
  <c r="M436" i="14" s="1"/>
  <c r="AB34" i="14"/>
  <c r="I34" i="14" s="1"/>
  <c r="L34" i="14" s="1"/>
  <c r="M34" i="14" s="1"/>
  <c r="AB80" i="14"/>
  <c r="I80" i="14" s="1"/>
  <c r="L80" i="14" s="1"/>
  <c r="M80" i="14" s="1"/>
  <c r="AB117" i="14"/>
  <c r="I117" i="14" s="1"/>
  <c r="L117" i="14" s="1"/>
  <c r="M117" i="14" s="1"/>
  <c r="AB155" i="14"/>
  <c r="I155" i="14" s="1"/>
  <c r="L155" i="14" s="1"/>
  <c r="M155" i="14" s="1"/>
  <c r="AB205" i="14"/>
  <c r="I205" i="14" s="1"/>
  <c r="L205" i="14" s="1"/>
  <c r="M205" i="14" s="1"/>
  <c r="AB238" i="14"/>
  <c r="I238" i="14" s="1"/>
  <c r="L238" i="14" s="1"/>
  <c r="M238" i="14" s="1"/>
  <c r="AB269" i="14"/>
  <c r="I269" i="14" s="1"/>
  <c r="L269" i="14" s="1"/>
  <c r="M269" i="14" s="1"/>
  <c r="AB285" i="14"/>
  <c r="I285" i="14" s="1"/>
  <c r="L285" i="14" s="1"/>
  <c r="M285" i="14" s="1"/>
  <c r="AB333" i="14"/>
  <c r="I333" i="14" s="1"/>
  <c r="L333" i="14" s="1"/>
  <c r="M333" i="14" s="1"/>
  <c r="AB397" i="14"/>
  <c r="I397" i="14" s="1"/>
  <c r="L397" i="14" s="1"/>
  <c r="M397" i="14" s="1"/>
  <c r="AB498" i="14"/>
  <c r="I498" i="14" s="1"/>
  <c r="L498" i="14" s="1"/>
  <c r="M498" i="14" s="1"/>
  <c r="AB537" i="14"/>
  <c r="I537" i="14" s="1"/>
  <c r="L537" i="14" s="1"/>
  <c r="M537" i="14" s="1"/>
  <c r="AB572" i="14"/>
  <c r="I572" i="14" s="1"/>
  <c r="L572" i="14" s="1"/>
  <c r="M572" i="14" s="1"/>
  <c r="AB611" i="14"/>
  <c r="I611" i="14" s="1"/>
  <c r="L611" i="14" s="1"/>
  <c r="M611" i="14" s="1"/>
  <c r="AB696" i="14"/>
  <c r="I696" i="14" s="1"/>
  <c r="L696" i="14" s="1"/>
  <c r="M696" i="14" s="1"/>
  <c r="AB729" i="14"/>
  <c r="I729" i="14" s="1"/>
  <c r="L729" i="14" s="1"/>
  <c r="M729" i="14" s="1"/>
  <c r="AB766" i="14"/>
  <c r="I766" i="14" s="1"/>
  <c r="L766" i="14" s="1"/>
  <c r="M766" i="14" s="1"/>
  <c r="AB847" i="14"/>
  <c r="I847" i="14" s="1"/>
  <c r="L847" i="14" s="1"/>
  <c r="M847" i="14" s="1"/>
  <c r="AB941" i="14"/>
  <c r="I941" i="14" s="1"/>
  <c r="L941" i="14" s="1"/>
  <c r="M941" i="14" s="1"/>
  <c r="AB986" i="14"/>
  <c r="I986" i="14" s="1"/>
  <c r="L986" i="14" s="1"/>
  <c r="M986" i="14" s="1"/>
  <c r="AB3" i="14"/>
  <c r="I3" i="14" s="1"/>
  <c r="AB44" i="14"/>
  <c r="I44" i="14" s="1"/>
  <c r="L44" i="14" s="1"/>
  <c r="M44" i="14" s="1"/>
  <c r="AB90" i="14"/>
  <c r="I90" i="14" s="1"/>
  <c r="L90" i="14" s="1"/>
  <c r="M90" i="14" s="1"/>
  <c r="AB127" i="14"/>
  <c r="I127" i="14" s="1"/>
  <c r="L127" i="14" s="1"/>
  <c r="M127" i="14" s="1"/>
  <c r="AB174" i="14"/>
  <c r="I174" i="14" s="1"/>
  <c r="L174" i="14" s="1"/>
  <c r="M174" i="14" s="1"/>
  <c r="AB223" i="14"/>
  <c r="I223" i="14" s="1"/>
  <c r="L223" i="14" s="1"/>
  <c r="M223" i="14" s="1"/>
  <c r="AB264" i="14"/>
  <c r="I264" i="14" s="1"/>
  <c r="L264" i="14" s="1"/>
  <c r="M264" i="14" s="1"/>
  <c r="AB329" i="14"/>
  <c r="I329" i="14" s="1"/>
  <c r="L329" i="14" s="1"/>
  <c r="M329" i="14" s="1"/>
  <c r="AB395" i="14"/>
  <c r="I395" i="14" s="1"/>
  <c r="L395" i="14" s="1"/>
  <c r="M395" i="14" s="1"/>
  <c r="AB500" i="14"/>
  <c r="I500" i="14" s="1"/>
  <c r="L500" i="14" s="1"/>
  <c r="M500" i="14" s="1"/>
  <c r="AB539" i="14"/>
  <c r="I539" i="14" s="1"/>
  <c r="L539" i="14" s="1"/>
  <c r="M539" i="14" s="1"/>
  <c r="AB574" i="14"/>
  <c r="I574" i="14" s="1"/>
  <c r="L574" i="14" s="1"/>
  <c r="M574" i="14" s="1"/>
  <c r="AB613" i="14"/>
  <c r="I613" i="14" s="1"/>
  <c r="L613" i="14" s="1"/>
  <c r="M613" i="14" s="1"/>
  <c r="AB698" i="14"/>
  <c r="I698" i="14" s="1"/>
  <c r="L698" i="14" s="1"/>
  <c r="M698" i="14" s="1"/>
  <c r="AB731" i="14"/>
  <c r="I731" i="14" s="1"/>
  <c r="L731" i="14" s="1"/>
  <c r="M731" i="14" s="1"/>
  <c r="AB775" i="14"/>
  <c r="I775" i="14" s="1"/>
  <c r="L775" i="14" s="1"/>
  <c r="M775" i="14" s="1"/>
  <c r="AB851" i="14"/>
  <c r="I851" i="14" s="1"/>
  <c r="L851" i="14" s="1"/>
  <c r="M851" i="14" s="1"/>
  <c r="AB947" i="14"/>
  <c r="I947" i="14" s="1"/>
  <c r="L947" i="14" s="1"/>
  <c r="M947" i="14" s="1"/>
  <c r="AB993" i="14"/>
  <c r="I993" i="14" s="1"/>
  <c r="L993" i="14" s="1"/>
  <c r="M993" i="14" s="1"/>
  <c r="AB1019" i="14"/>
  <c r="I1019" i="14" s="1"/>
  <c r="L1019" i="14" s="1"/>
  <c r="M1019" i="14" s="1"/>
  <c r="AB1062" i="14"/>
  <c r="I1062" i="14" s="1"/>
  <c r="L1062" i="14" s="1"/>
  <c r="M1062" i="14" s="1"/>
  <c r="AB1106" i="14"/>
  <c r="I1106" i="14" s="1"/>
  <c r="L1106" i="14" s="1"/>
  <c r="M1106" i="14" s="1"/>
  <c r="AB1145" i="14"/>
  <c r="I1145" i="14" s="1"/>
  <c r="L1145" i="14" s="1"/>
  <c r="M1145" i="14" s="1"/>
  <c r="AB1200" i="14"/>
  <c r="I1200" i="14" s="1"/>
  <c r="L1200" i="14" s="1"/>
  <c r="M1200" i="14" s="1"/>
  <c r="AB1233" i="14"/>
  <c r="I1233" i="14" s="1"/>
  <c r="L1233" i="14" s="1"/>
  <c r="M1233" i="14" s="1"/>
  <c r="AB1282" i="14"/>
  <c r="I1282" i="14" s="1"/>
  <c r="L1282" i="14" s="1"/>
  <c r="M1282" i="14" s="1"/>
  <c r="AB1330" i="14"/>
  <c r="I1330" i="14" s="1"/>
  <c r="L1330" i="14" s="1"/>
  <c r="M1330" i="14" s="1"/>
  <c r="AB1396" i="14"/>
  <c r="I1396" i="14" s="1"/>
  <c r="L1396" i="14" s="1"/>
  <c r="M1396" i="14" s="1"/>
  <c r="AB1441" i="14"/>
  <c r="I1441" i="14" s="1"/>
  <c r="L1441" i="14" s="1"/>
  <c r="M1441" i="14" s="1"/>
  <c r="AB1494" i="14"/>
  <c r="I1494" i="14" s="1"/>
  <c r="L1494" i="14" s="1"/>
  <c r="M1494" i="14" s="1"/>
  <c r="AB461" i="14"/>
  <c r="I461" i="14" s="1"/>
  <c r="L461" i="14" s="1"/>
  <c r="M461" i="14" s="1"/>
  <c r="AB39" i="14"/>
  <c r="I39" i="14" s="1"/>
  <c r="L39" i="14" s="1"/>
  <c r="M39" i="14" s="1"/>
  <c r="AB89" i="14"/>
  <c r="I89" i="14" s="1"/>
  <c r="L89" i="14" s="1"/>
  <c r="M89" i="14" s="1"/>
  <c r="AB126" i="14"/>
  <c r="I126" i="14" s="1"/>
  <c r="L126" i="14" s="1"/>
  <c r="M126" i="14" s="1"/>
  <c r="AB206" i="14"/>
  <c r="I206" i="14" s="1"/>
  <c r="L206" i="14" s="1"/>
  <c r="M206" i="14" s="1"/>
  <c r="AB282" i="14"/>
  <c r="I282" i="14" s="1"/>
  <c r="L282" i="14" s="1"/>
  <c r="M282" i="14" s="1"/>
  <c r="AB398" i="14"/>
  <c r="I398" i="14" s="1"/>
  <c r="L398" i="14" s="1"/>
  <c r="M398" i="14" s="1"/>
  <c r="AB542" i="14"/>
  <c r="I542" i="14" s="1"/>
  <c r="L542" i="14" s="1"/>
  <c r="M542" i="14" s="1"/>
  <c r="AB625" i="14"/>
  <c r="I625" i="14" s="1"/>
  <c r="L625" i="14" s="1"/>
  <c r="M625" i="14" s="1"/>
  <c r="AB1544" i="14"/>
  <c r="I1544" i="14" s="1"/>
  <c r="L1544" i="14" s="1"/>
  <c r="M1544" i="14" s="1"/>
  <c r="AB1651" i="14"/>
  <c r="I1651" i="14" s="1"/>
  <c r="L1651" i="14" s="1"/>
  <c r="M1651" i="14" s="1"/>
  <c r="AB1732" i="14"/>
  <c r="I1732" i="14" s="1"/>
  <c r="L1732" i="14" s="1"/>
  <c r="M1732" i="14" s="1"/>
  <c r="AB1838" i="14"/>
  <c r="I1838" i="14" s="1"/>
  <c r="L1838" i="14" s="1"/>
  <c r="M1838" i="14" s="1"/>
  <c r="AB1916" i="14"/>
  <c r="I1916" i="14" s="1"/>
  <c r="L1916" i="14" s="1"/>
  <c r="M1916" i="14" s="1"/>
  <c r="AB2005" i="14"/>
  <c r="I2005" i="14" s="1"/>
  <c r="L2005" i="14" s="1"/>
  <c r="M2005" i="14" s="1"/>
  <c r="AB2123" i="14"/>
  <c r="I2123" i="14" s="1"/>
  <c r="L2123" i="14" s="1"/>
  <c r="M2123" i="14" s="1"/>
  <c r="AB2208" i="14"/>
  <c r="I2208" i="14" s="1"/>
  <c r="L2208" i="14" s="1"/>
  <c r="M2208" i="14" s="1"/>
  <c r="AB2326" i="14"/>
  <c r="I2326" i="14" s="1"/>
  <c r="L2326" i="14" s="1"/>
  <c r="M2326" i="14" s="1"/>
  <c r="AB2453" i="14"/>
  <c r="I2453" i="14" s="1"/>
  <c r="L2453" i="14" s="1"/>
  <c r="M2453" i="14" s="1"/>
  <c r="J82" i="1"/>
  <c r="J135" i="1"/>
  <c r="J205" i="1"/>
  <c r="J41" i="1"/>
  <c r="J91" i="1"/>
  <c r="J164" i="1"/>
  <c r="J230" i="1"/>
  <c r="J283" i="1"/>
  <c r="J318" i="1"/>
  <c r="J356" i="1"/>
  <c r="J26" i="1"/>
  <c r="J71" i="1"/>
  <c r="J154" i="1"/>
  <c r="J79" i="1"/>
  <c r="J133" i="1"/>
  <c r="J207" i="1"/>
  <c r="J37" i="1"/>
  <c r="J95" i="1"/>
  <c r="J178" i="1"/>
  <c r="J241" i="1"/>
  <c r="J295" i="1"/>
  <c r="J330" i="1"/>
  <c r="J368" i="1"/>
  <c r="J391" i="1"/>
  <c r="J407" i="1"/>
  <c r="J424" i="1"/>
  <c r="J440" i="1"/>
  <c r="J7" i="1"/>
  <c r="J140" i="1"/>
  <c r="J257" i="1"/>
  <c r="J336" i="1"/>
  <c r="J27" i="1"/>
  <c r="J69" i="1"/>
  <c r="J225" i="1"/>
  <c r="J362" i="1"/>
  <c r="J130" i="1"/>
  <c r="J204" i="1"/>
  <c r="J284" i="1"/>
  <c r="J352" i="1"/>
  <c r="I352" i="1" s="1"/>
  <c r="J421" i="1"/>
  <c r="J254" i="1"/>
  <c r="J427" i="1"/>
  <c r="J264" i="1"/>
  <c r="J306" i="1"/>
  <c r="I306" i="1" s="1"/>
  <c r="J378" i="1"/>
  <c r="J111" i="1"/>
  <c r="J194" i="1"/>
  <c r="J244" i="1"/>
  <c r="J333" i="1"/>
  <c r="J402" i="1"/>
  <c r="J58" i="1"/>
  <c r="J404" i="1"/>
  <c r="J142" i="1"/>
  <c r="J236" i="1"/>
  <c r="I236" i="1" s="1"/>
  <c r="AB22" i="14"/>
  <c r="I22" i="14" s="1"/>
  <c r="L22" i="14" s="1"/>
  <c r="M22" i="14" s="1"/>
  <c r="AB56" i="14"/>
  <c r="I56" i="14" s="1"/>
  <c r="L56" i="14" s="1"/>
  <c r="M56" i="14" s="1"/>
  <c r="AB102" i="14"/>
  <c r="I102" i="14" s="1"/>
  <c r="L102" i="14" s="1"/>
  <c r="M102" i="14" s="1"/>
  <c r="AB138" i="14"/>
  <c r="I138" i="14" s="1"/>
  <c r="L138" i="14" s="1"/>
  <c r="M138" i="14" s="1"/>
  <c r="AB181" i="14"/>
  <c r="I181" i="14" s="1"/>
  <c r="L181" i="14" s="1"/>
  <c r="M181" i="14" s="1"/>
  <c r="AB225" i="14"/>
  <c r="I225" i="14" s="1"/>
  <c r="L225" i="14" s="1"/>
  <c r="M225" i="14" s="1"/>
  <c r="AB260" i="14"/>
  <c r="I260" i="14" s="1"/>
  <c r="L260" i="14" s="1"/>
  <c r="M260" i="14" s="1"/>
  <c r="AB279" i="14"/>
  <c r="I279" i="14" s="1"/>
  <c r="L279" i="14" s="1"/>
  <c r="M279" i="14" s="1"/>
  <c r="AB318" i="14"/>
  <c r="I318" i="14" s="1"/>
  <c r="L318" i="14" s="1"/>
  <c r="M318" i="14" s="1"/>
  <c r="AB375" i="14"/>
  <c r="I375" i="14" s="1"/>
  <c r="L375" i="14" s="1"/>
  <c r="M375" i="14" s="1"/>
  <c r="AB481" i="14"/>
  <c r="I481" i="14" s="1"/>
  <c r="L481" i="14" s="1"/>
  <c r="M481" i="14" s="1"/>
  <c r="AB525" i="14"/>
  <c r="I525" i="14" s="1"/>
  <c r="L525" i="14" s="1"/>
  <c r="M525" i="14" s="1"/>
  <c r="AB558" i="14"/>
  <c r="I558" i="14" s="1"/>
  <c r="L558" i="14" s="1"/>
  <c r="M558" i="14" s="1"/>
  <c r="AB596" i="14"/>
  <c r="I596" i="14" s="1"/>
  <c r="L596" i="14" s="1"/>
  <c r="M596" i="14" s="1"/>
  <c r="AB643" i="14"/>
  <c r="I643" i="14" s="1"/>
  <c r="L643" i="14" s="1"/>
  <c r="M643" i="14" s="1"/>
  <c r="AB717" i="14"/>
  <c r="I717" i="14" s="1"/>
  <c r="L717" i="14" s="1"/>
  <c r="M717" i="14" s="1"/>
  <c r="AB754" i="14"/>
  <c r="I754" i="14" s="1"/>
  <c r="L754" i="14" s="1"/>
  <c r="M754" i="14" s="1"/>
  <c r="AB818" i="14"/>
  <c r="I818" i="14" s="1"/>
  <c r="L818" i="14" s="1"/>
  <c r="M818" i="14" s="1"/>
  <c r="AB903" i="14"/>
  <c r="I903" i="14" s="1"/>
  <c r="L903" i="14" s="1"/>
  <c r="M903" i="14" s="1"/>
  <c r="AB963" i="14"/>
  <c r="I963" i="14" s="1"/>
  <c r="L963" i="14" s="1"/>
  <c r="M963" i="14" s="1"/>
  <c r="AB463" i="14"/>
  <c r="I463" i="14" s="1"/>
  <c r="L463" i="14" s="1"/>
  <c r="M463" i="14" s="1"/>
  <c r="AB32" i="14"/>
  <c r="I32" i="14" s="1"/>
  <c r="L32" i="14" s="1"/>
  <c r="M32" i="14" s="1"/>
  <c r="AB78" i="14"/>
  <c r="I78" i="14" s="1"/>
  <c r="L78" i="14" s="1"/>
  <c r="M78" i="14" s="1"/>
  <c r="AB115" i="14"/>
  <c r="I115" i="14" s="1"/>
  <c r="L115" i="14" s="1"/>
  <c r="M115" i="14" s="1"/>
  <c r="AB153" i="14"/>
  <c r="I153" i="14" s="1"/>
  <c r="L153" i="14" s="1"/>
  <c r="M153" i="14" s="1"/>
  <c r="AB211" i="14"/>
  <c r="I211" i="14" s="1"/>
  <c r="L211" i="14" s="1"/>
  <c r="M211" i="14" s="1"/>
  <c r="AB244" i="14"/>
  <c r="I244" i="14" s="1"/>
  <c r="L244" i="14" s="1"/>
  <c r="M244" i="14" s="1"/>
  <c r="AB316" i="14"/>
  <c r="I316" i="14" s="1"/>
  <c r="L316" i="14" s="1"/>
  <c r="M316" i="14" s="1"/>
  <c r="AB372" i="14"/>
  <c r="I372" i="14" s="1"/>
  <c r="L372" i="14" s="1"/>
  <c r="M372" i="14" s="1"/>
  <c r="AB483" i="14"/>
  <c r="I483" i="14" s="1"/>
  <c r="L483" i="14" s="1"/>
  <c r="M483" i="14" s="1"/>
  <c r="AB527" i="14"/>
  <c r="I527" i="14" s="1"/>
  <c r="L527" i="14" s="1"/>
  <c r="M527" i="14" s="1"/>
  <c r="AB560" i="14"/>
  <c r="I560" i="14" s="1"/>
  <c r="L560" i="14" s="1"/>
  <c r="M560" i="14" s="1"/>
  <c r="AB598" i="14"/>
  <c r="I598" i="14" s="1"/>
  <c r="L598" i="14" s="1"/>
  <c r="M598" i="14" s="1"/>
  <c r="AB645" i="14"/>
  <c r="I645" i="14" s="1"/>
  <c r="L645" i="14" s="1"/>
  <c r="M645" i="14" s="1"/>
  <c r="AB719" i="14"/>
  <c r="I719" i="14" s="1"/>
  <c r="L719" i="14" s="1"/>
  <c r="M719" i="14" s="1"/>
  <c r="AB756" i="14"/>
  <c r="I756" i="14" s="1"/>
  <c r="L756" i="14" s="1"/>
  <c r="M756" i="14" s="1"/>
  <c r="AB825" i="14"/>
  <c r="I825" i="14" s="1"/>
  <c r="L825" i="14" s="1"/>
  <c r="M825" i="14" s="1"/>
  <c r="AB909" i="14"/>
  <c r="I909" i="14" s="1"/>
  <c r="L909" i="14" s="1"/>
  <c r="M909" i="14" s="1"/>
  <c r="AB973" i="14"/>
  <c r="I973" i="14" s="1"/>
  <c r="L973" i="14" s="1"/>
  <c r="M973" i="14" s="1"/>
  <c r="AB1013" i="14"/>
  <c r="I1013" i="14" s="1"/>
  <c r="L1013" i="14" s="1"/>
  <c r="M1013" i="14" s="1"/>
  <c r="AB1040" i="14"/>
  <c r="I1040" i="14" s="1"/>
  <c r="L1040" i="14" s="1"/>
  <c r="M1040" i="14" s="1"/>
  <c r="AB1090" i="14"/>
  <c r="I1090" i="14" s="1"/>
  <c r="L1090" i="14" s="1"/>
  <c r="M1090" i="14" s="1"/>
  <c r="AB1127" i="14"/>
  <c r="I1127" i="14" s="1"/>
  <c r="L1127" i="14" s="1"/>
  <c r="M1127" i="14" s="1"/>
  <c r="AB1185" i="14"/>
  <c r="I1185" i="14" s="1"/>
  <c r="L1185" i="14" s="1"/>
  <c r="M1185" i="14" s="1"/>
  <c r="AB1222" i="14"/>
  <c r="I1222" i="14" s="1"/>
  <c r="L1222" i="14" s="1"/>
  <c r="M1222" i="14" s="1"/>
  <c r="AB1262" i="14"/>
  <c r="I1262" i="14" s="1"/>
  <c r="L1262" i="14" s="1"/>
  <c r="M1262" i="14" s="1"/>
  <c r="AB1323" i="14"/>
  <c r="I1323" i="14" s="1"/>
  <c r="L1323" i="14" s="1"/>
  <c r="M1323" i="14" s="1"/>
  <c r="AB1381" i="14"/>
  <c r="I1381" i="14" s="1"/>
  <c r="L1381" i="14" s="1"/>
  <c r="M1381" i="14" s="1"/>
  <c r="AB1427" i="14"/>
  <c r="I1427" i="14" s="1"/>
  <c r="L1427" i="14" s="1"/>
  <c r="M1427" i="14" s="1"/>
  <c r="AB1466" i="14"/>
  <c r="I1466" i="14" s="1"/>
  <c r="L1466" i="14" s="1"/>
  <c r="M1466" i="14" s="1"/>
  <c r="AB433" i="14"/>
  <c r="I433" i="14" s="1"/>
  <c r="L433" i="14" s="1"/>
  <c r="M433" i="14" s="1"/>
  <c r="AB27" i="14"/>
  <c r="I27" i="14" s="1"/>
  <c r="L27" i="14" s="1"/>
  <c r="M27" i="14" s="1"/>
  <c r="AB75" i="14"/>
  <c r="I75" i="14" s="1"/>
  <c r="L75" i="14" s="1"/>
  <c r="M75" i="14" s="1"/>
  <c r="AB113" i="14"/>
  <c r="I113" i="14" s="1"/>
  <c r="L113" i="14" s="1"/>
  <c r="M113" i="14" s="1"/>
  <c r="AB166" i="14"/>
  <c r="I166" i="14" s="1"/>
  <c r="L166" i="14" s="1"/>
  <c r="M166" i="14" s="1"/>
  <c r="AB252" i="14"/>
  <c r="I252" i="14" s="1"/>
  <c r="L252" i="14" s="1"/>
  <c r="M252" i="14" s="1"/>
  <c r="AB344" i="14"/>
  <c r="I344" i="14" s="1"/>
  <c r="L344" i="14" s="1"/>
  <c r="M344" i="14" s="1"/>
  <c r="AB515" i="14"/>
  <c r="I515" i="14" s="1"/>
  <c r="L515" i="14" s="1"/>
  <c r="M515" i="14" s="1"/>
  <c r="AB591" i="14"/>
  <c r="I591" i="14" s="1"/>
  <c r="L591" i="14" s="1"/>
  <c r="M591" i="14" s="1"/>
  <c r="AB726" i="14"/>
  <c r="I726" i="14" s="1"/>
  <c r="L726" i="14" s="1"/>
  <c r="M726" i="14" s="1"/>
  <c r="AB1599" i="14"/>
  <c r="I1599" i="14" s="1"/>
  <c r="L1599" i="14" s="1"/>
  <c r="M1599" i="14" s="1"/>
  <c r="AB1702" i="14"/>
  <c r="I1702" i="14" s="1"/>
  <c r="L1702" i="14" s="1"/>
  <c r="M1702" i="14" s="1"/>
  <c r="AB1783" i="14"/>
  <c r="I1783" i="14" s="1"/>
  <c r="L1783" i="14" s="1"/>
  <c r="M1783" i="14" s="1"/>
  <c r="AB1888" i="14"/>
  <c r="I1888" i="14" s="1"/>
  <c r="L1888" i="14" s="1"/>
  <c r="M1888" i="14" s="1"/>
  <c r="AB1971" i="14"/>
  <c r="I1971" i="14" s="1"/>
  <c r="L1971" i="14" s="1"/>
  <c r="M1971" i="14" s="1"/>
  <c r="AB2086" i="14"/>
  <c r="I2086" i="14" s="1"/>
  <c r="L2086" i="14" s="1"/>
  <c r="M2086" i="14" s="1"/>
  <c r="AB2180" i="14"/>
  <c r="I2180" i="14" s="1"/>
  <c r="L2180" i="14" s="1"/>
  <c r="M2180" i="14" s="1"/>
  <c r="AB2280" i="14"/>
  <c r="I2280" i="14" s="1"/>
  <c r="L2280" i="14" s="1"/>
  <c r="M2280" i="14" s="1"/>
  <c r="AB2417" i="14"/>
  <c r="I2417" i="14" s="1"/>
  <c r="L2417" i="14" s="1"/>
  <c r="M2417" i="14" s="1"/>
  <c r="AB161" i="14"/>
  <c r="I161" i="14" s="1"/>
  <c r="L161" i="14" s="1"/>
  <c r="M161" i="14" s="1"/>
  <c r="AB214" i="14"/>
  <c r="I214" i="14" s="1"/>
  <c r="L214" i="14" s="1"/>
  <c r="M214" i="14" s="1"/>
  <c r="AB247" i="14"/>
  <c r="I247" i="14" s="1"/>
  <c r="L247" i="14" s="1"/>
  <c r="M247" i="14" s="1"/>
  <c r="AB288" i="14"/>
  <c r="I288" i="14" s="1"/>
  <c r="L288" i="14" s="1"/>
  <c r="M288" i="14" s="1"/>
  <c r="AB336" i="14"/>
  <c r="I336" i="14" s="1"/>
  <c r="L336" i="14" s="1"/>
  <c r="M336" i="14" s="1"/>
  <c r="AB403" i="14"/>
  <c r="I403" i="14" s="1"/>
  <c r="L403" i="14" s="1"/>
  <c r="M403" i="14" s="1"/>
  <c r="AB506" i="14"/>
  <c r="I506" i="14" s="1"/>
  <c r="L506" i="14" s="1"/>
  <c r="M506" i="14" s="1"/>
  <c r="AB546" i="14"/>
  <c r="I546" i="14" s="1"/>
  <c r="L546" i="14" s="1"/>
  <c r="M546" i="14" s="1"/>
  <c r="AB587" i="14"/>
  <c r="I587" i="14" s="1"/>
  <c r="L587" i="14" s="1"/>
  <c r="M587" i="14" s="1"/>
  <c r="AB644" i="14"/>
  <c r="I644" i="14" s="1"/>
  <c r="L644" i="14" s="1"/>
  <c r="M644" i="14" s="1"/>
  <c r="AB722" i="14"/>
  <c r="I722" i="14" s="1"/>
  <c r="L722" i="14" s="1"/>
  <c r="M722" i="14" s="1"/>
  <c r="AB1551" i="14"/>
  <c r="I1551" i="14" s="1"/>
  <c r="L1551" i="14" s="1"/>
  <c r="M1551" i="14" s="1"/>
  <c r="AB1595" i="14"/>
  <c r="I1595" i="14" s="1"/>
  <c r="L1595" i="14" s="1"/>
  <c r="M1595" i="14" s="1"/>
  <c r="AB1660" i="14"/>
  <c r="I1660" i="14" s="1"/>
  <c r="L1660" i="14" s="1"/>
  <c r="M1660" i="14" s="1"/>
  <c r="AB1698" i="14"/>
  <c r="I1698" i="14" s="1"/>
  <c r="L1698" i="14" s="1"/>
  <c r="M1698" i="14" s="1"/>
  <c r="AB1736" i="14"/>
  <c r="I1736" i="14" s="1"/>
  <c r="L1736" i="14" s="1"/>
  <c r="M1736" i="14" s="1"/>
  <c r="AB1779" i="14"/>
  <c r="I1779" i="14" s="1"/>
  <c r="L1779" i="14" s="1"/>
  <c r="M1779" i="14" s="1"/>
  <c r="AB1843" i="14"/>
  <c r="I1843" i="14" s="1"/>
  <c r="L1843" i="14" s="1"/>
  <c r="M1843" i="14" s="1"/>
  <c r="AB1882" i="14"/>
  <c r="I1882" i="14" s="1"/>
  <c r="L1882" i="14" s="1"/>
  <c r="M1882" i="14" s="1"/>
  <c r="AB1921" i="14"/>
  <c r="I1921" i="14" s="1"/>
  <c r="L1921" i="14" s="1"/>
  <c r="M1921" i="14" s="1"/>
  <c r="AB1967" i="14"/>
  <c r="I1967" i="14" s="1"/>
  <c r="L1967" i="14" s="1"/>
  <c r="M1967" i="14" s="1"/>
  <c r="AB2009" i="14"/>
  <c r="I2009" i="14" s="1"/>
  <c r="L2009" i="14" s="1"/>
  <c r="M2009" i="14" s="1"/>
  <c r="AB2082" i="14"/>
  <c r="I2082" i="14" s="1"/>
  <c r="L2082" i="14" s="1"/>
  <c r="M2082" i="14" s="1"/>
  <c r="AB2132" i="14"/>
  <c r="I2132" i="14" s="1"/>
  <c r="L2132" i="14" s="1"/>
  <c r="M2132" i="14" s="1"/>
  <c r="AB2171" i="14"/>
  <c r="I2171" i="14" s="1"/>
  <c r="L2171" i="14" s="1"/>
  <c r="M2171" i="14" s="1"/>
  <c r="AB2213" i="14"/>
  <c r="I2213" i="14" s="1"/>
  <c r="L2213" i="14" s="1"/>
  <c r="M2213" i="14" s="1"/>
  <c r="AB2272" i="14"/>
  <c r="I2272" i="14" s="1"/>
  <c r="L2272" i="14" s="1"/>
  <c r="M2272" i="14" s="1"/>
  <c r="AB2331" i="14"/>
  <c r="I2331" i="14" s="1"/>
  <c r="L2331" i="14" s="1"/>
  <c r="M2331" i="14" s="1"/>
  <c r="AB2411" i="14"/>
  <c r="I2411" i="14" s="1"/>
  <c r="L2411" i="14" s="1"/>
  <c r="M2411" i="14" s="1"/>
  <c r="AB2460" i="14"/>
  <c r="I2460" i="14" s="1"/>
  <c r="L2460" i="14" s="1"/>
  <c r="M2460" i="14" s="1"/>
  <c r="AB2503" i="14"/>
  <c r="I2503" i="14" s="1"/>
  <c r="L2503" i="14" s="1"/>
  <c r="M2503" i="14" s="1"/>
  <c r="AB2549" i="14"/>
  <c r="I2549" i="14" s="1"/>
  <c r="L2549" i="14" s="1"/>
  <c r="M2549" i="14" s="1"/>
  <c r="AB2597" i="14"/>
  <c r="I2597" i="14" s="1"/>
  <c r="L2597" i="14" s="1"/>
  <c r="M2597" i="14" s="1"/>
  <c r="AB2642" i="14"/>
  <c r="I2642" i="14" s="1"/>
  <c r="L2642" i="14" s="1"/>
  <c r="M2642" i="14" s="1"/>
  <c r="AB2715" i="14"/>
  <c r="I2715" i="14" s="1"/>
  <c r="L2715" i="14" s="1"/>
  <c r="M2715" i="14" s="1"/>
  <c r="AB2773" i="14"/>
  <c r="I2773" i="14" s="1"/>
  <c r="L2773" i="14" s="1"/>
  <c r="M2773" i="14" s="1"/>
  <c r="AB2847" i="14"/>
  <c r="I2847" i="14" s="1"/>
  <c r="L2847" i="14" s="1"/>
  <c r="M2847" i="14" s="1"/>
  <c r="AB2903" i="14"/>
  <c r="I2903" i="14" s="1"/>
  <c r="L2903" i="14" s="1"/>
  <c r="M2903" i="14" s="1"/>
  <c r="AB2940" i="14"/>
  <c r="I2940" i="14" s="1"/>
  <c r="L2940" i="14" s="1"/>
  <c r="M2940" i="14" s="1"/>
  <c r="AB2978" i="14"/>
  <c r="I2978" i="14" s="1"/>
  <c r="L2978" i="14" s="1"/>
  <c r="M2978" i="14" s="1"/>
  <c r="AB3013" i="14"/>
  <c r="I3013" i="14" s="1"/>
  <c r="L3013" i="14" s="1"/>
  <c r="M3013" i="14" s="1"/>
  <c r="AB752" i="14"/>
  <c r="I752" i="14" s="1"/>
  <c r="L752" i="14" s="1"/>
  <c r="M752" i="14" s="1"/>
  <c r="AB831" i="14"/>
  <c r="I831" i="14" s="1"/>
  <c r="L831" i="14" s="1"/>
  <c r="M831" i="14" s="1"/>
  <c r="AB910" i="14"/>
  <c r="I910" i="14" s="1"/>
  <c r="L910" i="14" s="1"/>
  <c r="M910" i="14" s="1"/>
  <c r="AB977" i="14"/>
  <c r="I977" i="14" s="1"/>
  <c r="L977" i="14" s="1"/>
  <c r="M977" i="14" s="1"/>
  <c r="AB1033" i="14"/>
  <c r="I1033" i="14" s="1"/>
  <c r="L1033" i="14" s="1"/>
  <c r="M1033" i="14" s="1"/>
  <c r="AB1080" i="14"/>
  <c r="I1080" i="14" s="1"/>
  <c r="L1080" i="14" s="1"/>
  <c r="M1080" i="14" s="1"/>
  <c r="AB1126" i="14"/>
  <c r="I1126" i="14" s="1"/>
  <c r="L1126" i="14" s="1"/>
  <c r="M1126" i="14" s="1"/>
  <c r="AB1181" i="14"/>
  <c r="I1181" i="14" s="1"/>
  <c r="L1181" i="14" s="1"/>
  <c r="M1181" i="14" s="1"/>
  <c r="AB1221" i="14"/>
  <c r="I1221" i="14" s="1"/>
  <c r="L1221" i="14" s="1"/>
  <c r="M1221" i="14" s="1"/>
  <c r="AB1263" i="14"/>
  <c r="I1263" i="14" s="1"/>
  <c r="L1263" i="14" s="1"/>
  <c r="M1263" i="14" s="1"/>
  <c r="AB1325" i="14"/>
  <c r="I1325" i="14" s="1"/>
  <c r="L1325" i="14" s="1"/>
  <c r="M1325" i="14" s="1"/>
  <c r="AB1383" i="14"/>
  <c r="I1383" i="14" s="1"/>
  <c r="L1383" i="14" s="1"/>
  <c r="M1383" i="14" s="1"/>
  <c r="AB1430" i="14"/>
  <c r="I1430" i="14" s="1"/>
  <c r="L1430" i="14" s="1"/>
  <c r="M1430" i="14" s="1"/>
  <c r="AB1468" i="14"/>
  <c r="I1468" i="14" s="1"/>
  <c r="L1468" i="14" s="1"/>
  <c r="M1468" i="14" s="1"/>
  <c r="AB1541" i="14"/>
  <c r="I1541" i="14" s="1"/>
  <c r="L1541" i="14" s="1"/>
  <c r="M1541" i="14" s="1"/>
  <c r="AB1586" i="14"/>
  <c r="I1586" i="14" s="1"/>
  <c r="L1586" i="14" s="1"/>
  <c r="M1586" i="14" s="1"/>
  <c r="AB1650" i="14"/>
  <c r="I1650" i="14" s="1"/>
  <c r="L1650" i="14" s="1"/>
  <c r="M1650" i="14" s="1"/>
  <c r="AB1683" i="14"/>
  <c r="I1683" i="14" s="1"/>
  <c r="L1683" i="14" s="1"/>
  <c r="M1683" i="14" s="1"/>
  <c r="AB1701" i="14"/>
  <c r="I1701" i="14" s="1"/>
  <c r="L1701" i="14" s="1"/>
  <c r="M1701" i="14" s="1"/>
  <c r="AB1718" i="14"/>
  <c r="I1718" i="14" s="1"/>
  <c r="L1718" i="14" s="1"/>
  <c r="M1718" i="14" s="1"/>
  <c r="AB1741" i="14"/>
  <c r="I1741" i="14" s="1"/>
  <c r="L1741" i="14" s="1"/>
  <c r="M1741" i="14" s="1"/>
  <c r="AB1765" i="14"/>
  <c r="I1765" i="14" s="1"/>
  <c r="L1765" i="14" s="1"/>
  <c r="M1765" i="14" s="1"/>
  <c r="AB1788" i="14"/>
  <c r="I1788" i="14" s="1"/>
  <c r="L1788" i="14" s="1"/>
  <c r="M1788" i="14" s="1"/>
  <c r="AB1817" i="14"/>
  <c r="I1817" i="14" s="1"/>
  <c r="L1817" i="14" s="1"/>
  <c r="M1817" i="14" s="1"/>
  <c r="AB1855" i="14"/>
  <c r="I1855" i="14" s="1"/>
  <c r="L1855" i="14" s="1"/>
  <c r="M1855" i="14" s="1"/>
  <c r="AB1871" i="14"/>
  <c r="I1871" i="14" s="1"/>
  <c r="L1871" i="14" s="1"/>
  <c r="M1871" i="14" s="1"/>
  <c r="AB1889" i="14"/>
  <c r="I1889" i="14" s="1"/>
  <c r="L1889" i="14" s="1"/>
  <c r="M1889" i="14" s="1"/>
  <c r="AB1909" i="14"/>
  <c r="I1909" i="14" s="1"/>
  <c r="L1909" i="14" s="1"/>
  <c r="M1909" i="14" s="1"/>
  <c r="AB1927" i="14"/>
  <c r="I1927" i="14" s="1"/>
  <c r="L1927" i="14" s="1"/>
  <c r="M1927" i="14" s="1"/>
  <c r="AB1955" i="14"/>
  <c r="I1955" i="14" s="1"/>
  <c r="L1955" i="14" s="1"/>
  <c r="M1955" i="14" s="1"/>
  <c r="AB1972" i="14"/>
  <c r="I1972" i="14" s="1"/>
  <c r="L1972" i="14" s="1"/>
  <c r="M1972" i="14" s="1"/>
  <c r="AB1074" i="14"/>
  <c r="I1074" i="14" s="1"/>
  <c r="L1074" i="14" s="1"/>
  <c r="M1074" i="14" s="1"/>
  <c r="AB1116" i="14"/>
  <c r="I1116" i="14" s="1"/>
  <c r="L1116" i="14" s="1"/>
  <c r="M1116" i="14" s="1"/>
  <c r="AB1169" i="14"/>
  <c r="I1169" i="14" s="1"/>
  <c r="L1169" i="14" s="1"/>
  <c r="M1169" i="14" s="1"/>
  <c r="AB1206" i="14"/>
  <c r="I1206" i="14" s="1"/>
  <c r="L1206" i="14" s="1"/>
  <c r="M1206" i="14" s="1"/>
  <c r="AB1239" i="14"/>
  <c r="I1239" i="14" s="1"/>
  <c r="L1239" i="14" s="1"/>
  <c r="M1239" i="14" s="1"/>
  <c r="AB1279" i="14"/>
  <c r="I1279" i="14" s="1"/>
  <c r="L1279" i="14" s="1"/>
  <c r="M1279" i="14" s="1"/>
  <c r="AB1337" i="14"/>
  <c r="I1337" i="14" s="1"/>
  <c r="L1337" i="14" s="1"/>
  <c r="M1337" i="14" s="1"/>
  <c r="AB1388" i="14"/>
  <c r="I1388" i="14" s="1"/>
  <c r="L1388" i="14" s="1"/>
  <c r="M1388" i="14" s="1"/>
  <c r="AB1429" i="14"/>
  <c r="I1429" i="14" s="1"/>
  <c r="L1429" i="14" s="1"/>
  <c r="M1429" i="14" s="1"/>
  <c r="AB1464" i="14"/>
  <c r="I1464" i="14" s="1"/>
  <c r="L1464" i="14" s="1"/>
  <c r="M1464" i="14" s="1"/>
  <c r="AB1530" i="14"/>
  <c r="I1530" i="14" s="1"/>
  <c r="L1530" i="14" s="1"/>
  <c r="M1530" i="14" s="1"/>
  <c r="AB10" i="14"/>
  <c r="I10" i="14" s="1"/>
  <c r="L10" i="14" s="1"/>
  <c r="M10" i="14" s="1"/>
  <c r="AB43" i="14"/>
  <c r="I43" i="14" s="1"/>
  <c r="L43" i="14" s="1"/>
  <c r="M43" i="14" s="1"/>
  <c r="AB87" i="14"/>
  <c r="I87" i="14" s="1"/>
  <c r="L87" i="14" s="1"/>
  <c r="M87" i="14" s="1"/>
  <c r="AB124" i="14"/>
  <c r="I124" i="14" s="1"/>
  <c r="L124" i="14" s="1"/>
  <c r="M124" i="14" s="1"/>
  <c r="AB163" i="14"/>
  <c r="I163" i="14" s="1"/>
  <c r="L163" i="14" s="1"/>
  <c r="M163" i="14" s="1"/>
  <c r="AB212" i="14"/>
  <c r="I212" i="14" s="1"/>
  <c r="L212" i="14" s="1"/>
  <c r="M212" i="14" s="1"/>
  <c r="AB245" i="14"/>
  <c r="I245" i="14" s="1"/>
  <c r="L245" i="14" s="1"/>
  <c r="M245" i="14" s="1"/>
  <c r="AB280" i="14"/>
  <c r="I280" i="14" s="1"/>
  <c r="L280" i="14" s="1"/>
  <c r="M280" i="14" s="1"/>
  <c r="AB325" i="14"/>
  <c r="I325" i="14" s="1"/>
  <c r="L325" i="14" s="1"/>
  <c r="M325" i="14" s="1"/>
  <c r="AB381" i="14"/>
  <c r="I381" i="14" s="1"/>
  <c r="L381" i="14" s="1"/>
  <c r="M381" i="14" s="1"/>
  <c r="AB486" i="14"/>
  <c r="I486" i="14" s="1"/>
  <c r="L486" i="14" s="1"/>
  <c r="M486" i="14" s="1"/>
  <c r="AB528" i="14"/>
  <c r="I528" i="14" s="1"/>
  <c r="L528" i="14" s="1"/>
  <c r="M528" i="14" s="1"/>
  <c r="AB559" i="14"/>
  <c r="I559" i="14" s="1"/>
  <c r="L559" i="14" s="1"/>
  <c r="M559" i="14" s="1"/>
  <c r="AB593" i="14"/>
  <c r="I593" i="14" s="1"/>
  <c r="L593" i="14" s="1"/>
  <c r="M593" i="14" s="1"/>
  <c r="AB630" i="14"/>
  <c r="I630" i="14" s="1"/>
  <c r="L630" i="14" s="1"/>
  <c r="M630" i="14" s="1"/>
  <c r="AB705" i="14"/>
  <c r="I705" i="14" s="1"/>
  <c r="L705" i="14" s="1"/>
  <c r="M705" i="14" s="1"/>
  <c r="AB736" i="14"/>
  <c r="I736" i="14" s="1"/>
  <c r="L736" i="14" s="1"/>
  <c r="M736" i="14" s="1"/>
  <c r="AB1562" i="14"/>
  <c r="I1562" i="14" s="1"/>
  <c r="L1562" i="14" s="1"/>
  <c r="M1562" i="14" s="1"/>
  <c r="AB1611" i="14"/>
  <c r="I1611" i="14" s="1"/>
  <c r="L1611" i="14" s="1"/>
  <c r="M1611" i="14" s="1"/>
  <c r="AB1666" i="14"/>
  <c r="I1666" i="14" s="1"/>
  <c r="L1666" i="14" s="1"/>
  <c r="M1666" i="14" s="1"/>
  <c r="AB1696" i="14"/>
  <c r="I1696" i="14" s="1"/>
  <c r="L1696" i="14" s="1"/>
  <c r="M1696" i="14" s="1"/>
  <c r="AB1734" i="14"/>
  <c r="I1734" i="14" s="1"/>
  <c r="L1734" i="14" s="1"/>
  <c r="M1734" i="14" s="1"/>
  <c r="AB1781" i="14"/>
  <c r="I1781" i="14" s="1"/>
  <c r="L1781" i="14" s="1"/>
  <c r="M1781" i="14" s="1"/>
  <c r="AB1845" i="14"/>
  <c r="I1845" i="14" s="1"/>
  <c r="L1845" i="14" s="1"/>
  <c r="M1845" i="14" s="1"/>
  <c r="AB1880" i="14"/>
  <c r="I1880" i="14" s="1"/>
  <c r="L1880" i="14" s="1"/>
  <c r="M1880" i="14" s="1"/>
  <c r="AB1918" i="14"/>
  <c r="I1918" i="14" s="1"/>
  <c r="L1918" i="14" s="1"/>
  <c r="M1918" i="14" s="1"/>
  <c r="AB1965" i="14"/>
  <c r="I1965" i="14" s="1"/>
  <c r="L1965" i="14" s="1"/>
  <c r="M1965" i="14" s="1"/>
  <c r="AB2007" i="14"/>
  <c r="I2007" i="14" s="1"/>
  <c r="L2007" i="14" s="1"/>
  <c r="M2007" i="14" s="1"/>
  <c r="AB2072" i="14"/>
  <c r="I2072" i="14" s="1"/>
  <c r="L2072" i="14" s="1"/>
  <c r="M2072" i="14" s="1"/>
  <c r="AB2110" i="14"/>
  <c r="I2110" i="14" s="1"/>
  <c r="L2110" i="14" s="1"/>
  <c r="M2110" i="14" s="1"/>
  <c r="AB2154" i="14"/>
  <c r="I2154" i="14" s="1"/>
  <c r="L2154" i="14" s="1"/>
  <c r="M2154" i="14" s="1"/>
  <c r="AB2198" i="14"/>
  <c r="I2198" i="14" s="1"/>
  <c r="L2198" i="14" s="1"/>
  <c r="M2198" i="14" s="1"/>
  <c r="AB2234" i="14"/>
  <c r="I2234" i="14" s="1"/>
  <c r="L2234" i="14" s="1"/>
  <c r="M2234" i="14" s="1"/>
  <c r="AB2296" i="14"/>
  <c r="I2296" i="14" s="1"/>
  <c r="L2296" i="14" s="1"/>
  <c r="M2296" i="14" s="1"/>
  <c r="AB2337" i="14"/>
  <c r="I2337" i="14" s="1"/>
  <c r="L2337" i="14" s="1"/>
  <c r="M2337" i="14" s="1"/>
  <c r="AB2413" i="14"/>
  <c r="I2413" i="14" s="1"/>
  <c r="L2413" i="14" s="1"/>
  <c r="M2413" i="14" s="1"/>
  <c r="AB2458" i="14"/>
  <c r="I2458" i="14" s="1"/>
  <c r="L2458" i="14" s="1"/>
  <c r="M2458" i="14" s="1"/>
  <c r="AB2494" i="14"/>
  <c r="I2494" i="14" s="1"/>
  <c r="L2494" i="14" s="1"/>
  <c r="M2494" i="14" s="1"/>
  <c r="AB2532" i="14"/>
  <c r="I2532" i="14" s="1"/>
  <c r="L2532" i="14" s="1"/>
  <c r="M2532" i="14" s="1"/>
  <c r="AB2572" i="14"/>
  <c r="I2572" i="14" s="1"/>
  <c r="L2572" i="14" s="1"/>
  <c r="M2572" i="14" s="1"/>
  <c r="AB2609" i="14"/>
  <c r="I2609" i="14" s="1"/>
  <c r="L2609" i="14" s="1"/>
  <c r="M2609" i="14" s="1"/>
  <c r="AB2649" i="14"/>
  <c r="I2649" i="14" s="1"/>
  <c r="L2649" i="14" s="1"/>
  <c r="M2649" i="14" s="1"/>
  <c r="AB2718" i="14"/>
  <c r="I2718" i="14" s="1"/>
  <c r="L2718" i="14" s="1"/>
  <c r="M2718" i="14" s="1"/>
  <c r="AB2766" i="14"/>
  <c r="I2766" i="14" s="1"/>
  <c r="L2766" i="14" s="1"/>
  <c r="M2766" i="14" s="1"/>
  <c r="AB2835" i="14"/>
  <c r="I2835" i="14" s="1"/>
  <c r="L2835" i="14" s="1"/>
  <c r="M2835" i="14" s="1"/>
  <c r="AB2877" i="14"/>
  <c r="I2877" i="14" s="1"/>
  <c r="L2877" i="14" s="1"/>
  <c r="M2877" i="14" s="1"/>
  <c r="AB2924" i="14"/>
  <c r="I2924" i="14" s="1"/>
  <c r="L2924" i="14" s="1"/>
  <c r="M2924" i="14" s="1"/>
  <c r="AB2954" i="14"/>
  <c r="I2954" i="14" s="1"/>
  <c r="L2954" i="14" s="1"/>
  <c r="M2954" i="14" s="1"/>
  <c r="AB2989" i="14"/>
  <c r="I2989" i="14" s="1"/>
  <c r="L2989" i="14" s="1"/>
  <c r="M2989" i="14" s="1"/>
  <c r="AB3019" i="14"/>
  <c r="I3019" i="14" s="1"/>
  <c r="L3019" i="14" s="1"/>
  <c r="M3019" i="14" s="1"/>
  <c r="AB755" i="14"/>
  <c r="I755" i="14" s="1"/>
  <c r="L755" i="14" s="1"/>
  <c r="M755" i="14" s="1"/>
  <c r="AB799" i="14"/>
  <c r="I799" i="14" s="1"/>
  <c r="L799" i="14" s="1"/>
  <c r="M799" i="14" s="1"/>
  <c r="AB898" i="14"/>
  <c r="I898" i="14" s="1"/>
  <c r="L898" i="14" s="1"/>
  <c r="M898" i="14" s="1"/>
  <c r="AB957" i="14"/>
  <c r="I957" i="14" s="1"/>
  <c r="L957" i="14" s="1"/>
  <c r="M957" i="14" s="1"/>
  <c r="AB1001" i="14"/>
  <c r="I1001" i="14" s="1"/>
  <c r="L1001" i="14" s="1"/>
  <c r="M1001" i="14" s="1"/>
  <c r="AB1046" i="14"/>
  <c r="I1046" i="14" s="1"/>
  <c r="L1046" i="14" s="1"/>
  <c r="M1046" i="14" s="1"/>
  <c r="AB1091" i="14"/>
  <c r="I1091" i="14" s="1"/>
  <c r="L1091" i="14" s="1"/>
  <c r="M1091" i="14" s="1"/>
  <c r="AB1124" i="14"/>
  <c r="I1124" i="14" s="1"/>
  <c r="L1124" i="14" s="1"/>
  <c r="M1124" i="14" s="1"/>
  <c r="AB1177" i="14"/>
  <c r="I1177" i="14" s="1"/>
  <c r="L1177" i="14" s="1"/>
  <c r="M1177" i="14" s="1"/>
  <c r="AB1211" i="14"/>
  <c r="I1211" i="14" s="1"/>
  <c r="L1211" i="14" s="1"/>
  <c r="M1211" i="14" s="1"/>
  <c r="AB1247" i="14"/>
  <c r="I1247" i="14" s="1"/>
  <c r="L1247" i="14" s="1"/>
  <c r="M1247" i="14" s="1"/>
  <c r="AB1286" i="14"/>
  <c r="I1286" i="14" s="1"/>
  <c r="L1286" i="14" s="1"/>
  <c r="M1286" i="14" s="1"/>
  <c r="AB1344" i="14"/>
  <c r="I1344" i="14" s="1"/>
  <c r="L1344" i="14" s="1"/>
  <c r="M1344" i="14" s="1"/>
  <c r="AB1393" i="14"/>
  <c r="I1393" i="14" s="1"/>
  <c r="L1393" i="14" s="1"/>
  <c r="M1393" i="14" s="1"/>
  <c r="AB1432" i="14"/>
  <c r="I1432" i="14" s="1"/>
  <c r="L1432" i="14" s="1"/>
  <c r="M1432" i="14" s="1"/>
  <c r="AB1474" i="14"/>
  <c r="I1474" i="14" s="1"/>
  <c r="L1474" i="14" s="1"/>
  <c r="M1474" i="14" s="1"/>
  <c r="AB1531" i="14"/>
  <c r="I1531" i="14" s="1"/>
  <c r="L1531" i="14" s="1"/>
  <c r="M1531" i="14" s="1"/>
  <c r="AB1563" i="14"/>
  <c r="I1563" i="14" s="1"/>
  <c r="L1563" i="14" s="1"/>
  <c r="M1563" i="14" s="1"/>
  <c r="AB1610" i="14"/>
  <c r="I1610" i="14" s="1"/>
  <c r="L1610" i="14" s="1"/>
  <c r="M1610" i="14" s="1"/>
  <c r="AB1665" i="14"/>
  <c r="I1665" i="14" s="1"/>
  <c r="L1665" i="14" s="1"/>
  <c r="M1665" i="14" s="1"/>
  <c r="AB1992" i="14"/>
  <c r="I1992" i="14" s="1"/>
  <c r="L1992" i="14" s="1"/>
  <c r="M1992" i="14" s="1"/>
  <c r="AB2033" i="14"/>
  <c r="I2033" i="14" s="1"/>
  <c r="L2033" i="14" s="1"/>
  <c r="M2033" i="14" s="1"/>
  <c r="AB2098" i="14"/>
  <c r="I2098" i="14" s="1"/>
  <c r="L2098" i="14" s="1"/>
  <c r="M2098" i="14" s="1"/>
  <c r="AB2147" i="14"/>
  <c r="I2147" i="14" s="1"/>
  <c r="L2147" i="14" s="1"/>
  <c r="M2147" i="14" s="1"/>
  <c r="AB2186" i="14"/>
  <c r="I2186" i="14" s="1"/>
  <c r="L2186" i="14" s="1"/>
  <c r="M2186" i="14" s="1"/>
  <c r="AB2226" i="14"/>
  <c r="I2226" i="14" s="1"/>
  <c r="L2226" i="14" s="1"/>
  <c r="M2226" i="14" s="1"/>
  <c r="AB2281" i="14"/>
  <c r="I2281" i="14" s="1"/>
  <c r="L2281" i="14" s="1"/>
  <c r="M2281" i="14" s="1"/>
  <c r="AB3094" i="14"/>
  <c r="I3094" i="14" s="1"/>
  <c r="L3094" i="14" s="1"/>
  <c r="M3094" i="14" s="1"/>
  <c r="AB3139" i="14"/>
  <c r="I3139" i="14" s="1"/>
  <c r="L3139" i="14" s="1"/>
  <c r="M3139" i="14" s="1"/>
  <c r="AB3186" i="14"/>
  <c r="I3186" i="14" s="1"/>
  <c r="L3186" i="14" s="1"/>
  <c r="M3186" i="14" s="1"/>
  <c r="AB3232" i="14"/>
  <c r="I3232" i="14" s="1"/>
  <c r="L3232" i="14" s="1"/>
  <c r="M3232" i="14" s="1"/>
  <c r="AB3267" i="14"/>
  <c r="I3267" i="14" s="1"/>
  <c r="L3267" i="14" s="1"/>
  <c r="M3267" i="14" s="1"/>
  <c r="AB3297" i="14"/>
  <c r="I3297" i="14" s="1"/>
  <c r="L3297" i="14" s="1"/>
  <c r="M3297" i="14" s="1"/>
  <c r="AB3334" i="14"/>
  <c r="I3334" i="14" s="1"/>
  <c r="L3334" i="14" s="1"/>
  <c r="M3334" i="14" s="1"/>
  <c r="AB3390" i="14"/>
  <c r="I3390" i="14" s="1"/>
  <c r="L3390" i="14" s="1"/>
  <c r="M3390" i="14" s="1"/>
  <c r="AB3426" i="14"/>
  <c r="I3426" i="14" s="1"/>
  <c r="L3426" i="14" s="1"/>
  <c r="M3426" i="14" s="1"/>
  <c r="AB139" i="14"/>
  <c r="I139" i="14" s="1"/>
  <c r="L139" i="14" s="1"/>
  <c r="M139" i="14" s="1"/>
  <c r="AB292" i="14"/>
  <c r="I292" i="14" s="1"/>
  <c r="L292" i="14" s="1"/>
  <c r="M292" i="14" s="1"/>
  <c r="AB391" i="14"/>
  <c r="I391" i="14" s="1"/>
  <c r="L391" i="14" s="1"/>
  <c r="M391" i="14" s="1"/>
  <c r="AB451" i="14"/>
  <c r="I451" i="14" s="1"/>
  <c r="L451" i="14" s="1"/>
  <c r="M451" i="14" s="1"/>
  <c r="AB1986" i="14"/>
  <c r="I1986" i="14" s="1"/>
  <c r="L1986" i="14" s="1"/>
  <c r="M1986" i="14" s="1"/>
  <c r="AB2027" i="14"/>
  <c r="I2027" i="14" s="1"/>
  <c r="L2027" i="14" s="1"/>
  <c r="M2027" i="14" s="1"/>
  <c r="AB2095" i="14"/>
  <c r="I2095" i="14" s="1"/>
  <c r="L2095" i="14" s="1"/>
  <c r="M2095" i="14" s="1"/>
  <c r="AB2145" i="14"/>
  <c r="I2145" i="14" s="1"/>
  <c r="L2145" i="14" s="1"/>
  <c r="M2145" i="14" s="1"/>
  <c r="AB2190" i="14"/>
  <c r="I2190" i="14" s="1"/>
  <c r="L2190" i="14" s="1"/>
  <c r="M2190" i="14" s="1"/>
  <c r="AB2228" i="14"/>
  <c r="I2228" i="14" s="1"/>
  <c r="L2228" i="14" s="1"/>
  <c r="M2228" i="14" s="1"/>
  <c r="AB2283" i="14"/>
  <c r="I2283" i="14" s="1"/>
  <c r="L2283" i="14" s="1"/>
  <c r="M2283" i="14" s="1"/>
  <c r="AB3096" i="14"/>
  <c r="I3096" i="14" s="1"/>
  <c r="L3096" i="14" s="1"/>
  <c r="M3096" i="14" s="1"/>
  <c r="AB3144" i="14"/>
  <c r="I3144" i="14" s="1"/>
  <c r="L3144" i="14" s="1"/>
  <c r="M3144" i="14" s="1"/>
  <c r="AB3188" i="14"/>
  <c r="I3188" i="14" s="1"/>
  <c r="L3188" i="14" s="1"/>
  <c r="M3188" i="14" s="1"/>
  <c r="AB3238" i="14"/>
  <c r="I3238" i="14" s="1"/>
  <c r="L3238" i="14" s="1"/>
  <c r="M3238" i="14" s="1"/>
  <c r="AB3273" i="14"/>
  <c r="I3273" i="14" s="1"/>
  <c r="L3273" i="14" s="1"/>
  <c r="M3273" i="14" s="1"/>
  <c r="AB3312" i="14"/>
  <c r="I3312" i="14" s="1"/>
  <c r="L3312" i="14" s="1"/>
  <c r="M3312" i="14" s="1"/>
  <c r="AB3351" i="14"/>
  <c r="I3351" i="14" s="1"/>
  <c r="L3351" i="14" s="1"/>
  <c r="M3351" i="14" s="1"/>
  <c r="AB3405" i="14"/>
  <c r="I3405" i="14" s="1"/>
  <c r="L3405" i="14" s="1"/>
  <c r="M3405" i="14" s="1"/>
  <c r="AB59" i="14"/>
  <c r="I59" i="14" s="1"/>
  <c r="L59" i="14" s="1"/>
  <c r="M59" i="14" s="1"/>
  <c r="AB189" i="14"/>
  <c r="I189" i="14" s="1"/>
  <c r="L189" i="14" s="1"/>
  <c r="M189" i="14" s="1"/>
  <c r="AB341" i="14"/>
  <c r="I341" i="14" s="1"/>
  <c r="L341" i="14" s="1"/>
  <c r="M341" i="14" s="1"/>
  <c r="AB418" i="14"/>
  <c r="I418" i="14" s="1"/>
  <c r="L418" i="14" s="1"/>
  <c r="M418" i="14" s="1"/>
  <c r="AB428" i="14"/>
  <c r="I428" i="14" s="1"/>
  <c r="L428" i="14" s="1"/>
  <c r="M428" i="14" s="1"/>
  <c r="AB575" i="14"/>
  <c r="I575" i="14" s="1"/>
  <c r="L575" i="14" s="1"/>
  <c r="M575" i="14" s="1"/>
  <c r="AB637" i="14"/>
  <c r="I637" i="14" s="1"/>
  <c r="L637" i="14" s="1"/>
  <c r="M637" i="14" s="1"/>
  <c r="AB668" i="14"/>
  <c r="I668" i="14" s="1"/>
  <c r="L668" i="14" s="1"/>
  <c r="M668" i="14" s="1"/>
  <c r="AB684" i="14"/>
  <c r="I684" i="14" s="1"/>
  <c r="L684" i="14" s="1"/>
  <c r="M684" i="14" s="1"/>
  <c r="AB787" i="14"/>
  <c r="I787" i="14" s="1"/>
  <c r="L787" i="14" s="1"/>
  <c r="M787" i="14" s="1"/>
  <c r="AB836" i="14"/>
  <c r="I836" i="14" s="1"/>
  <c r="L836" i="14" s="1"/>
  <c r="M836" i="14" s="1"/>
  <c r="AB886" i="14"/>
  <c r="I886" i="14" s="1"/>
  <c r="L886" i="14" s="1"/>
  <c r="M886" i="14" s="1"/>
  <c r="AB2488" i="14"/>
  <c r="I2488" i="14" s="1"/>
  <c r="L2488" i="14" s="1"/>
  <c r="M2488" i="14" s="1"/>
  <c r="AB2534" i="14"/>
  <c r="I2534" i="14" s="1"/>
  <c r="L2534" i="14" s="1"/>
  <c r="M2534" i="14" s="1"/>
  <c r="AB2580" i="14"/>
  <c r="I2580" i="14" s="1"/>
  <c r="L2580" i="14" s="1"/>
  <c r="M2580" i="14" s="1"/>
  <c r="AB2629" i="14"/>
  <c r="I2629" i="14" s="1"/>
  <c r="L2629" i="14" s="1"/>
  <c r="M2629" i="14" s="1"/>
  <c r="AB2688" i="14"/>
  <c r="I2688" i="14" s="1"/>
  <c r="L2688" i="14" s="1"/>
  <c r="M2688" i="14" s="1"/>
  <c r="AB2758" i="14"/>
  <c r="I2758" i="14" s="1"/>
  <c r="L2758" i="14" s="1"/>
  <c r="M2758" i="14" s="1"/>
  <c r="AB2812" i="14"/>
  <c r="I2812" i="14" s="1"/>
  <c r="L2812" i="14" s="1"/>
  <c r="M2812" i="14" s="1"/>
  <c r="AB2874" i="14"/>
  <c r="I2874" i="14" s="1"/>
  <c r="L2874" i="14" s="1"/>
  <c r="M2874" i="14" s="1"/>
  <c r="AB2926" i="14"/>
  <c r="I2926" i="14" s="1"/>
  <c r="L2926" i="14" s="1"/>
  <c r="M2926" i="14" s="1"/>
  <c r="AB2960" i="14"/>
  <c r="I2960" i="14" s="1"/>
  <c r="L2960" i="14" s="1"/>
  <c r="M2960" i="14" s="1"/>
  <c r="AB3001" i="14"/>
  <c r="I3001" i="14" s="1"/>
  <c r="L3001" i="14" s="1"/>
  <c r="M3001" i="14" s="1"/>
  <c r="AB3057" i="14"/>
  <c r="I3057" i="14" s="1"/>
  <c r="L3057" i="14" s="1"/>
  <c r="M3057" i="14" s="1"/>
  <c r="AB782" i="14"/>
  <c r="I782" i="14" s="1"/>
  <c r="L782" i="14" s="1"/>
  <c r="M782" i="14" s="1"/>
  <c r="AB896" i="14"/>
  <c r="I896" i="14" s="1"/>
  <c r="L896" i="14" s="1"/>
  <c r="M896" i="14" s="1"/>
  <c r="AB959" i="14"/>
  <c r="I959" i="14" s="1"/>
  <c r="L959" i="14" s="1"/>
  <c r="M959" i="14" s="1"/>
  <c r="AB1011" i="14"/>
  <c r="I1011" i="14" s="1"/>
  <c r="L1011" i="14" s="1"/>
  <c r="M1011" i="14" s="1"/>
  <c r="AB1065" i="14"/>
  <c r="I1065" i="14" s="1"/>
  <c r="L1065" i="14" s="1"/>
  <c r="M1065" i="14" s="1"/>
  <c r="AB1111" i="14"/>
  <c r="I1111" i="14" s="1"/>
  <c r="L1111" i="14" s="1"/>
  <c r="M1111" i="14" s="1"/>
  <c r="AB1166" i="14"/>
  <c r="I1166" i="14" s="1"/>
  <c r="L1166" i="14" s="1"/>
  <c r="M1166" i="14" s="1"/>
  <c r="AB1209" i="14"/>
  <c r="I1209" i="14" s="1"/>
  <c r="L1209" i="14" s="1"/>
  <c r="M1209" i="14" s="1"/>
  <c r="AB1245" i="14"/>
  <c r="I1245" i="14" s="1"/>
  <c r="L1245" i="14" s="1"/>
  <c r="M1245" i="14" s="1"/>
  <c r="AB1305" i="14"/>
  <c r="I1305" i="14" s="1"/>
  <c r="L1305" i="14" s="1"/>
  <c r="M1305" i="14" s="1"/>
  <c r="AB1365" i="14"/>
  <c r="I1365" i="14" s="1"/>
  <c r="L1365" i="14" s="1"/>
  <c r="M1365" i="14" s="1"/>
  <c r="AB1416" i="14"/>
  <c r="I1416" i="14" s="1"/>
  <c r="L1416" i="14" s="1"/>
  <c r="M1416" i="14" s="1"/>
  <c r="AB1451" i="14"/>
  <c r="I1451" i="14" s="1"/>
  <c r="L1451" i="14" s="1"/>
  <c r="M1451" i="14" s="1"/>
  <c r="AB1529" i="14"/>
  <c r="I1529" i="14" s="1"/>
  <c r="L1529" i="14" s="1"/>
  <c r="M1529" i="14" s="1"/>
  <c r="AB1566" i="14"/>
  <c r="I1566" i="14" s="1"/>
  <c r="L1566" i="14" s="1"/>
  <c r="M1566" i="14" s="1"/>
  <c r="AB1624" i="14"/>
  <c r="I1624" i="14" s="1"/>
  <c r="L1624" i="14" s="1"/>
  <c r="M1624" i="14" s="1"/>
  <c r="AB1675" i="14"/>
  <c r="I1675" i="14" s="1"/>
  <c r="L1675" i="14" s="1"/>
  <c r="M1675" i="14" s="1"/>
  <c r="AB1695" i="14"/>
  <c r="I1695" i="14" s="1"/>
  <c r="L1695" i="14" s="1"/>
  <c r="M1695" i="14" s="1"/>
  <c r="AB1712" i="14"/>
  <c r="I1712" i="14" s="1"/>
  <c r="L1712" i="14" s="1"/>
  <c r="M1712" i="14" s="1"/>
  <c r="AB1735" i="14"/>
  <c r="I1735" i="14" s="1"/>
  <c r="L1735" i="14" s="1"/>
  <c r="M1735" i="14" s="1"/>
  <c r="AB1758" i="14"/>
  <c r="I1758" i="14" s="1"/>
  <c r="L1758" i="14" s="1"/>
  <c r="M1758" i="14" s="1"/>
  <c r="AB1780" i="14"/>
  <c r="I1780" i="14" s="1"/>
  <c r="L1780" i="14" s="1"/>
  <c r="M1780" i="14" s="1"/>
  <c r="AB1808" i="14"/>
  <c r="I1808" i="14" s="1"/>
  <c r="L1808" i="14" s="1"/>
  <c r="M1808" i="14" s="1"/>
  <c r="AB1844" i="14"/>
  <c r="I1844" i="14" s="1"/>
  <c r="L1844" i="14" s="1"/>
  <c r="M1844" i="14" s="1"/>
  <c r="AB1865" i="14"/>
  <c r="I1865" i="14" s="1"/>
  <c r="L1865" i="14" s="1"/>
  <c r="M1865" i="14" s="1"/>
  <c r="AB1881" i="14"/>
  <c r="I1881" i="14" s="1"/>
  <c r="L1881" i="14" s="1"/>
  <c r="M1881" i="14" s="1"/>
  <c r="AB1903" i="14"/>
  <c r="I1903" i="14" s="1"/>
  <c r="L1903" i="14" s="1"/>
  <c r="M1903" i="14" s="1"/>
  <c r="AB1920" i="14"/>
  <c r="I1920" i="14" s="1"/>
  <c r="L1920" i="14" s="1"/>
  <c r="M1920" i="14" s="1"/>
  <c r="AB1946" i="14"/>
  <c r="I1946" i="14" s="1"/>
  <c r="L1946" i="14" s="1"/>
  <c r="M1946" i="14" s="1"/>
  <c r="AB1966" i="14"/>
  <c r="I1966" i="14" s="1"/>
  <c r="L1966" i="14" s="1"/>
  <c r="M1966" i="14" s="1"/>
  <c r="AB1058" i="14"/>
  <c r="I1058" i="14" s="1"/>
  <c r="L1058" i="14" s="1"/>
  <c r="M1058" i="14" s="1"/>
  <c r="AB1104" i="14"/>
  <c r="I1104" i="14" s="1"/>
  <c r="L1104" i="14" s="1"/>
  <c r="M1104" i="14" s="1"/>
  <c r="AB1142" i="14"/>
  <c r="I1142" i="14" s="1"/>
  <c r="L1142" i="14" s="1"/>
  <c r="M1142" i="14" s="1"/>
  <c r="AB1193" i="14"/>
  <c r="I1193" i="14" s="1"/>
  <c r="L1193" i="14" s="1"/>
  <c r="M1193" i="14" s="1"/>
  <c r="AB1224" i="14"/>
  <c r="I1224" i="14" s="1"/>
  <c r="L1224" i="14" s="1"/>
  <c r="M1224" i="14" s="1"/>
  <c r="AB1264" i="14"/>
  <c r="I1264" i="14" s="1"/>
  <c r="L1264" i="14" s="1"/>
  <c r="M1264" i="14" s="1"/>
  <c r="AB1321" i="14"/>
  <c r="I1321" i="14" s="1"/>
  <c r="L1321" i="14" s="1"/>
  <c r="M1321" i="14" s="1"/>
  <c r="AB1374" i="14"/>
  <c r="I1374" i="14" s="1"/>
  <c r="L1374" i="14" s="1"/>
  <c r="M1374" i="14" s="1"/>
  <c r="AB1417" i="14"/>
  <c r="I1417" i="14" s="1"/>
  <c r="L1417" i="14" s="1"/>
  <c r="M1417" i="14" s="1"/>
  <c r="AB1448" i="14"/>
  <c r="I1448" i="14" s="1"/>
  <c r="L1448" i="14" s="1"/>
  <c r="M1448" i="14" s="1"/>
  <c r="AB1498" i="14"/>
  <c r="I1498" i="14" s="1"/>
  <c r="L1498" i="14" s="1"/>
  <c r="M1498" i="14" s="1"/>
  <c r="AB467" i="14"/>
  <c r="I467" i="14" s="1"/>
  <c r="L467" i="14" s="1"/>
  <c r="M467" i="14" s="1"/>
  <c r="AB33" i="14"/>
  <c r="I33" i="14" s="1"/>
  <c r="L33" i="14" s="1"/>
  <c r="M33" i="14" s="1"/>
  <c r="AB77" i="14"/>
  <c r="I77" i="14" s="1"/>
  <c r="L77" i="14" s="1"/>
  <c r="M77" i="14" s="1"/>
  <c r="AB111" i="14"/>
  <c r="I111" i="14" s="1"/>
  <c r="L111" i="14" s="1"/>
  <c r="M111" i="14" s="1"/>
  <c r="AB148" i="14"/>
  <c r="I148" i="14" s="1"/>
  <c r="L148" i="14" s="1"/>
  <c r="M148" i="14" s="1"/>
  <c r="AB195" i="14"/>
  <c r="I195" i="14" s="1"/>
  <c r="L195" i="14" s="1"/>
  <c r="M195" i="14" s="1"/>
  <c r="AB232" i="14"/>
  <c r="I232" i="14" s="1"/>
  <c r="L232" i="14" s="1"/>
  <c r="M232" i="14" s="1"/>
  <c r="AB267" i="14"/>
  <c r="I267" i="14" s="1"/>
  <c r="L267" i="14" s="1"/>
  <c r="M267" i="14" s="1"/>
  <c r="AB313" i="14"/>
  <c r="I313" i="14" s="1"/>
  <c r="L313" i="14" s="1"/>
  <c r="M313" i="14" s="1"/>
  <c r="AB350" i="14"/>
  <c r="I350" i="14" s="1"/>
  <c r="L350" i="14" s="1"/>
  <c r="M350" i="14" s="1"/>
  <c r="AB426" i="14"/>
  <c r="I426" i="14" s="1"/>
  <c r="L426" i="14" s="1"/>
  <c r="M426" i="14" s="1"/>
  <c r="AB512" i="14"/>
  <c r="I512" i="14" s="1"/>
  <c r="L512" i="14" s="1"/>
  <c r="M512" i="14" s="1"/>
  <c r="AB548" i="14"/>
  <c r="I548" i="14" s="1"/>
  <c r="L548" i="14" s="1"/>
  <c r="M548" i="14" s="1"/>
  <c r="AB581" i="14"/>
  <c r="I581" i="14" s="1"/>
  <c r="L581" i="14" s="1"/>
  <c r="M581" i="14" s="1"/>
  <c r="AB618" i="14"/>
  <c r="I618" i="14" s="1"/>
  <c r="L618" i="14" s="1"/>
  <c r="M618" i="14" s="1"/>
  <c r="AB653" i="14"/>
  <c r="I653" i="14" s="1"/>
  <c r="L653" i="14" s="1"/>
  <c r="M653" i="14" s="1"/>
  <c r="AB724" i="14"/>
  <c r="I724" i="14" s="1"/>
  <c r="L724" i="14" s="1"/>
  <c r="M724" i="14" s="1"/>
  <c r="AB1549" i="14"/>
  <c r="I1549" i="14" s="1"/>
  <c r="L1549" i="14" s="1"/>
  <c r="M1549" i="14" s="1"/>
  <c r="AB1589" i="14"/>
  <c r="I1589" i="14" s="1"/>
  <c r="L1589" i="14" s="1"/>
  <c r="M1589" i="14" s="1"/>
  <c r="AB1649" i="14"/>
  <c r="I1649" i="14" s="1"/>
  <c r="L1649" i="14" s="1"/>
  <c r="M1649" i="14" s="1"/>
  <c r="AB1684" i="14"/>
  <c r="I1684" i="14" s="1"/>
  <c r="L1684" i="14" s="1"/>
  <c r="M1684" i="14" s="1"/>
  <c r="AB1719" i="14"/>
  <c r="I1719" i="14" s="1"/>
  <c r="L1719" i="14" s="1"/>
  <c r="M1719" i="14" s="1"/>
  <c r="AB1764" i="14"/>
  <c r="I1764" i="14" s="1"/>
  <c r="L1764" i="14" s="1"/>
  <c r="M1764" i="14" s="1"/>
  <c r="AB1815" i="14"/>
  <c r="I1815" i="14" s="1"/>
  <c r="L1815" i="14" s="1"/>
  <c r="M1815" i="14" s="1"/>
  <c r="AB1870" i="14"/>
  <c r="I1870" i="14" s="1"/>
  <c r="L1870" i="14" s="1"/>
  <c r="M1870" i="14" s="1"/>
  <c r="AB1906" i="14"/>
  <c r="I1906" i="14" s="1"/>
  <c r="L1906" i="14" s="1"/>
  <c r="M1906" i="14" s="1"/>
  <c r="AB1952" i="14"/>
  <c r="I1952" i="14" s="1"/>
  <c r="L1952" i="14" s="1"/>
  <c r="M1952" i="14" s="1"/>
  <c r="AB1991" i="14"/>
  <c r="I1991" i="14" s="1"/>
  <c r="L1991" i="14" s="1"/>
  <c r="M1991" i="14" s="1"/>
  <c r="AB2030" i="14"/>
  <c r="I2030" i="14" s="1"/>
  <c r="L2030" i="14" s="1"/>
  <c r="M2030" i="14" s="1"/>
  <c r="AB2097" i="14"/>
  <c r="I2097" i="14" s="1"/>
  <c r="L2097" i="14" s="1"/>
  <c r="M2097" i="14" s="1"/>
  <c r="AB2144" i="14"/>
  <c r="I2144" i="14" s="1"/>
  <c r="L2144" i="14" s="1"/>
  <c r="M2144" i="14" s="1"/>
  <c r="AB2182" i="14"/>
  <c r="I2182" i="14" s="1"/>
  <c r="L2182" i="14" s="1"/>
  <c r="M2182" i="14" s="1"/>
  <c r="AB2221" i="14"/>
  <c r="I2221" i="14" s="1"/>
  <c r="L2221" i="14" s="1"/>
  <c r="M2221" i="14" s="1"/>
  <c r="AB2269" i="14"/>
  <c r="I2269" i="14" s="1"/>
  <c r="L2269" i="14" s="1"/>
  <c r="M2269" i="14" s="1"/>
  <c r="AB2324" i="14"/>
  <c r="I2324" i="14" s="1"/>
  <c r="L2324" i="14" s="1"/>
  <c r="M2324" i="14" s="1"/>
  <c r="AB2393" i="14"/>
  <c r="I2393" i="14" s="1"/>
  <c r="L2393" i="14" s="1"/>
  <c r="M2393" i="14" s="1"/>
  <c r="AB2436" i="14"/>
  <c r="I2436" i="14" s="1"/>
  <c r="L2436" i="14" s="1"/>
  <c r="M2436" i="14" s="1"/>
  <c r="AB2480" i="14"/>
  <c r="I2480" i="14" s="1"/>
  <c r="L2480" i="14" s="1"/>
  <c r="M2480" i="14" s="1"/>
  <c r="AB2520" i="14"/>
  <c r="I2520" i="14" s="1"/>
  <c r="L2520" i="14" s="1"/>
  <c r="M2520" i="14" s="1"/>
  <c r="AB2561" i="14"/>
  <c r="I2561" i="14" s="1"/>
  <c r="L2561" i="14" s="1"/>
  <c r="M2561" i="14" s="1"/>
  <c r="AB2595" i="14"/>
  <c r="I2595" i="14" s="1"/>
  <c r="L2595" i="14" s="1"/>
  <c r="M2595" i="14" s="1"/>
  <c r="AB2636" i="14"/>
  <c r="I2636" i="14" s="1"/>
  <c r="L2636" i="14" s="1"/>
  <c r="M2636" i="14" s="1"/>
  <c r="AB2690" i="14"/>
  <c r="I2690" i="14" s="1"/>
  <c r="L2690" i="14" s="1"/>
  <c r="M2690" i="14" s="1"/>
  <c r="AB2756" i="14"/>
  <c r="I2756" i="14" s="1"/>
  <c r="L2756" i="14" s="1"/>
  <c r="M2756" i="14" s="1"/>
  <c r="AB2798" i="14"/>
  <c r="I2798" i="14" s="1"/>
  <c r="L2798" i="14" s="1"/>
  <c r="M2798" i="14" s="1"/>
  <c r="AB2860" i="14"/>
  <c r="I2860" i="14" s="1"/>
  <c r="L2860" i="14" s="1"/>
  <c r="M2860" i="14" s="1"/>
  <c r="AB2909" i="14"/>
  <c r="I2909" i="14" s="1"/>
  <c r="L2909" i="14" s="1"/>
  <c r="M2909" i="14" s="1"/>
  <c r="AB2942" i="14"/>
  <c r="I2942" i="14" s="1"/>
  <c r="L2942" i="14" s="1"/>
  <c r="M2942" i="14" s="1"/>
  <c r="AB2976" i="14"/>
  <c r="I2976" i="14" s="1"/>
  <c r="L2976" i="14" s="1"/>
  <c r="M2976" i="14" s="1"/>
  <c r="AB3007" i="14"/>
  <c r="I3007" i="14" s="1"/>
  <c r="L3007" i="14" s="1"/>
  <c r="M3007" i="14" s="1"/>
  <c r="AB3061" i="14"/>
  <c r="I3061" i="14" s="1"/>
  <c r="L3061" i="14" s="1"/>
  <c r="M3061" i="14" s="1"/>
  <c r="AB780" i="14"/>
  <c r="I780" i="14" s="1"/>
  <c r="L780" i="14" s="1"/>
  <c r="M780" i="14" s="1"/>
  <c r="AB854" i="14"/>
  <c r="I854" i="14" s="1"/>
  <c r="L854" i="14" s="1"/>
  <c r="M854" i="14" s="1"/>
  <c r="AB944" i="14"/>
  <c r="I944" i="14" s="1"/>
  <c r="L944" i="14" s="1"/>
  <c r="M944" i="14" s="1"/>
  <c r="AB990" i="14"/>
  <c r="I990" i="14" s="1"/>
  <c r="L990" i="14" s="1"/>
  <c r="M990" i="14" s="1"/>
  <c r="AB1030" i="14"/>
  <c r="I1030" i="14" s="1"/>
  <c r="L1030" i="14" s="1"/>
  <c r="M1030" i="14" s="1"/>
  <c r="AB1073" i="14"/>
  <c r="I1073" i="14" s="1"/>
  <c r="L1073" i="14" s="1"/>
  <c r="M1073" i="14" s="1"/>
  <c r="AB1113" i="14"/>
  <c r="I1113" i="14" s="1"/>
  <c r="L1113" i="14" s="1"/>
  <c r="M1113" i="14" s="1"/>
  <c r="AB1160" i="14"/>
  <c r="I1160" i="14" s="1"/>
  <c r="L1160" i="14" s="1"/>
  <c r="M1160" i="14" s="1"/>
  <c r="AB1201" i="14"/>
  <c r="I1201" i="14" s="1"/>
  <c r="L1201" i="14" s="1"/>
  <c r="M1201" i="14" s="1"/>
  <c r="AB1232" i="14"/>
  <c r="I1232" i="14" s="1"/>
  <c r="L1232" i="14" s="1"/>
  <c r="M1232" i="14" s="1"/>
  <c r="AB1272" i="14"/>
  <c r="I1272" i="14" s="1"/>
  <c r="L1272" i="14" s="1"/>
  <c r="M1272" i="14" s="1"/>
  <c r="AB1328" i="14"/>
  <c r="I1328" i="14" s="1"/>
  <c r="L1328" i="14" s="1"/>
  <c r="M1328" i="14" s="1"/>
  <c r="AB1380" i="14"/>
  <c r="I1380" i="14" s="1"/>
  <c r="L1380" i="14" s="1"/>
  <c r="M1380" i="14" s="1"/>
  <c r="AB1422" i="14"/>
  <c r="I1422" i="14" s="1"/>
  <c r="L1422" i="14" s="1"/>
  <c r="M1422" i="14" s="1"/>
  <c r="AB1456" i="14"/>
  <c r="I1456" i="14" s="1"/>
  <c r="L1456" i="14" s="1"/>
  <c r="M1456" i="14" s="1"/>
  <c r="AB1499" i="14"/>
  <c r="I1499" i="14" s="1"/>
  <c r="L1499" i="14" s="1"/>
  <c r="M1499" i="14" s="1"/>
  <c r="AB1550" i="14"/>
  <c r="I1550" i="14" s="1"/>
  <c r="L1550" i="14" s="1"/>
  <c r="M1550" i="14" s="1"/>
  <c r="AB1588" i="14"/>
  <c r="I1588" i="14" s="1"/>
  <c r="L1588" i="14" s="1"/>
  <c r="M1588" i="14" s="1"/>
  <c r="AB1648" i="14"/>
  <c r="I1648" i="14" s="1"/>
  <c r="L1648" i="14" s="1"/>
  <c r="M1648" i="14" s="1"/>
  <c r="AB1979" i="14"/>
  <c r="I1979" i="14" s="1"/>
  <c r="L1979" i="14" s="1"/>
  <c r="M1979" i="14" s="1"/>
  <c r="AB2017" i="14"/>
  <c r="I2017" i="14" s="1"/>
  <c r="L2017" i="14" s="1"/>
  <c r="M2017" i="14" s="1"/>
  <c r="AB2085" i="14"/>
  <c r="I2085" i="14" s="1"/>
  <c r="L2085" i="14" s="1"/>
  <c r="M2085" i="14" s="1"/>
  <c r="AB2133" i="14"/>
  <c r="I2133" i="14" s="1"/>
  <c r="L2133" i="14" s="1"/>
  <c r="M2133" i="14" s="1"/>
  <c r="AB2167" i="14"/>
  <c r="I2167" i="14" s="1"/>
  <c r="L2167" i="14" s="1"/>
  <c r="M2167" i="14" s="1"/>
  <c r="AB2210" i="14"/>
  <c r="I2210" i="14" s="1"/>
  <c r="L2210" i="14" s="1"/>
  <c r="M2210" i="14" s="1"/>
  <c r="AB2254" i="14"/>
  <c r="I2254" i="14" s="1"/>
  <c r="L2254" i="14" s="1"/>
  <c r="M2254" i="14" s="1"/>
  <c r="AB3073" i="14"/>
  <c r="I3073" i="14" s="1"/>
  <c r="L3073" i="14" s="1"/>
  <c r="M3073" i="14" s="1"/>
  <c r="AB3126" i="14"/>
  <c r="I3126" i="14" s="1"/>
  <c r="L3126" i="14" s="1"/>
  <c r="M3126" i="14" s="1"/>
  <c r="AB3172" i="14"/>
  <c r="I3172" i="14" s="1"/>
  <c r="L3172" i="14" s="1"/>
  <c r="M3172" i="14" s="1"/>
  <c r="AB3220" i="14"/>
  <c r="I3220" i="14" s="1"/>
  <c r="L3220" i="14" s="1"/>
  <c r="M3220" i="14" s="1"/>
  <c r="AB3253" i="14"/>
  <c r="I3253" i="14" s="1"/>
  <c r="L3253" i="14" s="1"/>
  <c r="M3253" i="14" s="1"/>
  <c r="AB3287" i="14"/>
  <c r="I3287" i="14" s="1"/>
  <c r="L3287" i="14" s="1"/>
  <c r="M3287" i="14" s="1"/>
  <c r="AB3322" i="14"/>
  <c r="I3322" i="14" s="1"/>
  <c r="L3322" i="14" s="1"/>
  <c r="M3322" i="14" s="1"/>
  <c r="AB3367" i="14"/>
  <c r="I3367" i="14" s="1"/>
  <c r="L3367" i="14" s="1"/>
  <c r="M3367" i="14" s="1"/>
  <c r="AB3412" i="14"/>
  <c r="I3412" i="14" s="1"/>
  <c r="L3412" i="14" s="1"/>
  <c r="M3412" i="14" s="1"/>
  <c r="AB66" i="14"/>
  <c r="I66" i="14" s="1"/>
  <c r="L66" i="14" s="1"/>
  <c r="M66" i="14" s="1"/>
  <c r="AB200" i="14"/>
  <c r="I200" i="14" s="1"/>
  <c r="L200" i="14" s="1"/>
  <c r="M200" i="14" s="1"/>
  <c r="AB357" i="14"/>
  <c r="I357" i="14" s="1"/>
  <c r="L357" i="14" s="1"/>
  <c r="M357" i="14" s="1"/>
  <c r="AB425" i="14"/>
  <c r="I425" i="14" s="1"/>
  <c r="L425" i="14" s="1"/>
  <c r="M425" i="14" s="1"/>
  <c r="AB438" i="14"/>
  <c r="I438" i="14" s="1"/>
  <c r="L438" i="14" s="1"/>
  <c r="M438" i="14" s="1"/>
  <c r="AB2010" i="14"/>
  <c r="I2010" i="14" s="1"/>
  <c r="L2010" i="14" s="1"/>
  <c r="M2010" i="14" s="1"/>
  <c r="AB2083" i="14"/>
  <c r="I2083" i="14" s="1"/>
  <c r="L2083" i="14" s="1"/>
  <c r="M2083" i="14" s="1"/>
  <c r="AB2131" i="14"/>
  <c r="I2131" i="14" s="1"/>
  <c r="L2131" i="14" s="1"/>
  <c r="M2131" i="14" s="1"/>
  <c r="AB2170" i="14"/>
  <c r="I2170" i="14" s="1"/>
  <c r="L2170" i="14" s="1"/>
  <c r="M2170" i="14" s="1"/>
  <c r="AB2212" i="14"/>
  <c r="I2212" i="14" s="1"/>
  <c r="L2212" i="14" s="1"/>
  <c r="M2212" i="14" s="1"/>
  <c r="AB2258" i="14"/>
  <c r="I2258" i="14" s="1"/>
  <c r="L2258" i="14" s="1"/>
  <c r="M2258" i="14" s="1"/>
  <c r="AB3082" i="14"/>
  <c r="I3082" i="14" s="1"/>
  <c r="L3082" i="14" s="1"/>
  <c r="M3082" i="14" s="1"/>
  <c r="AB3128" i="14"/>
  <c r="I3128" i="14" s="1"/>
  <c r="L3128" i="14" s="1"/>
  <c r="M3128" i="14" s="1"/>
  <c r="AB3174" i="14"/>
  <c r="I3174" i="14" s="1"/>
  <c r="L3174" i="14" s="1"/>
  <c r="M3174" i="14" s="1"/>
  <c r="AB3226" i="14"/>
  <c r="I3226" i="14" s="1"/>
  <c r="L3226" i="14" s="1"/>
  <c r="M3226" i="14" s="1"/>
  <c r="AB3053" i="14"/>
  <c r="I3053" i="14" s="1"/>
  <c r="L3053" i="14" s="1"/>
  <c r="M3053" i="14" s="1"/>
  <c r="AB3295" i="14"/>
  <c r="I3295" i="14" s="1"/>
  <c r="L3295" i="14" s="1"/>
  <c r="M3295" i="14" s="1"/>
  <c r="AB3332" i="14"/>
  <c r="I3332" i="14" s="1"/>
  <c r="L3332" i="14" s="1"/>
  <c r="M3332" i="14" s="1"/>
  <c r="AB3383" i="14"/>
  <c r="I3383" i="14" s="1"/>
  <c r="L3383" i="14" s="1"/>
  <c r="M3383" i="14" s="1"/>
  <c r="AB3428" i="14"/>
  <c r="I3428" i="14" s="1"/>
  <c r="L3428" i="14" s="1"/>
  <c r="M3428" i="14" s="1"/>
  <c r="AB143" i="14"/>
  <c r="I143" i="14" s="1"/>
  <c r="L143" i="14" s="1"/>
  <c r="M143" i="14" s="1"/>
  <c r="AB296" i="14"/>
  <c r="I296" i="14" s="1"/>
  <c r="L296" i="14" s="1"/>
  <c r="M296" i="14" s="1"/>
  <c r="AB401" i="14"/>
  <c r="I401" i="14" s="1"/>
  <c r="L401" i="14" s="1"/>
  <c r="M401" i="14" s="1"/>
  <c r="AB453" i="14"/>
  <c r="I453" i="14" s="1"/>
  <c r="L453" i="14" s="1"/>
  <c r="M453" i="14" s="1"/>
  <c r="AB516" i="14"/>
  <c r="I516" i="14" s="1"/>
  <c r="L516" i="14" s="1"/>
  <c r="M516" i="14" s="1"/>
  <c r="AB628" i="14"/>
  <c r="I628" i="14" s="1"/>
  <c r="L628" i="14" s="1"/>
  <c r="M628" i="14" s="1"/>
  <c r="AB662" i="14"/>
  <c r="I662" i="14" s="1"/>
  <c r="L662" i="14" s="1"/>
  <c r="M662" i="14" s="1"/>
  <c r="AB678" i="14"/>
  <c r="I678" i="14" s="1"/>
  <c r="L678" i="14" s="1"/>
  <c r="M678" i="14" s="1"/>
  <c r="AB694" i="14"/>
  <c r="I694" i="14" s="1"/>
  <c r="L694" i="14" s="1"/>
  <c r="M694" i="14" s="1"/>
  <c r="AB813" i="14"/>
  <c r="I813" i="14" s="1"/>
  <c r="L813" i="14" s="1"/>
  <c r="M813" i="14" s="1"/>
  <c r="AB872" i="14"/>
  <c r="I872" i="14" s="1"/>
  <c r="L872" i="14" s="1"/>
  <c r="M872" i="14" s="1"/>
  <c r="AB924" i="14"/>
  <c r="I924" i="14" s="1"/>
  <c r="L924" i="14" s="1"/>
  <c r="M924" i="14" s="1"/>
  <c r="AB798" i="14"/>
  <c r="I798" i="14" s="1"/>
  <c r="L798" i="14" s="1"/>
  <c r="M798" i="14" s="1"/>
  <c r="AB815" i="14"/>
  <c r="I815" i="14" s="1"/>
  <c r="L815" i="14" s="1"/>
  <c r="M815" i="14" s="1"/>
  <c r="AB849" i="14"/>
  <c r="I849" i="14" s="1"/>
  <c r="L849" i="14" s="1"/>
  <c r="M849" i="14" s="1"/>
  <c r="AB874" i="14"/>
  <c r="I874" i="14" s="1"/>
  <c r="L874" i="14" s="1"/>
  <c r="M874" i="14" s="1"/>
  <c r="AB893" i="14"/>
  <c r="I893" i="14" s="1"/>
  <c r="L893" i="14" s="1"/>
  <c r="M893" i="14" s="1"/>
  <c r="AB926" i="14"/>
  <c r="I926" i="14" s="1"/>
  <c r="L926" i="14" s="1"/>
  <c r="M926" i="14" s="1"/>
  <c r="AB960" i="14"/>
  <c r="I960" i="14" s="1"/>
  <c r="L960" i="14" s="1"/>
  <c r="M960" i="14" s="1"/>
  <c r="AB1007" i="14"/>
  <c r="I1007" i="14" s="1"/>
  <c r="L1007" i="14" s="1"/>
  <c r="M1007" i="14" s="1"/>
  <c r="AB1055" i="14"/>
  <c r="I1055" i="14" s="1"/>
  <c r="L1055" i="14" s="1"/>
  <c r="M1055" i="14" s="1"/>
  <c r="AB1121" i="14"/>
  <c r="I1121" i="14" s="1"/>
  <c r="L1121" i="14" s="1"/>
  <c r="M1121" i="14" s="1"/>
  <c r="AB1159" i="14"/>
  <c r="I1159" i="14" s="1"/>
  <c r="L1159" i="14" s="1"/>
  <c r="M1159" i="14" s="1"/>
  <c r="AB1251" i="14"/>
  <c r="I1251" i="14" s="1"/>
  <c r="L1251" i="14" s="1"/>
  <c r="M1251" i="14" s="1"/>
  <c r="AB1293" i="14"/>
  <c r="I1293" i="14" s="1"/>
  <c r="L1293" i="14" s="1"/>
  <c r="M1293" i="14" s="1"/>
  <c r="AB1327" i="14"/>
  <c r="I1327" i="14" s="1"/>
  <c r="L1327" i="14" s="1"/>
  <c r="M1327" i="14" s="1"/>
  <c r="AB1363" i="14"/>
  <c r="I1363" i="14" s="1"/>
  <c r="L1363" i="14" s="1"/>
  <c r="M1363" i="14" s="1"/>
  <c r="AB1410" i="14"/>
  <c r="I1410" i="14" s="1"/>
  <c r="L1410" i="14" s="1"/>
  <c r="M1410" i="14" s="1"/>
  <c r="AB1495" i="14"/>
  <c r="I1495" i="14" s="1"/>
  <c r="L1495" i="14" s="1"/>
  <c r="M1495" i="14" s="1"/>
  <c r="AB1567" i="14"/>
  <c r="I1567" i="14" s="1"/>
  <c r="L1567" i="14" s="1"/>
  <c r="M1567" i="14" s="1"/>
  <c r="AB1613" i="14"/>
  <c r="I1613" i="14" s="1"/>
  <c r="L1613" i="14" s="1"/>
  <c r="M1613" i="14" s="1"/>
  <c r="AB1639" i="14"/>
  <c r="I1639" i="14" s="1"/>
  <c r="L1639" i="14" s="1"/>
  <c r="M1639" i="14" s="1"/>
  <c r="AB1744" i="14"/>
  <c r="I1744" i="14" s="1"/>
  <c r="L1744" i="14" s="1"/>
  <c r="M1744" i="14" s="1"/>
  <c r="AB1792" i="14"/>
  <c r="I1792" i="14" s="1"/>
  <c r="L1792" i="14" s="1"/>
  <c r="M1792" i="14" s="1"/>
  <c r="AB1825" i="14"/>
  <c r="I1825" i="14" s="1"/>
  <c r="L1825" i="14" s="1"/>
  <c r="M1825" i="14" s="1"/>
  <c r="AB1885" i="14"/>
  <c r="I1885" i="14" s="1"/>
  <c r="L1885" i="14" s="1"/>
  <c r="M1885" i="14" s="1"/>
  <c r="AB1942" i="14"/>
  <c r="I1942" i="14" s="1"/>
  <c r="L1942" i="14" s="1"/>
  <c r="M1942" i="14" s="1"/>
  <c r="AB2021" i="14"/>
  <c r="I2021" i="14" s="1"/>
  <c r="L2021" i="14" s="1"/>
  <c r="M2021" i="14" s="1"/>
  <c r="AB2054" i="14"/>
  <c r="I2054" i="14" s="1"/>
  <c r="L2054" i="14" s="1"/>
  <c r="M2054" i="14" s="1"/>
  <c r="AB2079" i="14"/>
  <c r="I2079" i="14" s="1"/>
  <c r="L2079" i="14" s="1"/>
  <c r="M2079" i="14" s="1"/>
  <c r="AB2169" i="14"/>
  <c r="I2169" i="14" s="1"/>
  <c r="L2169" i="14" s="1"/>
  <c r="M2169" i="14" s="1"/>
  <c r="AB2240" i="14"/>
  <c r="I2240" i="14" s="1"/>
  <c r="L2240" i="14" s="1"/>
  <c r="M2240" i="14" s="1"/>
  <c r="AB2266" i="14"/>
  <c r="I2266" i="14" s="1"/>
  <c r="L2266" i="14" s="1"/>
  <c r="M2266" i="14" s="1"/>
  <c r="AB2297" i="14"/>
  <c r="I2297" i="14" s="1"/>
  <c r="L2297" i="14" s="1"/>
  <c r="M2297" i="14" s="1"/>
  <c r="AB2345" i="14"/>
  <c r="I2345" i="14" s="1"/>
  <c r="L2345" i="14" s="1"/>
  <c r="M2345" i="14" s="1"/>
  <c r="AB2367" i="14"/>
  <c r="I2367" i="14" s="1"/>
  <c r="L2367" i="14" s="1"/>
  <c r="M2367" i="14" s="1"/>
  <c r="AB2391" i="14"/>
  <c r="I2391" i="14" s="1"/>
  <c r="L2391" i="14" s="1"/>
  <c r="M2391" i="14" s="1"/>
  <c r="AB2444" i="14"/>
  <c r="I2444" i="14" s="1"/>
  <c r="L2444" i="14" s="1"/>
  <c r="M2444" i="14" s="1"/>
  <c r="AB2512" i="14"/>
  <c r="I2512" i="14" s="1"/>
  <c r="L2512" i="14" s="1"/>
  <c r="M2512" i="14" s="1"/>
  <c r="AB2557" i="14"/>
  <c r="I2557" i="14" s="1"/>
  <c r="L2557" i="14" s="1"/>
  <c r="M2557" i="14" s="1"/>
  <c r="AB2630" i="14"/>
  <c r="I2630" i="14" s="1"/>
  <c r="L2630" i="14" s="1"/>
  <c r="M2630" i="14" s="1"/>
  <c r="AB2674" i="14"/>
  <c r="I2674" i="14" s="1"/>
  <c r="L2674" i="14" s="1"/>
  <c r="M2674" i="14" s="1"/>
  <c r="AB2704" i="14"/>
  <c r="I2704" i="14" s="1"/>
  <c r="L2704" i="14" s="1"/>
  <c r="M2704" i="14" s="1"/>
  <c r="AB2738" i="14"/>
  <c r="I2738" i="14" s="1"/>
  <c r="L2738" i="14" s="1"/>
  <c r="M2738" i="14" s="1"/>
  <c r="AB2787" i="14"/>
  <c r="I2787" i="14" s="1"/>
  <c r="L2787" i="14" s="1"/>
  <c r="M2787" i="14" s="1"/>
  <c r="AB2815" i="14"/>
  <c r="I2815" i="14" s="1"/>
  <c r="L2815" i="14" s="1"/>
  <c r="M2815" i="14" s="1"/>
  <c r="AB2841" i="14"/>
  <c r="I2841" i="14" s="1"/>
  <c r="L2841" i="14" s="1"/>
  <c r="M2841" i="14" s="1"/>
  <c r="AB2887" i="14"/>
  <c r="I2887" i="14" s="1"/>
  <c r="L2887" i="14" s="1"/>
  <c r="M2887" i="14" s="1"/>
  <c r="AB2981" i="14"/>
  <c r="I2981" i="14" s="1"/>
  <c r="L2981" i="14" s="1"/>
  <c r="M2981" i="14" s="1"/>
  <c r="AB3050" i="14"/>
  <c r="I3050" i="14" s="1"/>
  <c r="L3050" i="14" s="1"/>
  <c r="M3050" i="14" s="1"/>
  <c r="AB3080" i="14"/>
  <c r="I3080" i="14" s="1"/>
  <c r="L3080" i="14" s="1"/>
  <c r="M3080" i="14" s="1"/>
  <c r="AB3140" i="14"/>
  <c r="I3140" i="14" s="1"/>
  <c r="L3140" i="14" s="1"/>
  <c r="M3140" i="14" s="1"/>
  <c r="AB3191" i="14"/>
  <c r="I3191" i="14" s="1"/>
  <c r="L3191" i="14" s="1"/>
  <c r="M3191" i="14" s="1"/>
  <c r="AB3342" i="14"/>
  <c r="I3342" i="14" s="1"/>
  <c r="L3342" i="14" s="1"/>
  <c r="M3342" i="14" s="1"/>
  <c r="AB3388" i="14"/>
  <c r="I3388" i="14" s="1"/>
  <c r="L3388" i="14" s="1"/>
  <c r="M3388" i="14" s="1"/>
  <c r="AB2829" i="14"/>
  <c r="I2829" i="14" s="1"/>
  <c r="L2829" i="14" s="1"/>
  <c r="M2829" i="14" s="1"/>
  <c r="AB2918" i="14"/>
  <c r="I2918" i="14" s="1"/>
  <c r="L2918" i="14" s="1"/>
  <c r="M2918" i="14" s="1"/>
  <c r="AB3072" i="14"/>
  <c r="I3072" i="14" s="1"/>
  <c r="L3072" i="14" s="1"/>
  <c r="M3072" i="14" s="1"/>
  <c r="AB3151" i="14"/>
  <c r="I3151" i="14" s="1"/>
  <c r="L3151" i="14" s="1"/>
  <c r="M3151" i="14" s="1"/>
  <c r="AB3363" i="14"/>
  <c r="I3363" i="14" s="1"/>
  <c r="L3363" i="14" s="1"/>
  <c r="M3363" i="14" s="1"/>
  <c r="AB2323" i="14"/>
  <c r="I2323" i="14" s="1"/>
  <c r="L2323" i="14" s="1"/>
  <c r="M2323" i="14" s="1"/>
  <c r="AB2359" i="14"/>
  <c r="I2359" i="14" s="1"/>
  <c r="L2359" i="14" s="1"/>
  <c r="M2359" i="14" s="1"/>
  <c r="AB2397" i="14"/>
  <c r="I2397" i="14" s="1"/>
  <c r="L2397" i="14" s="1"/>
  <c r="M2397" i="14" s="1"/>
  <c r="AB2418" i="14"/>
  <c r="I2418" i="14" s="1"/>
  <c r="L2418" i="14" s="1"/>
  <c r="M2418" i="14" s="1"/>
  <c r="AB2440" i="14"/>
  <c r="I2440" i="14" s="1"/>
  <c r="L2440" i="14" s="1"/>
  <c r="M2440" i="14" s="1"/>
  <c r="AB2465" i="14"/>
  <c r="I2465" i="14" s="1"/>
  <c r="L2465" i="14" s="1"/>
  <c r="M2465" i="14" s="1"/>
  <c r="AB2487" i="14"/>
  <c r="I2487" i="14" s="1"/>
  <c r="L2487" i="14" s="1"/>
  <c r="M2487" i="14" s="1"/>
  <c r="AB2504" i="14"/>
  <c r="I2504" i="14" s="1"/>
  <c r="L2504" i="14" s="1"/>
  <c r="M2504" i="14" s="1"/>
  <c r="AB2529" i="14"/>
  <c r="I2529" i="14" s="1"/>
  <c r="L2529" i="14" s="1"/>
  <c r="M2529" i="14" s="1"/>
  <c r="AB2547" i="14"/>
  <c r="I2547" i="14" s="1"/>
  <c r="L2547" i="14" s="1"/>
  <c r="M2547" i="14" s="1"/>
  <c r="AB2571" i="14"/>
  <c r="I2571" i="14" s="1"/>
  <c r="L2571" i="14" s="1"/>
  <c r="M2571" i="14" s="1"/>
  <c r="AB2591" i="14"/>
  <c r="I2591" i="14" s="1"/>
  <c r="L2591" i="14" s="1"/>
  <c r="M2591" i="14" s="1"/>
  <c r="AB2610" i="14"/>
  <c r="I2610" i="14" s="1"/>
  <c r="L2610" i="14" s="1"/>
  <c r="M2610" i="14" s="1"/>
  <c r="AB2635" i="14"/>
  <c r="I2635" i="14" s="1"/>
  <c r="L2635" i="14" s="1"/>
  <c r="M2635" i="14" s="1"/>
  <c r="AB2654" i="14"/>
  <c r="I2654" i="14" s="1"/>
  <c r="L2654" i="14" s="1"/>
  <c r="M2654" i="14" s="1"/>
  <c r="AB2691" i="14"/>
  <c r="I2691" i="14" s="1"/>
  <c r="L2691" i="14" s="1"/>
  <c r="M2691" i="14" s="1"/>
  <c r="AB2725" i="14"/>
  <c r="I2725" i="14" s="1"/>
  <c r="L2725" i="14" s="1"/>
  <c r="M2725" i="14" s="1"/>
  <c r="AB2759" i="14"/>
  <c r="I2759" i="14" s="1"/>
  <c r="L2759" i="14" s="1"/>
  <c r="M2759" i="14" s="1"/>
  <c r="AB2777" i="14"/>
  <c r="I2777" i="14" s="1"/>
  <c r="L2777" i="14" s="1"/>
  <c r="M2777" i="14" s="1"/>
  <c r="AB2811" i="14"/>
  <c r="I2811" i="14" s="1"/>
  <c r="L2811" i="14" s="1"/>
  <c r="M2811" i="14" s="1"/>
  <c r="AB2848" i="14"/>
  <c r="I2848" i="14" s="1"/>
  <c r="L2848" i="14" s="1"/>
  <c r="M2848" i="14" s="1"/>
  <c r="AB2870" i="14"/>
  <c r="I2870" i="14" s="1"/>
  <c r="L2870" i="14" s="1"/>
  <c r="M2870" i="14" s="1"/>
  <c r="AB2902" i="14"/>
  <c r="I2902" i="14" s="1"/>
  <c r="L2902" i="14" s="1"/>
  <c r="M2902" i="14" s="1"/>
  <c r="AB2919" i="14"/>
  <c r="I2919" i="14" s="1"/>
  <c r="L2919" i="14" s="1"/>
  <c r="M2919" i="14" s="1"/>
  <c r="AB2937" i="14"/>
  <c r="I2937" i="14" s="1"/>
  <c r="L2937" i="14" s="1"/>
  <c r="M2937" i="14" s="1"/>
  <c r="AB2953" i="14"/>
  <c r="I2953" i="14" s="1"/>
  <c r="L2953" i="14" s="1"/>
  <c r="M2953" i="14" s="1"/>
  <c r="AB2969" i="14"/>
  <c r="I2969" i="14" s="1"/>
  <c r="L2969" i="14" s="1"/>
  <c r="M2969" i="14" s="1"/>
  <c r="AB2990" i="14"/>
  <c r="I2990" i="14" s="1"/>
  <c r="L2990" i="14" s="1"/>
  <c r="M2990" i="14" s="1"/>
  <c r="AB3006" i="14"/>
  <c r="I3006" i="14" s="1"/>
  <c r="L3006" i="14" s="1"/>
  <c r="M3006" i="14" s="1"/>
  <c r="AB3028" i="14"/>
  <c r="I3028" i="14" s="1"/>
  <c r="L3028" i="14" s="1"/>
  <c r="M3028" i="14" s="1"/>
  <c r="AB3062" i="14"/>
  <c r="I3062" i="14" s="1"/>
  <c r="L3062" i="14" s="1"/>
  <c r="M3062" i="14" s="1"/>
  <c r="AB3093" i="14"/>
  <c r="I3093" i="14" s="1"/>
  <c r="L3093" i="14" s="1"/>
  <c r="M3093" i="14" s="1"/>
  <c r="AB3111" i="14"/>
  <c r="I3111" i="14" s="1"/>
  <c r="L3111" i="14" s="1"/>
  <c r="M3111" i="14" s="1"/>
  <c r="AB3138" i="14"/>
  <c r="I3138" i="14" s="1"/>
  <c r="L3138" i="14" s="1"/>
  <c r="M3138" i="14" s="1"/>
  <c r="AB3166" i="14"/>
  <c r="I3166" i="14" s="1"/>
  <c r="L3166" i="14" s="1"/>
  <c r="M3166" i="14" s="1"/>
  <c r="AB3184" i="14"/>
  <c r="I3184" i="14" s="1"/>
  <c r="L3184" i="14" s="1"/>
  <c r="M3184" i="14" s="1"/>
  <c r="AB3217" i="14"/>
  <c r="I3217" i="14" s="1"/>
  <c r="L3217" i="14" s="1"/>
  <c r="M3217" i="14" s="1"/>
  <c r="AB3233" i="14"/>
  <c r="I3233" i="14" s="1"/>
  <c r="L3233" i="14" s="1"/>
  <c r="M3233" i="14" s="1"/>
  <c r="AB3250" i="14"/>
  <c r="I3250" i="14" s="1"/>
  <c r="L3250" i="14" s="1"/>
  <c r="M3250" i="14" s="1"/>
  <c r="AB3268" i="14"/>
  <c r="I3268" i="14" s="1"/>
  <c r="L3268" i="14" s="1"/>
  <c r="M3268" i="14" s="1"/>
  <c r="AB3284" i="14"/>
  <c r="I3284" i="14" s="1"/>
  <c r="L3284" i="14" s="1"/>
  <c r="M3284" i="14" s="1"/>
  <c r="AB3300" i="14"/>
  <c r="I3300" i="14" s="1"/>
  <c r="L3300" i="14" s="1"/>
  <c r="M3300" i="14" s="1"/>
  <c r="AB3321" i="14"/>
  <c r="I3321" i="14" s="1"/>
  <c r="L3321" i="14" s="1"/>
  <c r="M3321" i="14" s="1"/>
  <c r="AB3344" i="14"/>
  <c r="I3344" i="14" s="1"/>
  <c r="L3344" i="14" s="1"/>
  <c r="M3344" i="14" s="1"/>
  <c r="AB3366" i="14"/>
  <c r="I3366" i="14" s="1"/>
  <c r="L3366" i="14" s="1"/>
  <c r="M3366" i="14" s="1"/>
  <c r="AB3394" i="14"/>
  <c r="I3394" i="14" s="1"/>
  <c r="L3394" i="14" s="1"/>
  <c r="M3394" i="14" s="1"/>
  <c r="AB3413" i="14"/>
  <c r="I3413" i="14" s="1"/>
  <c r="L3413" i="14" s="1"/>
  <c r="M3413" i="14" s="1"/>
  <c r="AB4" i="14"/>
  <c r="I4" i="14" s="1"/>
  <c r="L4" i="14" s="1"/>
  <c r="M4" i="14" s="1"/>
  <c r="AB67" i="14"/>
  <c r="I67" i="14" s="1"/>
  <c r="L67" i="14" s="1"/>
  <c r="M67" i="14" s="1"/>
  <c r="AB164" i="14"/>
  <c r="I164" i="14" s="1"/>
  <c r="L164" i="14" s="1"/>
  <c r="M164" i="14" s="1"/>
  <c r="AB202" i="14"/>
  <c r="I202" i="14" s="1"/>
  <c r="L202" i="14" s="1"/>
  <c r="M202" i="14" s="1"/>
  <c r="AB304" i="14"/>
  <c r="I304" i="14" s="1"/>
  <c r="L304" i="14" s="1"/>
  <c r="M304" i="14" s="1"/>
  <c r="AB358" i="14"/>
  <c r="I358" i="14" s="1"/>
  <c r="L358" i="14" s="1"/>
  <c r="M358" i="14" s="1"/>
  <c r="AB407" i="14"/>
  <c r="I407" i="14" s="1"/>
  <c r="L407" i="14" s="1"/>
  <c r="M407" i="14" s="1"/>
  <c r="AB427" i="14"/>
  <c r="I427" i="14" s="1"/>
  <c r="L427" i="14" s="1"/>
  <c r="M427" i="14" s="1"/>
  <c r="AB456" i="14"/>
  <c r="I456" i="14" s="1"/>
  <c r="L456" i="14" s="1"/>
  <c r="M456" i="14" s="1"/>
  <c r="AB487" i="14"/>
  <c r="I487" i="14" s="1"/>
  <c r="L487" i="14" s="1"/>
  <c r="M487" i="14" s="1"/>
  <c r="AB580" i="14"/>
  <c r="I580" i="14" s="1"/>
  <c r="L580" i="14" s="1"/>
  <c r="M580" i="14" s="1"/>
  <c r="AB638" i="14"/>
  <c r="I638" i="14" s="1"/>
  <c r="L638" i="14" s="1"/>
  <c r="M638" i="14" s="1"/>
  <c r="AB669" i="14"/>
  <c r="I669" i="14" s="1"/>
  <c r="L669" i="14" s="1"/>
  <c r="M669" i="14" s="1"/>
  <c r="AB685" i="14"/>
  <c r="I685" i="14" s="1"/>
  <c r="L685" i="14" s="1"/>
  <c r="M685" i="14" s="1"/>
  <c r="AB770" i="14"/>
  <c r="I770" i="14" s="1"/>
  <c r="L770" i="14" s="1"/>
  <c r="M770" i="14" s="1"/>
  <c r="AB805" i="14"/>
  <c r="I805" i="14" s="1"/>
  <c r="L805" i="14" s="1"/>
  <c r="M805" i="14" s="1"/>
  <c r="AB822" i="14"/>
  <c r="I822" i="14" s="1"/>
  <c r="L822" i="14" s="1"/>
  <c r="M822" i="14" s="1"/>
  <c r="AB863" i="14"/>
  <c r="I863" i="14" s="1"/>
  <c r="L863" i="14" s="1"/>
  <c r="M863" i="14" s="1"/>
  <c r="AB880" i="14"/>
  <c r="I880" i="14" s="1"/>
  <c r="L880" i="14" s="1"/>
  <c r="M880" i="14" s="1"/>
  <c r="AB913" i="14"/>
  <c r="I913" i="14" s="1"/>
  <c r="L913" i="14" s="1"/>
  <c r="M913" i="14" s="1"/>
  <c r="AB931" i="14"/>
  <c r="I931" i="14" s="1"/>
  <c r="L931" i="14" s="1"/>
  <c r="M931" i="14" s="1"/>
  <c r="AB976" i="14"/>
  <c r="I976" i="14" s="1"/>
  <c r="L976" i="14" s="1"/>
  <c r="M976" i="14" s="1"/>
  <c r="AB1023" i="14"/>
  <c r="I1023" i="14" s="1"/>
  <c r="L1023" i="14" s="1"/>
  <c r="M1023" i="14" s="1"/>
  <c r="AB1070" i="14"/>
  <c r="I1070" i="14" s="1"/>
  <c r="L1070" i="14" s="1"/>
  <c r="M1070" i="14" s="1"/>
  <c r="AB1140" i="14"/>
  <c r="I1140" i="14" s="1"/>
  <c r="L1140" i="14" s="1"/>
  <c r="M1140" i="14" s="1"/>
  <c r="AB1170" i="14"/>
  <c r="I1170" i="14" s="1"/>
  <c r="L1170" i="14" s="1"/>
  <c r="M1170" i="14" s="1"/>
  <c r="AB1268" i="14"/>
  <c r="I1268" i="14" s="1"/>
  <c r="L1268" i="14" s="1"/>
  <c r="M1268" i="14" s="1"/>
  <c r="AB1298" i="14"/>
  <c r="I1298" i="14" s="1"/>
  <c r="L1298" i="14" s="1"/>
  <c r="M1298" i="14" s="1"/>
  <c r="AB1346" i="14"/>
  <c r="I1346" i="14" s="1"/>
  <c r="L1346" i="14" s="1"/>
  <c r="M1346" i="14" s="1"/>
  <c r="AB1371" i="14"/>
  <c r="I1371" i="14" s="1"/>
  <c r="L1371" i="14" s="1"/>
  <c r="M1371" i="14" s="1"/>
  <c r="AB1452" i="14"/>
  <c r="I1452" i="14" s="1"/>
  <c r="L1452" i="14" s="1"/>
  <c r="M1452" i="14" s="1"/>
  <c r="AB1505" i="14"/>
  <c r="I1505" i="14" s="1"/>
  <c r="L1505" i="14" s="1"/>
  <c r="M1505" i="14" s="1"/>
  <c r="AB1583" i="14"/>
  <c r="I1583" i="14" s="1"/>
  <c r="L1583" i="14" s="1"/>
  <c r="M1583" i="14" s="1"/>
  <c r="AB1621" i="14"/>
  <c r="I1621" i="14" s="1"/>
  <c r="L1621" i="14" s="1"/>
  <c r="M1621" i="14" s="1"/>
  <c r="AB1656" i="14"/>
  <c r="I1656" i="14" s="1"/>
  <c r="L1656" i="14" s="1"/>
  <c r="M1656" i="14" s="1"/>
  <c r="AB1750" i="14"/>
  <c r="I1750" i="14" s="1"/>
  <c r="L1750" i="14" s="1"/>
  <c r="M1750" i="14" s="1"/>
  <c r="AB1804" i="14"/>
  <c r="I1804" i="14" s="1"/>
  <c r="L1804" i="14" s="1"/>
  <c r="M1804" i="14" s="1"/>
  <c r="AB1830" i="14"/>
  <c r="I1830" i="14" s="1"/>
  <c r="L1830" i="14" s="1"/>
  <c r="M1830" i="14" s="1"/>
  <c r="AB1899" i="14"/>
  <c r="I1899" i="14" s="1"/>
  <c r="L1899" i="14" s="1"/>
  <c r="M1899" i="14" s="1"/>
  <c r="AB1973" i="14"/>
  <c r="I1973" i="14" s="1"/>
  <c r="L1973" i="14" s="1"/>
  <c r="M1973" i="14" s="1"/>
  <c r="AB2039" i="14"/>
  <c r="I2039" i="14" s="1"/>
  <c r="L2039" i="14" s="1"/>
  <c r="M2039" i="14" s="1"/>
  <c r="AB2057" i="14"/>
  <c r="I2057" i="14" s="1"/>
  <c r="L2057" i="14" s="1"/>
  <c r="M2057" i="14" s="1"/>
  <c r="AB2113" i="14"/>
  <c r="I2113" i="14" s="1"/>
  <c r="L2113" i="14" s="1"/>
  <c r="M2113" i="14" s="1"/>
  <c r="AB2176" i="14"/>
  <c r="I2176" i="14" s="1"/>
  <c r="L2176" i="14" s="1"/>
  <c r="M2176" i="14" s="1"/>
  <c r="AB2252" i="14"/>
  <c r="I2252" i="14" s="1"/>
  <c r="L2252" i="14" s="1"/>
  <c r="M2252" i="14" s="1"/>
  <c r="AB2276" i="14"/>
  <c r="I2276" i="14" s="1"/>
  <c r="L2276" i="14" s="1"/>
  <c r="M2276" i="14" s="1"/>
  <c r="AB2308" i="14"/>
  <c r="I2308" i="14" s="1"/>
  <c r="L2308" i="14" s="1"/>
  <c r="M2308" i="14" s="1"/>
  <c r="AB2350" i="14"/>
  <c r="I2350" i="14" s="1"/>
  <c r="L2350" i="14" s="1"/>
  <c r="M2350" i="14" s="1"/>
  <c r="AB2388" i="14"/>
  <c r="I2388" i="14" s="1"/>
  <c r="L2388" i="14" s="1"/>
  <c r="M2388" i="14" s="1"/>
  <c r="AB2485" i="14"/>
  <c r="I2485" i="14" s="1"/>
  <c r="L2485" i="14" s="1"/>
  <c r="M2485" i="14" s="1"/>
  <c r="AB2623" i="14"/>
  <c r="I2623" i="14" s="1"/>
  <c r="L2623" i="14" s="1"/>
  <c r="M2623" i="14" s="1"/>
  <c r="AB2701" i="14"/>
  <c r="I2701" i="14" s="1"/>
  <c r="L2701" i="14" s="1"/>
  <c r="M2701" i="14" s="1"/>
  <c r="AB2781" i="14"/>
  <c r="I2781" i="14" s="1"/>
  <c r="L2781" i="14" s="1"/>
  <c r="M2781" i="14" s="1"/>
  <c r="AB2892" i="14"/>
  <c r="I2892" i="14" s="1"/>
  <c r="L2892" i="14" s="1"/>
  <c r="M2892" i="14" s="1"/>
  <c r="AB3149" i="14"/>
  <c r="I3149" i="14" s="1"/>
  <c r="L3149" i="14" s="1"/>
  <c r="M3149" i="14" s="1"/>
  <c r="AB1807" i="14"/>
  <c r="I1807" i="14" s="1"/>
  <c r="L1807" i="14" s="1"/>
  <c r="M1807" i="14" s="1"/>
  <c r="J64" i="1"/>
  <c r="I64" i="1" s="1"/>
  <c r="AB1005" i="14"/>
  <c r="I1005" i="14" s="1"/>
  <c r="L1005" i="14" s="1"/>
  <c r="M1005" i="14" s="1"/>
  <c r="AB1096" i="14"/>
  <c r="I1096" i="14" s="1"/>
  <c r="L1096" i="14" s="1"/>
  <c r="M1096" i="14" s="1"/>
  <c r="AB1238" i="14"/>
  <c r="I1238" i="14" s="1"/>
  <c r="L1238" i="14" s="1"/>
  <c r="M1238" i="14" s="1"/>
  <c r="AB1313" i="14"/>
  <c r="I1313" i="14" s="1"/>
  <c r="L1313" i="14" s="1"/>
  <c r="M1313" i="14" s="1"/>
  <c r="AB1408" i="14"/>
  <c r="I1408" i="14" s="1"/>
  <c r="L1408" i="14" s="1"/>
  <c r="M1408" i="14" s="1"/>
  <c r="AB1548" i="14"/>
  <c r="I1548" i="14" s="1"/>
  <c r="L1548" i="14" s="1"/>
  <c r="M1548" i="14" s="1"/>
  <c r="AB1636" i="14"/>
  <c r="I1636" i="14" s="1"/>
  <c r="L1636" i="14" s="1"/>
  <c r="M1636" i="14" s="1"/>
  <c r="AB1790" i="14"/>
  <c r="I1790" i="14" s="1"/>
  <c r="L1790" i="14" s="1"/>
  <c r="M1790" i="14" s="1"/>
  <c r="AB1851" i="14"/>
  <c r="I1851" i="14" s="1"/>
  <c r="L1851" i="14" s="1"/>
  <c r="M1851" i="14" s="1"/>
  <c r="AB2000" i="14"/>
  <c r="I2000" i="14" s="1"/>
  <c r="L2000" i="14" s="1"/>
  <c r="M2000" i="14" s="1"/>
  <c r="AB2075" i="14"/>
  <c r="I2075" i="14" s="1"/>
  <c r="L2075" i="14" s="1"/>
  <c r="M2075" i="14" s="1"/>
  <c r="AB2218" i="14"/>
  <c r="I2218" i="14" s="1"/>
  <c r="L2218" i="14" s="1"/>
  <c r="M2218" i="14" s="1"/>
  <c r="AB2294" i="14"/>
  <c r="I2294" i="14" s="1"/>
  <c r="L2294" i="14" s="1"/>
  <c r="M2294" i="14" s="1"/>
  <c r="AB2361" i="14"/>
  <c r="I2361" i="14" s="1"/>
  <c r="L2361" i="14" s="1"/>
  <c r="M2361" i="14" s="1"/>
  <c r="AB2439" i="14"/>
  <c r="I2439" i="14" s="1"/>
  <c r="L2439" i="14" s="1"/>
  <c r="M2439" i="14" s="1"/>
  <c r="AB2554" i="14"/>
  <c r="I2554" i="14" s="1"/>
  <c r="L2554" i="14" s="1"/>
  <c r="M2554" i="14" s="1"/>
  <c r="AB2671" i="14"/>
  <c r="I2671" i="14" s="1"/>
  <c r="L2671" i="14" s="1"/>
  <c r="M2671" i="14" s="1"/>
  <c r="AB2733" i="14"/>
  <c r="I2733" i="14" s="1"/>
  <c r="L2733" i="14" s="1"/>
  <c r="M2733" i="14" s="1"/>
  <c r="AB2813" i="14"/>
  <c r="I2813" i="14" s="1"/>
  <c r="L2813" i="14" s="1"/>
  <c r="M2813" i="14" s="1"/>
  <c r="AB2884" i="14"/>
  <c r="I2884" i="14" s="1"/>
  <c r="L2884" i="14" s="1"/>
  <c r="M2884" i="14" s="1"/>
  <c r="AB3042" i="14"/>
  <c r="I3042" i="14" s="1"/>
  <c r="L3042" i="14" s="1"/>
  <c r="M3042" i="14" s="1"/>
  <c r="AB3125" i="14"/>
  <c r="I3125" i="14" s="1"/>
  <c r="L3125" i="14" s="1"/>
  <c r="M3125" i="14" s="1"/>
  <c r="AB3340" i="14"/>
  <c r="I3340" i="14" s="1"/>
  <c r="L3340" i="14" s="1"/>
  <c r="M3340" i="14" s="1"/>
  <c r="AB2823" i="14"/>
  <c r="I2823" i="14" s="1"/>
  <c r="L2823" i="14" s="1"/>
  <c r="M2823" i="14" s="1"/>
  <c r="J211" i="1"/>
  <c r="J343" i="1"/>
  <c r="J170" i="1"/>
  <c r="J302" i="1"/>
  <c r="J435" i="1"/>
  <c r="J446" i="1"/>
  <c r="J319" i="1"/>
  <c r="J43" i="1"/>
  <c r="J280" i="1"/>
  <c r="J417" i="1"/>
  <c r="J423" i="1"/>
  <c r="AB429" i="14"/>
  <c r="I429" i="14" s="1"/>
  <c r="L429" i="14" s="1"/>
  <c r="M429" i="14" s="1"/>
  <c r="AB76" i="14"/>
  <c r="I76" i="14" s="1"/>
  <c r="L76" i="14" s="1"/>
  <c r="M76" i="14" s="1"/>
  <c r="AB151" i="14"/>
  <c r="I151" i="14" s="1"/>
  <c r="L151" i="14" s="1"/>
  <c r="M151" i="14" s="1"/>
  <c r="AB233" i="14"/>
  <c r="I233" i="14" s="1"/>
  <c r="L233" i="14" s="1"/>
  <c r="M233" i="14" s="1"/>
  <c r="AB283" i="14"/>
  <c r="I283" i="14" s="1"/>
  <c r="L283" i="14" s="1"/>
  <c r="M283" i="14" s="1"/>
  <c r="AB392" i="14"/>
  <c r="I392" i="14" s="1"/>
  <c r="L392" i="14" s="1"/>
  <c r="M392" i="14" s="1"/>
  <c r="AB533" i="14"/>
  <c r="I533" i="14" s="1"/>
  <c r="L533" i="14" s="1"/>
  <c r="M533" i="14" s="1"/>
  <c r="AB607" i="14"/>
  <c r="I607" i="14" s="1"/>
  <c r="L607" i="14" s="1"/>
  <c r="M607" i="14" s="1"/>
  <c r="AB725" i="14"/>
  <c r="I725" i="14" s="1"/>
  <c r="L725" i="14" s="1"/>
  <c r="M725" i="14" s="1"/>
  <c r="AB839" i="14"/>
  <c r="I839" i="14" s="1"/>
  <c r="L839" i="14" s="1"/>
  <c r="M839" i="14" s="1"/>
  <c r="AB975" i="14"/>
  <c r="I975" i="14" s="1"/>
  <c r="L975" i="14" s="1"/>
  <c r="M975" i="14" s="1"/>
  <c r="AB40" i="14"/>
  <c r="I40" i="14" s="1"/>
  <c r="L40" i="14" s="1"/>
  <c r="M40" i="14" s="1"/>
  <c r="AB123" i="14"/>
  <c r="I123" i="14" s="1"/>
  <c r="L123" i="14" s="1"/>
  <c r="M123" i="14" s="1"/>
  <c r="AB219" i="14"/>
  <c r="I219" i="14" s="1"/>
  <c r="L219" i="14" s="1"/>
  <c r="M219" i="14" s="1"/>
  <c r="AB324" i="14"/>
  <c r="I324" i="14" s="1"/>
  <c r="L324" i="14" s="1"/>
  <c r="M324" i="14" s="1"/>
  <c r="AB496" i="14"/>
  <c r="I496" i="14" s="1"/>
  <c r="L496" i="14" s="1"/>
  <c r="M496" i="14" s="1"/>
  <c r="AB570" i="14"/>
  <c r="I570" i="14" s="1"/>
  <c r="L570" i="14" s="1"/>
  <c r="M570" i="14" s="1"/>
  <c r="AB654" i="14"/>
  <c r="I654" i="14" s="1"/>
  <c r="L654" i="14" s="1"/>
  <c r="M654" i="14" s="1"/>
  <c r="AB764" i="14"/>
  <c r="I764" i="14" s="1"/>
  <c r="L764" i="14" s="1"/>
  <c r="M764" i="14" s="1"/>
  <c r="AB943" i="14"/>
  <c r="I943" i="14" s="1"/>
  <c r="L943" i="14" s="1"/>
  <c r="M943" i="14" s="1"/>
  <c r="AB1017" i="14"/>
  <c r="I1017" i="14" s="1"/>
  <c r="L1017" i="14" s="1"/>
  <c r="M1017" i="14" s="1"/>
  <c r="AB1102" i="14"/>
  <c r="I1102" i="14" s="1"/>
  <c r="L1102" i="14" s="1"/>
  <c r="M1102" i="14" s="1"/>
  <c r="AB1195" i="14"/>
  <c r="I1195" i="14" s="1"/>
  <c r="L1195" i="14" s="1"/>
  <c r="M1195" i="14" s="1"/>
  <c r="AB1275" i="14"/>
  <c r="I1275" i="14" s="1"/>
  <c r="L1275" i="14" s="1"/>
  <c r="M1275" i="14" s="1"/>
  <c r="AB1392" i="14"/>
  <c r="I1392" i="14" s="1"/>
  <c r="L1392" i="14" s="1"/>
  <c r="M1392" i="14" s="1"/>
  <c r="AB1483" i="14"/>
  <c r="I1483" i="14" s="1"/>
  <c r="L1483" i="14" s="1"/>
  <c r="M1483" i="14" s="1"/>
  <c r="AB35" i="14"/>
  <c r="I35" i="14" s="1"/>
  <c r="L35" i="14" s="1"/>
  <c r="M35" i="14" s="1"/>
  <c r="AB122" i="14"/>
  <c r="I122" i="14" s="1"/>
  <c r="L122" i="14" s="1"/>
  <c r="M122" i="14" s="1"/>
  <c r="AB274" i="14"/>
  <c r="I274" i="14" s="1"/>
  <c r="L274" i="14" s="1"/>
  <c r="M274" i="14" s="1"/>
  <c r="AB534" i="14"/>
  <c r="I534" i="14" s="1"/>
  <c r="L534" i="14" s="1"/>
  <c r="M534" i="14" s="1"/>
  <c r="AB1536" i="14"/>
  <c r="I1536" i="14" s="1"/>
  <c r="L1536" i="14" s="1"/>
  <c r="M1536" i="14" s="1"/>
  <c r="AB1717" i="14"/>
  <c r="I1717" i="14" s="1"/>
  <c r="L1717" i="14" s="1"/>
  <c r="M1717" i="14" s="1"/>
  <c r="AB1908" i="14"/>
  <c r="I1908" i="14" s="1"/>
  <c r="L1908" i="14" s="1"/>
  <c r="M1908" i="14" s="1"/>
  <c r="AB2108" i="14"/>
  <c r="I2108" i="14" s="1"/>
  <c r="L2108" i="14" s="1"/>
  <c r="M2108" i="14" s="1"/>
  <c r="AB2316" i="14"/>
  <c r="I2316" i="14" s="1"/>
  <c r="L2316" i="14" s="1"/>
  <c r="M2316" i="14" s="1"/>
  <c r="AB170" i="14"/>
  <c r="I170" i="14" s="1"/>
  <c r="L170" i="14" s="1"/>
  <c r="M170" i="14" s="1"/>
  <c r="AB261" i="14"/>
  <c r="I261" i="14" s="1"/>
  <c r="L261" i="14" s="1"/>
  <c r="M261" i="14" s="1"/>
  <c r="AB348" i="14"/>
  <c r="I348" i="14" s="1"/>
  <c r="L348" i="14" s="1"/>
  <c r="M348" i="14" s="1"/>
  <c r="AB521" i="14"/>
  <c r="I521" i="14" s="1"/>
  <c r="L521" i="14" s="1"/>
  <c r="M521" i="14" s="1"/>
  <c r="AB597" i="14"/>
  <c r="I597" i="14" s="1"/>
  <c r="L597" i="14" s="1"/>
  <c r="M597" i="14" s="1"/>
  <c r="AB730" i="14"/>
  <c r="I730" i="14" s="1"/>
  <c r="L730" i="14" s="1"/>
  <c r="M730" i="14" s="1"/>
  <c r="AB1609" i="14"/>
  <c r="I1609" i="14" s="1"/>
  <c r="L1609" i="14" s="1"/>
  <c r="M1609" i="14" s="1"/>
  <c r="AB1707" i="14"/>
  <c r="I1707" i="14" s="1"/>
  <c r="L1707" i="14" s="1"/>
  <c r="M1707" i="14" s="1"/>
  <c r="AB1789" i="14"/>
  <c r="I1789" i="14" s="1"/>
  <c r="L1789" i="14" s="1"/>
  <c r="M1789" i="14" s="1"/>
  <c r="AB1895" i="14"/>
  <c r="I1895" i="14" s="1"/>
  <c r="L1895" i="14" s="1"/>
  <c r="M1895" i="14" s="1"/>
  <c r="AB1978" i="14"/>
  <c r="I1978" i="14" s="1"/>
  <c r="L1978" i="14" s="1"/>
  <c r="M1978" i="14" s="1"/>
  <c r="AB2090" i="14"/>
  <c r="I2090" i="14" s="1"/>
  <c r="L2090" i="14" s="1"/>
  <c r="M2090" i="14" s="1"/>
  <c r="AB2185" i="14"/>
  <c r="I2185" i="14" s="1"/>
  <c r="L2185" i="14" s="1"/>
  <c r="M2185" i="14" s="1"/>
  <c r="AB2290" i="14"/>
  <c r="I2290" i="14" s="1"/>
  <c r="L2290" i="14" s="1"/>
  <c r="M2290" i="14" s="1"/>
  <c r="AB2421" i="14"/>
  <c r="I2421" i="14" s="1"/>
  <c r="L2421" i="14" s="1"/>
  <c r="M2421" i="14" s="1"/>
  <c r="AB2518" i="14"/>
  <c r="I2518" i="14" s="1"/>
  <c r="L2518" i="14" s="1"/>
  <c r="M2518" i="14" s="1"/>
  <c r="AB2607" i="14"/>
  <c r="I2607" i="14" s="1"/>
  <c r="L2607" i="14" s="1"/>
  <c r="M2607" i="14" s="1"/>
  <c r="AB2726" i="14"/>
  <c r="I2726" i="14" s="1"/>
  <c r="L2726" i="14" s="1"/>
  <c r="M2726" i="14" s="1"/>
  <c r="AB2856" i="14"/>
  <c r="I2856" i="14" s="1"/>
  <c r="L2856" i="14" s="1"/>
  <c r="M2856" i="14" s="1"/>
  <c r="AB2948" i="14"/>
  <c r="I2948" i="14" s="1"/>
  <c r="L2948" i="14" s="1"/>
  <c r="M2948" i="14" s="1"/>
  <c r="AB3030" i="14"/>
  <c r="I3030" i="14" s="1"/>
  <c r="L3030" i="14" s="1"/>
  <c r="M3030" i="14" s="1"/>
  <c r="AB844" i="14"/>
  <c r="I844" i="14" s="1"/>
  <c r="L844" i="14" s="1"/>
  <c r="M844" i="14" s="1"/>
  <c r="AB995" i="14"/>
  <c r="I995" i="14" s="1"/>
  <c r="L995" i="14" s="1"/>
  <c r="M995" i="14" s="1"/>
  <c r="AB1095" i="14"/>
  <c r="I1095" i="14" s="1"/>
  <c r="L1095" i="14" s="1"/>
  <c r="M1095" i="14" s="1"/>
  <c r="AB1194" i="14"/>
  <c r="I1194" i="14" s="1"/>
  <c r="L1194" i="14" s="1"/>
  <c r="M1194" i="14" s="1"/>
  <c r="AB1274" i="14"/>
  <c r="I1274" i="14" s="1"/>
  <c r="L1274" i="14" s="1"/>
  <c r="M1274" i="14" s="1"/>
  <c r="AB1391" i="14"/>
  <c r="I1391" i="14" s="1"/>
  <c r="L1391" i="14" s="1"/>
  <c r="M1391" i="14" s="1"/>
  <c r="AB1482" i="14"/>
  <c r="I1482" i="14" s="1"/>
  <c r="L1482" i="14" s="1"/>
  <c r="M1482" i="14" s="1"/>
  <c r="AB1598" i="14"/>
  <c r="I1598" i="14" s="1"/>
  <c r="L1598" i="14" s="1"/>
  <c r="M1598" i="14" s="1"/>
  <c r="AB1687" i="14"/>
  <c r="I1687" i="14" s="1"/>
  <c r="L1687" i="14" s="1"/>
  <c r="M1687" i="14" s="1"/>
  <c r="AB1725" i="14"/>
  <c r="I1725" i="14" s="1"/>
  <c r="L1725" i="14" s="1"/>
  <c r="M1725" i="14" s="1"/>
  <c r="AB1772" i="14"/>
  <c r="I1772" i="14" s="1"/>
  <c r="L1772" i="14" s="1"/>
  <c r="M1772" i="14" s="1"/>
  <c r="AB1837" i="14"/>
  <c r="I1837" i="14" s="1"/>
  <c r="L1837" i="14" s="1"/>
  <c r="M1837" i="14" s="1"/>
  <c r="AB1875" i="14"/>
  <c r="I1875" i="14" s="1"/>
  <c r="L1875" i="14" s="1"/>
  <c r="M1875" i="14" s="1"/>
  <c r="AB1913" i="14"/>
  <c r="I1913" i="14" s="1"/>
  <c r="L1913" i="14" s="1"/>
  <c r="M1913" i="14" s="1"/>
  <c r="AB1959" i="14"/>
  <c r="I1959" i="14" s="1"/>
  <c r="L1959" i="14" s="1"/>
  <c r="M1959" i="14" s="1"/>
  <c r="AB1084" i="14"/>
  <c r="I1084" i="14" s="1"/>
  <c r="L1084" i="14" s="1"/>
  <c r="M1084" i="14" s="1"/>
  <c r="AB1176" i="14"/>
  <c r="I1176" i="14" s="1"/>
  <c r="L1176" i="14" s="1"/>
  <c r="M1176" i="14" s="1"/>
  <c r="AB1248" i="14"/>
  <c r="I1248" i="14" s="1"/>
  <c r="L1248" i="14" s="1"/>
  <c r="M1248" i="14" s="1"/>
  <c r="AB1345" i="14"/>
  <c r="I1345" i="14" s="1"/>
  <c r="L1345" i="14" s="1"/>
  <c r="M1345" i="14" s="1"/>
  <c r="AB1437" i="14"/>
  <c r="I1437" i="14" s="1"/>
  <c r="L1437" i="14" s="1"/>
  <c r="M1437" i="14" s="1"/>
  <c r="AB430" i="14"/>
  <c r="I430" i="14" s="1"/>
  <c r="L430" i="14" s="1"/>
  <c r="M430" i="14" s="1"/>
  <c r="AB51" i="14"/>
  <c r="I51" i="14" s="1"/>
  <c r="L51" i="14" s="1"/>
  <c r="M51" i="14" s="1"/>
  <c r="AB130" i="14"/>
  <c r="I130" i="14" s="1"/>
  <c r="L130" i="14" s="1"/>
  <c r="M130" i="14" s="1"/>
  <c r="AB220" i="14"/>
  <c r="I220" i="14" s="1"/>
  <c r="L220" i="14" s="1"/>
  <c r="M220" i="14" s="1"/>
  <c r="AB294" i="14"/>
  <c r="I294" i="14" s="1"/>
  <c r="L294" i="14" s="1"/>
  <c r="M294" i="14" s="1"/>
  <c r="AB396" i="14"/>
  <c r="I396" i="14" s="1"/>
  <c r="L396" i="14" s="1"/>
  <c r="M396" i="14" s="1"/>
  <c r="AB536" i="14"/>
  <c r="I536" i="14" s="1"/>
  <c r="L536" i="14" s="1"/>
  <c r="M536" i="14" s="1"/>
  <c r="AB606" i="14"/>
  <c r="I606" i="14" s="1"/>
  <c r="L606" i="14" s="1"/>
  <c r="M606" i="14" s="1"/>
  <c r="AB713" i="14"/>
  <c r="I713" i="14" s="1"/>
  <c r="L713" i="14" s="1"/>
  <c r="M713" i="14" s="1"/>
  <c r="AB1574" i="14"/>
  <c r="I1574" i="14" s="1"/>
  <c r="L1574" i="14" s="1"/>
  <c r="M1574" i="14" s="1"/>
  <c r="AB1672" i="14"/>
  <c r="I1672" i="14" s="1"/>
  <c r="L1672" i="14" s="1"/>
  <c r="M1672" i="14" s="1"/>
  <c r="AB1751" i="14"/>
  <c r="I1751" i="14" s="1"/>
  <c r="L1751" i="14" s="1"/>
  <c r="M1751" i="14" s="1"/>
  <c r="AB1858" i="14"/>
  <c r="I1858" i="14" s="1"/>
  <c r="L1858" i="14" s="1"/>
  <c r="M1858" i="14" s="1"/>
  <c r="AB1931" i="14"/>
  <c r="I1931" i="14" s="1"/>
  <c r="L1931" i="14" s="1"/>
  <c r="M1931" i="14" s="1"/>
  <c r="AB2015" i="14"/>
  <c r="I2015" i="14" s="1"/>
  <c r="L2015" i="14" s="1"/>
  <c r="M2015" i="14" s="1"/>
  <c r="AB2130" i="14"/>
  <c r="I2130" i="14" s="1"/>
  <c r="L2130" i="14" s="1"/>
  <c r="M2130" i="14" s="1"/>
  <c r="AB2206" i="14"/>
  <c r="I2206" i="14" s="1"/>
  <c r="L2206" i="14" s="1"/>
  <c r="M2206" i="14" s="1"/>
  <c r="AB2310" i="14"/>
  <c r="I2310" i="14" s="1"/>
  <c r="L2310" i="14" s="1"/>
  <c r="M2310" i="14" s="1"/>
  <c r="AB2419" i="14"/>
  <c r="I2419" i="14" s="1"/>
  <c r="L2419" i="14" s="1"/>
  <c r="M2419" i="14" s="1"/>
  <c r="AB2501" i="14"/>
  <c r="I2501" i="14" s="1"/>
  <c r="L2501" i="14" s="1"/>
  <c r="M2501" i="14" s="1"/>
  <c r="AB2582" i="14"/>
  <c r="I2582" i="14" s="1"/>
  <c r="L2582" i="14" s="1"/>
  <c r="M2582" i="14" s="1"/>
  <c r="AB2658" i="14"/>
  <c r="I2658" i="14" s="1"/>
  <c r="L2658" i="14" s="1"/>
  <c r="M2658" i="14" s="1"/>
  <c r="AB2776" i="14"/>
  <c r="I2776" i="14" s="1"/>
  <c r="L2776" i="14" s="1"/>
  <c r="M2776" i="14" s="1"/>
  <c r="AB2896" i="14"/>
  <c r="I2896" i="14" s="1"/>
  <c r="L2896" i="14" s="1"/>
  <c r="M2896" i="14" s="1"/>
  <c r="AB2962" i="14"/>
  <c r="I2962" i="14" s="1"/>
  <c r="L2962" i="14" s="1"/>
  <c r="M2962" i="14" s="1"/>
  <c r="AB3036" i="14"/>
  <c r="I3036" i="14" s="1"/>
  <c r="L3036" i="14" s="1"/>
  <c r="M3036" i="14" s="1"/>
  <c r="AB833" i="14"/>
  <c r="I833" i="14" s="1"/>
  <c r="L833" i="14" s="1"/>
  <c r="M833" i="14" s="1"/>
  <c r="AB970" i="14"/>
  <c r="I970" i="14" s="1"/>
  <c r="L970" i="14" s="1"/>
  <c r="M970" i="14" s="1"/>
  <c r="AB1057" i="14"/>
  <c r="I1057" i="14" s="1"/>
  <c r="L1057" i="14" s="1"/>
  <c r="M1057" i="14" s="1"/>
  <c r="AB1134" i="14"/>
  <c r="I1134" i="14" s="1"/>
  <c r="L1134" i="14" s="1"/>
  <c r="M1134" i="14" s="1"/>
  <c r="AB1219" i="14"/>
  <c r="I1219" i="14" s="1"/>
  <c r="L1219" i="14" s="1"/>
  <c r="M1219" i="14" s="1"/>
  <c r="AB1314" i="14"/>
  <c r="I1314" i="14" s="1"/>
  <c r="L1314" i="14" s="1"/>
  <c r="M1314" i="14" s="1"/>
  <c r="AB1399" i="14"/>
  <c r="I1399" i="14" s="1"/>
  <c r="L1399" i="14" s="1"/>
  <c r="M1399" i="14" s="1"/>
  <c r="AB1490" i="14"/>
  <c r="I1490" i="14" s="1"/>
  <c r="L1490" i="14" s="1"/>
  <c r="M1490" i="14" s="1"/>
  <c r="AB1572" i="14"/>
  <c r="I1572" i="14" s="1"/>
  <c r="L1572" i="14" s="1"/>
  <c r="M1572" i="14" s="1"/>
  <c r="AB1673" i="14"/>
  <c r="I1673" i="14" s="1"/>
  <c r="L1673" i="14" s="1"/>
  <c r="M1673" i="14" s="1"/>
  <c r="AB2049" i="14"/>
  <c r="I2049" i="14" s="1"/>
  <c r="L2049" i="14" s="1"/>
  <c r="M2049" i="14" s="1"/>
  <c r="AB2153" i="14"/>
  <c r="I2153" i="14" s="1"/>
  <c r="L2153" i="14" s="1"/>
  <c r="M2153" i="14" s="1"/>
  <c r="AB2235" i="14"/>
  <c r="I2235" i="14" s="1"/>
  <c r="L2235" i="14" s="1"/>
  <c r="M2235" i="14" s="1"/>
  <c r="AB3103" i="14"/>
  <c r="I3103" i="14" s="1"/>
  <c r="L3103" i="14" s="1"/>
  <c r="M3103" i="14" s="1"/>
  <c r="AB3208" i="14"/>
  <c r="I3208" i="14" s="1"/>
  <c r="L3208" i="14" s="1"/>
  <c r="M3208" i="14" s="1"/>
  <c r="AB3275" i="14"/>
  <c r="I3275" i="14" s="1"/>
  <c r="L3275" i="14" s="1"/>
  <c r="M3275" i="14" s="1"/>
  <c r="AB3349" i="14"/>
  <c r="I3349" i="14" s="1"/>
  <c r="L3349" i="14" s="1"/>
  <c r="M3349" i="14" s="1"/>
  <c r="AB11" i="14"/>
  <c r="I11" i="14" s="1"/>
  <c r="L11" i="14" s="1"/>
  <c r="M11" i="14" s="1"/>
  <c r="AB311" i="14"/>
  <c r="I311" i="14" s="1"/>
  <c r="L311" i="14" s="1"/>
  <c r="M311" i="14" s="1"/>
  <c r="AB460" i="14"/>
  <c r="I460" i="14" s="1"/>
  <c r="L460" i="14" s="1"/>
  <c r="M460" i="14" s="1"/>
  <c r="AB2036" i="14"/>
  <c r="I2036" i="14" s="1"/>
  <c r="L2036" i="14" s="1"/>
  <c r="M2036" i="14" s="1"/>
  <c r="AB2155" i="14"/>
  <c r="I2155" i="14" s="1"/>
  <c r="L2155" i="14" s="1"/>
  <c r="M2155" i="14" s="1"/>
  <c r="AB2237" i="14"/>
  <c r="I2237" i="14" s="1"/>
  <c r="L2237" i="14" s="1"/>
  <c r="M2237" i="14" s="1"/>
  <c r="AB3105" i="14"/>
  <c r="I3105" i="14" s="1"/>
  <c r="L3105" i="14" s="1"/>
  <c r="M3105" i="14" s="1"/>
  <c r="AB3214" i="14"/>
  <c r="I3214" i="14" s="1"/>
  <c r="L3214" i="14" s="1"/>
  <c r="M3214" i="14" s="1"/>
  <c r="AB3281" i="14"/>
  <c r="I3281" i="14" s="1"/>
  <c r="L3281" i="14" s="1"/>
  <c r="M3281" i="14" s="1"/>
  <c r="AB3364" i="14"/>
  <c r="I3364" i="14" s="1"/>
  <c r="L3364" i="14" s="1"/>
  <c r="M3364" i="14" s="1"/>
  <c r="AB68" i="14"/>
  <c r="I68" i="14" s="1"/>
  <c r="L68" i="14" s="1"/>
  <c r="M68" i="14" s="1"/>
  <c r="AB370" i="14"/>
  <c r="I370" i="14" s="1"/>
  <c r="L370" i="14" s="1"/>
  <c r="M370" i="14" s="1"/>
  <c r="AB488" i="14"/>
  <c r="I488" i="14" s="1"/>
  <c r="L488" i="14" s="1"/>
  <c r="M488" i="14" s="1"/>
  <c r="AB656" i="14"/>
  <c r="I656" i="14" s="1"/>
  <c r="L656" i="14" s="1"/>
  <c r="M656" i="14" s="1"/>
  <c r="AB688" i="14"/>
  <c r="I688" i="14" s="1"/>
  <c r="L688" i="14" s="1"/>
  <c r="M688" i="14" s="1"/>
  <c r="AB858" i="14"/>
  <c r="I858" i="14" s="1"/>
  <c r="L858" i="14" s="1"/>
  <c r="M858" i="14" s="1"/>
  <c r="AB2498" i="14"/>
  <c r="I2498" i="14" s="1"/>
  <c r="L2498" i="14" s="1"/>
  <c r="M2498" i="14" s="1"/>
  <c r="AB2590" i="14"/>
  <c r="I2590" i="14" s="1"/>
  <c r="L2590" i="14" s="1"/>
  <c r="M2590" i="14" s="1"/>
  <c r="AB2706" i="14"/>
  <c r="I2706" i="14" s="1"/>
  <c r="L2706" i="14" s="1"/>
  <c r="M2706" i="14" s="1"/>
  <c r="AB2838" i="14"/>
  <c r="I2838" i="14" s="1"/>
  <c r="L2838" i="14" s="1"/>
  <c r="M2838" i="14" s="1"/>
  <c r="AB2936" i="14"/>
  <c r="I2936" i="14" s="1"/>
  <c r="L2936" i="14" s="1"/>
  <c r="M2936" i="14" s="1"/>
  <c r="AB3009" i="14"/>
  <c r="I3009" i="14" s="1"/>
  <c r="L3009" i="14" s="1"/>
  <c r="M3009" i="14" s="1"/>
  <c r="AB824" i="14"/>
  <c r="I824" i="14" s="1"/>
  <c r="L824" i="14" s="1"/>
  <c r="M824" i="14" s="1"/>
  <c r="AB972" i="14"/>
  <c r="I972" i="14" s="1"/>
  <c r="L972" i="14" s="1"/>
  <c r="M972" i="14" s="1"/>
  <c r="AB1075" i="14"/>
  <c r="I1075" i="14" s="1"/>
  <c r="L1075" i="14" s="1"/>
  <c r="M1075" i="14" s="1"/>
  <c r="AB1175" i="14"/>
  <c r="I1175" i="14" s="1"/>
  <c r="L1175" i="14" s="1"/>
  <c r="M1175" i="14" s="1"/>
  <c r="AB1259" i="14"/>
  <c r="I1259" i="14" s="1"/>
  <c r="L1259" i="14" s="1"/>
  <c r="M1259" i="14" s="1"/>
  <c r="AB1378" i="14"/>
  <c r="I1378" i="14" s="1"/>
  <c r="L1378" i="14" s="1"/>
  <c r="M1378" i="14" s="1"/>
  <c r="AB1463" i="14"/>
  <c r="I1463" i="14" s="1"/>
  <c r="L1463" i="14" s="1"/>
  <c r="M1463" i="14" s="1"/>
  <c r="AB1581" i="14"/>
  <c r="I1581" i="14" s="1"/>
  <c r="L1581" i="14" s="1"/>
  <c r="M1581" i="14" s="1"/>
  <c r="AB1681" i="14"/>
  <c r="I1681" i="14" s="1"/>
  <c r="L1681" i="14" s="1"/>
  <c r="M1681" i="14" s="1"/>
  <c r="AB1716" i="14"/>
  <c r="I1716" i="14" s="1"/>
  <c r="L1716" i="14" s="1"/>
  <c r="M1716" i="14" s="1"/>
  <c r="AB1763" i="14"/>
  <c r="I1763" i="14" s="1"/>
  <c r="L1763" i="14" s="1"/>
  <c r="M1763" i="14" s="1"/>
  <c r="AB1812" i="14"/>
  <c r="I1812" i="14" s="1"/>
  <c r="L1812" i="14" s="1"/>
  <c r="M1812" i="14" s="1"/>
  <c r="AB1869" i="14"/>
  <c r="I1869" i="14" s="1"/>
  <c r="L1869" i="14" s="1"/>
  <c r="M1869" i="14" s="1"/>
  <c r="AB1907" i="14"/>
  <c r="I1907" i="14" s="1"/>
  <c r="L1907" i="14" s="1"/>
  <c r="M1907" i="14" s="1"/>
  <c r="AB1953" i="14"/>
  <c r="I1953" i="14" s="1"/>
  <c r="L1953" i="14" s="1"/>
  <c r="M1953" i="14" s="1"/>
  <c r="AB1069" i="14"/>
  <c r="I1069" i="14" s="1"/>
  <c r="L1069" i="14" s="1"/>
  <c r="M1069" i="14" s="1"/>
  <c r="AB1165" i="14"/>
  <c r="I1165" i="14" s="1"/>
  <c r="L1165" i="14" s="1"/>
  <c r="M1165" i="14" s="1"/>
  <c r="AB1235" i="14"/>
  <c r="I1235" i="14" s="1"/>
  <c r="L1235" i="14" s="1"/>
  <c r="M1235" i="14" s="1"/>
  <c r="AB1329" i="14"/>
  <c r="I1329" i="14" s="1"/>
  <c r="L1329" i="14" s="1"/>
  <c r="M1329" i="14" s="1"/>
  <c r="AB1425" i="14"/>
  <c r="I1425" i="14" s="1"/>
  <c r="L1425" i="14" s="1"/>
  <c r="M1425" i="14" s="1"/>
  <c r="AB1525" i="14"/>
  <c r="I1525" i="14" s="1"/>
  <c r="L1525" i="14" s="1"/>
  <c r="M1525" i="14" s="1"/>
  <c r="AB41" i="14"/>
  <c r="I41" i="14" s="1"/>
  <c r="L41" i="14" s="1"/>
  <c r="M41" i="14" s="1"/>
  <c r="AB120" i="14"/>
  <c r="I120" i="14" s="1"/>
  <c r="L120" i="14" s="1"/>
  <c r="M120" i="14" s="1"/>
  <c r="AB209" i="14"/>
  <c r="I209" i="14" s="1"/>
  <c r="L209" i="14" s="1"/>
  <c r="M209" i="14" s="1"/>
  <c r="AB276" i="14"/>
  <c r="I276" i="14" s="1"/>
  <c r="L276" i="14" s="1"/>
  <c r="M276" i="14" s="1"/>
  <c r="AB379" i="14"/>
  <c r="I379" i="14" s="1"/>
  <c r="L379" i="14" s="1"/>
  <c r="M379" i="14" s="1"/>
  <c r="AB524" i="14"/>
  <c r="I524" i="14" s="1"/>
  <c r="L524" i="14" s="1"/>
  <c r="M524" i="14" s="1"/>
  <c r="AB589" i="14"/>
  <c r="I589" i="14" s="1"/>
  <c r="L589" i="14" s="1"/>
  <c r="M589" i="14" s="1"/>
  <c r="AB701" i="14"/>
  <c r="I701" i="14" s="1"/>
  <c r="L701" i="14" s="1"/>
  <c r="M701" i="14" s="1"/>
  <c r="AB1558" i="14"/>
  <c r="I1558" i="14" s="1"/>
  <c r="L1558" i="14" s="1"/>
  <c r="M1558" i="14" s="1"/>
  <c r="AB1662" i="14"/>
  <c r="I1662" i="14" s="1"/>
  <c r="L1662" i="14" s="1"/>
  <c r="M1662" i="14" s="1"/>
  <c r="AB1730" i="14"/>
  <c r="I1730" i="14" s="1"/>
  <c r="L1730" i="14" s="1"/>
  <c r="M1730" i="14" s="1"/>
  <c r="AB1841" i="14"/>
  <c r="I1841" i="14" s="1"/>
  <c r="L1841" i="14" s="1"/>
  <c r="M1841" i="14" s="1"/>
  <c r="AB1914" i="14"/>
  <c r="I1914" i="14" s="1"/>
  <c r="L1914" i="14" s="1"/>
  <c r="M1914" i="14" s="1"/>
  <c r="AB2003" i="14"/>
  <c r="I2003" i="14" s="1"/>
  <c r="L2003" i="14" s="1"/>
  <c r="M2003" i="14" s="1"/>
  <c r="AB2105" i="14"/>
  <c r="I2105" i="14" s="1"/>
  <c r="L2105" i="14" s="1"/>
  <c r="M2105" i="14" s="1"/>
  <c r="AB2193" i="14"/>
  <c r="I2193" i="14" s="1"/>
  <c r="L2193" i="14" s="1"/>
  <c r="M2193" i="14" s="1"/>
  <c r="AB2282" i="14"/>
  <c r="I2282" i="14" s="1"/>
  <c r="L2282" i="14" s="1"/>
  <c r="M2282" i="14" s="1"/>
  <c r="AB2409" i="14"/>
  <c r="I2409" i="14" s="1"/>
  <c r="L2409" i="14" s="1"/>
  <c r="M2409" i="14" s="1"/>
  <c r="AB2490" i="14"/>
  <c r="I2490" i="14" s="1"/>
  <c r="L2490" i="14" s="1"/>
  <c r="M2490" i="14" s="1"/>
  <c r="AB2568" i="14"/>
  <c r="I2568" i="14" s="1"/>
  <c r="L2568" i="14" s="1"/>
  <c r="M2568" i="14" s="1"/>
  <c r="AB2644" i="14"/>
  <c r="I2644" i="14" s="1"/>
  <c r="L2644" i="14" s="1"/>
  <c r="M2644" i="14" s="1"/>
  <c r="AB2764" i="14"/>
  <c r="I2764" i="14" s="1"/>
  <c r="L2764" i="14" s="1"/>
  <c r="M2764" i="14" s="1"/>
  <c r="AB2871" i="14"/>
  <c r="I2871" i="14" s="1"/>
  <c r="L2871" i="14" s="1"/>
  <c r="M2871" i="14" s="1"/>
  <c r="AB2950" i="14"/>
  <c r="I2950" i="14" s="1"/>
  <c r="L2950" i="14" s="1"/>
  <c r="M2950" i="14" s="1"/>
  <c r="AB3015" i="14"/>
  <c r="I3015" i="14" s="1"/>
  <c r="L3015" i="14" s="1"/>
  <c r="M3015" i="14" s="1"/>
  <c r="AB796" i="14"/>
  <c r="I796" i="14" s="1"/>
  <c r="L796" i="14" s="1"/>
  <c r="M796" i="14" s="1"/>
  <c r="AB952" i="14"/>
  <c r="I952" i="14" s="1"/>
  <c r="L952" i="14" s="1"/>
  <c r="M952" i="14" s="1"/>
  <c r="AB1041" i="14"/>
  <c r="I1041" i="14" s="1"/>
  <c r="L1041" i="14" s="1"/>
  <c r="M1041" i="14" s="1"/>
  <c r="AB1119" i="14"/>
  <c r="I1119" i="14" s="1"/>
  <c r="L1119" i="14" s="1"/>
  <c r="M1119" i="14" s="1"/>
  <c r="AB1207" i="14"/>
  <c r="I1207" i="14" s="1"/>
  <c r="L1207" i="14" s="1"/>
  <c r="M1207" i="14" s="1"/>
  <c r="AB1283" i="14"/>
  <c r="I1283" i="14" s="1"/>
  <c r="L1283" i="14" s="1"/>
  <c r="M1283" i="14" s="1"/>
  <c r="AB1389" i="14"/>
  <c r="I1389" i="14" s="1"/>
  <c r="L1389" i="14" s="1"/>
  <c r="M1389" i="14" s="1"/>
  <c r="AB1465" i="14"/>
  <c r="I1465" i="14" s="1"/>
  <c r="L1465" i="14" s="1"/>
  <c r="M1465" i="14" s="1"/>
  <c r="AB1559" i="14"/>
  <c r="I1559" i="14" s="1"/>
  <c r="L1559" i="14" s="1"/>
  <c r="M1559" i="14" s="1"/>
  <c r="AB1661" i="14"/>
  <c r="I1661" i="14" s="1"/>
  <c r="L1661" i="14" s="1"/>
  <c r="M1661" i="14" s="1"/>
  <c r="AB2029" i="14"/>
  <c r="I2029" i="14" s="1"/>
  <c r="L2029" i="14" s="1"/>
  <c r="M2029" i="14" s="1"/>
  <c r="AB2143" i="14"/>
  <c r="I2143" i="14" s="1"/>
  <c r="L2143" i="14" s="1"/>
  <c r="M2143" i="14" s="1"/>
  <c r="AB2222" i="14"/>
  <c r="I2222" i="14" s="1"/>
  <c r="L2222" i="14" s="1"/>
  <c r="M2222" i="14" s="1"/>
  <c r="AB3090" i="14"/>
  <c r="I3090" i="14" s="1"/>
  <c r="L3090" i="14" s="1"/>
  <c r="M3090" i="14" s="1"/>
  <c r="AB3181" i="14"/>
  <c r="I3181" i="14" s="1"/>
  <c r="L3181" i="14" s="1"/>
  <c r="M3181" i="14" s="1"/>
  <c r="AB3263" i="14"/>
  <c r="I3263" i="14" s="1"/>
  <c r="L3263" i="14" s="1"/>
  <c r="M3263" i="14" s="1"/>
  <c r="AB3330" i="14"/>
  <c r="I3330" i="14" s="1"/>
  <c r="L3330" i="14" s="1"/>
  <c r="M3330" i="14" s="1"/>
  <c r="AB3420" i="14"/>
  <c r="I3420" i="14" s="1"/>
  <c r="L3420" i="14" s="1"/>
  <c r="M3420" i="14" s="1"/>
  <c r="AB286" i="14"/>
  <c r="I286" i="14" s="1"/>
  <c r="L286" i="14" s="1"/>
  <c r="M286" i="14" s="1"/>
  <c r="AB447" i="14"/>
  <c r="I447" i="14" s="1"/>
  <c r="L447" i="14" s="1"/>
  <c r="M447" i="14" s="1"/>
  <c r="AB2019" i="14"/>
  <c r="I2019" i="14" s="1"/>
  <c r="L2019" i="14" s="1"/>
  <c r="M2019" i="14" s="1"/>
  <c r="AB2141" i="14"/>
  <c r="I2141" i="14" s="1"/>
  <c r="L2141" i="14" s="1"/>
  <c r="M2141" i="14" s="1"/>
  <c r="AB2224" i="14"/>
  <c r="I2224" i="14" s="1"/>
  <c r="L2224" i="14" s="1"/>
  <c r="M2224" i="14" s="1"/>
  <c r="AB3092" i="14"/>
  <c r="I3092" i="14" s="1"/>
  <c r="L3092" i="14" s="1"/>
  <c r="M3092" i="14" s="1"/>
  <c r="AB3183" i="14"/>
  <c r="I3183" i="14" s="1"/>
  <c r="L3183" i="14" s="1"/>
  <c r="M3183" i="14" s="1"/>
  <c r="AB3324" i="14"/>
  <c r="I3324" i="14" s="1"/>
  <c r="L3324" i="14" s="1"/>
  <c r="M3324" i="14" s="1"/>
  <c r="AB256" i="14"/>
  <c r="I256" i="14" s="1"/>
  <c r="L256" i="14" s="1"/>
  <c r="M256" i="14" s="1"/>
  <c r="AB603" i="14"/>
  <c r="I603" i="14" s="1"/>
  <c r="L603" i="14" s="1"/>
  <c r="M603" i="14" s="1"/>
  <c r="AB806" i="14"/>
  <c r="I806" i="14" s="1"/>
  <c r="L806" i="14" s="1"/>
  <c r="M806" i="14" s="1"/>
  <c r="AB811" i="14"/>
  <c r="I811" i="14" s="1"/>
  <c r="L811" i="14" s="1"/>
  <c r="M811" i="14" s="1"/>
  <c r="AB922" i="14"/>
  <c r="I922" i="14" s="1"/>
  <c r="L922" i="14" s="1"/>
  <c r="M922" i="14" s="1"/>
  <c r="AB1092" i="14"/>
  <c r="I1092" i="14" s="1"/>
  <c r="L1092" i="14" s="1"/>
  <c r="M1092" i="14" s="1"/>
  <c r="AB1311" i="14"/>
  <c r="I1311" i="14" s="1"/>
  <c r="L1311" i="14" s="1"/>
  <c r="M1311" i="14" s="1"/>
  <c r="AB1523" i="14"/>
  <c r="I1523" i="14" s="1"/>
  <c r="L1523" i="14" s="1"/>
  <c r="M1523" i="14" s="1"/>
  <c r="AB1784" i="14"/>
  <c r="I1784" i="14" s="1"/>
  <c r="L1784" i="14" s="1"/>
  <c r="M1784" i="14" s="1"/>
  <c r="AB1996" i="14"/>
  <c r="I1996" i="14" s="1"/>
  <c r="L1996" i="14" s="1"/>
  <c r="M1996" i="14" s="1"/>
  <c r="AB2216" i="14"/>
  <c r="I2216" i="14" s="1"/>
  <c r="L2216" i="14" s="1"/>
  <c r="M2216" i="14" s="1"/>
  <c r="AB2357" i="14"/>
  <c r="I2357" i="14" s="1"/>
  <c r="L2357" i="14" s="1"/>
  <c r="M2357" i="14" s="1"/>
  <c r="AB2551" i="14"/>
  <c r="I2551" i="14" s="1"/>
  <c r="L2551" i="14" s="1"/>
  <c r="M2551" i="14" s="1"/>
  <c r="AB2745" i="14"/>
  <c r="I2745" i="14" s="1"/>
  <c r="L2745" i="14" s="1"/>
  <c r="M2745" i="14" s="1"/>
  <c r="AB2893" i="14"/>
  <c r="I2893" i="14" s="1"/>
  <c r="L2893" i="14" s="1"/>
  <c r="M2893" i="14" s="1"/>
  <c r="AB3148" i="14"/>
  <c r="I3148" i="14" s="1"/>
  <c r="L3148" i="14" s="1"/>
  <c r="M3148" i="14" s="1"/>
  <c r="AB2844" i="14"/>
  <c r="I2844" i="14" s="1"/>
  <c r="L2844" i="14" s="1"/>
  <c r="M2844" i="14" s="1"/>
  <c r="AB3384" i="14"/>
  <c r="I3384" i="14" s="1"/>
  <c r="L3384" i="14" s="1"/>
  <c r="M3384" i="14" s="1"/>
  <c r="AB2425" i="14"/>
  <c r="I2425" i="14" s="1"/>
  <c r="L2425" i="14" s="1"/>
  <c r="M2425" i="14" s="1"/>
  <c r="AB2508" i="14"/>
  <c r="I2508" i="14" s="1"/>
  <c r="L2508" i="14" s="1"/>
  <c r="M2508" i="14" s="1"/>
  <c r="AB2596" i="14"/>
  <c r="I2596" i="14" s="1"/>
  <c r="L2596" i="14" s="1"/>
  <c r="M2596" i="14" s="1"/>
  <c r="AB2695" i="14"/>
  <c r="I2695" i="14" s="1"/>
  <c r="L2695" i="14" s="1"/>
  <c r="M2695" i="14" s="1"/>
  <c r="AB2822" i="14"/>
  <c r="I2822" i="14" s="1"/>
  <c r="L2822" i="14" s="1"/>
  <c r="M2822" i="14" s="1"/>
  <c r="AB2925" i="14"/>
  <c r="I2925" i="14" s="1"/>
  <c r="L2925" i="14" s="1"/>
  <c r="M2925" i="14" s="1"/>
  <c r="AB2994" i="14"/>
  <c r="I2994" i="14" s="1"/>
  <c r="L2994" i="14" s="1"/>
  <c r="M2994" i="14" s="1"/>
  <c r="AB3097" i="14"/>
  <c r="I3097" i="14" s="1"/>
  <c r="L3097" i="14" s="1"/>
  <c r="M3097" i="14" s="1"/>
  <c r="AB3189" i="14"/>
  <c r="I3189" i="14" s="1"/>
  <c r="L3189" i="14" s="1"/>
  <c r="M3189" i="14" s="1"/>
  <c r="AB3272" i="14"/>
  <c r="I3272" i="14" s="1"/>
  <c r="L3272" i="14" s="1"/>
  <c r="M3272" i="14" s="1"/>
  <c r="AB3348" i="14"/>
  <c r="I3348" i="14" s="1"/>
  <c r="L3348" i="14" s="1"/>
  <c r="M3348" i="14" s="1"/>
  <c r="AB19" i="14"/>
  <c r="I19" i="14" s="1"/>
  <c r="L19" i="14" s="1"/>
  <c r="M19" i="14" s="1"/>
  <c r="AB326" i="14"/>
  <c r="I326" i="14" s="1"/>
  <c r="L326" i="14" s="1"/>
  <c r="M326" i="14" s="1"/>
  <c r="AB466" i="14"/>
  <c r="I466" i="14" s="1"/>
  <c r="L466" i="14" s="1"/>
  <c r="M466" i="14" s="1"/>
  <c r="AB673" i="14"/>
  <c r="I673" i="14" s="1"/>
  <c r="L673" i="14" s="1"/>
  <c r="M673" i="14" s="1"/>
  <c r="AB835" i="14"/>
  <c r="I835" i="14" s="1"/>
  <c r="L835" i="14" s="1"/>
  <c r="M835" i="14" s="1"/>
  <c r="AB935" i="14"/>
  <c r="I935" i="14" s="1"/>
  <c r="L935" i="14" s="1"/>
  <c r="M935" i="14" s="1"/>
  <c r="AB1148" i="14"/>
  <c r="I1148" i="14" s="1"/>
  <c r="L1148" i="14" s="1"/>
  <c r="M1148" i="14" s="1"/>
  <c r="AB1351" i="14"/>
  <c r="I1351" i="14" s="1"/>
  <c r="L1351" i="14" s="1"/>
  <c r="M1351" i="14" s="1"/>
  <c r="AB1594" i="14"/>
  <c r="I1594" i="14" s="1"/>
  <c r="L1594" i="14" s="1"/>
  <c r="M1594" i="14" s="1"/>
  <c r="AB1816" i="14"/>
  <c r="I1816" i="14" s="1"/>
  <c r="L1816" i="14" s="1"/>
  <c r="M1816" i="14" s="1"/>
  <c r="AB2043" i="14"/>
  <c r="I2043" i="14" s="1"/>
  <c r="L2043" i="14" s="1"/>
  <c r="M2043" i="14" s="1"/>
  <c r="AB2259" i="14"/>
  <c r="I2259" i="14" s="1"/>
  <c r="L2259" i="14" s="1"/>
  <c r="M2259" i="14" s="1"/>
  <c r="AB2383" i="14"/>
  <c r="I2383" i="14" s="1"/>
  <c r="L2383" i="14" s="1"/>
  <c r="M2383" i="14" s="1"/>
  <c r="AB2614" i="14"/>
  <c r="I2614" i="14" s="1"/>
  <c r="L2614" i="14" s="1"/>
  <c r="M2614" i="14" s="1"/>
  <c r="AB2788" i="14"/>
  <c r="I2788" i="14" s="1"/>
  <c r="L2788" i="14" s="1"/>
  <c r="M2788" i="14" s="1"/>
  <c r="AB3180" i="14"/>
  <c r="I3180" i="14" s="1"/>
  <c r="L3180" i="14" s="1"/>
  <c r="M3180" i="14" s="1"/>
  <c r="AB928" i="14"/>
  <c r="I928" i="14" s="1"/>
  <c r="L928" i="14" s="1"/>
  <c r="M928" i="14" s="1"/>
  <c r="AB1131" i="14"/>
  <c r="I1131" i="14" s="1"/>
  <c r="L1131" i="14" s="1"/>
  <c r="M1131" i="14" s="1"/>
  <c r="AB1332" i="14"/>
  <c r="I1332" i="14" s="1"/>
  <c r="L1332" i="14" s="1"/>
  <c r="M1332" i="14" s="1"/>
  <c r="AB1573" i="14"/>
  <c r="I1573" i="14" s="1"/>
  <c r="L1573" i="14" s="1"/>
  <c r="M1573" i="14" s="1"/>
  <c r="AB1801" i="14"/>
  <c r="I1801" i="14" s="1"/>
  <c r="L1801" i="14" s="1"/>
  <c r="M1801" i="14" s="1"/>
  <c r="AB2024" i="14"/>
  <c r="I2024" i="14" s="1"/>
  <c r="L2024" i="14" s="1"/>
  <c r="M2024" i="14" s="1"/>
  <c r="AB2244" i="14"/>
  <c r="I2244" i="14" s="1"/>
  <c r="L2244" i="14" s="1"/>
  <c r="M2244" i="14" s="1"/>
  <c r="AB2371" i="14"/>
  <c r="I2371" i="14" s="1"/>
  <c r="L2371" i="14" s="1"/>
  <c r="M2371" i="14" s="1"/>
  <c r="AB2573" i="14"/>
  <c r="I2573" i="14" s="1"/>
  <c r="L2573" i="14" s="1"/>
  <c r="M2573" i="14" s="1"/>
  <c r="AB2737" i="14"/>
  <c r="I2737" i="14" s="1"/>
  <c r="L2737" i="14" s="1"/>
  <c r="M2737" i="14" s="1"/>
  <c r="AB2889" i="14"/>
  <c r="I2889" i="14" s="1"/>
  <c r="L2889" i="14" s="1"/>
  <c r="M2889" i="14" s="1"/>
  <c r="AB3143" i="14"/>
  <c r="I3143" i="14" s="1"/>
  <c r="L3143" i="14" s="1"/>
  <c r="M3143" i="14" s="1"/>
  <c r="AB2833" i="14"/>
  <c r="I2833" i="14" s="1"/>
  <c r="L2833" i="14" s="1"/>
  <c r="M2833" i="14" s="1"/>
  <c r="AB3352" i="14"/>
  <c r="I3352" i="14" s="1"/>
  <c r="L3352" i="14" s="1"/>
  <c r="M3352" i="14" s="1"/>
  <c r="AB2416" i="14"/>
  <c r="I2416" i="14" s="1"/>
  <c r="L2416" i="14" s="1"/>
  <c r="M2416" i="14" s="1"/>
  <c r="AB2502" i="14"/>
  <c r="I2502" i="14" s="1"/>
  <c r="L2502" i="14" s="1"/>
  <c r="M2502" i="14" s="1"/>
  <c r="AB2589" i="14"/>
  <c r="I2589" i="14" s="1"/>
  <c r="L2589" i="14" s="1"/>
  <c r="M2589" i="14" s="1"/>
  <c r="AB2689" i="14"/>
  <c r="I2689" i="14" s="1"/>
  <c r="L2689" i="14" s="1"/>
  <c r="M2689" i="14" s="1"/>
  <c r="AB2899" i="14"/>
  <c r="I2899" i="14" s="1"/>
  <c r="L2899" i="14" s="1"/>
  <c r="M2899" i="14" s="1"/>
  <c r="AB3058" i="14"/>
  <c r="I3058" i="14" s="1"/>
  <c r="L3058" i="14" s="1"/>
  <c r="M3058" i="14" s="1"/>
  <c r="AB3248" i="14"/>
  <c r="I3248" i="14" s="1"/>
  <c r="L3248" i="14" s="1"/>
  <c r="M3248" i="14" s="1"/>
  <c r="AB3411" i="14"/>
  <c r="I3411" i="14" s="1"/>
  <c r="L3411" i="14" s="1"/>
  <c r="M3411" i="14" s="1"/>
  <c r="AB435" i="14"/>
  <c r="I435" i="14" s="1"/>
  <c r="L435" i="14" s="1"/>
  <c r="M435" i="14" s="1"/>
  <c r="AB803" i="14"/>
  <c r="I803" i="14" s="1"/>
  <c r="L803" i="14" s="1"/>
  <c r="M803" i="14" s="1"/>
  <c r="AB1061" i="14"/>
  <c r="I1061" i="14" s="1"/>
  <c r="L1061" i="14" s="1"/>
  <c r="M1061" i="14" s="1"/>
  <c r="AB1503" i="14"/>
  <c r="I1503" i="14" s="1"/>
  <c r="L1503" i="14" s="1"/>
  <c r="M1503" i="14" s="1"/>
  <c r="AB1950" i="14"/>
  <c r="I1950" i="14" s="1"/>
  <c r="L1950" i="14" s="1"/>
  <c r="M1950" i="14" s="1"/>
  <c r="AB2348" i="14"/>
  <c r="I2348" i="14" s="1"/>
  <c r="L2348" i="14" s="1"/>
  <c r="M2348" i="14" s="1"/>
  <c r="AB2710" i="14"/>
  <c r="I2710" i="14" s="1"/>
  <c r="L2710" i="14" s="1"/>
  <c r="M2710" i="14" s="1"/>
  <c r="AB1473" i="14"/>
  <c r="I1473" i="14" s="1"/>
  <c r="L1473" i="14" s="1"/>
  <c r="M1473" i="14" s="1"/>
  <c r="AB2399" i="14"/>
  <c r="I2399" i="14" s="1"/>
  <c r="L2399" i="14" s="1"/>
  <c r="M2399" i="14" s="1"/>
  <c r="AB2574" i="14"/>
  <c r="I2574" i="14" s="1"/>
  <c r="L2574" i="14" s="1"/>
  <c r="M2574" i="14" s="1"/>
  <c r="AB2779" i="14"/>
  <c r="I2779" i="14" s="1"/>
  <c r="L2779" i="14" s="1"/>
  <c r="M2779" i="14" s="1"/>
  <c r="AB2974" i="14"/>
  <c r="I2974" i="14" s="1"/>
  <c r="L2974" i="14" s="1"/>
  <c r="M2974" i="14" s="1"/>
  <c r="AB3294" i="14"/>
  <c r="I3294" i="14" s="1"/>
  <c r="L3294" i="14" s="1"/>
  <c r="M3294" i="14" s="1"/>
  <c r="AB519" i="14"/>
  <c r="I519" i="14" s="1"/>
  <c r="L519" i="14" s="1"/>
  <c r="M519" i="14" s="1"/>
  <c r="AB1242" i="14"/>
  <c r="I1242" i="14" s="1"/>
  <c r="L1242" i="14" s="1"/>
  <c r="M1242" i="14" s="1"/>
  <c r="AB2076" i="14"/>
  <c r="I2076" i="14" s="1"/>
  <c r="L2076" i="14" s="1"/>
  <c r="M2076" i="14" s="1"/>
  <c r="AB2068" i="14"/>
  <c r="I2068" i="14" s="1"/>
  <c r="L2068" i="14" s="1"/>
  <c r="M2068" i="14" s="1"/>
  <c r="J61" i="1"/>
  <c r="I61" i="1" s="1"/>
  <c r="AB3044" i="14"/>
  <c r="I3044" i="14" s="1"/>
  <c r="L3044" i="14" s="1"/>
  <c r="M3044" i="14" s="1"/>
  <c r="AB2729" i="14"/>
  <c r="I2729" i="14" s="1"/>
  <c r="L2729" i="14" s="1"/>
  <c r="M2729" i="14" s="1"/>
  <c r="AB2731" i="14"/>
  <c r="I2731" i="14" s="1"/>
  <c r="L2731" i="14" s="1"/>
  <c r="M2731" i="14" s="1"/>
  <c r="AB3310" i="14"/>
  <c r="I3310" i="14" s="1"/>
  <c r="L3310" i="14" s="1"/>
  <c r="M3310" i="14" s="1"/>
  <c r="AB3119" i="14"/>
  <c r="I3119" i="14" s="1"/>
  <c r="L3119" i="14" s="1"/>
  <c r="M3119" i="14" s="1"/>
  <c r="AB3029" i="14"/>
  <c r="I3029" i="14" s="1"/>
  <c r="L3029" i="14" s="1"/>
  <c r="M3029" i="14" s="1"/>
  <c r="AB2865" i="14"/>
  <c r="I2865" i="14" s="1"/>
  <c r="L2865" i="14" s="1"/>
  <c r="M2865" i="14" s="1"/>
  <c r="AB2800" i="14"/>
  <c r="I2800" i="14" s="1"/>
  <c r="L2800" i="14" s="1"/>
  <c r="M2800" i="14" s="1"/>
  <c r="AB2748" i="14"/>
  <c r="I2748" i="14" s="1"/>
  <c r="L2748" i="14" s="1"/>
  <c r="M2748" i="14" s="1"/>
  <c r="AB2717" i="14"/>
  <c r="I2717" i="14" s="1"/>
  <c r="L2717" i="14" s="1"/>
  <c r="M2717" i="14" s="1"/>
  <c r="AB2684" i="14"/>
  <c r="I2684" i="14" s="1"/>
  <c r="L2684" i="14" s="1"/>
  <c r="M2684" i="14" s="1"/>
  <c r="AB2664" i="14"/>
  <c r="I2664" i="14" s="1"/>
  <c r="L2664" i="14" s="1"/>
  <c r="M2664" i="14" s="1"/>
  <c r="AB2601" i="14"/>
  <c r="I2601" i="14" s="1"/>
  <c r="L2601" i="14" s="1"/>
  <c r="M2601" i="14" s="1"/>
  <c r="AB2527" i="14"/>
  <c r="I2527" i="14" s="1"/>
  <c r="L2527" i="14" s="1"/>
  <c r="M2527" i="14" s="1"/>
  <c r="AB2456" i="14"/>
  <c r="I2456" i="14" s="1"/>
  <c r="L2456" i="14" s="1"/>
  <c r="M2456" i="14" s="1"/>
  <c r="AB2403" i="14"/>
  <c r="I2403" i="14" s="1"/>
  <c r="L2403" i="14" s="1"/>
  <c r="M2403" i="14" s="1"/>
  <c r="AB2379" i="14"/>
  <c r="I2379" i="14" s="1"/>
  <c r="L2379" i="14" s="1"/>
  <c r="M2379" i="14" s="1"/>
  <c r="AB2352" i="14"/>
  <c r="I2352" i="14" s="1"/>
  <c r="L2352" i="14" s="1"/>
  <c r="M2352" i="14" s="1"/>
  <c r="AB2312" i="14"/>
  <c r="I2312" i="14" s="1"/>
  <c r="L2312" i="14" s="1"/>
  <c r="M2312" i="14" s="1"/>
  <c r="AB2285" i="14"/>
  <c r="I2285" i="14" s="1"/>
  <c r="L2285" i="14" s="1"/>
  <c r="M2285" i="14" s="1"/>
  <c r="AB2255" i="14"/>
  <c r="I2255" i="14" s="1"/>
  <c r="L2255" i="14" s="1"/>
  <c r="M2255" i="14" s="1"/>
  <c r="AB2187" i="14"/>
  <c r="I2187" i="14" s="1"/>
  <c r="L2187" i="14" s="1"/>
  <c r="M2187" i="14" s="1"/>
  <c r="AB2118" i="14"/>
  <c r="I2118" i="14" s="1"/>
  <c r="L2118" i="14" s="1"/>
  <c r="M2118" i="14" s="1"/>
  <c r="AB2059" i="14"/>
  <c r="I2059" i="14" s="1"/>
  <c r="L2059" i="14" s="1"/>
  <c r="M2059" i="14" s="1"/>
  <c r="AB2041" i="14"/>
  <c r="I2041" i="14" s="1"/>
  <c r="L2041" i="14" s="1"/>
  <c r="M2041" i="14" s="1"/>
  <c r="AB1977" i="14"/>
  <c r="I1977" i="14" s="1"/>
  <c r="L1977" i="14" s="1"/>
  <c r="M1977" i="14" s="1"/>
  <c r="AB1923" i="14"/>
  <c r="I1923" i="14" s="1"/>
  <c r="L1923" i="14" s="1"/>
  <c r="M1923" i="14" s="1"/>
  <c r="AB1833" i="14"/>
  <c r="I1833" i="14" s="1"/>
  <c r="L1833" i="14" s="1"/>
  <c r="M1833" i="14" s="1"/>
  <c r="AB1813" i="14"/>
  <c r="I1813" i="14" s="1"/>
  <c r="L1813" i="14" s="1"/>
  <c r="M1813" i="14" s="1"/>
  <c r="AB1766" i="14"/>
  <c r="I1766" i="14" s="1"/>
  <c r="L1766" i="14" s="1"/>
  <c r="M1766" i="14" s="1"/>
  <c r="AB1692" i="14"/>
  <c r="I1692" i="14" s="1"/>
  <c r="L1692" i="14" s="1"/>
  <c r="M1692" i="14" s="1"/>
  <c r="AB1626" i="14"/>
  <c r="I1626" i="14" s="1"/>
  <c r="L1626" i="14" s="1"/>
  <c r="M1626" i="14" s="1"/>
  <c r="AB1592" i="14"/>
  <c r="I1592" i="14" s="1"/>
  <c r="L1592" i="14" s="1"/>
  <c r="M1592" i="14" s="1"/>
  <c r="AB1507" i="14"/>
  <c r="I1507" i="14" s="1"/>
  <c r="L1507" i="14" s="1"/>
  <c r="M1507" i="14" s="1"/>
  <c r="AB1454" i="14"/>
  <c r="I1454" i="14" s="1"/>
  <c r="L1454" i="14" s="1"/>
  <c r="M1454" i="14" s="1"/>
  <c r="AB828" i="14"/>
  <c r="I828" i="14" s="1"/>
  <c r="L828" i="14" s="1"/>
  <c r="M828" i="14" s="1"/>
  <c r="AB1348" i="14"/>
  <c r="I1348" i="14" s="1"/>
  <c r="L1348" i="14" s="1"/>
  <c r="M1348" i="14" s="1"/>
  <c r="AB1301" i="14"/>
  <c r="I1301" i="14" s="1"/>
  <c r="L1301" i="14" s="1"/>
  <c r="M1301" i="14" s="1"/>
  <c r="AB1277" i="14"/>
  <c r="I1277" i="14" s="1"/>
  <c r="L1277" i="14" s="1"/>
  <c r="M1277" i="14" s="1"/>
  <c r="AB1180" i="14"/>
  <c r="I1180" i="14" s="1"/>
  <c r="L1180" i="14" s="1"/>
  <c r="M1180" i="14" s="1"/>
  <c r="AB1146" i="14"/>
  <c r="I1146" i="14" s="1"/>
  <c r="L1146" i="14" s="1"/>
  <c r="M1146" i="14" s="1"/>
  <c r="AB1082" i="14"/>
  <c r="I1082" i="14" s="1"/>
  <c r="L1082" i="14" s="1"/>
  <c r="M1082" i="14" s="1"/>
  <c r="AB1025" i="14"/>
  <c r="I1025" i="14" s="1"/>
  <c r="L1025" i="14" s="1"/>
  <c r="M1025" i="14" s="1"/>
  <c r="AB980" i="14"/>
  <c r="I980" i="14" s="1"/>
  <c r="L980" i="14" s="1"/>
  <c r="M980" i="14" s="1"/>
  <c r="AB933" i="14"/>
  <c r="I933" i="14" s="1"/>
  <c r="L933" i="14" s="1"/>
  <c r="M933" i="14" s="1"/>
  <c r="AB915" i="14"/>
  <c r="I915" i="14" s="1"/>
  <c r="L915" i="14" s="1"/>
  <c r="M915" i="14" s="1"/>
  <c r="AB882" i="14"/>
  <c r="I882" i="14" s="1"/>
  <c r="L882" i="14" s="1"/>
  <c r="M882" i="14" s="1"/>
  <c r="AB865" i="14"/>
  <c r="I865" i="14" s="1"/>
  <c r="L865" i="14" s="1"/>
  <c r="M865" i="14" s="1"/>
  <c r="AB826" i="14"/>
  <c r="I826" i="14" s="1"/>
  <c r="L826" i="14" s="1"/>
  <c r="M826" i="14" s="1"/>
  <c r="AB807" i="14"/>
  <c r="I807" i="14" s="1"/>
  <c r="L807" i="14" s="1"/>
  <c r="M807" i="14" s="1"/>
  <c r="AB772" i="14"/>
  <c r="I772" i="14" s="1"/>
  <c r="L772" i="14" s="1"/>
  <c r="M772" i="14" s="1"/>
  <c r="AB687" i="14"/>
  <c r="I687" i="14" s="1"/>
  <c r="L687" i="14" s="1"/>
  <c r="M687" i="14" s="1"/>
  <c r="AB671" i="14"/>
  <c r="I671" i="14" s="1"/>
  <c r="L671" i="14" s="1"/>
  <c r="M671" i="14" s="1"/>
  <c r="AB655" i="14"/>
  <c r="I655" i="14" s="1"/>
  <c r="L655" i="14" s="1"/>
  <c r="M655" i="14" s="1"/>
  <c r="AB595" i="14"/>
  <c r="I595" i="14" s="1"/>
  <c r="L595" i="14" s="1"/>
  <c r="M595" i="14" s="1"/>
  <c r="AB489" i="14"/>
  <c r="I489" i="14" s="1"/>
  <c r="L489" i="14" s="1"/>
  <c r="M489" i="14" s="1"/>
  <c r="AB459" i="14"/>
  <c r="I459" i="14" s="1"/>
  <c r="L459" i="14" s="1"/>
  <c r="M459" i="14" s="1"/>
  <c r="AB442" i="14"/>
  <c r="I442" i="14" s="1"/>
  <c r="L442" i="14" s="1"/>
  <c r="M442" i="14" s="1"/>
  <c r="AB411" i="14"/>
  <c r="I411" i="14" s="1"/>
  <c r="L411" i="14" s="1"/>
  <c r="M411" i="14" s="1"/>
  <c r="AB371" i="14"/>
  <c r="I371" i="14" s="1"/>
  <c r="L371" i="14" s="1"/>
  <c r="M371" i="14" s="1"/>
  <c r="AB306" i="14"/>
  <c r="I306" i="14" s="1"/>
  <c r="L306" i="14" s="1"/>
  <c r="M306" i="14" s="1"/>
  <c r="AB235" i="14"/>
  <c r="I235" i="14" s="1"/>
  <c r="L235" i="14" s="1"/>
  <c r="M235" i="14" s="1"/>
  <c r="AB172" i="14"/>
  <c r="I172" i="14" s="1"/>
  <c r="L172" i="14" s="1"/>
  <c r="M172" i="14" s="1"/>
  <c r="AB69" i="14"/>
  <c r="I69" i="14" s="1"/>
  <c r="L69" i="14" s="1"/>
  <c r="M69" i="14" s="1"/>
  <c r="AB7" i="14"/>
  <c r="I7" i="14" s="1"/>
  <c r="L7" i="14" s="1"/>
  <c r="M7" i="14" s="1"/>
  <c r="AB3415" i="14"/>
  <c r="I3415" i="14" s="1"/>
  <c r="L3415" i="14" s="1"/>
  <c r="M3415" i="14" s="1"/>
  <c r="AB3396" i="14"/>
  <c r="I3396" i="14" s="1"/>
  <c r="L3396" i="14" s="1"/>
  <c r="M3396" i="14" s="1"/>
  <c r="AB3372" i="14"/>
  <c r="I3372" i="14" s="1"/>
  <c r="L3372" i="14" s="1"/>
  <c r="M3372" i="14" s="1"/>
  <c r="AB3346" i="14"/>
  <c r="I3346" i="14" s="1"/>
  <c r="L3346" i="14" s="1"/>
  <c r="M3346" i="14" s="1"/>
  <c r="AB3323" i="14"/>
  <c r="I3323" i="14" s="1"/>
  <c r="L3323" i="14" s="1"/>
  <c r="M3323" i="14" s="1"/>
  <c r="AB3302" i="14"/>
  <c r="I3302" i="14" s="1"/>
  <c r="L3302" i="14" s="1"/>
  <c r="M3302" i="14" s="1"/>
  <c r="AB3286" i="14"/>
  <c r="I3286" i="14" s="1"/>
  <c r="L3286" i="14" s="1"/>
  <c r="M3286" i="14" s="1"/>
  <c r="AB3270" i="14"/>
  <c r="I3270" i="14" s="1"/>
  <c r="L3270" i="14" s="1"/>
  <c r="M3270" i="14" s="1"/>
  <c r="AB3252" i="14"/>
  <c r="I3252" i="14" s="1"/>
  <c r="L3252" i="14" s="1"/>
  <c r="M3252" i="14" s="1"/>
  <c r="AB3235" i="14"/>
  <c r="I3235" i="14" s="1"/>
  <c r="L3235" i="14" s="1"/>
  <c r="M3235" i="14" s="1"/>
  <c r="AB3219" i="14"/>
  <c r="I3219" i="14" s="1"/>
  <c r="L3219" i="14" s="1"/>
  <c r="M3219" i="14" s="1"/>
  <c r="AB3187" i="14"/>
  <c r="I3187" i="14" s="1"/>
  <c r="L3187" i="14" s="1"/>
  <c r="M3187" i="14" s="1"/>
  <c r="AB3168" i="14"/>
  <c r="I3168" i="14" s="1"/>
  <c r="L3168" i="14" s="1"/>
  <c r="M3168" i="14" s="1"/>
  <c r="AB3142" i="14"/>
  <c r="I3142" i="14" s="1"/>
  <c r="L3142" i="14" s="1"/>
  <c r="M3142" i="14" s="1"/>
  <c r="AB3113" i="14"/>
  <c r="I3113" i="14" s="1"/>
  <c r="L3113" i="14" s="1"/>
  <c r="M3113" i="14" s="1"/>
  <c r="AB3095" i="14"/>
  <c r="I3095" i="14" s="1"/>
  <c r="L3095" i="14" s="1"/>
  <c r="M3095" i="14" s="1"/>
  <c r="AB3064" i="14"/>
  <c r="I3064" i="14" s="1"/>
  <c r="L3064" i="14" s="1"/>
  <c r="M3064" i="14" s="1"/>
  <c r="AB3035" i="14"/>
  <c r="I3035" i="14" s="1"/>
  <c r="L3035" i="14" s="1"/>
  <c r="M3035" i="14" s="1"/>
  <c r="AB3008" i="14"/>
  <c r="I3008" i="14" s="1"/>
  <c r="L3008" i="14" s="1"/>
  <c r="M3008" i="14" s="1"/>
  <c r="W3" i="16"/>
  <c r="AB1467" i="14"/>
  <c r="I1467" i="14" s="1"/>
  <c r="L1467" i="14" s="1"/>
  <c r="M1467" i="14" s="1"/>
  <c r="AB3153" i="14"/>
  <c r="I3153" i="14" s="1"/>
  <c r="L3153" i="14" s="1"/>
  <c r="M3153" i="14" s="1"/>
  <c r="AB2898" i="14"/>
  <c r="I2898" i="14" s="1"/>
  <c r="L2898" i="14" s="1"/>
  <c r="M2898" i="14" s="1"/>
  <c r="AB2786" i="14"/>
  <c r="I2786" i="14" s="1"/>
  <c r="L2786" i="14" s="1"/>
  <c r="M2786" i="14" s="1"/>
  <c r="AB2703" i="14"/>
  <c r="I2703" i="14" s="1"/>
  <c r="L2703" i="14" s="1"/>
  <c r="M2703" i="14" s="1"/>
  <c r="AB2628" i="14"/>
  <c r="I2628" i="14" s="1"/>
  <c r="L2628" i="14" s="1"/>
  <c r="M2628" i="14" s="1"/>
  <c r="AB2510" i="14"/>
  <c r="I2510" i="14" s="1"/>
  <c r="L2510" i="14" s="1"/>
  <c r="M2510" i="14" s="1"/>
  <c r="AB2390" i="14"/>
  <c r="I2390" i="14" s="1"/>
  <c r="L2390" i="14" s="1"/>
  <c r="M2390" i="14" s="1"/>
  <c r="AB2344" i="14"/>
  <c r="I2344" i="14" s="1"/>
  <c r="L2344" i="14" s="1"/>
  <c r="M2344" i="14" s="1"/>
  <c r="AB2265" i="14"/>
  <c r="I2265" i="14" s="1"/>
  <c r="L2265" i="14" s="1"/>
  <c r="M2265" i="14" s="1"/>
  <c r="AB2160" i="14"/>
  <c r="I2160" i="14" s="1"/>
  <c r="L2160" i="14" s="1"/>
  <c r="M2160" i="14" s="1"/>
  <c r="AB2069" i="14"/>
  <c r="I2069" i="14" s="1"/>
  <c r="L2069" i="14" s="1"/>
  <c r="M2069" i="14" s="1"/>
  <c r="AB1941" i="14"/>
  <c r="I1941" i="14" s="1"/>
  <c r="L1941" i="14" s="1"/>
  <c r="M1941" i="14" s="1"/>
  <c r="AB1824" i="14"/>
  <c r="I1824" i="14" s="1"/>
  <c r="L1824" i="14" s="1"/>
  <c r="M1824" i="14" s="1"/>
  <c r="AB1743" i="14"/>
  <c r="I1743" i="14" s="1"/>
  <c r="L1743" i="14" s="1"/>
  <c r="M1743" i="14" s="1"/>
  <c r="AB1607" i="14"/>
  <c r="I1607" i="14" s="1"/>
  <c r="L1607" i="14" s="1"/>
  <c r="M1607" i="14" s="1"/>
  <c r="AB1492" i="14"/>
  <c r="I1492" i="14" s="1"/>
  <c r="L1492" i="14" s="1"/>
  <c r="M1492" i="14" s="1"/>
  <c r="AB1362" i="14"/>
  <c r="I1362" i="14" s="1"/>
  <c r="L1362" i="14" s="1"/>
  <c r="M1362" i="14" s="1"/>
  <c r="AB1292" i="14"/>
  <c r="I1292" i="14" s="1"/>
  <c r="L1292" i="14" s="1"/>
  <c r="M1292" i="14" s="1"/>
  <c r="AB1158" i="14"/>
  <c r="I1158" i="14" s="1"/>
  <c r="L1158" i="14" s="1"/>
  <c r="M1158" i="14" s="1"/>
  <c r="AB1052" i="14"/>
  <c r="I1052" i="14" s="1"/>
  <c r="L1052" i="14" s="1"/>
  <c r="M1052" i="14" s="1"/>
  <c r="AB954" i="14"/>
  <c r="I954" i="14" s="1"/>
  <c r="L954" i="14" s="1"/>
  <c r="M954" i="14" s="1"/>
  <c r="AB892" i="14"/>
  <c r="I892" i="14" s="1"/>
  <c r="L892" i="14" s="1"/>
  <c r="M892" i="14" s="1"/>
  <c r="AB848" i="14"/>
  <c r="I848" i="14" s="1"/>
  <c r="L848" i="14" s="1"/>
  <c r="M848" i="14" s="1"/>
  <c r="AB792" i="14"/>
  <c r="I792" i="14" s="1"/>
  <c r="L792" i="14" s="1"/>
  <c r="M792" i="14" s="1"/>
  <c r="AB679" i="14"/>
  <c r="I679" i="14" s="1"/>
  <c r="L679" i="14" s="1"/>
  <c r="M679" i="14" s="1"/>
  <c r="AB631" i="14"/>
  <c r="I631" i="14" s="1"/>
  <c r="L631" i="14" s="1"/>
  <c r="M631" i="14" s="1"/>
  <c r="AB474" i="14"/>
  <c r="I474" i="14" s="1"/>
  <c r="L474" i="14" s="1"/>
  <c r="M474" i="14" s="1"/>
  <c r="AB419" i="14"/>
  <c r="I419" i="14" s="1"/>
  <c r="L419" i="14" s="1"/>
  <c r="M419" i="14" s="1"/>
  <c r="AB342" i="14"/>
  <c r="I342" i="14" s="1"/>
  <c r="L342" i="14" s="1"/>
  <c r="M342" i="14" s="1"/>
  <c r="AB191" i="14"/>
  <c r="I191" i="14" s="1"/>
  <c r="L191" i="14" s="1"/>
  <c r="M191" i="14" s="1"/>
  <c r="AB60" i="14"/>
  <c r="I60" i="14" s="1"/>
  <c r="L60" i="14" s="1"/>
  <c r="M60" i="14" s="1"/>
  <c r="AB3406" i="14"/>
  <c r="I3406" i="14" s="1"/>
  <c r="L3406" i="14" s="1"/>
  <c r="M3406" i="14" s="1"/>
  <c r="AB3356" i="14"/>
  <c r="I3356" i="14" s="1"/>
  <c r="L3356" i="14" s="1"/>
  <c r="M3356" i="14" s="1"/>
  <c r="AB3315" i="14"/>
  <c r="I3315" i="14" s="1"/>
  <c r="L3315" i="14" s="1"/>
  <c r="M3315" i="14" s="1"/>
  <c r="AB3278" i="14"/>
  <c r="I3278" i="14" s="1"/>
  <c r="L3278" i="14" s="1"/>
  <c r="M3278" i="14" s="1"/>
  <c r="AB3243" i="14"/>
  <c r="I3243" i="14" s="1"/>
  <c r="L3243" i="14" s="1"/>
  <c r="M3243" i="14" s="1"/>
  <c r="AB3211" i="14"/>
  <c r="I3211" i="14" s="1"/>
  <c r="L3211" i="14" s="1"/>
  <c r="M3211" i="14" s="1"/>
  <c r="AB3159" i="14"/>
  <c r="I3159" i="14" s="1"/>
  <c r="L3159" i="14" s="1"/>
  <c r="M3159" i="14" s="1"/>
  <c r="AB3104" i="14"/>
  <c r="I3104" i="14" s="1"/>
  <c r="L3104" i="14" s="1"/>
  <c r="M3104" i="14" s="1"/>
  <c r="AB3052" i="14"/>
  <c r="I3052" i="14" s="1"/>
  <c r="L3052" i="14" s="1"/>
  <c r="M3052" i="14" s="1"/>
  <c r="AB3000" i="14"/>
  <c r="I3000" i="14" s="1"/>
  <c r="L3000" i="14" s="1"/>
  <c r="M3000" i="14" s="1"/>
  <c r="AB2984" i="14"/>
  <c r="I2984" i="14" s="1"/>
  <c r="L2984" i="14" s="1"/>
  <c r="M2984" i="14" s="1"/>
  <c r="AB2963" i="14"/>
  <c r="I2963" i="14" s="1"/>
  <c r="L2963" i="14" s="1"/>
  <c r="M2963" i="14" s="1"/>
  <c r="AB2947" i="14"/>
  <c r="I2947" i="14" s="1"/>
  <c r="L2947" i="14" s="1"/>
  <c r="M2947" i="14" s="1"/>
  <c r="AB2931" i="14"/>
  <c r="I2931" i="14" s="1"/>
  <c r="L2931" i="14" s="1"/>
  <c r="M2931" i="14" s="1"/>
  <c r="AB2912" i="14"/>
  <c r="I2912" i="14" s="1"/>
  <c r="L2912" i="14" s="1"/>
  <c r="M2912" i="14" s="1"/>
  <c r="AB2890" i="14"/>
  <c r="I2890" i="14" s="1"/>
  <c r="L2890" i="14" s="1"/>
  <c r="M2890" i="14" s="1"/>
  <c r="AB2862" i="14"/>
  <c r="I2862" i="14" s="1"/>
  <c r="L2862" i="14" s="1"/>
  <c r="M2862" i="14" s="1"/>
  <c r="AB2839" i="14"/>
  <c r="I2839" i="14" s="1"/>
  <c r="L2839" i="14" s="1"/>
  <c r="M2839" i="14" s="1"/>
  <c r="AB2796" i="14"/>
  <c r="I2796" i="14" s="1"/>
  <c r="L2796" i="14" s="1"/>
  <c r="M2796" i="14" s="1"/>
  <c r="AB2770" i="14"/>
  <c r="I2770" i="14" s="1"/>
  <c r="L2770" i="14" s="1"/>
  <c r="M2770" i="14" s="1"/>
  <c r="AB2752" i="14"/>
  <c r="I2752" i="14" s="1"/>
  <c r="L2752" i="14" s="1"/>
  <c r="M2752" i="14" s="1"/>
  <c r="AB2716" i="14"/>
  <c r="I2716" i="14" s="1"/>
  <c r="L2716" i="14" s="1"/>
  <c r="M2716" i="14" s="1"/>
  <c r="AB2682" i="14"/>
  <c r="I2682" i="14" s="1"/>
  <c r="L2682" i="14" s="1"/>
  <c r="M2682" i="14" s="1"/>
  <c r="AB2645" i="14"/>
  <c r="I2645" i="14" s="1"/>
  <c r="L2645" i="14" s="1"/>
  <c r="M2645" i="14" s="1"/>
  <c r="AB2627" i="14"/>
  <c r="I2627" i="14" s="1"/>
  <c r="L2627" i="14" s="1"/>
  <c r="M2627" i="14" s="1"/>
  <c r="AB2604" i="14"/>
  <c r="I2604" i="14" s="1"/>
  <c r="L2604" i="14" s="1"/>
  <c r="M2604" i="14" s="1"/>
  <c r="AB2585" i="14"/>
  <c r="I2585" i="14" s="1"/>
  <c r="L2585" i="14" s="1"/>
  <c r="M2585" i="14" s="1"/>
  <c r="AB2565" i="14"/>
  <c r="I2565" i="14" s="1"/>
  <c r="L2565" i="14" s="1"/>
  <c r="M2565" i="14" s="1"/>
  <c r="AB2539" i="14"/>
  <c r="I2539" i="14" s="1"/>
  <c r="L2539" i="14" s="1"/>
  <c r="M2539" i="14" s="1"/>
  <c r="AB2521" i="14"/>
  <c r="I2521" i="14" s="1"/>
  <c r="L2521" i="14" s="1"/>
  <c r="M2521" i="14" s="1"/>
  <c r="AB2497" i="14"/>
  <c r="I2497" i="14" s="1"/>
  <c r="L2497" i="14" s="1"/>
  <c r="M2497" i="14" s="1"/>
  <c r="AB2479" i="14"/>
  <c r="I2479" i="14" s="1"/>
  <c r="L2479" i="14" s="1"/>
  <c r="M2479" i="14" s="1"/>
  <c r="AB2459" i="14"/>
  <c r="I2459" i="14" s="1"/>
  <c r="L2459" i="14" s="1"/>
  <c r="M2459" i="14" s="1"/>
  <c r="AB2432" i="14"/>
  <c r="I2432" i="14" s="1"/>
  <c r="L2432" i="14" s="1"/>
  <c r="M2432" i="14" s="1"/>
  <c r="AB2412" i="14"/>
  <c r="I2412" i="14" s="1"/>
  <c r="L2412" i="14" s="1"/>
  <c r="M2412" i="14" s="1"/>
  <c r="AB2377" i="14"/>
  <c r="I2377" i="14" s="1"/>
  <c r="L2377" i="14" s="1"/>
  <c r="M2377" i="14" s="1"/>
  <c r="AB2334" i="14"/>
  <c r="I2334" i="14" s="1"/>
  <c r="L2334" i="14" s="1"/>
  <c r="M2334" i="14" s="1"/>
  <c r="AB2315" i="14"/>
  <c r="I2315" i="14" s="1"/>
  <c r="L2315" i="14" s="1"/>
  <c r="M2315" i="14" s="1"/>
  <c r="AB3337" i="14"/>
  <c r="I3337" i="14" s="1"/>
  <c r="L3337" i="14" s="1"/>
  <c r="M3337" i="14" s="1"/>
  <c r="AB3121" i="14"/>
  <c r="I3121" i="14" s="1"/>
  <c r="L3121" i="14" s="1"/>
  <c r="M3121" i="14" s="1"/>
  <c r="AB3034" i="14"/>
  <c r="I3034" i="14" s="1"/>
  <c r="L3034" i="14" s="1"/>
  <c r="M3034" i="14" s="1"/>
  <c r="J442" i="1"/>
  <c r="I442" i="1" s="1"/>
  <c r="AB1470" i="14"/>
  <c r="I1470" i="14" s="1"/>
  <c r="L1470" i="14" s="1"/>
  <c r="M1470" i="14" s="1"/>
  <c r="AB2626" i="14"/>
  <c r="I2626" i="14" s="1"/>
  <c r="L2626" i="14" s="1"/>
  <c r="M2626" i="14" s="1"/>
  <c r="AB3360" i="14"/>
  <c r="I3360" i="14" s="1"/>
  <c r="L3360" i="14" s="1"/>
  <c r="M3360" i="14" s="1"/>
  <c r="AB3141" i="14"/>
  <c r="I3141" i="14" s="1"/>
  <c r="L3141" i="14" s="1"/>
  <c r="M3141" i="14" s="1"/>
  <c r="AB3043" i="14"/>
  <c r="I3043" i="14" s="1"/>
  <c r="L3043" i="14" s="1"/>
  <c r="M3043" i="14" s="1"/>
  <c r="AB2888" i="14"/>
  <c r="I2888" i="14" s="1"/>
  <c r="L2888" i="14" s="1"/>
  <c r="M2888" i="14" s="1"/>
  <c r="AB2814" i="14"/>
  <c r="I2814" i="14" s="1"/>
  <c r="L2814" i="14" s="1"/>
  <c r="M2814" i="14" s="1"/>
  <c r="AB2774" i="14"/>
  <c r="I2774" i="14" s="1"/>
  <c r="L2774" i="14" s="1"/>
  <c r="M2774" i="14" s="1"/>
  <c r="AB2730" i="14"/>
  <c r="I2730" i="14" s="1"/>
  <c r="L2730" i="14" s="1"/>
  <c r="M2730" i="14" s="1"/>
  <c r="AB2699" i="14"/>
  <c r="I2699" i="14" s="1"/>
  <c r="L2699" i="14" s="1"/>
  <c r="M2699" i="14" s="1"/>
  <c r="AB2668" i="14"/>
  <c r="I2668" i="14" s="1"/>
  <c r="L2668" i="14" s="1"/>
  <c r="M2668" i="14" s="1"/>
  <c r="AB2620" i="14"/>
  <c r="I2620" i="14" s="1"/>
  <c r="L2620" i="14" s="1"/>
  <c r="M2620" i="14" s="1"/>
  <c r="AB2550" i="14"/>
  <c r="I2550" i="14" s="1"/>
  <c r="L2550" i="14" s="1"/>
  <c r="M2550" i="14" s="1"/>
  <c r="AB2476" i="14"/>
  <c r="I2476" i="14" s="1"/>
  <c r="L2476" i="14" s="1"/>
  <c r="M2476" i="14" s="1"/>
  <c r="AB2424" i="14"/>
  <c r="I2424" i="14" s="1"/>
  <c r="L2424" i="14" s="1"/>
  <c r="M2424" i="14" s="1"/>
  <c r="AB2386" i="14"/>
  <c r="I2386" i="14" s="1"/>
  <c r="L2386" i="14" s="1"/>
  <c r="M2386" i="14" s="1"/>
  <c r="AB2356" i="14"/>
  <c r="I2356" i="14" s="1"/>
  <c r="L2356" i="14" s="1"/>
  <c r="M2356" i="14" s="1"/>
  <c r="AB2340" i="14"/>
  <c r="I2340" i="14" s="1"/>
  <c r="L2340" i="14" s="1"/>
  <c r="M2340" i="14" s="1"/>
  <c r="AB2289" i="14"/>
  <c r="I2289" i="14" s="1"/>
  <c r="L2289" i="14" s="1"/>
  <c r="M2289" i="14" s="1"/>
  <c r="AB2261" i="14"/>
  <c r="I2261" i="14" s="1"/>
  <c r="L2261" i="14" s="1"/>
  <c r="M2261" i="14" s="1"/>
  <c r="AB2215" i="14"/>
  <c r="I2215" i="14" s="1"/>
  <c r="L2215" i="14" s="1"/>
  <c r="M2215" i="14" s="1"/>
  <c r="AB2122" i="14"/>
  <c r="I2122" i="14" s="1"/>
  <c r="L2122" i="14" s="1"/>
  <c r="M2122" i="14" s="1"/>
  <c r="AB2070" i="14"/>
  <c r="I2070" i="14" s="1"/>
  <c r="L2070" i="14" s="1"/>
  <c r="M2070" i="14" s="1"/>
  <c r="AB2045" i="14"/>
  <c r="I2045" i="14" s="1"/>
  <c r="L2045" i="14" s="1"/>
  <c r="M2045" i="14" s="1"/>
  <c r="AB1993" i="14"/>
  <c r="I1993" i="14" s="1"/>
  <c r="L1993" i="14" s="1"/>
  <c r="M1993" i="14" s="1"/>
  <c r="AB1937" i="14"/>
  <c r="I1937" i="14" s="1"/>
  <c r="L1937" i="14" s="1"/>
  <c r="M1937" i="14" s="1"/>
  <c r="AB1846" i="14"/>
  <c r="I1846" i="14" s="1"/>
  <c r="L1846" i="14" s="1"/>
  <c r="M1846" i="14" s="1"/>
  <c r="AB1819" i="14"/>
  <c r="I1819" i="14" s="1"/>
  <c r="L1819" i="14" s="1"/>
  <c r="M1819" i="14" s="1"/>
  <c r="AB1778" i="14"/>
  <c r="I1778" i="14" s="1"/>
  <c r="L1778" i="14" s="1"/>
  <c r="M1778" i="14" s="1"/>
  <c r="AB1721" i="14"/>
  <c r="I1721" i="14" s="1"/>
  <c r="L1721" i="14" s="1"/>
  <c r="M1721" i="14" s="1"/>
  <c r="AB1633" i="14"/>
  <c r="I1633" i="14" s="1"/>
  <c r="L1633" i="14" s="1"/>
  <c r="M1633" i="14" s="1"/>
  <c r="AB1602" i="14"/>
  <c r="I1602" i="14" s="1"/>
  <c r="L1602" i="14" s="1"/>
  <c r="M1602" i="14" s="1"/>
  <c r="AB1519" i="14"/>
  <c r="I1519" i="14" s="1"/>
  <c r="L1519" i="14" s="1"/>
  <c r="M1519" i="14" s="1"/>
  <c r="AB1486" i="14"/>
  <c r="I1486" i="14" s="1"/>
  <c r="L1486" i="14" s="1"/>
  <c r="M1486" i="14" s="1"/>
  <c r="AB1405" i="14"/>
  <c r="I1405" i="14" s="1"/>
  <c r="L1405" i="14" s="1"/>
  <c r="M1405" i="14" s="1"/>
  <c r="AB1353" i="14"/>
  <c r="I1353" i="14" s="1"/>
  <c r="L1353" i="14" s="1"/>
  <c r="M1353" i="14" s="1"/>
  <c r="AB1310" i="14"/>
  <c r="I1310" i="14" s="1"/>
  <c r="L1310" i="14" s="1"/>
  <c r="M1310" i="14" s="1"/>
  <c r="AB1288" i="14"/>
  <c r="I1288" i="14" s="1"/>
  <c r="L1288" i="14" s="1"/>
  <c r="M1288" i="14" s="1"/>
  <c r="AB1199" i="14"/>
  <c r="I1199" i="14" s="1"/>
  <c r="L1199" i="14" s="1"/>
  <c r="M1199" i="14" s="1"/>
  <c r="AB1150" i="14"/>
  <c r="I1150" i="14" s="1"/>
  <c r="L1150" i="14" s="1"/>
  <c r="M1150" i="14" s="1"/>
  <c r="AB1089" i="14"/>
  <c r="I1089" i="14" s="1"/>
  <c r="L1089" i="14" s="1"/>
  <c r="M1089" i="14" s="1"/>
  <c r="AB1038" i="14"/>
  <c r="I1038" i="14" s="1"/>
  <c r="L1038" i="14" s="1"/>
  <c r="M1038" i="14" s="1"/>
  <c r="AB985" i="14"/>
  <c r="I985" i="14" s="1"/>
  <c r="L985" i="14" s="1"/>
  <c r="M985" i="14" s="1"/>
  <c r="AB937" i="14"/>
  <c r="I937" i="14" s="1"/>
  <c r="L937" i="14" s="1"/>
  <c r="M937" i="14" s="1"/>
  <c r="AB921" i="14"/>
  <c r="I921" i="14" s="1"/>
  <c r="L921" i="14" s="1"/>
  <c r="M921" i="14" s="1"/>
  <c r="AB887" i="14"/>
  <c r="I887" i="14" s="1"/>
  <c r="L887" i="14" s="1"/>
  <c r="M887" i="14" s="1"/>
  <c r="AB869" i="14"/>
  <c r="I869" i="14" s="1"/>
  <c r="L869" i="14" s="1"/>
  <c r="M869" i="14" s="1"/>
  <c r="AB840" i="14"/>
  <c r="I840" i="14" s="1"/>
  <c r="L840" i="14" s="1"/>
  <c r="M840" i="14" s="1"/>
  <c r="AB810" i="14"/>
  <c r="I810" i="14" s="1"/>
  <c r="L810" i="14" s="1"/>
  <c r="M810" i="14" s="1"/>
  <c r="AB788" i="14"/>
  <c r="I788" i="14" s="1"/>
  <c r="L788" i="14" s="1"/>
  <c r="M788" i="14" s="1"/>
  <c r="AB691" i="14"/>
  <c r="I691" i="14" s="1"/>
  <c r="L691" i="14" s="1"/>
  <c r="M691" i="14" s="1"/>
  <c r="AB675" i="14"/>
  <c r="I675" i="14" s="1"/>
  <c r="L675" i="14" s="1"/>
  <c r="M675" i="14" s="1"/>
  <c r="AB659" i="14"/>
  <c r="I659" i="14" s="1"/>
  <c r="L659" i="14" s="1"/>
  <c r="M659" i="14" s="1"/>
  <c r="AB622" i="14"/>
  <c r="I622" i="14" s="1"/>
  <c r="L622" i="14" s="1"/>
  <c r="M622" i="14" s="1"/>
  <c r="AB507" i="14"/>
  <c r="I507" i="14" s="1"/>
  <c r="L507" i="14" s="1"/>
  <c r="M507" i="14" s="1"/>
  <c r="AB471" i="14"/>
  <c r="I471" i="14" s="1"/>
  <c r="L471" i="14" s="1"/>
  <c r="M471" i="14" s="1"/>
  <c r="AB446" i="14"/>
  <c r="I446" i="14" s="1"/>
  <c r="L446" i="14" s="1"/>
  <c r="M446" i="14" s="1"/>
  <c r="AB415" i="14"/>
  <c r="I415" i="14" s="1"/>
  <c r="L415" i="14" s="1"/>
  <c r="M415" i="14" s="1"/>
  <c r="AB378" i="14"/>
  <c r="I378" i="14" s="1"/>
  <c r="L378" i="14" s="1"/>
  <c r="M378" i="14" s="1"/>
  <c r="AB332" i="14"/>
  <c r="I332" i="14" s="1"/>
  <c r="L332" i="14" s="1"/>
  <c r="M332" i="14" s="1"/>
  <c r="AB268" i="14"/>
  <c r="I268" i="14" s="1"/>
  <c r="L268" i="14" s="1"/>
  <c r="M268" i="14" s="1"/>
  <c r="AB183" i="14"/>
  <c r="I183" i="14" s="1"/>
  <c r="L183" i="14" s="1"/>
  <c r="M183" i="14" s="1"/>
  <c r="AB95" i="14"/>
  <c r="I95" i="14" s="1"/>
  <c r="L95" i="14" s="1"/>
  <c r="M95" i="14" s="1"/>
  <c r="AB24" i="14"/>
  <c r="I24" i="14" s="1"/>
  <c r="L24" i="14" s="1"/>
  <c r="M24" i="14" s="1"/>
  <c r="AB3419" i="14"/>
  <c r="I3419" i="14" s="1"/>
  <c r="L3419" i="14" s="1"/>
  <c r="M3419" i="14" s="1"/>
  <c r="AB3400" i="14"/>
  <c r="I3400" i="14" s="1"/>
  <c r="L3400" i="14" s="1"/>
  <c r="M3400" i="14" s="1"/>
  <c r="AB3377" i="14"/>
  <c r="I3377" i="14" s="1"/>
  <c r="L3377" i="14" s="1"/>
  <c r="M3377" i="14" s="1"/>
  <c r="AB3350" i="14"/>
  <c r="I3350" i="14" s="1"/>
  <c r="L3350" i="14" s="1"/>
  <c r="M3350" i="14" s="1"/>
  <c r="AB3327" i="14"/>
  <c r="I3327" i="14" s="1"/>
  <c r="L3327" i="14" s="1"/>
  <c r="M3327" i="14" s="1"/>
  <c r="AB3311" i="14"/>
  <c r="I3311" i="14" s="1"/>
  <c r="L3311" i="14" s="1"/>
  <c r="M3311" i="14" s="1"/>
  <c r="AB3290" i="14"/>
  <c r="I3290" i="14" s="1"/>
  <c r="L3290" i="14" s="1"/>
  <c r="M3290" i="14" s="1"/>
  <c r="AB3274" i="14"/>
  <c r="I3274" i="14" s="1"/>
  <c r="L3274" i="14" s="1"/>
  <c r="M3274" i="14" s="1"/>
  <c r="AB3257" i="14"/>
  <c r="I3257" i="14" s="1"/>
  <c r="L3257" i="14" s="1"/>
  <c r="M3257" i="14" s="1"/>
  <c r="AB3239" i="14"/>
  <c r="I3239" i="14" s="1"/>
  <c r="L3239" i="14" s="1"/>
  <c r="M3239" i="14" s="1"/>
  <c r="AB3223" i="14"/>
  <c r="I3223" i="14" s="1"/>
  <c r="L3223" i="14" s="1"/>
  <c r="M3223" i="14" s="1"/>
  <c r="AB3207" i="14"/>
  <c r="I3207" i="14" s="1"/>
  <c r="L3207" i="14" s="1"/>
  <c r="M3207" i="14" s="1"/>
  <c r="AB3173" i="14"/>
  <c r="I3173" i="14" s="1"/>
  <c r="L3173" i="14" s="1"/>
  <c r="M3173" i="14" s="1"/>
  <c r="AB3154" i="14"/>
  <c r="I3154" i="14" s="1"/>
  <c r="L3154" i="14" s="1"/>
  <c r="M3154" i="14" s="1"/>
  <c r="AB3127" i="14"/>
  <c r="I3127" i="14" s="1"/>
  <c r="L3127" i="14" s="1"/>
  <c r="M3127" i="14" s="1"/>
  <c r="AB3100" i="14"/>
  <c r="I3100" i="14" s="1"/>
  <c r="L3100" i="14" s="1"/>
  <c r="M3100" i="14" s="1"/>
  <c r="AB3081" i="14"/>
  <c r="I3081" i="14" s="1"/>
  <c r="L3081" i="14" s="1"/>
  <c r="M3081" i="14" s="1"/>
  <c r="AB3047" i="14"/>
  <c r="I3047" i="14" s="1"/>
  <c r="L3047" i="14" s="1"/>
  <c r="M3047" i="14" s="1"/>
  <c r="AB3012" i="14"/>
  <c r="I3012" i="14" s="1"/>
  <c r="L3012" i="14" s="1"/>
  <c r="M3012" i="14" s="1"/>
  <c r="AB2996" i="14"/>
  <c r="I2996" i="14" s="1"/>
  <c r="L2996" i="14" s="1"/>
  <c r="M2996" i="14" s="1"/>
  <c r="AB2979" i="14"/>
  <c r="I2979" i="14" s="1"/>
  <c r="L2979" i="14" s="1"/>
  <c r="M2979" i="14" s="1"/>
  <c r="AB2959" i="14"/>
  <c r="I2959" i="14" s="1"/>
  <c r="L2959" i="14" s="1"/>
  <c r="M2959" i="14" s="1"/>
  <c r="AB2943" i="14"/>
  <c r="I2943" i="14" s="1"/>
  <c r="L2943" i="14" s="1"/>
  <c r="M2943" i="14" s="1"/>
  <c r="AB2927" i="14"/>
  <c r="I2927" i="14" s="1"/>
  <c r="L2927" i="14" s="1"/>
  <c r="M2927" i="14" s="1"/>
  <c r="AB2908" i="14"/>
  <c r="I2908" i="14" s="1"/>
  <c r="L2908" i="14" s="1"/>
  <c r="M2908" i="14" s="1"/>
  <c r="AB2878" i="14"/>
  <c r="I2878" i="14" s="1"/>
  <c r="L2878" i="14" s="1"/>
  <c r="M2878" i="14" s="1"/>
  <c r="AB2855" i="14"/>
  <c r="I2855" i="14" s="1"/>
  <c r="L2855" i="14" s="1"/>
  <c r="M2855" i="14" s="1"/>
  <c r="AB2828" i="14"/>
  <c r="I2828" i="14" s="1"/>
  <c r="L2828" i="14" s="1"/>
  <c r="M2828" i="14" s="1"/>
  <c r="AB2789" i="14"/>
  <c r="I2789" i="14" s="1"/>
  <c r="L2789" i="14" s="1"/>
  <c r="M2789" i="14" s="1"/>
  <c r="AB2765" i="14"/>
  <c r="I2765" i="14" s="1"/>
  <c r="L2765" i="14" s="1"/>
  <c r="M2765" i="14" s="1"/>
  <c r="AB2742" i="14"/>
  <c r="I2742" i="14" s="1"/>
  <c r="L2742" i="14" s="1"/>
  <c r="M2742" i="14" s="1"/>
  <c r="AB1476" i="14"/>
  <c r="I1476" i="14" s="1"/>
  <c r="L1476" i="14" s="1"/>
  <c r="M1476" i="14" s="1"/>
  <c r="AB3069" i="14"/>
  <c r="I3069" i="14" s="1"/>
  <c r="L3069" i="14" s="1"/>
  <c r="M3069" i="14" s="1"/>
  <c r="AB2734" i="14"/>
  <c r="I2734" i="14" s="1"/>
  <c r="L2734" i="14" s="1"/>
  <c r="M2734" i="14" s="1"/>
  <c r="AB2556" i="14"/>
  <c r="I2556" i="14" s="1"/>
  <c r="L2556" i="14" s="1"/>
  <c r="M2556" i="14" s="1"/>
  <c r="AB2366" i="14"/>
  <c r="I2366" i="14" s="1"/>
  <c r="L2366" i="14" s="1"/>
  <c r="M2366" i="14" s="1"/>
  <c r="AB2233" i="14"/>
  <c r="I2233" i="14" s="1"/>
  <c r="L2233" i="14" s="1"/>
  <c r="M2233" i="14" s="1"/>
  <c r="AB2016" i="14"/>
  <c r="I2016" i="14" s="1"/>
  <c r="L2016" i="14" s="1"/>
  <c r="M2016" i="14" s="1"/>
  <c r="AB1791" i="14"/>
  <c r="I1791" i="14" s="1"/>
  <c r="L1791" i="14" s="1"/>
  <c r="M1791" i="14" s="1"/>
  <c r="AB1556" i="14"/>
  <c r="I1556" i="14" s="1"/>
  <c r="L1556" i="14" s="1"/>
  <c r="M1556" i="14" s="1"/>
  <c r="AB1324" i="14"/>
  <c r="I1324" i="14" s="1"/>
  <c r="L1324" i="14" s="1"/>
  <c r="M1324" i="14" s="1"/>
  <c r="AB1098" i="14"/>
  <c r="I1098" i="14" s="1"/>
  <c r="L1098" i="14" s="1"/>
  <c r="M1098" i="14" s="1"/>
  <c r="AB925" i="14"/>
  <c r="I925" i="14" s="1"/>
  <c r="L925" i="14" s="1"/>
  <c r="M925" i="14" s="1"/>
  <c r="AB814" i="14"/>
  <c r="I814" i="14" s="1"/>
  <c r="L814" i="14" s="1"/>
  <c r="M814" i="14" s="1"/>
  <c r="AB663" i="14"/>
  <c r="I663" i="14" s="1"/>
  <c r="L663" i="14" s="1"/>
  <c r="M663" i="14" s="1"/>
  <c r="AB450" i="14"/>
  <c r="I450" i="14" s="1"/>
  <c r="L450" i="14" s="1"/>
  <c r="M450" i="14" s="1"/>
  <c r="AB291" i="14"/>
  <c r="I291" i="14" s="1"/>
  <c r="L291" i="14" s="1"/>
  <c r="M291" i="14" s="1"/>
  <c r="AB3425" i="14"/>
  <c r="I3425" i="14" s="1"/>
  <c r="L3425" i="14" s="1"/>
  <c r="M3425" i="14" s="1"/>
  <c r="AB3331" i="14"/>
  <c r="I3331" i="14" s="1"/>
  <c r="L3331" i="14" s="1"/>
  <c r="M3331" i="14" s="1"/>
  <c r="AB3262" i="14"/>
  <c r="I3262" i="14" s="1"/>
  <c r="L3262" i="14" s="1"/>
  <c r="M3262" i="14" s="1"/>
  <c r="AB3177" i="14"/>
  <c r="I3177" i="14" s="1"/>
  <c r="L3177" i="14" s="1"/>
  <c r="M3177" i="14" s="1"/>
  <c r="AB3087" i="14"/>
  <c r="I3087" i="14" s="1"/>
  <c r="L3087" i="14" s="1"/>
  <c r="M3087" i="14" s="1"/>
  <c r="AB2992" i="14"/>
  <c r="I2992" i="14" s="1"/>
  <c r="L2992" i="14" s="1"/>
  <c r="M2992" i="14" s="1"/>
  <c r="AB2955" i="14"/>
  <c r="I2955" i="14" s="1"/>
  <c r="L2955" i="14" s="1"/>
  <c r="M2955" i="14" s="1"/>
  <c r="AB2922" i="14"/>
  <c r="I2922" i="14" s="1"/>
  <c r="L2922" i="14" s="1"/>
  <c r="M2922" i="14" s="1"/>
  <c r="AB2873" i="14"/>
  <c r="I2873" i="14" s="1"/>
  <c r="L2873" i="14" s="1"/>
  <c r="M2873" i="14" s="1"/>
  <c r="AB2816" i="14"/>
  <c r="I2816" i="14" s="1"/>
  <c r="L2816" i="14" s="1"/>
  <c r="M2816" i="14" s="1"/>
  <c r="AB2761" i="14"/>
  <c r="I2761" i="14" s="1"/>
  <c r="L2761" i="14" s="1"/>
  <c r="M2761" i="14" s="1"/>
  <c r="AB2693" i="14"/>
  <c r="I2693" i="14" s="1"/>
  <c r="L2693" i="14" s="1"/>
  <c r="M2693" i="14" s="1"/>
  <c r="AB2637" i="14"/>
  <c r="I2637" i="14" s="1"/>
  <c r="L2637" i="14" s="1"/>
  <c r="M2637" i="14" s="1"/>
  <c r="AB2594" i="14"/>
  <c r="I2594" i="14" s="1"/>
  <c r="L2594" i="14" s="1"/>
  <c r="M2594" i="14" s="1"/>
  <c r="AB2552" i="14"/>
  <c r="I2552" i="14" s="1"/>
  <c r="L2552" i="14" s="1"/>
  <c r="M2552" i="14" s="1"/>
  <c r="AB2506" i="14"/>
  <c r="I2506" i="14" s="1"/>
  <c r="L2506" i="14" s="1"/>
  <c r="M2506" i="14" s="1"/>
  <c r="AB2470" i="14"/>
  <c r="I2470" i="14" s="1"/>
  <c r="L2470" i="14" s="1"/>
  <c r="M2470" i="14" s="1"/>
  <c r="AB2420" i="14"/>
  <c r="I2420" i="14" s="1"/>
  <c r="L2420" i="14" s="1"/>
  <c r="M2420" i="14" s="1"/>
  <c r="AB2362" i="14"/>
  <c r="I2362" i="14" s="1"/>
  <c r="L2362" i="14" s="1"/>
  <c r="M2362" i="14" s="1"/>
  <c r="AB3370" i="14"/>
  <c r="I3370" i="14" s="1"/>
  <c r="L3370" i="14" s="1"/>
  <c r="M3370" i="14" s="1"/>
  <c r="AB3075" i="14"/>
  <c r="I3075" i="14" s="1"/>
  <c r="L3075" i="14" s="1"/>
  <c r="M3075" i="14" s="1"/>
  <c r="AB3040" i="14"/>
  <c r="I3040" i="14" s="1"/>
  <c r="L3040" i="14" s="1"/>
  <c r="M3040" i="14" s="1"/>
  <c r="AB3401" i="14"/>
  <c r="I3401" i="14" s="1"/>
  <c r="L3401" i="14" s="1"/>
  <c r="M3401" i="14" s="1"/>
  <c r="AB3084" i="14"/>
  <c r="I3084" i="14" s="1"/>
  <c r="L3084" i="14" s="1"/>
  <c r="M3084" i="14" s="1"/>
  <c r="AB2836" i="14"/>
  <c r="I2836" i="14" s="1"/>
  <c r="L2836" i="14" s="1"/>
  <c r="M2836" i="14" s="1"/>
  <c r="AB2744" i="14"/>
  <c r="I2744" i="14" s="1"/>
  <c r="L2744" i="14" s="1"/>
  <c r="M2744" i="14" s="1"/>
  <c r="AB2677" i="14"/>
  <c r="I2677" i="14" s="1"/>
  <c r="L2677" i="14" s="1"/>
  <c r="M2677" i="14" s="1"/>
  <c r="AB2576" i="14"/>
  <c r="I2576" i="14" s="1"/>
  <c r="L2576" i="14" s="1"/>
  <c r="M2576" i="14" s="1"/>
  <c r="AB2449" i="14"/>
  <c r="I2449" i="14" s="1"/>
  <c r="L2449" i="14" s="1"/>
  <c r="M2449" i="14" s="1"/>
  <c r="AB2372" i="14"/>
  <c r="I2372" i="14" s="1"/>
  <c r="L2372" i="14" s="1"/>
  <c r="M2372" i="14" s="1"/>
  <c r="AB2301" i="14"/>
  <c r="I2301" i="14" s="1"/>
  <c r="L2301" i="14" s="1"/>
  <c r="M2301" i="14" s="1"/>
  <c r="AB2250" i="14"/>
  <c r="I2250" i="14" s="1"/>
  <c r="L2250" i="14" s="1"/>
  <c r="M2250" i="14" s="1"/>
  <c r="AB2103" i="14"/>
  <c r="I2103" i="14" s="1"/>
  <c r="L2103" i="14" s="1"/>
  <c r="M2103" i="14" s="1"/>
  <c r="AB2025" i="14"/>
  <c r="I2025" i="14" s="1"/>
  <c r="L2025" i="14" s="1"/>
  <c r="M2025" i="14" s="1"/>
  <c r="AB1892" i="14"/>
  <c r="I1892" i="14" s="1"/>
  <c r="L1892" i="14" s="1"/>
  <c r="M1892" i="14" s="1"/>
  <c r="AB1802" i="14"/>
  <c r="I1802" i="14" s="1"/>
  <c r="L1802" i="14" s="1"/>
  <c r="M1802" i="14" s="1"/>
  <c r="AB1653" i="14"/>
  <c r="I1653" i="14" s="1"/>
  <c r="L1653" i="14" s="1"/>
  <c r="M1653" i="14" s="1"/>
  <c r="AB1575" i="14"/>
  <c r="I1575" i="14" s="1"/>
  <c r="L1575" i="14" s="1"/>
  <c r="M1575" i="14" s="1"/>
  <c r="AB1413" i="14"/>
  <c r="I1413" i="14" s="1"/>
  <c r="L1413" i="14" s="1"/>
  <c r="M1413" i="14" s="1"/>
  <c r="AB1333" i="14"/>
  <c r="I1333" i="14" s="1"/>
  <c r="L1333" i="14" s="1"/>
  <c r="M1333" i="14" s="1"/>
  <c r="AB1254" i="14"/>
  <c r="I1254" i="14" s="1"/>
  <c r="L1254" i="14" s="1"/>
  <c r="M1254" i="14" s="1"/>
  <c r="AB1135" i="14"/>
  <c r="I1135" i="14" s="1"/>
  <c r="L1135" i="14" s="1"/>
  <c r="M1135" i="14" s="1"/>
  <c r="AB1021" i="14"/>
  <c r="I1021" i="14" s="1"/>
  <c r="L1021" i="14" s="1"/>
  <c r="M1021" i="14" s="1"/>
  <c r="AB929" i="14"/>
  <c r="I929" i="14" s="1"/>
  <c r="L929" i="14" s="1"/>
  <c r="M929" i="14" s="1"/>
  <c r="AB878" i="14"/>
  <c r="I878" i="14" s="1"/>
  <c r="L878" i="14" s="1"/>
  <c r="M878" i="14" s="1"/>
  <c r="AB819" i="14"/>
  <c r="I819" i="14" s="1"/>
  <c r="L819" i="14" s="1"/>
  <c r="M819" i="14" s="1"/>
  <c r="AB768" i="14"/>
  <c r="I768" i="14" s="1"/>
  <c r="L768" i="14" s="1"/>
  <c r="M768" i="14" s="1"/>
  <c r="AB667" i="14"/>
  <c r="I667" i="14" s="1"/>
  <c r="L667" i="14" s="1"/>
  <c r="M667" i="14" s="1"/>
  <c r="AB562" i="14"/>
  <c r="I562" i="14" s="1"/>
  <c r="L562" i="14" s="1"/>
  <c r="M562" i="14" s="1"/>
  <c r="AB454" i="14"/>
  <c r="I454" i="14" s="1"/>
  <c r="L454" i="14" s="1"/>
  <c r="M454" i="14" s="1"/>
  <c r="AB404" i="14"/>
  <c r="I404" i="14" s="1"/>
  <c r="L404" i="14" s="1"/>
  <c r="M404" i="14" s="1"/>
  <c r="AB297" i="14"/>
  <c r="I297" i="14" s="1"/>
  <c r="L297" i="14" s="1"/>
  <c r="M297" i="14" s="1"/>
  <c r="AB144" i="14"/>
  <c r="I144" i="14" s="1"/>
  <c r="L144" i="14" s="1"/>
  <c r="M144" i="14" s="1"/>
  <c r="AB3429" i="14"/>
  <c r="I3429" i="14" s="1"/>
  <c r="L3429" i="14" s="1"/>
  <c r="M3429" i="14" s="1"/>
  <c r="AB3392" i="14"/>
  <c r="I3392" i="14" s="1"/>
  <c r="L3392" i="14" s="1"/>
  <c r="M3392" i="14" s="1"/>
  <c r="AB3336" i="14"/>
  <c r="I3336" i="14" s="1"/>
  <c r="L3336" i="14" s="1"/>
  <c r="M3336" i="14" s="1"/>
  <c r="AB3298" i="14"/>
  <c r="I3298" i="14" s="1"/>
  <c r="L3298" i="14" s="1"/>
  <c r="M3298" i="14" s="1"/>
  <c r="AB3266" i="14"/>
  <c r="I3266" i="14" s="1"/>
  <c r="L3266" i="14" s="1"/>
  <c r="M3266" i="14" s="1"/>
  <c r="AB3231" i="14"/>
  <c r="I3231" i="14" s="1"/>
  <c r="L3231" i="14" s="1"/>
  <c r="M3231" i="14" s="1"/>
  <c r="AB3182" i="14"/>
  <c r="I3182" i="14" s="1"/>
  <c r="L3182" i="14" s="1"/>
  <c r="M3182" i="14" s="1"/>
  <c r="AB3136" i="14"/>
  <c r="I3136" i="14" s="1"/>
  <c r="L3136" i="14" s="1"/>
  <c r="M3136" i="14" s="1"/>
  <c r="AB3091" i="14"/>
  <c r="I3091" i="14" s="1"/>
  <c r="L3091" i="14" s="1"/>
  <c r="M3091" i="14" s="1"/>
  <c r="AB3020" i="14"/>
  <c r="I3020" i="14" s="1"/>
  <c r="L3020" i="14" s="1"/>
  <c r="M3020" i="14" s="1"/>
  <c r="AB2988" i="14"/>
  <c r="I2988" i="14" s="1"/>
  <c r="L2988" i="14" s="1"/>
  <c r="M2988" i="14" s="1"/>
  <c r="AB2951" i="14"/>
  <c r="I2951" i="14" s="1"/>
  <c r="L2951" i="14" s="1"/>
  <c r="M2951" i="14" s="1"/>
  <c r="AB2916" i="14"/>
  <c r="I2916" i="14" s="1"/>
  <c r="L2916" i="14" s="1"/>
  <c r="M2916" i="14" s="1"/>
  <c r="AB2868" i="14"/>
  <c r="I2868" i="14" s="1"/>
  <c r="L2868" i="14" s="1"/>
  <c r="M2868" i="14" s="1"/>
  <c r="AB2807" i="14"/>
  <c r="I2807" i="14" s="1"/>
  <c r="L2807" i="14" s="1"/>
  <c r="M2807" i="14" s="1"/>
  <c r="AB2757" i="14"/>
  <c r="I2757" i="14" s="1"/>
  <c r="L2757" i="14" s="1"/>
  <c r="M2757" i="14" s="1"/>
  <c r="AB2707" i="14"/>
  <c r="I2707" i="14" s="1"/>
  <c r="L2707" i="14" s="1"/>
  <c r="M2707" i="14" s="1"/>
  <c r="AB2661" i="14"/>
  <c r="I2661" i="14" s="1"/>
  <c r="L2661" i="14" s="1"/>
  <c r="M2661" i="14" s="1"/>
  <c r="AB2641" i="14"/>
  <c r="I2641" i="14" s="1"/>
  <c r="L2641" i="14" s="1"/>
  <c r="M2641" i="14" s="1"/>
  <c r="AB2618" i="14"/>
  <c r="I2618" i="14" s="1"/>
  <c r="L2618" i="14" s="1"/>
  <c r="M2618" i="14" s="1"/>
  <c r="AB2598" i="14"/>
  <c r="I2598" i="14" s="1"/>
  <c r="L2598" i="14" s="1"/>
  <c r="M2598" i="14" s="1"/>
  <c r="AB2579" i="14"/>
  <c r="I2579" i="14" s="1"/>
  <c r="L2579" i="14" s="1"/>
  <c r="M2579" i="14" s="1"/>
  <c r="AB2560" i="14"/>
  <c r="I2560" i="14" s="1"/>
  <c r="L2560" i="14" s="1"/>
  <c r="M2560" i="14" s="1"/>
  <c r="AB2535" i="14"/>
  <c r="I2535" i="14" s="1"/>
  <c r="L2535" i="14" s="1"/>
  <c r="M2535" i="14" s="1"/>
  <c r="AB2511" i="14"/>
  <c r="I2511" i="14" s="1"/>
  <c r="L2511" i="14" s="1"/>
  <c r="M2511" i="14" s="1"/>
  <c r="AB2493" i="14"/>
  <c r="I2493" i="14" s="1"/>
  <c r="L2493" i="14" s="1"/>
  <c r="M2493" i="14" s="1"/>
  <c r="AB2474" i="14"/>
  <c r="I2474" i="14" s="1"/>
  <c r="L2474" i="14" s="1"/>
  <c r="M2474" i="14" s="1"/>
  <c r="AB2452" i="14"/>
  <c r="I2452" i="14" s="1"/>
  <c r="L2452" i="14" s="1"/>
  <c r="M2452" i="14" s="1"/>
  <c r="AB2427" i="14"/>
  <c r="I2427" i="14" s="1"/>
  <c r="L2427" i="14" s="1"/>
  <c r="M2427" i="14" s="1"/>
  <c r="AB2408" i="14"/>
  <c r="I2408" i="14" s="1"/>
  <c r="L2408" i="14" s="1"/>
  <c r="M2408" i="14" s="1"/>
  <c r="AB2368" i="14"/>
  <c r="I2368" i="14" s="1"/>
  <c r="L2368" i="14" s="1"/>
  <c r="M2368" i="14" s="1"/>
  <c r="AB2330" i="14"/>
  <c r="I2330" i="14" s="1"/>
  <c r="L2330" i="14" s="1"/>
  <c r="M2330" i="14" s="1"/>
  <c r="AB3389" i="14"/>
  <c r="I3389" i="14" s="1"/>
  <c r="L3389" i="14" s="1"/>
  <c r="M3389" i="14" s="1"/>
  <c r="AB3260" i="14"/>
  <c r="I3260" i="14" s="1"/>
  <c r="L3260" i="14" s="1"/>
  <c r="M3260" i="14" s="1"/>
  <c r="AB3098" i="14"/>
  <c r="I3098" i="14" s="1"/>
  <c r="L3098" i="14" s="1"/>
  <c r="M3098" i="14" s="1"/>
  <c r="AB3025" i="14"/>
  <c r="I3025" i="14" s="1"/>
  <c r="L3025" i="14" s="1"/>
  <c r="M3025" i="14" s="1"/>
  <c r="AB2881" i="14"/>
  <c r="I2881" i="14" s="1"/>
  <c r="L2881" i="14" s="1"/>
  <c r="M2881" i="14" s="1"/>
  <c r="AB2809" i="14"/>
  <c r="I2809" i="14" s="1"/>
  <c r="L2809" i="14" s="1"/>
  <c r="M2809" i="14" s="1"/>
  <c r="AB3371" i="14"/>
  <c r="I3371" i="14" s="1"/>
  <c r="L3371" i="14" s="1"/>
  <c r="M3371" i="14" s="1"/>
  <c r="AB3335" i="14"/>
  <c r="I3335" i="14" s="1"/>
  <c r="L3335" i="14" s="1"/>
  <c r="M3335" i="14" s="1"/>
  <c r="AB3155" i="14"/>
  <c r="I3155" i="14" s="1"/>
  <c r="L3155" i="14" s="1"/>
  <c r="M3155" i="14" s="1"/>
  <c r="AB3120" i="14"/>
  <c r="I3120" i="14" s="1"/>
  <c r="L3120" i="14" s="1"/>
  <c r="M3120" i="14" s="1"/>
  <c r="AB3074" i="14"/>
  <c r="I3074" i="14" s="1"/>
  <c r="L3074" i="14" s="1"/>
  <c r="M3074" i="14" s="1"/>
  <c r="AB3033" i="14"/>
  <c r="I3033" i="14" s="1"/>
  <c r="L3033" i="14" s="1"/>
  <c r="M3033" i="14" s="1"/>
  <c r="AB2921" i="14"/>
  <c r="I2921" i="14" s="1"/>
  <c r="L2921" i="14" s="1"/>
  <c r="M2921" i="14" s="1"/>
  <c r="AB2875" i="14"/>
  <c r="I2875" i="14" s="1"/>
  <c r="L2875" i="14" s="1"/>
  <c r="M2875" i="14" s="1"/>
  <c r="AB2830" i="14"/>
  <c r="I2830" i="14" s="1"/>
  <c r="L2830" i="14" s="1"/>
  <c r="M2830" i="14" s="1"/>
  <c r="AB2805" i="14"/>
  <c r="I2805" i="14" s="1"/>
  <c r="L2805" i="14" s="1"/>
  <c r="M2805" i="14" s="1"/>
  <c r="AB2768" i="14"/>
  <c r="I2768" i="14" s="1"/>
  <c r="L2768" i="14" s="1"/>
  <c r="M2768" i="14" s="1"/>
  <c r="AB2728" i="14"/>
  <c r="I2728" i="14" s="1"/>
  <c r="L2728" i="14" s="1"/>
  <c r="M2728" i="14" s="1"/>
  <c r="AB2696" i="14"/>
  <c r="I2696" i="14" s="1"/>
  <c r="L2696" i="14" s="1"/>
  <c r="M2696" i="14" s="1"/>
  <c r="AB2667" i="14"/>
  <c r="I2667" i="14" s="1"/>
  <c r="L2667" i="14" s="1"/>
  <c r="M2667" i="14" s="1"/>
  <c r="AB2616" i="14"/>
  <c r="I2616" i="14" s="1"/>
  <c r="L2616" i="14" s="1"/>
  <c r="M2616" i="14" s="1"/>
  <c r="AB2548" i="14"/>
  <c r="I2548" i="14" s="1"/>
  <c r="L2548" i="14" s="1"/>
  <c r="M2548" i="14" s="1"/>
  <c r="AB2469" i="14"/>
  <c r="I2469" i="14" s="1"/>
  <c r="L2469" i="14" s="1"/>
  <c r="M2469" i="14" s="1"/>
  <c r="AB2423" i="14"/>
  <c r="I2423" i="14" s="1"/>
  <c r="L2423" i="14" s="1"/>
  <c r="M2423" i="14" s="1"/>
  <c r="AB2385" i="14"/>
  <c r="I2385" i="14" s="1"/>
  <c r="L2385" i="14" s="1"/>
  <c r="M2385" i="14" s="1"/>
  <c r="AB2355" i="14"/>
  <c r="I2355" i="14" s="1"/>
  <c r="L2355" i="14" s="1"/>
  <c r="M2355" i="14" s="1"/>
  <c r="AB2327" i="14"/>
  <c r="I2327" i="14" s="1"/>
  <c r="L2327" i="14" s="1"/>
  <c r="M2327" i="14" s="1"/>
  <c r="AB2288" i="14"/>
  <c r="I2288" i="14" s="1"/>
  <c r="L2288" i="14" s="1"/>
  <c r="M2288" i="14" s="1"/>
  <c r="AB2260" i="14"/>
  <c r="I2260" i="14" s="1"/>
  <c r="L2260" i="14" s="1"/>
  <c r="M2260" i="14" s="1"/>
  <c r="AB2209" i="14"/>
  <c r="I2209" i="14" s="1"/>
  <c r="L2209" i="14" s="1"/>
  <c r="M2209" i="14" s="1"/>
  <c r="AB2121" i="14"/>
  <c r="I2121" i="14" s="1"/>
  <c r="L2121" i="14" s="1"/>
  <c r="M2121" i="14" s="1"/>
  <c r="AB2067" i="14"/>
  <c r="I2067" i="14" s="1"/>
  <c r="L2067" i="14" s="1"/>
  <c r="M2067" i="14" s="1"/>
  <c r="AB2044" i="14"/>
  <c r="I2044" i="14" s="1"/>
  <c r="L2044" i="14" s="1"/>
  <c r="M2044" i="14" s="1"/>
  <c r="AB1984" i="14"/>
  <c r="I1984" i="14" s="1"/>
  <c r="L1984" i="14" s="1"/>
  <c r="M1984" i="14" s="1"/>
  <c r="AB1930" i="14"/>
  <c r="I1930" i="14" s="1"/>
  <c r="L1930" i="14" s="1"/>
  <c r="M1930" i="14" s="1"/>
  <c r="AB1840" i="14"/>
  <c r="I1840" i="14" s="1"/>
  <c r="L1840" i="14" s="1"/>
  <c r="M1840" i="14" s="1"/>
  <c r="AB1818" i="14"/>
  <c r="I1818" i="14" s="1"/>
  <c r="L1818" i="14" s="1"/>
  <c r="M1818" i="14" s="1"/>
  <c r="AB1773" i="14"/>
  <c r="I1773" i="14" s="1"/>
  <c r="L1773" i="14" s="1"/>
  <c r="M1773" i="14" s="1"/>
  <c r="AB1720" i="14"/>
  <c r="I1720" i="14" s="1"/>
  <c r="L1720" i="14" s="1"/>
  <c r="M1720" i="14" s="1"/>
  <c r="AB1632" i="14"/>
  <c r="I1632" i="14" s="1"/>
  <c r="L1632" i="14" s="1"/>
  <c r="M1632" i="14" s="1"/>
  <c r="AB1600" i="14"/>
  <c r="I1600" i="14" s="1"/>
  <c r="L1600" i="14" s="1"/>
  <c r="M1600" i="14" s="1"/>
  <c r="AB1518" i="14"/>
  <c r="I1518" i="14" s="1"/>
  <c r="L1518" i="14" s="1"/>
  <c r="M1518" i="14" s="1"/>
  <c r="AB1479" i="14"/>
  <c r="I1479" i="14" s="1"/>
  <c r="L1479" i="14" s="1"/>
  <c r="M1479" i="14" s="1"/>
  <c r="AB1401" i="14"/>
  <c r="I1401" i="14" s="1"/>
  <c r="L1401" i="14" s="1"/>
  <c r="M1401" i="14" s="1"/>
  <c r="AB1352" i="14"/>
  <c r="I1352" i="14" s="1"/>
  <c r="L1352" i="14" s="1"/>
  <c r="M1352" i="14" s="1"/>
  <c r="AB1309" i="14"/>
  <c r="I1309" i="14" s="1"/>
  <c r="L1309" i="14" s="1"/>
  <c r="M1309" i="14" s="1"/>
  <c r="AB1284" i="14"/>
  <c r="I1284" i="14" s="1"/>
  <c r="L1284" i="14" s="1"/>
  <c r="M1284" i="14" s="1"/>
  <c r="AB1191" i="14"/>
  <c r="I1191" i="14" s="1"/>
  <c r="L1191" i="14" s="1"/>
  <c r="M1191" i="14" s="1"/>
  <c r="AB1149" i="14"/>
  <c r="I1149" i="14" s="1"/>
  <c r="L1149" i="14" s="1"/>
  <c r="M1149" i="14" s="1"/>
  <c r="AB1088" i="14"/>
  <c r="I1088" i="14" s="1"/>
  <c r="L1088" i="14" s="1"/>
  <c r="M1088" i="14" s="1"/>
  <c r="AB1037" i="14"/>
  <c r="I1037" i="14" s="1"/>
  <c r="L1037" i="14" s="1"/>
  <c r="M1037" i="14" s="1"/>
  <c r="AB984" i="14"/>
  <c r="I984" i="14" s="1"/>
  <c r="L984" i="14" s="1"/>
  <c r="M984" i="14" s="1"/>
  <c r="AB936" i="14"/>
  <c r="I936" i="14" s="1"/>
  <c r="L936" i="14" s="1"/>
  <c r="M936" i="14" s="1"/>
  <c r="AB3039" i="14"/>
  <c r="I3039" i="14" s="1"/>
  <c r="L3039" i="14" s="1"/>
  <c r="M3039" i="14" s="1"/>
  <c r="AB2735" i="14"/>
  <c r="I2735" i="14" s="1"/>
  <c r="L2735" i="14" s="1"/>
  <c r="M2735" i="14" s="1"/>
  <c r="AB2736" i="14"/>
  <c r="I2736" i="14" s="1"/>
  <c r="L2736" i="14" s="1"/>
  <c r="M2736" i="14" s="1"/>
  <c r="AB3339" i="14"/>
  <c r="I3339" i="14" s="1"/>
  <c r="L3339" i="14" s="1"/>
  <c r="M3339" i="14" s="1"/>
  <c r="AB3123" i="14"/>
  <c r="I3123" i="14" s="1"/>
  <c r="L3123" i="14" s="1"/>
  <c r="M3123" i="14" s="1"/>
  <c r="AB3041" i="14"/>
  <c r="I3041" i="14" s="1"/>
  <c r="L3041" i="14" s="1"/>
  <c r="M3041" i="14" s="1"/>
  <c r="AB2883" i="14"/>
  <c r="I2883" i="14" s="1"/>
  <c r="L2883" i="14" s="1"/>
  <c r="M2883" i="14" s="1"/>
  <c r="AB2806" i="14"/>
  <c r="I2806" i="14" s="1"/>
  <c r="L2806" i="14" s="1"/>
  <c r="M2806" i="14" s="1"/>
  <c r="AB2754" i="14"/>
  <c r="I2754" i="14" s="1"/>
  <c r="L2754" i="14" s="1"/>
  <c r="M2754" i="14" s="1"/>
  <c r="AB2705" i="14"/>
  <c r="I2705" i="14" s="1"/>
  <c r="L2705" i="14" s="1"/>
  <c r="M2705" i="14" s="1"/>
  <c r="AB2675" i="14"/>
  <c r="I2675" i="14" s="1"/>
  <c r="L2675" i="14" s="1"/>
  <c r="M2675" i="14" s="1"/>
  <c r="AB2647" i="14"/>
  <c r="I2647" i="14" s="1"/>
  <c r="L2647" i="14" s="1"/>
  <c r="M2647" i="14" s="1"/>
  <c r="AB2563" i="14"/>
  <c r="I2563" i="14" s="1"/>
  <c r="L2563" i="14" s="1"/>
  <c r="M2563" i="14" s="1"/>
  <c r="AB2513" i="14"/>
  <c r="I2513" i="14" s="1"/>
  <c r="L2513" i="14" s="1"/>
  <c r="M2513" i="14" s="1"/>
  <c r="AB2445" i="14"/>
  <c r="I2445" i="14" s="1"/>
  <c r="L2445" i="14" s="1"/>
  <c r="M2445" i="14" s="1"/>
  <c r="AB2394" i="14"/>
  <c r="I2394" i="14" s="1"/>
  <c r="L2394" i="14" s="1"/>
  <c r="M2394" i="14" s="1"/>
  <c r="AB2370" i="14"/>
  <c r="I2370" i="14" s="1"/>
  <c r="L2370" i="14" s="1"/>
  <c r="M2370" i="14" s="1"/>
  <c r="AB2346" i="14"/>
  <c r="I2346" i="14" s="1"/>
  <c r="L2346" i="14" s="1"/>
  <c r="M2346" i="14" s="1"/>
  <c r="AB2298" i="14"/>
  <c r="I2298" i="14" s="1"/>
  <c r="L2298" i="14" s="1"/>
  <c r="M2298" i="14" s="1"/>
  <c r="AB2268" i="14"/>
  <c r="I2268" i="14" s="1"/>
  <c r="L2268" i="14" s="1"/>
  <c r="M2268" i="14" s="1"/>
  <c r="AB2243" i="14"/>
  <c r="I2243" i="14" s="1"/>
  <c r="L2243" i="14" s="1"/>
  <c r="M2243" i="14" s="1"/>
  <c r="AB2172" i="14"/>
  <c r="I2172" i="14" s="1"/>
  <c r="L2172" i="14" s="1"/>
  <c r="M2172" i="14" s="1"/>
  <c r="AB2096" i="14"/>
  <c r="I2096" i="14" s="1"/>
  <c r="L2096" i="14" s="1"/>
  <c r="M2096" i="14" s="1"/>
  <c r="AB2063" i="14"/>
  <c r="I2063" i="14" s="1"/>
  <c r="L2063" i="14" s="1"/>
  <c r="M2063" i="14" s="1"/>
  <c r="AB2023" i="14"/>
  <c r="I2023" i="14" s="1"/>
  <c r="L2023" i="14" s="1"/>
  <c r="M2023" i="14" s="1"/>
  <c r="AB1947" i="14"/>
  <c r="I1947" i="14" s="1"/>
  <c r="L1947" i="14" s="1"/>
  <c r="M1947" i="14" s="1"/>
  <c r="AB1886" i="14"/>
  <c r="I1886" i="14" s="1"/>
  <c r="L1886" i="14" s="1"/>
  <c r="M1886" i="14" s="1"/>
  <c r="AB1826" i="14"/>
  <c r="I1826" i="14" s="1"/>
  <c r="L1826" i="14" s="1"/>
  <c r="M1826" i="14" s="1"/>
  <c r="AB1798" i="14"/>
  <c r="I1798" i="14" s="1"/>
  <c r="L1798" i="14" s="1"/>
  <c r="M1798" i="14" s="1"/>
  <c r="AB1745" i="14"/>
  <c r="I1745" i="14" s="1"/>
  <c r="L1745" i="14" s="1"/>
  <c r="M1745" i="14" s="1"/>
  <c r="AB1640" i="14"/>
  <c r="I1640" i="14" s="1"/>
  <c r="L1640" i="14" s="1"/>
  <c r="M1640" i="14" s="1"/>
  <c r="AB1614" i="14"/>
  <c r="I1614" i="14" s="1"/>
  <c r="L1614" i="14" s="1"/>
  <c r="M1614" i="14" s="1"/>
  <c r="AB1568" i="14"/>
  <c r="I1568" i="14" s="1"/>
  <c r="L1568" i="14" s="1"/>
  <c r="M1568" i="14" s="1"/>
  <c r="AB1496" i="14"/>
  <c r="I1496" i="14" s="1"/>
  <c r="L1496" i="14" s="1"/>
  <c r="M1496" i="14" s="1"/>
  <c r="AB1411" i="14"/>
  <c r="I1411" i="14" s="1"/>
  <c r="L1411" i="14" s="1"/>
  <c r="M1411" i="14" s="1"/>
  <c r="AB1360" i="14"/>
  <c r="I1360" i="14" s="1"/>
  <c r="L1360" i="14" s="1"/>
  <c r="M1360" i="14" s="1"/>
  <c r="AB1331" i="14"/>
  <c r="I1331" i="14" s="1"/>
  <c r="L1331" i="14" s="1"/>
  <c r="M1331" i="14" s="1"/>
  <c r="AB1294" i="14"/>
  <c r="I1294" i="14" s="1"/>
  <c r="L1294" i="14" s="1"/>
  <c r="M1294" i="14" s="1"/>
  <c r="AB1252" i="14"/>
  <c r="I1252" i="14" s="1"/>
  <c r="L1252" i="14" s="1"/>
  <c r="M1252" i="14" s="1"/>
  <c r="AB1161" i="14"/>
  <c r="I1161" i="14" s="1"/>
  <c r="L1161" i="14" s="1"/>
  <c r="M1161" i="14" s="1"/>
  <c r="AB1128" i="14"/>
  <c r="I1128" i="14" s="1"/>
  <c r="L1128" i="14" s="1"/>
  <c r="M1128" i="14" s="1"/>
  <c r="AB1056" i="14"/>
  <c r="I1056" i="14" s="1"/>
  <c r="L1056" i="14" s="1"/>
  <c r="M1056" i="14" s="1"/>
  <c r="AB1008" i="14"/>
  <c r="I1008" i="14" s="1"/>
  <c r="L1008" i="14" s="1"/>
  <c r="M1008" i="14" s="1"/>
  <c r="AB966" i="14"/>
  <c r="I966" i="14" s="1"/>
  <c r="L966" i="14" s="1"/>
  <c r="M966" i="14" s="1"/>
  <c r="AB927" i="14"/>
  <c r="I927" i="14" s="1"/>
  <c r="L927" i="14" s="1"/>
  <c r="M927" i="14" s="1"/>
  <c r="AB894" i="14"/>
  <c r="I894" i="14" s="1"/>
  <c r="L894" i="14" s="1"/>
  <c r="M894" i="14" s="1"/>
  <c r="AB875" i="14"/>
  <c r="I875" i="14" s="1"/>
  <c r="L875" i="14" s="1"/>
  <c r="M875" i="14" s="1"/>
  <c r="AB855" i="14"/>
  <c r="I855" i="14" s="1"/>
  <c r="L855" i="14" s="1"/>
  <c r="M855" i="14" s="1"/>
  <c r="AB816" i="14"/>
  <c r="I816" i="14" s="1"/>
  <c r="L816" i="14" s="1"/>
  <c r="M816" i="14" s="1"/>
  <c r="AB800" i="14"/>
  <c r="I800" i="14" s="1"/>
  <c r="L800" i="14" s="1"/>
  <c r="M800" i="14" s="1"/>
  <c r="AB753" i="14"/>
  <c r="I753" i="14" s="1"/>
  <c r="L753" i="14" s="1"/>
  <c r="M753" i="14" s="1"/>
  <c r="AB681" i="14"/>
  <c r="I681" i="14" s="1"/>
  <c r="L681" i="14" s="1"/>
  <c r="M681" i="14" s="1"/>
  <c r="AB665" i="14"/>
  <c r="I665" i="14" s="1"/>
  <c r="L665" i="14" s="1"/>
  <c r="M665" i="14" s="1"/>
  <c r="AB634" i="14"/>
  <c r="I634" i="14" s="1"/>
  <c r="L634" i="14" s="1"/>
  <c r="M634" i="14" s="1"/>
  <c r="AB555" i="14"/>
  <c r="I555" i="14" s="1"/>
  <c r="L555" i="14" s="1"/>
  <c r="M555" i="14" s="1"/>
  <c r="AB470" i="14"/>
  <c r="I470" i="14" s="1"/>
  <c r="L470" i="14" s="1"/>
  <c r="M470" i="14" s="1"/>
  <c r="AB452" i="14"/>
  <c r="I452" i="14" s="1"/>
  <c r="L452" i="14" s="1"/>
  <c r="M452" i="14" s="1"/>
  <c r="AB421" i="14"/>
  <c r="I421" i="14" s="1"/>
  <c r="L421" i="14" s="1"/>
  <c r="M421" i="14" s="1"/>
  <c r="AB393" i="14"/>
  <c r="I393" i="14" s="1"/>
  <c r="L393" i="14" s="1"/>
  <c r="M393" i="14" s="1"/>
  <c r="AB354" i="14"/>
  <c r="I354" i="14" s="1"/>
  <c r="L354" i="14" s="1"/>
  <c r="M354" i="14" s="1"/>
  <c r="AB293" i="14"/>
  <c r="I293" i="14" s="1"/>
  <c r="L293" i="14" s="1"/>
  <c r="M293" i="14" s="1"/>
  <c r="AB197" i="14"/>
  <c r="I197" i="14" s="1"/>
  <c r="L197" i="14" s="1"/>
  <c r="M197" i="14" s="1"/>
  <c r="AB140" i="14"/>
  <c r="I140" i="14" s="1"/>
  <c r="L140" i="14" s="1"/>
  <c r="M140" i="14" s="1"/>
  <c r="AB62" i="14"/>
  <c r="I62" i="14" s="1"/>
  <c r="L62" i="14" s="1"/>
  <c r="M62" i="14" s="1"/>
  <c r="AB3427" i="14"/>
  <c r="I3427" i="14" s="1"/>
  <c r="L3427" i="14" s="1"/>
  <c r="M3427" i="14" s="1"/>
  <c r="AB3408" i="14"/>
  <c r="I3408" i="14" s="1"/>
  <c r="L3408" i="14" s="1"/>
  <c r="M3408" i="14" s="1"/>
  <c r="AB3385" i="14"/>
  <c r="I3385" i="14" s="1"/>
  <c r="L3385" i="14" s="1"/>
  <c r="M3385" i="14" s="1"/>
  <c r="AB3358" i="14"/>
  <c r="I3358" i="14" s="1"/>
  <c r="L3358" i="14" s="1"/>
  <c r="M3358" i="14" s="1"/>
  <c r="AB3333" i="14"/>
  <c r="I3333" i="14" s="1"/>
  <c r="L3333" i="14" s="1"/>
  <c r="M3333" i="14" s="1"/>
  <c r="AB3317" i="14"/>
  <c r="I3317" i="14" s="1"/>
  <c r="L3317" i="14" s="1"/>
  <c r="M3317" i="14" s="1"/>
  <c r="AB3296" i="14"/>
  <c r="I3296" i="14" s="1"/>
  <c r="L3296" i="14" s="1"/>
  <c r="M3296" i="14" s="1"/>
  <c r="AB3280" i="14"/>
  <c r="I3280" i="14" s="1"/>
  <c r="L3280" i="14" s="1"/>
  <c r="M3280" i="14" s="1"/>
  <c r="AB3264" i="14"/>
  <c r="I3264" i="14" s="1"/>
  <c r="L3264" i="14" s="1"/>
  <c r="M3264" i="14" s="1"/>
  <c r="AB3245" i="14"/>
  <c r="I3245" i="14" s="1"/>
  <c r="L3245" i="14" s="1"/>
  <c r="M3245" i="14" s="1"/>
  <c r="AB3229" i="14"/>
  <c r="I3229" i="14" s="1"/>
  <c r="L3229" i="14" s="1"/>
  <c r="M3229" i="14" s="1"/>
  <c r="AB3213" i="14"/>
  <c r="I3213" i="14" s="1"/>
  <c r="L3213" i="14" s="1"/>
  <c r="M3213" i="14" s="1"/>
  <c r="AB3179" i="14"/>
  <c r="I3179" i="14" s="1"/>
  <c r="L3179" i="14" s="1"/>
  <c r="M3179" i="14" s="1"/>
  <c r="AB3161" i="14"/>
  <c r="I3161" i="14" s="1"/>
  <c r="L3161" i="14" s="1"/>
  <c r="M3161" i="14" s="1"/>
  <c r="AB3134" i="14"/>
  <c r="I3134" i="14" s="1"/>
  <c r="L3134" i="14" s="1"/>
  <c r="M3134" i="14" s="1"/>
  <c r="AB3107" i="14"/>
  <c r="I3107" i="14" s="1"/>
  <c r="L3107" i="14" s="1"/>
  <c r="M3107" i="14" s="1"/>
  <c r="AB3089" i="14"/>
  <c r="I3089" i="14" s="1"/>
  <c r="L3089" i="14" s="1"/>
  <c r="M3089" i="14" s="1"/>
  <c r="AB3056" i="14"/>
  <c r="I3056" i="14" s="1"/>
  <c r="L3056" i="14" s="1"/>
  <c r="M3056" i="14" s="1"/>
  <c r="AB3018" i="14"/>
  <c r="I3018" i="14" s="1"/>
  <c r="L3018" i="14" s="1"/>
  <c r="M3018" i="14" s="1"/>
  <c r="AB3002" i="14"/>
  <c r="I3002" i="14" s="1"/>
  <c r="L3002" i="14" s="1"/>
  <c r="M3002" i="14" s="1"/>
  <c r="AB2986" i="14"/>
  <c r="I2986" i="14" s="1"/>
  <c r="L2986" i="14" s="1"/>
  <c r="M2986" i="14" s="1"/>
  <c r="AB2965" i="14"/>
  <c r="I2965" i="14" s="1"/>
  <c r="L2965" i="14" s="1"/>
  <c r="M2965" i="14" s="1"/>
  <c r="AB2949" i="14"/>
  <c r="I2949" i="14" s="1"/>
  <c r="L2949" i="14" s="1"/>
  <c r="M2949" i="14" s="1"/>
  <c r="AB2933" i="14"/>
  <c r="I2933" i="14" s="1"/>
  <c r="L2933" i="14" s="1"/>
  <c r="M2933" i="14" s="1"/>
  <c r="AB2914" i="14"/>
  <c r="I2914" i="14" s="1"/>
  <c r="L2914" i="14" s="1"/>
  <c r="M2914" i="14" s="1"/>
  <c r="AB2895" i="14"/>
  <c r="I2895" i="14" s="1"/>
  <c r="L2895" i="14" s="1"/>
  <c r="M2895" i="14" s="1"/>
  <c r="AB2864" i="14"/>
  <c r="I2864" i="14" s="1"/>
  <c r="L2864" i="14" s="1"/>
  <c r="M2864" i="14" s="1"/>
  <c r="AB2842" i="14"/>
  <c r="I2842" i="14" s="1"/>
  <c r="L2842" i="14" s="1"/>
  <c r="M2842" i="14" s="1"/>
  <c r="AB2803" i="14"/>
  <c r="I2803" i="14" s="1"/>
  <c r="L2803" i="14" s="1"/>
  <c r="M2803" i="14" s="1"/>
  <c r="AB2772" i="14"/>
  <c r="I2772" i="14" s="1"/>
  <c r="L2772" i="14" s="1"/>
  <c r="M2772" i="14" s="1"/>
  <c r="AB2755" i="14"/>
  <c r="I2755" i="14" s="1"/>
  <c r="L2755" i="14" s="1"/>
  <c r="M2755" i="14" s="1"/>
  <c r="AB2719" i="14"/>
  <c r="I2719" i="14" s="1"/>
  <c r="L2719" i="14" s="1"/>
  <c r="M2719" i="14" s="1"/>
  <c r="AB2686" i="14"/>
  <c r="I2686" i="14" s="1"/>
  <c r="L2686" i="14" s="1"/>
  <c r="M2686" i="14" s="1"/>
  <c r="AB2648" i="14"/>
  <c r="I2648" i="14" s="1"/>
  <c r="L2648" i="14" s="1"/>
  <c r="M2648" i="14" s="1"/>
  <c r="AB2631" i="14"/>
  <c r="I2631" i="14" s="1"/>
  <c r="L2631" i="14" s="1"/>
  <c r="M2631" i="14" s="1"/>
  <c r="AB2606" i="14"/>
  <c r="I2606" i="14" s="1"/>
  <c r="L2606" i="14" s="1"/>
  <c r="M2606" i="14" s="1"/>
  <c r="AB2587" i="14"/>
  <c r="I2587" i="14" s="1"/>
  <c r="L2587" i="14" s="1"/>
  <c r="M2587" i="14" s="1"/>
  <c r="AB2567" i="14"/>
  <c r="I2567" i="14" s="1"/>
  <c r="L2567" i="14" s="1"/>
  <c r="M2567" i="14" s="1"/>
  <c r="AB2541" i="14"/>
  <c r="I2541" i="14" s="1"/>
  <c r="L2541" i="14" s="1"/>
  <c r="M2541" i="14" s="1"/>
  <c r="AB2523" i="14"/>
  <c r="I2523" i="14" s="1"/>
  <c r="L2523" i="14" s="1"/>
  <c r="M2523" i="14" s="1"/>
  <c r="AB2499" i="14"/>
  <c r="I2499" i="14" s="1"/>
  <c r="L2499" i="14" s="1"/>
  <c r="M2499" i="14" s="1"/>
  <c r="AB2482" i="14"/>
  <c r="I2482" i="14" s="1"/>
  <c r="L2482" i="14" s="1"/>
  <c r="M2482" i="14" s="1"/>
  <c r="AB2461" i="14"/>
  <c r="I2461" i="14" s="1"/>
  <c r="L2461" i="14" s="1"/>
  <c r="M2461" i="14" s="1"/>
  <c r="AB2434" i="14"/>
  <c r="I2434" i="14" s="1"/>
  <c r="L2434" i="14" s="1"/>
  <c r="M2434" i="14" s="1"/>
  <c r="AB2414" i="14"/>
  <c r="I2414" i="14" s="1"/>
  <c r="L2414" i="14" s="1"/>
  <c r="M2414" i="14" s="1"/>
  <c r="AB2382" i="14"/>
  <c r="I2382" i="14" s="1"/>
  <c r="L2382" i="14" s="1"/>
  <c r="M2382" i="14" s="1"/>
  <c r="AB2336" i="14"/>
  <c r="I2336" i="14" s="1"/>
  <c r="L2336" i="14" s="1"/>
  <c r="M2336" i="14" s="1"/>
  <c r="AB2317" i="14"/>
  <c r="I2317" i="14" s="1"/>
  <c r="L2317" i="14" s="1"/>
  <c r="M2317" i="14" s="1"/>
  <c r="AB3341" i="14"/>
  <c r="I3341" i="14" s="1"/>
  <c r="L3341" i="14" s="1"/>
  <c r="M3341" i="14" s="1"/>
  <c r="AB3133" i="14"/>
  <c r="I3133" i="14" s="1"/>
  <c r="L3133" i="14" s="1"/>
  <c r="M3133" i="14" s="1"/>
  <c r="AB3054" i="14"/>
  <c r="I3054" i="14" s="1"/>
  <c r="L3054" i="14" s="1"/>
  <c r="M3054" i="14" s="1"/>
  <c r="AB2886" i="14"/>
  <c r="I2886" i="14" s="1"/>
  <c r="L2886" i="14" s="1"/>
  <c r="M2886" i="14" s="1"/>
  <c r="AB2817" i="14"/>
  <c r="I2817" i="14" s="1"/>
  <c r="L2817" i="14" s="1"/>
  <c r="M2817" i="14" s="1"/>
  <c r="AB3381" i="14"/>
  <c r="I3381" i="14" s="1"/>
  <c r="L3381" i="14" s="1"/>
  <c r="M3381" i="14" s="1"/>
  <c r="AB3338" i="14"/>
  <c r="I3338" i="14" s="1"/>
  <c r="L3338" i="14" s="1"/>
  <c r="M3338" i="14" s="1"/>
  <c r="AB3171" i="14"/>
  <c r="I3171" i="14" s="1"/>
  <c r="L3171" i="14" s="1"/>
  <c r="M3171" i="14" s="1"/>
  <c r="AB3122" i="14"/>
  <c r="I3122" i="14" s="1"/>
  <c r="L3122" i="14" s="1"/>
  <c r="M3122" i="14" s="1"/>
  <c r="AB3076" i="14"/>
  <c r="I3076" i="14" s="1"/>
  <c r="L3076" i="14" s="1"/>
  <c r="M3076" i="14" s="1"/>
  <c r="AB3037" i="14"/>
  <c r="I3037" i="14" s="1"/>
  <c r="L3037" i="14" s="1"/>
  <c r="M3037" i="14" s="1"/>
  <c r="AB2971" i="14"/>
  <c r="I2971" i="14" s="1"/>
  <c r="L2971" i="14" s="1"/>
  <c r="M2971" i="14" s="1"/>
  <c r="AB2882" i="14"/>
  <c r="I2882" i="14" s="1"/>
  <c r="L2882" i="14" s="1"/>
  <c r="M2882" i="14" s="1"/>
  <c r="AB2832" i="14"/>
  <c r="I2832" i="14" s="1"/>
  <c r="L2832" i="14" s="1"/>
  <c r="M2832" i="14" s="1"/>
  <c r="AB2808" i="14"/>
  <c r="I2808" i="14" s="1"/>
  <c r="L2808" i="14" s="1"/>
  <c r="M2808" i="14" s="1"/>
  <c r="AB2780" i="14"/>
  <c r="I2780" i="14" s="1"/>
  <c r="L2780" i="14" s="1"/>
  <c r="M2780" i="14" s="1"/>
  <c r="AB2711" i="14"/>
  <c r="I2711" i="14" s="1"/>
  <c r="L2711" i="14" s="1"/>
  <c r="M2711" i="14" s="1"/>
  <c r="AB2680" i="14"/>
  <c r="I2680" i="14" s="1"/>
  <c r="L2680" i="14" s="1"/>
  <c r="M2680" i="14" s="1"/>
  <c r="AB2656" i="14"/>
  <c r="I2656" i="14" s="1"/>
  <c r="L2656" i="14" s="1"/>
  <c r="M2656" i="14" s="1"/>
  <c r="AB2583" i="14"/>
  <c r="I2583" i="14" s="1"/>
  <c r="L2583" i="14" s="1"/>
  <c r="M2583" i="14" s="1"/>
  <c r="AB2516" i="14"/>
  <c r="I2516" i="14" s="1"/>
  <c r="L2516" i="14" s="1"/>
  <c r="M2516" i="14" s="1"/>
  <c r="AB2450" i="14"/>
  <c r="I2450" i="14" s="1"/>
  <c r="L2450" i="14" s="1"/>
  <c r="M2450" i="14" s="1"/>
  <c r="AB2400" i="14"/>
  <c r="I2400" i="14" s="1"/>
  <c r="L2400" i="14" s="1"/>
  <c r="M2400" i="14" s="1"/>
  <c r="AB2374" i="14"/>
  <c r="I2374" i="14" s="1"/>
  <c r="L2374" i="14" s="1"/>
  <c r="M2374" i="14" s="1"/>
  <c r="AB2349" i="14"/>
  <c r="I2349" i="14" s="1"/>
  <c r="L2349" i="14" s="1"/>
  <c r="M2349" i="14" s="1"/>
  <c r="AB2302" i="14"/>
  <c r="I2302" i="14" s="1"/>
  <c r="L2302" i="14" s="1"/>
  <c r="M2302" i="14" s="1"/>
  <c r="AB2275" i="14"/>
  <c r="I2275" i="14" s="1"/>
  <c r="L2275" i="14" s="1"/>
  <c r="M2275" i="14" s="1"/>
  <c r="AB2251" i="14"/>
  <c r="I2251" i="14" s="1"/>
  <c r="L2251" i="14" s="1"/>
  <c r="M2251" i="14" s="1"/>
  <c r="AB2175" i="14"/>
  <c r="I2175" i="14" s="1"/>
  <c r="L2175" i="14" s="1"/>
  <c r="M2175" i="14" s="1"/>
  <c r="AB2107" i="14"/>
  <c r="I2107" i="14" s="1"/>
  <c r="L2107" i="14" s="1"/>
  <c r="M2107" i="14" s="1"/>
  <c r="AB2066" i="14"/>
  <c r="I2066" i="14" s="1"/>
  <c r="L2066" i="14" s="1"/>
  <c r="M2066" i="14" s="1"/>
  <c r="AB2038" i="14"/>
  <c r="I2038" i="14" s="1"/>
  <c r="L2038" i="14" s="1"/>
  <c r="M2038" i="14" s="1"/>
  <c r="AB1962" i="14"/>
  <c r="I1962" i="14" s="1"/>
  <c r="L1962" i="14" s="1"/>
  <c r="M1962" i="14" s="1"/>
  <c r="AB1894" i="14"/>
  <c r="I1894" i="14" s="1"/>
  <c r="L1894" i="14" s="1"/>
  <c r="M1894" i="14" s="1"/>
  <c r="AB1829" i="14"/>
  <c r="I1829" i="14" s="1"/>
  <c r="L1829" i="14" s="1"/>
  <c r="M1829" i="14" s="1"/>
  <c r="AB1803" i="14"/>
  <c r="I1803" i="14" s="1"/>
  <c r="L1803" i="14" s="1"/>
  <c r="M1803" i="14" s="1"/>
  <c r="AB1749" i="14"/>
  <c r="I1749" i="14" s="1"/>
  <c r="L1749" i="14" s="1"/>
  <c r="M1749" i="14" s="1"/>
  <c r="AB1655" i="14"/>
  <c r="I1655" i="14" s="1"/>
  <c r="L1655" i="14" s="1"/>
  <c r="M1655" i="14" s="1"/>
  <c r="AB1620" i="14"/>
  <c r="I1620" i="14" s="1"/>
  <c r="L1620" i="14" s="1"/>
  <c r="M1620" i="14" s="1"/>
  <c r="AB1580" i="14"/>
  <c r="I1580" i="14" s="1"/>
  <c r="L1580" i="14" s="1"/>
  <c r="M1580" i="14" s="1"/>
  <c r="AB1504" i="14"/>
  <c r="I1504" i="14" s="1"/>
  <c r="L1504" i="14" s="1"/>
  <c r="M1504" i="14" s="1"/>
  <c r="AB1443" i="14"/>
  <c r="I1443" i="14" s="1"/>
  <c r="L1443" i="14" s="1"/>
  <c r="M1443" i="14" s="1"/>
  <c r="AB1366" i="14"/>
  <c r="I1366" i="14" s="1"/>
  <c r="L1366" i="14" s="1"/>
  <c r="M1366" i="14" s="1"/>
  <c r="AB1343" i="14"/>
  <c r="I1343" i="14" s="1"/>
  <c r="L1343" i="14" s="1"/>
  <c r="M1343" i="14" s="1"/>
  <c r="AB1297" i="14"/>
  <c r="I1297" i="14" s="1"/>
  <c r="L1297" i="14" s="1"/>
  <c r="M1297" i="14" s="1"/>
  <c r="AB1267" i="14"/>
  <c r="I1267" i="14" s="1"/>
  <c r="L1267" i="14" s="1"/>
  <c r="M1267" i="14" s="1"/>
  <c r="AB1164" i="14"/>
  <c r="I1164" i="14" s="1"/>
  <c r="L1164" i="14" s="1"/>
  <c r="M1164" i="14" s="1"/>
  <c r="AB1136" i="14"/>
  <c r="I1136" i="14" s="1"/>
  <c r="L1136" i="14" s="1"/>
  <c r="M1136" i="14" s="1"/>
  <c r="AB1067" i="14"/>
  <c r="I1067" i="14" s="1"/>
  <c r="L1067" i="14" s="1"/>
  <c r="M1067" i="14" s="1"/>
  <c r="AB1022" i="14"/>
  <c r="I1022" i="14" s="1"/>
  <c r="L1022" i="14" s="1"/>
  <c r="M1022" i="14" s="1"/>
  <c r="AB969" i="14"/>
  <c r="I969" i="14" s="1"/>
  <c r="L969" i="14" s="1"/>
  <c r="M969" i="14" s="1"/>
  <c r="AB930" i="14"/>
  <c r="I930" i="14" s="1"/>
  <c r="L930" i="14" s="1"/>
  <c r="M930" i="14" s="1"/>
  <c r="AB902" i="14"/>
  <c r="I902" i="14" s="1"/>
  <c r="L902" i="14" s="1"/>
  <c r="M902" i="14" s="1"/>
  <c r="AB879" i="14"/>
  <c r="I879" i="14" s="1"/>
  <c r="L879" i="14" s="1"/>
  <c r="M879" i="14" s="1"/>
  <c r="AB862" i="14"/>
  <c r="I862" i="14" s="1"/>
  <c r="L862" i="14" s="1"/>
  <c r="M862" i="14" s="1"/>
  <c r="AB821" i="14"/>
  <c r="I821" i="14" s="1"/>
  <c r="L821" i="14" s="1"/>
  <c r="M821" i="14" s="1"/>
  <c r="AB804" i="14"/>
  <c r="I804" i="14" s="1"/>
  <c r="L804" i="14" s="1"/>
  <c r="M804" i="14" s="1"/>
  <c r="AB767" i="14"/>
  <c r="I767" i="14" s="1"/>
  <c r="L767" i="14" s="1"/>
  <c r="M767" i="14" s="1"/>
  <c r="AB881" i="14"/>
  <c r="I881" i="14" s="1"/>
  <c r="L881" i="14" s="1"/>
  <c r="M881" i="14" s="1"/>
  <c r="AB823" i="14"/>
  <c r="I823" i="14" s="1"/>
  <c r="L823" i="14" s="1"/>
  <c r="M823" i="14" s="1"/>
  <c r="AB769" i="14"/>
  <c r="I769" i="14" s="1"/>
  <c r="L769" i="14" s="1"/>
  <c r="M769" i="14" s="1"/>
  <c r="AB682" i="14"/>
  <c r="I682" i="14" s="1"/>
  <c r="L682" i="14" s="1"/>
  <c r="M682" i="14" s="1"/>
  <c r="AB666" i="14"/>
  <c r="I666" i="14" s="1"/>
  <c r="L666" i="14" s="1"/>
  <c r="M666" i="14" s="1"/>
  <c r="AB561" i="14"/>
  <c r="I561" i="14" s="1"/>
  <c r="L561" i="14" s="1"/>
  <c r="M561" i="14" s="1"/>
  <c r="AB468" i="14"/>
  <c r="I468" i="14" s="1"/>
  <c r="L468" i="14" s="1"/>
  <c r="M468" i="14" s="1"/>
  <c r="AB414" i="14"/>
  <c r="I414" i="14" s="1"/>
  <c r="L414" i="14" s="1"/>
  <c r="M414" i="14" s="1"/>
  <c r="AB331" i="14"/>
  <c r="I331" i="14" s="1"/>
  <c r="L331" i="14" s="1"/>
  <c r="M331" i="14" s="1"/>
  <c r="AB182" i="14"/>
  <c r="I182" i="14" s="1"/>
  <c r="L182" i="14" s="1"/>
  <c r="M182" i="14" s="1"/>
  <c r="AB23" i="14"/>
  <c r="I23" i="14" s="1"/>
  <c r="L23" i="14" s="1"/>
  <c r="M23" i="14" s="1"/>
  <c r="AB3399" i="14"/>
  <c r="I3399" i="14" s="1"/>
  <c r="L3399" i="14" s="1"/>
  <c r="M3399" i="14" s="1"/>
  <c r="AB3347" i="14"/>
  <c r="I3347" i="14" s="1"/>
  <c r="L3347" i="14" s="1"/>
  <c r="M3347" i="14" s="1"/>
  <c r="AB3304" i="14"/>
  <c r="I3304" i="14" s="1"/>
  <c r="L3304" i="14" s="1"/>
  <c r="M3304" i="14" s="1"/>
  <c r="AB3269" i="14"/>
  <c r="I3269" i="14" s="1"/>
  <c r="L3269" i="14" s="1"/>
  <c r="M3269" i="14" s="1"/>
  <c r="AB3234" i="14"/>
  <c r="I3234" i="14" s="1"/>
  <c r="L3234" i="14" s="1"/>
  <c r="M3234" i="14" s="1"/>
  <c r="AB3375" i="14"/>
  <c r="I3375" i="14" s="1"/>
  <c r="L3375" i="14" s="1"/>
  <c r="M3375" i="14" s="1"/>
  <c r="AB2672" i="14"/>
  <c r="I2672" i="14" s="1"/>
  <c r="L2672" i="14" s="1"/>
  <c r="M2672" i="14" s="1"/>
  <c r="AB2295" i="14"/>
  <c r="I2295" i="14" s="1"/>
  <c r="L2295" i="14" s="1"/>
  <c r="M2295" i="14" s="1"/>
  <c r="AB1854" i="14"/>
  <c r="I1854" i="14" s="1"/>
  <c r="L1854" i="14" s="1"/>
  <c r="M1854" i="14" s="1"/>
  <c r="AB1409" i="14"/>
  <c r="I1409" i="14" s="1"/>
  <c r="L1409" i="14" s="1"/>
  <c r="M1409" i="14" s="1"/>
  <c r="AB1006" i="14"/>
  <c r="I1006" i="14" s="1"/>
  <c r="L1006" i="14" s="1"/>
  <c r="M1006" i="14" s="1"/>
  <c r="AB714" i="14"/>
  <c r="I714" i="14" s="1"/>
  <c r="L714" i="14" s="1"/>
  <c r="M714" i="14" s="1"/>
  <c r="AB386" i="14"/>
  <c r="I386" i="14" s="1"/>
  <c r="L386" i="14" s="1"/>
  <c r="M386" i="14" s="1"/>
  <c r="AB3382" i="14"/>
  <c r="I3382" i="14" s="1"/>
  <c r="L3382" i="14" s="1"/>
  <c r="M3382" i="14" s="1"/>
  <c r="AB3227" i="14"/>
  <c r="I3227" i="14" s="1"/>
  <c r="L3227" i="14" s="1"/>
  <c r="M3227" i="14" s="1"/>
  <c r="AB3016" i="14"/>
  <c r="I3016" i="14" s="1"/>
  <c r="L3016" i="14" s="1"/>
  <c r="M3016" i="14" s="1"/>
  <c r="AB2939" i="14"/>
  <c r="I2939" i="14" s="1"/>
  <c r="L2939" i="14" s="1"/>
  <c r="M2939" i="14" s="1"/>
  <c r="AB2850" i="14"/>
  <c r="I2850" i="14" s="1"/>
  <c r="L2850" i="14" s="1"/>
  <c r="M2850" i="14" s="1"/>
  <c r="AB2727" i="14"/>
  <c r="I2727" i="14" s="1"/>
  <c r="L2727" i="14" s="1"/>
  <c r="M2727" i="14" s="1"/>
  <c r="AB2612" i="14"/>
  <c r="I2612" i="14" s="1"/>
  <c r="L2612" i="14" s="1"/>
  <c r="M2612" i="14" s="1"/>
  <c r="AB2531" i="14"/>
  <c r="I2531" i="14" s="1"/>
  <c r="L2531" i="14" s="1"/>
  <c r="M2531" i="14" s="1"/>
  <c r="AB2442" i="14"/>
  <c r="I2442" i="14" s="1"/>
  <c r="L2442" i="14" s="1"/>
  <c r="M2442" i="14" s="1"/>
  <c r="AB2325" i="14"/>
  <c r="I2325" i="14" s="1"/>
  <c r="L2325" i="14" s="1"/>
  <c r="M2325" i="14" s="1"/>
  <c r="AB2972" i="14"/>
  <c r="I2972" i="14" s="1"/>
  <c r="L2972" i="14" s="1"/>
  <c r="M2972" i="14" s="1"/>
  <c r="AB3246" i="14"/>
  <c r="I3246" i="14" s="1"/>
  <c r="L3246" i="14" s="1"/>
  <c r="M3246" i="14" s="1"/>
  <c r="AB2793" i="14"/>
  <c r="I2793" i="14" s="1"/>
  <c r="L2793" i="14" s="1"/>
  <c r="M2793" i="14" s="1"/>
  <c r="AB2652" i="14"/>
  <c r="I2652" i="14" s="1"/>
  <c r="L2652" i="14" s="1"/>
  <c r="M2652" i="14" s="1"/>
  <c r="AB2396" i="14"/>
  <c r="I2396" i="14" s="1"/>
  <c r="L2396" i="14" s="1"/>
  <c r="M2396" i="14" s="1"/>
  <c r="AB2273" i="14"/>
  <c r="I2273" i="14" s="1"/>
  <c r="L2273" i="14" s="1"/>
  <c r="M2273" i="14" s="1"/>
  <c r="AB2065" i="14"/>
  <c r="I2065" i="14" s="1"/>
  <c r="L2065" i="14" s="1"/>
  <c r="M2065" i="14" s="1"/>
  <c r="AB1828" i="14"/>
  <c r="I1828" i="14" s="1"/>
  <c r="L1828" i="14" s="1"/>
  <c r="M1828" i="14" s="1"/>
  <c r="AB1616" i="14"/>
  <c r="I1616" i="14" s="1"/>
  <c r="L1616" i="14" s="1"/>
  <c r="M1616" i="14" s="1"/>
  <c r="AB1364" i="14"/>
  <c r="I1364" i="14" s="1"/>
  <c r="L1364" i="14" s="1"/>
  <c r="M1364" i="14" s="1"/>
  <c r="AB1163" i="14"/>
  <c r="I1163" i="14" s="1"/>
  <c r="L1163" i="14" s="1"/>
  <c r="M1163" i="14" s="1"/>
  <c r="AB968" i="14"/>
  <c r="I968" i="14" s="1"/>
  <c r="L968" i="14" s="1"/>
  <c r="M968" i="14" s="1"/>
  <c r="AB861" i="14"/>
  <c r="I861" i="14" s="1"/>
  <c r="L861" i="14" s="1"/>
  <c r="M861" i="14" s="1"/>
  <c r="AB683" i="14"/>
  <c r="I683" i="14" s="1"/>
  <c r="L683" i="14" s="1"/>
  <c r="M683" i="14" s="1"/>
  <c r="AB478" i="14"/>
  <c r="I478" i="14" s="1"/>
  <c r="L478" i="14" s="1"/>
  <c r="M478" i="14" s="1"/>
  <c r="AB356" i="14"/>
  <c r="I356" i="14" s="1"/>
  <c r="L356" i="14" s="1"/>
  <c r="M356" i="14" s="1"/>
  <c r="AB65" i="14"/>
  <c r="I65" i="14" s="1"/>
  <c r="L65" i="14" s="1"/>
  <c r="M65" i="14" s="1"/>
  <c r="AB3362" i="14"/>
  <c r="I3362" i="14" s="1"/>
  <c r="L3362" i="14" s="1"/>
  <c r="M3362" i="14" s="1"/>
  <c r="AB3282" i="14"/>
  <c r="I3282" i="14" s="1"/>
  <c r="L3282" i="14" s="1"/>
  <c r="M3282" i="14" s="1"/>
  <c r="AB3215" i="14"/>
  <c r="I3215" i="14" s="1"/>
  <c r="L3215" i="14" s="1"/>
  <c r="M3215" i="14" s="1"/>
  <c r="AB3109" i="14"/>
  <c r="I3109" i="14" s="1"/>
  <c r="L3109" i="14" s="1"/>
  <c r="M3109" i="14" s="1"/>
  <c r="AB3004" i="14"/>
  <c r="I3004" i="14" s="1"/>
  <c r="L3004" i="14" s="1"/>
  <c r="M3004" i="14" s="1"/>
  <c r="AB2935" i="14"/>
  <c r="I2935" i="14" s="1"/>
  <c r="L2935" i="14" s="1"/>
  <c r="M2935" i="14" s="1"/>
  <c r="AB2845" i="14"/>
  <c r="I2845" i="14" s="1"/>
  <c r="L2845" i="14" s="1"/>
  <c r="M2845" i="14" s="1"/>
  <c r="AB2721" i="14"/>
  <c r="I2721" i="14" s="1"/>
  <c r="L2721" i="14" s="1"/>
  <c r="M2721" i="14" s="1"/>
  <c r="AB2650" i="14"/>
  <c r="I2650" i="14" s="1"/>
  <c r="L2650" i="14" s="1"/>
  <c r="M2650" i="14" s="1"/>
  <c r="AB2608" i="14"/>
  <c r="I2608" i="14" s="1"/>
  <c r="L2608" i="14" s="1"/>
  <c r="M2608" i="14" s="1"/>
  <c r="AB2569" i="14"/>
  <c r="I2569" i="14" s="1"/>
  <c r="L2569" i="14" s="1"/>
  <c r="M2569" i="14" s="1"/>
  <c r="AB2525" i="14"/>
  <c r="I2525" i="14" s="1"/>
  <c r="L2525" i="14" s="1"/>
  <c r="M2525" i="14" s="1"/>
  <c r="AB2484" i="14"/>
  <c r="I2484" i="14" s="1"/>
  <c r="L2484" i="14" s="1"/>
  <c r="M2484" i="14" s="1"/>
  <c r="AB2437" i="14"/>
  <c r="I2437" i="14" s="1"/>
  <c r="L2437" i="14" s="1"/>
  <c r="M2437" i="14" s="1"/>
  <c r="AB2392" i="14"/>
  <c r="I2392" i="14" s="1"/>
  <c r="L2392" i="14" s="1"/>
  <c r="M2392" i="14" s="1"/>
  <c r="AB2319" i="14"/>
  <c r="I2319" i="14" s="1"/>
  <c r="L2319" i="14" s="1"/>
  <c r="M2319" i="14" s="1"/>
  <c r="AB3145" i="14"/>
  <c r="I3145" i="14" s="1"/>
  <c r="L3145" i="14" s="1"/>
  <c r="M3145" i="14" s="1"/>
  <c r="AB2894" i="14"/>
  <c r="I2894" i="14" s="1"/>
  <c r="L2894" i="14" s="1"/>
  <c r="M2894" i="14" s="1"/>
  <c r="AB3391" i="14"/>
  <c r="I3391" i="14" s="1"/>
  <c r="L3391" i="14" s="1"/>
  <c r="M3391" i="14" s="1"/>
  <c r="AB3254" i="14"/>
  <c r="I3254" i="14" s="1"/>
  <c r="L3254" i="14" s="1"/>
  <c r="M3254" i="14" s="1"/>
  <c r="AB3085" i="14"/>
  <c r="I3085" i="14" s="1"/>
  <c r="L3085" i="14" s="1"/>
  <c r="M3085" i="14" s="1"/>
  <c r="AB3022" i="14"/>
  <c r="I3022" i="14" s="1"/>
  <c r="L3022" i="14" s="1"/>
  <c r="M3022" i="14" s="1"/>
  <c r="AB2846" i="14"/>
  <c r="I2846" i="14" s="1"/>
  <c r="L2846" i="14" s="1"/>
  <c r="M2846" i="14" s="1"/>
  <c r="AB2790" i="14"/>
  <c r="I2790" i="14" s="1"/>
  <c r="L2790" i="14" s="1"/>
  <c r="M2790" i="14" s="1"/>
  <c r="AB2709" i="14"/>
  <c r="I2709" i="14" s="1"/>
  <c r="L2709" i="14" s="1"/>
  <c r="M2709" i="14" s="1"/>
  <c r="AB2651" i="14"/>
  <c r="I2651" i="14" s="1"/>
  <c r="L2651" i="14" s="1"/>
  <c r="M2651" i="14" s="1"/>
  <c r="AB2514" i="14"/>
  <c r="I2514" i="14" s="1"/>
  <c r="L2514" i="14" s="1"/>
  <c r="M2514" i="14" s="1"/>
  <c r="AB2395" i="14"/>
  <c r="I2395" i="14" s="1"/>
  <c r="L2395" i="14" s="1"/>
  <c r="M2395" i="14" s="1"/>
  <c r="AB2347" i="14"/>
  <c r="I2347" i="14" s="1"/>
  <c r="L2347" i="14" s="1"/>
  <c r="M2347" i="14" s="1"/>
  <c r="AB2270" i="14"/>
  <c r="I2270" i="14" s="1"/>
  <c r="L2270" i="14" s="1"/>
  <c r="M2270" i="14" s="1"/>
  <c r="AB2173" i="14"/>
  <c r="I2173" i="14" s="1"/>
  <c r="L2173" i="14" s="1"/>
  <c r="M2173" i="14" s="1"/>
  <c r="AB2064" i="14"/>
  <c r="I2064" i="14" s="1"/>
  <c r="L2064" i="14" s="1"/>
  <c r="M2064" i="14" s="1"/>
  <c r="AB1949" i="14"/>
  <c r="I1949" i="14" s="1"/>
  <c r="L1949" i="14" s="1"/>
  <c r="M1949" i="14" s="1"/>
  <c r="AB1827" i="14"/>
  <c r="I1827" i="14" s="1"/>
  <c r="L1827" i="14" s="1"/>
  <c r="M1827" i="14" s="1"/>
  <c r="AB1746" i="14"/>
  <c r="I1746" i="14" s="1"/>
  <c r="L1746" i="14" s="1"/>
  <c r="M1746" i="14" s="1"/>
  <c r="AB1615" i="14"/>
  <c r="I1615" i="14" s="1"/>
  <c r="L1615" i="14" s="1"/>
  <c r="M1615" i="14" s="1"/>
  <c r="AB1502" i="14"/>
  <c r="I1502" i="14" s="1"/>
  <c r="L1502" i="14" s="1"/>
  <c r="M1502" i="14" s="1"/>
  <c r="AB1361" i="14"/>
  <c r="I1361" i="14" s="1"/>
  <c r="L1361" i="14" s="1"/>
  <c r="M1361" i="14" s="1"/>
  <c r="AB1295" i="14"/>
  <c r="I1295" i="14" s="1"/>
  <c r="L1295" i="14" s="1"/>
  <c r="M1295" i="14" s="1"/>
  <c r="AB1162" i="14"/>
  <c r="I1162" i="14" s="1"/>
  <c r="L1162" i="14" s="1"/>
  <c r="M1162" i="14" s="1"/>
  <c r="AB1060" i="14"/>
  <c r="I1060" i="14" s="1"/>
  <c r="L1060" i="14" s="1"/>
  <c r="M1060" i="14" s="1"/>
  <c r="AB967" i="14"/>
  <c r="I967" i="14" s="1"/>
  <c r="L967" i="14" s="1"/>
  <c r="M967" i="14" s="1"/>
  <c r="AB1480" i="14"/>
  <c r="I1480" i="14" s="1"/>
  <c r="L1480" i="14" s="1"/>
  <c r="M1480" i="14" s="1"/>
  <c r="AB3387" i="14"/>
  <c r="I3387" i="14" s="1"/>
  <c r="L3387" i="14" s="1"/>
  <c r="M3387" i="14" s="1"/>
  <c r="AB3077" i="14"/>
  <c r="I3077" i="14" s="1"/>
  <c r="L3077" i="14" s="1"/>
  <c r="M3077" i="14" s="1"/>
  <c r="AB2831" i="14"/>
  <c r="I2831" i="14" s="1"/>
  <c r="L2831" i="14" s="1"/>
  <c r="M2831" i="14" s="1"/>
  <c r="AB2723" i="14"/>
  <c r="I2723" i="14" s="1"/>
  <c r="L2723" i="14" s="1"/>
  <c r="M2723" i="14" s="1"/>
  <c r="AB2666" i="14"/>
  <c r="I2666" i="14" s="1"/>
  <c r="L2666" i="14" s="1"/>
  <c r="M2666" i="14" s="1"/>
  <c r="AB2545" i="14"/>
  <c r="I2545" i="14" s="1"/>
  <c r="L2545" i="14" s="1"/>
  <c r="M2545" i="14" s="1"/>
  <c r="AB2422" i="14"/>
  <c r="I2422" i="14" s="1"/>
  <c r="L2422" i="14" s="1"/>
  <c r="M2422" i="14" s="1"/>
  <c r="AB2354" i="14"/>
  <c r="I2354" i="14" s="1"/>
  <c r="L2354" i="14" s="1"/>
  <c r="M2354" i="14" s="1"/>
  <c r="AB2287" i="14"/>
  <c r="I2287" i="14" s="1"/>
  <c r="L2287" i="14" s="1"/>
  <c r="M2287" i="14" s="1"/>
  <c r="AB2194" i="14"/>
  <c r="I2194" i="14" s="1"/>
  <c r="L2194" i="14" s="1"/>
  <c r="M2194" i="14" s="1"/>
  <c r="AB2061" i="14"/>
  <c r="I2061" i="14" s="1"/>
  <c r="L2061" i="14" s="1"/>
  <c r="M2061" i="14" s="1"/>
  <c r="AB1983" i="14"/>
  <c r="I1983" i="14" s="1"/>
  <c r="L1983" i="14" s="1"/>
  <c r="M1983" i="14" s="1"/>
  <c r="AB1836" i="14"/>
  <c r="I1836" i="14" s="1"/>
  <c r="L1836" i="14" s="1"/>
  <c r="M1836" i="14" s="1"/>
  <c r="AB1769" i="14"/>
  <c r="I1769" i="14" s="1"/>
  <c r="L1769" i="14" s="1"/>
  <c r="M1769" i="14" s="1"/>
  <c r="AB1631" i="14"/>
  <c r="I1631" i="14" s="1"/>
  <c r="L1631" i="14" s="1"/>
  <c r="M1631" i="14" s="1"/>
  <c r="AB1517" i="14"/>
  <c r="I1517" i="14" s="1"/>
  <c r="L1517" i="14" s="1"/>
  <c r="M1517" i="14" s="1"/>
  <c r="AB1382" i="14"/>
  <c r="I1382" i="14" s="1"/>
  <c r="L1382" i="14" s="1"/>
  <c r="M1382" i="14" s="1"/>
  <c r="AB1308" i="14"/>
  <c r="I1308" i="14" s="1"/>
  <c r="L1308" i="14" s="1"/>
  <c r="M1308" i="14" s="1"/>
  <c r="AB1190" i="14"/>
  <c r="I1190" i="14" s="1"/>
  <c r="L1190" i="14" s="1"/>
  <c r="M1190" i="14" s="1"/>
  <c r="AB1087" i="14"/>
  <c r="I1087" i="14" s="1"/>
  <c r="L1087" i="14" s="1"/>
  <c r="M1087" i="14" s="1"/>
  <c r="AB983" i="14"/>
  <c r="I983" i="14" s="1"/>
  <c r="L983" i="14" s="1"/>
  <c r="M983" i="14" s="1"/>
  <c r="AB919" i="14"/>
  <c r="I919" i="14" s="1"/>
  <c r="L919" i="14" s="1"/>
  <c r="M919" i="14" s="1"/>
  <c r="AB867" i="14"/>
  <c r="I867" i="14" s="1"/>
  <c r="L867" i="14" s="1"/>
  <c r="M867" i="14" s="1"/>
  <c r="AB830" i="14"/>
  <c r="I830" i="14" s="1"/>
  <c r="L830" i="14" s="1"/>
  <c r="M830" i="14" s="1"/>
  <c r="AB689" i="14"/>
  <c r="I689" i="14" s="1"/>
  <c r="L689" i="14" s="1"/>
  <c r="M689" i="14" s="1"/>
  <c r="AB657" i="14"/>
  <c r="I657" i="14" s="1"/>
  <c r="L657" i="14" s="1"/>
  <c r="M657" i="14" s="1"/>
  <c r="AB491" i="14"/>
  <c r="I491" i="14" s="1"/>
  <c r="L491" i="14" s="1"/>
  <c r="M491" i="14" s="1"/>
  <c r="AB444" i="14"/>
  <c r="I444" i="14" s="1"/>
  <c r="L444" i="14" s="1"/>
  <c r="M444" i="14" s="1"/>
  <c r="AB376" i="14"/>
  <c r="I376" i="14" s="1"/>
  <c r="L376" i="14" s="1"/>
  <c r="M376" i="14" s="1"/>
  <c r="AB254" i="14"/>
  <c r="I254" i="14" s="1"/>
  <c r="L254" i="14" s="1"/>
  <c r="M254" i="14" s="1"/>
  <c r="AB72" i="14"/>
  <c r="I72" i="14" s="1"/>
  <c r="L72" i="14" s="1"/>
  <c r="M72" i="14" s="1"/>
  <c r="AB3417" i="14"/>
  <c r="I3417" i="14" s="1"/>
  <c r="L3417" i="14" s="1"/>
  <c r="M3417" i="14" s="1"/>
  <c r="AB3374" i="14"/>
  <c r="I3374" i="14" s="1"/>
  <c r="L3374" i="14" s="1"/>
  <c r="M3374" i="14" s="1"/>
  <c r="AB3325" i="14"/>
  <c r="I3325" i="14" s="1"/>
  <c r="L3325" i="14" s="1"/>
  <c r="M3325" i="14" s="1"/>
  <c r="AB3288" i="14"/>
  <c r="I3288" i="14" s="1"/>
  <c r="L3288" i="14" s="1"/>
  <c r="M3288" i="14" s="1"/>
  <c r="AB3255" i="14"/>
  <c r="I3255" i="14" s="1"/>
  <c r="L3255" i="14" s="1"/>
  <c r="M3255" i="14" s="1"/>
  <c r="AB3221" i="14"/>
  <c r="I3221" i="14" s="1"/>
  <c r="L3221" i="14" s="1"/>
  <c r="M3221" i="14" s="1"/>
  <c r="AB3170" i="14"/>
  <c r="I3170" i="14" s="1"/>
  <c r="L3170" i="14" s="1"/>
  <c r="M3170" i="14" s="1"/>
  <c r="AB3124" i="14"/>
  <c r="I3124" i="14" s="1"/>
  <c r="L3124" i="14" s="1"/>
  <c r="M3124" i="14" s="1"/>
  <c r="AB3071" i="14"/>
  <c r="I3071" i="14" s="1"/>
  <c r="L3071" i="14" s="1"/>
  <c r="M3071" i="14" s="1"/>
  <c r="AB3010" i="14"/>
  <c r="I3010" i="14" s="1"/>
  <c r="L3010" i="14" s="1"/>
  <c r="M3010" i="14" s="1"/>
  <c r="AB2977" i="14"/>
  <c r="I2977" i="14" s="1"/>
  <c r="L2977" i="14" s="1"/>
  <c r="M2977" i="14" s="1"/>
  <c r="AB2941" i="14"/>
  <c r="I2941" i="14" s="1"/>
  <c r="L2941" i="14" s="1"/>
  <c r="M2941" i="14" s="1"/>
  <c r="AB2906" i="14"/>
  <c r="I2906" i="14" s="1"/>
  <c r="L2906" i="14" s="1"/>
  <c r="M2906" i="14" s="1"/>
  <c r="AB2853" i="14"/>
  <c r="I2853" i="14" s="1"/>
  <c r="L2853" i="14" s="1"/>
  <c r="M2853" i="14" s="1"/>
  <c r="AB2783" i="14"/>
  <c r="I2783" i="14" s="1"/>
  <c r="L2783" i="14" s="1"/>
  <c r="M2783" i="14" s="1"/>
  <c r="AB2740" i="14"/>
  <c r="I2740" i="14" s="1"/>
  <c r="L2740" i="14" s="1"/>
  <c r="M2740" i="14" s="1"/>
  <c r="AB2659" i="14"/>
  <c r="I2659" i="14" s="1"/>
  <c r="L2659" i="14" s="1"/>
  <c r="M2659" i="14" s="1"/>
  <c r="AB2615" i="14"/>
  <c r="I2615" i="14" s="1"/>
  <c r="L2615" i="14" s="1"/>
  <c r="M2615" i="14" s="1"/>
  <c r="AB2577" i="14"/>
  <c r="I2577" i="14" s="1"/>
  <c r="L2577" i="14" s="1"/>
  <c r="M2577" i="14" s="1"/>
  <c r="AB2533" i="14"/>
  <c r="I2533" i="14" s="1"/>
  <c r="L2533" i="14" s="1"/>
  <c r="M2533" i="14" s="1"/>
  <c r="AB2491" i="14"/>
  <c r="I2491" i="14" s="1"/>
  <c r="L2491" i="14" s="1"/>
  <c r="M2491" i="14" s="1"/>
  <c r="AB2448" i="14"/>
  <c r="I2448" i="14" s="1"/>
  <c r="L2448" i="14" s="1"/>
  <c r="M2448" i="14" s="1"/>
  <c r="AB2406" i="14"/>
  <c r="I2406" i="14" s="1"/>
  <c r="L2406" i="14" s="1"/>
  <c r="M2406" i="14" s="1"/>
  <c r="AB2328" i="14"/>
  <c r="I2328" i="14" s="1"/>
  <c r="L2328" i="14" s="1"/>
  <c r="M2328" i="14" s="1"/>
  <c r="AB3190" i="14"/>
  <c r="I3190" i="14" s="1"/>
  <c r="L3190" i="14" s="1"/>
  <c r="M3190" i="14" s="1"/>
  <c r="AB3021" i="14"/>
  <c r="I3021" i="14" s="1"/>
  <c r="L3021" i="14" s="1"/>
  <c r="M3021" i="14" s="1"/>
  <c r="AB3404" i="14"/>
  <c r="I3404" i="14" s="1"/>
  <c r="L3404" i="14" s="1"/>
  <c r="M3404" i="14" s="1"/>
  <c r="AB3261" i="14"/>
  <c r="I3261" i="14" s="1"/>
  <c r="L3261" i="14" s="1"/>
  <c r="M3261" i="14" s="1"/>
  <c r="AB3106" i="14"/>
  <c r="I3106" i="14" s="1"/>
  <c r="L3106" i="14" s="1"/>
  <c r="M3106" i="14" s="1"/>
  <c r="AB3024" i="14"/>
  <c r="I3024" i="14" s="1"/>
  <c r="L3024" i="14" s="1"/>
  <c r="M3024" i="14" s="1"/>
  <c r="AB2857" i="14"/>
  <c r="I2857" i="14" s="1"/>
  <c r="L2857" i="14" s="1"/>
  <c r="M2857" i="14" s="1"/>
  <c r="AB2794" i="14"/>
  <c r="I2794" i="14" s="1"/>
  <c r="L2794" i="14" s="1"/>
  <c r="M2794" i="14" s="1"/>
  <c r="AB2700" i="14"/>
  <c r="I2700" i="14" s="1"/>
  <c r="L2700" i="14" s="1"/>
  <c r="M2700" i="14" s="1"/>
  <c r="AB2621" i="14"/>
  <c r="I2621" i="14" s="1"/>
  <c r="L2621" i="14" s="1"/>
  <c r="M2621" i="14" s="1"/>
  <c r="AB2481" i="14"/>
  <c r="I2481" i="14" s="1"/>
  <c r="L2481" i="14" s="1"/>
  <c r="M2481" i="14" s="1"/>
  <c r="AB2387" i="14"/>
  <c r="I2387" i="14" s="1"/>
  <c r="L2387" i="14" s="1"/>
  <c r="M2387" i="14" s="1"/>
  <c r="AB2341" i="14"/>
  <c r="I2341" i="14" s="1"/>
  <c r="L2341" i="14" s="1"/>
  <c r="M2341" i="14" s="1"/>
  <c r="AB2262" i="14"/>
  <c r="I2262" i="14" s="1"/>
  <c r="L2262" i="14" s="1"/>
  <c r="M2262" i="14" s="1"/>
  <c r="AB2126" i="14"/>
  <c r="I2126" i="14" s="1"/>
  <c r="L2126" i="14" s="1"/>
  <c r="M2126" i="14" s="1"/>
  <c r="AB2051" i="14"/>
  <c r="I2051" i="14" s="1"/>
  <c r="L2051" i="14" s="1"/>
  <c r="M2051" i="14" s="1"/>
  <c r="AB1938" i="14"/>
  <c r="I1938" i="14" s="1"/>
  <c r="L1938" i="14" s="1"/>
  <c r="M1938" i="14" s="1"/>
  <c r="AB1821" i="14"/>
  <c r="I1821" i="14" s="1"/>
  <c r="L1821" i="14" s="1"/>
  <c r="M1821" i="14" s="1"/>
  <c r="AB1724" i="14"/>
  <c r="I1724" i="14" s="1"/>
  <c r="L1724" i="14" s="1"/>
  <c r="M1724" i="14" s="1"/>
  <c r="AB1603" i="14"/>
  <c r="I1603" i="14" s="1"/>
  <c r="L1603" i="14" s="1"/>
  <c r="M1603" i="14" s="1"/>
  <c r="AB1487" i="14"/>
  <c r="I1487" i="14" s="1"/>
  <c r="L1487" i="14" s="1"/>
  <c r="M1487" i="14" s="1"/>
  <c r="AB1354" i="14"/>
  <c r="I1354" i="14" s="1"/>
  <c r="L1354" i="14" s="1"/>
  <c r="M1354" i="14" s="1"/>
  <c r="AB1289" i="14"/>
  <c r="I1289" i="14" s="1"/>
  <c r="L1289" i="14" s="1"/>
  <c r="M1289" i="14" s="1"/>
  <c r="AB1151" i="14"/>
  <c r="I1151" i="14" s="1"/>
  <c r="L1151" i="14" s="1"/>
  <c r="M1151" i="14" s="1"/>
  <c r="AB1045" i="14"/>
  <c r="I1045" i="14" s="1"/>
  <c r="L1045" i="14" s="1"/>
  <c r="M1045" i="14" s="1"/>
  <c r="AB938" i="14"/>
  <c r="I938" i="14" s="1"/>
  <c r="L938" i="14" s="1"/>
  <c r="M938" i="14" s="1"/>
  <c r="AB889" i="14"/>
  <c r="I889" i="14" s="1"/>
  <c r="L889" i="14" s="1"/>
  <c r="M889" i="14" s="1"/>
  <c r="AB843" i="14"/>
  <c r="I843" i="14" s="1"/>
  <c r="L843" i="14" s="1"/>
  <c r="M843" i="14" s="1"/>
  <c r="AB789" i="14"/>
  <c r="I789" i="14" s="1"/>
  <c r="L789" i="14" s="1"/>
  <c r="M789" i="14" s="1"/>
  <c r="AB864" i="14"/>
  <c r="I864" i="14" s="1"/>
  <c r="L864" i="14" s="1"/>
  <c r="M864" i="14" s="1"/>
  <c r="AB690" i="14"/>
  <c r="I690" i="14" s="1"/>
  <c r="L690" i="14" s="1"/>
  <c r="M690" i="14" s="1"/>
  <c r="AB658" i="14"/>
  <c r="I658" i="14" s="1"/>
  <c r="L658" i="14" s="1"/>
  <c r="M658" i="14" s="1"/>
  <c r="AB490" i="14"/>
  <c r="I490" i="14" s="1"/>
  <c r="L490" i="14" s="1"/>
  <c r="M490" i="14" s="1"/>
  <c r="AB377" i="14"/>
  <c r="I377" i="14" s="1"/>
  <c r="L377" i="14" s="1"/>
  <c r="M377" i="14" s="1"/>
  <c r="AB94" i="14"/>
  <c r="I94" i="14" s="1"/>
  <c r="L94" i="14" s="1"/>
  <c r="M94" i="14" s="1"/>
  <c r="AB3373" i="14"/>
  <c r="I3373" i="14" s="1"/>
  <c r="L3373" i="14" s="1"/>
  <c r="M3373" i="14" s="1"/>
  <c r="AB3285" i="14"/>
  <c r="I3285" i="14" s="1"/>
  <c r="L3285" i="14" s="1"/>
  <c r="M3285" i="14" s="1"/>
  <c r="AB3218" i="14"/>
  <c r="I3218" i="14" s="1"/>
  <c r="L3218" i="14" s="1"/>
  <c r="M3218" i="14" s="1"/>
  <c r="AB3165" i="14"/>
  <c r="I3165" i="14" s="1"/>
  <c r="L3165" i="14" s="1"/>
  <c r="M3165" i="14" s="1"/>
  <c r="AB3110" i="14"/>
  <c r="I3110" i="14" s="1"/>
  <c r="L3110" i="14" s="1"/>
  <c r="M3110" i="14" s="1"/>
  <c r="AB2313" i="14"/>
  <c r="I2313" i="14" s="1"/>
  <c r="L2313" i="14" s="1"/>
  <c r="M2313" i="14" s="1"/>
  <c r="AB2242" i="14"/>
  <c r="I2242" i="14" s="1"/>
  <c r="L2242" i="14" s="1"/>
  <c r="M2242" i="14" s="1"/>
  <c r="AB2203" i="14"/>
  <c r="I2203" i="14" s="1"/>
  <c r="L2203" i="14" s="1"/>
  <c r="M2203" i="14" s="1"/>
  <c r="AB2161" i="14"/>
  <c r="I2161" i="14" s="1"/>
  <c r="L2161" i="14" s="1"/>
  <c r="M2161" i="14" s="1"/>
  <c r="AB2111" i="14"/>
  <c r="I2111" i="14" s="1"/>
  <c r="L2111" i="14" s="1"/>
  <c r="M2111" i="14" s="1"/>
  <c r="AB2047" i="14"/>
  <c r="I2047" i="14" s="1"/>
  <c r="L2047" i="14" s="1"/>
  <c r="M2047" i="14" s="1"/>
  <c r="AB2002" i="14"/>
  <c r="I2002" i="14" s="1"/>
  <c r="L2002" i="14" s="1"/>
  <c r="M2002" i="14" s="1"/>
  <c r="AB472" i="14"/>
  <c r="I472" i="14" s="1"/>
  <c r="L472" i="14" s="1"/>
  <c r="M472" i="14" s="1"/>
  <c r="AB416" i="14"/>
  <c r="I416" i="14" s="1"/>
  <c r="L416" i="14" s="1"/>
  <c r="M416" i="14" s="1"/>
  <c r="AB337" i="14"/>
  <c r="I337" i="14" s="1"/>
  <c r="L337" i="14" s="1"/>
  <c r="M337" i="14" s="1"/>
  <c r="AB185" i="14"/>
  <c r="I185" i="14" s="1"/>
  <c r="L185" i="14" s="1"/>
  <c r="M185" i="14" s="1"/>
  <c r="AB52" i="14"/>
  <c r="I52" i="14" s="1"/>
  <c r="L52" i="14" s="1"/>
  <c r="M52" i="14" s="1"/>
  <c r="AB3402" i="14"/>
  <c r="I3402" i="14" s="1"/>
  <c r="L3402" i="14" s="1"/>
  <c r="M3402" i="14" s="1"/>
  <c r="AB3355" i="14"/>
  <c r="I3355" i="14" s="1"/>
  <c r="L3355" i="14" s="1"/>
  <c r="M3355" i="14" s="1"/>
  <c r="AB3314" i="14"/>
  <c r="I3314" i="14" s="1"/>
  <c r="L3314" i="14" s="1"/>
  <c r="M3314" i="14" s="1"/>
  <c r="AB3279" i="14"/>
  <c r="I3279" i="14" s="1"/>
  <c r="L3279" i="14" s="1"/>
  <c r="M3279" i="14" s="1"/>
  <c r="AB3244" i="14"/>
  <c r="I3244" i="14" s="1"/>
  <c r="L3244" i="14" s="1"/>
  <c r="M3244" i="14" s="1"/>
  <c r="AB3212" i="14"/>
  <c r="I3212" i="14" s="1"/>
  <c r="L3212" i="14" s="1"/>
  <c r="M3212" i="14" s="1"/>
  <c r="AB3162" i="14"/>
  <c r="I3162" i="14" s="1"/>
  <c r="L3162" i="14" s="1"/>
  <c r="M3162" i="14" s="1"/>
  <c r="AB3108" i="14"/>
  <c r="I3108" i="14" s="1"/>
  <c r="L3108" i="14" s="1"/>
  <c r="M3108" i="14" s="1"/>
  <c r="AB2309" i="14"/>
  <c r="I2309" i="14" s="1"/>
  <c r="L2309" i="14" s="1"/>
  <c r="M2309" i="14" s="1"/>
  <c r="AB2239" i="14"/>
  <c r="I2239" i="14" s="1"/>
  <c r="L2239" i="14" s="1"/>
  <c r="M2239" i="14" s="1"/>
  <c r="AB2201" i="14"/>
  <c r="I2201" i="14" s="1"/>
  <c r="L2201" i="14" s="1"/>
  <c r="M2201" i="14" s="1"/>
  <c r="AB2157" i="14"/>
  <c r="I2157" i="14" s="1"/>
  <c r="L2157" i="14" s="1"/>
  <c r="M2157" i="14" s="1"/>
  <c r="AB2114" i="14"/>
  <c r="I2114" i="14" s="1"/>
  <c r="L2114" i="14" s="1"/>
  <c r="M2114" i="14" s="1"/>
  <c r="AB2078" i="14"/>
  <c r="I2078" i="14" s="1"/>
  <c r="L2078" i="14" s="1"/>
  <c r="M2078" i="14" s="1"/>
  <c r="AB2008" i="14"/>
  <c r="I2008" i="14" s="1"/>
  <c r="L2008" i="14" s="1"/>
  <c r="M2008" i="14" s="1"/>
  <c r="AB1677" i="14"/>
  <c r="I1677" i="14" s="1"/>
  <c r="L1677" i="14" s="1"/>
  <c r="M1677" i="14" s="1"/>
  <c r="AB1637" i="14"/>
  <c r="I1637" i="14" s="1"/>
  <c r="L1637" i="14" s="1"/>
  <c r="M1637" i="14" s="1"/>
  <c r="AB1578" i="14"/>
  <c r="I1578" i="14" s="1"/>
  <c r="L1578" i="14" s="1"/>
  <c r="M1578" i="14" s="1"/>
  <c r="AB1543" i="14"/>
  <c r="I1543" i="14" s="1"/>
  <c r="L1543" i="14" s="1"/>
  <c r="M1543" i="14" s="1"/>
  <c r="AB1493" i="14"/>
  <c r="I1493" i="14" s="1"/>
  <c r="L1493" i="14" s="1"/>
  <c r="M1493" i="14" s="1"/>
  <c r="AB1445" i="14"/>
  <c r="I1445" i="14" s="1"/>
  <c r="L1445" i="14" s="1"/>
  <c r="M1445" i="14" s="1"/>
  <c r="AB1414" i="14"/>
  <c r="I1414" i="14" s="1"/>
  <c r="L1414" i="14" s="1"/>
  <c r="M1414" i="14" s="1"/>
  <c r="AB1373" i="14"/>
  <c r="I1373" i="14" s="1"/>
  <c r="L1373" i="14" s="1"/>
  <c r="M1373" i="14" s="1"/>
  <c r="AB1318" i="14"/>
  <c r="I1318" i="14" s="1"/>
  <c r="L1318" i="14" s="1"/>
  <c r="M1318" i="14" s="1"/>
  <c r="AB1261" i="14"/>
  <c r="I1261" i="14" s="1"/>
  <c r="L1261" i="14" s="1"/>
  <c r="M1261" i="14" s="1"/>
  <c r="AB1223" i="14"/>
  <c r="I1223" i="14" s="1"/>
  <c r="L1223" i="14" s="1"/>
  <c r="M1223" i="14" s="1"/>
  <c r="AB1192" i="14"/>
  <c r="I1192" i="14" s="1"/>
  <c r="L1192" i="14" s="1"/>
  <c r="M1192" i="14" s="1"/>
  <c r="AB1141" i="14"/>
  <c r="I1141" i="14" s="1"/>
  <c r="L1141" i="14" s="1"/>
  <c r="M1141" i="14" s="1"/>
  <c r="AB1105" i="14"/>
  <c r="I1105" i="14" s="1"/>
  <c r="L1105" i="14" s="1"/>
  <c r="M1105" i="14" s="1"/>
  <c r="AB1063" i="14"/>
  <c r="I1063" i="14" s="1"/>
  <c r="L1063" i="14" s="1"/>
  <c r="M1063" i="14" s="1"/>
  <c r="AB1018" i="14"/>
  <c r="I1018" i="14" s="1"/>
  <c r="L1018" i="14" s="1"/>
  <c r="M1018" i="14" s="1"/>
  <c r="AB974" i="14"/>
  <c r="I974" i="14" s="1"/>
  <c r="L974" i="14" s="1"/>
  <c r="M974" i="14" s="1"/>
  <c r="AB912" i="14"/>
  <c r="I912" i="14" s="1"/>
  <c r="L912" i="14" s="1"/>
  <c r="M912" i="14" s="1"/>
  <c r="AB841" i="14"/>
  <c r="I841" i="14" s="1"/>
  <c r="L841" i="14" s="1"/>
  <c r="M841" i="14" s="1"/>
  <c r="AB765" i="14"/>
  <c r="I765" i="14" s="1"/>
  <c r="L765" i="14" s="1"/>
  <c r="M765" i="14" s="1"/>
  <c r="AB3048" i="14"/>
  <c r="I3048" i="14" s="1"/>
  <c r="L3048" i="14" s="1"/>
  <c r="M3048" i="14" s="1"/>
  <c r="AB2999" i="14"/>
  <c r="I2999" i="14" s="1"/>
  <c r="L2999" i="14" s="1"/>
  <c r="M2999" i="14" s="1"/>
  <c r="AB2964" i="14"/>
  <c r="I2964" i="14" s="1"/>
  <c r="L2964" i="14" s="1"/>
  <c r="M2964" i="14" s="1"/>
  <c r="AB2934" i="14"/>
  <c r="I2934" i="14" s="1"/>
  <c r="L2934" i="14" s="1"/>
  <c r="M2934" i="14" s="1"/>
  <c r="AB2901" i="14"/>
  <c r="I2901" i="14" s="1"/>
  <c r="L2901" i="14" s="1"/>
  <c r="M2901" i="14" s="1"/>
  <c r="AB2849" i="14"/>
  <c r="I2849" i="14" s="1"/>
  <c r="L2849" i="14" s="1"/>
  <c r="M2849" i="14" s="1"/>
  <c r="AB2782" i="14"/>
  <c r="I2782" i="14" s="1"/>
  <c r="L2782" i="14" s="1"/>
  <c r="M2782" i="14" s="1"/>
  <c r="AB2741" i="14"/>
  <c r="I2741" i="14" s="1"/>
  <c r="L2741" i="14" s="1"/>
  <c r="M2741" i="14" s="1"/>
  <c r="AB2673" i="14"/>
  <c r="I2673" i="14" s="1"/>
  <c r="L2673" i="14" s="1"/>
  <c r="M2673" i="14" s="1"/>
  <c r="AB2625" i="14"/>
  <c r="I2625" i="14" s="1"/>
  <c r="L2625" i="14" s="1"/>
  <c r="M2625" i="14" s="1"/>
  <c r="AB2588" i="14"/>
  <c r="I2588" i="14" s="1"/>
  <c r="L2588" i="14" s="1"/>
  <c r="M2588" i="14" s="1"/>
  <c r="AB2546" i="14"/>
  <c r="I2546" i="14" s="1"/>
  <c r="L2546" i="14" s="1"/>
  <c r="M2546" i="14" s="1"/>
  <c r="AB2505" i="14"/>
  <c r="I2505" i="14" s="1"/>
  <c r="L2505" i="14" s="1"/>
  <c r="M2505" i="14" s="1"/>
  <c r="AB2471" i="14"/>
  <c r="I2471" i="14" s="1"/>
  <c r="L2471" i="14" s="1"/>
  <c r="M2471" i="14" s="1"/>
  <c r="AB2426" i="14"/>
  <c r="I2426" i="14" s="1"/>
  <c r="L2426" i="14" s="1"/>
  <c r="M2426" i="14" s="1"/>
  <c r="AB2369" i="14"/>
  <c r="I2369" i="14" s="1"/>
  <c r="L2369" i="14" s="1"/>
  <c r="M2369" i="14" s="1"/>
  <c r="AB2314" i="14"/>
  <c r="I2314" i="14" s="1"/>
  <c r="L2314" i="14" s="1"/>
  <c r="M2314" i="14" s="1"/>
  <c r="AB2249" i="14"/>
  <c r="I2249" i="14" s="1"/>
  <c r="L2249" i="14" s="1"/>
  <c r="M2249" i="14" s="1"/>
  <c r="AB2211" i="14"/>
  <c r="I2211" i="14" s="1"/>
  <c r="L2211" i="14" s="1"/>
  <c r="M2211" i="14" s="1"/>
  <c r="AB2168" i="14"/>
  <c r="I2168" i="14" s="1"/>
  <c r="L2168" i="14" s="1"/>
  <c r="M2168" i="14" s="1"/>
  <c r="AB2134" i="14"/>
  <c r="I2134" i="14" s="1"/>
  <c r="L2134" i="14" s="1"/>
  <c r="M2134" i="14" s="1"/>
  <c r="AB2088" i="14"/>
  <c r="I2088" i="14" s="1"/>
  <c r="L2088" i="14" s="1"/>
  <c r="M2088" i="14" s="1"/>
  <c r="AB2018" i="14"/>
  <c r="I2018" i="14" s="1"/>
  <c r="L2018" i="14" s="1"/>
  <c r="M2018" i="14" s="1"/>
  <c r="AB1980" i="14"/>
  <c r="I1980" i="14" s="1"/>
  <c r="L1980" i="14" s="1"/>
  <c r="M1980" i="14" s="1"/>
  <c r="AB1935" i="14"/>
  <c r="I1935" i="14" s="1"/>
  <c r="L1935" i="14" s="1"/>
  <c r="M1935" i="14" s="1"/>
  <c r="AB1897" i="14"/>
  <c r="I1897" i="14" s="1"/>
  <c r="L1897" i="14" s="1"/>
  <c r="M1897" i="14" s="1"/>
  <c r="AB1862" i="14"/>
  <c r="I1862" i="14" s="1"/>
  <c r="L1862" i="14" s="1"/>
  <c r="M1862" i="14" s="1"/>
  <c r="AB1799" i="14"/>
  <c r="I1799" i="14" s="1"/>
  <c r="L1799" i="14" s="1"/>
  <c r="M1799" i="14" s="1"/>
  <c r="AB1755" i="14"/>
  <c r="I1755" i="14" s="1"/>
  <c r="L1755" i="14" s="1"/>
  <c r="M1755" i="14" s="1"/>
  <c r="AB1709" i="14"/>
  <c r="I1709" i="14" s="1"/>
  <c r="L1709" i="14" s="1"/>
  <c r="M1709" i="14" s="1"/>
  <c r="AB1676" i="14"/>
  <c r="I1676" i="14" s="1"/>
  <c r="L1676" i="14" s="1"/>
  <c r="M1676" i="14" s="1"/>
  <c r="AB1641" i="14"/>
  <c r="I1641" i="14" s="1"/>
  <c r="L1641" i="14" s="1"/>
  <c r="M1641" i="14" s="1"/>
  <c r="AB1579" i="14"/>
  <c r="I1579" i="14" s="1"/>
  <c r="L1579" i="14" s="1"/>
  <c r="M1579" i="14" s="1"/>
  <c r="AB1542" i="14"/>
  <c r="I1542" i="14" s="1"/>
  <c r="L1542" i="14" s="1"/>
  <c r="M1542" i="14" s="1"/>
  <c r="AB716" i="14"/>
  <c r="I716" i="14" s="1"/>
  <c r="L716" i="14" s="1"/>
  <c r="M716" i="14" s="1"/>
  <c r="AB646" i="14"/>
  <c r="I646" i="14" s="1"/>
  <c r="L646" i="14" s="1"/>
  <c r="M646" i="14" s="1"/>
  <c r="AB610" i="14"/>
  <c r="I610" i="14" s="1"/>
  <c r="L610" i="14" s="1"/>
  <c r="M610" i="14" s="1"/>
  <c r="AB573" i="14"/>
  <c r="I573" i="14" s="1"/>
  <c r="L573" i="14" s="1"/>
  <c r="M573" i="14" s="1"/>
  <c r="AB540" i="14"/>
  <c r="I540" i="14" s="1"/>
  <c r="L540" i="14" s="1"/>
  <c r="M540" i="14" s="1"/>
  <c r="AB504" i="14"/>
  <c r="I504" i="14" s="1"/>
  <c r="L504" i="14" s="1"/>
  <c r="M504" i="14" s="1"/>
  <c r="AB400" i="14"/>
  <c r="I400" i="14" s="1"/>
  <c r="L400" i="14" s="1"/>
  <c r="M400" i="14" s="1"/>
  <c r="AB339" i="14"/>
  <c r="I339" i="14" s="1"/>
  <c r="L339" i="14" s="1"/>
  <c r="M339" i="14" s="1"/>
  <c r="AB300" i="14"/>
  <c r="I300" i="14" s="1"/>
  <c r="L300" i="14" s="1"/>
  <c r="M300" i="14" s="1"/>
  <c r="AB259" i="14"/>
  <c r="I259" i="14" s="1"/>
  <c r="L259" i="14" s="1"/>
  <c r="M259" i="14" s="1"/>
  <c r="AB224" i="14"/>
  <c r="I224" i="14" s="1"/>
  <c r="L224" i="14" s="1"/>
  <c r="M224" i="14" s="1"/>
  <c r="AB180" i="14"/>
  <c r="I180" i="14" s="1"/>
  <c r="L180" i="14" s="1"/>
  <c r="M180" i="14" s="1"/>
  <c r="AB135" i="14"/>
  <c r="I135" i="14" s="1"/>
  <c r="L135" i="14" s="1"/>
  <c r="M135" i="14" s="1"/>
  <c r="AB101" i="14"/>
  <c r="I101" i="14" s="1"/>
  <c r="L101" i="14" s="1"/>
  <c r="M101" i="14" s="1"/>
  <c r="AB57" i="14"/>
  <c r="I57" i="14" s="1"/>
  <c r="L57" i="14" s="1"/>
  <c r="M57" i="14" s="1"/>
  <c r="AB25" i="14"/>
  <c r="I25" i="14" s="1"/>
  <c r="L25" i="14" s="1"/>
  <c r="M25" i="14" s="1"/>
  <c r="AB387" i="14"/>
  <c r="I387" i="14" s="1"/>
  <c r="L387" i="14" s="1"/>
  <c r="M387" i="14" s="1"/>
  <c r="AB1485" i="14"/>
  <c r="I1485" i="14" s="1"/>
  <c r="L1485" i="14" s="1"/>
  <c r="M1485" i="14" s="1"/>
  <c r="AB1439" i="14"/>
  <c r="I1439" i="14" s="1"/>
  <c r="L1439" i="14" s="1"/>
  <c r="M1439" i="14" s="1"/>
  <c r="AB1398" i="14"/>
  <c r="I1398" i="14" s="1"/>
  <c r="L1398" i="14" s="1"/>
  <c r="M1398" i="14" s="1"/>
  <c r="AB1358" i="14"/>
  <c r="I1358" i="14" s="1"/>
  <c r="L1358" i="14" s="1"/>
  <c r="M1358" i="14" s="1"/>
  <c r="AB1306" i="14"/>
  <c r="I1306" i="14" s="1"/>
  <c r="L1306" i="14" s="1"/>
  <c r="M1306" i="14" s="1"/>
  <c r="AB1256" i="14"/>
  <c r="I1256" i="14" s="1"/>
  <c r="L1256" i="14" s="1"/>
  <c r="M1256" i="14" s="1"/>
  <c r="AB1218" i="14"/>
  <c r="I1218" i="14" s="1"/>
  <c r="L1218" i="14" s="1"/>
  <c r="M1218" i="14" s="1"/>
  <c r="AB1182" i="14"/>
  <c r="I1182" i="14" s="1"/>
  <c r="L1182" i="14" s="1"/>
  <c r="M1182" i="14" s="1"/>
  <c r="AB1130" i="14"/>
  <c r="I1130" i="14" s="1"/>
  <c r="L1130" i="14" s="1"/>
  <c r="M1130" i="14" s="1"/>
  <c r="AB1093" i="14"/>
  <c r="I1093" i="14" s="1"/>
  <c r="L1093" i="14" s="1"/>
  <c r="M1093" i="14" s="1"/>
  <c r="AB1049" i="14"/>
  <c r="I1049" i="14" s="1"/>
  <c r="L1049" i="14" s="1"/>
  <c r="M1049" i="14" s="1"/>
  <c r="AB1961" i="14"/>
  <c r="I1961" i="14" s="1"/>
  <c r="L1961" i="14" s="1"/>
  <c r="M1961" i="14" s="1"/>
  <c r="AB1936" i="14"/>
  <c r="I1936" i="14" s="1"/>
  <c r="L1936" i="14" s="1"/>
  <c r="M1936" i="14" s="1"/>
  <c r="AB1915" i="14"/>
  <c r="I1915" i="14" s="1"/>
  <c r="L1915" i="14" s="1"/>
  <c r="M1915" i="14" s="1"/>
  <c r="AB1898" i="14"/>
  <c r="I1898" i="14" s="1"/>
  <c r="L1898" i="14" s="1"/>
  <c r="M1898" i="14" s="1"/>
  <c r="AB1877" i="14"/>
  <c r="I1877" i="14" s="1"/>
  <c r="L1877" i="14" s="1"/>
  <c r="M1877" i="14" s="1"/>
  <c r="AB1861" i="14"/>
  <c r="I1861" i="14" s="1"/>
  <c r="L1861" i="14" s="1"/>
  <c r="M1861" i="14" s="1"/>
  <c r="AB1839" i="14"/>
  <c r="I1839" i="14" s="1"/>
  <c r="L1839" i="14" s="1"/>
  <c r="M1839" i="14" s="1"/>
  <c r="AB1797" i="14"/>
  <c r="I1797" i="14" s="1"/>
  <c r="L1797" i="14" s="1"/>
  <c r="M1797" i="14" s="1"/>
  <c r="AB1775" i="14"/>
  <c r="I1775" i="14" s="1"/>
  <c r="L1775" i="14" s="1"/>
  <c r="M1775" i="14" s="1"/>
  <c r="AB1754" i="14"/>
  <c r="I1754" i="14" s="1"/>
  <c r="L1754" i="14" s="1"/>
  <c r="M1754" i="14" s="1"/>
  <c r="AB1731" i="14"/>
  <c r="I1731" i="14" s="1"/>
  <c r="L1731" i="14" s="1"/>
  <c r="M1731" i="14" s="1"/>
  <c r="AB1708" i="14"/>
  <c r="I1708" i="14" s="1"/>
  <c r="L1708" i="14" s="1"/>
  <c r="M1708" i="14" s="1"/>
  <c r="AB1689" i="14"/>
  <c r="I1689" i="14" s="1"/>
  <c r="L1689" i="14" s="1"/>
  <c r="M1689" i="14" s="1"/>
  <c r="AB1667" i="14"/>
  <c r="I1667" i="14" s="1"/>
  <c r="L1667" i="14" s="1"/>
  <c r="M1667" i="14" s="1"/>
  <c r="AB1608" i="14"/>
  <c r="I1608" i="14" s="1"/>
  <c r="L1608" i="14" s="1"/>
  <c r="M1608" i="14" s="1"/>
  <c r="AB1557" i="14"/>
  <c r="I1557" i="14" s="1"/>
  <c r="L1557" i="14" s="1"/>
  <c r="M1557" i="14" s="1"/>
  <c r="AB1501" i="14"/>
  <c r="I1501" i="14" s="1"/>
  <c r="L1501" i="14" s="1"/>
  <c r="M1501" i="14" s="1"/>
  <c r="AB1442" i="14"/>
  <c r="I1442" i="14" s="1"/>
  <c r="L1442" i="14" s="1"/>
  <c r="M1442" i="14" s="1"/>
  <c r="AB1395" i="14"/>
  <c r="I1395" i="14" s="1"/>
  <c r="L1395" i="14" s="1"/>
  <c r="M1395" i="14" s="1"/>
  <c r="AB1342" i="14"/>
  <c r="I1342" i="14" s="1"/>
  <c r="L1342" i="14" s="1"/>
  <c r="M1342" i="14" s="1"/>
  <c r="AB1281" i="14"/>
  <c r="I1281" i="14" s="1"/>
  <c r="L1281" i="14" s="1"/>
  <c r="M1281" i="14" s="1"/>
  <c r="AB1234" i="14"/>
  <c r="I1234" i="14" s="1"/>
  <c r="L1234" i="14" s="1"/>
  <c r="M1234" i="14" s="1"/>
  <c r="AB1198" i="14"/>
  <c r="I1198" i="14" s="1"/>
  <c r="L1198" i="14" s="1"/>
  <c r="M1198" i="14" s="1"/>
  <c r="AB1144" i="14"/>
  <c r="I1144" i="14" s="1"/>
  <c r="L1144" i="14" s="1"/>
  <c r="M1144" i="14" s="1"/>
  <c r="AB1103" i="14"/>
  <c r="I1103" i="14" s="1"/>
  <c r="L1103" i="14" s="1"/>
  <c r="M1103" i="14" s="1"/>
  <c r="AB1053" i="14"/>
  <c r="I1053" i="14" s="1"/>
  <c r="L1053" i="14" s="1"/>
  <c r="M1053" i="14" s="1"/>
  <c r="AB999" i="14"/>
  <c r="I999" i="14" s="1"/>
  <c r="L999" i="14" s="1"/>
  <c r="M999" i="14" s="1"/>
  <c r="AB950" i="14"/>
  <c r="I950" i="14" s="1"/>
  <c r="L950" i="14" s="1"/>
  <c r="M950" i="14" s="1"/>
  <c r="AB852" i="14"/>
  <c r="I852" i="14" s="1"/>
  <c r="L852" i="14" s="1"/>
  <c r="M852" i="14" s="1"/>
  <c r="AB774" i="14"/>
  <c r="I774" i="14" s="1"/>
  <c r="L774" i="14" s="1"/>
  <c r="M774" i="14" s="1"/>
  <c r="AB3046" i="14"/>
  <c r="I3046" i="14" s="1"/>
  <c r="L3046" i="14" s="1"/>
  <c r="M3046" i="14" s="1"/>
  <c r="AB2991" i="14"/>
  <c r="I2991" i="14" s="1"/>
  <c r="L2991" i="14" s="1"/>
  <c r="M2991" i="14" s="1"/>
  <c r="AB2952" i="14"/>
  <c r="I2952" i="14" s="1"/>
  <c r="L2952" i="14" s="1"/>
  <c r="M2952" i="14" s="1"/>
  <c r="AB2915" i="14"/>
  <c r="I2915" i="14" s="1"/>
  <c r="L2915" i="14" s="1"/>
  <c r="M2915" i="14" s="1"/>
  <c r="AB2863" i="14"/>
  <c r="I2863" i="14" s="1"/>
  <c r="L2863" i="14" s="1"/>
  <c r="M2863" i="14" s="1"/>
  <c r="AB2795" i="14"/>
  <c r="I2795" i="14" s="1"/>
  <c r="L2795" i="14" s="1"/>
  <c r="M2795" i="14" s="1"/>
  <c r="AB2743" i="14"/>
  <c r="I2743" i="14" s="1"/>
  <c r="L2743" i="14" s="1"/>
  <c r="M2743" i="14" s="1"/>
  <c r="AB2660" i="14"/>
  <c r="I2660" i="14" s="1"/>
  <c r="L2660" i="14" s="1"/>
  <c r="M2660" i="14" s="1"/>
  <c r="AB2611" i="14"/>
  <c r="I2611" i="14" s="1"/>
  <c r="L2611" i="14" s="1"/>
  <c r="M2611" i="14" s="1"/>
  <c r="AB2570" i="14"/>
  <c r="I2570" i="14" s="1"/>
  <c r="L2570" i="14" s="1"/>
  <c r="M2570" i="14" s="1"/>
  <c r="AB2524" i="14"/>
  <c r="I2524" i="14" s="1"/>
  <c r="L2524" i="14" s="1"/>
  <c r="M2524" i="14" s="1"/>
  <c r="AB2478" i="14"/>
  <c r="I2478" i="14" s="1"/>
  <c r="L2478" i="14" s="1"/>
  <c r="M2478" i="14" s="1"/>
  <c r="AB876" i="14"/>
  <c r="I876" i="14" s="1"/>
  <c r="L876" i="14" s="1"/>
  <c r="M876" i="14" s="1"/>
  <c r="AB817" i="14"/>
  <c r="I817" i="14" s="1"/>
  <c r="L817" i="14" s="1"/>
  <c r="M817" i="14" s="1"/>
  <c r="AB750" i="14"/>
  <c r="I750" i="14" s="1"/>
  <c r="L750" i="14" s="1"/>
  <c r="M750" i="14" s="1"/>
  <c r="AB680" i="14"/>
  <c r="I680" i="14" s="1"/>
  <c r="L680" i="14" s="1"/>
  <c r="M680" i="14" s="1"/>
  <c r="AB664" i="14"/>
  <c r="I664" i="14" s="1"/>
  <c r="L664" i="14" s="1"/>
  <c r="M664" i="14" s="1"/>
  <c r="AB632" i="14"/>
  <c r="I632" i="14" s="1"/>
  <c r="L632" i="14" s="1"/>
  <c r="M632" i="14" s="1"/>
  <c r="AB523" i="14"/>
  <c r="I523" i="14" s="1"/>
  <c r="L523" i="14" s="1"/>
  <c r="M523" i="14" s="1"/>
  <c r="AB458" i="14"/>
  <c r="I458" i="14" s="1"/>
  <c r="L458" i="14" s="1"/>
  <c r="M458" i="14" s="1"/>
  <c r="AB410" i="14"/>
  <c r="I410" i="14" s="1"/>
  <c r="L410" i="14" s="1"/>
  <c r="M410" i="14" s="1"/>
  <c r="AB305" i="14"/>
  <c r="I305" i="14" s="1"/>
  <c r="L305" i="14" s="1"/>
  <c r="M305" i="14" s="1"/>
  <c r="AB171" i="14"/>
  <c r="I171" i="14" s="1"/>
  <c r="L171" i="14" s="1"/>
  <c r="M171" i="14" s="1"/>
  <c r="AB6" i="14"/>
  <c r="I6" i="14" s="1"/>
  <c r="L6" i="14" s="1"/>
  <c r="M6" i="14" s="1"/>
  <c r="AB3393" i="14"/>
  <c r="I3393" i="14" s="1"/>
  <c r="L3393" i="14" s="1"/>
  <c r="M3393" i="14" s="1"/>
  <c r="AB3343" i="14"/>
  <c r="I3343" i="14" s="1"/>
  <c r="L3343" i="14" s="1"/>
  <c r="M3343" i="14" s="1"/>
  <c r="AB3299" i="14"/>
  <c r="I3299" i="14" s="1"/>
  <c r="L3299" i="14" s="1"/>
  <c r="M3299" i="14" s="1"/>
  <c r="AB3265" i="14"/>
  <c r="I3265" i="14" s="1"/>
  <c r="L3265" i="14" s="1"/>
  <c r="M3265" i="14" s="1"/>
  <c r="AB3230" i="14"/>
  <c r="I3230" i="14" s="1"/>
  <c r="L3230" i="14" s="1"/>
  <c r="M3230" i="14" s="1"/>
  <c r="AB3178" i="14"/>
  <c r="I3178" i="14" s="1"/>
  <c r="L3178" i="14" s="1"/>
  <c r="M3178" i="14" s="1"/>
  <c r="AB3132" i="14"/>
  <c r="I3132" i="14" s="1"/>
  <c r="L3132" i="14" s="1"/>
  <c r="M3132" i="14" s="1"/>
  <c r="AB3088" i="14"/>
  <c r="I3088" i="14" s="1"/>
  <c r="L3088" i="14" s="1"/>
  <c r="M3088" i="14" s="1"/>
  <c r="AB2271" i="14"/>
  <c r="I2271" i="14" s="1"/>
  <c r="L2271" i="14" s="1"/>
  <c r="M2271" i="14" s="1"/>
  <c r="AB2220" i="14"/>
  <c r="I2220" i="14" s="1"/>
  <c r="L2220" i="14" s="1"/>
  <c r="M2220" i="14" s="1"/>
  <c r="AB2179" i="14"/>
  <c r="I2179" i="14" s="1"/>
  <c r="L2179" i="14" s="1"/>
  <c r="M2179" i="14" s="1"/>
  <c r="AB2137" i="14"/>
  <c r="I2137" i="14" s="1"/>
  <c r="L2137" i="14" s="1"/>
  <c r="M2137" i="14" s="1"/>
  <c r="AB2087" i="14"/>
  <c r="I2087" i="14" s="1"/>
  <c r="L2087" i="14" s="1"/>
  <c r="M2087" i="14" s="1"/>
  <c r="AB2014" i="14"/>
  <c r="I2014" i="14" s="1"/>
  <c r="L2014" i="14" s="1"/>
  <c r="M2014" i="14" s="1"/>
  <c r="AB508" i="14"/>
  <c r="I508" i="14" s="1"/>
  <c r="L508" i="14" s="1"/>
  <c r="M508" i="14" s="1"/>
  <c r="AB443" i="14"/>
  <c r="I443" i="14" s="1"/>
  <c r="L443" i="14" s="1"/>
  <c r="M443" i="14" s="1"/>
  <c r="AB374" i="14"/>
  <c r="I374" i="14" s="1"/>
  <c r="L374" i="14" s="1"/>
  <c r="M374" i="14" s="1"/>
  <c r="AB251" i="14"/>
  <c r="I251" i="14" s="1"/>
  <c r="L251" i="14" s="1"/>
  <c r="M251" i="14" s="1"/>
  <c r="AB71" i="14"/>
  <c r="I71" i="14" s="1"/>
  <c r="L71" i="14" s="1"/>
  <c r="M71" i="14" s="1"/>
  <c r="AB3416" i="14"/>
  <c r="I3416" i="14" s="1"/>
  <c r="L3416" i="14" s="1"/>
  <c r="M3416" i="14" s="1"/>
  <c r="AB3376" i="14"/>
  <c r="I3376" i="14" s="1"/>
  <c r="L3376" i="14" s="1"/>
  <c r="M3376" i="14" s="1"/>
  <c r="AB3326" i="14"/>
  <c r="I3326" i="14" s="1"/>
  <c r="L3326" i="14" s="1"/>
  <c r="M3326" i="14" s="1"/>
  <c r="AB3289" i="14"/>
  <c r="I3289" i="14" s="1"/>
  <c r="L3289" i="14" s="1"/>
  <c r="M3289" i="14" s="1"/>
  <c r="AB3258" i="14"/>
  <c r="I3258" i="14" s="1"/>
  <c r="L3258" i="14" s="1"/>
  <c r="M3258" i="14" s="1"/>
  <c r="AB3224" i="14"/>
  <c r="I3224" i="14" s="1"/>
  <c r="L3224" i="14" s="1"/>
  <c r="M3224" i="14" s="1"/>
  <c r="AB3176" i="14"/>
  <c r="I3176" i="14" s="1"/>
  <c r="L3176" i="14" s="1"/>
  <c r="M3176" i="14" s="1"/>
  <c r="AB3130" i="14"/>
  <c r="I3130" i="14" s="1"/>
  <c r="L3130" i="14" s="1"/>
  <c r="M3130" i="14" s="1"/>
  <c r="AB3086" i="14"/>
  <c r="I3086" i="14" s="1"/>
  <c r="L3086" i="14" s="1"/>
  <c r="M3086" i="14" s="1"/>
  <c r="AB2267" i="14"/>
  <c r="I2267" i="14" s="1"/>
  <c r="L2267" i="14" s="1"/>
  <c r="M2267" i="14" s="1"/>
  <c r="AB2214" i="14"/>
  <c r="I2214" i="14" s="1"/>
  <c r="L2214" i="14" s="1"/>
  <c r="M2214" i="14" s="1"/>
  <c r="AB2177" i="14"/>
  <c r="I2177" i="14" s="1"/>
  <c r="L2177" i="14" s="1"/>
  <c r="M2177" i="14" s="1"/>
  <c r="AB2139" i="14"/>
  <c r="I2139" i="14" s="1"/>
  <c r="L2139" i="14" s="1"/>
  <c r="M2139" i="14" s="1"/>
  <c r="AB2089" i="14"/>
  <c r="I2089" i="14" s="1"/>
  <c r="L2089" i="14" s="1"/>
  <c r="M2089" i="14" s="1"/>
  <c r="AB2022" i="14"/>
  <c r="I2022" i="14" s="1"/>
  <c r="L2022" i="14" s="1"/>
  <c r="M2022" i="14" s="1"/>
  <c r="AB1981" i="14"/>
  <c r="I1981" i="14" s="1"/>
  <c r="L1981" i="14" s="1"/>
  <c r="M1981" i="14" s="1"/>
  <c r="AB1652" i="14"/>
  <c r="I1652" i="14" s="1"/>
  <c r="L1652" i="14" s="1"/>
  <c r="M1652" i="14" s="1"/>
  <c r="AB1596" i="14"/>
  <c r="I1596" i="14" s="1"/>
  <c r="L1596" i="14" s="1"/>
  <c r="M1596" i="14" s="1"/>
  <c r="AB1554" i="14"/>
  <c r="I1554" i="14" s="1"/>
  <c r="L1554" i="14" s="1"/>
  <c r="M1554" i="14" s="1"/>
  <c r="AB1521" i="14"/>
  <c r="I1521" i="14" s="1"/>
  <c r="L1521" i="14" s="1"/>
  <c r="M1521" i="14" s="1"/>
  <c r="AB1461" i="14"/>
  <c r="I1461" i="14" s="1"/>
  <c r="L1461" i="14" s="1"/>
  <c r="M1461" i="14" s="1"/>
  <c r="AB1426" i="14"/>
  <c r="I1426" i="14" s="1"/>
  <c r="L1426" i="14" s="1"/>
  <c r="M1426" i="14" s="1"/>
  <c r="AB1385" i="14"/>
  <c r="I1385" i="14" s="1"/>
  <c r="L1385" i="14" s="1"/>
  <c r="M1385" i="14" s="1"/>
  <c r="AB1336" i="14"/>
  <c r="I1336" i="14" s="1"/>
  <c r="L1336" i="14" s="1"/>
  <c r="M1336" i="14" s="1"/>
  <c r="AB1276" i="14"/>
  <c r="I1276" i="14" s="1"/>
  <c r="L1276" i="14" s="1"/>
  <c r="M1276" i="14" s="1"/>
  <c r="AB1236" i="14"/>
  <c r="I1236" i="14" s="1"/>
  <c r="L1236" i="14" s="1"/>
  <c r="M1236" i="14" s="1"/>
  <c r="AB1203" i="14"/>
  <c r="I1203" i="14" s="1"/>
  <c r="L1203" i="14" s="1"/>
  <c r="M1203" i="14" s="1"/>
  <c r="AB1168" i="14"/>
  <c r="I1168" i="14" s="1"/>
  <c r="L1168" i="14" s="1"/>
  <c r="M1168" i="14" s="1"/>
  <c r="AB1117" i="14"/>
  <c r="I1117" i="14" s="1"/>
  <c r="L1117" i="14" s="1"/>
  <c r="M1117" i="14" s="1"/>
  <c r="AB1077" i="14"/>
  <c r="I1077" i="14" s="1"/>
  <c r="L1077" i="14" s="1"/>
  <c r="M1077" i="14" s="1"/>
  <c r="AB1035" i="14"/>
  <c r="I1035" i="14" s="1"/>
  <c r="L1035" i="14" s="1"/>
  <c r="M1035" i="14" s="1"/>
  <c r="AB992" i="14"/>
  <c r="I992" i="14" s="1"/>
  <c r="L992" i="14" s="1"/>
  <c r="M992" i="14" s="1"/>
  <c r="AB948" i="14"/>
  <c r="I948" i="14" s="1"/>
  <c r="L948" i="14" s="1"/>
  <c r="M948" i="14" s="1"/>
  <c r="AB860" i="14"/>
  <c r="I860" i="14" s="1"/>
  <c r="L860" i="14" s="1"/>
  <c r="M860" i="14" s="1"/>
  <c r="AB785" i="14"/>
  <c r="I785" i="14" s="1"/>
  <c r="L785" i="14" s="1"/>
  <c r="M785" i="14" s="1"/>
  <c r="AB742" i="14"/>
  <c r="I742" i="14" s="1"/>
  <c r="L742" i="14" s="1"/>
  <c r="M742" i="14" s="1"/>
  <c r="AB3011" i="14"/>
  <c r="I3011" i="14" s="1"/>
  <c r="L3011" i="14" s="1"/>
  <c r="M3011" i="14" s="1"/>
  <c r="AB2980" i="14"/>
  <c r="I2980" i="14" s="1"/>
  <c r="L2980" i="14" s="1"/>
  <c r="M2980" i="14" s="1"/>
  <c r="AB2946" i="14"/>
  <c r="I2946" i="14" s="1"/>
  <c r="L2946" i="14" s="1"/>
  <c r="M2946" i="14" s="1"/>
  <c r="AB2913" i="14"/>
  <c r="I2913" i="14" s="1"/>
  <c r="L2913" i="14" s="1"/>
  <c r="M2913" i="14" s="1"/>
  <c r="AB2867" i="14"/>
  <c r="I2867" i="14" s="1"/>
  <c r="L2867" i="14" s="1"/>
  <c r="M2867" i="14" s="1"/>
  <c r="AB2810" i="14"/>
  <c r="I2810" i="14" s="1"/>
  <c r="L2810" i="14" s="1"/>
  <c r="M2810" i="14" s="1"/>
  <c r="AB2760" i="14"/>
  <c r="I2760" i="14" s="1"/>
  <c r="L2760" i="14" s="1"/>
  <c r="M2760" i="14" s="1"/>
  <c r="AB2694" i="14"/>
  <c r="I2694" i="14" s="1"/>
  <c r="L2694" i="14" s="1"/>
  <c r="M2694" i="14" s="1"/>
  <c r="AB2640" i="14"/>
  <c r="I2640" i="14" s="1"/>
  <c r="L2640" i="14" s="1"/>
  <c r="M2640" i="14" s="1"/>
  <c r="AB2599" i="14"/>
  <c r="I2599" i="14" s="1"/>
  <c r="L2599" i="14" s="1"/>
  <c r="M2599" i="14" s="1"/>
  <c r="AB2566" i="14"/>
  <c r="I2566" i="14" s="1"/>
  <c r="L2566" i="14" s="1"/>
  <c r="M2566" i="14" s="1"/>
  <c r="AB2522" i="14"/>
  <c r="I2522" i="14" s="1"/>
  <c r="L2522" i="14" s="1"/>
  <c r="M2522" i="14" s="1"/>
  <c r="AB2486" i="14"/>
  <c r="I2486" i="14" s="1"/>
  <c r="L2486" i="14" s="1"/>
  <c r="M2486" i="14" s="1"/>
  <c r="AB2441" i="14"/>
  <c r="I2441" i="14" s="1"/>
  <c r="L2441" i="14" s="1"/>
  <c r="M2441" i="14" s="1"/>
  <c r="AB2404" i="14"/>
  <c r="I2404" i="14" s="1"/>
  <c r="L2404" i="14" s="1"/>
  <c r="M2404" i="14" s="1"/>
  <c r="AB2329" i="14"/>
  <c r="I2329" i="14" s="1"/>
  <c r="L2329" i="14" s="1"/>
  <c r="M2329" i="14" s="1"/>
  <c r="AB2278" i="14"/>
  <c r="I2278" i="14" s="1"/>
  <c r="L2278" i="14" s="1"/>
  <c r="M2278" i="14" s="1"/>
  <c r="AB2225" i="14"/>
  <c r="I2225" i="14" s="1"/>
  <c r="L2225" i="14" s="1"/>
  <c r="M2225" i="14" s="1"/>
  <c r="AB2188" i="14"/>
  <c r="I2188" i="14" s="1"/>
  <c r="L2188" i="14" s="1"/>
  <c r="M2188" i="14" s="1"/>
  <c r="AB2148" i="14"/>
  <c r="I2148" i="14" s="1"/>
  <c r="L2148" i="14" s="1"/>
  <c r="M2148" i="14" s="1"/>
  <c r="AB2100" i="14"/>
  <c r="I2100" i="14" s="1"/>
  <c r="L2100" i="14" s="1"/>
  <c r="M2100" i="14" s="1"/>
  <c r="AB2034" i="14"/>
  <c r="I2034" i="14" s="1"/>
  <c r="L2034" i="14" s="1"/>
  <c r="M2034" i="14" s="1"/>
  <c r="AB1998" i="14"/>
  <c r="I1998" i="14" s="1"/>
  <c r="L1998" i="14" s="1"/>
  <c r="M1998" i="14" s="1"/>
  <c r="AB1956" i="14"/>
  <c r="I1956" i="14" s="1"/>
  <c r="L1956" i="14" s="1"/>
  <c r="M1956" i="14" s="1"/>
  <c r="AB1910" i="14"/>
  <c r="I1910" i="14" s="1"/>
  <c r="L1910" i="14" s="1"/>
  <c r="M1910" i="14" s="1"/>
  <c r="AB1872" i="14"/>
  <c r="I1872" i="14" s="1"/>
  <c r="L1872" i="14" s="1"/>
  <c r="M1872" i="14" s="1"/>
  <c r="AB1835" i="14"/>
  <c r="I1835" i="14" s="1"/>
  <c r="L1835" i="14" s="1"/>
  <c r="M1835" i="14" s="1"/>
  <c r="AB1771" i="14"/>
  <c r="I1771" i="14" s="1"/>
  <c r="L1771" i="14" s="1"/>
  <c r="M1771" i="14" s="1"/>
  <c r="AB1723" i="14"/>
  <c r="I1723" i="14" s="1"/>
  <c r="L1723" i="14" s="1"/>
  <c r="M1723" i="14" s="1"/>
  <c r="AB1688" i="14"/>
  <c r="I1688" i="14" s="1"/>
  <c r="L1688" i="14" s="1"/>
  <c r="M1688" i="14" s="1"/>
  <c r="AB1658" i="14"/>
  <c r="I1658" i="14" s="1"/>
  <c r="L1658" i="14" s="1"/>
  <c r="M1658" i="14" s="1"/>
  <c r="AB1597" i="14"/>
  <c r="I1597" i="14" s="1"/>
  <c r="L1597" i="14" s="1"/>
  <c r="M1597" i="14" s="1"/>
  <c r="AB1553" i="14"/>
  <c r="I1553" i="14" s="1"/>
  <c r="L1553" i="14" s="1"/>
  <c r="M1553" i="14" s="1"/>
  <c r="AB728" i="14"/>
  <c r="I728" i="14" s="1"/>
  <c r="L728" i="14" s="1"/>
  <c r="M728" i="14" s="1"/>
  <c r="AB697" i="14"/>
  <c r="I697" i="14" s="1"/>
  <c r="L697" i="14" s="1"/>
  <c r="M697" i="14" s="1"/>
  <c r="AB620" i="14"/>
  <c r="I620" i="14" s="1"/>
  <c r="L620" i="14" s="1"/>
  <c r="M620" i="14" s="1"/>
  <c r="AB585" i="14"/>
  <c r="I585" i="14" s="1"/>
  <c r="L585" i="14" s="1"/>
  <c r="M585" i="14" s="1"/>
  <c r="AB550" i="14"/>
  <c r="I550" i="14" s="1"/>
  <c r="L550" i="14" s="1"/>
  <c r="M550" i="14" s="1"/>
  <c r="AB518" i="14"/>
  <c r="I518" i="14" s="1"/>
  <c r="L518" i="14" s="1"/>
  <c r="M518" i="14" s="1"/>
  <c r="AB476" i="14"/>
  <c r="I476" i="14" s="1"/>
  <c r="L476" i="14" s="1"/>
  <c r="M476" i="14" s="1"/>
  <c r="AB369" i="14"/>
  <c r="I369" i="14" s="1"/>
  <c r="L369" i="14" s="1"/>
  <c r="M369" i="14" s="1"/>
  <c r="AB317" i="14"/>
  <c r="I317" i="14" s="1"/>
  <c r="L317" i="14" s="1"/>
  <c r="M317" i="14" s="1"/>
  <c r="AB272" i="14"/>
  <c r="I272" i="14" s="1"/>
  <c r="L272" i="14" s="1"/>
  <c r="M272" i="14" s="1"/>
  <c r="AB237" i="14"/>
  <c r="I237" i="14" s="1"/>
  <c r="L237" i="14" s="1"/>
  <c r="M237" i="14" s="1"/>
  <c r="AB204" i="14"/>
  <c r="I204" i="14" s="1"/>
  <c r="L204" i="14" s="1"/>
  <c r="M204" i="14" s="1"/>
  <c r="AB152" i="14"/>
  <c r="I152" i="14" s="1"/>
  <c r="L152" i="14" s="1"/>
  <c r="M152" i="14" s="1"/>
  <c r="AB116" i="14"/>
  <c r="I116" i="14" s="1"/>
  <c r="L116" i="14" s="1"/>
  <c r="M116" i="14" s="1"/>
  <c r="AB81" i="14"/>
  <c r="I81" i="14" s="1"/>
  <c r="L81" i="14" s="1"/>
  <c r="M81" i="14" s="1"/>
  <c r="AB37" i="14"/>
  <c r="I37" i="14" s="1"/>
  <c r="L37" i="14" s="1"/>
  <c r="M37" i="14" s="1"/>
  <c r="AB434" i="14"/>
  <c r="I434" i="14" s="1"/>
  <c r="L434" i="14" s="1"/>
  <c r="M434" i="14" s="1"/>
  <c r="AB1520" i="14"/>
  <c r="I1520" i="14" s="1"/>
  <c r="L1520" i="14" s="1"/>
  <c r="M1520" i="14" s="1"/>
  <c r="AB1455" i="14"/>
  <c r="I1455" i="14" s="1"/>
  <c r="L1455" i="14" s="1"/>
  <c r="M1455" i="14" s="1"/>
  <c r="AB1421" i="14"/>
  <c r="I1421" i="14" s="1"/>
  <c r="L1421" i="14" s="1"/>
  <c r="M1421" i="14" s="1"/>
  <c r="AB1379" i="14"/>
  <c r="I1379" i="14" s="1"/>
  <c r="L1379" i="14" s="1"/>
  <c r="M1379" i="14" s="1"/>
  <c r="AB1326" i="14"/>
  <c r="I1326" i="14" s="1"/>
  <c r="L1326" i="14" s="1"/>
  <c r="M1326" i="14" s="1"/>
  <c r="AB1270" i="14"/>
  <c r="I1270" i="14" s="1"/>
  <c r="L1270" i="14" s="1"/>
  <c r="M1270" i="14" s="1"/>
  <c r="AB1228" i="14"/>
  <c r="I1228" i="14" s="1"/>
  <c r="L1228" i="14" s="1"/>
  <c r="M1228" i="14" s="1"/>
  <c r="AB1197" i="14"/>
  <c r="I1197" i="14" s="1"/>
  <c r="L1197" i="14" s="1"/>
  <c r="M1197" i="14" s="1"/>
  <c r="AB1154" i="14"/>
  <c r="I1154" i="14" s="1"/>
  <c r="L1154" i="14" s="1"/>
  <c r="M1154" i="14" s="1"/>
  <c r="AB1108" i="14"/>
  <c r="I1108" i="14" s="1"/>
  <c r="L1108" i="14" s="1"/>
  <c r="M1108" i="14" s="1"/>
  <c r="AB1064" i="14"/>
  <c r="I1064" i="14" s="1"/>
  <c r="L1064" i="14" s="1"/>
  <c r="M1064" i="14" s="1"/>
  <c r="AB1968" i="14"/>
  <c r="I1968" i="14" s="1"/>
  <c r="L1968" i="14" s="1"/>
  <c r="M1968" i="14" s="1"/>
  <c r="AB1951" i="14"/>
  <c r="I1951" i="14" s="1"/>
  <c r="L1951" i="14" s="1"/>
  <c r="M1951" i="14" s="1"/>
  <c r="AB1922" i="14"/>
  <c r="I1922" i="14" s="1"/>
  <c r="L1922" i="14" s="1"/>
  <c r="M1922" i="14" s="1"/>
  <c r="AB1905" i="14"/>
  <c r="I1905" i="14" s="1"/>
  <c r="L1905" i="14" s="1"/>
  <c r="M1905" i="14" s="1"/>
  <c r="AB1883" i="14"/>
  <c r="I1883" i="14" s="1"/>
  <c r="L1883" i="14" s="1"/>
  <c r="M1883" i="14" s="1"/>
  <c r="AB1867" i="14"/>
  <c r="I1867" i="14" s="1"/>
  <c r="L1867" i="14" s="1"/>
  <c r="M1867" i="14" s="1"/>
  <c r="AB1848" i="14"/>
  <c r="I1848" i="14" s="1"/>
  <c r="L1848" i="14" s="1"/>
  <c r="M1848" i="14" s="1"/>
  <c r="AB1810" i="14"/>
  <c r="I1810" i="14" s="1"/>
  <c r="L1810" i="14" s="1"/>
  <c r="M1810" i="14" s="1"/>
  <c r="AB1782" i="14"/>
  <c r="I1782" i="14" s="1"/>
  <c r="L1782" i="14" s="1"/>
  <c r="M1782" i="14" s="1"/>
  <c r="AB1760" i="14"/>
  <c r="I1760" i="14" s="1"/>
  <c r="L1760" i="14" s="1"/>
  <c r="M1760" i="14" s="1"/>
  <c r="AB1737" i="14"/>
  <c r="I1737" i="14" s="1"/>
  <c r="L1737" i="14" s="1"/>
  <c r="M1737" i="14" s="1"/>
  <c r="AB1714" i="14"/>
  <c r="I1714" i="14" s="1"/>
  <c r="L1714" i="14" s="1"/>
  <c r="M1714" i="14" s="1"/>
  <c r="AB1697" i="14"/>
  <c r="I1697" i="14" s="1"/>
  <c r="L1697" i="14" s="1"/>
  <c r="M1697" i="14" s="1"/>
  <c r="AB1679" i="14"/>
  <c r="I1679" i="14" s="1"/>
  <c r="L1679" i="14" s="1"/>
  <c r="M1679" i="14" s="1"/>
  <c r="AB1642" i="14"/>
  <c r="I1642" i="14" s="1"/>
  <c r="L1642" i="14" s="1"/>
  <c r="M1642" i="14" s="1"/>
  <c r="AB1576" i="14"/>
  <c r="I1576" i="14" s="1"/>
  <c r="L1576" i="14" s="1"/>
  <c r="M1576" i="14" s="1"/>
  <c r="AB1533" i="14"/>
  <c r="I1533" i="14" s="1"/>
  <c r="L1533" i="14" s="1"/>
  <c r="M1533" i="14" s="1"/>
  <c r="AB1459" i="14"/>
  <c r="I1459" i="14" s="1"/>
  <c r="L1459" i="14" s="1"/>
  <c r="M1459" i="14" s="1"/>
  <c r="AB1420" i="14"/>
  <c r="I1420" i="14" s="1"/>
  <c r="L1420" i="14" s="1"/>
  <c r="M1420" i="14" s="1"/>
  <c r="AB1370" i="14"/>
  <c r="I1370" i="14" s="1"/>
  <c r="L1370" i="14" s="1"/>
  <c r="M1370" i="14" s="1"/>
  <c r="AB1316" i="14"/>
  <c r="I1316" i="14" s="1"/>
  <c r="L1316" i="14" s="1"/>
  <c r="M1316" i="14" s="1"/>
  <c r="AB1255" i="14"/>
  <c r="I1255" i="14" s="1"/>
  <c r="L1255" i="14" s="1"/>
  <c r="M1255" i="14" s="1"/>
  <c r="AB1213" i="14"/>
  <c r="I1213" i="14" s="1"/>
  <c r="L1213" i="14" s="1"/>
  <c r="M1213" i="14" s="1"/>
  <c r="AB1171" i="14"/>
  <c r="I1171" i="14" s="1"/>
  <c r="L1171" i="14" s="1"/>
  <c r="M1171" i="14" s="1"/>
  <c r="AB1115" i="14"/>
  <c r="I1115" i="14" s="1"/>
  <c r="L1115" i="14" s="1"/>
  <c r="M1115" i="14" s="1"/>
  <c r="AB1071" i="14"/>
  <c r="I1071" i="14" s="1"/>
  <c r="L1071" i="14" s="1"/>
  <c r="M1071" i="14" s="1"/>
  <c r="AB1016" i="14"/>
  <c r="I1016" i="14" s="1"/>
  <c r="L1016" i="14" s="1"/>
  <c r="M1016" i="14" s="1"/>
  <c r="AB964" i="14"/>
  <c r="I964" i="14" s="1"/>
  <c r="L964" i="14" s="1"/>
  <c r="M964" i="14" s="1"/>
  <c r="AB901" i="14"/>
  <c r="I901" i="14" s="1"/>
  <c r="L901" i="14" s="1"/>
  <c r="M901" i="14" s="1"/>
  <c r="AB794" i="14"/>
  <c r="I794" i="14" s="1"/>
  <c r="L794" i="14" s="1"/>
  <c r="M794" i="14" s="1"/>
  <c r="AB740" i="14"/>
  <c r="I740" i="14" s="1"/>
  <c r="L740" i="14" s="1"/>
  <c r="M740" i="14" s="1"/>
  <c r="AB3005" i="14"/>
  <c r="I3005" i="14" s="1"/>
  <c r="L3005" i="14" s="1"/>
  <c r="M3005" i="14" s="1"/>
  <c r="AB2966" i="14"/>
  <c r="I2966" i="14" s="1"/>
  <c r="L2966" i="14" s="1"/>
  <c r="M2966" i="14" s="1"/>
  <c r="AB2932" i="14"/>
  <c r="I2932" i="14" s="1"/>
  <c r="L2932" i="14" s="1"/>
  <c r="M2932" i="14" s="1"/>
  <c r="AB2879" i="14"/>
  <c r="I2879" i="14" s="1"/>
  <c r="L2879" i="14" s="1"/>
  <c r="M2879" i="14" s="1"/>
  <c r="AB2825" i="14"/>
  <c r="I2825" i="14" s="1"/>
  <c r="L2825" i="14" s="1"/>
  <c r="M2825" i="14" s="1"/>
  <c r="AB2762" i="14"/>
  <c r="I2762" i="14" s="1"/>
  <c r="L2762" i="14" s="1"/>
  <c r="M2762" i="14" s="1"/>
  <c r="AB2692" i="14"/>
  <c r="I2692" i="14" s="1"/>
  <c r="L2692" i="14" s="1"/>
  <c r="M2692" i="14" s="1"/>
  <c r="AB2634" i="14"/>
  <c r="I2634" i="14" s="1"/>
  <c r="L2634" i="14" s="1"/>
  <c r="M2634" i="14" s="1"/>
  <c r="AB2586" i="14"/>
  <c r="I2586" i="14" s="1"/>
  <c r="L2586" i="14" s="1"/>
  <c r="M2586" i="14" s="1"/>
  <c r="AB2538" i="14"/>
  <c r="I2538" i="14" s="1"/>
  <c r="L2538" i="14" s="1"/>
  <c r="M2538" i="14" s="1"/>
  <c r="AB2492" i="14"/>
  <c r="I2492" i="14" s="1"/>
  <c r="L2492" i="14" s="1"/>
  <c r="M2492" i="14" s="1"/>
  <c r="AB2447" i="14"/>
  <c r="I2447" i="14" s="1"/>
  <c r="L2447" i="14" s="1"/>
  <c r="M2447" i="14" s="1"/>
  <c r="AB2398" i="14"/>
  <c r="I2398" i="14" s="1"/>
  <c r="L2398" i="14" s="1"/>
  <c r="M2398" i="14" s="1"/>
  <c r="AB2320" i="14"/>
  <c r="I2320" i="14" s="1"/>
  <c r="L2320" i="14" s="1"/>
  <c r="M2320" i="14" s="1"/>
  <c r="AB2247" i="14"/>
  <c r="I2247" i="14" s="1"/>
  <c r="L2247" i="14" s="1"/>
  <c r="M2247" i="14" s="1"/>
  <c r="AB2204" i="14"/>
  <c r="I2204" i="14" s="1"/>
  <c r="L2204" i="14" s="1"/>
  <c r="M2204" i="14" s="1"/>
  <c r="AB2162" i="14"/>
  <c r="I2162" i="14" s="1"/>
  <c r="L2162" i="14" s="1"/>
  <c r="M2162" i="14" s="1"/>
  <c r="AB2112" i="14"/>
  <c r="I2112" i="14" s="1"/>
  <c r="L2112" i="14" s="1"/>
  <c r="M2112" i="14" s="1"/>
  <c r="AB2048" i="14"/>
  <c r="I2048" i="14" s="1"/>
  <c r="L2048" i="14" s="1"/>
  <c r="M2048" i="14" s="1"/>
  <c r="AB2001" i="14"/>
  <c r="I2001" i="14" s="1"/>
  <c r="L2001" i="14" s="1"/>
  <c r="M2001" i="14" s="1"/>
  <c r="AB1958" i="14"/>
  <c r="I1958" i="14" s="1"/>
  <c r="L1958" i="14" s="1"/>
  <c r="M1958" i="14" s="1"/>
  <c r="AB1912" i="14"/>
  <c r="I1912" i="14" s="1"/>
  <c r="L1912" i="14" s="1"/>
  <c r="M1912" i="14" s="1"/>
  <c r="AB1874" i="14"/>
  <c r="I1874" i="14" s="1"/>
  <c r="L1874" i="14" s="1"/>
  <c r="M1874" i="14" s="1"/>
  <c r="AB1820" i="14"/>
  <c r="I1820" i="14" s="1"/>
  <c r="L1820" i="14" s="1"/>
  <c r="M1820" i="14" s="1"/>
  <c r="AB1767" i="14"/>
  <c r="I1767" i="14" s="1"/>
  <c r="L1767" i="14" s="1"/>
  <c r="M1767" i="14" s="1"/>
  <c r="AB1728" i="14"/>
  <c r="I1728" i="14" s="1"/>
  <c r="L1728" i="14" s="1"/>
  <c r="M1728" i="14" s="1"/>
  <c r="AB1686" i="14"/>
  <c r="I1686" i="14" s="1"/>
  <c r="L1686" i="14" s="1"/>
  <c r="M1686" i="14" s="1"/>
  <c r="AB1647" i="14"/>
  <c r="I1647" i="14" s="1"/>
  <c r="L1647" i="14" s="1"/>
  <c r="M1647" i="14" s="1"/>
  <c r="AB1582" i="14"/>
  <c r="I1582" i="14" s="1"/>
  <c r="L1582" i="14" s="1"/>
  <c r="M1582" i="14" s="1"/>
  <c r="AB1540" i="14"/>
  <c r="I1540" i="14" s="1"/>
  <c r="L1540" i="14" s="1"/>
  <c r="M1540" i="14" s="1"/>
  <c r="AB711" i="14"/>
  <c r="I711" i="14" s="1"/>
  <c r="L711" i="14" s="1"/>
  <c r="M711" i="14" s="1"/>
  <c r="AB616" i="14"/>
  <c r="I616" i="14" s="1"/>
  <c r="L616" i="14" s="1"/>
  <c r="M616" i="14" s="1"/>
  <c r="AB576" i="14"/>
  <c r="I576" i="14" s="1"/>
  <c r="L576" i="14" s="1"/>
  <c r="M576" i="14" s="1"/>
  <c r="AB538" i="14"/>
  <c r="I538" i="14" s="1"/>
  <c r="L538" i="14" s="1"/>
  <c r="M538" i="14" s="1"/>
  <c r="AB497" i="14"/>
  <c r="I497" i="14" s="1"/>
  <c r="L497" i="14" s="1"/>
  <c r="M497" i="14" s="1"/>
  <c r="AB394" i="14"/>
  <c r="I394" i="14" s="1"/>
  <c r="L394" i="14" s="1"/>
  <c r="M394" i="14" s="1"/>
  <c r="AB323" i="14"/>
  <c r="I323" i="14" s="1"/>
  <c r="L323" i="14" s="1"/>
  <c r="M323" i="14" s="1"/>
  <c r="AB278" i="14"/>
  <c r="I278" i="14" s="1"/>
  <c r="L278" i="14" s="1"/>
  <c r="M278" i="14" s="1"/>
  <c r="AB239" i="14"/>
  <c r="I239" i="14" s="1"/>
  <c r="L239" i="14" s="1"/>
  <c r="M239" i="14" s="1"/>
  <c r="AB201" i="14"/>
  <c r="I201" i="14" s="1"/>
  <c r="L201" i="14" s="1"/>
  <c r="M201" i="14" s="1"/>
  <c r="AB150" i="14"/>
  <c r="I150" i="14" s="1"/>
  <c r="L150" i="14" s="1"/>
  <c r="M150" i="14" s="1"/>
  <c r="AB2384" i="14"/>
  <c r="I2384" i="14" s="1"/>
  <c r="L2384" i="14" s="1"/>
  <c r="M2384" i="14" s="1"/>
  <c r="AB2241" i="14"/>
  <c r="I2241" i="14" s="1"/>
  <c r="L2241" i="14" s="1"/>
  <c r="M2241" i="14" s="1"/>
  <c r="AB2156" i="14"/>
  <c r="I2156" i="14" s="1"/>
  <c r="L2156" i="14" s="1"/>
  <c r="M2156" i="14" s="1"/>
  <c r="AB2035" i="14"/>
  <c r="I2035" i="14" s="1"/>
  <c r="L2035" i="14" s="1"/>
  <c r="M2035" i="14" s="1"/>
  <c r="AB1954" i="14"/>
  <c r="I1954" i="14" s="1"/>
  <c r="L1954" i="14" s="1"/>
  <c r="M1954" i="14" s="1"/>
  <c r="AB1868" i="14"/>
  <c r="I1868" i="14" s="1"/>
  <c r="L1868" i="14" s="1"/>
  <c r="M1868" i="14" s="1"/>
  <c r="AB1761" i="14"/>
  <c r="I1761" i="14" s="1"/>
  <c r="L1761" i="14" s="1"/>
  <c r="M1761" i="14" s="1"/>
  <c r="AB1682" i="14"/>
  <c r="I1682" i="14" s="1"/>
  <c r="L1682" i="14" s="1"/>
  <c r="M1682" i="14" s="1"/>
  <c r="AB1577" i="14"/>
  <c r="I1577" i="14" s="1"/>
  <c r="L1577" i="14" s="1"/>
  <c r="M1577" i="14" s="1"/>
  <c r="AB707" i="14"/>
  <c r="I707" i="14" s="1"/>
  <c r="L707" i="14" s="1"/>
  <c r="M707" i="14" s="1"/>
  <c r="AB571" i="14"/>
  <c r="I571" i="14" s="1"/>
  <c r="L571" i="14" s="1"/>
  <c r="M571" i="14" s="1"/>
  <c r="AB493" i="14"/>
  <c r="I493" i="14" s="1"/>
  <c r="L493" i="14" s="1"/>
  <c r="M493" i="14" s="1"/>
  <c r="AB319" i="14"/>
  <c r="I319" i="14" s="1"/>
  <c r="L319" i="14" s="1"/>
  <c r="M319" i="14" s="1"/>
  <c r="AB234" i="14"/>
  <c r="I234" i="14" s="1"/>
  <c r="L234" i="14" s="1"/>
  <c r="M234" i="14" s="1"/>
  <c r="AB145" i="14"/>
  <c r="I145" i="14" s="1"/>
  <c r="L145" i="14" s="1"/>
  <c r="M145" i="14" s="1"/>
  <c r="AB103" i="14"/>
  <c r="I103" i="14" s="1"/>
  <c r="L103" i="14" s="1"/>
  <c r="M103" i="14" s="1"/>
  <c r="AB54" i="14"/>
  <c r="I54" i="14" s="1"/>
  <c r="L54" i="14" s="1"/>
  <c r="M54" i="14" s="1"/>
  <c r="AB16" i="14"/>
  <c r="I16" i="14" s="1"/>
  <c r="L16" i="14" s="1"/>
  <c r="M16" i="14" s="1"/>
  <c r="AB1528" i="14"/>
  <c r="I1528" i="14" s="1"/>
  <c r="L1528" i="14" s="1"/>
  <c r="M1528" i="14" s="1"/>
  <c r="AB1457" i="14"/>
  <c r="I1457" i="14" s="1"/>
  <c r="L1457" i="14" s="1"/>
  <c r="M1457" i="14" s="1"/>
  <c r="AB1419" i="14"/>
  <c r="I1419" i="14" s="1"/>
  <c r="L1419" i="14" s="1"/>
  <c r="M1419" i="14" s="1"/>
  <c r="AB1372" i="14"/>
  <c r="I1372" i="14" s="1"/>
  <c r="L1372" i="14" s="1"/>
  <c r="M1372" i="14" s="1"/>
  <c r="AB1315" i="14"/>
  <c r="I1315" i="14" s="1"/>
  <c r="L1315" i="14" s="1"/>
  <c r="M1315" i="14" s="1"/>
  <c r="AB1250" i="14"/>
  <c r="I1250" i="14" s="1"/>
  <c r="L1250" i="14" s="1"/>
  <c r="M1250" i="14" s="1"/>
  <c r="AB1212" i="14"/>
  <c r="I1212" i="14" s="1"/>
  <c r="L1212" i="14" s="1"/>
  <c r="M1212" i="14" s="1"/>
  <c r="AB1174" i="14"/>
  <c r="I1174" i="14" s="1"/>
  <c r="L1174" i="14" s="1"/>
  <c r="M1174" i="14" s="1"/>
  <c r="AB1118" i="14"/>
  <c r="I1118" i="14" s="1"/>
  <c r="L1118" i="14" s="1"/>
  <c r="M1118" i="14" s="1"/>
  <c r="AB1076" i="14"/>
  <c r="I1076" i="14" s="1"/>
  <c r="L1076" i="14" s="1"/>
  <c r="M1076" i="14" s="1"/>
  <c r="AB1034" i="14"/>
  <c r="I1034" i="14" s="1"/>
  <c r="L1034" i="14" s="1"/>
  <c r="M1034" i="14" s="1"/>
  <c r="AB1004" i="14"/>
  <c r="I1004" i="14" s="1"/>
  <c r="L1004" i="14" s="1"/>
  <c r="M1004" i="14" s="1"/>
  <c r="AB961" i="14"/>
  <c r="I961" i="14" s="1"/>
  <c r="L961" i="14" s="1"/>
  <c r="M961" i="14" s="1"/>
  <c r="AB897" i="14"/>
  <c r="I897" i="14" s="1"/>
  <c r="L897" i="14" s="1"/>
  <c r="M897" i="14" s="1"/>
  <c r="AB795" i="14"/>
  <c r="I795" i="14" s="1"/>
  <c r="L795" i="14" s="1"/>
  <c r="M795" i="14" s="1"/>
  <c r="AB746" i="14"/>
  <c r="I746" i="14" s="1"/>
  <c r="L746" i="14" s="1"/>
  <c r="M746" i="14" s="1"/>
  <c r="AB710" i="14"/>
  <c r="I710" i="14" s="1"/>
  <c r="L710" i="14" s="1"/>
  <c r="M710" i="14" s="1"/>
  <c r="AB629" i="14"/>
  <c r="I629" i="14" s="1"/>
  <c r="L629" i="14" s="1"/>
  <c r="M629" i="14" s="1"/>
  <c r="AB588" i="14"/>
  <c r="I588" i="14" s="1"/>
  <c r="L588" i="14" s="1"/>
  <c r="M588" i="14" s="1"/>
  <c r="AB551" i="14"/>
  <c r="I551" i="14" s="1"/>
  <c r="L551" i="14" s="1"/>
  <c r="M551" i="14" s="1"/>
  <c r="AB517" i="14"/>
  <c r="I517" i="14" s="1"/>
  <c r="L517" i="14" s="1"/>
  <c r="M517" i="14" s="1"/>
  <c r="AB424" i="14"/>
  <c r="I424" i="14" s="1"/>
  <c r="L424" i="14" s="1"/>
  <c r="M424" i="14" s="1"/>
  <c r="AB347" i="14"/>
  <c r="I347" i="14" s="1"/>
  <c r="L347" i="14" s="1"/>
  <c r="M347" i="14" s="1"/>
  <c r="AB307" i="14"/>
  <c r="I307" i="14" s="1"/>
  <c r="L307" i="14" s="1"/>
  <c r="M307" i="14" s="1"/>
  <c r="AB236" i="14"/>
  <c r="I236" i="14" s="1"/>
  <c r="L236" i="14" s="1"/>
  <c r="M236" i="14" s="1"/>
  <c r="AB194" i="14"/>
  <c r="I194" i="14" s="1"/>
  <c r="L194" i="14" s="1"/>
  <c r="M194" i="14" s="1"/>
  <c r="AB142" i="14"/>
  <c r="I142" i="14" s="1"/>
  <c r="L142" i="14" s="1"/>
  <c r="M142" i="14" s="1"/>
  <c r="AB104" i="14"/>
  <c r="I104" i="14" s="1"/>
  <c r="L104" i="14" s="1"/>
  <c r="M104" i="14" s="1"/>
  <c r="AB58" i="14"/>
  <c r="I58" i="14" s="1"/>
  <c r="L58" i="14" s="1"/>
  <c r="M58" i="14" s="1"/>
  <c r="AB20" i="14"/>
  <c r="I20" i="14" s="1"/>
  <c r="L20" i="14" s="1"/>
  <c r="M20" i="14" s="1"/>
  <c r="AB1000" i="14"/>
  <c r="I1000" i="14" s="1"/>
  <c r="L1000" i="14" s="1"/>
  <c r="M1000" i="14" s="1"/>
  <c r="AB953" i="14"/>
  <c r="I953" i="14" s="1"/>
  <c r="L953" i="14" s="1"/>
  <c r="M953" i="14" s="1"/>
  <c r="AB888" i="14"/>
  <c r="I888" i="14" s="1"/>
  <c r="L888" i="14" s="1"/>
  <c r="M888" i="14" s="1"/>
  <c r="AB793" i="14"/>
  <c r="I793" i="14" s="1"/>
  <c r="L793" i="14" s="1"/>
  <c r="M793" i="14" s="1"/>
  <c r="AB741" i="14"/>
  <c r="I741" i="14" s="1"/>
  <c r="L741" i="14" s="1"/>
  <c r="M741" i="14" s="1"/>
  <c r="AB708" i="14"/>
  <c r="I708" i="14" s="1"/>
  <c r="L708" i="14" s="1"/>
  <c r="M708" i="14" s="1"/>
  <c r="AB626" i="14"/>
  <c r="I626" i="14" s="1"/>
  <c r="L626" i="14" s="1"/>
  <c r="M626" i="14" s="1"/>
  <c r="AB586" i="14"/>
  <c r="I586" i="14" s="1"/>
  <c r="L586" i="14" s="1"/>
  <c r="M586" i="14" s="1"/>
  <c r="AB549" i="14"/>
  <c r="I549" i="14" s="1"/>
  <c r="L549" i="14" s="1"/>
  <c r="M549" i="14" s="1"/>
  <c r="AB514" i="14"/>
  <c r="I514" i="14" s="1"/>
  <c r="L514" i="14" s="1"/>
  <c r="M514" i="14" s="1"/>
  <c r="AB440" i="14"/>
  <c r="I440" i="14" s="1"/>
  <c r="L440" i="14" s="1"/>
  <c r="M440" i="14" s="1"/>
  <c r="AB349" i="14"/>
  <c r="I349" i="14" s="1"/>
  <c r="L349" i="14" s="1"/>
  <c r="M349" i="14" s="1"/>
  <c r="AB309" i="14"/>
  <c r="I309" i="14" s="1"/>
  <c r="L309" i="14" s="1"/>
  <c r="M309" i="14" s="1"/>
  <c r="AB275" i="14"/>
  <c r="I275" i="14" s="1"/>
  <c r="L275" i="14" s="1"/>
  <c r="M275" i="14" s="1"/>
  <c r="AB250" i="14"/>
  <c r="I250" i="14" s="1"/>
  <c r="L250" i="14" s="1"/>
  <c r="M250" i="14" s="1"/>
  <c r="AB217" i="14"/>
  <c r="I217" i="14" s="1"/>
  <c r="L217" i="14" s="1"/>
  <c r="M217" i="14" s="1"/>
  <c r="AB169" i="14"/>
  <c r="I169" i="14" s="1"/>
  <c r="L169" i="14" s="1"/>
  <c r="M169" i="14" s="1"/>
  <c r="AB129" i="14"/>
  <c r="I129" i="14" s="1"/>
  <c r="L129" i="14" s="1"/>
  <c r="M129" i="14" s="1"/>
  <c r="AB92" i="14"/>
  <c r="I92" i="14" s="1"/>
  <c r="L92" i="14" s="1"/>
  <c r="M92" i="14" s="1"/>
  <c r="AB46" i="14"/>
  <c r="I46" i="14" s="1"/>
  <c r="L46" i="14" s="1"/>
  <c r="M46" i="14" s="1"/>
  <c r="AB13" i="14"/>
  <c r="I13" i="14" s="1"/>
  <c r="L13" i="14" s="1"/>
  <c r="M13" i="14" s="1"/>
  <c r="J176" i="1"/>
  <c r="J8" i="1"/>
  <c r="J411" i="1"/>
  <c r="J448" i="1"/>
  <c r="I448" i="1" s="1"/>
  <c r="J388" i="1"/>
  <c r="J315" i="1"/>
  <c r="J227" i="1"/>
  <c r="J191" i="1"/>
  <c r="I191" i="1" s="1"/>
  <c r="J102" i="1"/>
  <c r="I102" i="1" s="1"/>
  <c r="J358" i="1"/>
  <c r="J286" i="1"/>
  <c r="J150" i="1"/>
  <c r="J410" i="1"/>
  <c r="J120" i="1"/>
  <c r="I120" i="1" s="1"/>
  <c r="J406" i="1"/>
  <c r="J337" i="1"/>
  <c r="J249" i="1"/>
  <c r="J196" i="1"/>
  <c r="J114" i="1"/>
  <c r="J382" i="1"/>
  <c r="J305" i="1"/>
  <c r="I305" i="1" s="1"/>
  <c r="J221" i="1"/>
  <c r="J152" i="1"/>
  <c r="AB2859" i="14"/>
  <c r="I2859" i="14" s="1"/>
  <c r="L2859" i="14" s="1"/>
  <c r="M2859" i="14" s="1"/>
  <c r="AB3421" i="14"/>
  <c r="I3421" i="14" s="1"/>
  <c r="L3421" i="14" s="1"/>
  <c r="M3421" i="14" s="1"/>
  <c r="AB3365" i="14"/>
  <c r="I3365" i="14" s="1"/>
  <c r="L3365" i="14" s="1"/>
  <c r="M3365" i="14" s="1"/>
  <c r="AB3305" i="14"/>
  <c r="I3305" i="14" s="1"/>
  <c r="L3305" i="14" s="1"/>
  <c r="M3305" i="14" s="1"/>
  <c r="AB3150" i="14"/>
  <c r="I3150" i="14" s="1"/>
  <c r="L3150" i="14" s="1"/>
  <c r="M3150" i="14" s="1"/>
  <c r="AB3116" i="14"/>
  <c r="I3116" i="14" s="1"/>
  <c r="L3116" i="14" s="1"/>
  <c r="M3116" i="14" s="1"/>
  <c r="AB3068" i="14"/>
  <c r="I3068" i="14" s="1"/>
  <c r="L3068" i="14" s="1"/>
  <c r="M3068" i="14" s="1"/>
  <c r="AB3026" i="14"/>
  <c r="I3026" i="14" s="1"/>
  <c r="L3026" i="14" s="1"/>
  <c r="M3026" i="14" s="1"/>
  <c r="AB2897" i="14"/>
  <c r="I2897" i="14" s="1"/>
  <c r="L2897" i="14" s="1"/>
  <c r="M2897" i="14" s="1"/>
  <c r="AB2861" i="14"/>
  <c r="I2861" i="14" s="1"/>
  <c r="L2861" i="14" s="1"/>
  <c r="M2861" i="14" s="1"/>
  <c r="AB2824" i="14"/>
  <c r="I2824" i="14" s="1"/>
  <c r="L2824" i="14" s="1"/>
  <c r="M2824" i="14" s="1"/>
  <c r="AB2799" i="14"/>
  <c r="I2799" i="14" s="1"/>
  <c r="L2799" i="14" s="1"/>
  <c r="M2799" i="14" s="1"/>
  <c r="AB2747" i="14"/>
  <c r="I2747" i="14" s="1"/>
  <c r="L2747" i="14" s="1"/>
  <c r="M2747" i="14" s="1"/>
  <c r="AB2713" i="14"/>
  <c r="I2713" i="14" s="1"/>
  <c r="L2713" i="14" s="1"/>
  <c r="M2713" i="14" s="1"/>
  <c r="AB2683" i="14"/>
  <c r="I2683" i="14" s="1"/>
  <c r="L2683" i="14" s="1"/>
  <c r="M2683" i="14" s="1"/>
  <c r="AB2663" i="14"/>
  <c r="I2663" i="14" s="1"/>
  <c r="L2663" i="14" s="1"/>
  <c r="M2663" i="14" s="1"/>
  <c r="AB2592" i="14"/>
  <c r="I2592" i="14" s="1"/>
  <c r="L2592" i="14" s="1"/>
  <c r="M2592" i="14" s="1"/>
  <c r="AB2526" i="14"/>
  <c r="I2526" i="14" s="1"/>
  <c r="L2526" i="14" s="1"/>
  <c r="M2526" i="14" s="1"/>
  <c r="AB2455" i="14"/>
  <c r="I2455" i="14" s="1"/>
  <c r="L2455" i="14" s="1"/>
  <c r="M2455" i="14" s="1"/>
  <c r="AB2402" i="14"/>
  <c r="I2402" i="14" s="1"/>
  <c r="L2402" i="14" s="1"/>
  <c r="M2402" i="14" s="1"/>
  <c r="AB2378" i="14"/>
  <c r="I2378" i="14" s="1"/>
  <c r="L2378" i="14" s="1"/>
  <c r="M2378" i="14" s="1"/>
  <c r="AB2351" i="14"/>
  <c r="I2351" i="14" s="1"/>
  <c r="L2351" i="14" s="1"/>
  <c r="M2351" i="14" s="1"/>
  <c r="AB2311" i="14"/>
  <c r="I2311" i="14" s="1"/>
  <c r="L2311" i="14" s="1"/>
  <c r="M2311" i="14" s="1"/>
  <c r="AB2284" i="14"/>
  <c r="I2284" i="14" s="1"/>
  <c r="L2284" i="14" s="1"/>
  <c r="M2284" i="14" s="1"/>
  <c r="AB2253" i="14"/>
  <c r="I2253" i="14" s="1"/>
  <c r="L2253" i="14" s="1"/>
  <c r="M2253" i="14" s="1"/>
  <c r="AB2184" i="14"/>
  <c r="I2184" i="14" s="1"/>
  <c r="L2184" i="14" s="1"/>
  <c r="M2184" i="14" s="1"/>
  <c r="AB2116" i="14"/>
  <c r="I2116" i="14" s="1"/>
  <c r="L2116" i="14" s="1"/>
  <c r="M2116" i="14" s="1"/>
  <c r="AB2058" i="14"/>
  <c r="I2058" i="14" s="1"/>
  <c r="L2058" i="14" s="1"/>
  <c r="M2058" i="14" s="1"/>
  <c r="AB2040" i="14"/>
  <c r="I2040" i="14" s="1"/>
  <c r="L2040" i="14" s="1"/>
  <c r="M2040" i="14" s="1"/>
  <c r="AB1975" i="14"/>
  <c r="I1975" i="14" s="1"/>
  <c r="L1975" i="14" s="1"/>
  <c r="M1975" i="14" s="1"/>
  <c r="AB1919" i="14"/>
  <c r="I1919" i="14" s="1"/>
  <c r="L1919" i="14" s="1"/>
  <c r="M1919" i="14" s="1"/>
  <c r="AB1831" i="14"/>
  <c r="I1831" i="14" s="1"/>
  <c r="L1831" i="14" s="1"/>
  <c r="M1831" i="14" s="1"/>
  <c r="AB1805" i="14"/>
  <c r="I1805" i="14" s="1"/>
  <c r="L1805" i="14" s="1"/>
  <c r="M1805" i="14" s="1"/>
  <c r="AB1762" i="14"/>
  <c r="I1762" i="14" s="1"/>
  <c r="L1762" i="14" s="1"/>
  <c r="M1762" i="14" s="1"/>
  <c r="AB1657" i="14"/>
  <c r="I1657" i="14" s="1"/>
  <c r="L1657" i="14" s="1"/>
  <c r="M1657" i="14" s="1"/>
  <c r="AB1622" i="14"/>
  <c r="I1622" i="14" s="1"/>
  <c r="L1622" i="14" s="1"/>
  <c r="M1622" i="14" s="1"/>
  <c r="AB1591" i="14"/>
  <c r="I1591" i="14" s="1"/>
  <c r="L1591" i="14" s="1"/>
  <c r="M1591" i="14" s="1"/>
  <c r="AB1506" i="14"/>
  <c r="I1506" i="14" s="1"/>
  <c r="L1506" i="14" s="1"/>
  <c r="M1506" i="14" s="1"/>
  <c r="AB1453" i="14"/>
  <c r="I1453" i="14" s="1"/>
  <c r="L1453" i="14" s="1"/>
  <c r="M1453" i="14" s="1"/>
  <c r="AB838" i="14"/>
  <c r="I838" i="14" s="1"/>
  <c r="L838" i="14" s="1"/>
  <c r="M838" i="14" s="1"/>
  <c r="AB1347" i="14"/>
  <c r="I1347" i="14" s="1"/>
  <c r="L1347" i="14" s="1"/>
  <c r="M1347" i="14" s="1"/>
  <c r="AB1299" i="14"/>
  <c r="I1299" i="14" s="1"/>
  <c r="L1299" i="14" s="1"/>
  <c r="M1299" i="14" s="1"/>
  <c r="AB1271" i="14"/>
  <c r="I1271" i="14" s="1"/>
  <c r="L1271" i="14" s="1"/>
  <c r="M1271" i="14" s="1"/>
  <c r="AB1179" i="14"/>
  <c r="I1179" i="14" s="1"/>
  <c r="L1179" i="14" s="1"/>
  <c r="M1179" i="14" s="1"/>
  <c r="AB1143" i="14"/>
  <c r="I1143" i="14" s="1"/>
  <c r="L1143" i="14" s="1"/>
  <c r="M1143" i="14" s="1"/>
  <c r="AB1078" i="14"/>
  <c r="I1078" i="14" s="1"/>
  <c r="L1078" i="14" s="1"/>
  <c r="M1078" i="14" s="1"/>
  <c r="AB1024" i="14"/>
  <c r="I1024" i="14" s="1"/>
  <c r="L1024" i="14" s="1"/>
  <c r="M1024" i="14" s="1"/>
  <c r="AB978" i="14"/>
  <c r="I978" i="14" s="1"/>
  <c r="L978" i="14" s="1"/>
  <c r="M978" i="14" s="1"/>
  <c r="AB932" i="14"/>
  <c r="I932" i="14" s="1"/>
  <c r="L932" i="14" s="1"/>
  <c r="M932" i="14" s="1"/>
  <c r="AB3038" i="14"/>
  <c r="I3038" i="14" s="1"/>
  <c r="L3038" i="14" s="1"/>
  <c r="M3038" i="14" s="1"/>
  <c r="AB1625" i="14"/>
  <c r="I1625" i="14" s="1"/>
  <c r="L1625" i="14" s="1"/>
  <c r="M1625" i="14" s="1"/>
  <c r="AB3422" i="14"/>
  <c r="I3422" i="14" s="1"/>
  <c r="L3422" i="14" s="1"/>
  <c r="M3422" i="14" s="1"/>
  <c r="AB3303" i="14"/>
  <c r="I3303" i="14" s="1"/>
  <c r="L3303" i="14" s="1"/>
  <c r="M3303" i="14" s="1"/>
  <c r="AB3114" i="14"/>
  <c r="I3114" i="14" s="1"/>
  <c r="L3114" i="14" s="1"/>
  <c r="M3114" i="14" s="1"/>
  <c r="AB3023" i="14"/>
  <c r="I3023" i="14" s="1"/>
  <c r="L3023" i="14" s="1"/>
  <c r="M3023" i="14" s="1"/>
  <c r="AB2852" i="14"/>
  <c r="I2852" i="14" s="1"/>
  <c r="L2852" i="14" s="1"/>
  <c r="M2852" i="14" s="1"/>
  <c r="AB2797" i="14"/>
  <c r="I2797" i="14" s="1"/>
  <c r="L2797" i="14" s="1"/>
  <c r="M2797" i="14" s="1"/>
  <c r="AB2746" i="14"/>
  <c r="I2746" i="14" s="1"/>
  <c r="L2746" i="14" s="1"/>
  <c r="M2746" i="14" s="1"/>
  <c r="AB2712" i="14"/>
  <c r="I2712" i="14" s="1"/>
  <c r="L2712" i="14" s="1"/>
  <c r="M2712" i="14" s="1"/>
  <c r="AB2681" i="14"/>
  <c r="I2681" i="14" s="1"/>
  <c r="L2681" i="14" s="1"/>
  <c r="M2681" i="14" s="1"/>
  <c r="AB2662" i="14"/>
  <c r="I2662" i="14" s="1"/>
  <c r="L2662" i="14" s="1"/>
  <c r="M2662" i="14" s="1"/>
  <c r="AB2584" i="14"/>
  <c r="I2584" i="14" s="1"/>
  <c r="L2584" i="14" s="1"/>
  <c r="M2584" i="14" s="1"/>
  <c r="AB2517" i="14"/>
  <c r="I2517" i="14" s="1"/>
  <c r="L2517" i="14" s="1"/>
  <c r="M2517" i="14" s="1"/>
  <c r="AB2454" i="14"/>
  <c r="I2454" i="14" s="1"/>
  <c r="L2454" i="14" s="1"/>
  <c r="M2454" i="14" s="1"/>
  <c r="AB2401" i="14"/>
  <c r="I2401" i="14" s="1"/>
  <c r="L2401" i="14" s="1"/>
  <c r="M2401" i="14" s="1"/>
  <c r="AB2376" i="14"/>
  <c r="I2376" i="14" s="1"/>
  <c r="L2376" i="14" s="1"/>
  <c r="M2376" i="14" s="1"/>
  <c r="AB2698" i="14"/>
  <c r="I2698" i="14" s="1"/>
  <c r="L2698" i="14" s="1"/>
  <c r="M2698" i="14" s="1"/>
  <c r="J12" i="1"/>
  <c r="I12" i="1" s="1"/>
  <c r="J363" i="1"/>
  <c r="I363" i="1" s="1"/>
  <c r="J10" i="1"/>
  <c r="I10" i="1" s="1"/>
  <c r="J301" i="1"/>
  <c r="I301" i="1" s="1"/>
  <c r="L3" i="14" l="1"/>
  <c r="M3" i="14" s="1"/>
  <c r="F667" i="13"/>
  <c r="T382" i="1"/>
  <c r="U382" i="1" s="1"/>
  <c r="V382" i="1" s="1"/>
  <c r="W382" i="1" s="1"/>
  <c r="G382" i="1" s="1"/>
  <c r="T448" i="1"/>
  <c r="U448" i="1" s="1"/>
  <c r="V448" i="1" s="1"/>
  <c r="W448" i="1" s="1"/>
  <c r="G448" i="1" s="1"/>
  <c r="T435" i="1"/>
  <c r="U435" i="1" s="1"/>
  <c r="V435" i="1" s="1"/>
  <c r="W435" i="1" s="1"/>
  <c r="G435" i="1" s="1"/>
  <c r="T378" i="1"/>
  <c r="U378" i="1" s="1"/>
  <c r="O378" i="1" s="1"/>
  <c r="V378" i="1" s="1"/>
  <c r="W378" i="1" s="1"/>
  <c r="G378" i="1" s="1"/>
  <c r="T140" i="1"/>
  <c r="U140" i="1" s="1"/>
  <c r="V140" i="1" s="1"/>
  <c r="W140" i="1" s="1"/>
  <c r="G140" i="1" s="1"/>
  <c r="T154" i="1"/>
  <c r="U154" i="1" s="1"/>
  <c r="V154" i="1" s="1"/>
  <c r="W154" i="1" s="1"/>
  <c r="G154" i="1" s="1"/>
  <c r="A154" i="1" s="1"/>
  <c r="T431" i="1"/>
  <c r="U431" i="1" s="1"/>
  <c r="V431" i="1" s="1"/>
  <c r="W431" i="1" s="1"/>
  <c r="G431" i="1" s="1"/>
  <c r="A431" i="1" s="1"/>
  <c r="T184" i="1"/>
  <c r="U184" i="1" s="1"/>
  <c r="V184" i="1" s="1"/>
  <c r="W184" i="1" s="1"/>
  <c r="G184" i="1" s="1"/>
  <c r="A184" i="1" s="1"/>
  <c r="T355" i="1"/>
  <c r="U355" i="1" s="1"/>
  <c r="V355" i="1" s="1"/>
  <c r="W355" i="1" s="1"/>
  <c r="G355" i="1" s="1"/>
  <c r="A355" i="1" s="1"/>
  <c r="T218" i="1"/>
  <c r="U218" i="1" s="1"/>
  <c r="V218" i="1" s="1"/>
  <c r="W218" i="1" s="1"/>
  <c r="G218" i="1" s="1"/>
  <c r="T53" i="1"/>
  <c r="U53" i="1" s="1"/>
  <c r="V53" i="1" s="1"/>
  <c r="W53" i="1" s="1"/>
  <c r="G53" i="1" s="1"/>
  <c r="T301" i="1"/>
  <c r="U301" i="1" s="1"/>
  <c r="V301" i="1" s="1"/>
  <c r="W301" i="1" s="1"/>
  <c r="G301" i="1" s="1"/>
  <c r="T221" i="1"/>
  <c r="U221" i="1" s="1"/>
  <c r="V221" i="1" s="1"/>
  <c r="W221" i="1" s="1"/>
  <c r="G221" i="1" s="1"/>
  <c r="A221" i="1" s="1"/>
  <c r="T196" i="1"/>
  <c r="U196" i="1" s="1"/>
  <c r="V196" i="1" s="1"/>
  <c r="W196" i="1" s="1"/>
  <c r="G196" i="1" s="1"/>
  <c r="T120" i="1"/>
  <c r="U120" i="1" s="1"/>
  <c r="O120" i="1" s="1"/>
  <c r="V120" i="1" s="1"/>
  <c r="W120" i="1" s="1"/>
  <c r="G120" i="1" s="1"/>
  <c r="T358" i="1"/>
  <c r="U358" i="1" s="1"/>
  <c r="V358" i="1" s="1"/>
  <c r="W358" i="1" s="1"/>
  <c r="G358" i="1" s="1"/>
  <c r="A358" i="1" s="1"/>
  <c r="T315" i="1"/>
  <c r="U315" i="1" s="1"/>
  <c r="V315" i="1" s="1"/>
  <c r="W315" i="1" s="1"/>
  <c r="G315" i="1" s="1"/>
  <c r="A315" i="1" s="1"/>
  <c r="T8" i="1"/>
  <c r="U8" i="1" s="1"/>
  <c r="O8" i="1" s="1"/>
  <c r="V8" i="1" s="1"/>
  <c r="W8" i="1" s="1"/>
  <c r="G8" i="1" s="1"/>
  <c r="T423" i="1"/>
  <c r="U423" i="1" s="1"/>
  <c r="V423" i="1" s="1"/>
  <c r="W423" i="1" s="1"/>
  <c r="G423" i="1" s="1"/>
  <c r="A423" i="1" s="1"/>
  <c r="T319" i="1"/>
  <c r="U319" i="1" s="1"/>
  <c r="V319" i="1" s="1"/>
  <c r="W319" i="1" s="1"/>
  <c r="G319" i="1" s="1"/>
  <c r="A319" i="1" s="1"/>
  <c r="T170" i="1"/>
  <c r="U170" i="1" s="1"/>
  <c r="O170" i="1" s="1"/>
  <c r="V170" i="1" s="1"/>
  <c r="Q170" i="1" s="1"/>
  <c r="W170" i="1" s="1"/>
  <c r="G170" i="1" s="1"/>
  <c r="T58" i="1"/>
  <c r="U58" i="1" s="1"/>
  <c r="O58" i="1" s="1"/>
  <c r="V58" i="1" s="1"/>
  <c r="W58" i="1" s="1"/>
  <c r="G58" i="1" s="1"/>
  <c r="A58" i="1" s="1"/>
  <c r="T194" i="1"/>
  <c r="U194" i="1" s="1"/>
  <c r="V194" i="1" s="1"/>
  <c r="W194" i="1" s="1"/>
  <c r="G194" i="1" s="1"/>
  <c r="A194" i="1" s="1"/>
  <c r="T264" i="1"/>
  <c r="U264" i="1" s="1"/>
  <c r="V264" i="1" s="1"/>
  <c r="W264" i="1" s="1"/>
  <c r="G264" i="1" s="1"/>
  <c r="T352" i="1"/>
  <c r="U352" i="1" s="1"/>
  <c r="V352" i="1" s="1"/>
  <c r="W352" i="1" s="1"/>
  <c r="G352" i="1" s="1"/>
  <c r="T362" i="1"/>
  <c r="U362" i="1" s="1"/>
  <c r="V362" i="1" s="1"/>
  <c r="W362" i="1" s="1"/>
  <c r="G362" i="1" s="1"/>
  <c r="A362" i="1" s="1"/>
  <c r="T336" i="1"/>
  <c r="U336" i="1" s="1"/>
  <c r="V336" i="1" s="1"/>
  <c r="W336" i="1" s="1"/>
  <c r="G336" i="1" s="1"/>
  <c r="T440" i="1"/>
  <c r="U440" i="1" s="1"/>
  <c r="V440" i="1" s="1"/>
  <c r="W440" i="1" s="1"/>
  <c r="G440" i="1" s="1"/>
  <c r="T368" i="1"/>
  <c r="U368" i="1" s="1"/>
  <c r="V368" i="1" s="1"/>
  <c r="W368" i="1" s="1"/>
  <c r="G368" i="1" s="1"/>
  <c r="T178" i="1"/>
  <c r="U178" i="1" s="1"/>
  <c r="V178" i="1" s="1"/>
  <c r="W178" i="1" s="1"/>
  <c r="G178" i="1" s="1"/>
  <c r="T133" i="1"/>
  <c r="U133" i="1" s="1"/>
  <c r="V133" i="1" s="1"/>
  <c r="W133" i="1" s="1"/>
  <c r="G133" i="1" s="1"/>
  <c r="A133" i="1" s="1"/>
  <c r="T26" i="1"/>
  <c r="U26" i="1" s="1"/>
  <c r="V26" i="1" s="1"/>
  <c r="W26" i="1" s="1"/>
  <c r="G26" i="1" s="1"/>
  <c r="A26" i="1" s="1"/>
  <c r="T230" i="1"/>
  <c r="U230" i="1" s="1"/>
  <c r="O230" i="1" s="1"/>
  <c r="V230" i="1" s="1"/>
  <c r="Q230" i="1" s="1"/>
  <c r="W230" i="1" s="1"/>
  <c r="G230" i="1" s="1"/>
  <c r="A230" i="1" s="1"/>
  <c r="T205" i="1"/>
  <c r="U205" i="1" s="1"/>
  <c r="V205" i="1" s="1"/>
  <c r="W205" i="1" s="1"/>
  <c r="G205" i="1" s="1"/>
  <c r="A205" i="1" s="1"/>
  <c r="T425" i="1"/>
  <c r="U425" i="1" s="1"/>
  <c r="V425" i="1" s="1"/>
  <c r="W425" i="1" s="1"/>
  <c r="G425" i="1" s="1"/>
  <c r="A425" i="1" s="1"/>
  <c r="T132" i="1"/>
  <c r="U132" i="1" s="1"/>
  <c r="V132" i="1" s="1"/>
  <c r="W132" i="1" s="1"/>
  <c r="G132" i="1" s="1"/>
  <c r="A132" i="1" s="1"/>
  <c r="T454" i="1"/>
  <c r="U454" i="1" s="1"/>
  <c r="V454" i="1" s="1"/>
  <c r="W454" i="1" s="1"/>
  <c r="G454" i="1" s="1"/>
  <c r="A454" i="1" s="1"/>
  <c r="T311" i="1"/>
  <c r="U311" i="1" s="1"/>
  <c r="V311" i="1" s="1"/>
  <c r="W311" i="1" s="1"/>
  <c r="G311" i="1" s="1"/>
  <c r="A311" i="1" s="1"/>
  <c r="T354" i="1"/>
  <c r="U354" i="1" s="1"/>
  <c r="V354" i="1" s="1"/>
  <c r="W354" i="1" s="1"/>
  <c r="G354" i="1" s="1"/>
  <c r="A354" i="1" s="1"/>
  <c r="T52" i="1"/>
  <c r="U52" i="1" s="1"/>
  <c r="V52" i="1" s="1"/>
  <c r="W52" i="1" s="1"/>
  <c r="G52" i="1" s="1"/>
  <c r="T115" i="1"/>
  <c r="U115" i="1" s="1"/>
  <c r="V115" i="1" s="1"/>
  <c r="W115" i="1" s="1"/>
  <c r="G115" i="1" s="1"/>
  <c r="T401" i="1"/>
  <c r="U401" i="1" s="1"/>
  <c r="O401" i="1" s="1"/>
  <c r="V401" i="1" s="1"/>
  <c r="Q401" i="1" s="1"/>
  <c r="W401" i="1" s="1"/>
  <c r="G401" i="1" s="1"/>
  <c r="A401" i="1" s="1"/>
  <c r="T281" i="1"/>
  <c r="U281" i="1" s="1"/>
  <c r="V281" i="1" s="1"/>
  <c r="W281" i="1" s="1"/>
  <c r="G281" i="1" s="1"/>
  <c r="A281" i="1" s="1"/>
  <c r="T25" i="1"/>
  <c r="U25" i="1" s="1"/>
  <c r="V25" i="1" s="1"/>
  <c r="W25" i="1" s="1"/>
  <c r="G25" i="1" s="1"/>
  <c r="T124" i="1"/>
  <c r="U124" i="1" s="1"/>
  <c r="V124" i="1" s="1"/>
  <c r="W124" i="1" s="1"/>
  <c r="G124" i="1" s="1"/>
  <c r="A124" i="1" s="1"/>
  <c r="T308" i="1"/>
  <c r="U308" i="1" s="1"/>
  <c r="V308" i="1" s="1"/>
  <c r="W308" i="1" s="1"/>
  <c r="G308" i="1" s="1"/>
  <c r="A308" i="1" s="1"/>
  <c r="T60" i="1"/>
  <c r="U60" i="1" s="1"/>
  <c r="V60" i="1" s="1"/>
  <c r="W60" i="1" s="1"/>
  <c r="G60" i="1" s="1"/>
  <c r="A60" i="1" s="1"/>
  <c r="T74" i="1"/>
  <c r="U74" i="1" s="1"/>
  <c r="V74" i="1" s="1"/>
  <c r="W74" i="1" s="1"/>
  <c r="G74" i="1" s="1"/>
  <c r="A74" i="1" s="1"/>
  <c r="T374" i="1"/>
  <c r="U374" i="1" s="1"/>
  <c r="V374" i="1" s="1"/>
  <c r="W374" i="1" s="1"/>
  <c r="G374" i="1" s="1"/>
  <c r="A374" i="1" s="1"/>
  <c r="T445" i="1"/>
  <c r="U445" i="1" s="1"/>
  <c r="V445" i="1" s="1"/>
  <c r="W445" i="1" s="1"/>
  <c r="G445" i="1" s="1"/>
  <c r="T377" i="1"/>
  <c r="U377" i="1" s="1"/>
  <c r="V377" i="1" s="1"/>
  <c r="W377" i="1" s="1"/>
  <c r="G377" i="1" s="1"/>
  <c r="A377" i="1" s="1"/>
  <c r="T214" i="1"/>
  <c r="U214" i="1" s="1"/>
  <c r="V214" i="1" s="1"/>
  <c r="W214" i="1" s="1"/>
  <c r="G214" i="1" s="1"/>
  <c r="T171" i="1"/>
  <c r="U171" i="1" s="1"/>
  <c r="V171" i="1" s="1"/>
  <c r="W171" i="1" s="1"/>
  <c r="G171" i="1" s="1"/>
  <c r="T42" i="1"/>
  <c r="U42" i="1" s="1"/>
  <c r="V42" i="1" s="1"/>
  <c r="W42" i="1" s="1"/>
  <c r="G42" i="1" s="1"/>
  <c r="T239" i="1"/>
  <c r="U239" i="1" s="1"/>
  <c r="V239" i="1" s="1"/>
  <c r="W239" i="1" s="1"/>
  <c r="G239" i="1" s="1"/>
  <c r="T161" i="1"/>
  <c r="U161" i="1" s="1"/>
  <c r="V161" i="1" s="1"/>
  <c r="W161" i="1" s="1"/>
  <c r="G161" i="1" s="1"/>
  <c r="T439" i="1"/>
  <c r="U439" i="1" s="1"/>
  <c r="V439" i="1" s="1"/>
  <c r="W439" i="1" s="1"/>
  <c r="G439" i="1" s="1"/>
  <c r="A439" i="1" s="1"/>
  <c r="T172" i="1"/>
  <c r="U172" i="1" s="1"/>
  <c r="V172" i="1" s="1"/>
  <c r="W172" i="1" s="1"/>
  <c r="G172" i="1" s="1"/>
  <c r="T131" i="1"/>
  <c r="U131" i="1" s="1"/>
  <c r="V131" i="1" s="1"/>
  <c r="W131" i="1" s="1"/>
  <c r="G131" i="1" s="1"/>
  <c r="T329" i="1"/>
  <c r="U329" i="1" s="1"/>
  <c r="V329" i="1" s="1"/>
  <c r="W329" i="1" s="1"/>
  <c r="G329" i="1" s="1"/>
  <c r="A329" i="1" s="1"/>
  <c r="T371" i="1"/>
  <c r="U371" i="1" s="1"/>
  <c r="O371" i="1" s="1"/>
  <c r="V371" i="1" s="1"/>
  <c r="W371" i="1" s="1"/>
  <c r="G371" i="1" s="1"/>
  <c r="A371" i="1" s="1"/>
  <c r="T63" i="1"/>
  <c r="U63" i="1" s="1"/>
  <c r="V63" i="1" s="1"/>
  <c r="W63" i="1" s="1"/>
  <c r="G63" i="1" s="1"/>
  <c r="A63" i="1" s="1"/>
  <c r="T138" i="1"/>
  <c r="U138" i="1" s="1"/>
  <c r="V138" i="1" s="1"/>
  <c r="W138" i="1" s="1"/>
  <c r="G138" i="1" s="1"/>
  <c r="T405" i="1"/>
  <c r="U405" i="1" s="1"/>
  <c r="V405" i="1" s="1"/>
  <c r="W405" i="1" s="1"/>
  <c r="G405" i="1" s="1"/>
  <c r="A405" i="1" s="1"/>
  <c r="T291" i="1"/>
  <c r="U291" i="1" s="1"/>
  <c r="V291" i="1" s="1"/>
  <c r="W291" i="1" s="1"/>
  <c r="G291" i="1" s="1"/>
  <c r="A291" i="1" s="1"/>
  <c r="T39" i="1"/>
  <c r="U39" i="1" s="1"/>
  <c r="V39" i="1" s="1"/>
  <c r="W39" i="1" s="1"/>
  <c r="G39" i="1" s="1"/>
  <c r="T156" i="1"/>
  <c r="U156" i="1" s="1"/>
  <c r="V156" i="1" s="1"/>
  <c r="W156" i="1" s="1"/>
  <c r="G156" i="1" s="1"/>
  <c r="A156" i="1" s="1"/>
  <c r="T314" i="1"/>
  <c r="U314" i="1" s="1"/>
  <c r="V314" i="1" s="1"/>
  <c r="W314" i="1" s="1"/>
  <c r="G314" i="1" s="1"/>
  <c r="A314" i="1" s="1"/>
  <c r="T72" i="1"/>
  <c r="U72" i="1" s="1"/>
  <c r="V72" i="1" s="1"/>
  <c r="W72" i="1" s="1"/>
  <c r="G72" i="1" s="1"/>
  <c r="A72" i="1" s="1"/>
  <c r="T3" i="1"/>
  <c r="U3" i="1" s="1"/>
  <c r="V3" i="1" s="1"/>
  <c r="W3" i="1" s="1"/>
  <c r="G3" i="1" s="1"/>
  <c r="A3" i="1" s="1"/>
  <c r="T160" i="1"/>
  <c r="U160" i="1" s="1"/>
  <c r="V160" i="1" s="1"/>
  <c r="W160" i="1" s="1"/>
  <c r="G160" i="1" s="1"/>
  <c r="T369" i="1"/>
  <c r="U369" i="1" s="1"/>
  <c r="V369" i="1" s="1"/>
  <c r="W369" i="1" s="1"/>
  <c r="G369" i="1" s="1"/>
  <c r="A369" i="1" s="1"/>
  <c r="T392" i="1"/>
  <c r="U392" i="1" s="1"/>
  <c r="V392" i="1" s="1"/>
  <c r="W392" i="1" s="1"/>
  <c r="G392" i="1" s="1"/>
  <c r="A392" i="1" s="1"/>
  <c r="T128" i="1"/>
  <c r="U128" i="1" s="1"/>
  <c r="V128" i="1" s="1"/>
  <c r="W128" i="1" s="1"/>
  <c r="G128" i="1" s="1"/>
  <c r="A128" i="1" s="1"/>
  <c r="T416" i="1"/>
  <c r="U416" i="1" s="1"/>
  <c r="V416" i="1" s="1"/>
  <c r="W416" i="1" s="1"/>
  <c r="G416" i="1" s="1"/>
  <c r="T65" i="1"/>
  <c r="U65" i="1" s="1"/>
  <c r="O65" i="1" s="1"/>
  <c r="V65" i="1" s="1"/>
  <c r="W65" i="1" s="1"/>
  <c r="G65" i="1" s="1"/>
  <c r="A65" i="1" s="1"/>
  <c r="T247" i="1"/>
  <c r="U247" i="1" s="1"/>
  <c r="V247" i="1" s="1"/>
  <c r="W247" i="1" s="1"/>
  <c r="G247" i="1" s="1"/>
  <c r="A247" i="1" s="1"/>
  <c r="T456" i="1"/>
  <c r="U456" i="1" s="1"/>
  <c r="V456" i="1" s="1"/>
  <c r="W456" i="1" s="1"/>
  <c r="G456" i="1" s="1"/>
  <c r="A456" i="1" s="1"/>
  <c r="T256" i="1"/>
  <c r="U256" i="1" s="1"/>
  <c r="V256" i="1" s="1"/>
  <c r="W256" i="1" s="1"/>
  <c r="G256" i="1" s="1"/>
  <c r="T4" i="1"/>
  <c r="U4" i="1" s="1"/>
  <c r="V4" i="1" s="1"/>
  <c r="W4" i="1" s="1"/>
  <c r="G4" i="1" s="1"/>
  <c r="A4" i="1" s="1"/>
  <c r="T143" i="1"/>
  <c r="U143" i="1" s="1"/>
  <c r="V143" i="1" s="1"/>
  <c r="W143" i="1" s="1"/>
  <c r="G143" i="1" s="1"/>
  <c r="T299" i="1"/>
  <c r="U299" i="1" s="1"/>
  <c r="V299" i="1" s="1"/>
  <c r="W299" i="1" s="1"/>
  <c r="G299" i="1" s="1"/>
  <c r="T165" i="1"/>
  <c r="U165" i="1" s="1"/>
  <c r="V165" i="1" s="1"/>
  <c r="W165" i="1" s="1"/>
  <c r="G165" i="1" s="1"/>
  <c r="A165" i="1" s="1"/>
  <c r="T99" i="1"/>
  <c r="U99" i="1" s="1"/>
  <c r="V99" i="1" s="1"/>
  <c r="W99" i="1" s="1"/>
  <c r="G99" i="1" s="1"/>
  <c r="A99" i="1" s="1"/>
  <c r="T15" i="1"/>
  <c r="U15" i="1" s="1"/>
  <c r="O15" i="1" s="1"/>
  <c r="V15" i="1" s="1"/>
  <c r="W15" i="1" s="1"/>
  <c r="G15" i="1" s="1"/>
  <c r="T387" i="1"/>
  <c r="U387" i="1" s="1"/>
  <c r="O387" i="1" s="1"/>
  <c r="V387" i="1" s="1"/>
  <c r="W387" i="1" s="1"/>
  <c r="G387" i="1" s="1"/>
  <c r="A387" i="1" s="1"/>
  <c r="T199" i="1"/>
  <c r="U199" i="1" s="1"/>
  <c r="V199" i="1" s="1"/>
  <c r="W199" i="1" s="1"/>
  <c r="G199" i="1" s="1"/>
  <c r="A199" i="1" s="1"/>
  <c r="T275" i="1"/>
  <c r="U275" i="1" s="1"/>
  <c r="V275" i="1" s="1"/>
  <c r="W275" i="1" s="1"/>
  <c r="G275" i="1" s="1"/>
  <c r="T139" i="1"/>
  <c r="U139" i="1" s="1"/>
  <c r="V139" i="1" s="1"/>
  <c r="W139" i="1" s="1"/>
  <c r="G139" i="1" s="1"/>
  <c r="T347" i="1"/>
  <c r="U347" i="1" s="1"/>
  <c r="V347" i="1" s="1"/>
  <c r="W347" i="1" s="1"/>
  <c r="G347" i="1" s="1"/>
  <c r="T78" i="1"/>
  <c r="U78" i="1" s="1"/>
  <c r="V78" i="1" s="1"/>
  <c r="Q78" i="1" s="1"/>
  <c r="W78" i="1" s="1"/>
  <c r="G78" i="1" s="1"/>
  <c r="A78" i="1" s="1"/>
  <c r="T158" i="1"/>
  <c r="U158" i="1" s="1"/>
  <c r="V158" i="1" s="1"/>
  <c r="W158" i="1" s="1"/>
  <c r="G158" i="1" s="1"/>
  <c r="T310" i="1"/>
  <c r="U310" i="1" s="1"/>
  <c r="V310" i="1" s="1"/>
  <c r="W310" i="1" s="1"/>
  <c r="G310" i="1" s="1"/>
  <c r="A310" i="1" s="1"/>
  <c r="T183" i="1"/>
  <c r="U183" i="1" s="1"/>
  <c r="V183" i="1" s="1"/>
  <c r="W183" i="1" s="1"/>
  <c r="G183" i="1" s="1"/>
  <c r="T46" i="1"/>
  <c r="U46" i="1" s="1"/>
  <c r="O46" i="1" s="1"/>
  <c r="V46" i="1" s="1"/>
  <c r="Q46" i="1" s="1"/>
  <c r="W46" i="1" s="1"/>
  <c r="G46" i="1" s="1"/>
  <c r="A46" i="1" s="1"/>
  <c r="T274" i="1"/>
  <c r="U274" i="1" s="1"/>
  <c r="O274" i="1" s="1"/>
  <c r="V274" i="1" s="1"/>
  <c r="W274" i="1" s="1"/>
  <c r="G274" i="1" s="1"/>
  <c r="T373" i="1"/>
  <c r="U373" i="1" s="1"/>
  <c r="V373" i="1" s="1"/>
  <c r="W373" i="1" s="1"/>
  <c r="G373" i="1" s="1"/>
  <c r="A373" i="1" s="1"/>
  <c r="T339" i="1"/>
  <c r="U339" i="1" s="1"/>
  <c r="V339" i="1" s="1"/>
  <c r="W339" i="1" s="1"/>
  <c r="G339" i="1" s="1"/>
  <c r="T59" i="1"/>
  <c r="U59" i="1" s="1"/>
  <c r="V59" i="1" s="1"/>
  <c r="Q59" i="1" s="1"/>
  <c r="W59" i="1" s="1"/>
  <c r="G59" i="1" s="1"/>
  <c r="T98" i="1"/>
  <c r="U98" i="1" s="1"/>
  <c r="V98" i="1" s="1"/>
  <c r="W98" i="1" s="1"/>
  <c r="G98" i="1" s="1"/>
  <c r="A98" i="1" s="1"/>
  <c r="T413" i="1"/>
  <c r="U413" i="1" s="1"/>
  <c r="V413" i="1" s="1"/>
  <c r="W413" i="1" s="1"/>
  <c r="G413" i="1" s="1"/>
  <c r="A413" i="1" s="1"/>
  <c r="T426" i="1"/>
  <c r="U426" i="1" s="1"/>
  <c r="V426" i="1" s="1"/>
  <c r="W426" i="1" s="1"/>
  <c r="G426" i="1" s="1"/>
  <c r="A426" i="1" s="1"/>
  <c r="T361" i="1"/>
  <c r="U361" i="1" s="1"/>
  <c r="V361" i="1" s="1"/>
  <c r="W361" i="1" s="1"/>
  <c r="G361" i="1" s="1"/>
  <c r="A361" i="1" s="1"/>
  <c r="T121" i="1"/>
  <c r="U121" i="1" s="1"/>
  <c r="V121" i="1" s="1"/>
  <c r="W121" i="1" s="1"/>
  <c r="S121" i="1" s="1"/>
  <c r="G121" i="1" s="1"/>
  <c r="T145" i="1"/>
  <c r="U145" i="1" s="1"/>
  <c r="V145" i="1" s="1"/>
  <c r="W145" i="1" s="1"/>
  <c r="G145" i="1" s="1"/>
  <c r="A145" i="1" s="1"/>
  <c r="T429" i="1"/>
  <c r="U429" i="1" s="1"/>
  <c r="V429" i="1" s="1"/>
  <c r="W429" i="1" s="1"/>
  <c r="G429" i="1" s="1"/>
  <c r="A429" i="1" s="1"/>
  <c r="T430" i="1"/>
  <c r="U430" i="1" s="1"/>
  <c r="V430" i="1" s="1"/>
  <c r="W430" i="1" s="1"/>
  <c r="G430" i="1" s="1"/>
  <c r="A430" i="1" s="1"/>
  <c r="T370" i="1"/>
  <c r="U370" i="1" s="1"/>
  <c r="O370" i="1" s="1"/>
  <c r="V370" i="1" s="1"/>
  <c r="W370" i="1" s="1"/>
  <c r="G370" i="1" s="1"/>
  <c r="A370" i="1" s="1"/>
  <c r="T433" i="1"/>
  <c r="U433" i="1" s="1"/>
  <c r="V433" i="1" s="1"/>
  <c r="W433" i="1" s="1"/>
  <c r="G433" i="1" s="1"/>
  <c r="A433" i="1" s="1"/>
  <c r="T146" i="1"/>
  <c r="U146" i="1" s="1"/>
  <c r="V146" i="1" s="1"/>
  <c r="W146" i="1" s="1"/>
  <c r="G146" i="1" s="1"/>
  <c r="A146" i="1" s="1"/>
  <c r="T106" i="1"/>
  <c r="U106" i="1" s="1"/>
  <c r="V106" i="1" s="1"/>
  <c r="W106" i="1" s="1"/>
  <c r="G106" i="1" s="1"/>
  <c r="T159" i="1"/>
  <c r="U159" i="1" s="1"/>
  <c r="V159" i="1" s="1"/>
  <c r="W159" i="1" s="1"/>
  <c r="G159" i="1" s="1"/>
  <c r="T155" i="1"/>
  <c r="U155" i="1" s="1"/>
  <c r="O155" i="1" s="1"/>
  <c r="V155" i="1" s="1"/>
  <c r="W155" i="1" s="1"/>
  <c r="G155" i="1" s="1"/>
  <c r="A155" i="1" s="1"/>
  <c r="T116" i="1"/>
  <c r="U116" i="1" s="1"/>
  <c r="V116" i="1" s="1"/>
  <c r="W116" i="1" s="1"/>
  <c r="G116" i="1" s="1"/>
  <c r="A116" i="1" s="1"/>
  <c r="T16" i="1"/>
  <c r="U16" i="1" s="1"/>
  <c r="V16" i="1" s="1"/>
  <c r="W16" i="1" s="1"/>
  <c r="G16" i="1" s="1"/>
  <c r="T394" i="1"/>
  <c r="U394" i="1" s="1"/>
  <c r="V394" i="1" s="1"/>
  <c r="W394" i="1" s="1"/>
  <c r="G394" i="1" s="1"/>
  <c r="A394" i="1" s="1"/>
  <c r="T359" i="1"/>
  <c r="U359" i="1" s="1"/>
  <c r="V359" i="1" s="1"/>
  <c r="W359" i="1" s="1"/>
  <c r="G359" i="1" s="1"/>
  <c r="A359" i="1" s="1"/>
  <c r="T273" i="1"/>
  <c r="U273" i="1" s="1"/>
  <c r="V273" i="1" s="1"/>
  <c r="W273" i="1" s="1"/>
  <c r="G273" i="1" s="1"/>
  <c r="T110" i="1"/>
  <c r="U110" i="1" s="1"/>
  <c r="O110" i="1" s="1"/>
  <c r="V110" i="1" s="1"/>
  <c r="W110" i="1" s="1"/>
  <c r="G110" i="1" s="1"/>
  <c r="A110" i="1" s="1"/>
  <c r="T83" i="1"/>
  <c r="U83" i="1" s="1"/>
  <c r="V83" i="1" s="1"/>
  <c r="W83" i="1" s="1"/>
  <c r="G83" i="1" s="1"/>
  <c r="T437" i="1"/>
  <c r="U437" i="1" s="1"/>
  <c r="V437" i="1" s="1"/>
  <c r="W437" i="1" s="1"/>
  <c r="G437" i="1" s="1"/>
  <c r="A437" i="1" s="1"/>
  <c r="T30" i="1"/>
  <c r="U30" i="1" s="1"/>
  <c r="V30" i="1" s="1"/>
  <c r="W30" i="1" s="1"/>
  <c r="G30" i="1" s="1"/>
  <c r="T363" i="1"/>
  <c r="U363" i="1" s="1"/>
  <c r="V363" i="1" s="1"/>
  <c r="W363" i="1" s="1"/>
  <c r="G363" i="1" s="1"/>
  <c r="T191" i="1"/>
  <c r="U191" i="1" s="1"/>
  <c r="V191" i="1" s="1"/>
  <c r="W191" i="1" s="1"/>
  <c r="G191" i="1" s="1"/>
  <c r="T211" i="1"/>
  <c r="U211" i="1" s="1"/>
  <c r="V211" i="1" s="1"/>
  <c r="W211" i="1" s="1"/>
  <c r="G211" i="1" s="1"/>
  <c r="A211" i="1" s="1"/>
  <c r="T142" i="1"/>
  <c r="U142" i="1" s="1"/>
  <c r="V142" i="1" s="1"/>
  <c r="W142" i="1" s="1"/>
  <c r="G142" i="1" s="1"/>
  <c r="T204" i="1"/>
  <c r="U204" i="1" s="1"/>
  <c r="O204" i="1" s="1"/>
  <c r="V204" i="1" s="1"/>
  <c r="W204" i="1" s="1"/>
  <c r="G204" i="1" s="1"/>
  <c r="A204" i="1" s="1"/>
  <c r="T37" i="1"/>
  <c r="U37" i="1" s="1"/>
  <c r="V37" i="1" s="1"/>
  <c r="W37" i="1" s="1"/>
  <c r="G37" i="1" s="1"/>
  <c r="A37" i="1" s="1"/>
  <c r="T91" i="1"/>
  <c r="U91" i="1" s="1"/>
  <c r="V91" i="1" s="1"/>
  <c r="W91" i="1" s="1"/>
  <c r="G91" i="1" s="1"/>
  <c r="A91" i="1" s="1"/>
  <c r="T444" i="1"/>
  <c r="U444" i="1" s="1"/>
  <c r="V444" i="1" s="1"/>
  <c r="W444" i="1" s="1"/>
  <c r="G444" i="1" s="1"/>
  <c r="T267" i="1"/>
  <c r="U267" i="1" s="1"/>
  <c r="V267" i="1" s="1"/>
  <c r="W267" i="1" s="1"/>
  <c r="G267" i="1" s="1"/>
  <c r="T113" i="1"/>
  <c r="U113" i="1" s="1"/>
  <c r="V113" i="1" s="1"/>
  <c r="W113" i="1" s="1"/>
  <c r="G113" i="1" s="1"/>
  <c r="T412" i="1"/>
  <c r="U412" i="1" s="1"/>
  <c r="V412" i="1" s="1"/>
  <c r="W412" i="1" s="1"/>
  <c r="G412" i="1" s="1"/>
  <c r="A412" i="1" s="1"/>
  <c r="T10" i="1"/>
  <c r="U10" i="1" s="1"/>
  <c r="V10" i="1" s="1"/>
  <c r="W10" i="1" s="1"/>
  <c r="G10" i="1" s="1"/>
  <c r="T305" i="1"/>
  <c r="U305" i="1" s="1"/>
  <c r="V305" i="1" s="1"/>
  <c r="W305" i="1" s="1"/>
  <c r="G305" i="1" s="1"/>
  <c r="T249" i="1"/>
  <c r="U249" i="1" s="1"/>
  <c r="V249" i="1" s="1"/>
  <c r="W249" i="1" s="1"/>
  <c r="G249" i="1" s="1"/>
  <c r="A249" i="1" s="1"/>
  <c r="T410" i="1"/>
  <c r="U410" i="1" s="1"/>
  <c r="V410" i="1" s="1"/>
  <c r="W410" i="1" s="1"/>
  <c r="G410" i="1" s="1"/>
  <c r="A410" i="1" s="1"/>
  <c r="T102" i="1"/>
  <c r="U102" i="1" s="1"/>
  <c r="V102" i="1" s="1"/>
  <c r="W102" i="1" s="1"/>
  <c r="G102" i="1" s="1"/>
  <c r="T388" i="1"/>
  <c r="U388" i="1" s="1"/>
  <c r="V388" i="1" s="1"/>
  <c r="Q388" i="1" s="1"/>
  <c r="W388" i="1" s="1"/>
  <c r="G388" i="1" s="1"/>
  <c r="T176" i="1"/>
  <c r="U176" i="1" s="1"/>
  <c r="V176" i="1" s="1"/>
  <c r="W176" i="1" s="1"/>
  <c r="G176" i="1" s="1"/>
  <c r="A176" i="1" s="1"/>
  <c r="T417" i="1"/>
  <c r="U417" i="1" s="1"/>
  <c r="V417" i="1" s="1"/>
  <c r="W417" i="1" s="1"/>
  <c r="G417" i="1" s="1"/>
  <c r="A417" i="1" s="1"/>
  <c r="T446" i="1"/>
  <c r="U446" i="1" s="1"/>
  <c r="V446" i="1" s="1"/>
  <c r="W446" i="1" s="1"/>
  <c r="G446" i="1" s="1"/>
  <c r="A446" i="1" s="1"/>
  <c r="T343" i="1"/>
  <c r="U343" i="1" s="1"/>
  <c r="V343" i="1" s="1"/>
  <c r="W343" i="1" s="1"/>
  <c r="G343" i="1" s="1"/>
  <c r="T236" i="1"/>
  <c r="U236" i="1" s="1"/>
  <c r="V236" i="1" s="1"/>
  <c r="W236" i="1" s="1"/>
  <c r="G236" i="1" s="1"/>
  <c r="T402" i="1"/>
  <c r="U402" i="1" s="1"/>
  <c r="V402" i="1" s="1"/>
  <c r="W402" i="1" s="1"/>
  <c r="G402" i="1" s="1"/>
  <c r="A402" i="1" s="1"/>
  <c r="T111" i="1"/>
  <c r="U111" i="1" s="1"/>
  <c r="V111" i="1" s="1"/>
  <c r="W111" i="1" s="1"/>
  <c r="G111" i="1" s="1"/>
  <c r="A111" i="1" s="1"/>
  <c r="T427" i="1"/>
  <c r="U427" i="1" s="1"/>
  <c r="V427" i="1" s="1"/>
  <c r="W427" i="1" s="1"/>
  <c r="G427" i="1" s="1"/>
  <c r="A427" i="1" s="1"/>
  <c r="T284" i="1"/>
  <c r="U284" i="1" s="1"/>
  <c r="V284" i="1" s="1"/>
  <c r="W284" i="1" s="1"/>
  <c r="G284" i="1" s="1"/>
  <c r="A284" i="1" s="1"/>
  <c r="T225" i="1"/>
  <c r="U225" i="1" s="1"/>
  <c r="O225" i="1" s="1"/>
  <c r="V225" i="1" s="1"/>
  <c r="W225" i="1" s="1"/>
  <c r="G225" i="1" s="1"/>
  <c r="A225" i="1" s="1"/>
  <c r="T257" i="1"/>
  <c r="U257" i="1" s="1"/>
  <c r="V257" i="1" s="1"/>
  <c r="W257" i="1" s="1"/>
  <c r="G257" i="1" s="1"/>
  <c r="T424" i="1"/>
  <c r="U424" i="1" s="1"/>
  <c r="V424" i="1" s="1"/>
  <c r="W424" i="1" s="1"/>
  <c r="G424" i="1" s="1"/>
  <c r="A424" i="1" s="1"/>
  <c r="T330" i="1"/>
  <c r="U330" i="1" s="1"/>
  <c r="V330" i="1" s="1"/>
  <c r="W330" i="1" s="1"/>
  <c r="G330" i="1" s="1"/>
  <c r="A330" i="1" s="1"/>
  <c r="T95" i="1"/>
  <c r="U95" i="1" s="1"/>
  <c r="V95" i="1" s="1"/>
  <c r="W95" i="1" s="1"/>
  <c r="G95" i="1" s="1"/>
  <c r="T79" i="1"/>
  <c r="U79" i="1" s="1"/>
  <c r="V79" i="1" s="1"/>
  <c r="W79" i="1" s="1"/>
  <c r="G79" i="1" s="1"/>
  <c r="A79" i="1" s="1"/>
  <c r="T356" i="1"/>
  <c r="U356" i="1" s="1"/>
  <c r="V356" i="1" s="1"/>
  <c r="W356" i="1" s="1"/>
  <c r="G356" i="1" s="1"/>
  <c r="A356" i="1" s="1"/>
  <c r="T164" i="1"/>
  <c r="U164" i="1" s="1"/>
  <c r="V164" i="1" s="1"/>
  <c r="W164" i="1" s="1"/>
  <c r="G164" i="1" s="1"/>
  <c r="A164" i="1" s="1"/>
  <c r="T135" i="1"/>
  <c r="U135" i="1" s="1"/>
  <c r="O135" i="1" s="1"/>
  <c r="V135" i="1" s="1"/>
  <c r="W135" i="1" s="1"/>
  <c r="G135" i="1" s="1"/>
  <c r="T289" i="1"/>
  <c r="U289" i="1" s="1"/>
  <c r="V289" i="1" s="1"/>
  <c r="W289" i="1" s="1"/>
  <c r="G289" i="1" s="1"/>
  <c r="T360" i="1"/>
  <c r="U360" i="1" s="1"/>
  <c r="V360" i="1" s="1"/>
  <c r="W360" i="1" s="1"/>
  <c r="G360" i="1" s="1"/>
  <c r="A360" i="1" s="1"/>
  <c r="T76" i="1"/>
  <c r="U76" i="1" s="1"/>
  <c r="V76" i="1" s="1"/>
  <c r="W76" i="1" s="1"/>
  <c r="G76" i="1" s="1"/>
  <c r="T357" i="1"/>
  <c r="U357" i="1" s="1"/>
  <c r="V357" i="1" s="1"/>
  <c r="W357" i="1" s="1"/>
  <c r="G357" i="1" s="1"/>
  <c r="A357" i="1" s="1"/>
  <c r="T223" i="1"/>
  <c r="U223" i="1" s="1"/>
  <c r="V223" i="1" s="1"/>
  <c r="W223" i="1" s="1"/>
  <c r="G223" i="1" s="1"/>
  <c r="A223" i="1" s="1"/>
  <c r="T282" i="1"/>
  <c r="U282" i="1" s="1"/>
  <c r="V282" i="1" s="1"/>
  <c r="W282" i="1" s="1"/>
  <c r="G282" i="1" s="1"/>
  <c r="T9" i="1"/>
  <c r="U9" i="1" s="1"/>
  <c r="O9" i="1" s="1"/>
  <c r="V9" i="1" s="1"/>
  <c r="W9" i="1" s="1"/>
  <c r="G9" i="1" s="1"/>
  <c r="A9" i="1" s="1"/>
  <c r="T451" i="1"/>
  <c r="U451" i="1" s="1"/>
  <c r="V451" i="1" s="1"/>
  <c r="W451" i="1" s="1"/>
  <c r="G451" i="1" s="1"/>
  <c r="A451" i="1" s="1"/>
  <c r="T385" i="1"/>
  <c r="U385" i="1" s="1"/>
  <c r="V385" i="1" s="1"/>
  <c r="W385" i="1" s="1"/>
  <c r="G385" i="1" s="1"/>
  <c r="A385" i="1" s="1"/>
  <c r="T228" i="1"/>
  <c r="U228" i="1" s="1"/>
  <c r="V228" i="1" s="1"/>
  <c r="W228" i="1" s="1"/>
  <c r="G228" i="1" s="1"/>
  <c r="T195" i="1"/>
  <c r="U195" i="1" s="1"/>
  <c r="V195" i="1" s="1"/>
  <c r="W195" i="1" s="1"/>
  <c r="G195" i="1" s="1"/>
  <c r="A195" i="1" s="1"/>
  <c r="T54" i="1"/>
  <c r="U54" i="1" s="1"/>
  <c r="V54" i="1" s="1"/>
  <c r="W54" i="1" s="1"/>
  <c r="G54" i="1" s="1"/>
  <c r="T271" i="1"/>
  <c r="U271" i="1" s="1"/>
  <c r="V271" i="1" s="1"/>
  <c r="W271" i="1" s="1"/>
  <c r="G271" i="1" s="1"/>
  <c r="T23" i="1"/>
  <c r="U23" i="1" s="1"/>
  <c r="V23" i="1" s="1"/>
  <c r="W23" i="1" s="1"/>
  <c r="G23" i="1" s="1"/>
  <c r="T238" i="1"/>
  <c r="U238" i="1" s="1"/>
  <c r="V238" i="1" s="1"/>
  <c r="W238" i="1" s="1"/>
  <c r="G238" i="1" s="1"/>
  <c r="A238" i="1" s="1"/>
  <c r="T261" i="1"/>
  <c r="U261" i="1" s="1"/>
  <c r="V261" i="1" s="1"/>
  <c r="W261" i="1" s="1"/>
  <c r="G261" i="1" s="1"/>
  <c r="T428" i="1"/>
  <c r="U428" i="1" s="1"/>
  <c r="V428" i="1" s="1"/>
  <c r="W428" i="1" s="1"/>
  <c r="G428" i="1" s="1"/>
  <c r="A428" i="1" s="1"/>
  <c r="T340" i="1"/>
  <c r="U340" i="1" s="1"/>
  <c r="V340" i="1" s="1"/>
  <c r="Q340" i="1" s="1"/>
  <c r="W340" i="1" s="1"/>
  <c r="G340" i="1" s="1"/>
  <c r="T123" i="1"/>
  <c r="U123" i="1" s="1"/>
  <c r="V123" i="1" s="1"/>
  <c r="W123" i="1" s="1"/>
  <c r="G123" i="1" s="1"/>
  <c r="A123" i="1" s="1"/>
  <c r="T101" i="1"/>
  <c r="U101" i="1" s="1"/>
  <c r="V101" i="1" s="1"/>
  <c r="Q101" i="1" s="1"/>
  <c r="W101" i="1" s="1"/>
  <c r="G101" i="1" s="1"/>
  <c r="A101" i="1" s="1"/>
  <c r="T366" i="1"/>
  <c r="U366" i="1" s="1"/>
  <c r="V366" i="1" s="1"/>
  <c r="W366" i="1" s="1"/>
  <c r="G366" i="1" s="1"/>
  <c r="A366" i="1" s="1"/>
  <c r="T180" i="1"/>
  <c r="U180" i="1" s="1"/>
  <c r="O180" i="1" s="1"/>
  <c r="V180" i="1" s="1"/>
  <c r="W180" i="1" s="1"/>
  <c r="G180" i="1" s="1"/>
  <c r="A180" i="1" s="1"/>
  <c r="T173" i="1"/>
  <c r="U173" i="1" s="1"/>
  <c r="V173" i="1" s="1"/>
  <c r="W173" i="1" s="1"/>
  <c r="G173" i="1" s="1"/>
  <c r="A173" i="1" s="1"/>
  <c r="T177" i="1"/>
  <c r="U177" i="1" s="1"/>
  <c r="V177" i="1" s="1"/>
  <c r="W177" i="1" s="1"/>
  <c r="G177" i="1" s="1"/>
  <c r="A177" i="1" s="1"/>
  <c r="T380" i="1"/>
  <c r="U380" i="1" s="1"/>
  <c r="V380" i="1" s="1"/>
  <c r="W380" i="1" s="1"/>
  <c r="G380" i="1" s="1"/>
  <c r="T88" i="1"/>
  <c r="U88" i="1" s="1"/>
  <c r="O88" i="1" s="1"/>
  <c r="V88" i="1" s="1"/>
  <c r="W88" i="1" s="1"/>
  <c r="G88" i="1" s="1"/>
  <c r="A88" i="1" s="1"/>
  <c r="T400" i="1"/>
  <c r="U400" i="1" s="1"/>
  <c r="V400" i="1" s="1"/>
  <c r="W400" i="1" s="1"/>
  <c r="G400" i="1" s="1"/>
  <c r="A400" i="1" s="1"/>
  <c r="T240" i="1"/>
  <c r="U240" i="1" s="1"/>
  <c r="V240" i="1" s="1"/>
  <c r="W240" i="1" s="1"/>
  <c r="G240" i="1" s="1"/>
  <c r="A240" i="1" s="1"/>
  <c r="T303" i="1"/>
  <c r="U303" i="1" s="1"/>
  <c r="V303" i="1" s="1"/>
  <c r="W303" i="1" s="1"/>
  <c r="G303" i="1" s="1"/>
  <c r="T19" i="1"/>
  <c r="U19" i="1" s="1"/>
  <c r="O19" i="1" s="1"/>
  <c r="V19" i="1" s="1"/>
  <c r="W19" i="1" s="1"/>
  <c r="G19" i="1" s="1"/>
  <c r="T455" i="1"/>
  <c r="U455" i="1" s="1"/>
  <c r="V455" i="1" s="1"/>
  <c r="W455" i="1" s="1"/>
  <c r="G455" i="1" s="1"/>
  <c r="A455" i="1" s="1"/>
  <c r="T389" i="1"/>
  <c r="U389" i="1" s="1"/>
  <c r="V389" i="1" s="1"/>
  <c r="W389" i="1" s="1"/>
  <c r="G389" i="1" s="1"/>
  <c r="A389" i="1" s="1"/>
  <c r="T237" i="1"/>
  <c r="U237" i="1" s="1"/>
  <c r="V237" i="1" s="1"/>
  <c r="W237" i="1" s="1"/>
  <c r="G237" i="1" s="1"/>
  <c r="A237" i="1" s="1"/>
  <c r="T203" i="1"/>
  <c r="U203" i="1" s="1"/>
  <c r="V203" i="1" s="1"/>
  <c r="W203" i="1" s="1"/>
  <c r="G203" i="1" s="1"/>
  <c r="A203" i="1" s="1"/>
  <c r="T67" i="1"/>
  <c r="U67" i="1" s="1"/>
  <c r="O67" i="1" s="1"/>
  <c r="V67" i="1" s="1"/>
  <c r="W67" i="1" s="1"/>
  <c r="G67" i="1" s="1"/>
  <c r="A67" i="1" s="1"/>
  <c r="T279" i="1"/>
  <c r="U279" i="1" s="1"/>
  <c r="V279" i="1" s="1"/>
  <c r="W279" i="1" s="1"/>
  <c r="G279" i="1" s="1"/>
  <c r="T36" i="1"/>
  <c r="U36" i="1" s="1"/>
  <c r="V36" i="1" s="1"/>
  <c r="W36" i="1" s="1"/>
  <c r="G36" i="1" s="1"/>
  <c r="A36" i="1" s="1"/>
  <c r="T390" i="1"/>
  <c r="U390" i="1" s="1"/>
  <c r="V390" i="1" s="1"/>
  <c r="W390" i="1" s="1"/>
  <c r="G390" i="1" s="1"/>
  <c r="A390" i="1" s="1"/>
  <c r="T163" i="1"/>
  <c r="U163" i="1" s="1"/>
  <c r="V163" i="1" s="1"/>
  <c r="W163" i="1" s="1"/>
  <c r="G163" i="1" s="1"/>
  <c r="T383" i="1"/>
  <c r="U383" i="1" s="1"/>
  <c r="V383" i="1" s="1"/>
  <c r="W383" i="1" s="1"/>
  <c r="G383" i="1" s="1"/>
  <c r="T213" i="1"/>
  <c r="U213" i="1" s="1"/>
  <c r="V213" i="1" s="1"/>
  <c r="W213" i="1" s="1"/>
  <c r="G213" i="1" s="1"/>
  <c r="A213" i="1" s="1"/>
  <c r="T125" i="1"/>
  <c r="U125" i="1" s="1"/>
  <c r="V125" i="1" s="1"/>
  <c r="W125" i="1" s="1"/>
  <c r="G125" i="1" s="1"/>
  <c r="A125" i="1" s="1"/>
  <c r="T325" i="1"/>
  <c r="U325" i="1" s="1"/>
  <c r="O325" i="1" s="1"/>
  <c r="V325" i="1" s="1"/>
  <c r="W325" i="1" s="1"/>
  <c r="G325" i="1" s="1"/>
  <c r="A325" i="1" s="1"/>
  <c r="T144" i="1"/>
  <c r="U144" i="1" s="1"/>
  <c r="V144" i="1" s="1"/>
  <c r="W144" i="1" s="1"/>
  <c r="G144" i="1" s="1"/>
  <c r="A144" i="1" s="1"/>
  <c r="T229" i="1"/>
  <c r="U229" i="1" s="1"/>
  <c r="O229" i="1" s="1"/>
  <c r="V229" i="1" s="1"/>
  <c r="W229" i="1" s="1"/>
  <c r="G229" i="1" s="1"/>
  <c r="A229" i="1" s="1"/>
  <c r="T443" i="1"/>
  <c r="U443" i="1" s="1"/>
  <c r="V443" i="1" s="1"/>
  <c r="W443" i="1" s="1"/>
  <c r="G443" i="1" s="1"/>
  <c r="A443" i="1" s="1"/>
  <c r="T182" i="1"/>
  <c r="U182" i="1" s="1"/>
  <c r="V182" i="1" s="1"/>
  <c r="W182" i="1" s="1"/>
  <c r="G182" i="1" s="1"/>
  <c r="A182" i="1" s="1"/>
  <c r="T38" i="1"/>
  <c r="U38" i="1" s="1"/>
  <c r="V38" i="1" s="1"/>
  <c r="W38" i="1" s="1"/>
  <c r="G38" i="1" s="1"/>
  <c r="T209" i="1"/>
  <c r="U209" i="1" s="1"/>
  <c r="V209" i="1" s="1"/>
  <c r="W209" i="1" s="1"/>
  <c r="S209" i="1" s="1"/>
  <c r="G209" i="1" s="1"/>
  <c r="T253" i="1"/>
  <c r="U253" i="1" s="1"/>
  <c r="V253" i="1" s="1"/>
  <c r="Q253" i="1" s="1"/>
  <c r="W253" i="1" s="1"/>
  <c r="G253" i="1" s="1"/>
  <c r="T320" i="1"/>
  <c r="U320" i="1" s="1"/>
  <c r="V320" i="1" s="1"/>
  <c r="W320" i="1" s="1"/>
  <c r="G320" i="1" s="1"/>
  <c r="T5" i="1"/>
  <c r="U5" i="1" s="1"/>
  <c r="V5" i="1" s="1"/>
  <c r="W5" i="1" s="1"/>
  <c r="G5" i="1" s="1"/>
  <c r="A5" i="1" s="1"/>
  <c r="T148" i="1"/>
  <c r="U148" i="1" s="1"/>
  <c r="V148" i="1" s="1"/>
  <c r="W148" i="1" s="1"/>
  <c r="G148" i="1" s="1"/>
  <c r="T341" i="1"/>
  <c r="U341" i="1" s="1"/>
  <c r="V341" i="1" s="1"/>
  <c r="W341" i="1" s="1"/>
  <c r="G341" i="1" s="1"/>
  <c r="T262" i="1"/>
  <c r="U262" i="1" s="1"/>
  <c r="V262" i="1" s="1"/>
  <c r="W262" i="1" s="1"/>
  <c r="G262" i="1" s="1"/>
  <c r="T246" i="1"/>
  <c r="U246" i="1" s="1"/>
  <c r="V246" i="1" s="1"/>
  <c r="W246" i="1" s="1"/>
  <c r="G246" i="1" s="1"/>
  <c r="A246" i="1" s="1"/>
  <c r="T447" i="1"/>
  <c r="U447" i="1" s="1"/>
  <c r="V447" i="1" s="1"/>
  <c r="W447" i="1" s="1"/>
  <c r="G447" i="1" s="1"/>
  <c r="T220" i="1"/>
  <c r="U220" i="1" s="1"/>
  <c r="V220" i="1" s="1"/>
  <c r="W220" i="1" s="1"/>
  <c r="G220" i="1" s="1"/>
  <c r="T45" i="1"/>
  <c r="U45" i="1" s="1"/>
  <c r="V45" i="1" s="1"/>
  <c r="W45" i="1" s="1"/>
  <c r="G45" i="1" s="1"/>
  <c r="T14" i="1"/>
  <c r="U14" i="1" s="1"/>
  <c r="O14" i="1" s="1"/>
  <c r="V14" i="1" s="1"/>
  <c r="Q14" i="1" s="1"/>
  <c r="W14" i="1" s="1"/>
  <c r="G14" i="1" s="1"/>
  <c r="T268" i="1"/>
  <c r="U268" i="1" s="1"/>
  <c r="V268" i="1" s="1"/>
  <c r="W268" i="1" s="1"/>
  <c r="G268" i="1" s="1"/>
  <c r="T233" i="1"/>
  <c r="U233" i="1" s="1"/>
  <c r="V233" i="1" s="1"/>
  <c r="W233" i="1" s="1"/>
  <c r="G233" i="1" s="1"/>
  <c r="A233" i="1" s="1"/>
  <c r="T452" i="1"/>
  <c r="U452" i="1" s="1"/>
  <c r="V452" i="1" s="1"/>
  <c r="W452" i="1" s="1"/>
  <c r="G452" i="1" s="1"/>
  <c r="A452" i="1" s="1"/>
  <c r="T399" i="1"/>
  <c r="U399" i="1" s="1"/>
  <c r="V399" i="1" s="1"/>
  <c r="W399" i="1" s="1"/>
  <c r="G399" i="1" s="1"/>
  <c r="A399" i="1" s="1"/>
  <c r="T300" i="1"/>
  <c r="U300" i="1" s="1"/>
  <c r="V300" i="1" s="1"/>
  <c r="W300" i="1" s="1"/>
  <c r="G300" i="1" s="1"/>
  <c r="A300" i="1" s="1"/>
  <c r="T396" i="1"/>
  <c r="U396" i="1" s="1"/>
  <c r="V396" i="1" s="1"/>
  <c r="W396" i="1" s="1"/>
  <c r="S396" i="1" s="1"/>
  <c r="G396" i="1" s="1"/>
  <c r="A396" i="1" s="1"/>
  <c r="T118" i="1"/>
  <c r="U118" i="1" s="1"/>
  <c r="V118" i="1" s="1"/>
  <c r="W118" i="1" s="1"/>
  <c r="G118" i="1" s="1"/>
  <c r="T334" i="1"/>
  <c r="U334" i="1" s="1"/>
  <c r="V334" i="1" s="1"/>
  <c r="W334" i="1" s="1"/>
  <c r="G334" i="1" s="1"/>
  <c r="A334" i="1" s="1"/>
  <c r="T168" i="1"/>
  <c r="U168" i="1" s="1"/>
  <c r="V168" i="1" s="1"/>
  <c r="W168" i="1" s="1"/>
  <c r="G168" i="1" s="1"/>
  <c r="A168" i="1" s="1"/>
  <c r="T403" i="1"/>
  <c r="U403" i="1" s="1"/>
  <c r="V403" i="1" s="1"/>
  <c r="W403" i="1" s="1"/>
  <c r="G403" i="1" s="1"/>
  <c r="A403" i="1" s="1"/>
  <c r="T307" i="1"/>
  <c r="U307" i="1" s="1"/>
  <c r="V307" i="1" s="1"/>
  <c r="W307" i="1" s="1"/>
  <c r="G307" i="1" s="1"/>
  <c r="A307" i="1" s="1"/>
  <c r="T415" i="1"/>
  <c r="U415" i="1" s="1"/>
  <c r="V415" i="1" s="1"/>
  <c r="W415" i="1" s="1"/>
  <c r="G415" i="1" s="1"/>
  <c r="T134" i="1"/>
  <c r="U134" i="1" s="1"/>
  <c r="V134" i="1" s="1"/>
  <c r="W134" i="1" s="1"/>
  <c r="G134" i="1" s="1"/>
  <c r="A134" i="1" s="1"/>
  <c r="T344" i="1"/>
  <c r="U344" i="1" s="1"/>
  <c r="V344" i="1" s="1"/>
  <c r="W344" i="1" s="1"/>
  <c r="G344" i="1" s="1"/>
  <c r="T210" i="1"/>
  <c r="U210" i="1" s="1"/>
  <c r="O210" i="1" s="1"/>
  <c r="V210" i="1" s="1"/>
  <c r="W210" i="1" s="1"/>
  <c r="G210" i="1" s="1"/>
  <c r="A210" i="1" s="1"/>
  <c r="T34" i="1"/>
  <c r="U34" i="1" s="1"/>
  <c r="V34" i="1" s="1"/>
  <c r="W34" i="1" s="1"/>
  <c r="G34" i="1" s="1"/>
  <c r="T379" i="1"/>
  <c r="U379" i="1" s="1"/>
  <c r="V379" i="1" s="1"/>
  <c r="W379" i="1" s="1"/>
  <c r="S379" i="1" s="1"/>
  <c r="G379" i="1" s="1"/>
  <c r="T276" i="1"/>
  <c r="U276" i="1" s="1"/>
  <c r="V276" i="1" s="1"/>
  <c r="W276" i="1" s="1"/>
  <c r="G276" i="1" s="1"/>
  <c r="A276" i="1" s="1"/>
  <c r="T287" i="1"/>
  <c r="U287" i="1" s="1"/>
  <c r="V287" i="1" s="1"/>
  <c r="W287" i="1" s="1"/>
  <c r="G287" i="1" s="1"/>
  <c r="T17" i="1"/>
  <c r="U17" i="1" s="1"/>
  <c r="V17" i="1" s="1"/>
  <c r="Q17" i="1" s="1"/>
  <c r="W17" i="1" s="1"/>
  <c r="G17" i="1" s="1"/>
  <c r="A17" i="1" s="1"/>
  <c r="T294" i="1"/>
  <c r="U294" i="1" s="1"/>
  <c r="O294" i="1" s="1"/>
  <c r="V294" i="1" s="1"/>
  <c r="W294" i="1" s="1"/>
  <c r="G294" i="1" s="1"/>
  <c r="T297" i="1"/>
  <c r="U297" i="1" s="1"/>
  <c r="V297" i="1" s="1"/>
  <c r="Q297" i="1" s="1"/>
  <c r="W297" i="1" s="1"/>
  <c r="G297" i="1" s="1"/>
  <c r="A297" i="1" s="1"/>
  <c r="T321" i="1"/>
  <c r="U321" i="1" s="1"/>
  <c r="V321" i="1" s="1"/>
  <c r="W321" i="1" s="1"/>
  <c r="G321" i="1" s="1"/>
  <c r="A321" i="1" s="1"/>
  <c r="T317" i="1"/>
  <c r="U317" i="1" s="1"/>
  <c r="V317" i="1" s="1"/>
  <c r="W317" i="1" s="1"/>
  <c r="G317" i="1" s="1"/>
  <c r="T222" i="1"/>
  <c r="U222" i="1" s="1"/>
  <c r="V222" i="1" s="1"/>
  <c r="W222" i="1" s="1"/>
  <c r="G222" i="1" s="1"/>
  <c r="A222" i="1" s="1"/>
  <c r="T51" i="1"/>
  <c r="U51" i="1" s="1"/>
  <c r="V51" i="1" s="1"/>
  <c r="W51" i="1" s="1"/>
  <c r="G51" i="1" s="1"/>
  <c r="T119" i="1"/>
  <c r="U119" i="1" s="1"/>
  <c r="V119" i="1" s="1"/>
  <c r="W119" i="1" s="1"/>
  <c r="G119" i="1" s="1"/>
  <c r="A119" i="1" s="1"/>
  <c r="T94" i="1"/>
  <c r="U94" i="1" s="1"/>
  <c r="O94" i="1" s="1"/>
  <c r="V94" i="1" s="1"/>
  <c r="W94" i="1" s="1"/>
  <c r="G94" i="1" s="1"/>
  <c r="T55" i="1"/>
  <c r="U55" i="1" s="1"/>
  <c r="V55" i="1" s="1"/>
  <c r="W55" i="1" s="1"/>
  <c r="G55" i="1" s="1"/>
  <c r="A55" i="1" s="1"/>
  <c r="T337" i="1"/>
  <c r="U337" i="1" s="1"/>
  <c r="O337" i="1" s="1"/>
  <c r="V337" i="1" s="1"/>
  <c r="W337" i="1" s="1"/>
  <c r="G337" i="1" s="1"/>
  <c r="T61" i="1"/>
  <c r="U61" i="1" s="1"/>
  <c r="V61" i="1" s="1"/>
  <c r="W61" i="1" s="1"/>
  <c r="G61" i="1" s="1"/>
  <c r="T280" i="1"/>
  <c r="U280" i="1" s="1"/>
  <c r="V280" i="1" s="1"/>
  <c r="W280" i="1" s="1"/>
  <c r="G280" i="1" s="1"/>
  <c r="A280" i="1" s="1"/>
  <c r="T254" i="1"/>
  <c r="U254" i="1" s="1"/>
  <c r="V254" i="1" s="1"/>
  <c r="W254" i="1" s="1"/>
  <c r="G254" i="1" s="1"/>
  <c r="A254" i="1" s="1"/>
  <c r="T407" i="1"/>
  <c r="U407" i="1" s="1"/>
  <c r="O407" i="1" s="1"/>
  <c r="V407" i="1" s="1"/>
  <c r="W407" i="1" s="1"/>
  <c r="G407" i="1" s="1"/>
  <c r="A407" i="1" s="1"/>
  <c r="T318" i="1"/>
  <c r="U318" i="1" s="1"/>
  <c r="V318" i="1" s="1"/>
  <c r="W318" i="1" s="1"/>
  <c r="G318" i="1" s="1"/>
  <c r="T288" i="1"/>
  <c r="U288" i="1" s="1"/>
  <c r="O288" i="1" s="1"/>
  <c r="V288" i="1" s="1"/>
  <c r="W288" i="1" s="1"/>
  <c r="G288" i="1" s="1"/>
  <c r="A288" i="1" s="1"/>
  <c r="T215" i="1"/>
  <c r="U215" i="1" s="1"/>
  <c r="V215" i="1" s="1"/>
  <c r="W215" i="1" s="1"/>
  <c r="G215" i="1" s="1"/>
  <c r="A215" i="1" s="1"/>
  <c r="T151" i="1"/>
  <c r="U151" i="1" s="1"/>
  <c r="O151" i="1" s="1"/>
  <c r="V151" i="1" s="1"/>
  <c r="W151" i="1" s="1"/>
  <c r="G151" i="1" s="1"/>
  <c r="A151" i="1" s="1"/>
  <c r="T193" i="1"/>
  <c r="U193" i="1" s="1"/>
  <c r="O193" i="1" s="1"/>
  <c r="V193" i="1" s="1"/>
  <c r="W193" i="1" s="1"/>
  <c r="G193" i="1" s="1"/>
  <c r="A193" i="1" s="1"/>
  <c r="T87" i="1"/>
  <c r="U87" i="1" s="1"/>
  <c r="V87" i="1" s="1"/>
  <c r="W87" i="1" s="1"/>
  <c r="G87" i="1" s="1"/>
  <c r="A87" i="1" s="1"/>
  <c r="T149" i="1"/>
  <c r="U149" i="1" s="1"/>
  <c r="V149" i="1" s="1"/>
  <c r="W149" i="1" s="1"/>
  <c r="G149" i="1" s="1"/>
  <c r="T179" i="1"/>
  <c r="U179" i="1" s="1"/>
  <c r="V179" i="1" s="1"/>
  <c r="W179" i="1" s="1"/>
  <c r="G179" i="1" s="1"/>
  <c r="T328" i="1"/>
  <c r="U328" i="1" s="1"/>
  <c r="V328" i="1" s="1"/>
  <c r="W328" i="1" s="1"/>
  <c r="G328" i="1" s="1"/>
  <c r="A328" i="1" s="1"/>
  <c r="T97" i="1"/>
  <c r="U97" i="1" s="1"/>
  <c r="V97" i="1" s="1"/>
  <c r="W97" i="1" s="1"/>
  <c r="G97" i="1" s="1"/>
  <c r="T103" i="1"/>
  <c r="U103" i="1" s="1"/>
  <c r="V103" i="1" s="1"/>
  <c r="W103" i="1" s="1"/>
  <c r="G103" i="1" s="1"/>
  <c r="T450" i="1"/>
  <c r="U450" i="1" s="1"/>
  <c r="V450" i="1" s="1"/>
  <c r="W450" i="1" s="1"/>
  <c r="G450" i="1" s="1"/>
  <c r="T309" i="1"/>
  <c r="U309" i="1" s="1"/>
  <c r="V309" i="1" s="1"/>
  <c r="W309" i="1" s="1"/>
  <c r="G309" i="1" s="1"/>
  <c r="A309" i="1" s="1"/>
  <c r="T348" i="1"/>
  <c r="U348" i="1" s="1"/>
  <c r="V348" i="1" s="1"/>
  <c r="W348" i="1" s="1"/>
  <c r="G348" i="1" s="1"/>
  <c r="A348" i="1" s="1"/>
  <c r="T31" i="1"/>
  <c r="U31" i="1" s="1"/>
  <c r="V31" i="1" s="1"/>
  <c r="W31" i="1" s="1"/>
  <c r="G31" i="1" s="1"/>
  <c r="T192" i="1"/>
  <c r="U192" i="1" s="1"/>
  <c r="V192" i="1" s="1"/>
  <c r="W192" i="1" s="1"/>
  <c r="G192" i="1" s="1"/>
  <c r="A192" i="1" s="1"/>
  <c r="T217" i="1"/>
  <c r="U217" i="1" s="1"/>
  <c r="O217" i="1" s="1"/>
  <c r="V217" i="1" s="1"/>
  <c r="W217" i="1" s="1"/>
  <c r="G217" i="1" s="1"/>
  <c r="T290" i="1"/>
  <c r="U290" i="1" s="1"/>
  <c r="V290" i="1" s="1"/>
  <c r="Q290" i="1" s="1"/>
  <c r="W290" i="1" s="1"/>
  <c r="G290" i="1" s="1"/>
  <c r="T438" i="1"/>
  <c r="U438" i="1" s="1"/>
  <c r="V438" i="1" s="1"/>
  <c r="W438" i="1" s="1"/>
  <c r="G438" i="1" s="1"/>
  <c r="A438" i="1" s="1"/>
  <c r="T364" i="1"/>
  <c r="U364" i="1" s="1"/>
  <c r="V364" i="1" s="1"/>
  <c r="W364" i="1" s="1"/>
  <c r="G364" i="1" s="1"/>
  <c r="A364" i="1" s="1"/>
  <c r="T166" i="1"/>
  <c r="U166" i="1" s="1"/>
  <c r="V166" i="1" s="1"/>
  <c r="W166" i="1" s="1"/>
  <c r="G166" i="1" s="1"/>
  <c r="A166" i="1" s="1"/>
  <c r="T129" i="1"/>
  <c r="U129" i="1" s="1"/>
  <c r="V129" i="1" s="1"/>
  <c r="W129" i="1" s="1"/>
  <c r="G129" i="1" s="1"/>
  <c r="A129" i="1" s="1"/>
  <c r="T21" i="1"/>
  <c r="U21" i="1" s="1"/>
  <c r="V21" i="1" s="1"/>
  <c r="W21" i="1" s="1"/>
  <c r="G21" i="1" s="1"/>
  <c r="T226" i="1"/>
  <c r="U226" i="1" s="1"/>
  <c r="V226" i="1" s="1"/>
  <c r="W226" i="1" s="1"/>
  <c r="G226" i="1" s="1"/>
  <c r="A226" i="1" s="1"/>
  <c r="T201" i="1"/>
  <c r="U201" i="1" s="1"/>
  <c r="O201" i="1" s="1"/>
  <c r="V201" i="1" s="1"/>
  <c r="W201" i="1" s="1"/>
  <c r="G201" i="1" s="1"/>
  <c r="T81" i="1"/>
  <c r="U81" i="1" s="1"/>
  <c r="V81" i="1" s="1"/>
  <c r="W81" i="1" s="1"/>
  <c r="G81" i="1" s="1"/>
  <c r="A81" i="1" s="1"/>
  <c r="T231" i="1"/>
  <c r="U231" i="1" s="1"/>
  <c r="V231" i="1" s="1"/>
  <c r="W231" i="1" s="1"/>
  <c r="G231" i="1" s="1"/>
  <c r="T185" i="1"/>
  <c r="U185" i="1" s="1"/>
  <c r="O185" i="1" s="1"/>
  <c r="V185" i="1" s="1"/>
  <c r="W185" i="1" s="1"/>
  <c r="G185" i="1" s="1"/>
  <c r="T312" i="1"/>
  <c r="U312" i="1" s="1"/>
  <c r="V312" i="1" s="1"/>
  <c r="W312" i="1" s="1"/>
  <c r="G312" i="1" s="1"/>
  <c r="A312" i="1" s="1"/>
  <c r="T50" i="1"/>
  <c r="U50" i="1" s="1"/>
  <c r="V50" i="1" s="1"/>
  <c r="W50" i="1" s="1"/>
  <c r="G50" i="1" s="1"/>
  <c r="T18" i="1"/>
  <c r="U18" i="1" s="1"/>
  <c r="V18" i="1" s="1"/>
  <c r="W18" i="1" s="1"/>
  <c r="G18" i="1" s="1"/>
  <c r="T189" i="1"/>
  <c r="U189" i="1" s="1"/>
  <c r="V189" i="1" s="1"/>
  <c r="W189" i="1" s="1"/>
  <c r="G189" i="1" s="1"/>
  <c r="T345" i="1"/>
  <c r="U345" i="1" s="1"/>
  <c r="V345" i="1" s="1"/>
  <c r="Q345" i="1" s="1"/>
  <c r="W345" i="1" s="1"/>
  <c r="G345" i="1" s="1"/>
  <c r="A345" i="1" s="1"/>
  <c r="T73" i="1"/>
  <c r="U73" i="1" s="1"/>
  <c r="V73" i="1" s="1"/>
  <c r="W73" i="1" s="1"/>
  <c r="G73" i="1" s="1"/>
  <c r="A73" i="1" s="1"/>
  <c r="T409" i="1"/>
  <c r="U409" i="1" s="1"/>
  <c r="V409" i="1" s="1"/>
  <c r="W409" i="1" s="1"/>
  <c r="G409" i="1" s="1"/>
  <c r="T49" i="1"/>
  <c r="U49" i="1" s="1"/>
  <c r="O49" i="1" s="1"/>
  <c r="V49" i="1" s="1"/>
  <c r="W49" i="1" s="1"/>
  <c r="G49" i="1" s="1"/>
  <c r="T322" i="1"/>
  <c r="U322" i="1" s="1"/>
  <c r="V322" i="1" s="1"/>
  <c r="W322" i="1" s="1"/>
  <c r="G322" i="1" s="1"/>
  <c r="A322" i="1" s="1"/>
  <c r="T92" i="1"/>
  <c r="U92" i="1" s="1"/>
  <c r="V92" i="1" s="1"/>
  <c r="W92" i="1" s="1"/>
  <c r="G92" i="1" s="1"/>
  <c r="A92" i="1" s="1"/>
  <c r="T453" i="1"/>
  <c r="U453" i="1" s="1"/>
  <c r="V453" i="1" s="1"/>
  <c r="W453" i="1" s="1"/>
  <c r="G453" i="1" s="1"/>
  <c r="A453" i="1" s="1"/>
  <c r="T232" i="1"/>
  <c r="U232" i="1" s="1"/>
  <c r="V232" i="1" s="1"/>
  <c r="W232" i="1" s="1"/>
  <c r="G232" i="1" s="1"/>
  <c r="T66" i="1"/>
  <c r="U66" i="1" s="1"/>
  <c r="V66" i="1" s="1"/>
  <c r="W66" i="1" s="1"/>
  <c r="G66" i="1" s="1"/>
  <c r="A66" i="1" s="1"/>
  <c r="T22" i="1"/>
  <c r="U22" i="1" s="1"/>
  <c r="V22" i="1" s="1"/>
  <c r="W22" i="1" s="1"/>
  <c r="G22" i="1" s="1"/>
  <c r="A22" i="1" s="1"/>
  <c r="T198" i="1"/>
  <c r="U198" i="1" s="1"/>
  <c r="O198" i="1" s="1"/>
  <c r="V198" i="1" s="1"/>
  <c r="W198" i="1" s="1"/>
  <c r="G198" i="1" s="1"/>
  <c r="A198" i="1" s="1"/>
  <c r="T365" i="1"/>
  <c r="U365" i="1" s="1"/>
  <c r="V365" i="1" s="1"/>
  <c r="Q365" i="1" s="1"/>
  <c r="W365" i="1" s="1"/>
  <c r="G365" i="1" s="1"/>
  <c r="A365" i="1" s="1"/>
  <c r="T93" i="1"/>
  <c r="U93" i="1" s="1"/>
  <c r="V93" i="1" s="1"/>
  <c r="W93" i="1" s="1"/>
  <c r="S93" i="1" s="1"/>
  <c r="G93" i="1" s="1"/>
  <c r="A93" i="1" s="1"/>
  <c r="T414" i="1"/>
  <c r="U414" i="1" s="1"/>
  <c r="V414" i="1" s="1"/>
  <c r="W414" i="1" s="1"/>
  <c r="G414" i="1" s="1"/>
  <c r="A414" i="1" s="1"/>
  <c r="T332" i="1"/>
  <c r="U332" i="1" s="1"/>
  <c r="O332" i="1" s="1"/>
  <c r="V332" i="1" s="1"/>
  <c r="W332" i="1" s="1"/>
  <c r="G332" i="1" s="1"/>
  <c r="A332" i="1" s="1"/>
  <c r="T108" i="1"/>
  <c r="U108" i="1" s="1"/>
  <c r="O108" i="1" s="1"/>
  <c r="V108" i="1" s="1"/>
  <c r="W108" i="1" s="1"/>
  <c r="G108" i="1" s="1"/>
  <c r="A108" i="1" s="1"/>
  <c r="T350" i="1"/>
  <c r="U350" i="1" s="1"/>
  <c r="V350" i="1" s="1"/>
  <c r="W350" i="1" s="1"/>
  <c r="G350" i="1" s="1"/>
  <c r="T96" i="1"/>
  <c r="U96" i="1" s="1"/>
  <c r="V96" i="1" s="1"/>
  <c r="W96" i="1" s="1"/>
  <c r="G96" i="1" s="1"/>
  <c r="T202" i="1"/>
  <c r="U202" i="1" s="1"/>
  <c r="V202" i="1" s="1"/>
  <c r="W202" i="1" s="1"/>
  <c r="G202" i="1" s="1"/>
  <c r="T375" i="1"/>
  <c r="U375" i="1" s="1"/>
  <c r="V375" i="1" s="1"/>
  <c r="W375" i="1" s="1"/>
  <c r="G375" i="1" s="1"/>
  <c r="A375" i="1" s="1"/>
  <c r="T187" i="1"/>
  <c r="U187" i="1" s="1"/>
  <c r="V187" i="1" s="1"/>
  <c r="W187" i="1" s="1"/>
  <c r="G187" i="1" s="1"/>
  <c r="A187" i="1" s="1"/>
  <c r="T277" i="1"/>
  <c r="U277" i="1" s="1"/>
  <c r="V277" i="1" s="1"/>
  <c r="W277" i="1" s="1"/>
  <c r="G277" i="1" s="1"/>
  <c r="A277" i="1" s="1"/>
  <c r="T56" i="1"/>
  <c r="U56" i="1" s="1"/>
  <c r="V56" i="1" s="1"/>
  <c r="Q56" i="1" s="1"/>
  <c r="W56" i="1" s="1"/>
  <c r="G56" i="1" s="1"/>
  <c r="T235" i="1"/>
  <c r="U235" i="1" s="1"/>
  <c r="V235" i="1" s="1"/>
  <c r="W235" i="1" s="1"/>
  <c r="G235" i="1" s="1"/>
  <c r="A235" i="1" s="1"/>
  <c r="T157" i="1"/>
  <c r="U157" i="1" s="1"/>
  <c r="V157" i="1" s="1"/>
  <c r="W157" i="1" s="1"/>
  <c r="G157" i="1" s="1"/>
  <c r="A157" i="1" s="1"/>
  <c r="T100" i="1"/>
  <c r="U100" i="1" s="1"/>
  <c r="V100" i="1" s="1"/>
  <c r="W100" i="1" s="1"/>
  <c r="G100" i="1" s="1"/>
  <c r="A100" i="1" s="1"/>
  <c r="T169" i="1"/>
  <c r="U169" i="1" s="1"/>
  <c r="V169" i="1" s="1"/>
  <c r="W169" i="1" s="1"/>
  <c r="G169" i="1" s="1"/>
  <c r="A169" i="1" s="1"/>
  <c r="T285" i="1"/>
  <c r="U285" i="1" s="1"/>
  <c r="V285" i="1" s="1"/>
  <c r="W285" i="1" s="1"/>
  <c r="G285" i="1" s="1"/>
  <c r="T68" i="1"/>
  <c r="U68" i="1" s="1"/>
  <c r="V68" i="1" s="1"/>
  <c r="W68" i="1" s="1"/>
  <c r="G68" i="1" s="1"/>
  <c r="A68" i="1" s="1"/>
  <c r="T272" i="1"/>
  <c r="U272" i="1" s="1"/>
  <c r="O272" i="1" s="1"/>
  <c r="V272" i="1" s="1"/>
  <c r="W272" i="1" s="1"/>
  <c r="G272" i="1" s="1"/>
  <c r="T181" i="1"/>
  <c r="U181" i="1" s="1"/>
  <c r="V181" i="1" s="1"/>
  <c r="W181" i="1" s="1"/>
  <c r="G181" i="1" s="1"/>
  <c r="A181" i="1" s="1"/>
  <c r="T127" i="1"/>
  <c r="U127" i="1" s="1"/>
  <c r="V127" i="1" s="1"/>
  <c r="W127" i="1" s="1"/>
  <c r="G127" i="1" s="1"/>
  <c r="A127" i="1" s="1"/>
  <c r="T190" i="1"/>
  <c r="U190" i="1" s="1"/>
  <c r="V190" i="1" s="1"/>
  <c r="W190" i="1" s="1"/>
  <c r="G190" i="1" s="1"/>
  <c r="T6" i="1"/>
  <c r="U6" i="1" s="1"/>
  <c r="V6" i="1" s="1"/>
  <c r="W6" i="1" s="1"/>
  <c r="S6" i="1" s="1"/>
  <c r="G6" i="1" s="1"/>
  <c r="A6" i="1" s="1"/>
  <c r="T292" i="1"/>
  <c r="U292" i="1" s="1"/>
  <c r="V292" i="1" s="1"/>
  <c r="W292" i="1" s="1"/>
  <c r="G292" i="1" s="1"/>
  <c r="A292" i="1" s="1"/>
  <c r="T188" i="1"/>
  <c r="U188" i="1" s="1"/>
  <c r="V188" i="1" s="1"/>
  <c r="W188" i="1" s="1"/>
  <c r="G188" i="1" s="1"/>
  <c r="A188" i="1" s="1"/>
  <c r="T29" i="1"/>
  <c r="U29" i="1" s="1"/>
  <c r="V29" i="1" s="1"/>
  <c r="W29" i="1" s="1"/>
  <c r="G29" i="1" s="1"/>
  <c r="A29" i="1" s="1"/>
  <c r="T323" i="1"/>
  <c r="U323" i="1" s="1"/>
  <c r="O323" i="1" s="1"/>
  <c r="V323" i="1" s="1"/>
  <c r="Q323" i="1" s="1"/>
  <c r="W323" i="1" s="1"/>
  <c r="G323" i="1" s="1"/>
  <c r="A323" i="1" s="1"/>
  <c r="T197" i="1"/>
  <c r="U197" i="1" s="1"/>
  <c r="V197" i="1" s="1"/>
  <c r="W197" i="1" s="1"/>
  <c r="G197" i="1" s="1"/>
  <c r="A197" i="1" s="1"/>
  <c r="T35" i="1"/>
  <c r="U35" i="1" s="1"/>
  <c r="V35" i="1" s="1"/>
  <c r="W35" i="1" s="1"/>
  <c r="G35" i="1" s="1"/>
  <c r="A35" i="1" s="1"/>
  <c r="T349" i="1"/>
  <c r="U349" i="1" s="1"/>
  <c r="V349" i="1" s="1"/>
  <c r="W349" i="1" s="1"/>
  <c r="G349" i="1" s="1"/>
  <c r="A349" i="1" s="1"/>
  <c r="T245" i="1"/>
  <c r="U245" i="1" s="1"/>
  <c r="V245" i="1" s="1"/>
  <c r="W245" i="1" s="1"/>
  <c r="G245" i="1" s="1"/>
  <c r="A245" i="1" s="1"/>
  <c r="T408" i="1"/>
  <c r="U408" i="1" s="1"/>
  <c r="V408" i="1" s="1"/>
  <c r="W408" i="1" s="1"/>
  <c r="G408" i="1" s="1"/>
  <c r="A408" i="1" s="1"/>
  <c r="T150" i="1"/>
  <c r="U150" i="1" s="1"/>
  <c r="V150" i="1" s="1"/>
  <c r="W150" i="1" s="1"/>
  <c r="G150" i="1" s="1"/>
  <c r="T333" i="1"/>
  <c r="U333" i="1" s="1"/>
  <c r="V333" i="1" s="1"/>
  <c r="W333" i="1" s="1"/>
  <c r="G333" i="1" s="1"/>
  <c r="A333" i="1" s="1"/>
  <c r="T69" i="1"/>
  <c r="U69" i="1" s="1"/>
  <c r="V69" i="1" s="1"/>
  <c r="W69" i="1" s="1"/>
  <c r="G69" i="1" s="1"/>
  <c r="A69" i="1" s="1"/>
  <c r="T295" i="1"/>
  <c r="U295" i="1" s="1"/>
  <c r="O295" i="1" s="1"/>
  <c r="V295" i="1" s="1"/>
  <c r="W295" i="1" s="1"/>
  <c r="G295" i="1" s="1"/>
  <c r="T82" i="1"/>
  <c r="U82" i="1" s="1"/>
  <c r="V82" i="1" s="1"/>
  <c r="W82" i="1" s="1"/>
  <c r="G82" i="1" s="1"/>
  <c r="A82" i="1" s="1"/>
  <c r="T327" i="1"/>
  <c r="U327" i="1" s="1"/>
  <c r="V327" i="1" s="1"/>
  <c r="W327" i="1" s="1"/>
  <c r="G327" i="1" s="1"/>
  <c r="A327" i="1" s="1"/>
  <c r="T434" i="1"/>
  <c r="U434" i="1" s="1"/>
  <c r="V434" i="1" s="1"/>
  <c r="W434" i="1" s="1"/>
  <c r="G434" i="1" s="1"/>
  <c r="A434" i="1" s="1"/>
  <c r="T13" i="1"/>
  <c r="U13" i="1" s="1"/>
  <c r="O13" i="1" s="1"/>
  <c r="V13" i="1" s="1"/>
  <c r="W13" i="1" s="1"/>
  <c r="G13" i="1" s="1"/>
  <c r="A13" i="1" s="1"/>
  <c r="T304" i="1"/>
  <c r="U304" i="1" s="1"/>
  <c r="V304" i="1" s="1"/>
  <c r="W304" i="1" s="1"/>
  <c r="G304" i="1" s="1"/>
  <c r="A304" i="1" s="1"/>
  <c r="T12" i="1"/>
  <c r="U12" i="1" s="1"/>
  <c r="V12" i="1" s="1"/>
  <c r="W12" i="1" s="1"/>
  <c r="G12" i="1" s="1"/>
  <c r="T152" i="1"/>
  <c r="U152" i="1" s="1"/>
  <c r="V152" i="1" s="1"/>
  <c r="W152" i="1" s="1"/>
  <c r="G152" i="1" s="1"/>
  <c r="A152" i="1" s="1"/>
  <c r="T114" i="1"/>
  <c r="U114" i="1" s="1"/>
  <c r="V114" i="1" s="1"/>
  <c r="W114" i="1" s="1"/>
  <c r="G114" i="1" s="1"/>
  <c r="A114" i="1" s="1"/>
  <c r="T406" i="1"/>
  <c r="U406" i="1" s="1"/>
  <c r="O406" i="1" s="1"/>
  <c r="V406" i="1" s="1"/>
  <c r="W406" i="1" s="1"/>
  <c r="G406" i="1" s="1"/>
  <c r="A406" i="1" s="1"/>
  <c r="T286" i="1"/>
  <c r="U286" i="1" s="1"/>
  <c r="V286" i="1" s="1"/>
  <c r="W286" i="1" s="1"/>
  <c r="G286" i="1" s="1"/>
  <c r="T227" i="1"/>
  <c r="U227" i="1" s="1"/>
  <c r="V227" i="1" s="1"/>
  <c r="W227" i="1" s="1"/>
  <c r="G227" i="1" s="1"/>
  <c r="A227" i="1" s="1"/>
  <c r="T411" i="1"/>
  <c r="U411" i="1" s="1"/>
  <c r="V411" i="1" s="1"/>
  <c r="W411" i="1" s="1"/>
  <c r="G411" i="1" s="1"/>
  <c r="A411" i="1" s="1"/>
  <c r="T442" i="1"/>
  <c r="U442" i="1" s="1"/>
  <c r="V442" i="1" s="1"/>
  <c r="W442" i="1" s="1"/>
  <c r="G442" i="1" s="1"/>
  <c r="T43" i="1"/>
  <c r="U43" i="1" s="1"/>
  <c r="V43" i="1" s="1"/>
  <c r="W43" i="1" s="1"/>
  <c r="G43" i="1" s="1"/>
  <c r="A43" i="1" s="1"/>
  <c r="T302" i="1"/>
  <c r="U302" i="1" s="1"/>
  <c r="O302" i="1" s="1"/>
  <c r="V302" i="1" s="1"/>
  <c r="W302" i="1" s="1"/>
  <c r="G302" i="1" s="1"/>
  <c r="A302" i="1" s="1"/>
  <c r="T64" i="1"/>
  <c r="U64" i="1" s="1"/>
  <c r="V64" i="1" s="1"/>
  <c r="W64" i="1" s="1"/>
  <c r="G64" i="1" s="1"/>
  <c r="T404" i="1"/>
  <c r="U404" i="1" s="1"/>
  <c r="V404" i="1" s="1"/>
  <c r="W404" i="1" s="1"/>
  <c r="G404" i="1" s="1"/>
  <c r="A404" i="1" s="1"/>
  <c r="T244" i="1"/>
  <c r="U244" i="1" s="1"/>
  <c r="V244" i="1" s="1"/>
  <c r="W244" i="1" s="1"/>
  <c r="G244" i="1" s="1"/>
  <c r="A244" i="1" s="1"/>
  <c r="T306" i="1"/>
  <c r="U306" i="1" s="1"/>
  <c r="V306" i="1" s="1"/>
  <c r="W306" i="1" s="1"/>
  <c r="G306" i="1" s="1"/>
  <c r="T421" i="1"/>
  <c r="U421" i="1" s="1"/>
  <c r="V421" i="1" s="1"/>
  <c r="W421" i="1" s="1"/>
  <c r="G421" i="1" s="1"/>
  <c r="A421" i="1" s="1"/>
  <c r="T130" i="1"/>
  <c r="U130" i="1" s="1"/>
  <c r="V130" i="1" s="1"/>
  <c r="W130" i="1" s="1"/>
  <c r="G130" i="1" s="1"/>
  <c r="T27" i="1"/>
  <c r="U27" i="1" s="1"/>
  <c r="V27" i="1" s="1"/>
  <c r="W27" i="1" s="1"/>
  <c r="G27" i="1" s="1"/>
  <c r="T7" i="1"/>
  <c r="U7" i="1" s="1"/>
  <c r="O7" i="1" s="1"/>
  <c r="V7" i="1" s="1"/>
  <c r="W7" i="1" s="1"/>
  <c r="G7" i="1" s="1"/>
  <c r="T391" i="1"/>
  <c r="U391" i="1" s="1"/>
  <c r="V391" i="1" s="1"/>
  <c r="W391" i="1" s="1"/>
  <c r="G391" i="1" s="1"/>
  <c r="A391" i="1" s="1"/>
  <c r="T241" i="1"/>
  <c r="U241" i="1" s="1"/>
  <c r="V241" i="1" s="1"/>
  <c r="W241" i="1" s="1"/>
  <c r="G241" i="1" s="1"/>
  <c r="A241" i="1" s="1"/>
  <c r="T207" i="1"/>
  <c r="U207" i="1" s="1"/>
  <c r="V207" i="1" s="1"/>
  <c r="W207" i="1" s="1"/>
  <c r="G207" i="1" s="1"/>
  <c r="A207" i="1" s="1"/>
  <c r="T71" i="1"/>
  <c r="U71" i="1" s="1"/>
  <c r="V71" i="1" s="1"/>
  <c r="W71" i="1" s="1"/>
  <c r="G71" i="1" s="1"/>
  <c r="T283" i="1"/>
  <c r="U283" i="1" s="1"/>
  <c r="V283" i="1" s="1"/>
  <c r="W283" i="1" s="1"/>
  <c r="G283" i="1" s="1"/>
  <c r="T41" i="1"/>
  <c r="U41" i="1" s="1"/>
  <c r="V41" i="1" s="1"/>
  <c r="W41" i="1" s="1"/>
  <c r="G41" i="1" s="1"/>
  <c r="T258" i="1"/>
  <c r="U258" i="1" s="1"/>
  <c r="V258" i="1" s="1"/>
  <c r="W258" i="1" s="1"/>
  <c r="G258" i="1" s="1"/>
  <c r="T206" i="1"/>
  <c r="U206" i="1" s="1"/>
  <c r="V206" i="1" s="1"/>
  <c r="W206" i="1" s="1"/>
  <c r="G206" i="1" s="1"/>
  <c r="A206" i="1" s="1"/>
  <c r="T242" i="1"/>
  <c r="U242" i="1" s="1"/>
  <c r="O242" i="1" s="1"/>
  <c r="V242" i="1" s="1"/>
  <c r="W242" i="1" s="1"/>
  <c r="G242" i="1" s="1"/>
  <c r="A242" i="1" s="1"/>
  <c r="T384" i="1"/>
  <c r="U384" i="1" s="1"/>
  <c r="V384" i="1" s="1"/>
  <c r="W384" i="1" s="1"/>
  <c r="G384" i="1" s="1"/>
  <c r="T90" i="1"/>
  <c r="U90" i="1" s="1"/>
  <c r="V90" i="1" s="1"/>
  <c r="W90" i="1" s="1"/>
  <c r="G90" i="1" s="1"/>
  <c r="A90" i="1" s="1"/>
  <c r="T122" i="1"/>
  <c r="U122" i="1" s="1"/>
  <c r="V122" i="1" s="1"/>
  <c r="W122" i="1" s="1"/>
  <c r="G122" i="1" s="1"/>
  <c r="A122" i="1" s="1"/>
  <c r="T251" i="1"/>
  <c r="U251" i="1" s="1"/>
  <c r="V251" i="1" s="1"/>
  <c r="W251" i="1" s="1"/>
  <c r="G251" i="1" s="1"/>
  <c r="A251" i="1" s="1"/>
  <c r="T418" i="1"/>
  <c r="U418" i="1" s="1"/>
  <c r="V418" i="1" s="1"/>
  <c r="W418" i="1" s="1"/>
  <c r="G418" i="1" s="1"/>
  <c r="A418" i="1" s="1"/>
  <c r="T316" i="1"/>
  <c r="U316" i="1" s="1"/>
  <c r="V316" i="1" s="1"/>
  <c r="W316" i="1" s="1"/>
  <c r="G316" i="1" s="1"/>
  <c r="A316" i="1" s="1"/>
  <c r="T70" i="1"/>
  <c r="U70" i="1" s="1"/>
  <c r="V70" i="1" s="1"/>
  <c r="W70" i="1" s="1"/>
  <c r="G70" i="1" s="1"/>
  <c r="T219" i="1"/>
  <c r="U219" i="1" s="1"/>
  <c r="V219" i="1" s="1"/>
  <c r="W219" i="1" s="1"/>
  <c r="G219" i="1" s="1"/>
  <c r="A219" i="1" s="1"/>
  <c r="T342" i="1"/>
  <c r="U342" i="1" s="1"/>
  <c r="V342" i="1" s="1"/>
  <c r="W342" i="1" s="1"/>
  <c r="G342" i="1" s="1"/>
  <c r="T141" i="1"/>
  <c r="U141" i="1" s="1"/>
  <c r="V141" i="1" s="1"/>
  <c r="W141" i="1" s="1"/>
  <c r="G141" i="1" s="1"/>
  <c r="A141" i="1" s="1"/>
  <c r="T117" i="1"/>
  <c r="U117" i="1" s="1"/>
  <c r="V117" i="1" s="1"/>
  <c r="W117" i="1" s="1"/>
  <c r="G117" i="1" s="1"/>
  <c r="A117" i="1" s="1"/>
  <c r="T40" i="1"/>
  <c r="U40" i="1" s="1"/>
  <c r="V40" i="1" s="1"/>
  <c r="W40" i="1" s="1"/>
  <c r="G40" i="1" s="1"/>
  <c r="T33" i="1"/>
  <c r="U33" i="1" s="1"/>
  <c r="V33" i="1" s="1"/>
  <c r="W33" i="1" s="1"/>
  <c r="G33" i="1" s="1"/>
  <c r="A33" i="1" s="1"/>
  <c r="T395" i="1"/>
  <c r="U395" i="1" s="1"/>
  <c r="V395" i="1" s="1"/>
  <c r="W395" i="1" s="1"/>
  <c r="G395" i="1" s="1"/>
  <c r="A395" i="1" s="1"/>
  <c r="T250" i="1"/>
  <c r="U250" i="1" s="1"/>
  <c r="V250" i="1" s="1"/>
  <c r="Q250" i="1" s="1"/>
  <c r="W250" i="1" s="1"/>
  <c r="G250" i="1" s="1"/>
  <c r="A250" i="1" s="1"/>
  <c r="T11" i="1"/>
  <c r="U11" i="1" s="1"/>
  <c r="V11" i="1" s="1"/>
  <c r="W11" i="1" s="1"/>
  <c r="G11" i="1" s="1"/>
  <c r="A11" i="1" s="1"/>
  <c r="T85" i="1"/>
  <c r="U85" i="1" s="1"/>
  <c r="V85" i="1" s="1"/>
  <c r="W85" i="1" s="1"/>
  <c r="G85" i="1" s="1"/>
  <c r="A85" i="1" s="1"/>
  <c r="T293" i="1"/>
  <c r="U293" i="1" s="1"/>
  <c r="V293" i="1" s="1"/>
  <c r="W293" i="1" s="1"/>
  <c r="G293" i="1" s="1"/>
  <c r="A293" i="1" s="1"/>
  <c r="T47" i="1"/>
  <c r="U47" i="1" s="1"/>
  <c r="O47" i="1" s="1"/>
  <c r="V47" i="1" s="1"/>
  <c r="W47" i="1" s="1"/>
  <c r="G47" i="1" s="1"/>
  <c r="T77" i="1"/>
  <c r="U77" i="1" s="1"/>
  <c r="O77" i="1" s="1"/>
  <c r="V77" i="1" s="1"/>
  <c r="W77" i="1" s="1"/>
  <c r="G77" i="1" s="1"/>
  <c r="A77" i="1" s="1"/>
  <c r="T335" i="1"/>
  <c r="U335" i="1" s="1"/>
  <c r="V335" i="1" s="1"/>
  <c r="W335" i="1" s="1"/>
  <c r="G335" i="1" s="1"/>
  <c r="T162" i="1"/>
  <c r="U162" i="1" s="1"/>
  <c r="V162" i="1" s="1"/>
  <c r="W162" i="1" s="1"/>
  <c r="G162" i="1" s="1"/>
  <c r="T278" i="1"/>
  <c r="U278" i="1" s="1"/>
  <c r="O278" i="1" s="1"/>
  <c r="V278" i="1" s="1"/>
  <c r="W278" i="1" s="1"/>
  <c r="G278" i="1" s="1"/>
  <c r="A278" i="1" s="1"/>
  <c r="T398" i="1"/>
  <c r="U398" i="1" s="1"/>
  <c r="V398" i="1" s="1"/>
  <c r="W398" i="1" s="1"/>
  <c r="G398" i="1" s="1"/>
  <c r="A398" i="1" s="1"/>
  <c r="T109" i="1"/>
  <c r="U109" i="1" s="1"/>
  <c r="V109" i="1" s="1"/>
  <c r="W109" i="1" s="1"/>
  <c r="G109" i="1" s="1"/>
  <c r="A109" i="1" s="1"/>
  <c r="T147" i="1"/>
  <c r="U147" i="1" s="1"/>
  <c r="O147" i="1" s="1"/>
  <c r="V147" i="1" s="1"/>
  <c r="W147" i="1" s="1"/>
  <c r="G147" i="1" s="1"/>
  <c r="A147" i="1" s="1"/>
  <c r="T255" i="1"/>
  <c r="U255" i="1" s="1"/>
  <c r="V255" i="1" s="1"/>
  <c r="W255" i="1" s="1"/>
  <c r="G255" i="1" s="1"/>
  <c r="T422" i="1"/>
  <c r="U422" i="1" s="1"/>
  <c r="V422" i="1" s="1"/>
  <c r="W422" i="1" s="1"/>
  <c r="G422" i="1" s="1"/>
  <c r="A422" i="1" s="1"/>
  <c r="T324" i="1"/>
  <c r="U324" i="1" s="1"/>
  <c r="V324" i="1" s="1"/>
  <c r="W324" i="1" s="1"/>
  <c r="G324" i="1" s="1"/>
  <c r="A324" i="1" s="1"/>
  <c r="T89" i="1"/>
  <c r="U89" i="1" s="1"/>
  <c r="V89" i="1" s="1"/>
  <c r="W89" i="1" s="1"/>
  <c r="G89" i="1" s="1"/>
  <c r="A89" i="1" s="1"/>
  <c r="T75" i="1"/>
  <c r="U75" i="1" s="1"/>
  <c r="V75" i="1" s="1"/>
  <c r="W75" i="1" s="1"/>
  <c r="G75" i="1" s="1"/>
  <c r="A75" i="1" s="1"/>
  <c r="T353" i="1"/>
  <c r="U353" i="1" s="1"/>
  <c r="O353" i="1" s="1"/>
  <c r="V353" i="1" s="1"/>
  <c r="W353" i="1" s="1"/>
  <c r="G353" i="1" s="1"/>
  <c r="A353" i="1" s="1"/>
  <c r="T153" i="1"/>
  <c r="U153" i="1" s="1"/>
  <c r="V153" i="1" s="1"/>
  <c r="W153" i="1" s="1"/>
  <c r="G153" i="1" s="1"/>
  <c r="T126" i="1"/>
  <c r="U126" i="1" s="1"/>
  <c r="V126" i="1" s="1"/>
  <c r="W126" i="1" s="1"/>
  <c r="G126" i="1" s="1"/>
  <c r="A126" i="1" s="1"/>
  <c r="T260" i="1"/>
  <c r="U260" i="1" s="1"/>
  <c r="O260" i="1" s="1"/>
  <c r="V260" i="1" s="1"/>
  <c r="W260" i="1" s="1"/>
  <c r="G260" i="1" s="1"/>
  <c r="T266" i="1"/>
  <c r="U266" i="1" s="1"/>
  <c r="V266" i="1" s="1"/>
  <c r="W266" i="1" s="1"/>
  <c r="G266" i="1" s="1"/>
  <c r="T270" i="1"/>
  <c r="U270" i="1" s="1"/>
  <c r="V270" i="1" s="1"/>
  <c r="W270" i="1" s="1"/>
  <c r="G270" i="1" s="1"/>
  <c r="T104" i="1"/>
  <c r="U104" i="1" s="1"/>
  <c r="V104" i="1" s="1"/>
  <c r="W104" i="1" s="1"/>
  <c r="G104" i="1" s="1"/>
  <c r="A104" i="1" s="1"/>
  <c r="T449" i="1"/>
  <c r="U449" i="1" s="1"/>
  <c r="V449" i="1" s="1"/>
  <c r="W449" i="1" s="1"/>
  <c r="G449" i="1" s="1"/>
  <c r="T224" i="1"/>
  <c r="U224" i="1" s="1"/>
  <c r="V224" i="1" s="1"/>
  <c r="W224" i="1" s="1"/>
  <c r="G224" i="1" s="1"/>
  <c r="A224" i="1" s="1"/>
  <c r="T338" i="1"/>
  <c r="U338" i="1" s="1"/>
  <c r="V338" i="1" s="1"/>
  <c r="W338" i="1" s="1"/>
  <c r="G338" i="1" s="1"/>
  <c r="T112" i="1"/>
  <c r="U112" i="1" s="1"/>
  <c r="O112" i="1" s="1"/>
  <c r="V112" i="1" s="1"/>
  <c r="W112" i="1" s="1"/>
  <c r="G112" i="1" s="1"/>
  <c r="A112" i="1" s="1"/>
  <c r="T107" i="1"/>
  <c r="U107" i="1" s="1"/>
  <c r="V107" i="1" s="1"/>
  <c r="W107" i="1" s="1"/>
  <c r="G107" i="1" s="1"/>
  <c r="T367" i="1"/>
  <c r="U367" i="1" s="1"/>
  <c r="V367" i="1" s="1"/>
  <c r="W367" i="1" s="1"/>
  <c r="G367" i="1" s="1"/>
  <c r="A367" i="1" s="1"/>
  <c r="T200" i="1"/>
  <c r="U200" i="1" s="1"/>
  <c r="V200" i="1" s="1"/>
  <c r="W200" i="1" s="1"/>
  <c r="G200" i="1" s="1"/>
  <c r="T351" i="1"/>
  <c r="U351" i="1" s="1"/>
  <c r="V351" i="1" s="1"/>
  <c r="W351" i="1" s="1"/>
  <c r="G351" i="1" s="1"/>
  <c r="T372" i="1"/>
  <c r="U372" i="1" s="1"/>
  <c r="V372" i="1" s="1"/>
  <c r="W372" i="1" s="1"/>
  <c r="G372" i="1" s="1"/>
  <c r="T137" i="1"/>
  <c r="U137" i="1" s="1"/>
  <c r="O137" i="1" s="1"/>
  <c r="V137" i="1" s="1"/>
  <c r="W137" i="1" s="1"/>
  <c r="G137" i="1" s="1"/>
  <c r="A137" i="1" s="1"/>
  <c r="T234" i="1"/>
  <c r="U234" i="1" s="1"/>
  <c r="V234" i="1" s="1"/>
  <c r="W234" i="1" s="1"/>
  <c r="G234" i="1" s="1"/>
  <c r="A234" i="1" s="1"/>
  <c r="T167" i="1"/>
  <c r="U167" i="1" s="1"/>
  <c r="V167" i="1" s="1"/>
  <c r="W167" i="1" s="1"/>
  <c r="G167" i="1" s="1"/>
  <c r="A167" i="1" s="1"/>
  <c r="T420" i="1"/>
  <c r="U420" i="1" s="1"/>
  <c r="V420" i="1" s="1"/>
  <c r="W420" i="1" s="1"/>
  <c r="G420" i="1" s="1"/>
  <c r="A420" i="1" s="1"/>
  <c r="T84" i="1"/>
  <c r="U84" i="1" s="1"/>
  <c r="V84" i="1" s="1"/>
  <c r="W84" i="1" s="1"/>
  <c r="G84" i="1" s="1"/>
  <c r="A84" i="1" s="1"/>
  <c r="T346" i="1"/>
  <c r="U346" i="1" s="1"/>
  <c r="V346" i="1" s="1"/>
  <c r="W346" i="1" s="1"/>
  <c r="G346" i="1" s="1"/>
  <c r="A346" i="1" s="1"/>
  <c r="T44" i="1"/>
  <c r="U44" i="1" s="1"/>
  <c r="V44" i="1" s="1"/>
  <c r="W44" i="1" s="1"/>
  <c r="G44" i="1" s="1"/>
  <c r="A44" i="1" s="1"/>
  <c r="T252" i="1"/>
  <c r="U252" i="1" s="1"/>
  <c r="O252" i="1" s="1"/>
  <c r="V252" i="1" s="1"/>
  <c r="W252" i="1" s="1"/>
  <c r="G252" i="1" s="1"/>
  <c r="T386" i="1"/>
  <c r="U386" i="1" s="1"/>
  <c r="V386" i="1" s="1"/>
  <c r="Q386" i="1" s="1"/>
  <c r="W386" i="1" s="1"/>
  <c r="G386" i="1" s="1"/>
  <c r="A386" i="1" s="1"/>
  <c r="T208" i="1"/>
  <c r="U208" i="1" s="1"/>
  <c r="V208" i="1" s="1"/>
  <c r="W208" i="1" s="1"/>
  <c r="G208" i="1" s="1"/>
  <c r="T376" i="1"/>
  <c r="U376" i="1" s="1"/>
  <c r="V376" i="1" s="1"/>
  <c r="W376" i="1" s="1"/>
  <c r="G376" i="1" s="1"/>
  <c r="T381" i="1"/>
  <c r="U381" i="1" s="1"/>
  <c r="O381" i="1" s="1"/>
  <c r="V381" i="1" s="1"/>
  <c r="W381" i="1" s="1"/>
  <c r="G381" i="1" s="1"/>
  <c r="T186" i="1"/>
  <c r="U186" i="1" s="1"/>
  <c r="V186" i="1" s="1"/>
  <c r="W186" i="1" s="1"/>
  <c r="G186" i="1" s="1"/>
  <c r="T243" i="1"/>
  <c r="U243" i="1" s="1"/>
  <c r="V243" i="1" s="1"/>
  <c r="W243" i="1" s="1"/>
  <c r="G243" i="1" s="1"/>
  <c r="A243" i="1" s="1"/>
  <c r="T441" i="1"/>
  <c r="U441" i="1" s="1"/>
  <c r="V441" i="1" s="1"/>
  <c r="W441" i="1" s="1"/>
  <c r="G441" i="1" s="1"/>
  <c r="A441" i="1" s="1"/>
  <c r="T80" i="1"/>
  <c r="U80" i="1" s="1"/>
  <c r="V80" i="1" s="1"/>
  <c r="W80" i="1" s="1"/>
  <c r="G80" i="1" s="1"/>
  <c r="A80" i="1" s="1"/>
  <c r="T248" i="1"/>
  <c r="U248" i="1" s="1"/>
  <c r="V248" i="1" s="1"/>
  <c r="W248" i="1" s="1"/>
  <c r="G248" i="1" s="1"/>
  <c r="A248" i="1" s="1"/>
  <c r="T298" i="1"/>
  <c r="U298" i="1" s="1"/>
  <c r="O298" i="1" s="1"/>
  <c r="V298" i="1" s="1"/>
  <c r="W298" i="1" s="1"/>
  <c r="G298" i="1" s="1"/>
  <c r="A298" i="1" s="1"/>
  <c r="T48" i="1"/>
  <c r="U48" i="1" s="1"/>
  <c r="V48" i="1" s="1"/>
  <c r="W48" i="1" s="1"/>
  <c r="G48" i="1" s="1"/>
  <c r="T20" i="1"/>
  <c r="U20" i="1" s="1"/>
  <c r="V20" i="1" s="1"/>
  <c r="W20" i="1" s="1"/>
  <c r="G20" i="1" s="1"/>
  <c r="T326" i="1"/>
  <c r="U326" i="1" s="1"/>
  <c r="V326" i="1" s="1"/>
  <c r="W326" i="1" s="1"/>
  <c r="G326" i="1" s="1"/>
  <c r="T296" i="1"/>
  <c r="U296" i="1" s="1"/>
  <c r="V296" i="1" s="1"/>
  <c r="W296" i="1" s="1"/>
  <c r="G296" i="1" s="1"/>
  <c r="A296" i="1" s="1"/>
  <c r="T259" i="1"/>
  <c r="U259" i="1" s="1"/>
  <c r="V259" i="1" s="1"/>
  <c r="W259" i="1" s="1"/>
  <c r="G259" i="1" s="1"/>
  <c r="T86" i="1"/>
  <c r="U86" i="1" s="1"/>
  <c r="V86" i="1" s="1"/>
  <c r="W86" i="1" s="1"/>
  <c r="G86" i="1" s="1"/>
  <c r="A86" i="1" s="1"/>
  <c r="T57" i="1"/>
  <c r="U57" i="1" s="1"/>
  <c r="V57" i="1" s="1"/>
  <c r="W57" i="1" s="1"/>
  <c r="G57" i="1" s="1"/>
  <c r="A57" i="1" s="1"/>
  <c r="T28" i="1"/>
  <c r="U28" i="1" s="1"/>
  <c r="V28" i="1" s="1"/>
  <c r="W28" i="1" s="1"/>
  <c r="G28" i="1" s="1"/>
  <c r="A28" i="1" s="1"/>
  <c r="T24" i="1"/>
  <c r="U24" i="1" s="1"/>
  <c r="V24" i="1" s="1"/>
  <c r="W24" i="1" s="1"/>
  <c r="G24" i="1" s="1"/>
  <c r="T313" i="1"/>
  <c r="U313" i="1" s="1"/>
  <c r="V313" i="1" s="1"/>
  <c r="W313" i="1" s="1"/>
  <c r="G313" i="1" s="1"/>
  <c r="T263" i="1"/>
  <c r="U263" i="1" s="1"/>
  <c r="V263" i="1" s="1"/>
  <c r="Q263" i="1" s="1"/>
  <c r="W263" i="1" s="1"/>
  <c r="G263" i="1" s="1"/>
  <c r="T105" i="1"/>
  <c r="U105" i="1" s="1"/>
  <c r="V105" i="1" s="1"/>
  <c r="W105" i="1" s="1"/>
  <c r="G105" i="1" s="1"/>
  <c r="A105" i="1" s="1"/>
  <c r="T432" i="1"/>
  <c r="U432" i="1" s="1"/>
  <c r="V432" i="1" s="1"/>
  <c r="W432" i="1" s="1"/>
  <c r="G432" i="1" s="1"/>
  <c r="A432" i="1" s="1"/>
  <c r="T175" i="1"/>
  <c r="U175" i="1" s="1"/>
  <c r="V175" i="1" s="1"/>
  <c r="W175" i="1" s="1"/>
  <c r="G175" i="1" s="1"/>
  <c r="A175" i="1" s="1"/>
  <c r="T393" i="1"/>
  <c r="U393" i="1" s="1"/>
  <c r="V393" i="1" s="1"/>
  <c r="W393" i="1" s="1"/>
  <c r="S393" i="1" s="1"/>
  <c r="G393" i="1" s="1"/>
  <c r="A393" i="1" s="1"/>
  <c r="T436" i="1"/>
  <c r="U436" i="1" s="1"/>
  <c r="V436" i="1" s="1"/>
  <c r="W436" i="1" s="1"/>
  <c r="G436" i="1" s="1"/>
  <c r="A436" i="1" s="1"/>
  <c r="T174" i="1"/>
  <c r="U174" i="1" s="1"/>
  <c r="V174" i="1" s="1"/>
  <c r="W174" i="1" s="1"/>
  <c r="G174" i="1" s="1"/>
  <c r="A174" i="1" s="1"/>
  <c r="T397" i="1"/>
  <c r="U397" i="1" s="1"/>
  <c r="O397" i="1" s="1"/>
  <c r="V397" i="1" s="1"/>
  <c r="Q397" i="1" s="1"/>
  <c r="W397" i="1" s="1"/>
  <c r="G397" i="1" s="1"/>
  <c r="A397" i="1" s="1"/>
  <c r="T216" i="1"/>
  <c r="U216" i="1" s="1"/>
  <c r="V216" i="1" s="1"/>
  <c r="W216" i="1" s="1"/>
  <c r="G216" i="1" s="1"/>
  <c r="T32" i="1"/>
  <c r="U32" i="1" s="1"/>
  <c r="V32" i="1" s="1"/>
  <c r="W32" i="1" s="1"/>
  <c r="G32" i="1" s="1"/>
  <c r="A32" i="1" s="1"/>
  <c r="T331" i="1"/>
  <c r="U331" i="1" s="1"/>
  <c r="V331" i="1" s="1"/>
  <c r="Q331" i="1" s="1"/>
  <c r="W331" i="1" s="1"/>
  <c r="G331" i="1" s="1"/>
  <c r="A331" i="1" s="1"/>
  <c r="T136" i="1"/>
  <c r="U136" i="1" s="1"/>
  <c r="V136" i="1" s="1"/>
  <c r="W136" i="1" s="1"/>
  <c r="G136" i="1" s="1"/>
  <c r="A136" i="1" s="1"/>
  <c r="T419" i="1"/>
  <c r="U419" i="1" s="1"/>
  <c r="V419" i="1" s="1"/>
  <c r="W419" i="1" s="1"/>
  <c r="G419" i="1" s="1"/>
  <c r="A419" i="1" s="1"/>
  <c r="T269" i="1"/>
  <c r="U269" i="1" s="1"/>
  <c r="V269" i="1" s="1"/>
  <c r="W269" i="1" s="1"/>
  <c r="G269" i="1" s="1"/>
  <c r="T265" i="1"/>
  <c r="U265" i="1" s="1"/>
  <c r="V265" i="1" s="1"/>
  <c r="W265" i="1" s="1"/>
  <c r="G265" i="1" s="1"/>
  <c r="T62" i="1"/>
  <c r="U62" i="1" s="1"/>
  <c r="V62" i="1" s="1"/>
  <c r="W62" i="1" s="1"/>
  <c r="G62" i="1" s="1"/>
  <c r="F670" i="13"/>
  <c r="F671" i="13"/>
  <c r="F668" i="13"/>
  <c r="A239" i="1"/>
  <c r="W505" i="12" l="1"/>
  <c r="W978" i="12"/>
  <c r="W193" i="12"/>
  <c r="A416" i="1"/>
  <c r="F669" i="13" l="1"/>
  <c r="K580" i="12"/>
  <c r="K448" i="12"/>
  <c r="K520" i="12"/>
  <c r="K579" i="12"/>
  <c r="K559" i="12"/>
  <c r="K525" i="12"/>
  <c r="K67" i="12"/>
  <c r="K500" i="12"/>
  <c r="K365" i="12"/>
  <c r="K216" i="12"/>
  <c r="K383" i="12"/>
  <c r="K362" i="12"/>
  <c r="K274" i="12"/>
  <c r="K340" i="12"/>
  <c r="K1072" i="12"/>
  <c r="K648" i="12"/>
  <c r="K484" i="12"/>
  <c r="K433" i="12"/>
  <c r="K137" i="12"/>
  <c r="K415" i="12"/>
  <c r="K1066" i="12"/>
  <c r="K194" i="12"/>
  <c r="K1067" i="12"/>
  <c r="K153" i="12"/>
  <c r="K70" i="12"/>
  <c r="K159" i="12"/>
  <c r="K174" i="12"/>
  <c r="K1060" i="12"/>
  <c r="K68" i="12"/>
  <c r="K349" i="12"/>
  <c r="K357" i="12"/>
  <c r="K105" i="12"/>
  <c r="K621" i="12"/>
  <c r="K30" i="12"/>
  <c r="K145" i="12"/>
  <c r="K25" i="12"/>
  <c r="K206" i="12"/>
  <c r="K420" i="12"/>
  <c r="K321" i="12"/>
  <c r="K353" i="12"/>
  <c r="K259" i="12"/>
  <c r="K56" i="12"/>
  <c r="K119" i="12"/>
  <c r="K382" i="12"/>
  <c r="N500" i="12"/>
  <c r="K488" i="12"/>
  <c r="K497" i="12"/>
  <c r="K233" i="12"/>
  <c r="K427" i="12"/>
  <c r="K439" i="12"/>
  <c r="K89" i="12"/>
  <c r="K975" i="12"/>
  <c r="K566" i="12"/>
  <c r="K1028" i="12"/>
  <c r="K271" i="12"/>
  <c r="K392" i="12"/>
  <c r="N174" i="12"/>
  <c r="K217" i="12"/>
  <c r="K470" i="12"/>
  <c r="K44" i="12"/>
  <c r="K290" i="12"/>
  <c r="K146" i="12"/>
  <c r="K1025" i="12"/>
  <c r="K200" i="12"/>
  <c r="K228" i="12"/>
  <c r="K394" i="12"/>
  <c r="K592" i="12"/>
  <c r="K292" i="12"/>
  <c r="K287" i="12"/>
  <c r="K1022" i="12"/>
  <c r="K164" i="12"/>
  <c r="K1078" i="12"/>
  <c r="K1051" i="12"/>
  <c r="K38" i="12"/>
  <c r="K215" i="12"/>
  <c r="K40" i="12"/>
  <c r="K565" i="12"/>
  <c r="K629" i="12"/>
  <c r="K1001" i="12"/>
  <c r="K567" i="12"/>
  <c r="K80" i="12"/>
  <c r="K344" i="12"/>
  <c r="K17" i="12"/>
  <c r="K615" i="12"/>
  <c r="K425" i="12"/>
  <c r="K361" i="12"/>
  <c r="K282" i="12"/>
  <c r="K219" i="12"/>
  <c r="K1008" i="12"/>
  <c r="N525" i="12"/>
  <c r="K120" i="12"/>
  <c r="K1019" i="12"/>
  <c r="K458" i="12"/>
  <c r="K514" i="12"/>
  <c r="N56" i="12"/>
  <c r="K577" i="12"/>
  <c r="K84" i="12"/>
  <c r="K541" i="12"/>
  <c r="K555" i="12"/>
  <c r="K144" i="12"/>
  <c r="K1054" i="12"/>
  <c r="K646" i="12"/>
  <c r="K240" i="12"/>
  <c r="N357" i="12"/>
  <c r="K231" i="12"/>
  <c r="K508" i="12"/>
  <c r="K993" i="12"/>
  <c r="K486" i="12"/>
  <c r="K610" i="12"/>
  <c r="K1006" i="12"/>
  <c r="K326" i="12"/>
  <c r="K37" i="12"/>
  <c r="K443" i="12"/>
  <c r="K519" i="12"/>
  <c r="K168" i="12"/>
  <c r="K364" i="12"/>
  <c r="N364" i="12" s="1"/>
  <c r="K62" i="12"/>
  <c r="K102" i="12"/>
  <c r="K597" i="12"/>
  <c r="K467" i="12"/>
  <c r="K82" i="12"/>
  <c r="K163" i="12"/>
  <c r="K475" i="12"/>
  <c r="K504" i="12"/>
  <c r="K408" i="12"/>
  <c r="K645" i="12"/>
  <c r="K299" i="12"/>
  <c r="K152" i="12"/>
  <c r="K266" i="12"/>
  <c r="K437" i="12"/>
  <c r="K27" i="12"/>
  <c r="K301" i="12"/>
  <c r="K140" i="12"/>
  <c r="K195" i="12"/>
  <c r="K386" i="12"/>
  <c r="K619" i="12"/>
  <c r="K1052" i="12"/>
  <c r="K177" i="12"/>
  <c r="K71" i="12"/>
  <c r="K576" i="12"/>
  <c r="K323" i="12"/>
  <c r="K393" i="12"/>
  <c r="K242" i="12"/>
  <c r="K54" i="12"/>
  <c r="N54" i="12" s="1"/>
  <c r="K578" i="12"/>
  <c r="N578" i="12" s="1"/>
  <c r="K158" i="12"/>
  <c r="K663" i="12"/>
  <c r="K489" i="12"/>
  <c r="K992" i="12"/>
  <c r="K72" i="12"/>
  <c r="K26" i="12"/>
  <c r="K267" i="12"/>
  <c r="K322" i="12"/>
  <c r="K510" i="12"/>
  <c r="K100" i="12"/>
  <c r="K389" i="12"/>
  <c r="K413" i="12"/>
  <c r="K116" i="12"/>
  <c r="K444" i="12"/>
  <c r="N489" i="12"/>
  <c r="K430" i="12"/>
  <c r="K661" i="12"/>
  <c r="K421" i="12"/>
  <c r="N421" i="12" s="1"/>
  <c r="K262" i="12"/>
  <c r="K165" i="12"/>
  <c r="K532" i="12"/>
  <c r="K16" i="12"/>
  <c r="K343" i="12"/>
  <c r="K419" i="12"/>
  <c r="K157" i="12"/>
  <c r="K617" i="12"/>
  <c r="K994" i="12"/>
  <c r="K587" i="12"/>
  <c r="K657" i="12"/>
  <c r="K563" i="12"/>
  <c r="K278" i="12"/>
  <c r="K162" i="12"/>
  <c r="K57" i="12"/>
  <c r="K492" i="12"/>
  <c r="K428" i="12"/>
  <c r="K21" i="12"/>
  <c r="K521" i="12"/>
  <c r="K75" i="12"/>
  <c r="K627" i="12"/>
  <c r="N627" i="12" s="1"/>
  <c r="K110" i="12"/>
  <c r="N1006" i="12"/>
  <c r="K63" i="12"/>
  <c r="K1073" i="12"/>
  <c r="K169" i="12"/>
  <c r="K391" i="12"/>
  <c r="N70" i="12"/>
  <c r="K142" i="12"/>
  <c r="K337" i="12"/>
  <c r="K111" i="12"/>
  <c r="K320" i="12"/>
  <c r="K341" i="12"/>
  <c r="K625" i="12"/>
  <c r="K582" i="12"/>
  <c r="K183" i="12"/>
  <c r="K483" i="12"/>
  <c r="N559" i="12"/>
  <c r="K356" i="12"/>
  <c r="K218" i="12"/>
  <c r="K286" i="12"/>
  <c r="K535" i="12"/>
  <c r="K472" i="12"/>
  <c r="K330" i="12"/>
  <c r="K36" i="12"/>
  <c r="K635" i="12"/>
  <c r="N183" i="12"/>
  <c r="P3198" i="14"/>
  <c r="K307" i="12"/>
  <c r="K250" i="12"/>
  <c r="K446" i="12"/>
  <c r="K18" i="12"/>
  <c r="K47" i="12"/>
  <c r="K456" i="12"/>
  <c r="N519" i="12"/>
  <c r="K564" i="12"/>
  <c r="K251" i="12"/>
  <c r="K192" i="12"/>
  <c r="N100" i="12"/>
  <c r="K209" i="12"/>
  <c r="K493" i="12"/>
  <c r="K977" i="12"/>
  <c r="K554" i="12"/>
  <c r="K656" i="12"/>
  <c r="K281" i="12"/>
  <c r="K88" i="12"/>
  <c r="K113" i="12"/>
  <c r="K501" i="12"/>
  <c r="K1002" i="12"/>
  <c r="K384" i="12"/>
  <c r="K395" i="12"/>
  <c r="K150" i="12"/>
  <c r="N150" i="12" s="1"/>
  <c r="K593" i="12"/>
  <c r="K103" i="12"/>
  <c r="K11" i="12"/>
  <c r="K225" i="12"/>
  <c r="N225" i="12" s="1"/>
  <c r="K455" i="12"/>
  <c r="K590" i="12"/>
  <c r="K175" i="12"/>
  <c r="K436" i="12"/>
  <c r="K546" i="12"/>
  <c r="K1004" i="12"/>
  <c r="K346" i="12"/>
  <c r="K43" i="12"/>
  <c r="K205" i="12"/>
  <c r="K156" i="12"/>
  <c r="K397" i="12"/>
  <c r="K465" i="12"/>
  <c r="K996" i="12"/>
  <c r="K311" i="12"/>
  <c r="K633" i="12"/>
  <c r="N633" i="12" s="1"/>
  <c r="K296" i="12"/>
  <c r="K454" i="12"/>
  <c r="K1005" i="12"/>
  <c r="K641" i="12"/>
  <c r="N641" i="12" s="1"/>
  <c r="K293" i="12"/>
  <c r="K622" i="12"/>
  <c r="K302" i="12"/>
  <c r="K515" i="12"/>
  <c r="K985" i="12"/>
  <c r="K249" i="12"/>
  <c r="K620" i="12"/>
  <c r="K46" i="12"/>
  <c r="K602" i="12"/>
  <c r="K297" i="12"/>
  <c r="N340" i="12"/>
  <c r="K474" i="12"/>
  <c r="K588" i="12"/>
  <c r="K126" i="12"/>
  <c r="U1" i="14"/>
  <c r="K246" i="12"/>
  <c r="K381" i="12"/>
  <c r="K48" i="12"/>
  <c r="J1" i="12"/>
  <c r="K114" i="12"/>
  <c r="K584" i="12"/>
  <c r="K319" i="12"/>
  <c r="K315" i="12"/>
  <c r="K449" i="12"/>
  <c r="K87" i="12"/>
  <c r="K573" i="12"/>
  <c r="K527" i="12"/>
  <c r="K207" i="12"/>
  <c r="N207" i="12" s="1"/>
  <c r="Q207" i="12" s="1"/>
  <c r="K644" i="12"/>
  <c r="K74" i="12"/>
  <c r="K981" i="12"/>
  <c r="K212" i="12"/>
  <c r="K265" i="12"/>
  <c r="K654" i="12"/>
  <c r="K19" i="12"/>
  <c r="K131" i="12"/>
  <c r="K61" i="12"/>
  <c r="K184" i="12"/>
  <c r="N184" i="12" s="1"/>
  <c r="K117" i="12"/>
  <c r="K399" i="12"/>
  <c r="N323" i="12"/>
  <c r="K562" i="12"/>
  <c r="K173" i="12"/>
  <c r="K496" i="12"/>
  <c r="K976" i="12"/>
  <c r="K376" i="12"/>
  <c r="N645" i="12"/>
  <c r="K204" i="12"/>
  <c r="K660" i="12"/>
  <c r="K600" i="12"/>
  <c r="N168" i="12"/>
  <c r="N156" i="12"/>
  <c r="K115" i="12"/>
  <c r="K234" i="12"/>
  <c r="N234" i="12" s="1"/>
  <c r="K481" i="12"/>
  <c r="K529" i="12"/>
  <c r="K99" i="12"/>
  <c r="K51" i="12"/>
  <c r="N593" i="12"/>
  <c r="K390" i="12"/>
  <c r="N994" i="12"/>
  <c r="K534" i="12"/>
  <c r="K213" i="12"/>
  <c r="K201" i="12"/>
  <c r="N365" i="12"/>
  <c r="N484" i="12"/>
  <c r="K377" i="12"/>
  <c r="K256" i="12"/>
  <c r="N321" i="12"/>
  <c r="K1003" i="12"/>
  <c r="N481" i="12"/>
  <c r="N1008" i="12"/>
  <c r="N105" i="12"/>
  <c r="K506" i="12"/>
  <c r="K8" i="12"/>
  <c r="K407" i="12"/>
  <c r="K35" i="12"/>
  <c r="K42" i="12"/>
  <c r="K161" i="12"/>
  <c r="K516" i="12"/>
  <c r="K208" i="12"/>
  <c r="K970" i="12"/>
  <c r="N47" i="12"/>
  <c r="K613" i="12"/>
  <c r="K459" i="12"/>
  <c r="K181" i="12"/>
  <c r="N87" i="12"/>
  <c r="N510" i="12"/>
  <c r="N346" i="12"/>
  <c r="K623" i="12"/>
  <c r="K491" i="12"/>
  <c r="K503" i="12"/>
  <c r="N503" i="12" s="1"/>
  <c r="K179" i="12"/>
  <c r="K651" i="12"/>
  <c r="K601" i="12"/>
  <c r="N601" i="12" s="1"/>
  <c r="K423" i="12"/>
  <c r="N423" i="12" s="1"/>
  <c r="K221" i="12"/>
  <c r="K39" i="12"/>
  <c r="K406" i="12"/>
  <c r="K324" i="12"/>
  <c r="K476" i="12"/>
  <c r="K223" i="12"/>
  <c r="K379" i="12"/>
  <c r="K460" i="12"/>
  <c r="N460" i="12" s="1"/>
  <c r="K112" i="12"/>
  <c r="K360" i="12"/>
  <c r="K66" i="12"/>
  <c r="K339" i="12"/>
  <c r="K352" i="12"/>
  <c r="K1080" i="12"/>
  <c r="K109" i="12"/>
  <c r="K618" i="12"/>
  <c r="K148" i="12"/>
  <c r="K526" i="12"/>
  <c r="K478" i="12"/>
  <c r="K291" i="12"/>
  <c r="K257" i="12"/>
  <c r="K342" i="12"/>
  <c r="K422" i="12"/>
  <c r="N422" i="12" s="1"/>
  <c r="K373" i="12"/>
  <c r="K258" i="12"/>
  <c r="K295" i="12"/>
  <c r="K139" i="12"/>
  <c r="K226" i="12"/>
  <c r="K245" i="12"/>
  <c r="K34" i="12"/>
  <c r="K1059" i="12"/>
  <c r="K60" i="12"/>
  <c r="K45" i="12"/>
  <c r="K1044" i="12"/>
  <c r="K482" i="12"/>
  <c r="K98" i="12"/>
  <c r="K334" i="12"/>
  <c r="K49" i="12"/>
  <c r="K6" i="12"/>
  <c r="K272" i="12"/>
  <c r="K471" i="12"/>
  <c r="K363" i="12"/>
  <c r="N363" i="12" s="1"/>
  <c r="K522" i="12"/>
  <c r="K396" i="12"/>
  <c r="N396" i="12" s="1"/>
  <c r="K1053" i="12"/>
  <c r="N39" i="12"/>
  <c r="K141" i="12"/>
  <c r="N141" i="12" s="1"/>
  <c r="K557" i="12"/>
  <c r="K176" i="12"/>
  <c r="K285" i="12"/>
  <c r="K499" i="12"/>
  <c r="K196" i="12"/>
  <c r="K104" i="12"/>
  <c r="K634" i="12"/>
  <c r="K434" i="12"/>
  <c r="N434" i="12" s="1"/>
  <c r="K662" i="12"/>
  <c r="K254" i="12"/>
  <c r="K305" i="12"/>
  <c r="N305" i="12" s="1"/>
  <c r="K92" i="12"/>
  <c r="N88" i="12"/>
  <c r="K359" i="12"/>
  <c r="K118" i="12"/>
  <c r="K187" i="12"/>
  <c r="K243" i="12"/>
  <c r="K31" i="12"/>
  <c r="N31" i="12" s="1"/>
  <c r="K598" i="12"/>
  <c r="K650" i="12"/>
  <c r="N3" i="12"/>
  <c r="K129" i="12"/>
  <c r="K556" i="12"/>
  <c r="K606" i="12"/>
  <c r="N606" i="12" s="1"/>
  <c r="Q606" i="12" s="1"/>
  <c r="K375" i="12"/>
  <c r="K1075" i="12"/>
  <c r="Q88" i="12"/>
  <c r="T88" i="12" s="1"/>
  <c r="K591" i="12"/>
  <c r="K288" i="12"/>
  <c r="K239" i="12"/>
  <c r="K351" i="12"/>
  <c r="Q323" i="12"/>
  <c r="N265" i="12"/>
  <c r="K528" i="12"/>
  <c r="K487" i="12"/>
  <c r="N60" i="12"/>
  <c r="K403" i="12"/>
  <c r="N162" i="12"/>
  <c r="N319" i="12"/>
  <c r="K502" i="12"/>
  <c r="N617" i="12"/>
  <c r="K523" i="12"/>
  <c r="K229" i="12"/>
  <c r="K442" i="12"/>
  <c r="K978" i="12"/>
  <c r="K222" i="12"/>
  <c r="N502" i="12"/>
  <c r="K477" i="12"/>
  <c r="N281" i="12"/>
  <c r="N163" i="12"/>
  <c r="Q163" i="12" s="1"/>
  <c r="N349" i="12"/>
  <c r="K241" i="12"/>
  <c r="N443" i="12"/>
  <c r="N200" i="12"/>
  <c r="N112" i="12"/>
  <c r="K1007" i="12"/>
  <c r="K411" i="12"/>
  <c r="K511" i="12"/>
  <c r="K151" i="12"/>
  <c r="N580" i="12"/>
  <c r="N433" i="12"/>
  <c r="N491" i="12"/>
  <c r="K270" i="12"/>
  <c r="K596" i="12"/>
  <c r="K543" i="12"/>
  <c r="K53" i="12"/>
  <c r="K283" i="12"/>
  <c r="N283" i="12" s="1"/>
  <c r="K284" i="12"/>
  <c r="K122" i="12"/>
  <c r="N122" i="12" s="1"/>
  <c r="N249" i="12"/>
  <c r="Q156" i="12"/>
  <c r="K52" i="12"/>
  <c r="N164" i="12"/>
  <c r="N173" i="12"/>
  <c r="N109" i="12"/>
  <c r="K1045" i="12"/>
  <c r="K273" i="12"/>
  <c r="N1052" i="12"/>
  <c r="N205" i="12"/>
  <c r="K604" i="12"/>
  <c r="K575" i="12"/>
  <c r="N239" i="12"/>
  <c r="K608" i="12"/>
  <c r="K7" i="12"/>
  <c r="K160" i="12"/>
  <c r="K647" i="12"/>
  <c r="N71" i="12"/>
  <c r="K972" i="12"/>
  <c r="Q150" i="12"/>
  <c r="N339" i="12"/>
  <c r="K560" i="12"/>
  <c r="K134" i="12"/>
  <c r="K280" i="12"/>
  <c r="N449" i="12"/>
  <c r="N436" i="12"/>
  <c r="N295" i="12"/>
  <c r="K1020" i="12"/>
  <c r="K312" i="12"/>
  <c r="K463" i="12"/>
  <c r="K658" i="12"/>
  <c r="K655" i="12"/>
  <c r="K630" i="12"/>
  <c r="K1076" i="12"/>
  <c r="K96" i="12"/>
  <c r="K628" i="12"/>
  <c r="K128" i="12"/>
  <c r="Q491" i="12"/>
  <c r="K479" i="12"/>
  <c r="K316" i="12"/>
  <c r="K58" i="12"/>
  <c r="N25" i="12"/>
  <c r="N527" i="12"/>
  <c r="N475" i="12"/>
  <c r="Q357" i="12"/>
  <c r="K94" i="12"/>
  <c r="K1018" i="12"/>
  <c r="K300" i="12"/>
  <c r="N292" i="12"/>
  <c r="N342" i="12"/>
  <c r="N196" i="12"/>
  <c r="K59" i="12"/>
  <c r="K55" i="12"/>
  <c r="N623" i="12"/>
  <c r="K400" i="12"/>
  <c r="K199" i="12"/>
  <c r="N212" i="12"/>
  <c r="N478" i="12"/>
  <c r="K331" i="12"/>
  <c r="K22" i="12"/>
  <c r="K385" i="12"/>
  <c r="N448" i="12"/>
  <c r="N389" i="12"/>
  <c r="K551" i="12"/>
  <c r="X1" i="14"/>
  <c r="K130" i="12"/>
  <c r="N331" i="12"/>
  <c r="N46" i="12"/>
  <c r="N62" i="12"/>
  <c r="N21" i="12"/>
  <c r="Q510" i="12"/>
  <c r="N11" i="12"/>
  <c r="N394" i="12"/>
  <c r="Q527" i="12"/>
  <c r="K450" i="12"/>
  <c r="K261" i="12"/>
  <c r="K309" i="12"/>
  <c r="K451" i="12"/>
  <c r="N177" i="12"/>
  <c r="K355" i="12"/>
  <c r="K445" i="12"/>
  <c r="K308" i="12"/>
  <c r="N644" i="12"/>
  <c r="N192" i="12"/>
  <c r="N597" i="12"/>
  <c r="K1055" i="12"/>
  <c r="K432" i="12"/>
  <c r="K135" i="12"/>
  <c r="K314" i="12"/>
  <c r="K32" i="12"/>
  <c r="N532" i="12"/>
  <c r="N1054" i="12"/>
  <c r="N555" i="12"/>
  <c r="K594" i="12"/>
  <c r="K589" i="12"/>
  <c r="K581" i="12"/>
  <c r="N94" i="12"/>
  <c r="N588" i="12"/>
  <c r="N48" i="12"/>
  <c r="K642" i="12"/>
  <c r="K338" i="12"/>
  <c r="K401" i="12"/>
  <c r="K347" i="12"/>
  <c r="K1" i="14"/>
  <c r="K210" i="12"/>
  <c r="K107" i="12"/>
  <c r="K20" i="12"/>
  <c r="Q192" i="12"/>
  <c r="N326" i="12"/>
  <c r="K5" i="12"/>
  <c r="N351" i="12"/>
  <c r="Q351" i="12" s="1"/>
  <c r="N975" i="12"/>
  <c r="K549" i="12"/>
  <c r="N1005" i="12"/>
  <c r="N454" i="12"/>
  <c r="K558" i="12"/>
  <c r="K203" i="12"/>
  <c r="K468" i="12"/>
  <c r="K108" i="12"/>
  <c r="N439" i="12"/>
  <c r="N504" i="12"/>
  <c r="N663" i="12"/>
  <c r="N291" i="12"/>
  <c r="K91" i="12"/>
  <c r="K544" i="12"/>
  <c r="K235" i="12"/>
  <c r="K452" i="12"/>
  <c r="K101" i="12"/>
  <c r="K83" i="12"/>
  <c r="K530" i="12"/>
  <c r="K180" i="12"/>
  <c r="N49" i="12"/>
  <c r="N546" i="12"/>
  <c r="N180" i="12"/>
  <c r="K605" i="12"/>
  <c r="K631" i="12"/>
  <c r="N648" i="12"/>
  <c r="N119" i="12"/>
  <c r="N99" i="12"/>
  <c r="N34" i="12"/>
  <c r="K991" i="12"/>
  <c r="K90" i="12"/>
  <c r="K512" i="12"/>
  <c r="K1023" i="12"/>
  <c r="K431" i="12"/>
  <c r="K974" i="12"/>
  <c r="K632" i="12"/>
  <c r="K304" i="12"/>
  <c r="K545" i="12"/>
  <c r="K438" i="12"/>
  <c r="N438" i="12" s="1"/>
  <c r="N658" i="12"/>
  <c r="N274" i="12"/>
  <c r="K14" i="12"/>
  <c r="K537" i="12"/>
  <c r="N985" i="12"/>
  <c r="K586" i="12"/>
  <c r="N82" i="12"/>
  <c r="N152" i="12"/>
  <c r="N408" i="12"/>
  <c r="P1" i="12"/>
  <c r="K490" i="12"/>
  <c r="K569" i="12"/>
  <c r="N258" i="12"/>
  <c r="N554" i="12"/>
  <c r="K473" i="12"/>
  <c r="K335" i="12"/>
  <c r="K224" i="12"/>
  <c r="N68" i="12"/>
  <c r="N470" i="12"/>
  <c r="K325" i="12"/>
  <c r="K372" i="12"/>
  <c r="N981" i="12"/>
  <c r="N1007" i="12"/>
  <c r="K97" i="12"/>
  <c r="K1046" i="12"/>
  <c r="K542" i="12"/>
  <c r="K616" i="12"/>
  <c r="N616" i="12" s="1"/>
  <c r="K81" i="12"/>
  <c r="K253" i="12"/>
  <c r="N253" i="12" s="1"/>
  <c r="K1024" i="12"/>
  <c r="N459" i="12"/>
  <c r="Q438" i="12"/>
  <c r="Q49" i="12"/>
  <c r="K485" i="12"/>
  <c r="K263" i="12"/>
  <c r="Q500" i="12"/>
  <c r="N361" i="12"/>
  <c r="Q994" i="12"/>
  <c r="N393" i="12"/>
  <c r="N413" i="12"/>
  <c r="R1" i="14"/>
  <c r="K197" i="12"/>
  <c r="N57" i="12"/>
  <c r="K172" i="12"/>
  <c r="N411" i="12"/>
  <c r="K1065" i="12"/>
  <c r="K198" i="12"/>
  <c r="K494" i="12"/>
  <c r="K440" i="12"/>
  <c r="N501" i="12"/>
  <c r="N427" i="12"/>
  <c r="N209" i="12"/>
  <c r="K171" i="12"/>
  <c r="K255" i="12"/>
  <c r="K143" i="12"/>
  <c r="Q319" i="12"/>
  <c r="Q71" i="12"/>
  <c r="N415" i="12"/>
  <c r="Q70" i="12"/>
  <c r="K127" i="12"/>
  <c r="Q274" i="12"/>
  <c r="N143" i="12"/>
  <c r="N647" i="12"/>
  <c r="Q62" i="12"/>
  <c r="N386" i="12"/>
  <c r="K232" i="12"/>
  <c r="K1068" i="12"/>
  <c r="K73" i="12"/>
  <c r="N179" i="12"/>
  <c r="K469" i="12"/>
  <c r="K609" i="12"/>
  <c r="N619" i="12"/>
  <c r="K367" i="12"/>
  <c r="K380" i="12"/>
  <c r="K189" i="12"/>
  <c r="N271" i="12"/>
  <c r="Q249" i="12"/>
  <c r="K1027" i="12"/>
  <c r="K85" i="12"/>
  <c r="K276" i="12"/>
  <c r="N428" i="12"/>
  <c r="K426" i="12"/>
  <c r="K637" i="12"/>
  <c r="K652" i="12"/>
  <c r="N529" i="12"/>
  <c r="K202" i="12"/>
  <c r="N202" i="12" s="1"/>
  <c r="N18" i="12"/>
  <c r="K398" i="12"/>
  <c r="K268" i="12"/>
  <c r="K269" i="12"/>
  <c r="K570" i="12"/>
  <c r="K624" i="12"/>
  <c r="K973" i="12"/>
  <c r="K524" i="12"/>
  <c r="N1073" i="12"/>
  <c r="Q1073" i="12" s="1"/>
  <c r="N993" i="12"/>
  <c r="N526" i="12"/>
  <c r="K466" i="12"/>
  <c r="N419" i="12"/>
  <c r="N273" i="12"/>
  <c r="N131" i="12"/>
  <c r="P3195" i="14"/>
  <c r="K378" i="12"/>
  <c r="K387" i="12"/>
  <c r="N576" i="12"/>
  <c r="K999" i="12"/>
  <c r="N206" i="12"/>
  <c r="K1058" i="12"/>
  <c r="K15" i="12"/>
  <c r="K86" i="12"/>
  <c r="K214" i="12"/>
  <c r="K441" i="12"/>
  <c r="Q340" i="12"/>
  <c r="K77" i="12"/>
  <c r="K237" i="12"/>
  <c r="K193" i="12"/>
  <c r="N334" i="12"/>
  <c r="N976" i="12"/>
  <c r="Q976" i="12" s="1"/>
  <c r="N216" i="12"/>
  <c r="N159" i="12"/>
  <c r="N522" i="12"/>
  <c r="K170" i="12"/>
  <c r="K93" i="12"/>
  <c r="K275" i="12"/>
  <c r="K480" i="12"/>
  <c r="N520" i="12"/>
  <c r="K220" i="12"/>
  <c r="K653" i="12"/>
  <c r="K350" i="12"/>
  <c r="N37" i="12"/>
  <c r="N1075" i="12"/>
  <c r="K416" i="12"/>
  <c r="K123" i="12"/>
  <c r="T606" i="12"/>
  <c r="K531" i="12"/>
  <c r="K328" i="12"/>
  <c r="K310" i="12"/>
  <c r="K495" i="12"/>
  <c r="N6" i="12"/>
  <c r="K409" i="12"/>
  <c r="K185" i="12"/>
  <c r="K306" i="12"/>
  <c r="N1078" i="12"/>
  <c r="Q6" i="12"/>
  <c r="K9" i="12"/>
  <c r="K971" i="12"/>
  <c r="N1067" i="12"/>
  <c r="N629" i="12"/>
  <c r="N222" i="12"/>
  <c r="N474" i="12"/>
  <c r="Q99" i="12"/>
  <c r="K370" i="12"/>
  <c r="K138" i="12"/>
  <c r="K133" i="12"/>
  <c r="N486" i="12"/>
  <c r="N991" i="12"/>
  <c r="K23" i="12"/>
  <c r="K317" i="12"/>
  <c r="N556" i="12"/>
  <c r="K136" i="12"/>
  <c r="N381" i="12"/>
  <c r="K429" i="12"/>
  <c r="N117" i="12"/>
  <c r="K303" i="12"/>
  <c r="T994" i="12"/>
  <c r="N148" i="12"/>
  <c r="Q119" i="12"/>
  <c r="N303" i="12"/>
  <c r="Q305" i="12"/>
  <c r="Q504" i="12"/>
  <c r="K453" i="12"/>
  <c r="N598" i="12"/>
  <c r="N456" i="12"/>
  <c r="N151" i="12"/>
  <c r="N634" i="12"/>
  <c r="Q985" i="12"/>
  <c r="K574" i="12"/>
  <c r="K603" i="12"/>
  <c r="N1060" i="12"/>
  <c r="K336" i="12"/>
  <c r="K607" i="12"/>
  <c r="K78" i="12"/>
  <c r="N250" i="12"/>
  <c r="K571" i="12"/>
  <c r="K64" i="12"/>
  <c r="N267" i="12"/>
  <c r="N384" i="12"/>
  <c r="N1051" i="12"/>
  <c r="K435" i="12"/>
  <c r="K518" i="12"/>
  <c r="K548" i="12"/>
  <c r="K568" i="12"/>
  <c r="N515" i="12"/>
  <c r="Q515" i="12" s="1"/>
  <c r="K279" i="12"/>
  <c r="K639" i="12"/>
  <c r="K244" i="12"/>
  <c r="K1071" i="12"/>
  <c r="K121" i="12"/>
  <c r="N254" i="12"/>
  <c r="N383" i="12"/>
  <c r="Q383" i="12" s="1"/>
  <c r="K65" i="12"/>
  <c r="K1079" i="12"/>
  <c r="K536" i="12"/>
  <c r="N536" i="12" s="1"/>
  <c r="N195" i="12"/>
  <c r="Q195" i="12" s="1"/>
  <c r="K1056" i="12"/>
  <c r="K24" i="12"/>
  <c r="K368" i="12"/>
  <c r="N444" i="12"/>
  <c r="N27" i="12"/>
  <c r="K412" i="12"/>
  <c r="N624" i="12"/>
  <c r="N362" i="12"/>
  <c r="N301" i="12"/>
  <c r="Q422" i="12"/>
  <c r="Q349" i="12"/>
  <c r="K509" i="12"/>
  <c r="K1074" i="12"/>
  <c r="K238" i="12"/>
  <c r="K371" i="12"/>
  <c r="K190" i="12"/>
  <c r="K404" i="12"/>
  <c r="N404" i="12" s="1"/>
  <c r="K264" i="12"/>
  <c r="K552" i="12"/>
  <c r="K614" i="12"/>
  <c r="K513" i="12"/>
  <c r="K354" i="12"/>
  <c r="N118" i="12"/>
  <c r="K461" i="12"/>
  <c r="K327" i="12"/>
  <c r="K410" i="12"/>
  <c r="N410" i="12" s="1"/>
  <c r="N157" i="12"/>
  <c r="N315" i="12"/>
  <c r="N399" i="12"/>
  <c r="N632" i="12"/>
  <c r="N66" i="12"/>
  <c r="K533" i="12"/>
  <c r="K298" i="12"/>
  <c r="K260" i="12"/>
  <c r="N53" i="12"/>
  <c r="K612" i="12"/>
  <c r="K659" i="12"/>
  <c r="K313" i="12"/>
  <c r="N313" i="12" s="1"/>
  <c r="K1000" i="12"/>
  <c r="N657" i="12"/>
  <c r="N625" i="12"/>
  <c r="K155" i="12"/>
  <c r="O1" i="14"/>
  <c r="Q421" i="12"/>
  <c r="T421" i="12" s="1"/>
  <c r="K1077" i="12"/>
  <c r="K643" i="12"/>
  <c r="N643" i="12" s="1"/>
  <c r="K10" i="12"/>
  <c r="Q31" i="12"/>
  <c r="K167" i="12"/>
  <c r="K538" i="12"/>
  <c r="K638" i="12"/>
  <c r="N121" i="12"/>
  <c r="N43" i="12"/>
  <c r="N139" i="12"/>
  <c r="N61" i="12"/>
  <c r="N610" i="12"/>
  <c r="N579" i="12"/>
  <c r="N335" i="12"/>
  <c r="N565" i="12"/>
  <c r="N452" i="12"/>
  <c r="Q131" i="12"/>
  <c r="Q489" i="12"/>
  <c r="Q475" i="12"/>
  <c r="N113" i="12"/>
  <c r="K227" i="12"/>
  <c r="K69" i="12"/>
  <c r="K178" i="12"/>
  <c r="N178" i="12" s="1"/>
  <c r="K149" i="12"/>
  <c r="N261" i="12"/>
  <c r="N145" i="12"/>
  <c r="K289" i="12"/>
  <c r="N257" i="12"/>
  <c r="N1059" i="12"/>
  <c r="K517" i="12"/>
  <c r="N175" i="12"/>
  <c r="K540" i="12"/>
  <c r="N540" i="12" s="1"/>
  <c r="K358" i="12"/>
  <c r="N322" i="12"/>
  <c r="K76" i="12"/>
  <c r="K626" i="12"/>
  <c r="Q502" i="12"/>
  <c r="Q610" i="12"/>
  <c r="N473" i="12"/>
  <c r="P2129" i="14"/>
  <c r="K125" i="12"/>
  <c r="K188" i="12"/>
  <c r="N1056" i="12"/>
  <c r="K333" i="12"/>
  <c r="N568" i="12"/>
  <c r="Q486" i="12"/>
  <c r="K649" i="12"/>
  <c r="K4" i="12"/>
  <c r="N395" i="12"/>
  <c r="K507" i="12"/>
  <c r="N618" i="12"/>
  <c r="Q141" i="12"/>
  <c r="N407" i="12"/>
  <c r="K583" i="12"/>
  <c r="N169" i="12"/>
  <c r="K277" i="12"/>
  <c r="K366" i="12"/>
  <c r="N375" i="12"/>
  <c r="N1066" i="12"/>
  <c r="Q384" i="12"/>
  <c r="Q57" i="12"/>
  <c r="N560" i="12"/>
  <c r="N296" i="12"/>
  <c r="Q522" i="12"/>
  <c r="K186" i="12"/>
  <c r="K424" i="12"/>
  <c r="K388" i="12"/>
  <c r="N103" i="12"/>
  <c r="N231" i="12"/>
  <c r="Q470" i="12"/>
  <c r="N193" i="12"/>
  <c r="K405" i="12"/>
  <c r="K561" i="12"/>
  <c r="K599" i="12"/>
  <c r="K1021" i="12"/>
  <c r="N499" i="12"/>
  <c r="N1027" i="12"/>
  <c r="K236" i="12"/>
  <c r="K553" i="12"/>
  <c r="K13" i="12"/>
  <c r="K636" i="12"/>
  <c r="N293" i="12"/>
  <c r="Q152" i="12"/>
  <c r="P3201" i="14"/>
  <c r="N541" i="12"/>
  <c r="N290" i="12"/>
  <c r="N81" i="12"/>
  <c r="K154" i="12"/>
  <c r="N476" i="12"/>
  <c r="N189" i="12"/>
  <c r="Q216" i="12"/>
  <c r="Q261" i="12"/>
  <c r="Q404" i="12"/>
  <c r="N236" i="12"/>
  <c r="K166" i="12"/>
  <c r="N592" i="12"/>
  <c r="Q265" i="12"/>
  <c r="K640" i="12"/>
  <c r="Q205" i="12"/>
  <c r="N76" i="12"/>
  <c r="K230" i="12"/>
  <c r="K106" i="12"/>
  <c r="K95" i="12"/>
  <c r="Q122" i="12"/>
  <c r="N24" i="12"/>
  <c r="Q193" i="12"/>
  <c r="N26" i="12"/>
  <c r="T249" i="12"/>
  <c r="Q427" i="12"/>
  <c r="Q532" i="12"/>
  <c r="T522" i="12"/>
  <c r="P3196" i="14"/>
  <c r="K498" i="12"/>
  <c r="Q484" i="12"/>
  <c r="Q423" i="12"/>
  <c r="N245" i="12"/>
  <c r="Q474" i="12"/>
  <c r="Q546" i="12"/>
  <c r="Q975" i="12"/>
  <c r="N199" i="12"/>
  <c r="T195" i="12"/>
  <c r="K191" i="12"/>
  <c r="N390" i="12"/>
  <c r="Q321" i="12"/>
  <c r="N549" i="12"/>
  <c r="N114" i="12"/>
  <c r="T527" i="12"/>
  <c r="Q565" i="12"/>
  <c r="T565" i="12" s="1"/>
  <c r="N497" i="12"/>
  <c r="P3199" i="14"/>
  <c r="T349" i="12"/>
  <c r="Q478" i="12"/>
  <c r="Q439" i="12"/>
  <c r="K147" i="12"/>
  <c r="N1080" i="12"/>
  <c r="N437" i="12"/>
  <c r="Q1066" i="12"/>
  <c r="N378" i="12"/>
  <c r="Q100" i="12"/>
  <c r="N542" i="12"/>
  <c r="K50" i="12"/>
  <c r="K211" i="12"/>
  <c r="N620" i="12"/>
  <c r="N628" i="12"/>
  <c r="N204" i="12"/>
  <c r="K132" i="12"/>
  <c r="K457" i="12"/>
  <c r="N392" i="12"/>
  <c r="Q392" i="12" s="1"/>
  <c r="N562" i="12"/>
  <c r="K418" i="12"/>
  <c r="K374" i="12"/>
  <c r="N72" i="12"/>
  <c r="N67" i="12"/>
  <c r="Q113" i="12"/>
  <c r="P3204" i="14"/>
  <c r="N379" i="12"/>
  <c r="T323" i="12"/>
  <c r="K332" i="12"/>
  <c r="K447" i="12"/>
  <c r="N75" i="12"/>
  <c r="N543" i="12"/>
  <c r="N302" i="12"/>
  <c r="K124" i="12"/>
  <c r="N19" i="12"/>
  <c r="N86" i="12"/>
  <c r="N523" i="12"/>
  <c r="N208" i="12"/>
  <c r="T500" i="12"/>
  <c r="X500" i="12" s="1"/>
  <c r="Q634" i="12"/>
  <c r="N198" i="12"/>
  <c r="T1073" i="12"/>
  <c r="Q183" i="12"/>
  <c r="K329" i="12"/>
  <c r="N240" i="12"/>
  <c r="Q240" i="12" s="1"/>
  <c r="N4" i="12"/>
  <c r="N508" i="12"/>
  <c r="Q508" i="12" s="1"/>
  <c r="Q452" i="12"/>
  <c r="T452" i="12" s="1"/>
  <c r="Q623" i="12"/>
  <c r="Q11" i="12"/>
  <c r="N226" i="12"/>
  <c r="N353" i="12"/>
  <c r="P3202" i="14"/>
  <c r="T976" i="12"/>
  <c r="T634" i="12"/>
  <c r="N229" i="12"/>
  <c r="N472" i="12"/>
  <c r="N137" i="12"/>
  <c r="K33" i="12"/>
  <c r="Q361" i="12"/>
  <c r="Q222" i="12"/>
  <c r="K595" i="12"/>
  <c r="N595" i="12" s="1"/>
  <c r="Q53" i="12"/>
  <c r="Q43" i="12"/>
  <c r="N488" i="12"/>
  <c r="T150" i="12"/>
  <c r="T156" i="12"/>
  <c r="N16" i="12"/>
  <c r="P2135" i="14"/>
  <c r="T207" i="12"/>
  <c r="T49" i="12"/>
  <c r="P786" i="14"/>
  <c r="T340" i="12"/>
  <c r="N44" i="12"/>
  <c r="P2127" i="14"/>
  <c r="K248" i="12"/>
  <c r="N494" i="12"/>
  <c r="Q1078" i="12"/>
  <c r="N89" i="12"/>
  <c r="N15" i="12"/>
  <c r="P2128" i="14"/>
  <c r="Q460" i="12"/>
  <c r="N311" i="12"/>
  <c r="Q139" i="12"/>
  <c r="N371" i="12"/>
  <c r="N259" i="12"/>
  <c r="N285" i="12"/>
  <c r="Q285" i="12" s="1"/>
  <c r="N129" i="12"/>
  <c r="N264" i="12"/>
  <c r="Q264" i="12" s="1"/>
  <c r="N406" i="12"/>
  <c r="Q184" i="12"/>
  <c r="N978" i="12"/>
  <c r="Q978" i="12" s="1"/>
  <c r="T610" i="12"/>
  <c r="X610" i="12" s="1"/>
  <c r="K348" i="12"/>
  <c r="N1072" i="12"/>
  <c r="Q1072" i="12" s="1"/>
  <c r="N146" i="12"/>
  <c r="K294" i="12"/>
  <c r="N1044" i="12"/>
  <c r="Q1044" i="12" s="1"/>
  <c r="N651" i="12"/>
  <c r="N221" i="12"/>
  <c r="N1025" i="12"/>
  <c r="Q501" i="12"/>
  <c r="K505" i="12"/>
  <c r="Q1025" i="12"/>
  <c r="K539" i="12"/>
  <c r="Q633" i="12"/>
  <c r="N135" i="12"/>
  <c r="T141" i="12"/>
  <c r="N613" i="12"/>
  <c r="N325" i="12"/>
  <c r="K252" i="12"/>
  <c r="K464" i="12"/>
  <c r="N160" i="12"/>
  <c r="Q160" i="12" s="1"/>
  <c r="Q162" i="12"/>
  <c r="N185" i="12"/>
  <c r="N614" i="12"/>
  <c r="Q614" i="12" s="1"/>
  <c r="K182" i="12"/>
  <c r="N187" i="12"/>
  <c r="Q393" i="12"/>
  <c r="T393" i="12" s="1"/>
  <c r="P3205" i="14"/>
  <c r="N215" i="12"/>
  <c r="Q174" i="12"/>
  <c r="Q66" i="12"/>
  <c r="K980" i="12"/>
  <c r="N55" i="12"/>
  <c r="M1" i="12"/>
  <c r="N467" i="12"/>
  <c r="N661" i="12"/>
  <c r="N186" i="12"/>
  <c r="Q151" i="12"/>
  <c r="T151" i="12" s="1"/>
  <c r="Q315" i="12"/>
  <c r="Q105" i="12"/>
  <c r="Q86" i="12"/>
  <c r="Q206" i="12"/>
  <c r="Q449" i="12"/>
  <c r="K41" i="12"/>
  <c r="Q177" i="12"/>
  <c r="K550" i="12"/>
  <c r="Q396" i="12"/>
  <c r="X323" i="12"/>
  <c r="N102" i="12"/>
  <c r="Q253" i="12"/>
  <c r="T474" i="12"/>
  <c r="N631" i="12"/>
  <c r="N352" i="12"/>
  <c r="N194" i="12"/>
  <c r="N607" i="12"/>
  <c r="T99" i="12"/>
  <c r="P3193" i="14"/>
  <c r="P3203" i="14"/>
  <c r="K979" i="12"/>
  <c r="N992" i="12"/>
  <c r="K402" i="12"/>
  <c r="N338" i="12"/>
  <c r="T470" i="12"/>
  <c r="N589" i="12"/>
  <c r="Q200" i="12"/>
  <c r="N372" i="12"/>
  <c r="T478" i="12"/>
  <c r="N58" i="12"/>
  <c r="T163" i="12"/>
  <c r="Q180" i="12"/>
  <c r="Q578" i="12"/>
  <c r="N545" i="12"/>
  <c r="Q545" i="12" s="1"/>
  <c r="Q381" i="12"/>
  <c r="K28" i="12"/>
  <c r="K247" i="12"/>
  <c r="N262" i="12"/>
  <c r="Q87" i="12"/>
  <c r="N51" i="12"/>
  <c r="N974" i="12"/>
  <c r="Q202" i="12"/>
  <c r="T202" i="12" s="1"/>
  <c r="K572" i="12"/>
  <c r="K29" i="12"/>
  <c r="K345" i="12"/>
  <c r="N373" i="12"/>
  <c r="N376" i="12"/>
  <c r="N630" i="12"/>
  <c r="K79" i="12"/>
  <c r="K318" i="12"/>
  <c r="K462" i="12"/>
  <c r="N431" i="12"/>
  <c r="Q431" i="12" s="1"/>
  <c r="N521" i="12"/>
  <c r="Q521" i="12" s="1"/>
  <c r="K1026" i="12"/>
  <c r="Q628" i="12"/>
  <c r="N91" i="12"/>
  <c r="T475" i="12"/>
  <c r="N385" i="12"/>
  <c r="Q385" i="12" s="1"/>
  <c r="Q399" i="12"/>
  <c r="T399" i="12" s="1"/>
  <c r="N506" i="12"/>
  <c r="K585" i="12"/>
  <c r="K414" i="12"/>
  <c r="N1024" i="12"/>
  <c r="Q525" i="12"/>
  <c r="Q82" i="12"/>
  <c r="N97" i="12"/>
  <c r="Q97" i="12" s="1"/>
  <c r="K369" i="12"/>
  <c r="Q601" i="12"/>
  <c r="Q526" i="12"/>
  <c r="Q39" i="12"/>
  <c r="N233" i="12"/>
  <c r="N485" i="12"/>
  <c r="T502" i="12"/>
  <c r="N464" i="12"/>
  <c r="Q325" i="12"/>
  <c r="K12" i="12"/>
  <c r="N45" i="12"/>
  <c r="Q45" i="12" s="1"/>
  <c r="Q291" i="12"/>
  <c r="N462" i="12"/>
  <c r="Q178" i="12"/>
  <c r="T178" i="12" s="1"/>
  <c r="Q1080" i="12"/>
  <c r="N1020" i="12"/>
  <c r="Q1020" i="12" s="1"/>
  <c r="N650" i="12"/>
  <c r="Q413" i="12"/>
  <c r="Q233" i="12"/>
  <c r="N270" i="12"/>
  <c r="P3206" i="14"/>
  <c r="N107" i="12"/>
  <c r="Q1006" i="12"/>
  <c r="Q55" i="12"/>
  <c r="K547" i="12"/>
  <c r="N69" i="12"/>
  <c r="Q379" i="12"/>
  <c r="T379" i="12" s="1"/>
  <c r="N642" i="12"/>
  <c r="T6" i="12"/>
  <c r="Q68" i="12"/>
  <c r="Q556" i="12"/>
  <c r="N104" i="12"/>
  <c r="P3200" i="14"/>
  <c r="Q61" i="12"/>
  <c r="P3194" i="14"/>
  <c r="T70" i="12"/>
  <c r="Q1051" i="12"/>
  <c r="T385" i="12"/>
  <c r="P3197" i="14"/>
  <c r="N1001" i="12"/>
  <c r="N158" i="12"/>
  <c r="K611" i="12"/>
  <c r="K417" i="12"/>
  <c r="P2050" i="14"/>
  <c r="N144" i="12"/>
  <c r="N977" i="12"/>
  <c r="T319" i="12"/>
  <c r="Q339" i="12"/>
  <c r="N656" i="12"/>
  <c r="Q25" i="12"/>
  <c r="Q259" i="12"/>
  <c r="E323" i="12" l="1"/>
  <c r="E610" i="12"/>
  <c r="A610" i="12" s="1"/>
  <c r="E500" i="12"/>
  <c r="A500" i="12" s="1"/>
  <c r="E1" i="14"/>
  <c r="A448" i="1"/>
  <c r="F612" i="13" l="1"/>
  <c r="F502" i="13"/>
  <c r="A323" i="12"/>
  <c r="F325" i="13"/>
  <c r="E838" i="14"/>
  <c r="E359" i="14"/>
  <c r="E2124" i="14"/>
  <c r="E2710" i="14"/>
  <c r="A2710" i="14" s="1"/>
  <c r="E830" i="14"/>
  <c r="E156" i="14"/>
  <c r="E365" i="14"/>
  <c r="E1565" i="14"/>
  <c r="A1565" i="14" s="1"/>
  <c r="E1402" i="14"/>
  <c r="E1508" i="14"/>
  <c r="E157" i="14"/>
  <c r="E744" i="14"/>
  <c r="A744" i="14" s="1"/>
  <c r="E2709" i="14"/>
  <c r="E1291" i="14"/>
  <c r="E1515" i="14"/>
  <c r="E2056" i="14"/>
  <c r="A2056" i="14" s="1"/>
  <c r="E635" i="14"/>
  <c r="E1510" i="14"/>
  <c r="E2732" i="14"/>
  <c r="E363" i="14"/>
  <c r="A363" i="14" s="1"/>
  <c r="E640" i="14"/>
  <c r="E1512" i="14"/>
  <c r="E2055" i="14"/>
  <c r="E1511" i="14"/>
  <c r="A1511" i="14" s="1"/>
  <c r="E1654" i="14"/>
  <c r="E1525" i="14"/>
  <c r="E819" i="14"/>
  <c r="E364" i="14"/>
  <c r="A364" i="14" s="1"/>
  <c r="E2883" i="14"/>
  <c r="E829" i="14"/>
  <c r="E638" i="14"/>
  <c r="E821" i="14"/>
  <c r="A821" i="14" s="1"/>
  <c r="E2625" i="14"/>
  <c r="E158" i="14"/>
  <c r="E824" i="14"/>
  <c r="E2066" i="14"/>
  <c r="A2066" i="14" s="1"/>
  <c r="E1509" i="14"/>
  <c r="E743" i="14"/>
  <c r="E367" i="14"/>
  <c r="E366" i="14"/>
  <c r="A366" i="14" s="1"/>
  <c r="E1149" i="14"/>
  <c r="E2069" i="14"/>
  <c r="E361" i="14"/>
  <c r="E362" i="14"/>
  <c r="A362" i="14" s="1"/>
  <c r="E1513" i="14"/>
  <c r="E820" i="14"/>
  <c r="E818" i="14"/>
  <c r="E828" i="14"/>
  <c r="A828" i="14" s="1"/>
  <c r="E2068" i="14"/>
  <c r="E2067" i="14"/>
  <c r="E1475" i="14"/>
  <c r="E1292" i="14"/>
  <c r="A1292" i="14" s="1"/>
  <c r="E360" i="14"/>
  <c r="E2064" i="14"/>
  <c r="E2737" i="14"/>
  <c r="E639" i="14"/>
  <c r="A639" i="14" s="1"/>
  <c r="E1514" i="14"/>
  <c r="E2821" i="14"/>
  <c r="A838" i="14"/>
  <c r="A359" i="14"/>
  <c r="A2124" i="14"/>
  <c r="A830" i="14"/>
  <c r="A156" i="14"/>
  <c r="A365" i="14"/>
  <c r="A1402" i="14"/>
  <c r="A1508" i="14"/>
  <c r="A157" i="14"/>
  <c r="A2709" i="14"/>
  <c r="A1291" i="14"/>
  <c r="A1515" i="14"/>
  <c r="A635" i="14"/>
  <c r="A1510" i="14"/>
  <c r="A2732" i="14"/>
  <c r="A640" i="14"/>
  <c r="A1512" i="14"/>
  <c r="A2055" i="14"/>
  <c r="A1654" i="14"/>
  <c r="A1525" i="14"/>
  <c r="A819" i="14"/>
  <c r="A2883" i="14"/>
  <c r="A829" i="14"/>
  <c r="A638" i="14"/>
  <c r="A2625" i="14"/>
  <c r="A158" i="14"/>
  <c r="A824" i="14"/>
  <c r="A1509" i="14"/>
  <c r="A743" i="14"/>
  <c r="A367" i="14"/>
  <c r="A1149" i="14"/>
  <c r="A2069" i="14"/>
  <c r="A361" i="14"/>
  <c r="A1513" i="14"/>
  <c r="A820" i="14"/>
  <c r="A818" i="14"/>
  <c r="A2068" i="14"/>
  <c r="A2067" i="14"/>
  <c r="A1475" i="14"/>
  <c r="A360" i="14"/>
  <c r="A2064" i="14"/>
  <c r="A2737" i="14"/>
  <c r="A1514" i="14"/>
  <c r="A2821" i="14"/>
  <c r="Q656" i="12"/>
  <c r="N547" i="12"/>
  <c r="Q376" i="12"/>
  <c r="T376" i="12" s="1"/>
  <c r="Q661" i="12"/>
  <c r="T160" i="12"/>
  <c r="N294" i="12"/>
  <c r="Q294" i="12" s="1"/>
  <c r="Q89" i="12"/>
  <c r="T361" i="12"/>
  <c r="Q543" i="12"/>
  <c r="T543" i="12" s="1"/>
  <c r="Q204" i="12"/>
  <c r="T204" i="12" s="1"/>
  <c r="Q390" i="12"/>
  <c r="T216" i="12"/>
  <c r="Q499" i="12"/>
  <c r="N583" i="12"/>
  <c r="Q175" i="12"/>
  <c r="T175" i="12" s="1"/>
  <c r="Q145" i="12"/>
  <c r="N167" i="12"/>
  <c r="N612" i="12"/>
  <c r="Q612" i="12" s="1"/>
  <c r="T612" i="12" s="1"/>
  <c r="N552" i="12"/>
  <c r="N509" i="12"/>
  <c r="N64" i="12"/>
  <c r="Q117" i="12"/>
  <c r="Q991" i="12"/>
  <c r="T991" i="12" s="1"/>
  <c r="N310" i="12"/>
  <c r="Q310" i="12" s="1"/>
  <c r="N170" i="12"/>
  <c r="N441" i="12"/>
  <c r="Q576" i="12"/>
  <c r="T576" i="12" s="1"/>
  <c r="N380" i="12"/>
  <c r="Q386" i="12"/>
  <c r="N197" i="12"/>
  <c r="Q408" i="12"/>
  <c r="T408" i="12" s="1"/>
  <c r="N512" i="12"/>
  <c r="Q512" i="12" s="1"/>
  <c r="Q326" i="12"/>
  <c r="N347" i="12"/>
  <c r="Q644" i="12"/>
  <c r="T644" i="12" s="1"/>
  <c r="N309" i="12"/>
  <c r="T491" i="12"/>
  <c r="X491" i="12" s="1"/>
  <c r="N312" i="12"/>
  <c r="Q433" i="12"/>
  <c r="N243" i="12"/>
  <c r="Q243" i="12" s="1"/>
  <c r="N557" i="12"/>
  <c r="Q557" i="12" s="1"/>
  <c r="T557" i="12" s="1"/>
  <c r="X557" i="12" s="1"/>
  <c r="N161" i="12"/>
  <c r="Q161" i="12" s="1"/>
  <c r="T161" i="12" s="1"/>
  <c r="N74" i="12"/>
  <c r="Q74" i="12" s="1"/>
  <c r="T74" i="12" s="1"/>
  <c r="X74" i="12" s="1"/>
  <c r="N446" i="12"/>
  <c r="Q446" i="12" s="1"/>
  <c r="N587" i="12"/>
  <c r="Q587" i="12" s="1"/>
  <c r="T587" i="12" s="1"/>
  <c r="N577" i="12"/>
  <c r="N1028" i="12"/>
  <c r="Q1028" i="12" s="1"/>
  <c r="T1028" i="12" s="1"/>
  <c r="T321" i="12"/>
  <c r="N41" i="12"/>
  <c r="T39" i="12"/>
  <c r="N505" i="12"/>
  <c r="N277" i="12"/>
  <c r="N358" i="12"/>
  <c r="N1000" i="12"/>
  <c r="N1079" i="12"/>
  <c r="N970" i="12"/>
  <c r="N582" i="12"/>
  <c r="N299" i="12"/>
  <c r="Q51" i="12"/>
  <c r="Q1067" i="12"/>
  <c r="N416" i="12"/>
  <c r="N85" i="12"/>
  <c r="N181" i="12"/>
  <c r="T423" i="12"/>
  <c r="T521" i="12"/>
  <c r="N564" i="12"/>
  <c r="P801" i="14"/>
  <c r="P743" i="14"/>
  <c r="P1516" i="14"/>
  <c r="P609" i="14"/>
  <c r="P2917" i="14"/>
  <c r="P2219" i="14"/>
  <c r="P1995" i="14"/>
  <c r="Q441" i="12"/>
  <c r="T383" i="12"/>
  <c r="T274" i="12"/>
  <c r="N640" i="12"/>
  <c r="Q992" i="12"/>
  <c r="N635" i="12"/>
  <c r="N300" i="12"/>
  <c r="X1028" i="12"/>
  <c r="N8" i="12"/>
  <c r="Q56" i="12"/>
  <c r="N120" i="12"/>
  <c r="S3197" i="14"/>
  <c r="P2720" i="14"/>
  <c r="P2080" i="14"/>
  <c r="P29" i="14"/>
  <c r="P289" i="14"/>
  <c r="P1544" i="14"/>
  <c r="P484" i="14"/>
  <c r="P1611" i="14"/>
  <c r="T57" i="12"/>
  <c r="Q189" i="12"/>
  <c r="N432" i="12"/>
  <c r="P1183" i="14"/>
  <c r="P775" i="14"/>
  <c r="P600" i="14"/>
  <c r="N166" i="12"/>
  <c r="T501" i="12"/>
  <c r="N367" i="12"/>
  <c r="N32" i="12"/>
  <c r="N22" i="12"/>
  <c r="Q444" i="12"/>
  <c r="Q1052" i="12"/>
  <c r="Q559" i="12"/>
  <c r="N246" i="12"/>
  <c r="Q102" i="12"/>
  <c r="N414" i="12"/>
  <c r="N241" i="12"/>
  <c r="Q209" i="12"/>
  <c r="N142" i="12"/>
  <c r="N590" i="12"/>
  <c r="Q34" i="12"/>
  <c r="N255" i="12"/>
  <c r="P2638" i="14"/>
  <c r="P3312" i="14"/>
  <c r="P1173" i="14"/>
  <c r="P361" i="14"/>
  <c r="P1850" i="14"/>
  <c r="P2012" i="14"/>
  <c r="P2428" i="14"/>
  <c r="Q229" i="12"/>
  <c r="T243" i="12"/>
  <c r="Q225" i="12"/>
  <c r="Q647" i="12"/>
  <c r="Q215" i="12"/>
  <c r="Q436" i="12"/>
  <c r="N36" i="12"/>
  <c r="Q619" i="12"/>
  <c r="N487" i="12"/>
  <c r="N660" i="12"/>
  <c r="Q1054" i="12"/>
  <c r="Q104" i="12"/>
  <c r="P733" i="14"/>
  <c r="P3228" i="14"/>
  <c r="T504" i="12"/>
  <c r="P240" i="14"/>
  <c r="P648" i="14"/>
  <c r="P1184" i="14"/>
  <c r="Q270" i="12"/>
  <c r="N400" i="12"/>
  <c r="X349" i="12"/>
  <c r="P1012" i="14"/>
  <c r="Q494" i="12"/>
  <c r="Q245" i="12"/>
  <c r="N79" i="12"/>
  <c r="N609" i="12"/>
  <c r="N328" i="12"/>
  <c r="Q624" i="12"/>
  <c r="N244" i="12"/>
  <c r="Q365" i="12"/>
  <c r="N110" i="12"/>
  <c r="T174" i="12"/>
  <c r="Q406" i="12"/>
  <c r="N248" i="12"/>
  <c r="Q629" i="12"/>
  <c r="Q443" i="12"/>
  <c r="N973" i="12"/>
  <c r="N558" i="12"/>
  <c r="N528" i="12"/>
  <c r="N77" i="12"/>
  <c r="T431" i="12"/>
  <c r="N213" i="12"/>
  <c r="P3099" i="14"/>
  <c r="P1334" i="14"/>
  <c r="P282" i="14"/>
  <c r="P1269" i="14"/>
  <c r="P1565" i="14"/>
  <c r="P2724" i="14"/>
  <c r="Q352" i="12"/>
  <c r="T82" i="12"/>
  <c r="Q94" i="12"/>
  <c r="N594" i="12"/>
  <c r="Q648" i="12"/>
  <c r="N412" i="12"/>
  <c r="Q254" i="12"/>
  <c r="Q173" i="12"/>
  <c r="N391" i="12"/>
  <c r="Q303" i="12"/>
  <c r="X576" i="12"/>
  <c r="X994" i="12"/>
  <c r="P30" i="14"/>
  <c r="P1534" i="14"/>
  <c r="P1685" i="14"/>
  <c r="P263" i="14"/>
  <c r="P3316" i="14"/>
  <c r="P1079" i="14"/>
  <c r="T61" i="12"/>
  <c r="Q118" i="12"/>
  <c r="T97" i="12"/>
  <c r="P1671" i="14"/>
  <c r="P1992" i="14"/>
  <c r="T545" i="12"/>
  <c r="N495" i="12"/>
  <c r="N534" i="12"/>
  <c r="N585" i="12"/>
  <c r="N155" i="12"/>
  <c r="N430" i="12"/>
  <c r="P3259" i="14"/>
  <c r="P827" i="14"/>
  <c r="Q48" i="12"/>
  <c r="P590" i="14"/>
  <c r="P2938" i="14"/>
  <c r="P3152" i="14"/>
  <c r="P405" i="14"/>
  <c r="P1066" i="14"/>
  <c r="P2248" i="14"/>
  <c r="P3209" i="14"/>
  <c r="P3351" i="14"/>
  <c r="P3418" i="14"/>
  <c r="P341" i="14"/>
  <c r="P2528" i="14"/>
  <c r="P276" i="14"/>
  <c r="P701" i="14"/>
  <c r="P3117" i="14"/>
  <c r="X175" i="12"/>
  <c r="P660" i="14"/>
  <c r="P2055" i="14"/>
  <c r="P923" i="14"/>
  <c r="T339" i="12"/>
  <c r="N12" i="12"/>
  <c r="Q12" i="12" s="1"/>
  <c r="N29" i="12"/>
  <c r="Q29" i="12" s="1"/>
  <c r="T29" i="12" s="1"/>
  <c r="X29" i="12" s="1"/>
  <c r="N550" i="12"/>
  <c r="Q187" i="12"/>
  <c r="T187" i="12" s="1"/>
  <c r="N539" i="12"/>
  <c r="Q539" i="12" s="1"/>
  <c r="Q146" i="12"/>
  <c r="T1078" i="12"/>
  <c r="X1078" i="12" s="1"/>
  <c r="Q137" i="12"/>
  <c r="Q72" i="12"/>
  <c r="T72" i="12" s="1"/>
  <c r="Q620" i="12"/>
  <c r="T620" i="12" s="1"/>
  <c r="T546" i="12"/>
  <c r="Q81" i="12"/>
  <c r="N1021" i="12"/>
  <c r="Q1021" i="12" s="1"/>
  <c r="T1021" i="12" s="1"/>
  <c r="Q395" i="12"/>
  <c r="Q1059" i="12"/>
  <c r="N227" i="12"/>
  <c r="Q227" i="12" s="1"/>
  <c r="T227" i="12" s="1"/>
  <c r="X421" i="12"/>
  <c r="Q632" i="12"/>
  <c r="T632" i="12" s="1"/>
  <c r="X632" i="12" s="1"/>
  <c r="N190" i="12"/>
  <c r="Q190" i="12" s="1"/>
  <c r="T190" i="12" s="1"/>
  <c r="X190" i="12" s="1"/>
  <c r="Q301" i="12"/>
  <c r="T301" i="12" s="1"/>
  <c r="Q250" i="12"/>
  <c r="N136" i="12"/>
  <c r="N133" i="12"/>
  <c r="Q1075" i="12"/>
  <c r="T1075" i="12" s="1"/>
  <c r="X1075" i="12" s="1"/>
  <c r="Q159" i="12"/>
  <c r="T159" i="12" s="1"/>
  <c r="N214" i="12"/>
  <c r="Q214" i="12" s="1"/>
  <c r="N387" i="12"/>
  <c r="Q179" i="12"/>
  <c r="T179" i="12" s="1"/>
  <c r="N1065" i="12"/>
  <c r="Q1065" i="12" s="1"/>
  <c r="T438" i="12"/>
  <c r="X438" i="12" s="1"/>
  <c r="N586" i="12"/>
  <c r="N90" i="12"/>
  <c r="Q90" i="12" s="1"/>
  <c r="T192" i="12"/>
  <c r="X192" i="12" s="1"/>
  <c r="N401" i="12"/>
  <c r="N308" i="12"/>
  <c r="Q308" i="12" s="1"/>
  <c r="N96" i="12"/>
  <c r="Q96" i="12" s="1"/>
  <c r="Q109" i="12"/>
  <c r="Q580" i="12"/>
  <c r="T580" i="12" s="1"/>
  <c r="N359" i="12"/>
  <c r="Q359" i="12" s="1"/>
  <c r="Q503" i="12"/>
  <c r="N35" i="12"/>
  <c r="Q35" i="12" s="1"/>
  <c r="T35" i="12" s="1"/>
  <c r="X35" i="12" s="1"/>
  <c r="N573" i="12"/>
  <c r="Q573" i="12" s="1"/>
  <c r="N307" i="12"/>
  <c r="Q307" i="12" s="1"/>
  <c r="N165" i="12"/>
  <c r="Q165" i="12" s="1"/>
  <c r="N287" i="12"/>
  <c r="Q287" i="12" s="1"/>
  <c r="N566" i="12"/>
  <c r="Q566" i="12" s="1"/>
  <c r="N191" i="12"/>
  <c r="T86" i="12"/>
  <c r="Q302" i="12"/>
  <c r="N28" i="12"/>
  <c r="T62" i="12"/>
  <c r="Q167" i="12"/>
  <c r="Q196" i="12"/>
  <c r="N398" i="12"/>
  <c r="N256" i="12"/>
  <c r="N17" i="12"/>
  <c r="Q485" i="12"/>
  <c r="Q380" i="12"/>
  <c r="Q4" i="12"/>
  <c r="Q21" i="12"/>
  <c r="T433" i="12"/>
  <c r="N535" i="12"/>
  <c r="T165" i="12"/>
  <c r="N93" i="12"/>
  <c r="N507" i="12"/>
  <c r="Q311" i="12"/>
  <c r="X606" i="12"/>
  <c r="S3205" i="14"/>
  <c r="P3410" i="14"/>
  <c r="P1650" i="14"/>
  <c r="P982" i="14"/>
  <c r="P1986" i="14"/>
  <c r="P1546" i="14"/>
  <c r="P2238" i="14"/>
  <c r="P1396" i="14"/>
  <c r="X644" i="12"/>
  <c r="N360" i="12"/>
  <c r="T985" i="12"/>
  <c r="N333" i="12"/>
  <c r="T359" i="12"/>
  <c r="N106" i="12"/>
  <c r="N318" i="12"/>
  <c r="N1055" i="12"/>
  <c r="N537" i="12"/>
  <c r="T573" i="12"/>
  <c r="N153" i="12"/>
  <c r="P2602" i="14"/>
  <c r="T978" i="12"/>
  <c r="P1054" i="14"/>
  <c r="P2880" i="14"/>
  <c r="P2056" i="14"/>
  <c r="P1560" i="14"/>
  <c r="P3423" i="14"/>
  <c r="Q595" i="12"/>
  <c r="Q583" i="12"/>
  <c r="X522" i="12"/>
  <c r="P1047" i="14"/>
  <c r="P745" i="14"/>
  <c r="Q114" i="12"/>
  <c r="Q236" i="12"/>
  <c r="Q143" i="12"/>
  <c r="Q133" i="12"/>
  <c r="Q981" i="12"/>
  <c r="N570" i="12"/>
  <c r="N426" i="12"/>
  <c r="N282" i="12"/>
  <c r="N622" i="12"/>
  <c r="Q974" i="12"/>
  <c r="N447" i="12"/>
  <c r="Q273" i="12"/>
  <c r="N458" i="12"/>
  <c r="Q18" i="12"/>
  <c r="N260" i="12"/>
  <c r="Q157" i="12"/>
  <c r="Q144" i="12"/>
  <c r="T113" i="12"/>
  <c r="S3200" i="14"/>
  <c r="P3361" i="14"/>
  <c r="P28" i="14"/>
  <c r="P3357" i="14"/>
  <c r="P3045" i="14"/>
  <c r="P1635" i="14"/>
  <c r="P1229" i="14"/>
  <c r="P2903" i="14"/>
  <c r="T307" i="12"/>
  <c r="Q91" i="12"/>
  <c r="N655" i="12"/>
  <c r="Q568" i="12"/>
  <c r="Q467" i="12"/>
  <c r="Q293" i="12"/>
  <c r="Q428" i="12"/>
  <c r="N518" i="12"/>
  <c r="N461" i="12"/>
  <c r="Q541" i="12"/>
  <c r="T294" i="12"/>
  <c r="N442" i="12"/>
  <c r="P778" i="14"/>
  <c r="P1783" i="14"/>
  <c r="P3060" i="14"/>
  <c r="P3135" i="14"/>
  <c r="P1031" i="14"/>
  <c r="P987" i="14"/>
  <c r="P543" i="14"/>
  <c r="Q112" i="12"/>
  <c r="T413" i="12"/>
  <c r="P1335" i="14"/>
  <c r="T233" i="12"/>
  <c r="N369" i="12"/>
  <c r="T184" i="12"/>
  <c r="Q456" i="12"/>
  <c r="Q625" i="12"/>
  <c r="N524" i="12"/>
  <c r="N639" i="12"/>
  <c r="N219" i="12"/>
  <c r="N471" i="12"/>
  <c r="Q542" i="12"/>
  <c r="Q67" i="12"/>
  <c r="Q331" i="12"/>
  <c r="N276" i="12"/>
  <c r="N567" i="12"/>
  <c r="N455" i="12"/>
  <c r="Q69" i="12"/>
  <c r="N591" i="12"/>
  <c r="P1386" i="14"/>
  <c r="P409" i="14"/>
  <c r="P3049" i="14"/>
  <c r="P119" i="14"/>
  <c r="P1188" i="14"/>
  <c r="P1390" i="14"/>
  <c r="P3297" i="14"/>
  <c r="N569" i="12"/>
  <c r="T105" i="12"/>
  <c r="T404" i="12"/>
  <c r="Q536" i="12"/>
  <c r="Q547" i="12"/>
  <c r="N425" i="12"/>
  <c r="Q651" i="12"/>
  <c r="N493" i="12"/>
  <c r="Q493" i="12" s="1"/>
  <c r="Q523" i="12"/>
  <c r="T1006" i="12"/>
  <c r="N286" i="12"/>
  <c r="P3003" i="14"/>
  <c r="P1590" i="14"/>
  <c r="P1514" i="14"/>
  <c r="P2353" i="14"/>
  <c r="P1010" i="14"/>
  <c r="P137" i="14"/>
  <c r="T308" i="12"/>
  <c r="N1018" i="12"/>
  <c r="N42" i="12"/>
  <c r="P845" i="14"/>
  <c r="P1678" i="14"/>
  <c r="Q506" i="12"/>
  <c r="N272" i="12"/>
  <c r="Q616" i="12"/>
  <c r="N548" i="12"/>
  <c r="P1033" i="14"/>
  <c r="P1545" i="14"/>
  <c r="Q437" i="12"/>
  <c r="Q663" i="12"/>
  <c r="Q22" i="12"/>
  <c r="P1026" i="14"/>
  <c r="P1127" i="14"/>
  <c r="P2227" i="14"/>
  <c r="P3070" i="14"/>
  <c r="X478" i="12"/>
  <c r="P399" i="14"/>
  <c r="P1481" i="14"/>
  <c r="P729" i="14"/>
  <c r="P1357" i="14"/>
  <c r="P688" i="14"/>
  <c r="P1634" i="14"/>
  <c r="P2706" i="14"/>
  <c r="P997" i="14"/>
  <c r="P454" i="14"/>
  <c r="P3429" i="14"/>
  <c r="P21" i="14"/>
  <c r="P3329" i="14"/>
  <c r="P640" i="14"/>
  <c r="P285" i="14"/>
  <c r="P2657" i="14"/>
  <c r="P575" i="14"/>
  <c r="P389" i="14"/>
  <c r="P744" i="14"/>
  <c r="P1932" i="14"/>
  <c r="P1055" i="14"/>
  <c r="N417" i="12"/>
  <c r="T601" i="12"/>
  <c r="X601" i="12" s="1"/>
  <c r="N572" i="12"/>
  <c r="Q572" i="12" s="1"/>
  <c r="T177" i="12"/>
  <c r="N182" i="12"/>
  <c r="Q182" i="12" s="1"/>
  <c r="T182" i="12" s="1"/>
  <c r="Q221" i="12"/>
  <c r="T221" i="12" s="1"/>
  <c r="N348" i="12"/>
  <c r="Q44" i="12"/>
  <c r="N418" i="12"/>
  <c r="N211" i="12"/>
  <c r="Q211" i="12" s="1"/>
  <c r="T484" i="12"/>
  <c r="N636" i="12"/>
  <c r="N561" i="12"/>
  <c r="N649" i="12"/>
  <c r="Q257" i="12"/>
  <c r="Q335" i="12"/>
  <c r="Q657" i="12"/>
  <c r="T657" i="12" s="1"/>
  <c r="X657" i="12" s="1"/>
  <c r="Q410" i="12"/>
  <c r="N238" i="12"/>
  <c r="Q238" i="12" s="1"/>
  <c r="Q362" i="12"/>
  <c r="T362" i="12" s="1"/>
  <c r="N336" i="12"/>
  <c r="N317" i="12"/>
  <c r="N138" i="12"/>
  <c r="N653" i="12"/>
  <c r="Q653" i="12" s="1"/>
  <c r="Q334" i="12"/>
  <c r="N1058" i="12"/>
  <c r="Q1058" i="12" s="1"/>
  <c r="N268" i="12"/>
  <c r="Q268" i="12" s="1"/>
  <c r="T268" i="12" s="1"/>
  <c r="N1068" i="12"/>
  <c r="Q1068" i="12" s="1"/>
  <c r="Q411" i="12"/>
  <c r="T411" i="12" s="1"/>
  <c r="Q459" i="12"/>
  <c r="T459" i="12" s="1"/>
  <c r="X459" i="12" s="1"/>
  <c r="Q658" i="12"/>
  <c r="T658" i="12" s="1"/>
  <c r="N203" i="12"/>
  <c r="Q203" i="12" s="1"/>
  <c r="T203" i="12" s="1"/>
  <c r="N20" i="12"/>
  <c r="N314" i="12"/>
  <c r="N445" i="12"/>
  <c r="Q445" i="12" s="1"/>
  <c r="T445" i="12" s="1"/>
  <c r="T357" i="12"/>
  <c r="N1076" i="12"/>
  <c r="Q1076" i="12" s="1"/>
  <c r="N284" i="12"/>
  <c r="Q284" i="12" s="1"/>
  <c r="N511" i="12"/>
  <c r="Q511" i="12" s="1"/>
  <c r="N92" i="12"/>
  <c r="Q92" i="12" s="1"/>
  <c r="T92" i="12" s="1"/>
  <c r="Q346" i="12"/>
  <c r="T346" i="12" s="1"/>
  <c r="N496" i="12"/>
  <c r="Q496" i="12" s="1"/>
  <c r="N297" i="12"/>
  <c r="Q297" i="12" s="1"/>
  <c r="T297" i="12" s="1"/>
  <c r="X297" i="12" s="1"/>
  <c r="N492" i="12"/>
  <c r="Q492" i="12" s="1"/>
  <c r="T492" i="12" s="1"/>
  <c r="N242" i="12"/>
  <c r="Q242" i="12" s="1"/>
  <c r="N228" i="12"/>
  <c r="Q228" i="12" s="1"/>
  <c r="N382" i="12"/>
  <c r="Q382" i="12" s="1"/>
  <c r="T382" i="12" s="1"/>
  <c r="X207" i="12"/>
  <c r="X178" i="12"/>
  <c r="Q296" i="12"/>
  <c r="Q598" i="12"/>
  <c r="T598" i="12" s="1"/>
  <c r="N10" i="12"/>
  <c r="Q993" i="12"/>
  <c r="N108" i="12"/>
  <c r="N356" i="12"/>
  <c r="N116" i="12"/>
  <c r="T68" i="12"/>
  <c r="Q103" i="12"/>
  <c r="N9" i="12"/>
  <c r="N1046" i="12"/>
  <c r="N480" i="12"/>
  <c r="N533" i="12"/>
  <c r="N513" i="12"/>
  <c r="T1068" i="12"/>
  <c r="T566" i="12"/>
  <c r="T532" i="12"/>
  <c r="P439" i="14"/>
  <c r="P243" i="14"/>
  <c r="P2929" i="14"/>
  <c r="P107" i="14"/>
  <c r="P188" i="14"/>
  <c r="P3403" i="14"/>
  <c r="P364" i="14"/>
  <c r="Q464" i="12"/>
  <c r="T446" i="12"/>
  <c r="T66" i="12"/>
  <c r="T525" i="12"/>
  <c r="N388" i="12"/>
  <c r="Q592" i="12"/>
  <c r="N306" i="12"/>
  <c r="Q170" i="12"/>
  <c r="N469" i="12"/>
  <c r="N63" i="12"/>
  <c r="Q552" i="12"/>
  <c r="N621" i="12"/>
  <c r="P3386" i="14"/>
  <c r="P155" i="14"/>
  <c r="P503" i="14"/>
  <c r="P1965" i="14"/>
  <c r="P408" i="14"/>
  <c r="P3079" i="14"/>
  <c r="P1349" i="14"/>
  <c r="P1122" i="14"/>
  <c r="Q16" i="12"/>
  <c r="N538" i="12"/>
  <c r="S3198" i="14"/>
  <c r="P1153" i="14"/>
  <c r="P3163" i="14"/>
  <c r="X319" i="12"/>
  <c r="N95" i="12"/>
  <c r="Q75" i="12"/>
  <c r="T75" i="12" s="1"/>
  <c r="T439" i="12"/>
  <c r="Q540" i="12"/>
  <c r="N638" i="12"/>
  <c r="Q638" i="12" s="1"/>
  <c r="N350" i="12"/>
  <c r="N544" i="12"/>
  <c r="N516" i="12"/>
  <c r="N615" i="12"/>
  <c r="N1004" i="12"/>
  <c r="T285" i="12"/>
  <c r="N453" i="12"/>
  <c r="T386" i="12"/>
  <c r="Q347" i="12"/>
  <c r="Q322" i="12"/>
  <c r="N124" i="12"/>
  <c r="N316" i="12"/>
  <c r="T55" i="12"/>
  <c r="Q199" i="12"/>
  <c r="T1052" i="12"/>
  <c r="T145" i="12"/>
  <c r="P2957" i="14"/>
  <c r="X49" i="12"/>
  <c r="P3277" i="14"/>
  <c r="P2277" i="14"/>
  <c r="P198" i="14"/>
  <c r="P3137" i="14"/>
  <c r="P2286" i="14"/>
  <c r="Q281" i="12"/>
  <c r="Q26" i="12"/>
  <c r="Q476" i="12"/>
  <c r="T109" i="12"/>
  <c r="N134" i="12"/>
  <c r="N33" i="12"/>
  <c r="Q54" i="12"/>
  <c r="N52" i="12"/>
  <c r="N98" i="12"/>
  <c r="X150" i="12"/>
  <c r="N280" i="12"/>
  <c r="N662" i="12"/>
  <c r="P1694" i="14"/>
  <c r="P718" i="14"/>
  <c r="P2553" i="14"/>
  <c r="P3309" i="14"/>
  <c r="P1221" i="14"/>
  <c r="P112" i="14"/>
  <c r="P2819" i="14"/>
  <c r="T460" i="12"/>
  <c r="N171" i="12"/>
  <c r="T351" i="12"/>
  <c r="P1226" i="14"/>
  <c r="Q1001" i="12"/>
  <c r="T623" i="12"/>
  <c r="T1072" i="12"/>
  <c r="T381" i="12"/>
  <c r="N188" i="12"/>
  <c r="N551" i="12"/>
  <c r="N224" i="12"/>
  <c r="N235" i="12"/>
  <c r="N1045" i="12"/>
  <c r="Q617" i="12"/>
  <c r="N30" i="12"/>
  <c r="T100" i="12"/>
  <c r="Q1056" i="12"/>
  <c r="Q394" i="12"/>
  <c r="Q234" i="12"/>
  <c r="N1003" i="12"/>
  <c r="N604" i="12"/>
  <c r="N337" i="12"/>
  <c r="Q283" i="12"/>
  <c r="X620" i="12"/>
  <c r="Q194" i="12"/>
  <c r="T194" i="12" s="1"/>
  <c r="Q367" i="12"/>
  <c r="T302" i="12"/>
  <c r="P1028" i="14"/>
  <c r="P650" i="14"/>
  <c r="P1585" i="14"/>
  <c r="P1976" i="14"/>
  <c r="P2146" i="14"/>
  <c r="P3276" i="14"/>
  <c r="P229" i="14"/>
  <c r="Q372" i="12"/>
  <c r="N517" i="12"/>
  <c r="Q15" i="12"/>
  <c r="Q338" i="12"/>
  <c r="Q262" i="12"/>
  <c r="T510" i="12"/>
  <c r="N1019" i="12"/>
  <c r="Q292" i="12"/>
  <c r="N490" i="12"/>
  <c r="N440" i="12"/>
  <c r="Q148" i="12"/>
  <c r="Q520" i="12"/>
  <c r="Q519" i="12"/>
  <c r="X359" i="12"/>
  <c r="Q642" i="12"/>
  <c r="T642" i="12" s="1"/>
  <c r="X642" i="12" s="1"/>
  <c r="N1026" i="12"/>
  <c r="N979" i="12"/>
  <c r="Q979" i="12" s="1"/>
  <c r="T449" i="12"/>
  <c r="X449" i="12" s="1"/>
  <c r="T162" i="12"/>
  <c r="X162" i="12" s="1"/>
  <c r="T1044" i="12"/>
  <c r="X340" i="12"/>
  <c r="Q19" i="12"/>
  <c r="T19" i="12" s="1"/>
  <c r="Q562" i="12"/>
  <c r="T562" i="12" s="1"/>
  <c r="N50" i="12"/>
  <c r="N498" i="12"/>
  <c r="Q498" i="12" s="1"/>
  <c r="N553" i="12"/>
  <c r="Q553" i="12" s="1"/>
  <c r="N405" i="12"/>
  <c r="N626" i="12"/>
  <c r="Q626" i="12" s="1"/>
  <c r="N289" i="12"/>
  <c r="Q289" i="12" s="1"/>
  <c r="Q579" i="12"/>
  <c r="Q313" i="12"/>
  <c r="T313" i="12" s="1"/>
  <c r="N354" i="12"/>
  <c r="Q354" i="12" s="1"/>
  <c r="N1074" i="12"/>
  <c r="Q267" i="12"/>
  <c r="N603" i="12"/>
  <c r="N23" i="12"/>
  <c r="Q23" i="12" s="1"/>
  <c r="T23" i="12" s="1"/>
  <c r="N370" i="12"/>
  <c r="Q370" i="12" s="1"/>
  <c r="N220" i="12"/>
  <c r="N237" i="12"/>
  <c r="N999" i="12"/>
  <c r="Q271" i="12"/>
  <c r="T271" i="12" s="1"/>
  <c r="N232" i="12"/>
  <c r="N172" i="12"/>
  <c r="Q172" i="12" s="1"/>
  <c r="Q554" i="12"/>
  <c r="T554" i="12" s="1"/>
  <c r="N304" i="12"/>
  <c r="Q304" i="12" s="1"/>
  <c r="Q1005" i="12"/>
  <c r="T1005" i="12" s="1"/>
  <c r="X1005" i="12" s="1"/>
  <c r="N210" i="12"/>
  <c r="Q597" i="12"/>
  <c r="T597" i="12" s="1"/>
  <c r="X597" i="12" s="1"/>
  <c r="N451" i="12"/>
  <c r="Q451" i="12" s="1"/>
  <c r="T451" i="12" s="1"/>
  <c r="X451" i="12" s="1"/>
  <c r="N479" i="12"/>
  <c r="N463" i="12"/>
  <c r="Q463" i="12" s="1"/>
  <c r="T463" i="12" s="1"/>
  <c r="N596" i="12"/>
  <c r="Q3" i="12"/>
  <c r="T3" i="12" s="1"/>
  <c r="X3" i="12" s="1"/>
  <c r="N176" i="12"/>
  <c r="Q47" i="12"/>
  <c r="T47" i="12" s="1"/>
  <c r="X47" i="12" s="1"/>
  <c r="N654" i="12"/>
  <c r="Q654" i="12" s="1"/>
  <c r="T654" i="12" s="1"/>
  <c r="N996" i="12"/>
  <c r="Q996" i="12" s="1"/>
  <c r="T996" i="12" s="1"/>
  <c r="N278" i="12"/>
  <c r="Q278" i="12" s="1"/>
  <c r="T278" i="12" s="1"/>
  <c r="X278" i="12" s="1"/>
  <c r="N84" i="12"/>
  <c r="Q84" i="12" s="1"/>
  <c r="N217" i="12"/>
  <c r="Q217" i="12" s="1"/>
  <c r="T217" i="12" s="1"/>
  <c r="N420" i="12"/>
  <c r="Q420" i="12" s="1"/>
  <c r="T420" i="12" s="1"/>
  <c r="X470" i="12"/>
  <c r="T396" i="12"/>
  <c r="Q462" i="12"/>
  <c r="T81" i="12"/>
  <c r="T410" i="12"/>
  <c r="T305" i="12"/>
  <c r="N531" i="12"/>
  <c r="N101" i="12"/>
  <c r="Q101" i="12" s="1"/>
  <c r="N279" i="12"/>
  <c r="N483" i="12"/>
  <c r="N126" i="12"/>
  <c r="T486" i="12"/>
  <c r="Q977" i="12"/>
  <c r="T489" i="12"/>
  <c r="X489" i="12" s="1"/>
  <c r="Q314" i="12"/>
  <c r="N374" i="12"/>
  <c r="N575" i="12"/>
  <c r="Q454" i="12"/>
  <c r="Q309" i="12"/>
  <c r="Q560" i="12"/>
  <c r="S2050" i="14"/>
  <c r="N482" i="12"/>
  <c r="T11" i="12"/>
  <c r="P1123" i="14"/>
  <c r="X163" i="12"/>
  <c r="P146" i="14"/>
  <c r="P385" i="14"/>
  <c r="P2154" i="14"/>
  <c r="P2318" i="14"/>
  <c r="P2322" i="14"/>
  <c r="Q226" i="12"/>
  <c r="N368" i="12"/>
  <c r="Q549" i="12"/>
  <c r="T122" i="12"/>
  <c r="Q129" i="12"/>
  <c r="T628" i="12"/>
  <c r="Q481" i="12"/>
  <c r="N13" i="12"/>
  <c r="Q407" i="12"/>
  <c r="N132" i="12"/>
  <c r="N128" i="12"/>
  <c r="T1076" i="12"/>
  <c r="Q645" i="12"/>
  <c r="T45" i="12"/>
  <c r="P568" i="14"/>
  <c r="P366" i="14"/>
  <c r="P1435" i="14"/>
  <c r="P670" i="14"/>
  <c r="P308" i="14"/>
  <c r="T508" i="12"/>
  <c r="P2995" i="14"/>
  <c r="T578" i="12"/>
  <c r="Q295" i="12"/>
  <c r="N465" i="12"/>
  <c r="T180" i="12"/>
  <c r="P1068" i="14"/>
  <c r="P422" i="14"/>
  <c r="N611" i="12"/>
  <c r="Q76" i="12"/>
  <c r="Q613" i="12"/>
  <c r="N5" i="12"/>
  <c r="Q5" i="12" s="1"/>
  <c r="Q415" i="12"/>
  <c r="Q448" i="12"/>
  <c r="N659" i="12"/>
  <c r="Q239" i="12"/>
  <c r="N377" i="12"/>
  <c r="N403" i="12"/>
  <c r="T183" i="12"/>
  <c r="T87" i="12"/>
  <c r="N252" i="12"/>
  <c r="X484" i="12"/>
  <c r="N263" i="12"/>
  <c r="N83" i="12"/>
  <c r="N111" i="12"/>
  <c r="N80" i="12"/>
  <c r="N40" i="12"/>
  <c r="T25" i="12"/>
  <c r="X305" i="12"/>
  <c r="N251" i="12"/>
  <c r="P2124" i="14"/>
  <c r="P2495" i="14"/>
  <c r="P623" i="14"/>
  <c r="P2489" i="14"/>
  <c r="P1428" i="14"/>
  <c r="P1508" i="14"/>
  <c r="P98" i="14"/>
  <c r="P1257" i="14"/>
  <c r="Q198" i="12"/>
  <c r="T228" i="12"/>
  <c r="T515" i="12"/>
  <c r="T242" i="12"/>
  <c r="N154" i="12"/>
  <c r="T633" i="12"/>
  <c r="N514" i="12"/>
  <c r="Q212" i="12"/>
  <c r="Q630" i="12"/>
  <c r="Q373" i="12"/>
  <c r="Q290" i="12"/>
  <c r="Q135" i="12"/>
  <c r="N123" i="12"/>
  <c r="S3196" i="14"/>
  <c r="P853" i="14"/>
  <c r="P3242" i="14"/>
  <c r="P1990" i="14"/>
  <c r="P85" i="14"/>
  <c r="P265" i="14"/>
  <c r="P494" i="14"/>
  <c r="X654" i="12"/>
  <c r="Q618" i="12"/>
  <c r="N637" i="12"/>
  <c r="P2930" i="14"/>
  <c r="T656" i="12"/>
  <c r="N329" i="12"/>
  <c r="N332" i="12"/>
  <c r="N366" i="12"/>
  <c r="Q555" i="12"/>
  <c r="T31" i="12"/>
  <c r="Q342" i="12"/>
  <c r="N608" i="12"/>
  <c r="Q363" i="12"/>
  <c r="N341" i="12"/>
  <c r="T253" i="12"/>
  <c r="Q378" i="12"/>
  <c r="N402" i="12"/>
  <c r="T152" i="12"/>
  <c r="T579" i="12"/>
  <c r="Q121" i="12"/>
  <c r="N78" i="12"/>
  <c r="N298" i="12"/>
  <c r="N327" i="12"/>
  <c r="Q95" i="12"/>
  <c r="T264" i="12"/>
  <c r="Q434" i="12"/>
  <c r="X187" i="12"/>
  <c r="P3192" i="14"/>
  <c r="X70" i="12"/>
  <c r="P720" i="14"/>
  <c r="P1230" i="14"/>
  <c r="P989" i="14"/>
  <c r="P1009" i="14"/>
  <c r="P2338" i="14"/>
  <c r="Q649" i="12"/>
  <c r="N1071" i="12"/>
  <c r="Q488" i="12"/>
  <c r="T494" i="12"/>
  <c r="N424" i="12"/>
  <c r="N466" i="12"/>
  <c r="Q586" i="12"/>
  <c r="Q258" i="12"/>
  <c r="N435" i="12"/>
  <c r="N602" i="12"/>
  <c r="Q1026" i="12"/>
  <c r="N330" i="12"/>
  <c r="N563" i="12"/>
  <c r="P1097" i="14"/>
  <c r="P2532" i="14"/>
  <c r="P1643" i="14"/>
  <c r="T974" i="12"/>
  <c r="P2714" i="14"/>
  <c r="P118" i="14"/>
  <c r="P1172" i="14"/>
  <c r="P1638" i="14"/>
  <c r="Q472" i="12"/>
  <c r="N345" i="12"/>
  <c r="S3201" i="14"/>
  <c r="X525" i="12"/>
  <c r="P1285" i="14"/>
  <c r="P2769" i="14"/>
  <c r="N468" i="12"/>
  <c r="Q588" i="12"/>
  <c r="T572" i="12"/>
  <c r="P2326" i="14"/>
  <c r="P3236" i="14"/>
  <c r="X527" i="12"/>
  <c r="T84" i="12"/>
  <c r="N73" i="12"/>
  <c r="P106" i="14"/>
  <c r="P88" i="14"/>
  <c r="Q1060" i="12"/>
  <c r="P1997" i="14"/>
  <c r="X66" i="12"/>
  <c r="P334" i="14"/>
  <c r="P870" i="14"/>
  <c r="P3115" i="14"/>
  <c r="P1526" i="14"/>
  <c r="P3390" i="14"/>
  <c r="P2420" i="14"/>
  <c r="P3405" i="14"/>
  <c r="P3040" i="14"/>
  <c r="P886" i="14"/>
  <c r="P1209" i="14"/>
  <c r="X55" i="12"/>
  <c r="P3409" i="14"/>
  <c r="P866" i="14"/>
  <c r="P692" i="14"/>
  <c r="X72" i="12"/>
  <c r="P1776" i="14"/>
  <c r="X1073" i="12"/>
  <c r="P3017" i="14"/>
  <c r="P939" i="14"/>
  <c r="P292" i="14"/>
  <c r="P2998" i="14"/>
  <c r="P2178" i="14"/>
  <c r="P2142" i="14"/>
  <c r="N343" i="12"/>
  <c r="N581" i="12"/>
  <c r="N288" i="12"/>
  <c r="T422" i="12"/>
  <c r="Q607" i="12"/>
  <c r="P1464" i="14"/>
  <c r="P2704" i="14"/>
  <c r="P2020" i="14"/>
  <c r="P3185" i="14"/>
  <c r="P891" i="14"/>
  <c r="P1469" i="14"/>
  <c r="P3147" i="14"/>
  <c r="P460" i="14"/>
  <c r="P2195" i="14"/>
  <c r="P3105" i="14"/>
  <c r="P219" i="14"/>
  <c r="P2722" i="14"/>
  <c r="P2345" i="14"/>
  <c r="P3212" i="14"/>
  <c r="P3290" i="14"/>
  <c r="P2239" i="14"/>
  <c r="P2855" i="14"/>
  <c r="P1063" i="14"/>
  <c r="P2742" i="14"/>
  <c r="P2426" i="14"/>
  <c r="P3177" i="14"/>
  <c r="P2711" i="14"/>
  <c r="P319" i="14"/>
  <c r="P2267" i="14"/>
  <c r="P3108" i="14"/>
  <c r="P847" i="14"/>
  <c r="P947" i="14"/>
  <c r="S3194" i="14"/>
  <c r="P1472" i="14"/>
  <c r="P752" i="14"/>
  <c r="P473" i="14"/>
  <c r="Q231" i="12"/>
  <c r="N1077" i="12"/>
  <c r="N266" i="12"/>
  <c r="Q64" i="12"/>
  <c r="N14" i="12"/>
  <c r="T259" i="12"/>
  <c r="P917" i="14"/>
  <c r="Q631" i="12"/>
  <c r="Q208" i="12"/>
  <c r="Q358" i="12"/>
  <c r="P1768" i="14"/>
  <c r="Q332" i="12"/>
  <c r="P2213" i="14"/>
  <c r="P3216" i="14"/>
  <c r="P829" i="14"/>
  <c r="P1125" i="14"/>
  <c r="P1793" i="14"/>
  <c r="P403" i="14"/>
  <c r="P686" i="14"/>
  <c r="P1573" i="14"/>
  <c r="P2149" i="14"/>
  <c r="P2371" i="14"/>
  <c r="P2472" i="14"/>
  <c r="P2291" i="14"/>
  <c r="T427" i="12"/>
  <c r="P475" i="14"/>
  <c r="P1859" i="14"/>
  <c r="P402" i="14"/>
  <c r="P1377" i="14"/>
  <c r="P859" i="14"/>
  <c r="P1356" i="14"/>
  <c r="P591" i="14"/>
  <c r="P2119" i="14"/>
  <c r="P673" i="14"/>
  <c r="P64" i="14"/>
  <c r="P1351" i="14"/>
  <c r="P3101" i="14"/>
  <c r="P2259" i="14"/>
  <c r="P3143" i="14"/>
  <c r="P167" i="14"/>
  <c r="P970" i="14"/>
  <c r="P2743" i="14"/>
  <c r="P3098" i="14"/>
  <c r="P2524" i="14"/>
  <c r="P2469" i="14"/>
  <c r="P3132" i="14"/>
  <c r="P2327" i="14"/>
  <c r="P3130" i="14"/>
  <c r="P1284" i="14"/>
  <c r="P1746" i="14"/>
  <c r="P2986" i="14"/>
  <c r="P2538" i="14"/>
  <c r="P2611" i="14"/>
  <c r="P898" i="14"/>
  <c r="P2098" i="14"/>
  <c r="S3206" i="14"/>
  <c r="P1509" i="14"/>
  <c r="P808" i="14"/>
  <c r="P1375" i="14"/>
  <c r="P255" i="14"/>
  <c r="X227" i="12"/>
  <c r="Q37" i="12"/>
  <c r="Q418" i="12"/>
  <c r="Q364" i="12"/>
  <c r="T240" i="12"/>
  <c r="X991" i="12"/>
  <c r="T206" i="12"/>
  <c r="T304" i="12"/>
  <c r="T503" i="12"/>
  <c r="T315" i="12"/>
  <c r="P168" i="14"/>
  <c r="P1157" i="14"/>
  <c r="T310" i="12"/>
  <c r="P2342" i="14"/>
  <c r="P1900" i="14"/>
  <c r="P2115" i="14"/>
  <c r="P3407" i="14"/>
  <c r="P2140" i="14"/>
  <c r="P2440" i="14"/>
  <c r="P1100" i="14"/>
  <c r="P2529" i="14"/>
  <c r="P1842" i="14"/>
  <c r="P3413" i="14"/>
  <c r="P427" i="14"/>
  <c r="T1054" i="12"/>
  <c r="P647" i="14"/>
  <c r="X151" i="12"/>
  <c r="P1449" i="14"/>
  <c r="P1756" i="14"/>
  <c r="P260" i="14"/>
  <c r="P215" i="14"/>
  <c r="P2337" i="14"/>
  <c r="P1227" i="14"/>
  <c r="P766" i="14"/>
  <c r="P1680" i="14"/>
  <c r="P174" i="14"/>
  <c r="P544" i="14"/>
  <c r="P613" i="14"/>
  <c r="P3096" i="14"/>
  <c r="P1732" i="14"/>
  <c r="P1833" i="14"/>
  <c r="P1270" i="14"/>
  <c r="P2017" i="14"/>
  <c r="P1108" i="14"/>
  <c r="P2010" i="14"/>
  <c r="P1420" i="14"/>
  <c r="P2212" i="14"/>
  <c r="P2634" i="14"/>
  <c r="P813" i="14"/>
  <c r="P2114" i="14"/>
  <c r="P1828" i="14"/>
  <c r="P2253" i="14"/>
  <c r="P1197" i="14"/>
  <c r="P90" i="14"/>
  <c r="P1145" i="14"/>
  <c r="P271" i="14"/>
  <c r="P2429" i="14"/>
  <c r="P2300" i="14"/>
  <c r="P1019" i="14"/>
  <c r="N457" i="12"/>
  <c r="Q27" i="12"/>
  <c r="T53" i="12"/>
  <c r="N130" i="12"/>
  <c r="N1023" i="12"/>
  <c r="P2071" i="14"/>
  <c r="N397" i="12"/>
  <c r="Q636" i="12"/>
  <c r="N429" i="12"/>
  <c r="N1053" i="12"/>
  <c r="P1110" i="14"/>
  <c r="Q353" i="12"/>
  <c r="P1928" i="14"/>
  <c r="P757" i="14"/>
  <c r="P121" i="14"/>
  <c r="P78" i="14"/>
  <c r="P1887" i="14"/>
  <c r="P17" i="14"/>
  <c r="P3267" i="14"/>
  <c r="P1036" i="14"/>
  <c r="P451" i="14"/>
  <c r="P1205" i="14"/>
  <c r="P608" i="14"/>
  <c r="P184" i="14"/>
  <c r="X510" i="12"/>
  <c r="P3256" i="14"/>
  <c r="P31" i="14"/>
  <c r="P2544" i="14"/>
  <c r="P2613" i="14"/>
  <c r="P1855" i="14"/>
  <c r="P2985" i="14"/>
  <c r="T555" i="12"/>
  <c r="P1044" i="14"/>
  <c r="P3019" i="14"/>
  <c r="P314" i="14"/>
  <c r="P1124" i="14"/>
  <c r="P748" i="14"/>
  <c r="P1474" i="14"/>
  <c r="P3281" i="14"/>
  <c r="P1325" i="14"/>
  <c r="P3337" i="14"/>
  <c r="P888" i="14"/>
  <c r="P2919" i="14"/>
  <c r="P626" i="14"/>
  <c r="P3344" i="14"/>
  <c r="P3365" i="14"/>
  <c r="P4" i="14"/>
  <c r="P2311" i="14"/>
  <c r="P931" i="14"/>
  <c r="P817" i="14"/>
  <c r="P1487" i="14"/>
  <c r="P804" i="14"/>
  <c r="P741" i="14"/>
  <c r="P2033" i="14"/>
  <c r="P2226" i="14"/>
  <c r="X445" i="12"/>
  <c r="P14" i="14"/>
  <c r="P39" i="14"/>
  <c r="P1280" i="14"/>
  <c r="P2460" i="14"/>
  <c r="P727" i="14"/>
  <c r="P502" i="14"/>
  <c r="P979" i="14"/>
  <c r="P2458" i="14"/>
  <c r="P1091" i="14"/>
  <c r="T653" i="12"/>
  <c r="P527" i="14"/>
  <c r="P1279" i="14"/>
  <c r="X494" i="12"/>
  <c r="P1547" i="14"/>
  <c r="P1636" i="14"/>
  <c r="P2439" i="14"/>
  <c r="P390" i="14"/>
  <c r="X376" i="12"/>
  <c r="P3247" i="14"/>
  <c r="P2858" i="14"/>
  <c r="P73" i="14"/>
  <c r="P1011" i="14"/>
  <c r="P1844" i="14"/>
  <c r="P1920" i="14"/>
  <c r="P1407" i="14"/>
  <c r="P2838" i="14"/>
  <c r="P972" i="14"/>
  <c r="P41" i="14"/>
  <c r="P2644" i="14"/>
  <c r="P2535" i="14"/>
  <c r="P2456" i="14"/>
  <c r="P711" i="14"/>
  <c r="P2912" i="14"/>
  <c r="P563" i="14"/>
  <c r="P719" i="14"/>
  <c r="P1753" i="14"/>
  <c r="P520" i="14"/>
  <c r="X452" i="12"/>
  <c r="N530" i="12"/>
  <c r="P2750" i="14"/>
  <c r="N275" i="12"/>
  <c r="P1210" i="14"/>
  <c r="P1605" i="14"/>
  <c r="P2792" i="14"/>
  <c r="P1863" i="14"/>
  <c r="P837" i="14"/>
  <c r="P1610" i="14"/>
  <c r="P1086" i="14"/>
  <c r="P1495" i="14"/>
  <c r="P1982" i="14"/>
  <c r="P1942" i="14"/>
  <c r="P2730" i="14"/>
  <c r="P2283" i="14"/>
  <c r="P2594" i="14"/>
  <c r="P3037" i="14"/>
  <c r="P1392" i="14"/>
  <c r="P2066" i="14"/>
  <c r="P1895" i="14"/>
  <c r="P1829" i="14"/>
  <c r="P2290" i="14"/>
  <c r="P862" i="14"/>
  <c r="P1875" i="14"/>
  <c r="P1951" i="14"/>
  <c r="P1049" i="14"/>
  <c r="P3417" i="14"/>
  <c r="P2882" i="14"/>
  <c r="P2266" i="14"/>
  <c r="P2391" i="14"/>
  <c r="P1527" i="14"/>
  <c r="P2653" i="14"/>
  <c r="P1787" i="14"/>
  <c r="Q375" i="12"/>
  <c r="N7" i="12"/>
  <c r="Q186" i="12"/>
  <c r="N971" i="12"/>
  <c r="Q497" i="12"/>
  <c r="P2967" i="14"/>
  <c r="P702" i="14"/>
  <c r="N409" i="12"/>
  <c r="Q1008" i="12"/>
  <c r="Q164" i="12"/>
  <c r="T619" i="12"/>
  <c r="P1258" i="14"/>
  <c r="P3251" i="14"/>
  <c r="Q176" i="12"/>
  <c r="P127" i="14"/>
  <c r="P1471" i="14"/>
  <c r="P2960" i="14"/>
  <c r="P1537" i="14"/>
  <c r="P2558" i="14"/>
  <c r="P1340" i="14"/>
  <c r="P1673" i="14"/>
  <c r="P545" i="14"/>
  <c r="P11" i="14"/>
  <c r="P1107" i="14"/>
  <c r="P530" i="14"/>
  <c r="X565" i="12"/>
  <c r="P353" i="14"/>
  <c r="X249" i="12"/>
  <c r="P295" i="14"/>
  <c r="P3397" i="14"/>
  <c r="X271" i="12"/>
  <c r="P2451" i="14"/>
  <c r="P734" i="14"/>
  <c r="P1811" i="14"/>
  <c r="P220" i="14"/>
  <c r="P2923" i="14"/>
  <c r="P1751" i="14"/>
  <c r="P8" i="14"/>
  <c r="P2501" i="14"/>
  <c r="P482" i="14"/>
  <c r="P273" i="14"/>
  <c r="P936" i="14"/>
  <c r="P2347" i="14"/>
  <c r="P3339" i="14"/>
  <c r="P2545" i="14"/>
  <c r="P2063" i="14"/>
  <c r="P2194" i="14"/>
  <c r="P966" i="14"/>
  <c r="P254" i="14"/>
  <c r="P1283" i="14"/>
  <c r="P514" i="14"/>
  <c r="P2188" i="14"/>
  <c r="P2249" i="14"/>
  <c r="P2173" i="14"/>
  <c r="P3036" i="14"/>
  <c r="P1134" i="14"/>
  <c r="X976" i="12"/>
  <c r="P1249" i="14"/>
  <c r="P139" i="14"/>
  <c r="P2468" i="14"/>
  <c r="T392" i="12"/>
  <c r="T1025" i="12"/>
  <c r="N65" i="12"/>
  <c r="Q417" i="12"/>
  <c r="N269" i="12"/>
  <c r="T291" i="12"/>
  <c r="P1260" i="14"/>
  <c r="P579" i="14"/>
  <c r="Q58" i="12"/>
  <c r="N247" i="12"/>
  <c r="N355" i="12"/>
  <c r="P2229" i="14"/>
  <c r="P2232" i="14"/>
  <c r="T114" i="12"/>
  <c r="P2042" i="14"/>
  <c r="P82" i="14"/>
  <c r="P3395" i="14"/>
  <c r="P706" i="14"/>
  <c r="P797" i="14"/>
  <c r="P755" i="14"/>
  <c r="P2026" i="14"/>
  <c r="P1441" i="14"/>
  <c r="P1964" i="14"/>
  <c r="P398" i="14"/>
  <c r="X545" i="12"/>
  <c r="P1670" i="14"/>
  <c r="P437" i="14"/>
  <c r="T119" i="12"/>
  <c r="P564" i="14"/>
  <c r="X122" i="12"/>
  <c r="P942" i="14"/>
  <c r="P1747" i="14"/>
  <c r="P147" i="14"/>
  <c r="P762" i="14"/>
  <c r="P2993" i="14"/>
  <c r="P698" i="14"/>
  <c r="P2403" i="14"/>
  <c r="P126" i="14"/>
  <c r="P2285" i="14"/>
  <c r="P542" i="14"/>
  <c r="P2059" i="14"/>
  <c r="P2767" i="14"/>
  <c r="P2208" i="14"/>
  <c r="P874" i="14"/>
  <c r="P3162" i="14"/>
  <c r="P1007" i="14"/>
  <c r="P1192" i="14"/>
  <c r="P2079" i="14"/>
  <c r="P1018" i="14"/>
  <c r="P3050" i="14"/>
  <c r="P2369" i="14"/>
  <c r="P2118" i="14"/>
  <c r="P209" i="14"/>
  <c r="P234" i="14"/>
  <c r="P2214" i="14"/>
  <c r="P2309" i="14"/>
  <c r="P99" i="14"/>
  <c r="P1674" i="14"/>
  <c r="P771" i="14"/>
  <c r="X422" i="12"/>
  <c r="P790" i="14"/>
  <c r="T539" i="12"/>
  <c r="Q232" i="12"/>
  <c r="N652" i="12"/>
  <c r="X580" i="12"/>
  <c r="T395" i="12"/>
  <c r="T511" i="12"/>
  <c r="P553" i="14"/>
  <c r="X502" i="12"/>
  <c r="Q185" i="12"/>
  <c r="N605" i="12"/>
  <c r="N574" i="12"/>
  <c r="S3203" i="14"/>
  <c r="X475" i="12"/>
  <c r="Q550" i="12"/>
  <c r="P1864" i="14"/>
  <c r="P920" i="14"/>
  <c r="P1929" i="14"/>
  <c r="P958" i="14"/>
  <c r="P2519" i="14"/>
  <c r="P2405" i="14"/>
  <c r="P2978" i="14"/>
  <c r="P1470" i="14"/>
  <c r="P1701" i="14"/>
  <c r="P3043" i="14"/>
  <c r="P558" i="14"/>
  <c r="P598" i="14"/>
  <c r="S2129" i="14"/>
  <c r="P641" i="14"/>
  <c r="P1001" i="14"/>
  <c r="P732" i="14"/>
  <c r="P1515" i="14"/>
  <c r="P2109" i="14"/>
  <c r="P2207" i="14"/>
  <c r="P994" i="14"/>
  <c r="P2164" i="14"/>
  <c r="P2132" i="14"/>
  <c r="P2585" i="14"/>
  <c r="P910" i="14"/>
  <c r="P2497" i="14"/>
  <c r="P1126" i="14"/>
  <c r="P2412" i="14"/>
  <c r="P1925" i="14"/>
  <c r="P1468" i="14"/>
  <c r="P1268" i="14"/>
  <c r="P2660" i="14"/>
  <c r="P1452" i="14"/>
  <c r="P3265" i="14"/>
  <c r="P2623" i="14"/>
  <c r="P3088" i="14"/>
  <c r="P2554" i="14"/>
  <c r="P3086" i="14"/>
  <c r="P2377" i="14"/>
  <c r="P3294" i="14"/>
  <c r="P311" i="14"/>
  <c r="P2492" i="14"/>
  <c r="P2570" i="14"/>
  <c r="P2170" i="14"/>
  <c r="P3295" i="14"/>
  <c r="S3204" i="14"/>
  <c r="P3241" i="14"/>
  <c r="P257" i="14"/>
  <c r="P176" i="14"/>
  <c r="P1376" i="14"/>
  <c r="P1139" i="14"/>
  <c r="T636" i="12"/>
  <c r="P956" i="14"/>
  <c r="P1574" i="14"/>
  <c r="P1931" i="14"/>
  <c r="T1001" i="12"/>
  <c r="P1699" i="14"/>
  <c r="X379" i="12"/>
  <c r="X361" i="12"/>
  <c r="P3078" i="14"/>
  <c r="P3379" i="14"/>
  <c r="P3014" i="14"/>
  <c r="P1780" i="14"/>
  <c r="P2543" i="14"/>
  <c r="P1669" i="14"/>
  <c r="P2802" i="14"/>
  <c r="P1916" i="14"/>
  <c r="P2568" i="14"/>
  <c r="P2950" i="14"/>
  <c r="P1041" i="14"/>
  <c r="P791" i="14"/>
  <c r="P716" i="14"/>
  <c r="P540" i="14"/>
  <c r="P1182" i="14"/>
  <c r="P1501" i="14"/>
  <c r="P1006" i="14"/>
  <c r="P550" i="14"/>
  <c r="P546" i="14"/>
  <c r="S2135" i="14"/>
  <c r="P2236" i="14"/>
  <c r="P2678" i="14"/>
  <c r="T71" i="12"/>
  <c r="P249" i="14"/>
  <c r="T556" i="12"/>
  <c r="P883" i="14"/>
  <c r="N571" i="12"/>
  <c r="P1312" i="14"/>
  <c r="P639" i="14"/>
  <c r="P3080" i="14"/>
  <c r="P1320" i="14"/>
  <c r="P241" i="14"/>
  <c r="P436" i="14"/>
  <c r="P3275" i="14"/>
  <c r="P391" i="14"/>
  <c r="P2992" i="14"/>
  <c r="P2095" i="14"/>
  <c r="P2816" i="14"/>
  <c r="P2600" i="14"/>
  <c r="P3188" i="14"/>
  <c r="P1345" i="14"/>
  <c r="P1228" i="14"/>
  <c r="P130" i="14"/>
  <c r="P1576" i="14"/>
  <c r="P2776" i="14"/>
  <c r="P1370" i="14"/>
  <c r="P3349" i="14"/>
  <c r="P2586" i="14"/>
  <c r="P2637" i="14"/>
  <c r="P3104" i="14"/>
  <c r="P1148" i="14"/>
  <c r="P1975" i="14"/>
  <c r="P1154" i="14"/>
  <c r="P2076" i="14"/>
  <c r="P3310" i="14"/>
  <c r="T1020" i="12"/>
  <c r="P479" i="14"/>
  <c r="T131" i="12"/>
  <c r="P495" i="14"/>
  <c r="N127" i="12"/>
  <c r="Q596" i="12"/>
  <c r="T1066" i="12"/>
  <c r="N972" i="12"/>
  <c r="T512" i="12"/>
  <c r="P751" i="14"/>
  <c r="P773" i="14"/>
  <c r="T1080" i="12"/>
  <c r="Q46" i="12"/>
  <c r="N149" i="12"/>
  <c r="X656" i="12"/>
  <c r="P433" i="14"/>
  <c r="P2332" i="14"/>
  <c r="P1462" i="14"/>
  <c r="P2062" i="14"/>
  <c r="P499" i="14"/>
  <c r="P1020" i="14"/>
  <c r="P262" i="14"/>
  <c r="P674" i="14"/>
  <c r="P2690" i="14"/>
  <c r="P895" i="14"/>
  <c r="P704" i="14"/>
  <c r="P2106" i="14"/>
  <c r="P560" i="14"/>
  <c r="P756" i="14"/>
  <c r="T462" i="12"/>
  <c r="P86" i="14"/>
  <c r="P986" i="14"/>
  <c r="P1809" i="14"/>
  <c r="P2180" i="14"/>
  <c r="P1397" i="14"/>
  <c r="P70" i="14"/>
  <c r="P227" i="14"/>
  <c r="P3319" i="14"/>
  <c r="P1952" i="14"/>
  <c r="P2181" i="14"/>
  <c r="P2909" i="14"/>
  <c r="P2708" i="14"/>
  <c r="P125" i="14"/>
  <c r="P1484" i="14"/>
  <c r="P2031" i="14"/>
  <c r="P2976" i="14"/>
  <c r="P3263" i="14"/>
  <c r="P793" i="14"/>
  <c r="P447" i="14"/>
  <c r="P3305" i="14"/>
  <c r="P2745" i="14"/>
  <c r="P3026" i="14"/>
  <c r="P835" i="14"/>
  <c r="P2058" i="14"/>
  <c r="P2736" i="14"/>
  <c r="P1476" i="14"/>
  <c r="P3142" i="14"/>
  <c r="P3420" i="14"/>
  <c r="P708" i="14"/>
  <c r="P3069" i="14"/>
  <c r="P2233" i="14"/>
  <c r="P3102" i="14"/>
  <c r="P36" i="14"/>
  <c r="P1593" i="14"/>
  <c r="X6" i="12"/>
  <c r="Q371" i="12"/>
  <c r="X88" i="12"/>
  <c r="X658" i="12"/>
  <c r="Q1027" i="12"/>
  <c r="Q419" i="12"/>
  <c r="P445" i="14"/>
  <c r="P312" i="14"/>
  <c r="N584" i="12"/>
  <c r="T326" i="12"/>
  <c r="N140" i="12"/>
  <c r="T43" i="12"/>
  <c r="P1447" i="14"/>
  <c r="Q577" i="12"/>
  <c r="X612" i="12"/>
  <c r="P432" i="14"/>
  <c r="P1704" i="14"/>
  <c r="X217" i="12"/>
  <c r="P940" i="14"/>
  <c r="P2006" i="14"/>
  <c r="P1494" i="14"/>
  <c r="P1626" i="14"/>
  <c r="P22" i="14"/>
  <c r="P828" i="14"/>
  <c r="P2158" i="14"/>
  <c r="P2152" i="14"/>
  <c r="X396" i="12"/>
  <c r="P2840" i="14"/>
  <c r="P644" i="14"/>
  <c r="P526" i="14"/>
  <c r="P2718" i="14"/>
  <c r="P1733" i="14"/>
  <c r="P2093" i="14"/>
  <c r="P2256" i="14"/>
  <c r="P1290" i="14"/>
  <c r="P993" i="14"/>
  <c r="P3157" i="14"/>
  <c r="P625" i="14"/>
  <c r="P2961" i="14"/>
  <c r="P1838" i="14"/>
  <c r="P1423" i="14"/>
  <c r="P228" i="14"/>
  <c r="P2323" i="14"/>
  <c r="P1592" i="14"/>
  <c r="P42" i="14"/>
  <c r="P1348" i="14"/>
  <c r="P1072" i="14"/>
  <c r="P459" i="14"/>
  <c r="P1450" i="14"/>
  <c r="P3187" i="14"/>
  <c r="P3" i="14"/>
  <c r="P2317" i="14"/>
  <c r="P2288" i="14"/>
  <c r="P675" i="14"/>
  <c r="P1454" i="14"/>
  <c r="P1347" i="14"/>
  <c r="P890" i="14"/>
  <c r="P624" i="14"/>
  <c r="P652" i="14"/>
  <c r="P2381" i="14"/>
  <c r="P3055" i="14"/>
  <c r="N230" i="12"/>
  <c r="Q389" i="12"/>
  <c r="N218" i="12"/>
  <c r="N980" i="12"/>
  <c r="N223" i="12"/>
  <c r="P1690" i="14"/>
  <c r="Q650" i="12"/>
  <c r="Q169" i="12"/>
  <c r="Q473" i="12"/>
  <c r="P383" i="14"/>
  <c r="P2151" i="14"/>
  <c r="N477" i="12"/>
  <c r="P1177" i="14"/>
  <c r="P2433" i="14"/>
  <c r="P321" i="14"/>
  <c r="P2477" i="14"/>
  <c r="P3293" i="14"/>
  <c r="P1683" i="14"/>
  <c r="P2306" i="14"/>
  <c r="P1765" i="14"/>
  <c r="P3240" i="14"/>
  <c r="P3217" i="14"/>
  <c r="P3284" i="14"/>
  <c r="T975" i="12"/>
  <c r="P2435" i="14"/>
  <c r="P1196" i="14"/>
  <c r="P3225" i="14"/>
  <c r="P2101" i="14"/>
  <c r="P583" i="14"/>
  <c r="X156" i="12"/>
  <c r="P871" i="14"/>
  <c r="P2676" i="14"/>
  <c r="P831" i="14"/>
  <c r="P749" i="14"/>
  <c r="P1080" i="14"/>
  <c r="P1606" i="14"/>
  <c r="P1263" i="14"/>
  <c r="P737" i="14"/>
  <c r="P522" i="14"/>
  <c r="P76" i="14"/>
  <c r="P2888" i="14"/>
  <c r="P1181" i="14"/>
  <c r="P2699" i="14"/>
  <c r="P212" i="14"/>
  <c r="P1721" i="14"/>
  <c r="P593" i="14"/>
  <c r="P788" i="14"/>
  <c r="P957" i="14"/>
  <c r="P1827" i="14"/>
  <c r="P3002" i="14"/>
  <c r="P2757" i="14"/>
  <c r="P2774" i="14"/>
  <c r="P2659" i="14"/>
  <c r="P677" i="14"/>
  <c r="P340" i="14"/>
  <c r="T614" i="12"/>
  <c r="P1945" i="14"/>
  <c r="P783" i="14"/>
  <c r="P178" i="14"/>
  <c r="P367" i="14"/>
  <c r="P2463" i="14"/>
  <c r="P1727" i="14"/>
  <c r="P368" i="14"/>
  <c r="P3081" i="14"/>
  <c r="P2979" i="14"/>
  <c r="P492" i="14"/>
  <c r="P809" i="14"/>
  <c r="P210" i="14"/>
  <c r="P2775" i="14"/>
  <c r="P1535" i="14"/>
  <c r="P2189" i="14"/>
  <c r="P3027" i="14"/>
  <c r="X195" i="12"/>
  <c r="P3308" i="14"/>
  <c r="P1240" i="14"/>
  <c r="P2537" i="14"/>
  <c r="P1847" i="14"/>
  <c r="P2916" i="14"/>
  <c r="P2707" i="14"/>
  <c r="P2598" i="14"/>
  <c r="P1224" i="14"/>
  <c r="P1582" i="14"/>
  <c r="P1682" i="14"/>
  <c r="P493" i="14"/>
  <c r="P897" i="14"/>
  <c r="P1602" i="14"/>
  <c r="P3009" i="14"/>
  <c r="P2984" i="14"/>
  <c r="P218" i="14"/>
  <c r="P1266" i="14"/>
  <c r="P417" i="14"/>
  <c r="P2475" i="14"/>
  <c r="P2190" i="14"/>
  <c r="N600" i="12"/>
  <c r="P3031" i="14"/>
  <c r="Q1007" i="12"/>
  <c r="P3083" i="14"/>
  <c r="P3318" i="14"/>
  <c r="P594" i="14"/>
  <c r="P3160" i="14"/>
  <c r="X382" i="12"/>
  <c r="P109" i="14"/>
  <c r="P1132" i="14"/>
  <c r="P3331" i="14"/>
  <c r="P2027" i="14"/>
  <c r="P2837" i="14"/>
  <c r="P2228" i="14"/>
  <c r="P1788" i="14"/>
  <c r="P2174" i="14"/>
  <c r="P68" i="14"/>
  <c r="P3401" i="14"/>
  <c r="P780" i="14"/>
  <c r="P2677" i="14"/>
  <c r="P3287" i="14"/>
  <c r="P768" i="14"/>
  <c r="P438" i="14"/>
  <c r="P2868" i="14"/>
  <c r="P1293" i="14"/>
  <c r="P2157" i="14"/>
  <c r="P2065" i="14"/>
  <c r="P393" i="14"/>
  <c r="P2836" i="14"/>
  <c r="P2165" i="14"/>
  <c r="P981" i="14"/>
  <c r="P2905" i="14"/>
  <c r="T48" i="12"/>
  <c r="P177" i="14"/>
  <c r="P2555" i="14"/>
  <c r="T205" i="12"/>
  <c r="N450" i="12"/>
  <c r="Q593" i="12"/>
  <c r="N147" i="12"/>
  <c r="Q641" i="12"/>
  <c r="P2333" i="14"/>
  <c r="P2997" i="14"/>
  <c r="T261" i="12"/>
  <c r="Q627" i="12"/>
  <c r="Q107" i="12"/>
  <c r="P998" i="14"/>
  <c r="P1960" i="14"/>
  <c r="Q158" i="12"/>
  <c r="P3067" i="14"/>
  <c r="P3283" i="14"/>
  <c r="P2299" i="14"/>
  <c r="P1629" i="14"/>
  <c r="P190" i="14"/>
  <c r="P846" i="14"/>
  <c r="P854" i="14"/>
  <c r="P2230" i="14"/>
  <c r="P1073" i="14"/>
  <c r="P1570" i="14"/>
  <c r="P1090" i="14"/>
  <c r="P1466" i="14"/>
  <c r="S786" i="14"/>
  <c r="P3368" i="14"/>
  <c r="P365" i="14"/>
  <c r="P159" i="14"/>
  <c r="P1893" i="14"/>
  <c r="P1303" i="14"/>
  <c r="X204" i="12"/>
  <c r="P131" i="14"/>
  <c r="P2257" i="14"/>
  <c r="P2860" i="14"/>
  <c r="P355" i="14"/>
  <c r="P3007" i="14"/>
  <c r="P3210" i="14"/>
  <c r="P944" i="14"/>
  <c r="P949" i="14"/>
  <c r="P455" i="14"/>
  <c r="P3180" i="14"/>
  <c r="P2563" i="14"/>
  <c r="P2813" i="14"/>
  <c r="P2370" i="14"/>
  <c r="P170" i="14"/>
  <c r="P1331" i="14"/>
  <c r="P1789" i="14"/>
  <c r="P452" i="14"/>
  <c r="P606" i="14"/>
  <c r="P876" i="14"/>
  <c r="P1603" i="14"/>
  <c r="P821" i="14"/>
  <c r="P2445" i="14"/>
  <c r="P3424" i="14"/>
  <c r="P633" i="14"/>
  <c r="P2159" i="14"/>
  <c r="X141" i="12"/>
  <c r="P1999" i="14"/>
  <c r="X346" i="12"/>
  <c r="P1458" i="14"/>
  <c r="Q24" i="12"/>
  <c r="Q643" i="12"/>
  <c r="N320" i="12"/>
  <c r="Q50" i="12"/>
  <c r="N115" i="12"/>
  <c r="N201" i="12"/>
  <c r="P900" i="14"/>
  <c r="P1460" i="14"/>
  <c r="Q589" i="12"/>
  <c r="T624" i="12"/>
  <c r="Q529" i="12"/>
  <c r="P1601" i="14"/>
  <c r="P552" i="14"/>
  <c r="N1022" i="12"/>
  <c r="X159" i="12"/>
  <c r="P1660" i="14"/>
  <c r="P2202" i="14"/>
  <c r="P2094" i="14"/>
  <c r="P3066" i="14"/>
  <c r="P3313" i="14"/>
  <c r="P206" i="14"/>
  <c r="P2443" i="14"/>
  <c r="P138" i="14"/>
  <c r="P3164" i="14"/>
  <c r="P1166" i="14"/>
  <c r="P1365" i="14"/>
  <c r="P2970" i="14"/>
  <c r="P566" i="14"/>
  <c r="P2624" i="14"/>
  <c r="P1094" i="14"/>
  <c r="P1691" i="14"/>
  <c r="T394" i="12"/>
  <c r="P1715" i="14"/>
  <c r="P1322" i="14"/>
  <c r="P2981" i="14"/>
  <c r="P1759" i="14"/>
  <c r="P3191" i="14"/>
  <c r="P614" i="14"/>
  <c r="P2918" i="14"/>
  <c r="P1871" i="14"/>
  <c r="P141" i="14"/>
  <c r="P1062" i="14"/>
  <c r="P3076" i="14"/>
  <c r="P1816" i="14"/>
  <c r="P2832" i="14"/>
  <c r="P2574" i="14"/>
  <c r="P1894" i="14"/>
  <c r="P519" i="14"/>
  <c r="P879" i="14"/>
  <c r="P2352" i="14"/>
  <c r="P1968" i="14"/>
  <c r="P1093" i="14"/>
  <c r="P72" i="14"/>
  <c r="P2971" i="14"/>
  <c r="P2074" i="14"/>
  <c r="P850" i="14"/>
  <c r="X381" i="12"/>
  <c r="P477" i="14"/>
  <c r="P2968" i="14"/>
  <c r="Q1024" i="12"/>
  <c r="N59" i="12"/>
  <c r="N38" i="12"/>
  <c r="T250" i="12"/>
  <c r="Q168" i="12"/>
  <c r="P1187" i="14"/>
  <c r="P166" i="14"/>
  <c r="N125" i="12"/>
  <c r="Q60" i="12"/>
  <c r="N344" i="12"/>
  <c r="P193" i="14"/>
  <c r="P298" i="14"/>
  <c r="P2052" i="14"/>
  <c r="P1987" i="14"/>
  <c r="P2307" i="14"/>
  <c r="P642" i="14"/>
  <c r="P2581" i="14"/>
  <c r="P258" i="14"/>
  <c r="P392" i="14"/>
  <c r="P1319" i="14"/>
  <c r="P839" i="14"/>
  <c r="P154" i="14"/>
  <c r="P69" i="14"/>
  <c r="P3372" i="14"/>
  <c r="X294" i="12"/>
  <c r="P676" i="14"/>
  <c r="P3129" i="14"/>
  <c r="X179" i="12"/>
  <c r="P63" i="14"/>
  <c r="P760" i="14"/>
  <c r="P916" i="14"/>
  <c r="P1133" i="14"/>
  <c r="P2294" i="14"/>
  <c r="P636" i="14"/>
  <c r="P2671" i="14"/>
  <c r="P74" i="14"/>
  <c r="P3042" i="14"/>
  <c r="P1232" i="14"/>
  <c r="P149" i="14"/>
  <c r="P2147" i="14"/>
  <c r="P2395" i="14"/>
  <c r="P1492" i="14"/>
  <c r="P2064" i="14"/>
  <c r="P3243" i="14"/>
  <c r="P2287" i="14"/>
  <c r="P3052" i="14"/>
  <c r="P376" i="14"/>
  <c r="P2539" i="14"/>
  <c r="P549" i="14"/>
  <c r="P2225" i="14"/>
  <c r="P2314" i="14"/>
  <c r="P2270" i="14"/>
  <c r="P2117" i="14"/>
  <c r="P91" i="14"/>
  <c r="T265" i="12"/>
  <c r="P1866" i="14"/>
  <c r="X152" i="12"/>
  <c r="P79" i="14"/>
  <c r="P2669" i="14"/>
  <c r="X161" i="12"/>
  <c r="P2633" i="14"/>
  <c r="P2632" i="14"/>
  <c r="P2646" i="14"/>
  <c r="N1002" i="12"/>
  <c r="P1627" i="14"/>
  <c r="P179" i="14"/>
  <c r="P2687" i="14"/>
  <c r="P1300" i="14"/>
  <c r="P1417" i="14"/>
  <c r="P33" i="14"/>
  <c r="P1529" i="14"/>
  <c r="X474" i="12"/>
  <c r="P2534" i="14"/>
  <c r="P2679" i="14"/>
  <c r="P2205" i="14"/>
  <c r="P1438" i="14"/>
  <c r="P1048" i="14"/>
  <c r="P2073" i="14"/>
  <c r="P929" i="14"/>
  <c r="P610" i="14"/>
  <c r="P2593" i="14"/>
  <c r="P244" i="14"/>
  <c r="P922" i="14"/>
  <c r="P3315" i="14"/>
  <c r="P2082" i="14"/>
  <c r="P1861" i="14"/>
  <c r="P1053" i="14"/>
  <c r="P774" i="14"/>
  <c r="P458" i="14"/>
  <c r="P1332" i="14"/>
  <c r="P1760" i="14"/>
  <c r="P2251" i="14"/>
  <c r="P515" i="14"/>
  <c r="P611" i="14"/>
  <c r="P2024" i="14"/>
  <c r="P2694" i="14"/>
  <c r="P1745" i="14"/>
  <c r="P2522" i="14"/>
  <c r="P800" i="14"/>
  <c r="P1597" i="14"/>
  <c r="P634" i="14"/>
  <c r="P1455" i="14"/>
  <c r="P1158" i="14"/>
  <c r="P2740" i="14"/>
  <c r="P3271" i="14"/>
  <c r="P2655" i="14"/>
  <c r="P2305" i="14"/>
  <c r="P213" i="14"/>
  <c r="P524" i="14"/>
  <c r="P1930" i="14"/>
  <c r="P2735" i="14"/>
  <c r="P2186" i="14"/>
  <c r="P2987" i="14"/>
  <c r="P529" i="14"/>
  <c r="P1120" i="14"/>
  <c r="P269" i="14"/>
  <c r="P264" i="14"/>
  <c r="P3398" i="14"/>
  <c r="P2464" i="14"/>
  <c r="P2904" i="14"/>
  <c r="P672" i="14"/>
  <c r="P1222" i="14"/>
  <c r="P1971" i="14"/>
  <c r="P136" i="14"/>
  <c r="X539" i="12"/>
  <c r="P857" i="14"/>
  <c r="P1216" i="14"/>
  <c r="P214" i="14"/>
  <c r="P3237" i="14"/>
  <c r="P2274" i="14"/>
  <c r="P1243" i="14"/>
  <c r="P287" i="14"/>
  <c r="P863" i="14"/>
  <c r="P1651" i="14"/>
  <c r="P483" i="14"/>
  <c r="P909" i="14"/>
  <c r="P587" i="14"/>
  <c r="P1252" i="14"/>
  <c r="P1607" i="14"/>
  <c r="P1706" i="14"/>
  <c r="T222" i="12"/>
  <c r="X410" i="12"/>
  <c r="P55" i="14"/>
  <c r="P1853" i="14"/>
  <c r="P661" i="14"/>
  <c r="P1784" i="14"/>
  <c r="P2834" i="14"/>
  <c r="P1877" i="14"/>
  <c r="P1775" i="14"/>
  <c r="P852" i="14"/>
  <c r="P523" i="14"/>
  <c r="P3215" i="14"/>
  <c r="P1782" i="14"/>
  <c r="P1523" i="14"/>
  <c r="P1566" i="14"/>
  <c r="P26" i="14"/>
  <c r="P1718" i="14"/>
  <c r="P2612" i="14"/>
  <c r="P655" i="14"/>
  <c r="P2972" i="14"/>
  <c r="P3252" i="14"/>
  <c r="P3109" i="14"/>
  <c r="P3168" i="14"/>
  <c r="P2790" i="14"/>
  <c r="P3360" i="14"/>
  <c r="P2184" i="14"/>
  <c r="P2891" i="14"/>
  <c r="P2245" i="14"/>
  <c r="P1538" i="14"/>
  <c r="P397" i="14"/>
  <c r="P2108" i="14"/>
  <c r="P2110" i="14"/>
  <c r="P1665" i="14"/>
  <c r="P3094" i="14"/>
  <c r="X86" i="12"/>
  <c r="P1926" i="14"/>
  <c r="P2975" i="14"/>
  <c r="P2092" i="14"/>
  <c r="P449" i="14"/>
  <c r="S2128" i="14"/>
  <c r="P738" i="14"/>
  <c r="P577" i="14"/>
  <c r="P1291" i="14"/>
  <c r="P481" i="14"/>
  <c r="P2029" i="14"/>
  <c r="P3181" i="14"/>
  <c r="P1795" i="14"/>
  <c r="X203" i="12"/>
  <c r="P703" i="14"/>
  <c r="P5" i="14"/>
  <c r="P2643" i="14"/>
  <c r="P173" i="14"/>
  <c r="P3301" i="14"/>
  <c r="P3156" i="14"/>
  <c r="P2744" i="14"/>
  <c r="P2511" i="14"/>
  <c r="P1858" i="14"/>
  <c r="P1399" i="14"/>
  <c r="P2044" i="14"/>
  <c r="P3364" i="14"/>
  <c r="P2220" i="14"/>
  <c r="P2672" i="14"/>
  <c r="P1005" i="14"/>
  <c r="P557" i="14"/>
  <c r="P3065" i="14"/>
  <c r="P2685" i="14"/>
  <c r="P423" i="14"/>
  <c r="P618" i="14"/>
  <c r="P43" i="14"/>
  <c r="P1921" i="14"/>
  <c r="P1528" i="14"/>
  <c r="P1315" i="14"/>
  <c r="P236" i="14"/>
  <c r="P250" i="14"/>
  <c r="P1708" i="14"/>
  <c r="P2349" i="14"/>
  <c r="P2479" i="14"/>
  <c r="P3366" i="14"/>
  <c r="P3063" i="14"/>
  <c r="P990" i="14"/>
  <c r="P2621" i="14"/>
  <c r="P2070" i="14"/>
  <c r="P2262" i="14"/>
  <c r="P985" i="14"/>
  <c r="P377" i="14"/>
  <c r="P869" i="14"/>
  <c r="P3355" i="14"/>
  <c r="P1550" i="14"/>
  <c r="P3141" i="14"/>
  <c r="P3345" i="14"/>
  <c r="P2771" i="14"/>
  <c r="P2415" i="14"/>
  <c r="P696" i="14"/>
  <c r="P1111" i="14"/>
  <c r="P1194" i="14"/>
  <c r="P2896" i="14"/>
  <c r="P1314" i="14"/>
  <c r="S1" i="12"/>
  <c r="P2150" i="14"/>
  <c r="P1488" i="14"/>
  <c r="P2944" i="14"/>
  <c r="P61" i="14"/>
  <c r="N646" i="12"/>
  <c r="P1217" i="14"/>
  <c r="P511" i="14"/>
  <c r="P1843" i="14"/>
  <c r="P787" i="14"/>
  <c r="P2847" i="14"/>
  <c r="P977" i="14"/>
  <c r="P532" i="14"/>
  <c r="T370" i="12"/>
  <c r="P2605" i="14"/>
  <c r="P1970" i="14"/>
  <c r="P1412" i="14"/>
  <c r="P372" i="14"/>
  <c r="P1427" i="14"/>
  <c r="P75" i="14"/>
  <c r="P2820" i="14"/>
  <c r="P2547" i="14"/>
  <c r="P2635" i="14"/>
  <c r="P3138" i="14"/>
  <c r="P407" i="14"/>
  <c r="P2786" i="14"/>
  <c r="P2861" i="14"/>
  <c r="P573" i="14"/>
  <c r="P1918" i="14"/>
  <c r="P1994" i="14"/>
  <c r="P2200" i="14"/>
  <c r="P2536" i="14"/>
  <c r="P1904" i="14"/>
  <c r="P1549" i="14"/>
  <c r="P1717" i="14"/>
  <c r="P1764" i="14"/>
  <c r="P683" i="14"/>
  <c r="P3145" i="14"/>
  <c r="P3085" i="14"/>
  <c r="P1060" i="14"/>
  <c r="P1174" i="14"/>
  <c r="P1445" i="14"/>
  <c r="P2667" i="14"/>
  <c r="P1841" i="14"/>
  <c r="P2410" i="14"/>
  <c r="P607" i="14"/>
  <c r="P387" i="14"/>
  <c r="P1333" i="14"/>
  <c r="P1358" i="14"/>
  <c r="P3182" i="14"/>
  <c r="P1689" i="14"/>
  <c r="P2988" i="14"/>
  <c r="P2952" i="14"/>
  <c r="P713" i="14"/>
  <c r="P2675" i="14"/>
  <c r="P965" i="14"/>
  <c r="P777" i="14"/>
  <c r="P617" i="14"/>
  <c r="P960" i="14"/>
  <c r="P1245" i="14"/>
  <c r="P2862" i="14"/>
  <c r="P2334" i="14"/>
  <c r="P3034" i="14"/>
  <c r="P2867" i="14"/>
  <c r="P1923" i="14"/>
  <c r="P2241" i="14"/>
  <c r="P2442" i="14"/>
  <c r="P2296" i="14"/>
  <c r="P1282" i="14"/>
  <c r="P1645" i="14"/>
  <c r="P761" i="14"/>
  <c r="P2081" i="14"/>
  <c r="P53" i="14"/>
  <c r="P1913" i="14"/>
  <c r="P1248" i="14"/>
  <c r="P1519" i="14"/>
  <c r="T607" i="12"/>
  <c r="P2457" i="14"/>
  <c r="P905" i="14"/>
  <c r="P2665" i="14"/>
  <c r="P1394" i="14"/>
  <c r="P2438" i="14"/>
  <c r="P83" i="14"/>
  <c r="P1777" i="14"/>
  <c r="P662" i="14"/>
  <c r="P978" i="14"/>
  <c r="P2698" i="14"/>
  <c r="P1305" i="14"/>
  <c r="P313" i="14"/>
  <c r="P562" i="14"/>
  <c r="P2889" i="14"/>
  <c r="P1890" i="14"/>
  <c r="P2303" i="14"/>
  <c r="P1944" i="14"/>
  <c r="P2821" i="14"/>
  <c r="P1752" i="14"/>
  <c r="P824" i="14"/>
  <c r="P667" i="14"/>
  <c r="P2331" i="14"/>
  <c r="P1511" i="14"/>
  <c r="P513" i="14"/>
  <c r="P248" i="14"/>
  <c r="P195" i="14"/>
  <c r="P381" i="14"/>
  <c r="P3323" i="14"/>
  <c r="P2703" i="14"/>
  <c r="P2344" i="14"/>
  <c r="P419" i="14"/>
  <c r="P1426" i="14"/>
  <c r="P478" i="14"/>
  <c r="P2723" i="14"/>
  <c r="P2053" i="14"/>
  <c r="P941" i="14"/>
  <c r="P2133" i="14"/>
  <c r="P2481" i="14"/>
  <c r="P3073" i="14"/>
  <c r="P690" i="14"/>
  <c r="P3082" i="14"/>
  <c r="P94" i="14"/>
  <c r="P924" i="14"/>
  <c r="P3314" i="14"/>
  <c r="P2652" i="14"/>
  <c r="P1318" i="14"/>
  <c r="P509" i="14"/>
  <c r="P547" i="14"/>
  <c r="P739" i="14"/>
  <c r="P2011" i="14"/>
  <c r="P2695" i="14"/>
  <c r="P3097" i="14"/>
  <c r="P928" i="14"/>
  <c r="P1618" i="14"/>
  <c r="P464" i="14"/>
  <c r="P802" i="14"/>
  <c r="P87" i="14"/>
  <c r="P15" i="14"/>
  <c r="P406" i="14"/>
  <c r="P2911" i="14"/>
  <c r="P2496" i="14"/>
  <c r="P380" i="14"/>
  <c r="P2732" i="14"/>
  <c r="P976" i="14"/>
  <c r="P1170" i="14"/>
  <c r="P2003" i="14"/>
  <c r="S3199" i="14"/>
  <c r="P133" i="14"/>
  <c r="P290" i="14"/>
  <c r="P266" i="14"/>
  <c r="P1713" i="14"/>
  <c r="P1204" i="14"/>
  <c r="P779" i="14"/>
  <c r="P3151" i="14"/>
  <c r="P2510" i="14"/>
  <c r="P1567" i="14"/>
  <c r="P2557" i="14"/>
  <c r="P2738" i="14"/>
  <c r="P2418" i="14"/>
  <c r="P1983" i="14"/>
  <c r="P1540" i="14"/>
  <c r="P2503" i="14"/>
  <c r="P1156" i="14"/>
  <c r="P2639" i="14"/>
  <c r="P1969" i="14"/>
  <c r="P2462" i="14"/>
  <c r="P1275" i="14"/>
  <c r="P2945" i="14"/>
  <c r="P1906" i="14"/>
  <c r="P1457" i="14"/>
  <c r="P424" i="14"/>
  <c r="P194" i="14"/>
  <c r="P217" i="14"/>
  <c r="P24" i="14"/>
  <c r="P1730" i="14"/>
  <c r="P2161" i="14"/>
  <c r="P805" i="14"/>
  <c r="P288" i="14"/>
  <c r="P892" i="14"/>
  <c r="P2156" i="14"/>
  <c r="P2367" i="14"/>
  <c r="P1761" i="14"/>
  <c r="P2829" i="14"/>
  <c r="P1118" i="14"/>
  <c r="P3363" i="14"/>
  <c r="P58" i="14"/>
  <c r="P2298" i="14"/>
  <c r="P1236" i="14"/>
  <c r="P592" i="14"/>
  <c r="P207" i="14"/>
  <c r="P9" i="14"/>
  <c r="P2614" i="14"/>
  <c r="P1778" i="14"/>
  <c r="P456" i="14"/>
  <c r="P1346" i="14"/>
  <c r="P1583" i="14"/>
  <c r="P1711" i="14"/>
  <c r="P973" i="14"/>
  <c r="P2380" i="14"/>
  <c r="P1046" i="14"/>
  <c r="P1211" i="14"/>
  <c r="T270" i="12"/>
  <c r="P971" i="14"/>
  <c r="P3158" i="14"/>
  <c r="P1099" i="14"/>
  <c r="P1083" i="14"/>
  <c r="P2427" i="14"/>
  <c r="P3389" i="14"/>
  <c r="P1367" i="14"/>
  <c r="P362" i="14"/>
  <c r="P712" i="14"/>
  <c r="P2749" i="14"/>
  <c r="P431" i="14"/>
  <c r="P1808" i="14"/>
  <c r="P1903" i="14"/>
  <c r="P1058" i="14"/>
  <c r="P1237" i="14"/>
  <c r="P3260" i="14"/>
  <c r="P2809" i="14"/>
  <c r="P2355" i="14"/>
  <c r="P1309" i="14"/>
  <c r="P400" i="14"/>
  <c r="P2523" i="14"/>
  <c r="P485" i="14"/>
  <c r="P604" i="14"/>
  <c r="P1832" i="14"/>
  <c r="P270" i="14"/>
  <c r="P1200" i="14"/>
  <c r="P1202" i="14"/>
  <c r="P2768" i="14"/>
  <c r="P2866" i="14"/>
  <c r="P2485" i="14"/>
  <c r="P113" i="14"/>
  <c r="P2171" i="14"/>
  <c r="P2597" i="14"/>
  <c r="P1074" i="14"/>
  <c r="P3296" i="14"/>
  <c r="P2890" i="14"/>
  <c r="P2599" i="14"/>
  <c r="P3286" i="14"/>
  <c r="P2989" i="14"/>
  <c r="P3173" i="14"/>
  <c r="P2712" i="14"/>
  <c r="P1096" i="14"/>
  <c r="P2755" i="14"/>
  <c r="P3125" i="14"/>
  <c r="P2631" i="14"/>
  <c r="P429" i="14"/>
  <c r="P3338" i="14"/>
  <c r="P1141" i="14"/>
  <c r="P1517" i="14"/>
  <c r="P301" i="14"/>
  <c r="P343" i="14"/>
  <c r="P584" i="14"/>
  <c r="P569" i="14"/>
  <c r="P1614" i="14"/>
  <c r="P1360" i="14"/>
  <c r="P470" i="14"/>
  <c r="P1648" i="14"/>
  <c r="P2920" i="14"/>
  <c r="P630" i="14"/>
  <c r="P1497" i="14"/>
  <c r="P80" i="14"/>
  <c r="P44" i="14"/>
  <c r="T1051" i="12"/>
  <c r="P565" i="14"/>
  <c r="P1475" i="14"/>
  <c r="X399" i="12"/>
  <c r="P2091" i="14"/>
  <c r="P554" i="14"/>
  <c r="P1384" i="14"/>
  <c r="P357" i="14"/>
  <c r="P2223" i="14"/>
  <c r="P2104" i="14"/>
  <c r="P462" i="14"/>
  <c r="P3118" i="14"/>
  <c r="P358" i="14"/>
  <c r="P487" i="14"/>
  <c r="P685" i="14"/>
  <c r="P335" i="14"/>
  <c r="P3269" i="14"/>
  <c r="P2295" i="14"/>
  <c r="P2396" i="14"/>
  <c r="P2721" i="14"/>
  <c r="P538" i="14"/>
  <c r="P3110" i="14"/>
  <c r="P322" i="14"/>
  <c r="X177" i="12"/>
  <c r="P1561" i="14"/>
  <c r="P2183" i="14"/>
  <c r="P3139" i="14"/>
  <c r="P693" i="14"/>
  <c r="P2900" i="14"/>
  <c r="P77" i="14"/>
  <c r="P2551" i="14"/>
  <c r="P638" i="14"/>
  <c r="P2701" i="14"/>
  <c r="P1238" i="14"/>
  <c r="P943" i="14"/>
  <c r="P2941" i="14"/>
  <c r="P1840" i="14"/>
  <c r="P13" i="14"/>
  <c r="P3266" i="14"/>
  <c r="P232" i="14"/>
  <c r="P3155" i="14"/>
  <c r="P2531" i="14"/>
  <c r="P1057" i="14"/>
  <c r="P3362" i="14"/>
  <c r="P2260" i="14"/>
  <c r="P3004" i="14"/>
  <c r="P1149" i="14"/>
  <c r="P2709" i="14"/>
  <c r="P1577" i="14"/>
  <c r="P772" i="14"/>
  <c r="P1541" i="14"/>
  <c r="P1206" i="14"/>
  <c r="P1388" i="14"/>
  <c r="P18" i="14"/>
  <c r="P1313" i="14"/>
  <c r="P1790" i="14"/>
  <c r="P151" i="14"/>
  <c r="P1195" i="14"/>
  <c r="P2289" i="14"/>
  <c r="P434" i="14"/>
  <c r="P1190" i="14"/>
  <c r="P3255" i="14"/>
  <c r="P186" i="14"/>
  <c r="P461" i="14"/>
  <c r="P315" i="14"/>
  <c r="P2758" i="14"/>
  <c r="P363" i="14"/>
  <c r="P832" i="14"/>
  <c r="P3419" i="14"/>
  <c r="P3327" i="14"/>
  <c r="P325" i="14"/>
  <c r="X562" i="12"/>
  <c r="P156" i="14"/>
  <c r="P1852" i="14"/>
  <c r="P1630" i="14"/>
  <c r="P1569" i="14"/>
  <c r="P1722" i="14"/>
  <c r="P1387" i="14"/>
  <c r="P2005" i="14"/>
  <c r="P2425" i="14"/>
  <c r="P2513" i="14"/>
  <c r="P1496" i="14"/>
  <c r="P1294" i="14"/>
  <c r="P421" i="14"/>
  <c r="P1749" i="14"/>
  <c r="P1077" i="14"/>
  <c r="P2144" i="14"/>
  <c r="P2343" i="14"/>
  <c r="P1948" i="14"/>
  <c r="P1617" i="14"/>
  <c r="P896" i="14"/>
  <c r="P1807" i="14"/>
  <c r="P2807" i="14"/>
  <c r="P1873" i="14"/>
  <c r="P256" i="14"/>
  <c r="P1736" i="14"/>
  <c r="P1296" i="14"/>
  <c r="P3300" i="14"/>
  <c r="P3394" i="14"/>
  <c r="P880" i="14"/>
  <c r="P1899" i="14"/>
  <c r="P3278" i="14"/>
  <c r="P1299" i="14"/>
  <c r="P1797" i="14"/>
  <c r="P2335" i="14"/>
  <c r="P3291" i="14"/>
  <c r="P1159" i="14"/>
  <c r="P1061" i="14"/>
  <c r="P2454" i="14"/>
  <c r="P2710" i="14"/>
  <c r="P1193" i="14"/>
  <c r="P2748" i="14"/>
  <c r="P467" i="14"/>
  <c r="P1813" i="14"/>
  <c r="P2595" i="14"/>
  <c r="P555" i="14"/>
  <c r="P535" i="14"/>
  <c r="P3058" i="14"/>
  <c r="P803" i="14"/>
  <c r="P2348" i="14"/>
  <c r="P784" i="14"/>
  <c r="P508" i="14"/>
  <c r="P71" i="14"/>
  <c r="P1521" i="14"/>
  <c r="P1433" i="14"/>
  <c r="P1849" i="14"/>
  <c r="P465" i="14"/>
  <c r="P2670" i="14"/>
  <c r="P2136" i="14"/>
  <c r="X1072" i="12"/>
  <c r="P556" i="14"/>
  <c r="P700" i="14"/>
  <c r="P2160" i="14"/>
  <c r="P1743" i="14"/>
  <c r="P1208" i="14"/>
  <c r="P192" i="14"/>
  <c r="P3059" i="14"/>
  <c r="P1381" i="14"/>
  <c r="P27" i="14"/>
  <c r="P252" i="14"/>
  <c r="P505" i="14"/>
  <c r="P1824" i="14"/>
  <c r="P1362" i="14"/>
  <c r="P3211" i="14"/>
  <c r="P2604" i="14"/>
  <c r="P1409" i="14"/>
  <c r="P3087" i="14"/>
  <c r="P3304" i="14"/>
  <c r="P2763" i="14"/>
  <c r="P1901" i="14"/>
  <c r="P441" i="14"/>
  <c r="P945" i="14"/>
  <c r="P1307" i="14"/>
  <c r="P2827" i="14"/>
  <c r="P286" i="14"/>
  <c r="P597" i="14"/>
  <c r="P3336" i="14"/>
  <c r="P2560" i="14"/>
  <c r="P2474" i="14"/>
  <c r="P2830" i="14"/>
  <c r="P1591" i="14"/>
  <c r="P1839" i="14"/>
  <c r="P1398" i="14"/>
  <c r="P1785" i="14"/>
  <c r="P506" i="14"/>
  <c r="P2953" i="14"/>
  <c r="P1485" i="14"/>
  <c r="P3028" i="14"/>
  <c r="P1754" i="14"/>
  <c r="P164" i="14"/>
  <c r="P1667" i="14"/>
  <c r="P1023" i="14"/>
  <c r="P2915" i="14"/>
  <c r="P3178" i="14"/>
  <c r="P1261" i="14"/>
  <c r="P1169" i="14"/>
  <c r="P1337" i="14"/>
  <c r="P1530" i="14"/>
  <c r="P1446" i="14"/>
  <c r="P1288" i="14"/>
  <c r="P1038" i="14"/>
  <c r="P183" i="14"/>
  <c r="T549" i="12"/>
  <c r="P1406" i="14"/>
  <c r="P448" i="14"/>
  <c r="P1740" i="14"/>
  <c r="P1328" i="14"/>
  <c r="P1979" i="14"/>
  <c r="X202" i="12"/>
  <c r="T193" i="12"/>
  <c r="P1189" i="14"/>
  <c r="P2483" i="14"/>
  <c r="P2702" i="14"/>
  <c r="P3292" i="14"/>
  <c r="X105" i="12"/>
  <c r="P1138" i="14"/>
  <c r="P2197" i="14"/>
  <c r="P2037" i="14"/>
  <c r="X113" i="12"/>
  <c r="P359" i="14"/>
  <c r="P1505" i="14"/>
  <c r="P1973" i="14"/>
  <c r="P2350" i="14"/>
  <c r="P1104" i="14"/>
  <c r="P3234" i="14"/>
  <c r="P3246" i="14"/>
  <c r="P2273" i="14"/>
  <c r="P2650" i="14"/>
  <c r="P497" i="14"/>
  <c r="P2313" i="14"/>
  <c r="P2892" i="14"/>
  <c r="T24" i="12"/>
  <c r="T200" i="12"/>
  <c r="P2293" i="14"/>
  <c r="P1654" i="14"/>
  <c r="P1264" i="14"/>
  <c r="P160" i="14"/>
  <c r="P3340" i="14"/>
  <c r="P3159" i="14"/>
  <c r="P3140" i="14"/>
  <c r="P2591" i="14"/>
  <c r="P2691" i="14"/>
  <c r="P3184" i="14"/>
  <c r="P2906" i="14"/>
  <c r="P1419" i="14"/>
  <c r="P2247" i="14"/>
  <c r="P1359" i="14"/>
  <c r="P799" i="14"/>
  <c r="P35" i="14"/>
  <c r="P2640" i="14"/>
  <c r="P1536" i="14"/>
  <c r="P1723" i="14"/>
  <c r="P2518" i="14"/>
  <c r="P1553" i="14"/>
  <c r="P1959" i="14"/>
  <c r="P1421" i="14"/>
  <c r="P2490" i="14"/>
  <c r="P2321" i="14"/>
  <c r="P1588" i="14"/>
  <c r="P2085" i="14"/>
  <c r="P2254" i="14"/>
  <c r="P1924" i="14"/>
  <c r="P927" i="14"/>
  <c r="P816" i="14"/>
  <c r="P3333" i="14"/>
  <c r="P635" i="14"/>
  <c r="P2339" i="14"/>
  <c r="P1834" i="14"/>
  <c r="P1241" i="14"/>
  <c r="P1363" i="14"/>
  <c r="P1613" i="14"/>
  <c r="P1402" i="14"/>
  <c r="P2983" i="14"/>
  <c r="P3032" i="14"/>
  <c r="P899" i="14"/>
  <c r="P45" i="14"/>
  <c r="P541" i="14"/>
  <c r="P820" i="14"/>
  <c r="P128" i="14"/>
  <c r="P1003" i="14"/>
  <c r="P1532" i="14"/>
  <c r="P1619" i="14"/>
  <c r="P221" i="14"/>
  <c r="P3113" i="14"/>
  <c r="P3008" i="14"/>
  <c r="P2898" i="14"/>
  <c r="P726" i="14"/>
  <c r="P646" i="14"/>
  <c r="P1306" i="14"/>
  <c r="P1130" i="14"/>
  <c r="P1442" i="14"/>
  <c r="P3148" i="14"/>
  <c r="P518" i="14"/>
  <c r="P1562" i="14"/>
  <c r="P2060" i="14"/>
  <c r="P906" i="14"/>
  <c r="X301" i="12"/>
  <c r="P581" i="14"/>
  <c r="P2217" i="14"/>
  <c r="P2881" i="14"/>
  <c r="P2616" i="14"/>
  <c r="P2385" i="14"/>
  <c r="P1352" i="14"/>
  <c r="P2647" i="14"/>
  <c r="P1425" i="14"/>
  <c r="P1385" i="14"/>
  <c r="P356" i="14"/>
  <c r="P612" i="14"/>
  <c r="P2622" i="14"/>
  <c r="P350" i="14"/>
  <c r="P1907" i="14"/>
  <c r="P2035" i="14"/>
  <c r="P1235" i="14"/>
  <c r="P1250" i="14"/>
  <c r="P2282" i="14"/>
  <c r="P1076" i="14"/>
  <c r="P2143" i="14"/>
  <c r="P20" i="14"/>
  <c r="P840" i="14"/>
  <c r="P834" i="14"/>
  <c r="P1102" i="14"/>
  <c r="P1483" i="14"/>
  <c r="P534" i="14"/>
  <c r="P856" i="14"/>
  <c r="P1382" i="14"/>
  <c r="P983" i="14"/>
  <c r="P3010" i="14"/>
  <c r="P3041" i="14"/>
  <c r="P1819" i="14"/>
  <c r="P1812" i="14"/>
  <c r="P251" i="14"/>
  <c r="P352" i="14"/>
  <c r="P2509" i="14"/>
  <c r="N324" i="12"/>
  <c r="P245" i="14"/>
  <c r="X543" i="12"/>
  <c r="P96" i="14"/>
  <c r="P1710" i="14"/>
  <c r="P1109" i="14"/>
  <c r="P2125" i="14"/>
  <c r="P1310" i="14"/>
  <c r="P2617" i="14"/>
  <c r="P1988" i="14"/>
  <c r="P114" i="14"/>
  <c r="P715" i="14"/>
  <c r="P1167" i="14"/>
  <c r="P1860" i="14"/>
  <c r="P2231" i="14"/>
  <c r="P1085" i="14"/>
  <c r="P2573" i="14"/>
  <c r="P2833" i="14"/>
  <c r="P2779" i="14"/>
  <c r="P2601" i="14"/>
  <c r="P3385" i="14"/>
  <c r="P2565" i="14"/>
  <c r="P3038" i="14"/>
  <c r="P885" i="14"/>
  <c r="P2192" i="14"/>
  <c r="P486" i="14"/>
  <c r="P1700" i="14"/>
  <c r="P3084" i="14"/>
  <c r="P3150" i="14"/>
  <c r="P373" i="14"/>
  <c r="P1214" i="14"/>
  <c r="P3369" i="14"/>
  <c r="P2276" i="14"/>
  <c r="P605" i="14"/>
  <c r="P861" i="14"/>
  <c r="P65" i="14"/>
  <c r="P3254" i="14"/>
  <c r="P1162" i="14"/>
  <c r="P1212" i="14"/>
  <c r="P1493" i="14"/>
  <c r="P16" i="14"/>
  <c r="P1013" i="14"/>
  <c r="P3222" i="14"/>
  <c r="P582" i="14"/>
  <c r="P3245" i="14"/>
  <c r="P1953" i="14"/>
  <c r="P3161" i="14"/>
  <c r="P1559" i="14"/>
  <c r="P2648" i="14"/>
  <c r="P3330" i="14"/>
  <c r="P3381" i="14"/>
  <c r="P1507" i="14"/>
  <c r="P3176" i="14"/>
  <c r="P1739" i="14"/>
  <c r="P2843" i="14"/>
  <c r="P2084" i="14"/>
  <c r="P384" i="14"/>
  <c r="P3220" i="14"/>
  <c r="P2663" i="14"/>
  <c r="P1622" i="14"/>
  <c r="P838" i="14"/>
  <c r="P277" i="14"/>
  <c r="P1522" i="14"/>
  <c r="P1152" i="14"/>
  <c r="P2851" i="14"/>
  <c r="P3359" i="14"/>
  <c r="X385" i="12"/>
  <c r="X216" i="12"/>
  <c r="P1510" i="14"/>
  <c r="P132" i="14"/>
  <c r="P615" i="14"/>
  <c r="P242" i="14"/>
  <c r="P2764" i="14"/>
  <c r="P2818" i="14"/>
  <c r="P412" i="14"/>
  <c r="P84" i="14"/>
  <c r="P3144" i="14"/>
  <c r="P336" i="14"/>
  <c r="P1595" i="14"/>
  <c r="P1967" i="14"/>
  <c r="P344" i="14"/>
  <c r="P1647" i="14"/>
  <c r="P616" i="14"/>
  <c r="P571" i="14"/>
  <c r="P961" i="14"/>
  <c r="P339" i="14"/>
  <c r="P2499" i="14"/>
  <c r="P2272" i="14"/>
  <c r="P1781" i="14"/>
  <c r="P3167" i="14"/>
  <c r="P812" i="14"/>
  <c r="P496" i="14"/>
  <c r="P1589" i="14"/>
  <c r="P2603" i="14"/>
  <c r="P1558" i="14"/>
  <c r="P1914" i="14"/>
  <c r="P1465" i="14"/>
  <c r="P603" i="14"/>
  <c r="P2423" i="14"/>
  <c r="P882" i="14"/>
  <c r="P1372" i="14"/>
  <c r="P3307" i="14"/>
  <c r="P108" i="14"/>
  <c r="P1621" i="14"/>
  <c r="P342" i="14"/>
  <c r="P32" i="14"/>
  <c r="P3356" i="14"/>
  <c r="P1702" i="14"/>
  <c r="P2716" i="14"/>
  <c r="P161" i="14"/>
  <c r="P2626" i="14"/>
  <c r="P3013" i="14"/>
  <c r="P3373" i="14"/>
  <c r="P2009" i="14"/>
  <c r="P684" i="14"/>
  <c r="P2688" i="14"/>
  <c r="P782" i="14"/>
  <c r="P10" i="14"/>
  <c r="P2824" i="14"/>
  <c r="P1919" i="14"/>
  <c r="P1657" i="14"/>
  <c r="P918" i="14"/>
  <c r="P2138" i="14"/>
  <c r="P1178" i="14"/>
  <c r="P327" i="14"/>
  <c r="P2263" i="14"/>
  <c r="P1822" i="14"/>
  <c r="P2876" i="14"/>
  <c r="P1891" i="14"/>
  <c r="P2751" i="14"/>
  <c r="P1403" i="14"/>
  <c r="P1735" i="14"/>
  <c r="P1448" i="14"/>
  <c r="P299" i="14"/>
  <c r="X71" i="12"/>
  <c r="P651" i="14"/>
  <c r="P619" i="14"/>
  <c r="P1043" i="14"/>
  <c r="P1489" i="14"/>
  <c r="P2292" i="14"/>
  <c r="P418" i="14"/>
  <c r="P1389" i="14"/>
  <c r="P3388" i="14"/>
  <c r="P3166" i="14"/>
  <c r="P3321" i="14"/>
  <c r="P1750" i="14"/>
  <c r="P2061" i="14"/>
  <c r="P3025" i="14"/>
  <c r="P469" i="14"/>
  <c r="X408" i="12"/>
  <c r="P1436" i="14"/>
  <c r="P776" i="14"/>
  <c r="P2921" i="14"/>
  <c r="P1882" i="14"/>
  <c r="P723" i="14"/>
  <c r="P2931" i="14"/>
  <c r="P2839" i="14"/>
  <c r="P2315" i="14"/>
  <c r="P2340" i="14"/>
  <c r="P3282" i="14"/>
  <c r="P1653" i="14"/>
  <c r="P2514" i="14"/>
  <c r="P825" i="14"/>
  <c r="P420" i="14"/>
  <c r="P396" i="14"/>
  <c r="P2959" i="14"/>
  <c r="P2926" i="14"/>
  <c r="P2878" i="14"/>
  <c r="P1321" i="14"/>
  <c r="P450" i="14"/>
  <c r="P111" i="14"/>
  <c r="P2362" i="14"/>
  <c r="P2756" i="14"/>
  <c r="P2762" i="14"/>
  <c r="P1878" i="14"/>
  <c r="P1075" i="14"/>
  <c r="P1763" i="14"/>
  <c r="P1329" i="14"/>
  <c r="P1002" i="14"/>
  <c r="P1308" i="14"/>
  <c r="P3170" i="14"/>
  <c r="P2977" i="14"/>
  <c r="P3353" i="14"/>
  <c r="P2804" i="14"/>
  <c r="P2801" i="14"/>
  <c r="P1368" i="14"/>
  <c r="P3352" i="14"/>
  <c r="P3411" i="14"/>
  <c r="P2473" i="14"/>
  <c r="P2578" i="14"/>
  <c r="P531" i="14"/>
  <c r="P747" i="14"/>
  <c r="P1888" i="14"/>
  <c r="P2280" i="14"/>
  <c r="P3367" i="14"/>
  <c r="T139" i="12"/>
  <c r="P643" i="14"/>
  <c r="P1741" i="14"/>
  <c r="P158" i="14"/>
  <c r="P1806" i="14"/>
  <c r="P1287" i="14"/>
  <c r="P951" i="14"/>
  <c r="P637" i="14"/>
  <c r="P2411" i="14"/>
  <c r="P1301" i="14"/>
  <c r="P442" i="14"/>
  <c r="P235" i="14"/>
  <c r="P3064" i="14"/>
  <c r="P2271" i="14"/>
  <c r="P3375" i="14"/>
  <c r="P1431" i="14"/>
  <c r="X182" i="12"/>
  <c r="P157" i="14"/>
  <c r="P3328" i="14"/>
  <c r="P175" i="14"/>
  <c r="P2872" i="14"/>
  <c r="P1719" i="14"/>
  <c r="P2467" i="14"/>
  <c r="P1984" i="14"/>
  <c r="P1773" i="14"/>
  <c r="P3123" i="14"/>
  <c r="P2023" i="14"/>
  <c r="P1731" i="14"/>
  <c r="P2374" i="14"/>
  <c r="P2795" i="14"/>
  <c r="P1416" i="14"/>
  <c r="P2562" i="14"/>
  <c r="P2224" i="14"/>
  <c r="P2728" i="14"/>
  <c r="P2969" i="14"/>
  <c r="P2548" i="14"/>
  <c r="P913" i="14"/>
  <c r="P1518" i="14"/>
  <c r="P1298" i="14"/>
  <c r="P2754" i="14"/>
  <c r="P2075" i="14"/>
  <c r="P2845" i="14"/>
  <c r="P1884" i="14"/>
  <c r="P2356" i="14"/>
  <c r="P2215" i="14"/>
  <c r="P1993" i="14"/>
  <c r="P124" i="14"/>
  <c r="P443" i="14"/>
  <c r="P1652" i="14"/>
  <c r="P1461" i="14"/>
  <c r="P3024" i="14"/>
  <c r="P2592" i="14"/>
  <c r="P57" i="14"/>
  <c r="P2713" i="14"/>
  <c r="P2715" i="14"/>
  <c r="P2431" i="14"/>
  <c r="T384" i="12"/>
  <c r="P2446" i="14"/>
  <c r="P1939" i="14"/>
  <c r="P1050" i="14"/>
  <c r="P1696" i="14"/>
  <c r="P2609" i="14"/>
  <c r="P1972" i="14"/>
  <c r="S2127" i="14"/>
  <c r="P2407" i="14"/>
  <c r="P3175" i="14"/>
  <c r="P537" i="14"/>
  <c r="P1430" i="14"/>
  <c r="P148" i="14"/>
  <c r="P548" i="14"/>
  <c r="P1684" i="14"/>
  <c r="P2363" i="14"/>
  <c r="P1168" i="14"/>
  <c r="P992" i="14"/>
  <c r="P2329" i="14"/>
  <c r="P620" i="14"/>
  <c r="P3190" i="14"/>
  <c r="P795" i="14"/>
  <c r="P426" i="14"/>
  <c r="T107" i="12"/>
  <c r="P222" i="14"/>
  <c r="X393" i="12"/>
  <c r="P208" i="14"/>
  <c r="P991" i="14"/>
  <c r="P1225" i="14"/>
  <c r="P1371" i="14"/>
  <c r="P66" i="14"/>
  <c r="P1199" i="14"/>
  <c r="P378" i="14"/>
  <c r="P95" i="14"/>
  <c r="P3012" i="14"/>
  <c r="P1912" i="14"/>
  <c r="P843" i="14"/>
  <c r="P2111" i="14"/>
  <c r="P199" i="14"/>
  <c r="P525" i="14"/>
  <c r="P1639" i="14"/>
  <c r="P1373" i="14"/>
  <c r="P1885" i="14"/>
  <c r="P2741" i="14"/>
  <c r="P2815" i="14"/>
  <c r="P2546" i="14"/>
  <c r="P2465" i="14"/>
  <c r="P1641" i="14"/>
  <c r="P1105" i="14"/>
  <c r="P1954" i="14"/>
  <c r="P3238" i="14"/>
  <c r="P2629" i="14"/>
  <c r="P2874" i="14"/>
  <c r="P1302" i="14"/>
  <c r="P1219" i="14"/>
  <c r="P1572" i="14"/>
  <c r="P370" i="14"/>
  <c r="P1716" i="14"/>
  <c r="P878" i="14"/>
  <c r="P435" i="14"/>
  <c r="P794" i="14"/>
  <c r="P1623" i="14"/>
  <c r="P1738" i="14"/>
  <c r="P67" i="14"/>
  <c r="P3095" i="14"/>
  <c r="P2636" i="14"/>
  <c r="P629" i="14"/>
  <c r="P2383" i="14"/>
  <c r="P3422" i="14"/>
  <c r="P2589" i="14"/>
  <c r="P2852" i="14"/>
  <c r="P1242" i="14"/>
  <c r="P1695" i="14"/>
  <c r="P753" i="14"/>
  <c r="P2103" i="14"/>
  <c r="P2963" i="14"/>
  <c r="P769" i="14"/>
  <c r="P3116" i="14"/>
  <c r="P1379" i="14"/>
  <c r="S1373" i="14"/>
  <c r="S84" i="14"/>
  <c r="S2930" i="14"/>
  <c r="S821" i="14"/>
  <c r="S485" i="14"/>
  <c r="S3028" i="14"/>
  <c r="S2723" i="14"/>
  <c r="S629" i="14"/>
  <c r="S2257" i="14"/>
  <c r="S555" i="14"/>
  <c r="S2147" i="14"/>
  <c r="S2532" i="14"/>
  <c r="S1710" i="14"/>
  <c r="W1" i="12"/>
  <c r="S1583" i="14"/>
  <c r="S808" i="14"/>
  <c r="S1515" i="14"/>
  <c r="S2776" i="14"/>
  <c r="S3095" i="14"/>
  <c r="S608" i="14"/>
  <c r="S2427" i="14"/>
  <c r="S1083" i="14"/>
  <c r="S3105" i="14"/>
  <c r="P3248" i="14"/>
  <c r="P1411" i="14"/>
  <c r="P474" i="14"/>
  <c r="P2526" i="14"/>
  <c r="P2540" i="14"/>
  <c r="P2191" i="14"/>
  <c r="X411" i="12"/>
  <c r="P599" i="14"/>
  <c r="P2753" i="14"/>
  <c r="P1039" i="14"/>
  <c r="P1927" i="14"/>
  <c r="P2436" i="14"/>
  <c r="P2798" i="14"/>
  <c r="P528" i="14"/>
  <c r="P1491" i="14"/>
  <c r="P510" i="14"/>
  <c r="P50" i="14"/>
  <c r="P1273" i="14"/>
  <c r="P93" i="14"/>
  <c r="P1800" i="14"/>
  <c r="P1404" i="14"/>
  <c r="P1180" i="14"/>
  <c r="P268" i="14"/>
  <c r="P2039" i="14"/>
  <c r="P1548" i="14"/>
  <c r="P2000" i="14"/>
  <c r="P283" i="14"/>
  <c r="P912" i="14"/>
  <c r="P1143" i="14"/>
  <c r="P2269" i="14"/>
  <c r="P457" i="14"/>
  <c r="P216" i="14"/>
  <c r="P2004" i="14"/>
  <c r="P2559" i="14"/>
  <c r="P191" i="14"/>
  <c r="P162" i="14"/>
  <c r="P2054" i="14"/>
  <c r="P1881" i="14"/>
  <c r="P1870" i="14"/>
  <c r="P2221" i="14"/>
  <c r="P187" i="14"/>
  <c r="P2452" i="14"/>
  <c r="P2731" i="14"/>
  <c r="P1439" i="14"/>
  <c r="P1207" i="14"/>
  <c r="P1889" i="14"/>
  <c r="P2550" i="14"/>
  <c r="P92" i="14"/>
  <c r="P3268" i="14"/>
  <c r="P2683" i="14"/>
  <c r="P669" i="14"/>
  <c r="P2455" i="14"/>
  <c r="P822" i="14"/>
  <c r="P1453" i="14"/>
  <c r="P2793" i="14"/>
  <c r="P2897" i="14"/>
  <c r="P1369" i="14"/>
  <c r="P2956" i="14"/>
  <c r="P2530" i="14"/>
  <c r="P1030" i="14"/>
  <c r="P371" i="14"/>
  <c r="P3332" i="14"/>
  <c r="P926" i="14"/>
  <c r="P1121" i="14"/>
  <c r="P2240" i="14"/>
  <c r="P2846" i="14"/>
  <c r="P901" i="14"/>
  <c r="P272" i="14"/>
  <c r="P1933" i="14"/>
  <c r="P1666" i="14"/>
  <c r="P2884" i="14"/>
  <c r="P2139" i="14"/>
  <c r="P710" i="14"/>
  <c r="P3072" i="14"/>
  <c r="P504" i="14"/>
  <c r="P2759" i="14"/>
  <c r="P259" i="14"/>
  <c r="P3233" i="14"/>
  <c r="P1936" i="14"/>
  <c r="P3302" i="14"/>
  <c r="P3324" i="14"/>
  <c r="P275" i="14"/>
  <c r="P1640" i="14"/>
  <c r="P1962" i="14"/>
  <c r="P2330" i="14"/>
  <c r="X131" i="12"/>
  <c r="S3238" i="14"/>
  <c r="S2858" i="14"/>
  <c r="S2938" i="14"/>
  <c r="S2757" i="14"/>
  <c r="S1549" i="14"/>
  <c r="S1704" i="14"/>
  <c r="S3155" i="14"/>
  <c r="S321" i="14"/>
  <c r="S13" i="14"/>
  <c r="S407" i="14"/>
  <c r="S2676" i="14"/>
  <c r="S3339" i="14"/>
  <c r="S2708" i="14"/>
  <c r="S1143" i="14"/>
  <c r="S243" i="14"/>
  <c r="S1603" i="14"/>
  <c r="S838" i="14"/>
  <c r="S128" i="14"/>
  <c r="S272" i="14"/>
  <c r="S3157" i="14"/>
  <c r="S1894" i="14"/>
  <c r="S422" i="14"/>
  <c r="S1566" i="14"/>
  <c r="S773" i="14"/>
  <c r="S344" i="14"/>
  <c r="S1345" i="14"/>
  <c r="S2009" i="14"/>
  <c r="P3023" i="14"/>
  <c r="P3326" i="14"/>
  <c r="P2727" i="14"/>
  <c r="P2045" i="14"/>
  <c r="P1408" i="14"/>
  <c r="P2360" i="14"/>
  <c r="X1068" i="12"/>
  <c r="P1856" i="14"/>
  <c r="P1137" i="14"/>
  <c r="P873" i="14"/>
  <c r="P1155" i="14"/>
  <c r="P2854" i="14"/>
  <c r="P38" i="14"/>
  <c r="P2375" i="14"/>
  <c r="P338" i="14"/>
  <c r="P105" i="14"/>
  <c r="P3378" i="14"/>
  <c r="P110" i="14"/>
  <c r="P2019" i="14"/>
  <c r="P806" i="14"/>
  <c r="P2216" i="14"/>
  <c r="P117" i="14"/>
  <c r="P2577" i="14"/>
  <c r="P2126" i="14"/>
  <c r="P1724" i="14"/>
  <c r="P3165" i="14"/>
  <c r="P3114" i="14"/>
  <c r="P1342" i="14"/>
  <c r="P2844" i="14"/>
  <c r="T526" i="12"/>
  <c r="P946" i="14"/>
  <c r="P1796" i="14"/>
  <c r="P1934" i="14"/>
  <c r="P1698" i="14"/>
  <c r="P3126" i="14"/>
  <c r="P1432" i="14"/>
  <c r="P2864" i="14"/>
  <c r="P2336" i="14"/>
  <c r="P3054" i="14"/>
  <c r="P2400" i="14"/>
  <c r="P1658" i="14"/>
  <c r="P1480" i="14"/>
  <c r="P2927" i="14"/>
  <c r="P1978" i="14"/>
  <c r="P1786" i="14"/>
  <c r="P2487" i="14"/>
  <c r="P1414" i="14"/>
  <c r="P2943" i="14"/>
  <c r="P1223" i="14"/>
  <c r="P925" i="14"/>
  <c r="P2588" i="14"/>
  <c r="P291" i="14"/>
  <c r="P1676" i="14"/>
  <c r="P2811" i="14"/>
  <c r="P3075" i="14"/>
  <c r="P602" i="14"/>
  <c r="P1186" i="14"/>
  <c r="P1974" i="14"/>
  <c r="P2835" i="14"/>
  <c r="P1525" i="14"/>
  <c r="P143" i="14"/>
  <c r="P2169" i="14"/>
  <c r="P2512" i="14"/>
  <c r="P2777" i="14"/>
  <c r="P3022" i="14"/>
  <c r="P3298" i="14"/>
  <c r="P588" i="14"/>
  <c r="P1324" i="14"/>
  <c r="P1624" i="14"/>
  <c r="P3091" i="14"/>
  <c r="P881" i="14"/>
  <c r="P1088" i="14"/>
  <c r="P1140" i="14"/>
  <c r="P1024" i="14"/>
  <c r="P2252" i="14"/>
  <c r="P1625" i="14"/>
  <c r="P2388" i="14"/>
  <c r="P2949" i="14"/>
  <c r="P2361" i="14"/>
  <c r="P1554" i="14"/>
  <c r="P1637" i="14"/>
  <c r="P2014" i="14"/>
  <c r="P2422" i="14"/>
  <c r="P1004" i="14"/>
  <c r="X310" i="12"/>
  <c r="S1196" i="14"/>
  <c r="S2317" i="14"/>
  <c r="S1226" i="14"/>
  <c r="X508" i="12"/>
  <c r="P1909" i="14"/>
  <c r="P1247" i="14"/>
  <c r="P1355" i="14"/>
  <c r="P1707" i="14"/>
  <c r="P2090" i="14"/>
  <c r="P1772" i="14"/>
  <c r="P1672" i="14"/>
  <c r="P2828" i="14"/>
  <c r="P811" i="14"/>
  <c r="P1835" i="14"/>
  <c r="P1757" i="14"/>
  <c r="P1612" i="14"/>
  <c r="P2725" i="14"/>
  <c r="P826" i="14"/>
  <c r="P621" i="14"/>
  <c r="P671" i="14"/>
  <c r="P205" i="14"/>
  <c r="P3270" i="14"/>
  <c r="P572" i="14"/>
  <c r="P2265" i="14"/>
  <c r="P89" i="14"/>
  <c r="P2935" i="14"/>
  <c r="P574" i="14"/>
  <c r="P1681" i="14"/>
  <c r="P1869" i="14"/>
  <c r="P1165" i="14"/>
  <c r="S1165" i="14" s="1"/>
  <c r="P1794" i="14"/>
  <c r="P2964" i="14"/>
  <c r="P2782" i="14"/>
  <c r="P1862" i="14"/>
  <c r="P135" i="14"/>
  <c r="P1067" i="14"/>
  <c r="P2810" i="14"/>
  <c r="P1069" i="14"/>
  <c r="P3186" i="14"/>
  <c r="P1555" i="14"/>
  <c r="P2086" i="14"/>
  <c r="P767" i="14"/>
  <c r="P1084" i="14"/>
  <c r="P2130" i="14"/>
  <c r="P3427" i="14"/>
  <c r="P488" i="14"/>
  <c r="P3408" i="14"/>
  <c r="P2936" i="14"/>
  <c r="P2965" i="14"/>
  <c r="P2409" i="14"/>
  <c r="P1596" i="14"/>
  <c r="P1677" i="14"/>
  <c r="P1163" i="14"/>
  <c r="P2705" i="14"/>
  <c r="P930" i="14"/>
  <c r="P2437" i="14"/>
  <c r="S398" i="14"/>
  <c r="S192" i="14"/>
  <c r="S2546" i="14"/>
  <c r="S356" i="14"/>
  <c r="S3140" i="14"/>
  <c r="S565" i="14"/>
  <c r="S235" i="14"/>
  <c r="S1718" i="14"/>
  <c r="V3199" i="14"/>
  <c r="S1501" i="14"/>
  <c r="S1433" i="14"/>
  <c r="S3278" i="14"/>
  <c r="S1468" i="14"/>
  <c r="S3003" i="14"/>
  <c r="S650" i="14"/>
  <c r="S2225" i="14"/>
  <c r="S3094" i="14"/>
  <c r="S3102" i="14"/>
  <c r="S871" i="14"/>
  <c r="S3070" i="14"/>
  <c r="S3286" i="14"/>
  <c r="S917" i="14"/>
  <c r="S2029" i="14"/>
  <c r="S619" i="14"/>
  <c r="S635" i="14"/>
  <c r="P2913" i="14"/>
  <c r="P830" i="14"/>
  <c r="P2384" i="14"/>
  <c r="P1950" i="14"/>
  <c r="P2480" i="14"/>
  <c r="P1985" i="14"/>
  <c r="S3195" i="14"/>
  <c r="T616" i="12"/>
  <c r="P627" i="14"/>
  <c r="P1317" i="14"/>
  <c r="P1742" i="14"/>
  <c r="P196" i="14"/>
  <c r="P2784" i="14"/>
  <c r="P2785" i="14"/>
  <c r="P2958" i="14"/>
  <c r="P1917" i="14"/>
  <c r="P3249" i="14"/>
  <c r="P3430" i="14"/>
  <c r="P1845" i="14"/>
  <c r="P2007" i="14"/>
  <c r="P2198" i="14"/>
  <c r="P1902" i="14"/>
  <c r="P3311" i="14"/>
  <c r="P3239" i="14"/>
  <c r="P2765" i="14"/>
  <c r="P3262" i="14"/>
  <c r="P2328" i="14"/>
  <c r="P1191" i="14"/>
  <c r="P2430" i="14"/>
  <c r="P1350" i="14"/>
  <c r="P1500" i="14"/>
  <c r="X62" i="12"/>
  <c r="P3169" i="14"/>
  <c r="P1599" i="14"/>
  <c r="P2246" i="14"/>
  <c r="P1383" i="14"/>
  <c r="P2974" i="14"/>
  <c r="P894" i="14"/>
  <c r="P1201" i="14"/>
  <c r="P1380" i="14"/>
  <c r="P3322" i="14"/>
  <c r="P182" i="14"/>
  <c r="P1872" i="14"/>
  <c r="P2566" i="14"/>
  <c r="P1440" i="14"/>
  <c r="P1955" i="14"/>
  <c r="P2113" i="14"/>
  <c r="P6" i="14"/>
  <c r="P2308" i="14"/>
  <c r="P3416" i="14"/>
  <c r="P2218" i="14"/>
  <c r="P3258" i="14"/>
  <c r="P533" i="14"/>
  <c r="P1276" i="14"/>
  <c r="P707" i="14"/>
  <c r="P1868" i="14"/>
  <c r="P717" i="14"/>
  <c r="P963" i="14"/>
  <c r="P115" i="14"/>
  <c r="P2196" i="14"/>
  <c r="P7" i="14"/>
  <c r="P3346" i="14"/>
  <c r="S3346" i="14" s="1"/>
  <c r="P2628" i="14"/>
  <c r="P679" i="14"/>
  <c r="P2038" i="14"/>
  <c r="P2996" i="14"/>
  <c r="P3122" i="14"/>
  <c r="P1106" i="14"/>
  <c r="P955" i="14"/>
  <c r="P2421" i="14"/>
  <c r="P622" i="14"/>
  <c r="P1851" i="14"/>
  <c r="P395" i="14"/>
  <c r="P3153" i="14"/>
  <c r="P2453" i="14"/>
  <c r="P954" i="14"/>
  <c r="P225" i="14"/>
  <c r="P3000" i="14"/>
  <c r="P1262" i="14"/>
  <c r="P1136" i="14"/>
  <c r="P2096" i="14"/>
  <c r="P2366" i="14"/>
  <c r="P1144" i="14"/>
  <c r="P466" i="14"/>
  <c r="P1504" i="14"/>
  <c r="S2679" i="14"/>
  <c r="S1654" i="14"/>
  <c r="S1419" i="14"/>
  <c r="S3336" i="14"/>
  <c r="S2430" i="14"/>
  <c r="S3321" i="14"/>
  <c r="S2224" i="14"/>
  <c r="X462" i="12"/>
  <c r="S1918" i="14"/>
  <c r="S630" i="14"/>
  <c r="S840" i="14"/>
  <c r="S3180" i="14"/>
  <c r="S155" i="14"/>
  <c r="S308" i="14"/>
  <c r="S514" i="14"/>
  <c r="S265" i="14"/>
  <c r="S2161" i="14"/>
  <c r="S7" i="14"/>
  <c r="S591" i="14"/>
  <c r="S2079" i="14"/>
  <c r="S199" i="14"/>
  <c r="S2152" i="14"/>
  <c r="S2071" i="14"/>
  <c r="S954" i="14"/>
  <c r="S505" i="14"/>
  <c r="S2228" i="14"/>
  <c r="S979" i="14"/>
  <c r="P2488" i="14"/>
  <c r="P2886" i="14"/>
  <c r="P1150" i="14"/>
  <c r="P317" i="14"/>
  <c r="P2796" i="14"/>
  <c r="P3232" i="14"/>
  <c r="P1513" i="14"/>
  <c r="P2910" i="14"/>
  <c r="P1628" i="14"/>
  <c r="P2572" i="14"/>
  <c r="P2766" i="14"/>
  <c r="P348" i="14"/>
  <c r="T499" i="12"/>
  <c r="P1116" i="14"/>
  <c r="P189" i="14"/>
  <c r="P360" i="14"/>
  <c r="P1668" i="14"/>
  <c r="P1770" i="14"/>
  <c r="P1478" i="14"/>
  <c r="P279" i="14"/>
  <c r="P2030" i="14"/>
  <c r="P2155" i="14"/>
  <c r="P120" i="14"/>
  <c r="P1662" i="14"/>
  <c r="P3183" i="14"/>
  <c r="P974" i="14"/>
  <c r="P3134" i="14"/>
  <c r="P1693" i="14"/>
  <c r="P2279" i="14"/>
  <c r="P567" i="14"/>
  <c r="P2642" i="14"/>
  <c r="P2046" i="14"/>
  <c r="P3320" i="14"/>
  <c r="P2417" i="14"/>
  <c r="P2658" i="14"/>
  <c r="P1946" i="14"/>
  <c r="P1991" i="14"/>
  <c r="P2393" i="14"/>
  <c r="P1499" i="14"/>
  <c r="P331" i="14"/>
  <c r="P1556" i="14"/>
  <c r="P2320" i="14"/>
  <c r="P1089" i="14"/>
  <c r="P668" i="14"/>
  <c r="P2372" i="14"/>
  <c r="P2275" i="14"/>
  <c r="P730" i="14"/>
  <c r="P1164" i="14"/>
  <c r="P1274" i="14"/>
  <c r="P969" i="14"/>
  <c r="P1687" i="14"/>
  <c r="P3399" i="14"/>
  <c r="P3230" i="14"/>
  <c r="P953" i="14"/>
  <c r="P3306" i="14"/>
  <c r="P1339" i="14"/>
  <c r="P763" i="14"/>
  <c r="P3257" i="14"/>
  <c r="P819" i="14"/>
  <c r="P844" i="14"/>
  <c r="P430" i="14"/>
  <c r="P294" i="14"/>
  <c r="P2962" i="14"/>
  <c r="P2991" i="14"/>
  <c r="P1297" i="14"/>
  <c r="P2376" i="14"/>
  <c r="P911" i="14"/>
  <c r="P1712" i="14"/>
  <c r="P2036" i="14"/>
  <c r="P2398" i="14"/>
  <c r="P2484" i="14"/>
  <c r="P2823" i="14"/>
  <c r="P948" i="14"/>
  <c r="P764" i="14"/>
  <c r="P3011" i="14"/>
  <c r="P521" i="14"/>
  <c r="P2100" i="14"/>
  <c r="P937" i="14"/>
  <c r="P1025" i="14"/>
  <c r="P589" i="14"/>
  <c r="P2387" i="14"/>
  <c r="P1938" i="14"/>
  <c r="P3171" i="14"/>
  <c r="S462" i="14"/>
  <c r="S371" i="14"/>
  <c r="S1012" i="14"/>
  <c r="S2538" i="14"/>
  <c r="P758" i="14"/>
  <c r="P2310" i="14"/>
  <c r="P1434" i="14"/>
  <c r="P938" i="14"/>
  <c r="P864" i="14"/>
  <c r="P337" i="14"/>
  <c r="P1578" i="14"/>
  <c r="P2686" i="14"/>
  <c r="P410" i="14"/>
  <c r="P2237" i="14"/>
  <c r="P705" i="14"/>
  <c r="P1524" i="14"/>
  <c r="S1524" i="14" s="1"/>
  <c r="P56" i="14"/>
  <c r="P2302" i="14"/>
  <c r="P1503" i="14"/>
  <c r="P2107" i="14"/>
  <c r="P2717" i="14"/>
  <c r="P1022" i="14"/>
  <c r="P2527" i="14"/>
  <c r="S2527" i="14" s="1"/>
  <c r="P23" i="14"/>
  <c r="P1941" i="14"/>
  <c r="P2692" i="14"/>
  <c r="P2515" i="14"/>
  <c r="P2025" i="14"/>
  <c r="P1575" i="14"/>
  <c r="P1135" i="14"/>
  <c r="P959" i="14"/>
  <c r="P964" i="14"/>
  <c r="P2162" i="14"/>
  <c r="P1958" i="14"/>
  <c r="P150" i="14"/>
  <c r="P3121" i="14"/>
  <c r="P2584" i="14"/>
  <c r="P3288" i="14"/>
  <c r="P516" i="14"/>
  <c r="P1040" i="14"/>
  <c r="P3219" i="14"/>
  <c r="P2447" i="14"/>
  <c r="P3015" i="14"/>
  <c r="P1037" i="14"/>
  <c r="P1981" i="14"/>
  <c r="S1981" i="14" s="1"/>
  <c r="P2346" i="14"/>
  <c r="P742" i="14"/>
  <c r="P2172" i="14"/>
  <c r="P2148" i="14"/>
  <c r="P1056" i="14"/>
  <c r="P3071" i="14"/>
  <c r="P2516" i="14"/>
  <c r="P1000" i="14"/>
  <c r="P2449" i="14"/>
  <c r="P444" i="14"/>
  <c r="S444" i="14" s="1"/>
  <c r="V3206" i="14"/>
  <c r="S138" i="14"/>
  <c r="S2213" i="14"/>
  <c r="S1840" i="14"/>
  <c r="S113" i="14"/>
  <c r="S399" i="14"/>
  <c r="S1130" i="14"/>
  <c r="S506" i="14"/>
  <c r="X302" i="12"/>
  <c r="S2644" i="14"/>
  <c r="S2987" i="14"/>
  <c r="S2064" i="14"/>
  <c r="S748" i="14"/>
  <c r="S1097" i="14"/>
  <c r="S2353" i="14"/>
  <c r="S3294" i="14"/>
  <c r="S1657" i="14"/>
  <c r="S1509" i="14"/>
  <c r="S1086" i="14"/>
  <c r="S2985" i="14"/>
  <c r="S2769" i="14"/>
  <c r="S3366" i="14"/>
  <c r="S2428" i="14"/>
  <c r="S1104" i="14"/>
  <c r="S526" i="14"/>
  <c r="S2321" i="14"/>
  <c r="P2681" i="14"/>
  <c r="P2470" i="14"/>
  <c r="P2925" i="14"/>
  <c r="P2134" i="14"/>
  <c r="P1598" i="14"/>
  <c r="P2773" i="14"/>
  <c r="X339" i="12"/>
  <c r="X554" i="12"/>
  <c r="P330" i="14"/>
  <c r="P1911" i="14"/>
  <c r="P868" i="14"/>
  <c r="P280" i="14"/>
  <c r="T76" i="12"/>
  <c r="P231" i="14"/>
  <c r="S231" i="14" s="1"/>
  <c r="P102" i="14"/>
  <c r="P2924" i="14"/>
  <c r="P267" i="14"/>
  <c r="P653" i="14"/>
  <c r="P1815" i="14"/>
  <c r="P2234" i="14"/>
  <c r="P1271" i="14"/>
  <c r="P2517" i="14"/>
  <c r="P3018" i="14"/>
  <c r="P2541" i="14"/>
  <c r="P785" i="14"/>
  <c r="P2569" i="14"/>
  <c r="P2097" i="14"/>
  <c r="X357" i="12"/>
  <c r="P1323" i="14"/>
  <c r="P320" i="14"/>
  <c r="P601" i="14"/>
  <c r="P631" i="14"/>
  <c r="P539" i="14"/>
  <c r="P1729" i="14"/>
  <c r="P3044" i="14"/>
  <c r="P3119" i="14"/>
  <c r="P2041" i="14"/>
  <c r="P933" i="14"/>
  <c r="S933" i="14" s="1"/>
  <c r="P3107" i="14"/>
  <c r="P2261" i="14"/>
  <c r="P54" i="14"/>
  <c r="P1415" i="14"/>
  <c r="P1774" i="14"/>
  <c r="P654" i="14"/>
  <c r="P2122" i="14"/>
  <c r="P1429" i="14"/>
  <c r="P1937" i="14"/>
  <c r="P2494" i="14"/>
  <c r="P887" i="14"/>
  <c r="P2877" i="14"/>
  <c r="P3400" i="14"/>
  <c r="P3426" i="14"/>
  <c r="P3224" i="14"/>
  <c r="P1531" i="14"/>
  <c r="P375" i="14"/>
  <c r="P818" i="14"/>
  <c r="P211" i="14"/>
  <c r="P153" i="14"/>
  <c r="P1016" i="14"/>
  <c r="S1016" i="14" s="1"/>
  <c r="P740" i="14"/>
  <c r="P2001" i="14"/>
  <c r="P201" i="14"/>
  <c r="P2625" i="14"/>
  <c r="P2797" i="14"/>
  <c r="P3035" i="14"/>
  <c r="P2630" i="14"/>
  <c r="P2575" i="14"/>
  <c r="P1498" i="14"/>
  <c r="P3374" i="14"/>
  <c r="P2682" i="14"/>
  <c r="P2187" i="14"/>
  <c r="P682" i="14"/>
  <c r="P1082" i="14"/>
  <c r="P714" i="14"/>
  <c r="P915" i="14"/>
  <c r="P1616" i="14"/>
  <c r="P3415" i="14"/>
  <c r="P2112" i="14"/>
  <c r="P664" i="14"/>
  <c r="P1151" i="14"/>
  <c r="S1151" i="14" s="1"/>
  <c r="P1804" i="14"/>
  <c r="P2505" i="14"/>
  <c r="P2414" i="14"/>
  <c r="S3040" i="14"/>
  <c r="S1859" i="14"/>
  <c r="S1141" i="14"/>
  <c r="S2227" i="14"/>
  <c r="S2890" i="14"/>
  <c r="S1457" i="14"/>
  <c r="S971" i="14"/>
  <c r="S2273" i="14"/>
  <c r="S77" i="14"/>
  <c r="S2958" i="14"/>
  <c r="V3205" i="14"/>
  <c r="S2503" i="14"/>
  <c r="S2804" i="14"/>
  <c r="S1425" i="14"/>
  <c r="S125" i="14"/>
  <c r="S2720" i="14"/>
  <c r="S2513" i="14"/>
  <c r="S2880" i="14"/>
  <c r="S876" i="14"/>
  <c r="S2383" i="14"/>
  <c r="S1866" i="14"/>
  <c r="S2198" i="14"/>
  <c r="S227" i="14"/>
  <c r="S375" i="14"/>
  <c r="S1660" i="14"/>
  <c r="S2162" i="14"/>
  <c r="S1670" i="14"/>
  <c r="S2240" i="14"/>
  <c r="S2160" i="14"/>
  <c r="S700" i="14"/>
  <c r="S2956" i="14"/>
  <c r="S1727" i="14"/>
  <c r="P2781" i="14"/>
  <c r="P3402" i="14"/>
  <c r="P2747" i="14"/>
  <c r="P551" i="14"/>
  <c r="P3354" i="14"/>
  <c r="P3334" i="14"/>
  <c r="P1705" i="14"/>
  <c r="P2739" i="14"/>
  <c r="P2163" i="14"/>
  <c r="P962" i="14"/>
  <c r="P2561" i="14"/>
  <c r="P2942" i="14"/>
  <c r="P1571" i="14"/>
  <c r="X81" i="12"/>
  <c r="P1424" i="14"/>
  <c r="P1029" i="14"/>
  <c r="P1564" i="14"/>
  <c r="P1943" i="14"/>
  <c r="P842" i="14"/>
  <c r="P1113" i="14"/>
  <c r="P1272" i="14"/>
  <c r="P3253" i="14"/>
  <c r="P3053" i="14"/>
  <c r="P2788" i="14"/>
  <c r="P1255" i="14"/>
  <c r="P2491" i="14"/>
  <c r="P2596" i="14"/>
  <c r="P1940" i="14"/>
  <c r="P2500" i="14"/>
  <c r="X99" i="12"/>
  <c r="P722" i="14"/>
  <c r="P2907" i="14"/>
  <c r="P1292" i="14"/>
  <c r="P2789" i="14"/>
  <c r="P2733" i="14"/>
  <c r="P123" i="14"/>
  <c r="P570" i="14"/>
  <c r="P261" i="14"/>
  <c r="P1709" i="14"/>
  <c r="P2803" i="14"/>
  <c r="P1762" i="14"/>
  <c r="P1646" i="14"/>
  <c r="P836" i="14"/>
  <c r="P2015" i="14"/>
  <c r="P1714" i="14"/>
  <c r="P2419" i="14"/>
  <c r="P3005" i="14"/>
  <c r="P2235" i="14"/>
  <c r="P2825" i="14"/>
  <c r="P858" i="14"/>
  <c r="P1767" i="14"/>
  <c r="P2684" i="14"/>
  <c r="P1418" i="14"/>
  <c r="P2580" i="14"/>
  <c r="P2812" i="14"/>
  <c r="P3001" i="14"/>
  <c r="P97" i="14"/>
  <c r="P3392" i="14"/>
  <c r="P3231" i="14"/>
  <c r="P2493" i="14"/>
  <c r="P2875" i="14"/>
  <c r="P2673" i="14"/>
  <c r="P3280" i="14"/>
  <c r="P1898" i="14"/>
  <c r="P2281" i="14"/>
  <c r="P253" i="14"/>
  <c r="P2193" i="14"/>
  <c r="P2661" i="14"/>
  <c r="P3348" i="14"/>
  <c r="P1286" i="14"/>
  <c r="P415" i="14"/>
  <c r="P3273" i="14"/>
  <c r="P3154" i="14"/>
  <c r="P428" i="14"/>
  <c r="P2734" i="14"/>
  <c r="P1758" i="14"/>
  <c r="P3124" i="14"/>
  <c r="P2583" i="14"/>
  <c r="P2067" i="14"/>
  <c r="P3421" i="14"/>
  <c r="P2645" i="14"/>
  <c r="P1998" i="14"/>
  <c r="S1998" i="14" s="1"/>
  <c r="S828" i="14"/>
  <c r="S1970" i="14"/>
  <c r="S572" i="14"/>
  <c r="S1372" i="14"/>
  <c r="S3142" i="14"/>
  <c r="P1239" i="14"/>
  <c r="P2908" i="14"/>
  <c r="P1563" i="14"/>
  <c r="P1910" i="14"/>
  <c r="P204" i="14"/>
  <c r="P37" i="14"/>
  <c r="P1810" i="14"/>
  <c r="P2390" i="14"/>
  <c r="P129" i="14"/>
  <c r="P2831" i="14"/>
  <c r="S2831" i="14" s="1"/>
  <c r="P1142" i="14"/>
  <c r="P318" i="14"/>
  <c r="P980" i="14"/>
  <c r="P1737" i="14"/>
  <c r="P200" i="14"/>
  <c r="S200" i="14" s="1"/>
  <c r="P1642" i="14"/>
  <c r="P296" i="14"/>
  <c r="S296" i="14" s="1"/>
  <c r="P2879" i="14"/>
  <c r="P628" i="14"/>
  <c r="S628" i="14" s="1"/>
  <c r="P1820" i="14"/>
  <c r="P3207" i="14"/>
  <c r="P1579" i="14"/>
  <c r="P2120" i="14"/>
  <c r="S2120" i="14" s="1"/>
  <c r="P1539" i="14"/>
  <c r="P2365" i="14"/>
  <c r="S2365" i="14" s="1"/>
  <c r="P51" i="14"/>
  <c r="P3250" i="14"/>
  <c r="P1791" i="14"/>
  <c r="P2693" i="14"/>
  <c r="S2693" i="14" s="1"/>
  <c r="P2506" i="14"/>
  <c r="P1802" i="14"/>
  <c r="P142" i="14"/>
  <c r="P2901" i="14"/>
  <c r="P2088" i="14"/>
  <c r="P914" i="14"/>
  <c r="P1185" i="14"/>
  <c r="P3342" i="14"/>
  <c r="P2168" i="14"/>
  <c r="P1281" i="14"/>
  <c r="P681" i="14"/>
  <c r="P2406" i="14"/>
  <c r="P1456" i="14"/>
  <c r="P3404" i="14"/>
  <c r="P3412" i="14"/>
  <c r="P1289" i="14"/>
  <c r="P3272" i="14"/>
  <c r="P1506" i="14"/>
  <c r="P1867" i="14"/>
  <c r="P60" i="14"/>
  <c r="P1533" i="14"/>
  <c r="S1533" i="14" s="1"/>
  <c r="P2069" i="14"/>
  <c r="S1503" i="14"/>
  <c r="S214" i="14"/>
  <c r="S2118" i="14"/>
  <c r="S1335" i="14"/>
  <c r="S2249" i="14"/>
  <c r="S546" i="14"/>
  <c r="S334" i="14"/>
  <c r="S2972" i="14"/>
  <c r="S1384" i="14"/>
  <c r="S1579" i="14"/>
  <c r="S1811" i="14"/>
  <c r="S3176" i="14"/>
  <c r="S1452" i="14"/>
  <c r="S1606" i="14"/>
  <c r="S1696" i="14"/>
  <c r="S2714" i="14"/>
  <c r="S549" i="14"/>
  <c r="S1447" i="14"/>
  <c r="S1135" i="14"/>
  <c r="S2998" i="14"/>
  <c r="S1063" i="14"/>
  <c r="S2447" i="14"/>
  <c r="S598" i="14"/>
  <c r="S3137" i="14"/>
  <c r="S1237" i="14"/>
  <c r="S3401" i="14"/>
  <c r="S2975" i="14"/>
  <c r="P1947" i="14"/>
  <c r="P2817" i="14"/>
  <c r="P374" i="14"/>
  <c r="P3343" i="14"/>
  <c r="P1231" i="14"/>
  <c r="P2940" i="14"/>
  <c r="P1042" i="14"/>
  <c r="P1253" i="14"/>
  <c r="P1604" i="14"/>
  <c r="P2166" i="14"/>
  <c r="P699" i="14"/>
  <c r="P498" i="14"/>
  <c r="P1338" i="14"/>
  <c r="T325" i="12"/>
  <c r="P649" i="14"/>
  <c r="P382" i="14"/>
  <c r="X233" i="12"/>
  <c r="P1896" i="14"/>
  <c r="P388" i="14"/>
  <c r="P1051" i="14"/>
  <c r="P181" i="14"/>
  <c r="P1725" i="14"/>
  <c r="P2145" i="14"/>
  <c r="P1065" i="14"/>
  <c r="P1451" i="14"/>
  <c r="P512" i="14"/>
  <c r="P1803" i="14"/>
  <c r="P3274" i="14"/>
  <c r="S3274" i="14" s="1"/>
  <c r="P1814" i="14"/>
  <c r="X160" i="12"/>
  <c r="P1552" i="14"/>
  <c r="P1147" i="14"/>
  <c r="P1989" i="14"/>
  <c r="P1551" i="14"/>
  <c r="P877" i="14"/>
  <c r="P500" i="14"/>
  <c r="P1956" i="14"/>
  <c r="P1771" i="14"/>
  <c r="P81" i="14"/>
  <c r="P1848" i="14"/>
  <c r="S1848" i="14" s="1"/>
  <c r="P490" i="14"/>
  <c r="P169" i="14"/>
  <c r="P2312" i="14"/>
  <c r="P2083" i="14"/>
  <c r="P328" i="14"/>
  <c r="P59" i="14"/>
  <c r="P3387" i="14"/>
  <c r="P3406" i="14"/>
  <c r="P2666" i="14"/>
  <c r="P2752" i="14"/>
  <c r="P689" i="14"/>
  <c r="P2627" i="14"/>
  <c r="P2853" i="14"/>
  <c r="P2368" i="14"/>
  <c r="P2244" i="14"/>
  <c r="P134" i="14"/>
  <c r="P2099" i="14"/>
  <c r="P2697" i="14"/>
  <c r="P1265" i="14"/>
  <c r="P3111" i="14"/>
  <c r="S3111" i="14" s="1"/>
  <c r="P2028" i="14"/>
  <c r="P851" i="14"/>
  <c r="P1233" i="14"/>
  <c r="P596" i="14"/>
  <c r="P2883" i="14"/>
  <c r="P3396" i="14"/>
  <c r="P3393" i="14"/>
  <c r="P2800" i="14"/>
  <c r="P736" i="14"/>
  <c r="P921" i="14"/>
  <c r="P2116" i="14"/>
  <c r="P2521" i="14"/>
  <c r="P815" i="14"/>
  <c r="P2204" i="14"/>
  <c r="P1792" i="14"/>
  <c r="P394" i="14"/>
  <c r="S394" i="14" s="1"/>
  <c r="P2021" i="14"/>
  <c r="P145" i="14"/>
  <c r="P2887" i="14"/>
  <c r="P1897" i="14"/>
  <c r="P1295" i="14"/>
  <c r="P968" i="14"/>
  <c r="P62" i="14"/>
  <c r="P1557" i="14"/>
  <c r="S2706" i="14"/>
  <c r="S2802" i="14"/>
  <c r="S2874" i="14"/>
  <c r="S2042" i="14"/>
  <c r="S804" i="14"/>
  <c r="S1275" i="14"/>
  <c r="S2115" i="14"/>
  <c r="S2548" i="14"/>
  <c r="S2945" i="14"/>
  <c r="S1491" i="14"/>
  <c r="S2721" i="14"/>
  <c r="S1044" i="14"/>
  <c r="S2920" i="14"/>
  <c r="S2370" i="14"/>
  <c r="S3101" i="14"/>
  <c r="S3386" i="14"/>
  <c r="S978" i="14"/>
  <c r="S2188" i="14"/>
  <c r="S3041" i="14"/>
  <c r="S1415" i="14"/>
  <c r="S3241" i="14"/>
  <c r="S205" i="14"/>
  <c r="S1680" i="14"/>
  <c r="S1356" i="14"/>
  <c r="S717" i="14"/>
  <c r="S82" i="14"/>
  <c r="S805" i="14"/>
  <c r="S361" i="14"/>
  <c r="S596" i="14"/>
  <c r="S976" i="14"/>
  <c r="S1216" i="14"/>
  <c r="S2099" i="14"/>
  <c r="P3047" i="14"/>
  <c r="P867" i="14"/>
  <c r="P2805" i="14"/>
  <c r="P1045" i="14"/>
  <c r="P2549" i="14"/>
  <c r="P2928" i="14"/>
  <c r="S3193" i="14"/>
  <c r="P1664" i="14"/>
  <c r="P695" i="14"/>
  <c r="P329" i="14"/>
  <c r="P302" i="14"/>
  <c r="P2973" i="14"/>
  <c r="P2264" i="14"/>
  <c r="P1609" i="14"/>
  <c r="P1703" i="14"/>
  <c r="P2826" i="14"/>
  <c r="P2389" i="14"/>
  <c r="P351" i="14"/>
  <c r="P3226" i="14"/>
  <c r="P3383" i="14"/>
  <c r="P401" i="14"/>
  <c r="P988" i="14"/>
  <c r="P3179" i="14"/>
  <c r="P3089" i="14"/>
  <c r="P3056" i="14"/>
  <c r="P2567" i="14"/>
  <c r="P860" i="14"/>
  <c r="P2608" i="14"/>
  <c r="P2373" i="14"/>
  <c r="X634" i="12"/>
  <c r="X114" i="12"/>
  <c r="P2199" i="14"/>
  <c r="P1477" i="14"/>
  <c r="P2542" i="14"/>
  <c r="P1393" i="14"/>
  <c r="P1857" i="14"/>
  <c r="P2016" i="14"/>
  <c r="P1098" i="14"/>
  <c r="P2552" i="14"/>
  <c r="P1892" i="14"/>
  <c r="P658" i="14"/>
  <c r="P1886" i="14"/>
  <c r="P2999" i="14"/>
  <c r="P559" i="14"/>
  <c r="P1112" i="14"/>
  <c r="P1259" i="14"/>
  <c r="P1413" i="14"/>
  <c r="P2167" i="14"/>
  <c r="P1021" i="14"/>
  <c r="P694" i="14"/>
  <c r="P3020" i="14"/>
  <c r="P893" i="14"/>
  <c r="P2408" i="14"/>
  <c r="P2841" i="14"/>
  <c r="P2378" i="14"/>
  <c r="P1512" i="14"/>
  <c r="P2654" i="14"/>
  <c r="P2902" i="14"/>
  <c r="P3062" i="14"/>
  <c r="P3057" i="14"/>
  <c r="P1366" i="14"/>
  <c r="P2932" i="14"/>
  <c r="P759" i="14"/>
  <c r="P2459" i="14"/>
  <c r="P2424" i="14"/>
  <c r="P1883" i="14"/>
  <c r="P2022" i="14"/>
  <c r="S740" i="14"/>
  <c r="S1861" i="14"/>
  <c r="S1698" i="14"/>
  <c r="S1066" i="14"/>
  <c r="S2625" i="14"/>
  <c r="S1761" i="14"/>
  <c r="S2417" i="14"/>
  <c r="S2617" i="14"/>
  <c r="S2330" i="14"/>
  <c r="S2596" i="14"/>
  <c r="S1522" i="14"/>
  <c r="S466" i="14"/>
  <c r="S76" i="14"/>
  <c r="S2475" i="14"/>
  <c r="S2889" i="14"/>
  <c r="S533" i="14"/>
  <c r="S302" i="14"/>
  <c r="S1487" i="14"/>
  <c r="S3034" i="14"/>
  <c r="S1498" i="14"/>
  <c r="S139" i="14"/>
  <c r="S925" i="14"/>
  <c r="S3062" i="14"/>
  <c r="S391" i="14"/>
  <c r="S994" i="14"/>
  <c r="S1681" i="14"/>
  <c r="S1312" i="14"/>
  <c r="S3342" i="14"/>
  <c r="S2472" i="14"/>
  <c r="S1802" i="14"/>
  <c r="P666" i="14"/>
  <c r="P2700" i="14"/>
  <c r="P1070" i="14"/>
  <c r="P3221" i="14"/>
  <c r="P1354" i="14"/>
  <c r="P1915" i="14"/>
  <c r="S621" i="14"/>
  <c r="S945" i="14"/>
  <c r="S1616" i="14"/>
  <c r="S322" i="14"/>
  <c r="S3318" i="14"/>
  <c r="S1136" i="14"/>
  <c r="S3356" i="14"/>
  <c r="S242" i="14"/>
  <c r="S3421" i="14"/>
  <c r="S2484" i="14"/>
  <c r="S1952" i="14"/>
  <c r="S464" i="14"/>
  <c r="S626" i="14"/>
  <c r="S1126" i="14"/>
  <c r="S30" i="14"/>
  <c r="S169" i="14"/>
  <c r="S653" i="14"/>
  <c r="S2190" i="14"/>
  <c r="S3002" i="14"/>
  <c r="S1461" i="14"/>
  <c r="S1666" i="14"/>
  <c r="S1999" i="14"/>
  <c r="S3005" i="14"/>
  <c r="S3001" i="14"/>
  <c r="S3147" i="14"/>
  <c r="S760" i="14"/>
  <c r="S668" i="14"/>
  <c r="S3152" i="14"/>
  <c r="S515" i="14"/>
  <c r="S2903" i="14"/>
  <c r="S150" i="14"/>
  <c r="S1407" i="14"/>
  <c r="S2816" i="14"/>
  <c r="S535" i="14"/>
  <c r="P2857" i="14"/>
  <c r="P2351" i="14"/>
  <c r="P25" i="14"/>
  <c r="P984" i="14"/>
  <c r="P2994" i="14"/>
  <c r="P3414" i="14"/>
  <c r="P281" i="14"/>
  <c r="P735" i="14"/>
  <c r="P2077" i="14"/>
  <c r="P1587" i="14"/>
  <c r="P872" i="14"/>
  <c r="P849" i="14"/>
  <c r="P1675" i="14"/>
  <c r="V2050" i="14"/>
  <c r="X313" i="12"/>
  <c r="P2358" i="14"/>
  <c r="P2778" i="14"/>
  <c r="P2032" i="14"/>
  <c r="P810" i="14"/>
  <c r="P659" i="14"/>
  <c r="P446" i="14"/>
  <c r="P2413" i="14"/>
  <c r="P1117" i="14"/>
  <c r="P2486" i="14"/>
  <c r="P2278" i="14"/>
  <c r="P585" i="14"/>
  <c r="P411" i="14"/>
  <c r="P746" i="14"/>
  <c r="P2185" i="14"/>
  <c r="S3202" i="14"/>
  <c r="P1015" i="14"/>
  <c r="P3146" i="14"/>
  <c r="P1014" i="14"/>
  <c r="P2057" i="14"/>
  <c r="P1473" i="14"/>
  <c r="P731" i="14"/>
  <c r="P889" i="14"/>
  <c r="P2002" i="14"/>
  <c r="P185" i="14"/>
  <c r="P1543" i="14"/>
  <c r="P656" i="14"/>
  <c r="P305" i="14"/>
  <c r="P140" i="14"/>
  <c r="P1966" i="14"/>
  <c r="P996" i="14"/>
  <c r="P2498" i="14"/>
  <c r="P171" i="14"/>
  <c r="P2696" i="14"/>
  <c r="P3299" i="14"/>
  <c r="P1720" i="14"/>
  <c r="P3289" i="14"/>
  <c r="P1479" i="14"/>
  <c r="P1336" i="14"/>
  <c r="P2416" i="14"/>
  <c r="P3347" i="14"/>
  <c r="P1444" i="14"/>
  <c r="P3051" i="14"/>
  <c r="P2619" i="14"/>
  <c r="P2954" i="14"/>
  <c r="P645" i="14"/>
  <c r="P3029" i="14"/>
  <c r="P1977" i="14"/>
  <c r="P1766" i="14"/>
  <c r="P807" i="14"/>
  <c r="P3046" i="14"/>
  <c r="P1343" i="14"/>
  <c r="P2325" i="14"/>
  <c r="P2564" i="14"/>
  <c r="P226" i="14"/>
  <c r="P855" i="14"/>
  <c r="P3325" i="14"/>
  <c r="P2525" i="14"/>
  <c r="P1176" i="14"/>
  <c r="P1854" i="14"/>
  <c r="P2206" i="14"/>
  <c r="P386" i="14"/>
  <c r="P2582" i="14"/>
  <c r="P1364" i="14"/>
  <c r="P2049" i="14"/>
  <c r="P2048" i="14"/>
  <c r="P632" i="14"/>
  <c r="P1078" i="14"/>
  <c r="P1256" i="14"/>
  <c r="P3090" i="14"/>
  <c r="S1714" i="14"/>
  <c r="S341" i="14"/>
  <c r="S2749" i="14"/>
  <c r="S291" i="14"/>
  <c r="S3250" i="14"/>
  <c r="S1511" i="14"/>
  <c r="S478" i="14"/>
  <c r="S638" i="14"/>
  <c r="S922" i="14"/>
  <c r="S706" i="14"/>
  <c r="S3121" i="14"/>
  <c r="S493" i="14"/>
  <c r="S350" i="14"/>
  <c r="V3200" i="14"/>
  <c r="S2604" i="14"/>
  <c r="S1133" i="14"/>
  <c r="S2184" i="14"/>
  <c r="S447" i="14"/>
  <c r="S3210" i="14"/>
  <c r="S811" i="14"/>
  <c r="S1742" i="14"/>
  <c r="S2986" i="14"/>
  <c r="S1314" i="14"/>
  <c r="S39" i="14"/>
  <c r="S2312" i="14"/>
  <c r="S1893" i="14"/>
  <c r="S459" i="14"/>
  <c r="S1612" i="14"/>
  <c r="S430" i="14"/>
  <c r="S3266" i="14"/>
  <c r="S3045" i="14"/>
  <c r="S807" i="14"/>
  <c r="S2847" i="14"/>
  <c r="S1741" i="14"/>
  <c r="S2633" i="14"/>
  <c r="S1555" i="14"/>
  <c r="S3259" i="14"/>
  <c r="X222" i="12"/>
  <c r="S2454" i="14"/>
  <c r="S849" i="14"/>
  <c r="S1691" i="14"/>
  <c r="X616" i="12"/>
  <c r="S1771" i="14"/>
  <c r="S2876" i="14"/>
  <c r="S550" i="14"/>
  <c r="S2902" i="14"/>
  <c r="S745" i="14"/>
  <c r="S331" i="14"/>
  <c r="S1018" i="14"/>
  <c r="S525" i="14"/>
  <c r="S647" i="14"/>
  <c r="S1379" i="14"/>
  <c r="S2868" i="14"/>
  <c r="S1438" i="14"/>
  <c r="S320" i="14"/>
  <c r="S2582" i="14"/>
  <c r="S2511" i="14"/>
  <c r="S2093" i="14"/>
  <c r="S741" i="14"/>
  <c r="S3098" i="14"/>
  <c r="S1751" i="14"/>
  <c r="S718" i="14"/>
  <c r="S2061" i="14"/>
  <c r="S2597" i="14"/>
  <c r="S604" i="14"/>
  <c r="S1762" i="14"/>
  <c r="S938" i="14"/>
  <c r="S1792" i="14"/>
  <c r="S158" i="14"/>
  <c r="S3253" i="14"/>
  <c r="S2053" i="14"/>
  <c r="S378" i="14"/>
  <c r="S947" i="14"/>
  <c r="S3251" i="14"/>
  <c r="S1441" i="14"/>
  <c r="S2180" i="14"/>
  <c r="S1091" i="14"/>
  <c r="S1752" i="14"/>
  <c r="S2041" i="14"/>
  <c r="S2509" i="14"/>
  <c r="S1895" i="14"/>
  <c r="S2744" i="14"/>
  <c r="S2299" i="14"/>
  <c r="S2352" i="14"/>
  <c r="S1090" i="14"/>
  <c r="S2166" i="14"/>
  <c r="S3057" i="14"/>
  <c r="S473" i="14"/>
  <c r="S1403" i="14"/>
  <c r="S1432" i="14"/>
  <c r="S2200" i="14"/>
  <c r="S704" i="14"/>
  <c r="S2058" i="14"/>
  <c r="S627" i="14"/>
  <c r="S569" i="14"/>
  <c r="S1510" i="14"/>
  <c r="S216" i="14"/>
  <c r="P1095" i="14"/>
  <c r="P2641" i="14"/>
  <c r="P1103" i="14"/>
  <c r="P3371" i="14"/>
  <c r="P750" i="14"/>
  <c r="P3074" i="14"/>
  <c r="P2179" i="14"/>
  <c r="P2121" i="14"/>
  <c r="P3391" i="14"/>
  <c r="P3303" i="14"/>
  <c r="P1115" i="14"/>
  <c r="P2620" i="14"/>
  <c r="P902" i="14"/>
  <c r="X526" i="12"/>
  <c r="S2696" i="14"/>
  <c r="S11" i="14"/>
  <c r="S566" i="14"/>
  <c r="S1111" i="14"/>
  <c r="S775" i="14"/>
  <c r="S1556" i="14"/>
  <c r="S1881" i="14"/>
  <c r="S1613" i="14"/>
  <c r="S2307" i="14"/>
  <c r="S2351" i="14"/>
  <c r="S1724" i="14"/>
  <c r="S696" i="14"/>
  <c r="S1003" i="14"/>
  <c r="S1347" i="14"/>
  <c r="S3295" i="14"/>
  <c r="X200" i="12"/>
  <c r="S2677" i="14"/>
  <c r="S2493" i="14"/>
  <c r="S253" i="14"/>
  <c r="S623" i="14"/>
  <c r="V3204" i="14"/>
  <c r="S3024" i="14"/>
  <c r="S2092" i="14"/>
  <c r="S2657" i="14"/>
  <c r="S2090" i="14"/>
  <c r="S1822" i="14"/>
  <c r="S844" i="14"/>
  <c r="S963" i="14"/>
  <c r="S531" i="14"/>
  <c r="S490" i="14"/>
  <c r="S1021" i="14"/>
  <c r="S997" i="14"/>
  <c r="S21" i="14"/>
  <c r="S3187" i="14"/>
  <c r="S1806" i="14"/>
  <c r="S1004" i="14"/>
  <c r="S2021" i="14"/>
  <c r="S2510" i="14"/>
  <c r="S109" i="14"/>
  <c r="S2611" i="14"/>
  <c r="S1492" i="14"/>
  <c r="S1124" i="14"/>
  <c r="S2154" i="14"/>
  <c r="S1252" i="14"/>
  <c r="S194" i="14"/>
  <c r="S1350" i="14"/>
  <c r="S2022" i="14"/>
  <c r="S1082" i="14"/>
  <c r="S1770" i="14"/>
  <c r="S2361" i="14"/>
  <c r="S3081" i="14"/>
  <c r="S368" i="14"/>
  <c r="S91" i="14"/>
  <c r="S987" i="14"/>
  <c r="S688" i="14"/>
  <c r="S2544" i="14"/>
  <c r="S44" i="14"/>
  <c r="S1772" i="14"/>
  <c r="S3354" i="14"/>
  <c r="S2010" i="14"/>
  <c r="S1180" i="14"/>
  <c r="S1987" i="14"/>
  <c r="S1293" i="14"/>
  <c r="S276" i="14"/>
  <c r="S153" i="14"/>
  <c r="S1280" i="14"/>
  <c r="S2775" i="14"/>
  <c r="S500" i="14"/>
  <c r="S3065" i="14"/>
  <c r="S545" i="14"/>
  <c r="S3086" i="14"/>
  <c r="S53" i="14"/>
  <c r="S2286" i="14"/>
  <c r="S3183" i="14"/>
  <c r="P2379" i="14"/>
  <c r="P197" i="14"/>
  <c r="P237" i="14"/>
  <c r="P2210" i="14"/>
  <c r="P1922" i="14"/>
  <c r="P3172" i="14"/>
  <c r="P1213" i="14"/>
  <c r="P3174" i="14"/>
  <c r="P416" i="14"/>
  <c r="P3227" i="14"/>
  <c r="P2914" i="14"/>
  <c r="P3335" i="14"/>
  <c r="P2471" i="14"/>
  <c r="V3194" i="14"/>
  <c r="S3406" i="14"/>
  <c r="S451" i="14"/>
  <c r="S2924" i="14"/>
  <c r="S2422" i="14"/>
  <c r="S1038" i="14"/>
  <c r="S617" i="14"/>
  <c r="X193" i="12"/>
  <c r="S675" i="14"/>
  <c r="S521" i="14"/>
  <c r="S2819" i="14"/>
  <c r="S3402" i="14"/>
  <c r="S2000" i="14"/>
  <c r="S3173" i="14"/>
  <c r="S2094" i="14"/>
  <c r="S2244" i="14"/>
  <c r="S1674" i="14"/>
  <c r="S973" i="14"/>
  <c r="S2323" i="14"/>
  <c r="S733" i="14"/>
  <c r="X549" i="12"/>
  <c r="S646" i="14"/>
  <c r="S27" i="14"/>
  <c r="S240" i="14"/>
  <c r="S2114" i="14"/>
  <c r="S3153" i="14"/>
  <c r="S184" i="14"/>
  <c r="S551" i="14"/>
  <c r="S1614" i="14"/>
  <c r="S3179" i="14"/>
  <c r="S1863" i="14"/>
  <c r="S2356" i="14"/>
  <c r="S1884" i="14"/>
  <c r="S2896" i="14"/>
  <c r="S1966" i="14"/>
  <c r="S1396" i="14"/>
  <c r="S2867" i="14"/>
  <c r="S2572" i="14"/>
  <c r="S1532" i="14"/>
  <c r="S625" i="14"/>
  <c r="S1497" i="14"/>
  <c r="S3010" i="14"/>
  <c r="S2575" i="14"/>
  <c r="S982" i="14"/>
  <c r="S89" i="14"/>
  <c r="S358" i="14"/>
  <c r="S553" i="14"/>
  <c r="S3246" i="14"/>
  <c r="S2897" i="14"/>
  <c r="S1648" i="14"/>
  <c r="S465" i="14"/>
  <c r="S2516" i="14"/>
  <c r="S3330" i="14"/>
  <c r="S527" i="14"/>
  <c r="S3298" i="14"/>
  <c r="S2028" i="14"/>
  <c r="S3160" i="14"/>
  <c r="S1189" i="14"/>
  <c r="S2212" i="14"/>
  <c r="S980" i="14"/>
  <c r="S1317" i="14"/>
  <c r="S1439" i="14"/>
  <c r="S427" i="14"/>
  <c r="S257" i="14"/>
  <c r="S2645" i="14"/>
  <c r="S1224" i="14"/>
  <c r="S3099" i="14"/>
  <c r="S2241" i="14"/>
  <c r="S2347" i="14"/>
  <c r="S2690" i="14"/>
  <c r="S1269" i="14"/>
  <c r="S1006" i="14"/>
  <c r="S1781" i="14"/>
  <c r="S3125" i="14"/>
  <c r="S2908" i="14"/>
  <c r="S1824" i="14"/>
  <c r="S3144" i="14"/>
  <c r="S1695" i="14"/>
  <c r="S1363" i="14"/>
  <c r="S2753" i="14"/>
  <c r="S2336" i="14"/>
  <c r="S890" i="14"/>
  <c r="S3012" i="14"/>
  <c r="S1732" i="14"/>
  <c r="S2442" i="14"/>
  <c r="S2263" i="14"/>
  <c r="S766" i="14"/>
  <c r="S433" i="14"/>
  <c r="S1576" i="14"/>
  <c r="S637" i="14"/>
  <c r="S2477" i="14"/>
  <c r="S2879" i="14"/>
  <c r="S1383" i="14"/>
  <c r="S897" i="14"/>
  <c r="S1302" i="14"/>
  <c r="S213" i="14"/>
  <c r="S585" i="14"/>
  <c r="S1355" i="14"/>
  <c r="S412" i="14"/>
  <c r="S1900" i="14"/>
  <c r="S2218" i="14"/>
  <c r="S1442" i="14"/>
  <c r="S1375" i="14"/>
  <c r="S99" i="14"/>
  <c r="S510" i="14"/>
  <c r="P2461" i="14"/>
  <c r="P770" i="14"/>
  <c r="P2478" i="14"/>
  <c r="P1656" i="14"/>
  <c r="P680" i="14"/>
  <c r="P3149" i="14"/>
  <c r="P2137" i="14"/>
  <c r="P2770" i="14"/>
  <c r="P2899" i="14"/>
  <c r="P2746" i="14"/>
  <c r="P823" i="14"/>
  <c r="P2354" i="14"/>
  <c r="P3229" i="14"/>
  <c r="S16" i="14"/>
  <c r="S509" i="14"/>
  <c r="S114" i="14"/>
  <c r="S2354" i="14"/>
  <c r="S71" i="14"/>
  <c r="S584" i="14"/>
  <c r="S1047" i="14"/>
  <c r="S2267" i="14"/>
  <c r="S2965" i="14"/>
  <c r="S2074" i="14"/>
  <c r="S121" i="14"/>
  <c r="S753" i="14"/>
  <c r="S2710" i="14"/>
  <c r="S2461" i="14"/>
  <c r="S1610" i="14"/>
  <c r="S727" i="14"/>
  <c r="S2828" i="14"/>
  <c r="S3188" i="14"/>
  <c r="S106" i="14"/>
  <c r="S1760" i="14"/>
  <c r="S3234" i="14"/>
  <c r="S1735" i="14"/>
  <c r="S2232" i="14"/>
  <c r="S2711" i="14"/>
  <c r="S3307" i="14"/>
  <c r="S771" i="14"/>
  <c r="S2494" i="14"/>
  <c r="S534" i="14"/>
  <c r="S401" i="14"/>
  <c r="S2256" i="14"/>
  <c r="S3132" i="14"/>
  <c r="S996" i="14"/>
  <c r="S2342" i="14"/>
  <c r="S622" i="14"/>
  <c r="S1571" i="14"/>
  <c r="S1565" i="14"/>
  <c r="S1456" i="14"/>
  <c r="S842" i="14"/>
  <c r="P414" i="14"/>
  <c r="P1254" i="14"/>
  <c r="P2211" i="14"/>
  <c r="P2668" i="14"/>
  <c r="P1405" i="14"/>
  <c r="P1175" i="14"/>
  <c r="S2529" i="14"/>
  <c r="S1839" i="14"/>
  <c r="S3233" i="14"/>
  <c r="S1122" i="14"/>
  <c r="S2846" i="14"/>
  <c r="S2738" i="14"/>
  <c r="S892" i="14"/>
  <c r="S1020" i="14"/>
  <c r="S3393" i="14"/>
  <c r="S1309" i="14"/>
  <c r="S2119" i="14"/>
  <c r="S277" i="14"/>
  <c r="S2699" i="14"/>
  <c r="S74" i="14"/>
  <c r="S3038" i="14"/>
  <c r="S2261" i="14"/>
  <c r="S2007" i="14"/>
  <c r="S3316" i="14"/>
  <c r="S817" i="14"/>
  <c r="S3221" i="14"/>
  <c r="S1757" i="14"/>
  <c r="S1249" i="14"/>
  <c r="S2964" i="14"/>
  <c r="S2252" i="14"/>
  <c r="S2101" i="14"/>
  <c r="S768" i="14"/>
  <c r="S1112" i="14"/>
  <c r="S3031" i="14"/>
  <c r="S1013" i="14"/>
  <c r="S98" i="14"/>
  <c r="S1636" i="14"/>
  <c r="S1547" i="14"/>
  <c r="S2629" i="14"/>
  <c r="S2380" i="14"/>
  <c r="P1463" i="14"/>
  <c r="P52" i="14"/>
  <c r="P875" i="14"/>
  <c r="P2662" i="14"/>
  <c r="P2364" i="14"/>
  <c r="P2520" i="14"/>
  <c r="P709" i="14"/>
  <c r="P2869" i="14"/>
  <c r="P1659" i="14"/>
  <c r="P904" i="14"/>
  <c r="P3189" i="14"/>
  <c r="P935" i="14"/>
  <c r="P2466" i="14"/>
  <c r="X1044" i="12"/>
  <c r="X1021" i="12"/>
  <c r="P721" i="14"/>
  <c r="P2013" i="14"/>
  <c r="P1220" i="14"/>
  <c r="S1220" i="14" s="1"/>
  <c r="P346" i="14"/>
  <c r="P2610" i="14"/>
  <c r="P2182" i="14"/>
  <c r="P2814" i="14"/>
  <c r="P1846" i="14"/>
  <c r="P1633" i="14"/>
  <c r="P691" i="14"/>
  <c r="P1316" i="14"/>
  <c r="P2533" i="14"/>
  <c r="P1663" i="14"/>
  <c r="P3380" i="14"/>
  <c r="P284" i="14"/>
  <c r="S284" i="14" s="1"/>
  <c r="P1027" i="14"/>
  <c r="P48" i="14"/>
  <c r="P3112" i="14"/>
  <c r="P247" i="14"/>
  <c r="P1246" i="14"/>
  <c r="S1246" i="14" s="1"/>
  <c r="P796" i="14"/>
  <c r="P2893" i="14"/>
  <c r="S2893" i="14" s="1"/>
  <c r="P2822" i="14"/>
  <c r="P2689" i="14"/>
  <c r="P1755" i="14"/>
  <c r="P2842" i="14"/>
  <c r="P2175" i="14"/>
  <c r="P2304" i="14"/>
  <c r="P100" i="14"/>
  <c r="P2394" i="14"/>
  <c r="P3077" i="14"/>
  <c r="S3077" i="14" s="1"/>
  <c r="P2268" i="14"/>
  <c r="P919" i="14"/>
  <c r="P1161" i="14"/>
  <c r="P657" i="14"/>
  <c r="P354" i="14"/>
  <c r="S354" i="14" s="1"/>
  <c r="P2783" i="14"/>
  <c r="P2401" i="14"/>
  <c r="P3213" i="14"/>
  <c r="P2123" i="14"/>
  <c r="P754" i="14"/>
  <c r="S754" i="14" s="1"/>
  <c r="P463" i="14"/>
  <c r="P1032" i="14"/>
  <c r="P2444" i="14"/>
  <c r="S2444" i="14" s="1"/>
  <c r="P2674" i="14"/>
  <c r="P2359" i="14"/>
  <c r="P2870" i="14"/>
  <c r="P595" i="14"/>
  <c r="P104" i="14"/>
  <c r="P2849" i="14"/>
  <c r="S2849" i="14" s="1"/>
  <c r="P2791" i="14"/>
  <c r="P1341" i="14"/>
  <c r="P2258" i="14"/>
  <c r="P1594" i="14"/>
  <c r="P1831" i="14"/>
  <c r="P1234" i="14"/>
  <c r="P3214" i="14"/>
  <c r="P576" i="14"/>
  <c r="P1378" i="14"/>
  <c r="P323" i="14"/>
  <c r="S323" i="14" s="1"/>
  <c r="P379" i="14"/>
  <c r="P103" i="14"/>
  <c r="P3136" i="14"/>
  <c r="P2386" i="14"/>
  <c r="P2068" i="14"/>
  <c r="P1697" i="14"/>
  <c r="S1697" i="14" s="1"/>
  <c r="P2404" i="14"/>
  <c r="P3279" i="14"/>
  <c r="S3279" i="14" s="1"/>
  <c r="S1045" i="14"/>
  <c r="S1578" i="14"/>
  <c r="S3306" i="14"/>
  <c r="S5" i="14"/>
  <c r="S2825" i="14"/>
  <c r="S959" i="14"/>
  <c r="S1928" i="14"/>
  <c r="S2492" i="14"/>
  <c r="S683" i="14"/>
  <c r="S426" i="14"/>
  <c r="S2202" i="14"/>
  <c r="S1067" i="14"/>
  <c r="S1358" i="14"/>
  <c r="S2866" i="14"/>
  <c r="S3304" i="14"/>
  <c r="S2912" i="14"/>
  <c r="S222" i="14"/>
  <c r="S3224" i="14"/>
  <c r="S970" i="14"/>
  <c r="S1619" i="14"/>
  <c r="S2533" i="14"/>
  <c r="S2155" i="14"/>
  <c r="S548" i="14"/>
  <c r="S1544" i="14"/>
  <c r="S1476" i="14"/>
  <c r="S2977" i="14"/>
  <c r="S1945" i="14"/>
  <c r="S2717" i="14"/>
  <c r="S211" i="14"/>
  <c r="S1815" i="14"/>
  <c r="S131" i="14"/>
  <c r="S2169" i="14"/>
  <c r="S1841" i="14"/>
  <c r="S1460" i="14"/>
  <c r="S1888" i="14"/>
  <c r="S3225" i="14"/>
  <c r="S3051" i="14"/>
  <c r="S713" i="14"/>
  <c r="S2359" i="14"/>
  <c r="S914" i="14"/>
  <c r="S929" i="14"/>
  <c r="X270" i="12"/>
  <c r="S2913" i="14"/>
  <c r="S80" i="14"/>
  <c r="S1747" i="14"/>
  <c r="S3385" i="14"/>
  <c r="S3119" i="14"/>
  <c r="S3112" i="14"/>
  <c r="S794" i="14"/>
  <c r="S2456" i="14"/>
  <c r="S2812" i="14"/>
  <c r="S2687" i="14"/>
  <c r="S1658" i="14"/>
  <c r="S2107" i="14"/>
  <c r="S1777" i="14"/>
  <c r="S2840" i="14"/>
  <c r="S1176" i="14"/>
  <c r="S3429" i="14"/>
  <c r="S783" i="14"/>
  <c r="S2935" i="14"/>
  <c r="S1389" i="14"/>
  <c r="S409" i="14"/>
  <c r="S2774" i="14"/>
  <c r="S793" i="14"/>
  <c r="S3007" i="14"/>
  <c r="S1188" i="14"/>
  <c r="S497" i="14"/>
  <c r="S2682" i="14"/>
  <c r="S2917" i="14"/>
  <c r="S140" i="14"/>
  <c r="S1707" i="14"/>
  <c r="S1647" i="14"/>
  <c r="S290" i="14"/>
  <c r="S2409" i="14"/>
  <c r="S15" i="14"/>
  <c r="S204" i="14"/>
  <c r="S981" i="14"/>
  <c r="S261" i="14"/>
  <c r="S2208" i="14"/>
  <c r="S2624" i="14"/>
  <c r="S2646" i="14"/>
  <c r="S208" i="14"/>
  <c r="S2403" i="14"/>
  <c r="S2993" i="14"/>
  <c r="S3287" i="14"/>
  <c r="S824" i="14"/>
  <c r="S2581" i="14"/>
  <c r="S2369" i="14"/>
  <c r="S2953" i="14"/>
  <c r="S2807" i="14"/>
  <c r="S97" i="14"/>
  <c r="S2133" i="14"/>
  <c r="S691" i="14"/>
  <c r="S1857" i="14"/>
  <c r="S157" i="14"/>
  <c r="S2306" i="14"/>
  <c r="S2418" i="14"/>
  <c r="S1787" i="14"/>
  <c r="S2748" i="14"/>
  <c r="S3129" i="14"/>
  <c r="P2242" i="14"/>
  <c r="P1600" i="14"/>
  <c r="P1949" i="14"/>
  <c r="P2806" i="14"/>
  <c r="P1502" i="14"/>
  <c r="P1826" i="14"/>
  <c r="P1769" i="14"/>
  <c r="P2105" i="14"/>
  <c r="P307" i="14"/>
  <c r="P2946" i="14"/>
  <c r="P2043" i="14"/>
  <c r="P2441" i="14"/>
  <c r="P1692" i="14"/>
  <c r="X653" i="12"/>
  <c r="S1073" i="14"/>
  <c r="S3378" i="14"/>
  <c r="S3116" i="14"/>
  <c r="S657" i="14"/>
  <c r="S739" i="14"/>
  <c r="S1153" i="14"/>
  <c r="S3417" i="14"/>
  <c r="S2148" i="14"/>
  <c r="S847" i="14"/>
  <c r="S1929" i="14"/>
  <c r="S3161" i="14"/>
  <c r="S384" i="14"/>
  <c r="S2223" i="14"/>
  <c r="S2226" i="14"/>
  <c r="S1139" i="14"/>
  <c r="S2594" i="14"/>
  <c r="S2916" i="14"/>
  <c r="S1847" i="14"/>
  <c r="S442" i="14"/>
  <c r="S1517" i="14"/>
  <c r="S1195" i="14"/>
  <c r="S327" i="14"/>
  <c r="S1637" i="14"/>
  <c r="S869" i="14"/>
  <c r="S66" i="14"/>
  <c r="S1343" i="14"/>
  <c r="S143" i="14"/>
  <c r="S1107" i="14"/>
  <c r="S3032" i="14"/>
  <c r="S2290" i="14"/>
  <c r="S2372" i="14"/>
  <c r="S873" i="14"/>
  <c r="S1954" i="14"/>
  <c r="S815" i="14"/>
  <c r="S3372" i="14"/>
  <c r="S36" i="14"/>
  <c r="S225" i="14"/>
  <c r="S863" i="14"/>
  <c r="S801" i="14"/>
  <c r="S3420" i="14"/>
  <c r="S2660" i="14"/>
  <c r="S1080" i="14"/>
  <c r="S1546" i="14"/>
  <c r="S339" i="14"/>
  <c r="S1084" i="14"/>
  <c r="S989" i="14"/>
  <c r="S3269" i="14"/>
  <c r="S1240" i="14"/>
  <c r="S1758" i="14"/>
  <c r="S1574" i="14"/>
  <c r="S695" i="14"/>
  <c r="S2002" i="14"/>
  <c r="S677" i="14"/>
  <c r="S3322" i="14"/>
  <c r="S2283" i="14"/>
  <c r="S1809" i="14"/>
  <c r="S61" i="14"/>
  <c r="S1550" i="14"/>
  <c r="S1055" i="14"/>
  <c r="S744" i="14"/>
  <c r="S1072" i="14"/>
  <c r="S2610" i="14"/>
  <c r="S190" i="14"/>
  <c r="S862" i="14"/>
  <c r="S1292" i="14"/>
  <c r="S1750" i="14"/>
  <c r="S2196" i="14"/>
  <c r="S2614" i="14"/>
  <c r="S512" i="14"/>
  <c r="S1729" i="14"/>
  <c r="S402" i="14"/>
  <c r="S895" i="14"/>
  <c r="S587" i="14"/>
  <c r="S790" i="14"/>
  <c r="S2076" i="14"/>
  <c r="S3185" i="14"/>
  <c r="P476" i="14"/>
  <c r="P453" i="14"/>
  <c r="P2201" i="14"/>
  <c r="P1251" i="14"/>
  <c r="P2008" i="14"/>
  <c r="P2297" i="14"/>
  <c r="P765" i="14"/>
  <c r="P2865" i="14"/>
  <c r="P1581" i="14"/>
  <c r="P239" i="14"/>
  <c r="P2873" i="14"/>
  <c r="P2859" i="14"/>
  <c r="P3350" i="14"/>
  <c r="V2128" i="14"/>
  <c r="S6" i="14"/>
  <c r="S1765" i="14"/>
  <c r="S3249" i="14"/>
  <c r="S822" i="14"/>
  <c r="S1778" i="14"/>
  <c r="S3169" i="14"/>
  <c r="S1872" i="14"/>
  <c r="S1199" i="14"/>
  <c r="S1979" i="14"/>
  <c r="S2960" i="14"/>
  <c r="S2886" i="14"/>
  <c r="S1451" i="14"/>
  <c r="S396" i="14"/>
  <c r="S651" i="14"/>
  <c r="V2127" i="14"/>
  <c r="S993" i="14"/>
  <c r="S2138" i="14"/>
  <c r="S416" i="14"/>
  <c r="S1108" i="14"/>
  <c r="S542" i="14"/>
  <c r="S1694" i="14"/>
  <c r="S1782" i="14"/>
  <c r="S23" i="14"/>
  <c r="S45" i="14"/>
  <c r="S3309" i="14"/>
  <c r="S1121" i="14"/>
  <c r="S3219" i="14"/>
  <c r="S118" i="14"/>
  <c r="S2348" i="14"/>
  <c r="S1684" i="14"/>
  <c r="S3017" i="14"/>
  <c r="S1102" i="14"/>
  <c r="S920" i="14"/>
  <c r="S3170" i="14"/>
  <c r="S1367" i="14"/>
  <c r="S2318" i="14"/>
  <c r="S1950" i="14"/>
  <c r="S2655" i="14"/>
  <c r="S2801" i="14"/>
  <c r="S151" i="14"/>
  <c r="S1933" i="14"/>
  <c r="S1496" i="14"/>
  <c r="S2001" i="14"/>
  <c r="S1040" i="14"/>
  <c r="S2333" i="14"/>
  <c r="S2728" i="14"/>
  <c r="S1953" i="14"/>
  <c r="S2798" i="14"/>
  <c r="S260" i="14"/>
  <c r="S2103" i="14"/>
  <c r="S94" i="14"/>
  <c r="S539" i="14"/>
  <c r="S1627" i="14"/>
  <c r="S2313" i="14"/>
  <c r="S1575" i="14"/>
  <c r="S3163" i="14"/>
  <c r="S1912" i="14"/>
  <c r="S1450" i="14"/>
  <c r="S2725" i="14"/>
  <c r="S564" i="14"/>
  <c r="X240" i="12"/>
  <c r="S2398" i="14"/>
  <c r="S1365" i="14"/>
  <c r="S1027" i="14"/>
  <c r="S540" i="14"/>
  <c r="S3156" i="14"/>
  <c r="S1028" i="14"/>
  <c r="S57" i="14"/>
  <c r="S2754" i="14"/>
  <c r="S686" i="14"/>
  <c r="S1976" i="14"/>
  <c r="S1158" i="14"/>
  <c r="S2940" i="14"/>
  <c r="S1901" i="14"/>
  <c r="S1321" i="14"/>
  <c r="S2310" i="14"/>
  <c r="S685" i="14"/>
  <c r="S3059" i="14"/>
  <c r="S2329" i="14"/>
  <c r="S611" i="14"/>
  <c r="S1253" i="14"/>
  <c r="S1127" i="14"/>
  <c r="S1810" i="14"/>
  <c r="S228" i="14"/>
  <c r="S2888" i="14"/>
  <c r="S896" i="14"/>
  <c r="S3314" i="14"/>
  <c r="S461" i="14"/>
  <c r="S1110" i="14"/>
  <c r="S1414" i="14"/>
  <c r="S2792" i="14"/>
  <c r="S1887" i="14"/>
  <c r="S3270" i="14"/>
  <c r="S541" i="14"/>
  <c r="S2282" i="14"/>
  <c r="S364" i="14"/>
  <c r="S868" i="14"/>
  <c r="S2518" i="14"/>
  <c r="S2555" i="14"/>
  <c r="S940" i="14"/>
  <c r="S1907" i="14"/>
  <c r="S2892" i="14"/>
  <c r="S2609" i="14"/>
  <c r="S2467" i="14"/>
  <c r="P2153" i="14"/>
  <c r="P1779" i="14"/>
  <c r="P2432" i="14"/>
  <c r="P1586" i="14"/>
  <c r="P2476" i="14"/>
  <c r="P1817" i="14"/>
  <c r="P1486" i="14"/>
  <c r="P1734" i="14"/>
  <c r="P2894" i="14"/>
  <c r="P3358" i="14"/>
  <c r="P144" i="14"/>
  <c r="P1679" i="14"/>
  <c r="S1679" i="14" s="1"/>
  <c r="P3235" i="14"/>
  <c r="P1542" i="14"/>
  <c r="S1915" i="14"/>
  <c r="S2023" i="14"/>
  <c r="S3271" i="14"/>
  <c r="S1852" i="14"/>
  <c r="S2736" i="14"/>
  <c r="S3097" i="14"/>
  <c r="S2415" i="14"/>
  <c r="S1835" i="14"/>
  <c r="S1148" i="14"/>
  <c r="S3412" i="14"/>
  <c r="S1157" i="14"/>
  <c r="S2817" i="14"/>
  <c r="S1294" i="14"/>
  <c r="S2024" i="14"/>
  <c r="S870" i="14"/>
  <c r="S1318" i="14"/>
  <c r="S3262" i="14"/>
  <c r="S1469" i="14"/>
  <c r="S367" i="14"/>
  <c r="S2239" i="14"/>
  <c r="S1982" i="14"/>
  <c r="S2229" i="14"/>
  <c r="S1493" i="14"/>
  <c r="S2408" i="14"/>
  <c r="S2702" i="14"/>
  <c r="S3083" i="14"/>
  <c r="S2449" i="14"/>
  <c r="S3214" i="14"/>
  <c r="S437" i="14"/>
  <c r="S1144" i="14"/>
  <c r="S2683" i="14"/>
  <c r="S1640" i="14"/>
  <c r="S314" i="14"/>
  <c r="S215" i="14"/>
  <c r="S2745" i="14"/>
  <c r="S1346" i="14"/>
  <c r="S1089" i="14"/>
  <c r="S107" i="14"/>
  <c r="S1463" i="14"/>
  <c r="S2436" i="14"/>
  <c r="S102" i="14"/>
  <c r="P2939" i="14"/>
  <c r="P1490" i="14"/>
  <c r="P1818" i="14"/>
  <c r="P3021" i="14"/>
  <c r="S3021" i="14" s="1"/>
  <c r="P1805" i="14"/>
  <c r="P728" i="14"/>
  <c r="S1105" i="14"/>
  <c r="S3323" i="14"/>
  <c r="S1239" i="14"/>
  <c r="S1464" i="14"/>
  <c r="S2883" i="14"/>
  <c r="S909" i="14"/>
  <c r="S1621" i="14"/>
  <c r="S2407" i="14"/>
  <c r="X11" i="12"/>
  <c r="S2044" i="14"/>
  <c r="S3319" i="14"/>
  <c r="S2378" i="14"/>
  <c r="S3337" i="14"/>
  <c r="S2537" i="14"/>
  <c r="S1077" i="14"/>
  <c r="S2853" i="14"/>
  <c r="S1155" i="14"/>
  <c r="S2678" i="14"/>
  <c r="S1827" i="14"/>
  <c r="S2823" i="14"/>
  <c r="S2785" i="14"/>
  <c r="S2111" i="14"/>
  <c r="S1219" i="14"/>
  <c r="S1024" i="14"/>
  <c r="S916" i="14"/>
  <c r="S2025" i="14"/>
  <c r="S2515" i="14"/>
  <c r="S767" i="14"/>
  <c r="S530" i="14"/>
  <c r="S1229" i="14"/>
  <c r="S1417" i="14"/>
  <c r="S1669" i="14"/>
  <c r="S1539" i="14"/>
  <c r="S1178" i="14"/>
  <c r="P2357" i="14"/>
  <c r="P1520" i="14"/>
  <c r="P1087" i="14"/>
  <c r="P1278" i="14"/>
  <c r="P934" i="14"/>
  <c r="N599" i="12"/>
  <c r="P1114" i="14"/>
  <c r="P903" i="14"/>
  <c r="S903" i="14" s="1"/>
  <c r="P1344" i="14"/>
  <c r="P1957" i="14"/>
  <c r="P2507" i="14"/>
  <c r="P501" i="14"/>
  <c r="S501" i="14" s="1"/>
  <c r="P1865" i="14"/>
  <c r="P908" i="14"/>
  <c r="S908" i="14" s="1"/>
  <c r="P3131" i="14"/>
  <c r="P1823" i="14"/>
  <c r="P303" i="14"/>
  <c r="P163" i="14"/>
  <c r="P1880" i="14"/>
  <c r="P2072" i="14"/>
  <c r="P165" i="14"/>
  <c r="P975" i="14"/>
  <c r="P324" i="14"/>
  <c r="P2316" i="14"/>
  <c r="P2948" i="14"/>
  <c r="P332" i="14"/>
  <c r="S332" i="14" s="1"/>
  <c r="P2871" i="14"/>
  <c r="P1035" i="14"/>
  <c r="S1035" i="14" s="1"/>
  <c r="P3030" i="14"/>
  <c r="P1400" i="14"/>
  <c r="P1304" i="14"/>
  <c r="X75" i="12"/>
  <c r="P1830" i="14"/>
  <c r="P223" i="14"/>
  <c r="S223" i="14" s="1"/>
  <c r="P1726" i="14"/>
  <c r="P425" i="14"/>
  <c r="S425" i="14" s="1"/>
  <c r="P2131" i="14"/>
  <c r="P678" i="14"/>
  <c r="P1410" i="14"/>
  <c r="P2399" i="14"/>
  <c r="P1874" i="14"/>
  <c r="P789" i="14"/>
  <c r="P47" i="14"/>
  <c r="P1215" i="14"/>
  <c r="S1215" i="14" s="1"/>
  <c r="P1422" i="14"/>
  <c r="P1092" i="14"/>
  <c r="P46" i="14"/>
  <c r="S46" i="14" s="1"/>
  <c r="P1996" i="14"/>
  <c r="P2402" i="14"/>
  <c r="P19" i="14"/>
  <c r="S19" i="14" s="1"/>
  <c r="P2284" i="14"/>
  <c r="P1801" i="14"/>
  <c r="P1179" i="14"/>
  <c r="P2951" i="14"/>
  <c r="S2951" i="14" s="1"/>
  <c r="P1748" i="14"/>
  <c r="P2848" i="14"/>
  <c r="P2937" i="14"/>
  <c r="P3006" i="14"/>
  <c r="P2102" i="14"/>
  <c r="P1443" i="14"/>
  <c r="P1267" i="14"/>
  <c r="P468" i="14"/>
  <c r="S468" i="14" s="1"/>
  <c r="P3016" i="14"/>
  <c r="P2966" i="14"/>
  <c r="P2794" i="14"/>
  <c r="P1686" i="14"/>
  <c r="P1330" i="14"/>
  <c r="P1244" i="14"/>
  <c r="P1374" i="14"/>
  <c r="S1374" i="14" s="1"/>
  <c r="P293" i="14"/>
  <c r="P2649" i="14"/>
  <c r="S2649" i="14" s="1"/>
  <c r="P1744" i="14"/>
  <c r="P2579" i="14"/>
  <c r="P2397" i="14"/>
  <c r="P3120" i="14"/>
  <c r="P2571" i="14"/>
  <c r="S2571" i="14" s="1"/>
  <c r="P2209" i="14"/>
  <c r="P202" i="14"/>
  <c r="P1935" i="14"/>
  <c r="P1361" i="14"/>
  <c r="P2933" i="14"/>
  <c r="P3377" i="14"/>
  <c r="S3377" i="14" s="1"/>
  <c r="P1401" i="14"/>
  <c r="S1401" i="14" s="1"/>
  <c r="P471" i="14"/>
  <c r="S471" i="14" s="1"/>
  <c r="S2366" i="14"/>
  <c r="S1672" i="14"/>
  <c r="S602" i="14"/>
  <c r="S1962" i="14"/>
  <c r="S2782" i="14"/>
  <c r="S763" i="14"/>
  <c r="S3067" i="14"/>
  <c r="S2314" i="14"/>
  <c r="S2209" i="14"/>
  <c r="S2373" i="14"/>
  <c r="S3395" i="14"/>
  <c r="S3136" i="14"/>
  <c r="S1235" i="14"/>
  <c r="S3014" i="14"/>
  <c r="S3343" i="14"/>
  <c r="S2069" i="14"/>
  <c r="S1005" i="14"/>
  <c r="S2150" i="14"/>
  <c r="S2423" i="14"/>
  <c r="S2976" i="14"/>
  <c r="S2602" i="14"/>
  <c r="S129" i="14"/>
  <c r="S2577" i="14"/>
  <c r="S699" i="14"/>
  <c r="S408" i="14"/>
  <c r="S1746" i="14"/>
  <c r="S3427" i="14"/>
  <c r="S47" i="14"/>
  <c r="S14" i="14"/>
  <c r="S2741" i="14"/>
  <c r="S115" i="14"/>
  <c r="S126" i="14"/>
  <c r="S2451" i="14"/>
  <c r="S2848" i="14"/>
  <c r="S432" i="14"/>
  <c r="S666" i="14"/>
  <c r="S1209" i="14"/>
  <c r="S827" i="14"/>
  <c r="S714" i="14"/>
  <c r="S335" i="14"/>
  <c r="S3212" i="14"/>
  <c r="S1618" i="14"/>
  <c r="S1507" i="14"/>
  <c r="S336" i="14"/>
  <c r="S1033" i="14"/>
  <c r="S1682" i="14"/>
  <c r="S2014" i="14"/>
  <c r="S3248" i="14"/>
  <c r="S2944" i="14"/>
  <c r="S1867" i="14"/>
  <c r="S634" i="14"/>
  <c r="S2974" i="14"/>
  <c r="S448" i="14"/>
  <c r="S2901" i="14"/>
  <c r="S3029" i="14"/>
  <c r="S2158" i="14"/>
  <c r="S210" i="14"/>
  <c r="S658" i="14"/>
  <c r="S1885" i="14"/>
  <c r="S3164" i="14"/>
  <c r="S2325" i="14"/>
  <c r="S1744" i="14"/>
  <c r="S701" i="14"/>
  <c r="S2004" i="14"/>
  <c r="S2048" i="14"/>
  <c r="S386" i="14"/>
  <c r="S1920" i="14"/>
  <c r="S3192" i="14"/>
  <c r="S2727" i="14"/>
  <c r="S2952" i="14"/>
  <c r="S1340" i="14"/>
  <c r="S1230" i="14"/>
  <c r="S400" i="14"/>
  <c r="S1851" i="14"/>
  <c r="S1561" i="14"/>
  <c r="S985" i="14"/>
  <c r="S3126" i="14"/>
  <c r="S2898" i="14"/>
  <c r="S3118" i="14"/>
  <c r="S1289" i="14"/>
  <c r="S941" i="14"/>
  <c r="S2869" i="14"/>
  <c r="S2800" i="14"/>
  <c r="S670" i="14"/>
  <c r="S1499" i="14"/>
  <c r="S141" i="14"/>
  <c r="S888" i="14"/>
  <c r="S2595" i="14"/>
  <c r="S2981" i="14"/>
  <c r="S1026" i="14"/>
  <c r="S2066" i="14"/>
  <c r="S3405" i="14"/>
  <c r="S2519" i="14"/>
  <c r="S1022" i="14"/>
  <c r="S247" i="14"/>
  <c r="S1689" i="14"/>
  <c r="S2322" i="14"/>
  <c r="S498" i="14"/>
  <c r="S377" i="14"/>
  <c r="S543" i="14"/>
  <c r="S31" i="14"/>
  <c r="S3407" i="14"/>
  <c r="S1675" i="14"/>
  <c r="S164" i="14"/>
  <c r="S1030" i="14"/>
  <c r="S1764" i="14"/>
  <c r="S692" i="14"/>
  <c r="P369" i="14"/>
  <c r="S369" i="14" s="1"/>
  <c r="P1119" i="14"/>
  <c r="P586" i="14"/>
  <c r="P3092" i="14"/>
  <c r="P349" i="14"/>
  <c r="P3384" i="14"/>
  <c r="P2799" i="14"/>
  <c r="P1632" i="14"/>
  <c r="P3100" i="14"/>
  <c r="P172" i="14"/>
  <c r="P2040" i="14"/>
  <c r="P1459" i="14"/>
  <c r="P2863" i="14"/>
  <c r="S968" i="14"/>
  <c r="S523" i="14"/>
  <c r="S301" i="14"/>
  <c r="S2389" i="14"/>
  <c r="S3230" i="14"/>
  <c r="S816" i="14"/>
  <c r="S2305" i="14"/>
  <c r="S1183" i="14"/>
  <c r="S393" i="14"/>
  <c r="S1242" i="14"/>
  <c r="S2165" i="14"/>
  <c r="S1520" i="14"/>
  <c r="S3272" i="14"/>
  <c r="S3073" i="14"/>
  <c r="S2784" i="14"/>
  <c r="S2175" i="14"/>
  <c r="S1932" i="14"/>
  <c r="S2669" i="14"/>
  <c r="S2841" i="14"/>
  <c r="S2568" i="14"/>
  <c r="S2489" i="14"/>
  <c r="S1306" i="14"/>
  <c r="S2070" i="14"/>
  <c r="S2942" i="14"/>
  <c r="S575" i="14"/>
  <c r="S2583" i="14"/>
  <c r="S1553" i="14"/>
  <c r="S1563" i="14"/>
  <c r="S2911" i="14"/>
  <c r="S518" i="14"/>
  <c r="S1366" i="14"/>
  <c r="S2338" i="14"/>
  <c r="S182" i="14"/>
  <c r="S438" i="14"/>
  <c r="S1259" i="14"/>
  <c r="S3329" i="14"/>
  <c r="X76" i="12"/>
  <c r="S395" i="14"/>
  <c r="S3284" i="14"/>
  <c r="S1617" i="14"/>
  <c r="S1897" i="14"/>
  <c r="S616" i="14"/>
  <c r="S75" i="14"/>
  <c r="S439" i="14"/>
  <c r="S2384" i="14"/>
  <c r="S2790" i="14"/>
  <c r="S17" i="14"/>
  <c r="S385" i="14"/>
  <c r="S1409" i="14"/>
  <c r="S2636" i="14"/>
  <c r="S1832" i="14"/>
  <c r="S1559" i="14"/>
  <c r="S877" i="14"/>
  <c r="S1967" i="14"/>
  <c r="S431" i="14"/>
  <c r="S2949" i="14"/>
  <c r="S2989" i="14"/>
  <c r="S2739" i="14"/>
  <c r="S516" i="14"/>
  <c r="X974" i="12"/>
  <c r="S187" i="14"/>
  <c r="S2174" i="14"/>
  <c r="S2395" i="14"/>
  <c r="S2500" i="14"/>
  <c r="S1421" i="14"/>
  <c r="S292" i="14"/>
  <c r="S2553" i="14"/>
  <c r="S1737" i="14"/>
  <c r="S22" i="14"/>
  <c r="S1537" i="14"/>
  <c r="S3020" i="14"/>
  <c r="S1971" i="14"/>
  <c r="S1518" i="14"/>
  <c r="S229" i="14"/>
  <c r="S450" i="14"/>
  <c r="S2332" i="14"/>
  <c r="S176" i="14"/>
  <c r="S3066" i="14"/>
  <c r="S348" i="14"/>
  <c r="S2984" i="14"/>
  <c r="S51" i="14"/>
  <c r="S2834" i="14"/>
  <c r="P2787" i="14"/>
  <c r="P724" i="14"/>
  <c r="P2255" i="14"/>
  <c r="P345" i="14"/>
  <c r="P1146" i="14"/>
  <c r="P781" i="14"/>
  <c r="S781" i="14" s="1"/>
  <c r="P306" i="14"/>
  <c r="P480" i="14"/>
  <c r="P2719" i="14"/>
  <c r="P3033" i="14"/>
  <c r="P1353" i="14"/>
  <c r="P2341" i="14"/>
  <c r="P3208" i="14"/>
  <c r="P1728" i="14"/>
  <c r="S54" i="14"/>
  <c r="S1162" i="14"/>
  <c r="S592" i="14"/>
  <c r="S50" i="14"/>
  <c r="S2877" i="14"/>
  <c r="S2108" i="14"/>
  <c r="S1285" i="14"/>
  <c r="S2731" i="14"/>
  <c r="S1910" i="14"/>
  <c r="S1211" i="14"/>
  <c r="S1629" i="14"/>
  <c r="S3326" i="14"/>
  <c r="S3018" i="14"/>
  <c r="S2835" i="14"/>
  <c r="S2197" i="14"/>
  <c r="S1078" i="14"/>
  <c r="S2567" i="14"/>
  <c r="S1227" i="14"/>
  <c r="S1711" i="14"/>
  <c r="S3107" i="14"/>
  <c r="S1348" i="14"/>
  <c r="S614" i="14"/>
  <c r="S711" i="14"/>
  <c r="S882" i="14"/>
  <c r="S2465" i="14"/>
  <c r="S2091" i="14"/>
  <c r="S1828" i="14"/>
  <c r="S1233" i="14"/>
  <c r="S67" i="14"/>
  <c r="S177" i="14"/>
  <c r="S919" i="14"/>
  <c r="S547" i="14"/>
  <c r="S2923" i="14"/>
  <c r="S389" i="14"/>
  <c r="S1889" i="14"/>
  <c r="S2052" i="14"/>
  <c r="S293" i="14"/>
  <c r="S390" i="14"/>
  <c r="S2238" i="14"/>
  <c r="S764" i="14"/>
  <c r="S165" i="14"/>
  <c r="S2201" i="14"/>
  <c r="S2843" i="14"/>
  <c r="S3360" i="14"/>
  <c r="S267" i="14"/>
  <c r="S1986" i="14"/>
  <c r="S2698" i="14"/>
  <c r="S2628" i="14"/>
  <c r="S1738" i="14"/>
  <c r="S1399" i="14"/>
  <c r="V2135" i="14"/>
  <c r="S2481" i="14"/>
  <c r="S269" i="14"/>
  <c r="S1733" i="14"/>
  <c r="S1938" i="14"/>
  <c r="S2246" i="14"/>
  <c r="S492" i="14"/>
  <c r="S2523" i="14"/>
  <c r="S1869" i="14"/>
  <c r="S1291" i="14"/>
  <c r="S2390" i="14"/>
  <c r="S1642" i="14"/>
  <c r="S181" i="14"/>
  <c r="S2970" i="14"/>
  <c r="S2426" i="14"/>
  <c r="S173" i="14"/>
  <c r="S3146" i="14"/>
  <c r="S878" i="14"/>
  <c r="S972" i="14"/>
  <c r="S2292" i="14"/>
  <c r="S2570" i="14"/>
  <c r="S1812" i="14"/>
  <c r="S1149" i="14"/>
  <c r="S674" i="14"/>
  <c r="S3150" i="14"/>
  <c r="S2344" i="14"/>
  <c r="S352" i="14"/>
  <c r="S1156" i="14"/>
  <c r="S2755" i="14"/>
  <c r="S2251" i="14"/>
  <c r="S1800" i="14"/>
  <c r="S266" i="14"/>
  <c r="S2779" i="14"/>
  <c r="S3291" i="14"/>
  <c r="S123" i="14"/>
  <c r="S1145" i="14"/>
  <c r="S552" i="14"/>
  <c r="S1626" i="14"/>
  <c r="S2006" i="14"/>
  <c r="S3042" i="14"/>
  <c r="S1934" i="14"/>
  <c r="S2431" i="14"/>
  <c r="S1258" i="14"/>
  <c r="S2015" i="14"/>
  <c r="S3418" i="14"/>
  <c r="S813" i="14"/>
  <c r="S69" i="14"/>
  <c r="S1927" i="14"/>
  <c r="S2097" i="14"/>
  <c r="S1458" i="14"/>
  <c r="S481" i="14"/>
  <c r="S2033" i="14"/>
  <c r="S441" i="14"/>
  <c r="S2394" i="14"/>
  <c r="S1284" i="14"/>
  <c r="S2189" i="14"/>
  <c r="S1446" i="14"/>
  <c r="S747" i="14"/>
  <c r="S486" i="14"/>
  <c r="P663" i="14"/>
  <c r="P1467" i="14"/>
  <c r="P2319" i="14"/>
  <c r="P1052" i="14"/>
  <c r="P1615" i="14"/>
  <c r="P792" i="14"/>
  <c r="P1836" i="14"/>
  <c r="P2947" i="14"/>
  <c r="P347" i="14"/>
  <c r="P2980" i="14"/>
  <c r="P3048" i="14"/>
  <c r="P1017" i="14"/>
  <c r="P1608" i="14"/>
  <c r="P2392" i="14"/>
  <c r="S589" i="14"/>
  <c r="S2647" i="14"/>
  <c r="S1739" i="14"/>
  <c r="S3303" i="14"/>
  <c r="S1479" i="14"/>
  <c r="S524" i="14"/>
  <c r="S1700" i="14"/>
  <c r="S843" i="14"/>
  <c r="S796" i="14"/>
  <c r="S406" i="14"/>
  <c r="S78" i="14"/>
  <c r="S2470" i="14"/>
  <c r="S1305" i="14"/>
  <c r="S1159" i="14"/>
  <c r="S857" i="14"/>
  <c r="S2233" i="14"/>
  <c r="S2236" i="14"/>
  <c r="S2762" i="14"/>
  <c r="S130" i="14"/>
  <c r="S2837" i="14"/>
  <c r="S573" i="14"/>
  <c r="S1858" i="14"/>
  <c r="S2707" i="14"/>
  <c r="S445" i="14"/>
  <c r="S319" i="14"/>
  <c r="S2506" i="14"/>
  <c r="S1070" i="14"/>
  <c r="S2056" i="14"/>
  <c r="S2437" i="14"/>
  <c r="S1288" i="14"/>
  <c r="S3422" i="14"/>
  <c r="S749" i="14"/>
  <c r="S2121" i="14"/>
  <c r="S1075" i="14"/>
  <c r="S791" i="14"/>
  <c r="P3376" i="14"/>
  <c r="S3376" i="14" s="1"/>
  <c r="P884" i="14"/>
  <c r="P1101" i="14"/>
  <c r="S1101" i="14" s="1"/>
  <c r="X321" i="12"/>
  <c r="P246" i="14"/>
  <c r="P578" i="14"/>
  <c r="S578" i="14" s="1"/>
  <c r="P3218" i="14"/>
  <c r="S3218" i="14" s="1"/>
  <c r="X546" i="12"/>
  <c r="P907" i="14"/>
  <c r="P2772" i="14"/>
  <c r="S2772" i="14" s="1"/>
  <c r="P967" i="14"/>
  <c r="P2502" i="14"/>
  <c r="P1837" i="14"/>
  <c r="S1837" i="14" s="1"/>
  <c r="P3103" i="14"/>
  <c r="P687" i="14"/>
  <c r="P1980" i="14"/>
  <c r="P2760" i="14"/>
  <c r="P2222" i="14"/>
  <c r="P2018" i="14"/>
  <c r="S2018" i="14" s="1"/>
  <c r="P1961" i="14"/>
  <c r="P2034" i="14"/>
  <c r="S2943" i="14"/>
  <c r="S1572" i="14"/>
  <c r="S2768" i="14"/>
  <c r="S607" i="14"/>
  <c r="S2132" i="14"/>
  <c r="S568" i="14"/>
  <c r="S289" i="14"/>
  <c r="S2414" i="14"/>
  <c r="S1420" i="14"/>
  <c r="S2020" i="14"/>
  <c r="S1942" i="14"/>
  <c r="S900" i="14"/>
  <c r="S2457" i="14"/>
  <c r="S738" i="14"/>
  <c r="S1709" i="14"/>
  <c r="V786" i="14"/>
  <c r="S1935" i="14"/>
  <c r="S2805" i="14"/>
  <c r="S2691" i="14"/>
  <c r="S1393" i="14"/>
  <c r="S3222" i="14"/>
  <c r="S2400" i="14"/>
  <c r="S81" i="14"/>
  <c r="S1634" i="14"/>
  <c r="S2185" i="14"/>
  <c r="S2183" i="14"/>
  <c r="S10" i="14"/>
  <c r="P2176" i="14"/>
  <c r="P40" i="14"/>
  <c r="P3261" i="14"/>
  <c r="S3261" i="14" s="1"/>
  <c r="P2618" i="14"/>
  <c r="S2946" i="14"/>
  <c r="S2803" i="14"/>
  <c r="S52" i="14"/>
  <c r="Y2050" i="14"/>
  <c r="S3399" i="14"/>
  <c r="S2640" i="14"/>
  <c r="S864" i="14"/>
  <c r="S818" i="14"/>
  <c r="S418" i="14"/>
  <c r="S372" i="14"/>
  <c r="S951" i="14"/>
  <c r="S3293" i="14"/>
  <c r="S557" i="14"/>
  <c r="S2643" i="14"/>
  <c r="S3186" i="14"/>
  <c r="S1474" i="14"/>
  <c r="S3228" i="14"/>
  <c r="S454" i="14"/>
  <c r="S3158" i="14"/>
  <c r="S931" i="14"/>
  <c r="S3423" i="14"/>
  <c r="P1131" i="14"/>
  <c r="P2729" i="14"/>
  <c r="P1327" i="14"/>
  <c r="S1899" i="14"/>
  <c r="S1388" i="14"/>
  <c r="S2117" i="14"/>
  <c r="S2125" i="14"/>
  <c r="S1290" i="14"/>
  <c r="S2778" i="14"/>
  <c r="S1221" i="14"/>
  <c r="S1527" i="14"/>
  <c r="S1721" i="14"/>
  <c r="S1795" i="14"/>
  <c r="S874" i="14"/>
  <c r="S146" i="14"/>
  <c r="S3166" i="14"/>
  <c r="S1756" i="14"/>
  <c r="S1297" i="14"/>
  <c r="S2686" i="14"/>
  <c r="S3171" i="14"/>
  <c r="S2813" i="14"/>
  <c r="S774" i="14"/>
  <c r="S2453" i="14"/>
  <c r="S1368" i="14"/>
  <c r="S2440" i="14"/>
  <c r="S678" i="14"/>
  <c r="S2062" i="14"/>
  <c r="S1794" i="14"/>
  <c r="S2639" i="14"/>
  <c r="S1019" i="14"/>
  <c r="P2504" i="14"/>
  <c r="P3093" i="14"/>
  <c r="P3106" i="14"/>
  <c r="X413" i="12"/>
  <c r="S3100" i="14"/>
  <c r="S1975" i="14"/>
  <c r="S830" i="14"/>
  <c r="S2740" i="14"/>
  <c r="S2345" i="14"/>
  <c r="S2950" i="14"/>
  <c r="S1712" i="14"/>
  <c r="S2573" i="14"/>
  <c r="S1878" i="14"/>
  <c r="S1978" i="14"/>
  <c r="S2857" i="14"/>
  <c r="S3131" i="14"/>
  <c r="S1206" i="14"/>
  <c r="S1152" i="14"/>
  <c r="S3333" i="14"/>
  <c r="S1244" i="14"/>
  <c r="S1334" i="14"/>
  <c r="S1862" i="14"/>
  <c r="S759" i="14"/>
  <c r="S1173" i="14"/>
  <c r="S342" i="14"/>
  <c r="S2926" i="14"/>
  <c r="S1248" i="14"/>
  <c r="S923" i="14"/>
  <c r="S1025" i="14"/>
  <c r="S2631" i="14"/>
  <c r="S1247" i="14"/>
  <c r="S2473" i="14"/>
  <c r="S2499" i="14"/>
  <c r="S687" i="14"/>
  <c r="S1678" i="14"/>
  <c r="S1755" i="14"/>
  <c r="S1370" i="14"/>
  <c r="S836" i="14"/>
  <c r="S3117" i="14"/>
  <c r="V3203" i="14"/>
  <c r="S2168" i="14"/>
  <c r="S756" i="14"/>
  <c r="S1796" i="14"/>
  <c r="S595" i="14"/>
  <c r="S2635" i="14"/>
  <c r="S1243" i="14"/>
  <c r="S2173" i="14"/>
  <c r="S2919" i="14"/>
  <c r="S2497" i="14"/>
  <c r="S193" i="14"/>
  <c r="S2271" i="14"/>
  <c r="S1238" i="14"/>
  <c r="S1278" i="14"/>
  <c r="S218" i="14"/>
  <c r="S1956" i="14"/>
  <c r="S772" i="14"/>
  <c r="S1722" i="14"/>
  <c r="S2205" i="14"/>
  <c r="S2316" i="14"/>
  <c r="S1359" i="14"/>
  <c r="S1201" i="14"/>
  <c r="S2098" i="14"/>
  <c r="S112" i="14"/>
  <c r="S2704" i="14"/>
  <c r="S639" i="14"/>
  <c r="S1263" i="14"/>
  <c r="S1989" i="14"/>
  <c r="S2552" i="14"/>
  <c r="S2928" i="14"/>
  <c r="S3242" i="14"/>
  <c r="S1639" i="14"/>
  <c r="S2443" i="14"/>
  <c r="S3177" i="14"/>
  <c r="S3413" i="14"/>
  <c r="S1587" i="14"/>
  <c r="S560" i="14"/>
  <c r="S178" i="14"/>
  <c r="S1300" i="14"/>
  <c r="S731" i="14"/>
  <c r="S373" i="14"/>
  <c r="S1232" i="14"/>
  <c r="S606" i="14"/>
  <c r="S3379" i="14"/>
  <c r="S18" i="14"/>
  <c r="S672" i="14"/>
  <c r="S1304" i="14"/>
  <c r="P3428" i="14"/>
  <c r="P507" i="14"/>
  <c r="P2047" i="14"/>
  <c r="P3223" i="14"/>
  <c r="P2078" i="14"/>
  <c r="P3127" i="14"/>
  <c r="P841" i="14"/>
  <c r="P2556" i="14"/>
  <c r="P3341" i="14"/>
  <c r="P278" i="14"/>
  <c r="P2087" i="14"/>
  <c r="P2141" i="14"/>
  <c r="P1034" i="14"/>
  <c r="X1020" i="12"/>
  <c r="S3268" i="14"/>
  <c r="S3043" i="14"/>
  <c r="S866" i="14"/>
  <c r="S2980" i="14"/>
  <c r="S2627" i="14"/>
  <c r="S1245" i="14"/>
  <c r="S1992" i="14"/>
  <c r="S2842" i="14"/>
  <c r="S1946" i="14"/>
  <c r="S1931" i="14"/>
  <c r="S1125" i="14"/>
  <c r="S1923" i="14"/>
  <c r="S2278" i="14"/>
  <c r="S799" i="14"/>
  <c r="S3308" i="14"/>
  <c r="X532" i="12"/>
  <c r="S724" i="14"/>
  <c r="S2391" i="14"/>
  <c r="S1926" i="14"/>
  <c r="S2008" i="14"/>
  <c r="S1838" i="14"/>
  <c r="S853" i="14"/>
  <c r="S1445" i="14"/>
  <c r="S1820" i="14"/>
  <c r="S1222" i="14"/>
  <c r="S85" i="14"/>
  <c r="S1968" i="14"/>
  <c r="S682" i="14"/>
  <c r="S2335" i="14"/>
  <c r="S1472" i="14"/>
  <c r="S2402" i="14"/>
  <c r="S2254" i="14"/>
  <c r="S1860" i="14"/>
  <c r="S837" i="14"/>
  <c r="S2287" i="14"/>
  <c r="S328" i="14"/>
  <c r="S1462" i="14"/>
  <c r="S1594" i="14"/>
  <c r="S532" i="14"/>
  <c r="S2781" i="14"/>
  <c r="S3419" i="14"/>
  <c r="S832" i="14"/>
  <c r="S3076" i="14"/>
  <c r="S1376" i="14"/>
  <c r="S3426" i="14"/>
  <c r="S1516" i="14"/>
  <c r="S2126" i="14"/>
  <c r="S1582" i="14"/>
  <c r="S414" i="14"/>
  <c r="S782" i="14"/>
  <c r="S100" i="14"/>
  <c r="S1390" i="14"/>
  <c r="S2245" i="14"/>
  <c r="S1065" i="14"/>
  <c r="S1115" i="14"/>
  <c r="S3016" i="14"/>
  <c r="S991" i="14"/>
  <c r="S2613" i="14"/>
  <c r="S2793" i="14"/>
  <c r="S2839" i="14"/>
  <c r="S248" i="14"/>
  <c r="S2526" i="14"/>
  <c r="S2565" i="14"/>
  <c r="S3149" i="14"/>
  <c r="S2997" i="14"/>
  <c r="S2906" i="14"/>
  <c r="S4" i="14"/>
  <c r="S2550" i="14"/>
  <c r="S1099" i="14"/>
  <c r="S2599" i="14"/>
  <c r="S3090" i="14"/>
  <c r="S966" i="14"/>
  <c r="S1394" i="14"/>
  <c r="S2172" i="14"/>
  <c r="S2425" i="14"/>
  <c r="S2207" i="14"/>
  <c r="S3108" i="14"/>
  <c r="S1816" i="14"/>
  <c r="S174" i="14"/>
  <c r="S166" i="14"/>
  <c r="S562" i="14"/>
  <c r="S2221" i="14"/>
  <c r="S2787" i="14"/>
  <c r="S1400" i="14"/>
  <c r="S2237" i="14"/>
  <c r="S2616" i="14"/>
  <c r="S3260" i="14"/>
  <c r="S2358" i="14"/>
  <c r="S1262" i="14"/>
  <c r="S1830" i="14"/>
  <c r="S577" i="14"/>
  <c r="S3145" i="14"/>
  <c r="S2144" i="14"/>
  <c r="S1172" i="14"/>
  <c r="S1615" i="14"/>
  <c r="S149" i="14"/>
  <c r="S1069" i="14"/>
  <c r="S3369" i="14"/>
  <c r="S812" i="14"/>
  <c r="S880" i="14"/>
  <c r="S1231" i="14"/>
  <c r="S2469" i="14"/>
  <c r="S3096" i="14"/>
  <c r="S3289" i="14"/>
  <c r="S280" i="14"/>
  <c r="S3165" i="14"/>
  <c r="S732" i="14"/>
  <c r="T523" i="12"/>
  <c r="X61" i="12"/>
  <c r="X1006" i="12"/>
  <c r="T550" i="12"/>
  <c r="Q345" i="12"/>
  <c r="Y3203" i="14"/>
  <c r="S716" i="14"/>
  <c r="S511" i="14"/>
  <c r="S750" i="14"/>
  <c r="S776" i="14"/>
  <c r="S3281" i="14"/>
  <c r="S2300" i="14"/>
  <c r="X423" i="12"/>
  <c r="S2095" i="14"/>
  <c r="S1535" i="14"/>
  <c r="S612" i="14"/>
  <c r="S910" i="14"/>
  <c r="S1997" i="14"/>
  <c r="S3189" i="14"/>
  <c r="S1179" i="14"/>
  <c r="S1061" i="14"/>
  <c r="S1057" i="14"/>
  <c r="S3389" i="14"/>
  <c r="S2605" i="14"/>
  <c r="S2988" i="14"/>
  <c r="S597" i="14"/>
  <c r="S529" i="14"/>
  <c r="S1190" i="14"/>
  <c r="S1194" i="14"/>
  <c r="S803" i="14"/>
  <c r="S329" i="14"/>
  <c r="S24" i="14"/>
  <c r="S3026" i="14"/>
  <c r="S1422" i="14"/>
  <c r="S353" i="14"/>
  <c r="V3197" i="14"/>
  <c r="S1286" i="14"/>
  <c r="S1609" i="14"/>
  <c r="S1969" i="14"/>
  <c r="S2684" i="14"/>
  <c r="S3011" i="14"/>
  <c r="S2413" i="14"/>
  <c r="S2957" i="14"/>
  <c r="S2760" i="14"/>
  <c r="S3037" i="14"/>
  <c r="S3390" i="14"/>
  <c r="S1850" i="14"/>
  <c r="S2047" i="14"/>
  <c r="S1623" i="14"/>
  <c r="S2279" i="14"/>
  <c r="S1702" i="14"/>
  <c r="S2276" i="14"/>
  <c r="S1058" i="14"/>
  <c r="S715" i="14"/>
  <c r="S1182" i="14"/>
  <c r="S2410" i="14"/>
  <c r="S2464" i="14"/>
  <c r="S2521" i="14"/>
  <c r="S469" i="14"/>
  <c r="S209" i="14"/>
  <c r="S2806" i="14"/>
  <c r="S482" i="14"/>
  <c r="S2743" i="14"/>
  <c r="S2293" i="14"/>
  <c r="S2075" i="14"/>
  <c r="S673" i="14"/>
  <c r="S1753" i="14"/>
  <c r="S3265" i="14"/>
  <c r="S1036" i="14"/>
  <c r="S3367" i="14"/>
  <c r="S2186" i="14"/>
  <c r="S605" i="14"/>
  <c r="T226" i="12"/>
  <c r="X499" i="12"/>
  <c r="T69" i="12"/>
  <c r="Y3199" i="14"/>
  <c r="T135" i="12"/>
  <c r="T16" i="12"/>
  <c r="S366" i="14"/>
  <c r="S2281" i="14"/>
  <c r="S1882" i="14"/>
  <c r="S2562" i="14"/>
  <c r="S2830" i="14"/>
  <c r="S87" i="14"/>
  <c r="S92" i="14"/>
  <c r="S2266" i="14"/>
  <c r="Y2135" i="14"/>
  <c r="S998" i="14"/>
  <c r="S1049" i="14"/>
  <c r="S588" i="14"/>
  <c r="S2490" i="14"/>
  <c r="S1142" i="14"/>
  <c r="V3195" i="14"/>
  <c r="S32" i="14"/>
  <c r="S1170" i="14"/>
  <c r="S63" i="14"/>
  <c r="S3324" i="14"/>
  <c r="S1667" i="14"/>
  <c r="S2082" i="14"/>
  <c r="S315" i="14"/>
  <c r="S1342" i="14"/>
  <c r="S2824" i="14"/>
  <c r="S1972" i="14"/>
  <c r="S1604" i="14"/>
  <c r="S1212" i="14"/>
  <c r="S2666" i="14"/>
  <c r="S1423" i="14"/>
  <c r="S641" i="14"/>
  <c r="S2514" i="14"/>
  <c r="S3130" i="14"/>
  <c r="S1029" i="14"/>
  <c r="S417" i="14"/>
  <c r="S1596" i="14"/>
  <c r="S3089" i="14"/>
  <c r="S1387" i="14"/>
  <c r="S2750" i="14"/>
  <c r="S3280" i="14"/>
  <c r="S1813" i="14"/>
  <c r="S2140" i="14"/>
  <c r="S1255" i="14"/>
  <c r="S2416" i="14"/>
  <c r="S453" i="14"/>
  <c r="S624" i="14"/>
  <c r="S769" i="14"/>
  <c r="S1877" i="14"/>
  <c r="S2206" i="14"/>
  <c r="S1048" i="14"/>
  <c r="S721" i="14"/>
  <c r="S3138" i="14"/>
  <c r="S1785" i="14"/>
  <c r="S2560" i="14"/>
  <c r="S1598" i="14"/>
  <c r="S168" i="14"/>
  <c r="S1074" i="14"/>
  <c r="S392" i="14"/>
  <c r="S942" i="14"/>
  <c r="S2259" i="14"/>
  <c r="S1740" i="14"/>
  <c r="S236" i="14"/>
  <c r="S2773" i="14"/>
  <c r="S1435" i="14"/>
  <c r="S3115" i="14"/>
  <c r="S962" i="14"/>
  <c r="S2954" i="14"/>
  <c r="S1948" i="14"/>
  <c r="T158" i="12"/>
  <c r="T1060" i="12"/>
  <c r="T311" i="12"/>
  <c r="X291" i="12"/>
  <c r="T595" i="12"/>
  <c r="T58" i="12"/>
  <c r="Y3195" i="14"/>
  <c r="S2328" i="14"/>
  <c r="S2303" i="14"/>
  <c r="S3208" i="14"/>
  <c r="S2031" i="14"/>
  <c r="S220" i="14"/>
  <c r="S195" i="14"/>
  <c r="T148" i="12"/>
  <c r="S2665" i="14"/>
  <c r="S751" i="14"/>
  <c r="S2429" i="14"/>
  <c r="S1094" i="14"/>
  <c r="S1652" i="14"/>
  <c r="S2363" i="14"/>
  <c r="S928" i="14"/>
  <c r="X24" i="12"/>
  <c r="S1333" i="14"/>
  <c r="S2439" i="14"/>
  <c r="S133" i="14"/>
  <c r="S1361" i="14"/>
  <c r="S1298" i="14"/>
  <c r="S2551" i="14"/>
  <c r="S1114" i="14"/>
  <c r="S1150" i="14"/>
  <c r="S2663" i="14"/>
  <c r="S2085" i="14"/>
  <c r="S2081" i="14"/>
  <c r="S1174" i="14"/>
  <c r="S2194" i="14"/>
  <c r="S949" i="14"/>
  <c r="S475" i="14"/>
  <c r="V3196" i="14"/>
  <c r="S2139" i="14"/>
  <c r="S528" i="14"/>
  <c r="S2536" i="14"/>
  <c r="S1554" i="14"/>
  <c r="S1625" i="14"/>
  <c r="S2072" i="14"/>
  <c r="S3361" i="14"/>
  <c r="S2927" i="14"/>
  <c r="P2850" i="14"/>
  <c r="P310" i="14"/>
  <c r="P2885" i="14"/>
  <c r="S2885" i="14" s="1"/>
  <c r="P2856" i="14"/>
  <c r="S2856" i="14" s="1"/>
  <c r="P2615" i="14"/>
  <c r="S2615" i="14" s="1"/>
  <c r="P932" i="14"/>
  <c r="S932" i="14" s="1"/>
  <c r="P230" i="14"/>
  <c r="P1825" i="14"/>
  <c r="P3133" i="14"/>
  <c r="S3133" i="14" s="1"/>
  <c r="P1326" i="14"/>
  <c r="S1326" i="14" s="1"/>
  <c r="P1798" i="14"/>
  <c r="S1798" i="14" s="1"/>
  <c r="P665" i="14"/>
  <c r="S665" i="14" s="1"/>
  <c r="P3285" i="14"/>
  <c r="P489" i="14"/>
  <c r="P1799" i="14"/>
  <c r="P2434" i="14"/>
  <c r="P2177" i="14"/>
  <c r="P2576" i="14"/>
  <c r="P297" i="14"/>
  <c r="P1277" i="14"/>
  <c r="S3080" i="14"/>
  <c r="S1974" i="14"/>
  <c r="S1699" i="14"/>
  <c r="S958" i="14"/>
  <c r="S2339" i="14"/>
  <c r="S410" i="14"/>
  <c r="S2298" i="14"/>
  <c r="S1443" i="14"/>
  <c r="S318" i="14"/>
  <c r="S312" i="14"/>
  <c r="S834" i="14"/>
  <c r="S387" i="14"/>
  <c r="S1677" i="14"/>
  <c r="X43" i="12"/>
  <c r="S519" i="14"/>
  <c r="S881" i="14"/>
  <c r="S2809" i="14"/>
  <c r="S2143" i="14"/>
  <c r="S2549" i="14"/>
  <c r="S1880" i="14"/>
  <c r="S735" i="14"/>
  <c r="S2767" i="14"/>
  <c r="S1282" i="14"/>
  <c r="S642" i="14"/>
  <c r="S255" i="14"/>
  <c r="S159" i="14"/>
  <c r="S2973" i="14"/>
  <c r="P3039" i="14"/>
  <c r="P1128" i="14"/>
  <c r="P1580" i="14"/>
  <c r="S2067" i="14"/>
  <c r="S1283" i="14"/>
  <c r="S894" i="14"/>
  <c r="S1662" i="14"/>
  <c r="S2948" i="14"/>
  <c r="S1624" i="14"/>
  <c r="S2766" i="14"/>
  <c r="S2907" i="14"/>
  <c r="S1843" i="14"/>
  <c r="S3409" i="14"/>
  <c r="S2821" i="14"/>
  <c r="S708" i="14"/>
  <c r="S1983" i="14"/>
  <c r="S690" i="14"/>
  <c r="S2765" i="14"/>
  <c r="S494" i="14"/>
  <c r="S1904" i="14"/>
  <c r="S826" i="14"/>
  <c r="S1137" i="14"/>
  <c r="S3036" i="14"/>
  <c r="S1448" i="14"/>
  <c r="P2664" i="14"/>
  <c r="P2680" i="14"/>
  <c r="P152" i="14"/>
  <c r="P491" i="14"/>
  <c r="S2891" i="14"/>
  <c r="S845" i="14"/>
  <c r="S1471" i="14"/>
  <c r="S362" i="14"/>
  <c r="S902" i="14"/>
  <c r="S610" i="14"/>
  <c r="S2288" i="14"/>
  <c r="S927" i="14"/>
  <c r="S1774" i="14"/>
  <c r="S2289" i="14"/>
  <c r="S574" i="14"/>
  <c r="S2694" i="14"/>
  <c r="V3201" i="14"/>
  <c r="S2788" i="14"/>
  <c r="S3332" i="14"/>
  <c r="S671" i="14"/>
  <c r="S3349" i="14"/>
  <c r="S1807" i="14"/>
  <c r="S1351" i="14"/>
  <c r="S2763" i="14"/>
  <c r="S388" i="14"/>
  <c r="S1991" i="14"/>
  <c r="S295" i="14"/>
  <c r="S186" i="14"/>
  <c r="S3" i="14"/>
  <c r="S1449" i="14"/>
  <c r="S2149" i="14"/>
  <c r="S313" i="14"/>
  <c r="P517" i="14"/>
  <c r="P3068" i="14"/>
  <c r="P3244" i="14"/>
  <c r="S2284" i="14"/>
  <c r="S889" i="14"/>
  <c r="S2522" i="14"/>
  <c r="S1134" i="14"/>
  <c r="S360" i="14"/>
  <c r="S88" i="14"/>
  <c r="S477" i="14"/>
  <c r="S2337" i="14"/>
  <c r="S3216" i="14"/>
  <c r="S325" i="14"/>
  <c r="S3408" i="14"/>
  <c r="S2210" i="14"/>
  <c r="S777" i="14"/>
  <c r="X978" i="12"/>
  <c r="S470" i="14"/>
  <c r="S2564" i="14"/>
  <c r="S1846" i="14"/>
  <c r="S370" i="14"/>
  <c r="S911" i="14"/>
  <c r="S2557" i="14"/>
  <c r="X384" i="12"/>
  <c r="S2712" i="14"/>
  <c r="S2458" i="14"/>
  <c r="S241" i="14"/>
  <c r="S2401" i="14"/>
  <c r="S1098" i="14"/>
  <c r="S1225" i="14"/>
  <c r="S1402" i="14"/>
  <c r="S3087" i="14"/>
  <c r="S2937" i="14"/>
  <c r="S380" i="14"/>
  <c r="X351" i="12"/>
  <c r="S1223" i="14"/>
  <c r="S287" i="14"/>
  <c r="S1320" i="14"/>
  <c r="S3122" i="14"/>
  <c r="S879" i="14"/>
  <c r="S1713" i="14"/>
  <c r="S2199" i="14"/>
  <c r="S915" i="14"/>
  <c r="S2411" i="14"/>
  <c r="S1650" i="14"/>
  <c r="S2445" i="14"/>
  <c r="S1181" i="14"/>
  <c r="S2671" i="14"/>
  <c r="S188" i="14"/>
  <c r="S3148" i="14"/>
  <c r="S3085" i="14"/>
  <c r="S885" i="14"/>
  <c r="S3288" i="14"/>
  <c r="S3044" i="14"/>
  <c r="S504" i="14"/>
  <c r="S2438" i="14"/>
  <c r="S1405" i="14"/>
  <c r="S1328" i="14"/>
  <c r="S2758" i="14"/>
  <c r="S1870" i="14"/>
  <c r="S633" i="14"/>
  <c r="S648" i="14"/>
  <c r="S3351" i="14"/>
  <c r="S105" i="14"/>
  <c r="S3359" i="14"/>
  <c r="S601" i="14"/>
  <c r="S3331" i="14"/>
  <c r="S1132" i="14"/>
  <c r="S2574" i="14"/>
  <c r="S2005" i="14"/>
  <c r="S403" i="14"/>
  <c r="S2586" i="14"/>
  <c r="S1166" i="14"/>
  <c r="S656" i="14"/>
  <c r="S2102" i="14"/>
  <c r="S2104" i="14"/>
  <c r="S283" i="14"/>
  <c r="S1266" i="14"/>
  <c r="S1319" i="14"/>
  <c r="S689" i="14"/>
  <c r="S96" i="14"/>
  <c r="S495" i="14"/>
  <c r="S1597" i="14"/>
  <c r="S1944" i="14"/>
  <c r="P2482" i="14"/>
  <c r="P725" i="14"/>
  <c r="P2808" i="14"/>
  <c r="P274" i="14"/>
  <c r="P2656" i="14"/>
  <c r="P1908" i="14"/>
  <c r="P1620" i="14"/>
  <c r="P2726" i="14"/>
  <c r="P116" i="14"/>
  <c r="P180" i="14"/>
  <c r="P1071" i="14"/>
  <c r="P2051" i="14"/>
  <c r="P2590" i="14"/>
  <c r="V3198" i="14"/>
  <c r="S1429" i="14"/>
  <c r="S839" i="14"/>
  <c r="S2899" i="14"/>
  <c r="S3258" i="14"/>
  <c r="S124" i="14"/>
  <c r="S249" i="14"/>
  <c r="S2214" i="14"/>
  <c r="S2864" i="14"/>
  <c r="S898" i="14"/>
  <c r="S499" i="14"/>
  <c r="S2592" i="14"/>
  <c r="S2262" i="14"/>
  <c r="S1265" i="14"/>
  <c r="S2543" i="14"/>
  <c r="S2659" i="14"/>
  <c r="S620" i="14"/>
  <c r="S698" i="14"/>
  <c r="S3353" i="14"/>
  <c r="P203" i="14"/>
  <c r="P1879" i="14"/>
  <c r="S1879" i="14" s="1"/>
  <c r="P2448" i="14"/>
  <c r="P1081" i="14"/>
  <c r="S1081" i="14" s="1"/>
  <c r="P2450" i="14"/>
  <c r="P122" i="14"/>
  <c r="S122" i="14" s="1"/>
  <c r="P1059" i="14"/>
  <c r="S1059" i="14" s="1"/>
  <c r="P101" i="14"/>
  <c r="S101" i="14" s="1"/>
  <c r="P580" i="14"/>
  <c r="S580" i="14" s="1"/>
  <c r="P561" i="14"/>
  <c r="S561" i="14" s="1"/>
  <c r="S365" i="14"/>
  <c r="S142" i="14"/>
  <c r="S2524" i="14"/>
  <c r="S681" i="14"/>
  <c r="S600" i="14"/>
  <c r="S1641" i="14"/>
  <c r="S467" i="14"/>
  <c r="S56" i="14"/>
  <c r="S2073" i="14"/>
  <c r="S1994" i="14"/>
  <c r="S2630" i="14"/>
  <c r="S1601" i="14"/>
  <c r="S196" i="14"/>
  <c r="S1296" i="14"/>
  <c r="P2607" i="14"/>
  <c r="S603" i="14"/>
  <c r="S3411" i="14"/>
  <c r="S939" i="14"/>
  <c r="S1776" i="14"/>
  <c r="S2452" i="14"/>
  <c r="S2038" i="14"/>
  <c r="S2474" i="14"/>
  <c r="S420" i="14"/>
  <c r="S337" i="14"/>
  <c r="S2844" i="14"/>
  <c r="S856" i="14"/>
  <c r="P2737" i="14"/>
  <c r="P2089" i="14"/>
  <c r="S2253" i="14"/>
  <c r="S1236" i="14"/>
  <c r="S1301" i="14"/>
  <c r="S488" i="14"/>
  <c r="S2561" i="14"/>
  <c r="S3113" i="14"/>
  <c r="S2131" i="14"/>
  <c r="S1842" i="14"/>
  <c r="S147" i="14"/>
  <c r="S3255" i="14"/>
  <c r="S850" i="14"/>
  <c r="S2855" i="14"/>
  <c r="S2483" i="14"/>
  <c r="S1552" i="14"/>
  <c r="P304" i="14"/>
  <c r="S2371" i="14"/>
  <c r="S90" i="14"/>
  <c r="S2463" i="14"/>
  <c r="S3104" i="14"/>
  <c r="S2799" i="14"/>
  <c r="S2724" i="14"/>
  <c r="S1270" i="14"/>
  <c r="S3103" i="14"/>
  <c r="S282" i="14"/>
  <c r="S1505" i="14"/>
  <c r="S483" i="14"/>
  <c r="S3047" i="14"/>
  <c r="S829" i="14"/>
  <c r="S2789" i="14"/>
  <c r="S901" i="14"/>
  <c r="S558" i="14"/>
  <c r="S2528" i="14"/>
  <c r="S3075" i="14"/>
  <c r="S3237" i="14"/>
  <c r="S259" i="14"/>
  <c r="S1123" i="14"/>
  <c r="S58" i="14"/>
  <c r="S609" i="14"/>
  <c r="S3348" i="14"/>
  <c r="S800" i="14"/>
  <c r="S2547" i="14"/>
  <c r="S2100" i="14"/>
  <c r="S761" i="14"/>
  <c r="S263" i="14"/>
  <c r="S2722" i="14"/>
  <c r="S2670" i="14"/>
  <c r="S3275" i="14"/>
  <c r="S1192" i="14"/>
  <c r="S262" i="14"/>
  <c r="S1371" i="14"/>
  <c r="S1032" i="14"/>
  <c r="S2541" i="14"/>
  <c r="S2826" i="14"/>
  <c r="S1519" i="14"/>
  <c r="S35" i="14"/>
  <c r="S2468" i="14"/>
  <c r="P1482" i="14"/>
  <c r="P536" i="14"/>
  <c r="P833" i="14"/>
  <c r="P814" i="14"/>
  <c r="P2508" i="14"/>
  <c r="P1218" i="14"/>
  <c r="S1898" i="14"/>
  <c r="S1541" i="14"/>
  <c r="S2859" i="14"/>
  <c r="S9" i="14"/>
  <c r="S72" i="14"/>
  <c r="S3424" i="14"/>
  <c r="S937" i="14"/>
  <c r="S2264" i="14"/>
  <c r="S3229" i="14"/>
  <c r="S1322" i="14"/>
  <c r="S2505" i="14"/>
  <c r="S2832" i="14"/>
  <c r="S2961" i="14"/>
  <c r="S3025" i="14"/>
  <c r="S2265" i="14"/>
  <c r="S28" i="14"/>
  <c r="X504" i="12"/>
  <c r="S3072" i="14"/>
  <c r="S752" i="14"/>
  <c r="S1720" i="14"/>
  <c r="S1523" i="14"/>
  <c r="S2181" i="14"/>
  <c r="S2137" i="14"/>
  <c r="S1440" i="14"/>
  <c r="S1622" i="14"/>
  <c r="S1208" i="14"/>
  <c r="S2488" i="14"/>
  <c r="S2234" i="14"/>
  <c r="S1131" i="14"/>
  <c r="S1418" i="14"/>
  <c r="S183" i="14"/>
  <c r="S2032" i="14"/>
  <c r="S68" i="14"/>
  <c r="S2151" i="14"/>
  <c r="S2752" i="14"/>
  <c r="S3283" i="14"/>
  <c r="S1085" i="14"/>
  <c r="S110" i="14"/>
  <c r="S172" i="14"/>
  <c r="S977" i="14"/>
  <c r="S583" i="14"/>
  <c r="S3363" i="14"/>
  <c r="S2485" i="14"/>
  <c r="S1705" i="14"/>
  <c r="S2862" i="14"/>
  <c r="S1337" i="14"/>
  <c r="S2077" i="14"/>
  <c r="S593" i="14"/>
  <c r="S1788" i="14"/>
  <c r="S2376" i="14"/>
  <c r="S2130" i="14"/>
  <c r="S1167" i="14"/>
  <c r="S1436" i="14"/>
  <c r="S2852" i="14"/>
  <c r="S1943" i="14"/>
  <c r="S1154" i="14"/>
  <c r="S3162" i="14"/>
  <c r="S2026" i="14"/>
  <c r="S1749" i="14"/>
  <c r="S237" i="14"/>
  <c r="S2905" i="14"/>
  <c r="S2134" i="14"/>
  <c r="S1784" i="14"/>
  <c r="S3301" i="14"/>
  <c r="S2887" i="14"/>
  <c r="S288" i="14"/>
  <c r="S3009" i="14"/>
  <c r="S2994" i="14"/>
  <c r="S1010" i="14"/>
  <c r="S3267" i="14"/>
  <c r="S1917" i="14"/>
  <c r="S906" i="14"/>
  <c r="S2915" i="14"/>
  <c r="S1985" i="14"/>
  <c r="S3305" i="14"/>
  <c r="S755" i="14"/>
  <c r="S3064" i="14"/>
  <c r="S1921" i="14"/>
  <c r="T229" i="12"/>
  <c r="X573" i="12"/>
  <c r="X264" i="12"/>
  <c r="T104" i="12"/>
  <c r="S905" i="14"/>
  <c r="S2715" i="14"/>
  <c r="S758" i="14"/>
  <c r="S254" i="14"/>
  <c r="T372" i="12"/>
  <c r="T303" i="12"/>
  <c r="S1960" i="14"/>
  <c r="S3416" i="14"/>
  <c r="S904" i="14"/>
  <c r="S720" i="14"/>
  <c r="S3048" i="14"/>
  <c r="S3181" i="14"/>
  <c r="S1397" i="14"/>
  <c r="S2535" i="14"/>
  <c r="S1906" i="14"/>
  <c r="S1042" i="14"/>
  <c r="S2871" i="14"/>
  <c r="S299" i="14"/>
  <c r="S2910" i="14"/>
  <c r="S2327" i="14"/>
  <c r="S737" i="14"/>
  <c r="S2566" i="14"/>
  <c r="S1140" i="14"/>
  <c r="S163" i="14"/>
  <c r="S1514" i="14"/>
  <c r="S2424" i="14"/>
  <c r="S1404" i="14"/>
  <c r="S2309" i="14"/>
  <c r="S780" i="14"/>
  <c r="S1357" i="14"/>
  <c r="S1316" i="14"/>
  <c r="S37" i="14"/>
  <c r="S340" i="14"/>
  <c r="S823" i="14"/>
  <c r="S3315" i="14"/>
  <c r="S1204" i="14"/>
  <c r="S297" i="14"/>
  <c r="S581" i="14"/>
  <c r="S2591" i="14"/>
  <c r="S1408" i="14"/>
  <c r="S1560" i="14"/>
  <c r="S1573" i="14"/>
  <c r="S3247" i="14"/>
  <c r="S907" i="14"/>
  <c r="S2709" i="14"/>
  <c r="S884" i="14"/>
  <c r="S3243" i="14"/>
  <c r="S2248" i="14"/>
  <c r="S1118" i="14"/>
  <c r="S2648" i="14"/>
  <c r="X45" i="12"/>
  <c r="T650" i="12"/>
  <c r="Y3206" i="14"/>
  <c r="X572" i="12"/>
  <c r="Y3198" i="14"/>
  <c r="S1427" i="14"/>
  <c r="S2525" i="14"/>
  <c r="S3263" i="14"/>
  <c r="S405" i="14"/>
  <c r="Y3204" i="14"/>
  <c r="S2195" i="14"/>
  <c r="S294" i="14"/>
  <c r="S2346" i="14"/>
  <c r="S2334" i="14"/>
  <c r="S2918" i="14"/>
  <c r="S2621" i="14"/>
  <c r="S2367" i="14"/>
  <c r="S1599" i="14"/>
  <c r="S275" i="14"/>
  <c r="S3168" i="14"/>
  <c r="S160" i="14"/>
  <c r="S1087" i="14"/>
  <c r="S2110" i="14"/>
  <c r="S38" i="14"/>
  <c r="S1426" i="14"/>
  <c r="S3088" i="14"/>
  <c r="S3240" i="14"/>
  <c r="X1054" i="12"/>
  <c r="S1831" i="14"/>
  <c r="S1668" i="14"/>
  <c r="S3373" i="14"/>
  <c r="S3404" i="14"/>
  <c r="S83" i="14"/>
  <c r="S2836" i="14"/>
  <c r="S1455" i="14"/>
  <c r="S1534" i="14"/>
  <c r="S3114" i="14"/>
  <c r="S1323" i="14"/>
  <c r="S3182" i="14"/>
  <c r="S1719" i="14"/>
  <c r="S382" i="14"/>
  <c r="S1936" i="14"/>
  <c r="S26" i="14"/>
  <c r="S424" i="14"/>
  <c r="S1663" i="14"/>
  <c r="S3184" i="14"/>
  <c r="S1325" i="14"/>
  <c r="S3167" i="14"/>
  <c r="S2315" i="14"/>
  <c r="S2164" i="14"/>
  <c r="S2545" i="14"/>
  <c r="S957" i="14"/>
  <c r="S1924" i="14"/>
  <c r="S723" i="14"/>
  <c r="Q621" i="12"/>
  <c r="X307" i="12"/>
  <c r="Y786" i="14"/>
  <c r="T473" i="12"/>
  <c r="X315" i="12"/>
  <c r="S1803" i="14"/>
  <c r="S861" i="14"/>
  <c r="S232" i="14"/>
  <c r="S1673" i="14"/>
  <c r="S734" i="14"/>
  <c r="S1638" i="14"/>
  <c r="T352" i="12"/>
  <c r="S2065" i="14"/>
  <c r="S1313" i="14"/>
  <c r="S127" i="14"/>
  <c r="S3213" i="14"/>
  <c r="S1548" i="14"/>
  <c r="S144" i="14"/>
  <c r="S33" i="14"/>
  <c r="S3397" i="14"/>
  <c r="S3364" i="14"/>
  <c r="S1589" i="14"/>
  <c r="S281" i="14"/>
  <c r="S1930" i="14"/>
  <c r="S136" i="14"/>
  <c r="S1385" i="14"/>
  <c r="S1789" i="14"/>
  <c r="S1484" i="14"/>
  <c r="S2662" i="14"/>
  <c r="S2459" i="14"/>
  <c r="S93" i="14"/>
  <c r="S3285" i="14"/>
  <c r="S428" i="14"/>
  <c r="S346" i="14"/>
  <c r="S1197" i="14"/>
  <c r="S3355" i="14"/>
  <c r="S594" i="14"/>
  <c r="S3054" i="14"/>
  <c r="S43" i="14"/>
  <c r="S1202" i="14"/>
  <c r="S217" i="14"/>
  <c r="S423" i="14"/>
  <c r="S2122" i="14"/>
  <c r="S946" i="14"/>
  <c r="Y3201" i="14"/>
  <c r="Q1053" i="12"/>
  <c r="Q125" i="12"/>
  <c r="Q251" i="12"/>
  <c r="Q528" i="12"/>
  <c r="T4" i="12"/>
  <c r="X1060" i="12"/>
  <c r="Q563" i="12"/>
  <c r="T292" i="12"/>
  <c r="Q569" i="12"/>
  <c r="Q111" i="12"/>
  <c r="X311" i="12"/>
  <c r="T621" i="12"/>
  <c r="T12" i="12"/>
  <c r="Q154" i="12"/>
  <c r="Q201" i="12"/>
  <c r="T209" i="12"/>
  <c r="T345" i="12"/>
  <c r="Q1018" i="12"/>
  <c r="T630" i="12"/>
  <c r="X228" i="12"/>
  <c r="Q337" i="12"/>
  <c r="Q599" i="12"/>
  <c r="Q286" i="12"/>
  <c r="Q298" i="12"/>
  <c r="T189" i="12"/>
  <c r="T258" i="12"/>
  <c r="Q517" i="12"/>
  <c r="Q142" i="12"/>
  <c r="X229" i="12"/>
  <c r="Q147" i="12"/>
  <c r="Q1002" i="12"/>
  <c r="X619" i="12"/>
  <c r="T354" i="12"/>
  <c r="Q360" i="12"/>
  <c r="X19" i="12"/>
  <c r="X165" i="12"/>
  <c r="Q662" i="12"/>
  <c r="T94" i="12"/>
  <c r="Q585" i="12"/>
  <c r="S2695" i="14"/>
  <c r="S2705" i="14"/>
  <c r="S2046" i="14"/>
  <c r="S1834" i="14"/>
  <c r="S1344" i="14"/>
  <c r="S3256" i="14"/>
  <c r="S452" i="14"/>
  <c r="S2833" i="14"/>
  <c r="S924" i="14"/>
  <c r="S2664" i="14"/>
  <c r="S2397" i="14"/>
  <c r="S2559" i="14"/>
  <c r="S458" i="14"/>
  <c r="S936" i="14"/>
  <c r="S29" i="14"/>
  <c r="S1988" i="14"/>
  <c r="S3035" i="14"/>
  <c r="S934" i="14"/>
  <c r="S2579" i="14"/>
  <c r="S1531" i="14"/>
  <c r="S513" i="14"/>
  <c r="S2900" i="14"/>
  <c r="S1257" i="14"/>
  <c r="S556" i="14"/>
  <c r="S2381" i="14"/>
  <c r="S3312" i="14"/>
  <c r="S198" i="14"/>
  <c r="S1940" i="14"/>
  <c r="S1430" i="14"/>
  <c r="S710" i="14"/>
  <c r="S455" i="14"/>
  <c r="S1352" i="14"/>
  <c r="S2113" i="14"/>
  <c r="S2037" i="14"/>
  <c r="T198" i="12"/>
  <c r="X198" i="12" s="1"/>
  <c r="S2320" i="14"/>
  <c r="S2860" i="14"/>
  <c r="S858" i="14"/>
  <c r="S2681" i="14"/>
  <c r="S679" i="14"/>
  <c r="S3394" i="14"/>
  <c r="S1039" i="14"/>
  <c r="S676" i="14"/>
  <c r="S2764" i="14"/>
  <c r="S2030" i="14"/>
  <c r="S883" i="14"/>
  <c r="S1330" i="14"/>
  <c r="S2598" i="14"/>
  <c r="S179" i="14"/>
  <c r="S2476" i="14"/>
  <c r="S2811" i="14"/>
  <c r="S219" i="14"/>
  <c r="X139" i="12"/>
  <c r="X975" i="12"/>
  <c r="S2153" i="14"/>
  <c r="S2542" i="14"/>
  <c r="S2607" i="14"/>
  <c r="S707" i="14"/>
  <c r="S2569" i="14"/>
  <c r="S1731" i="14"/>
  <c r="S1000" i="14"/>
  <c r="S3124" i="14"/>
  <c r="S2797" i="14"/>
  <c r="S2343" i="14"/>
  <c r="S660" i="14"/>
  <c r="Q538" i="12"/>
  <c r="Q355" i="12"/>
  <c r="X521" i="12"/>
  <c r="Q465" i="12"/>
  <c r="Q430" i="12"/>
  <c r="X303" i="12"/>
  <c r="T441" i="12"/>
  <c r="Q343" i="12"/>
  <c r="T434" i="12"/>
  <c r="T173" i="12"/>
  <c r="Q333" i="12"/>
  <c r="X135" i="12"/>
  <c r="Q52" i="12"/>
  <c r="X69" i="12"/>
  <c r="T520" i="12"/>
  <c r="P1391" i="14"/>
  <c r="P2982" i="14"/>
  <c r="P3264" i="14"/>
  <c r="P49" i="14"/>
  <c r="S49" i="14" s="1"/>
  <c r="S961" i="14"/>
  <c r="S2820" i="14"/>
  <c r="S1995" i="14"/>
  <c r="S3056" i="14"/>
  <c r="P2243" i="14"/>
  <c r="S2084" i="14"/>
  <c r="S2634" i="14"/>
  <c r="S1564" i="14"/>
  <c r="P2382" i="14"/>
  <c r="S2382" i="14" s="1"/>
  <c r="S2455" i="14"/>
  <c r="S825" i="14"/>
  <c r="S2751" i="14"/>
  <c r="S3352" i="14"/>
  <c r="S330" i="14"/>
  <c r="P697" i="14"/>
  <c r="S2818" i="14"/>
  <c r="S988" i="14"/>
  <c r="S1767" i="14"/>
  <c r="S649" i="14"/>
  <c r="S964" i="14"/>
  <c r="X427" i="12"/>
  <c r="S779" i="14"/>
  <c r="S1175" i="14"/>
  <c r="S73" i="14"/>
  <c r="S1543" i="14"/>
  <c r="S3338" i="14"/>
  <c r="S2235" i="14"/>
  <c r="S719" i="14"/>
  <c r="S2603" i="14"/>
  <c r="P1160" i="14"/>
  <c r="P3382" i="14"/>
  <c r="S2340" i="14"/>
  <c r="S789" i="14"/>
  <c r="S990" i="14"/>
  <c r="S2692" i="14"/>
  <c r="S2672" i="14"/>
  <c r="S132" i="14"/>
  <c r="S2291" i="14"/>
  <c r="S2947" i="14"/>
  <c r="S2083" i="14"/>
  <c r="S1913" i="14"/>
  <c r="S1453" i="14"/>
  <c r="S652" i="14"/>
  <c r="S2019" i="14"/>
  <c r="S2870" i="14"/>
  <c r="S1664" i="14"/>
  <c r="S2688" i="14"/>
  <c r="S3282" i="14"/>
  <c r="S2863" i="14"/>
  <c r="S662" i="14"/>
  <c r="S206" i="14"/>
  <c r="S1380" i="14"/>
  <c r="S1984" i="14"/>
  <c r="S1891" i="14"/>
  <c r="S1656" i="14"/>
  <c r="S1941" i="14"/>
  <c r="S1701" i="14"/>
  <c r="S1475" i="14"/>
  <c r="Y2128" i="14"/>
  <c r="S3300" i="14"/>
  <c r="S2667" i="14"/>
  <c r="T118" i="12"/>
  <c r="S1947" i="14"/>
  <c r="S2875" i="14"/>
  <c r="S1914" i="14"/>
  <c r="S2163" i="14"/>
  <c r="S1819" i="14"/>
  <c r="S1392" i="14"/>
  <c r="S95" i="14"/>
  <c r="S2931" i="14"/>
  <c r="S496" i="14"/>
  <c r="S2995" i="14"/>
  <c r="S285" i="14"/>
  <c r="S2178" i="14"/>
  <c r="S2732" i="14"/>
  <c r="T649" i="12"/>
  <c r="T34" i="12"/>
  <c r="S2558" i="14"/>
  <c r="T22" i="12"/>
  <c r="S2304" i="14"/>
  <c r="S3049" i="14"/>
  <c r="S2786" i="14"/>
  <c r="S456" i="14"/>
  <c r="S3052" i="14"/>
  <c r="S2341" i="14"/>
  <c r="S357" i="14"/>
  <c r="S2231" i="14"/>
  <c r="S974" i="14"/>
  <c r="S2791" i="14"/>
  <c r="S1844" i="14"/>
  <c r="S809" i="14"/>
  <c r="S1470" i="14"/>
  <c r="S2191" i="14"/>
  <c r="S2230" i="14"/>
  <c r="T295" i="12"/>
  <c r="X295" i="12" s="1"/>
  <c r="X460" i="12"/>
  <c r="S2192" i="14"/>
  <c r="S3055" i="14"/>
  <c r="S2479" i="14"/>
  <c r="S1341" i="14"/>
  <c r="S1716" i="14"/>
  <c r="S2385" i="14"/>
  <c r="S1763" i="14"/>
  <c r="S2502" i="14"/>
  <c r="S1865" i="14"/>
  <c r="S2124" i="14"/>
  <c r="S785" i="14"/>
  <c r="S1611" i="14"/>
  <c r="S2854" i="14"/>
  <c r="T281" i="12"/>
  <c r="X58" i="12"/>
  <c r="Q275" i="12"/>
  <c r="X433" i="12"/>
  <c r="T332" i="12"/>
  <c r="Q93" i="12"/>
  <c r="Q132" i="12"/>
  <c r="Q1071" i="12"/>
  <c r="Q400" i="12"/>
  <c r="T538" i="12"/>
  <c r="T129" i="12"/>
  <c r="X352" i="12"/>
  <c r="Q213" i="12"/>
  <c r="X650" i="12"/>
  <c r="P3317" i="14"/>
  <c r="P1876" i="14"/>
  <c r="P1644" i="14"/>
  <c r="S1644" i="14" s="1"/>
  <c r="P1821" i="14"/>
  <c r="P413" i="14"/>
  <c r="S413" i="14" s="1"/>
  <c r="P1688" i="14"/>
  <c r="S1688" i="14" s="1"/>
  <c r="P1568" i="14"/>
  <c r="P865" i="14"/>
  <c r="S865" i="14" s="1"/>
  <c r="P1661" i="14"/>
  <c r="P2922" i="14"/>
  <c r="S2922" i="14" s="1"/>
  <c r="P309" i="14"/>
  <c r="S309" i="14" s="1"/>
  <c r="S2637" i="14"/>
  <c r="S667" i="14"/>
  <c r="S8" i="14"/>
  <c r="S1138" i="14"/>
  <c r="S2661" i="14"/>
  <c r="S1381" i="14"/>
  <c r="S2054" i="14"/>
  <c r="S644" i="14"/>
  <c r="S1386" i="14"/>
  <c r="S1723" i="14"/>
  <c r="S298" i="14"/>
  <c r="S1413" i="14"/>
  <c r="S2170" i="14"/>
  <c r="P798" i="14"/>
  <c r="P999" i="14"/>
  <c r="S3345" i="14"/>
  <c r="S1856" i="14"/>
  <c r="S930" i="14"/>
  <c r="S2404" i="14"/>
  <c r="S1829" i="14"/>
  <c r="S1362" i="14"/>
  <c r="S2540" i="14"/>
  <c r="S1513" i="14"/>
  <c r="S2360" i="14"/>
  <c r="S79" i="14"/>
  <c r="S787" i="14"/>
  <c r="P1655" i="14"/>
  <c r="S2963" i="14"/>
  <c r="S1354" i="14"/>
  <c r="S3053" i="14"/>
  <c r="S1595" i="14"/>
  <c r="S355" i="14"/>
  <c r="S189" i="14"/>
  <c r="S221" i="14"/>
  <c r="S2136" i="14"/>
  <c r="S1868" i="14"/>
  <c r="S2270" i="14"/>
  <c r="S2016" i="14"/>
  <c r="S590" i="14"/>
  <c r="S3151" i="14"/>
  <c r="S1434" i="14"/>
  <c r="P2955" i="14"/>
  <c r="P950" i="14"/>
  <c r="S537" i="14"/>
  <c r="S2433" i="14"/>
  <c r="S3235" i="14"/>
  <c r="S1958" i="14"/>
  <c r="S1588" i="14"/>
  <c r="S3276" i="14"/>
  <c r="S2059" i="14"/>
  <c r="S2783" i="14"/>
  <c r="S1585" i="14"/>
  <c r="S1808" i="14"/>
  <c r="S2156" i="14"/>
  <c r="S3327" i="14"/>
  <c r="S1883" i="14"/>
  <c r="S2658" i="14"/>
  <c r="S3396" i="14"/>
  <c r="S1205" i="14"/>
  <c r="S2742" i="14"/>
  <c r="S363" i="14"/>
  <c r="S2187" i="14"/>
  <c r="S2642" i="14"/>
  <c r="S2295" i="14"/>
  <c r="S3410" i="14"/>
  <c r="S2626" i="14"/>
  <c r="S2861" i="14"/>
  <c r="S1193" i="14"/>
  <c r="S252" i="14"/>
  <c r="S1821" i="14"/>
  <c r="S2446" i="14"/>
  <c r="S1184" i="14"/>
  <c r="S2600" i="14"/>
  <c r="S244" i="14"/>
  <c r="S3232" i="14"/>
  <c r="S2302" i="14"/>
  <c r="S1793" i="14"/>
  <c r="S615" i="14"/>
  <c r="S2460" i="14"/>
  <c r="S3069" i="14"/>
  <c r="X394" i="12"/>
  <c r="S2881" i="14"/>
  <c r="S1109" i="14"/>
  <c r="P333" i="14"/>
  <c r="P2761" i="14"/>
  <c r="S2761" i="14" s="1"/>
  <c r="P2301" i="14"/>
  <c r="P404" i="14"/>
  <c r="P472" i="14"/>
  <c r="P1008" i="14"/>
  <c r="P3425" i="14"/>
  <c r="S1163" i="14"/>
  <c r="S965" i="14"/>
  <c r="S2377" i="14"/>
  <c r="S1538" i="14"/>
  <c r="S2733" i="14"/>
  <c r="S203" i="14"/>
  <c r="S1633" i="14"/>
  <c r="S2534" i="14"/>
  <c r="S197" i="14"/>
  <c r="S2060" i="14"/>
  <c r="S152" i="14"/>
  <c r="S1007" i="14"/>
  <c r="S1783" i="14"/>
  <c r="S2374" i="14"/>
  <c r="S3008" i="14"/>
  <c r="S1031" i="14"/>
  <c r="S1277" i="14"/>
  <c r="S2086" i="14"/>
  <c r="S479" i="14"/>
  <c r="S508" i="14"/>
  <c r="S2406" i="14"/>
  <c r="S436" i="14"/>
  <c r="S2623" i="14"/>
  <c r="S1177" i="14"/>
  <c r="S2177" i="14"/>
  <c r="S119" i="14"/>
  <c r="S3023" i="14"/>
  <c r="S1902" i="14"/>
  <c r="S613" i="14"/>
  <c r="S1488" i="14"/>
  <c r="S810" i="14"/>
  <c r="S2929" i="14"/>
  <c r="S1768" i="14"/>
  <c r="S1951" i="14"/>
  <c r="S2216" i="14"/>
  <c r="S3374" i="14"/>
  <c r="S345" i="14"/>
  <c r="S2959" i="14"/>
  <c r="S655" i="14"/>
  <c r="S2280" i="14"/>
  <c r="S1295" i="14"/>
  <c r="S161" i="14"/>
  <c r="S1736" i="14"/>
  <c r="S374" i="14"/>
  <c r="S443" i="14"/>
  <c r="S3296" i="14"/>
  <c r="S3365" i="14"/>
  <c r="S154" i="14"/>
  <c r="V2129" i="14"/>
  <c r="S3325" i="14"/>
  <c r="S1569" i="14"/>
  <c r="S3425" i="14"/>
  <c r="S992" i="14"/>
  <c r="S1478" i="14"/>
  <c r="S2584" i="14"/>
  <c r="S3381" i="14"/>
  <c r="S3313" i="14"/>
  <c r="S3190" i="14"/>
  <c r="S2255" i="14"/>
  <c r="S3236" i="14"/>
  <c r="S913" i="14"/>
  <c r="S618" i="14"/>
  <c r="S1489" i="14"/>
  <c r="S571" i="14"/>
  <c r="S108" i="14"/>
  <c r="S2701" i="14"/>
  <c r="S1693" i="14"/>
  <c r="S419" i="14"/>
  <c r="S1683" i="14"/>
  <c r="S1949" i="14"/>
  <c r="S956" i="14"/>
  <c r="S3254" i="14"/>
  <c r="S1965" i="14"/>
  <c r="S171" i="14"/>
  <c r="S1661" i="14"/>
  <c r="S1545" i="14"/>
  <c r="S520" i="14"/>
  <c r="T497" i="12"/>
  <c r="X497" i="12" s="1"/>
  <c r="Y3205" i="14"/>
  <c r="T541" i="12"/>
  <c r="X541" i="12" s="1"/>
  <c r="S2393" i="14"/>
  <c r="S202" i="14"/>
  <c r="S1349" i="14"/>
  <c r="S1465" i="14"/>
  <c r="S1562" i="14"/>
  <c r="Y3200" i="14"/>
  <c r="S383" i="14"/>
  <c r="S2157" i="14"/>
  <c r="S1530" i="14"/>
  <c r="S2884" i="14"/>
  <c r="S1592" i="14"/>
  <c r="S2517" i="14"/>
  <c r="S2969" i="14"/>
  <c r="S1264" i="14"/>
  <c r="S1377" i="14"/>
  <c r="S1076" i="14"/>
  <c r="S2217" i="14"/>
  <c r="S251" i="14"/>
  <c r="S1308" i="14"/>
  <c r="S3027" i="14"/>
  <c r="S1591" i="14"/>
  <c r="S3299" i="14"/>
  <c r="S1570" i="14"/>
  <c r="X119" i="12"/>
  <c r="S2116" i="14"/>
  <c r="S2013" i="14"/>
  <c r="S728" i="14"/>
  <c r="S2448" i="14"/>
  <c r="S1051" i="14"/>
  <c r="S2971" i="14"/>
  <c r="S2362" i="14"/>
  <c r="S2080" i="14"/>
  <c r="S411" i="14"/>
  <c r="S1482" i="14"/>
  <c r="S1508" i="14"/>
  <c r="S2829" i="14"/>
  <c r="S1254" i="14"/>
  <c r="S2274" i="14"/>
  <c r="S103" i="14"/>
  <c r="S2622" i="14"/>
  <c r="S2171" i="14"/>
  <c r="S2331" i="14"/>
  <c r="S943" i="14"/>
  <c r="S273" i="14"/>
  <c r="S3371" i="14"/>
  <c r="S1241" i="14"/>
  <c r="S3123" i="14"/>
  <c r="S2364" i="14"/>
  <c r="S3387" i="14"/>
  <c r="S2539" i="14"/>
  <c r="S784" i="14"/>
  <c r="S567" i="14"/>
  <c r="T56" i="12"/>
  <c r="X194" i="12"/>
  <c r="X607" i="12"/>
  <c r="S2996" i="14"/>
  <c r="S2012" i="14"/>
  <c r="S1424" i="14"/>
  <c r="S1706" i="14"/>
  <c r="S20" i="14"/>
  <c r="S2003" i="14"/>
  <c r="T199" i="12"/>
  <c r="S1653" i="14"/>
  <c r="S3091" i="14"/>
  <c r="S636" i="14"/>
  <c r="S3297" i="14"/>
  <c r="S1120" i="14"/>
  <c r="X107" i="12"/>
  <c r="S201" i="14"/>
  <c r="S48" i="14"/>
  <c r="S664" i="14"/>
  <c r="S65" i="14"/>
  <c r="S3320" i="14"/>
  <c r="S875" i="14"/>
  <c r="S1486" i="14"/>
  <c r="S1210" i="14"/>
  <c r="S1332" i="14"/>
  <c r="S2308" i="14"/>
  <c r="S1001" i="14"/>
  <c r="X259" i="12"/>
  <c r="S835" i="14"/>
  <c r="S2653" i="14"/>
  <c r="S1506" i="14"/>
  <c r="S1272" i="14"/>
  <c r="S2326" i="14"/>
  <c r="S2700" i="14"/>
  <c r="S2285" i="14"/>
  <c r="S579" i="14"/>
  <c r="S860" i="14"/>
  <c r="S333" i="14"/>
  <c r="S1500" i="14"/>
  <c r="S1250" i="14"/>
  <c r="S1854" i="14"/>
  <c r="S246" i="14"/>
  <c r="S2396" i="14"/>
  <c r="S1279" i="14"/>
  <c r="S1281" i="14"/>
  <c r="S1814" i="14"/>
  <c r="S522" i="14"/>
  <c r="S2563" i="14"/>
  <c r="S175" i="14"/>
  <c r="S2585" i="14"/>
  <c r="S1054" i="14"/>
  <c r="S2730" i="14"/>
  <c r="S1161" i="14"/>
  <c r="S2968" i="14"/>
  <c r="S1593" i="14"/>
  <c r="X1076" i="12"/>
  <c r="Q330" i="12"/>
  <c r="Y3194" i="14"/>
  <c r="T560" i="12"/>
  <c r="X560" i="12" s="1"/>
  <c r="T95" i="12"/>
  <c r="X95" i="12" s="1"/>
  <c r="S663" i="14"/>
  <c r="S2576" i="14"/>
  <c r="S2983" i="14"/>
  <c r="S586" i="14"/>
  <c r="S212" i="14"/>
  <c r="X1051" i="12"/>
  <c r="S1540" i="14"/>
  <c r="S2512" i="14"/>
  <c r="S1168" i="14"/>
  <c r="S705" i="14"/>
  <c r="S207" i="14"/>
  <c r="S3245" i="14"/>
  <c r="S2035" i="14"/>
  <c r="S1307" i="14"/>
  <c r="S632" i="14"/>
  <c r="S3004" i="14"/>
  <c r="S2827" i="14"/>
  <c r="S2747" i="14"/>
  <c r="S2179" i="14"/>
  <c r="S820" i="14"/>
  <c r="S2941" i="14"/>
  <c r="S1568" i="14"/>
  <c r="S2106" i="14"/>
  <c r="S376" i="14"/>
  <c r="S1896" i="14"/>
  <c r="S3239" i="14"/>
  <c r="S70" i="14"/>
  <c r="S1454" i="14"/>
  <c r="S1959" i="14"/>
  <c r="S3209" i="14"/>
  <c r="S2159" i="14"/>
  <c r="S2350" i="14"/>
  <c r="S2703" i="14"/>
  <c r="S854" i="14"/>
  <c r="S852" i="14"/>
  <c r="S797" i="14"/>
  <c r="X308" i="12"/>
  <c r="X57" i="12"/>
  <c r="Q637" i="12"/>
  <c r="Q123" i="12"/>
  <c r="T467" i="12"/>
  <c r="X566" i="12"/>
  <c r="Q260" i="12"/>
  <c r="X16" i="12"/>
  <c r="Q646" i="12"/>
  <c r="T493" i="12"/>
  <c r="Q605" i="12"/>
  <c r="Q482" i="12"/>
  <c r="T331" i="12"/>
  <c r="X649" i="12"/>
  <c r="X595" i="12"/>
  <c r="Q1022" i="12"/>
  <c r="T170" i="12"/>
  <c r="Q591" i="12"/>
  <c r="T1056" i="12"/>
  <c r="X56" i="12"/>
  <c r="Q153" i="12"/>
  <c r="Q425" i="12"/>
  <c r="X446" i="12"/>
  <c r="Q458" i="12"/>
  <c r="Q171" i="12"/>
  <c r="Q344" i="12"/>
  <c r="Q424" i="12"/>
  <c r="X1052" i="12"/>
  <c r="T417" i="12"/>
  <c r="X226" i="12"/>
  <c r="T519" i="12"/>
  <c r="T293" i="12"/>
  <c r="Q564" i="12"/>
  <c r="Q130" i="12"/>
  <c r="X199" i="12"/>
  <c r="X158" i="12"/>
  <c r="T176" i="12"/>
  <c r="Q280" i="12"/>
  <c r="T638" i="12"/>
  <c r="Q409" i="12"/>
  <c r="Q77" i="12"/>
  <c r="X34" i="12"/>
  <c r="Q324" i="12"/>
  <c r="T529" i="12"/>
  <c r="T225" i="12"/>
  <c r="T419" i="12"/>
  <c r="T330" i="12"/>
  <c r="S2734" i="14"/>
  <c r="S2219" i="14"/>
  <c r="S3175" i="14"/>
  <c r="S1804" i="14"/>
  <c r="S743" i="14"/>
  <c r="S1416" i="14"/>
  <c r="S2466" i="14"/>
  <c r="S1485" i="14"/>
  <c r="S1315" i="14"/>
  <c r="S1836" i="14"/>
  <c r="S1937" i="14"/>
  <c r="S953" i="14"/>
  <c r="S3071" i="14"/>
  <c r="S2810" i="14"/>
  <c r="S62" i="14"/>
  <c r="S3362" i="14"/>
  <c r="S3211" i="14"/>
  <c r="S1890" i="14"/>
  <c r="S3019" i="14"/>
  <c r="S1529" i="14"/>
  <c r="T631" i="12"/>
  <c r="S167" i="14"/>
  <c r="S421" i="14"/>
  <c r="S2349" i="14"/>
  <c r="S1338" i="14"/>
  <c r="S2531" i="14"/>
  <c r="S1775" i="14"/>
  <c r="S1128" i="14"/>
  <c r="S1996" i="14"/>
  <c r="S788" i="14"/>
  <c r="S1805" i="14"/>
  <c r="S2794" i="14"/>
  <c r="S3207" i="14"/>
  <c r="S1528" i="14"/>
  <c r="S41" i="14"/>
  <c r="S3135" i="14"/>
  <c r="S2501" i="14"/>
  <c r="S1685" i="14"/>
  <c r="S3257" i="14"/>
  <c r="S912" i="14"/>
  <c r="S3092" i="14"/>
  <c r="X1001" i="12"/>
  <c r="S2063" i="14"/>
  <c r="S2999" i="14"/>
  <c r="S1577" i="14"/>
  <c r="S2608" i="14"/>
  <c r="S2770" i="14"/>
  <c r="S2675" i="14"/>
  <c r="S2357" i="14"/>
  <c r="S2017" i="14"/>
  <c r="S2822" i="14"/>
  <c r="S1558" i="14"/>
  <c r="S1909" i="14"/>
  <c r="S1079" i="14"/>
  <c r="S661" i="14"/>
  <c r="S1730" i="14"/>
  <c r="S899" i="14"/>
  <c r="X463" i="12"/>
  <c r="S1287" i="14"/>
  <c r="S1871" i="14"/>
  <c r="S2193" i="14"/>
  <c r="S1849" i="14"/>
  <c r="S693" i="14"/>
  <c r="S802" i="14"/>
  <c r="S1864" i="14"/>
  <c r="S986" i="14"/>
  <c r="S3139" i="14"/>
  <c r="S2495" i="14"/>
  <c r="S1428" i="14"/>
  <c r="S2296" i="14"/>
  <c r="X243" i="12"/>
  <c r="T1065" i="12"/>
  <c r="X372" i="12"/>
  <c r="X274" i="12"/>
  <c r="X148" i="12"/>
  <c r="Q1019" i="12"/>
  <c r="T262" i="12"/>
  <c r="T618" i="12"/>
  <c r="T443" i="12"/>
  <c r="T577" i="12"/>
  <c r="Q223" i="12"/>
  <c r="Q42" i="12"/>
  <c r="Q115" i="12"/>
  <c r="P2324" i="14"/>
  <c r="S2324" i="14" s="1"/>
  <c r="P1129" i="14"/>
  <c r="S1129" i="14" s="1"/>
  <c r="V3202" i="14"/>
  <c r="S1911" i="14"/>
  <c r="S935" i="14"/>
  <c r="S2220" i="14"/>
  <c r="S554" i="14"/>
  <c r="P2606" i="14"/>
  <c r="S2606" i="14" s="1"/>
  <c r="S2612" i="14"/>
  <c r="S1023" i="14"/>
  <c r="S1875" i="14"/>
  <c r="P1631" i="14"/>
  <c r="S1833" i="14"/>
  <c r="S1845" i="14"/>
  <c r="S1557" i="14"/>
  <c r="S1477" i="14"/>
  <c r="P440" i="14"/>
  <c r="S440" i="14" s="1"/>
  <c r="S1993" i="14"/>
  <c r="S1748" i="14"/>
  <c r="S3277" i="14"/>
  <c r="S111" i="14"/>
  <c r="S1874" i="14"/>
  <c r="S1466" i="14"/>
  <c r="S2850" i="14"/>
  <c r="S1873" i="14"/>
  <c r="S1490" i="14"/>
  <c r="S3060" i="14"/>
  <c r="S2260" i="14"/>
  <c r="S1605" i="14"/>
  <c r="P1649" i="14"/>
  <c r="P3128" i="14"/>
  <c r="P952" i="14"/>
  <c r="S1790" i="14"/>
  <c r="S434" i="14"/>
  <c r="S3310" i="14"/>
  <c r="S544" i="14"/>
  <c r="S1093" i="14"/>
  <c r="S1329" i="14"/>
  <c r="S1169" i="14"/>
  <c r="S3403" i="14"/>
  <c r="S2771" i="14"/>
  <c r="S120" i="14"/>
  <c r="S1769" i="14"/>
  <c r="X555" i="12"/>
  <c r="S1218" i="14"/>
  <c r="S1659" i="14"/>
  <c r="S2435" i="14"/>
  <c r="S2685" i="14"/>
  <c r="S2967" i="14"/>
  <c r="S1690" i="14"/>
  <c r="S2247" i="14"/>
  <c r="S1273" i="14"/>
  <c r="S1818" i="14"/>
  <c r="S2718" i="14"/>
  <c r="S503" i="14"/>
  <c r="T472" i="12"/>
  <c r="X472" i="12" s="1"/>
  <c r="X578" i="12"/>
  <c r="S1053" i="14"/>
  <c r="Q120" i="12"/>
  <c r="T120" i="12" s="1"/>
  <c r="S271" i="14"/>
  <c r="S3226" i="14"/>
  <c r="S859" i="14"/>
  <c r="S1826" i="14"/>
  <c r="S2498" i="14"/>
  <c r="S1310" i="14"/>
  <c r="S2182" i="14"/>
  <c r="S460" i="14"/>
  <c r="S3334" i="14"/>
  <c r="S2838" i="14"/>
  <c r="S2496" i="14"/>
  <c r="S2243" i="14"/>
  <c r="S1581" i="14"/>
  <c r="S3143" i="14"/>
  <c r="X614" i="12"/>
  <c r="X145" i="12"/>
  <c r="S1754" i="14"/>
  <c r="S1590" i="14"/>
  <c r="S3078" i="14"/>
  <c r="S872" i="14"/>
  <c r="S1743" i="14"/>
  <c r="S381" i="14"/>
  <c r="S1483" i="14"/>
  <c r="S1037" i="14"/>
  <c r="S2936" i="14"/>
  <c r="S42" i="14"/>
  <c r="S185" i="14"/>
  <c r="S1717" i="14"/>
  <c r="S722" i="14"/>
  <c r="S2142" i="14"/>
  <c r="S2872" i="14"/>
  <c r="S170" i="14"/>
  <c r="S3082" i="14"/>
  <c r="Y2129" i="14"/>
  <c r="S1635" i="14"/>
  <c r="S484" i="14"/>
  <c r="Y3197" i="14"/>
  <c r="S3058" i="14"/>
  <c r="S1504" i="14"/>
  <c r="S1256" i="14"/>
  <c r="S1191" i="14"/>
  <c r="S2105" i="14"/>
  <c r="S3141" i="14"/>
  <c r="S2388" i="14"/>
  <c r="S1228" i="14"/>
  <c r="S2921" i="14"/>
  <c r="S1643" i="14"/>
  <c r="Q14" i="12"/>
  <c r="T583" i="12"/>
  <c r="X512" i="12"/>
  <c r="X118" i="12"/>
  <c r="T1007" i="12"/>
  <c r="T289" i="12"/>
  <c r="Q255" i="12"/>
  <c r="Q318" i="12"/>
  <c r="X104" i="12"/>
  <c r="Q397" i="12"/>
  <c r="Q442" i="12"/>
  <c r="T367" i="12"/>
  <c r="Q600" i="12"/>
  <c r="T1067" i="12"/>
  <c r="P1203" i="14"/>
  <c r="S1203" i="14" s="1"/>
  <c r="P238" i="14"/>
  <c r="S238" i="14" s="1"/>
  <c r="P995" i="14"/>
  <c r="P1395" i="14"/>
  <c r="S1395" i="14" s="1"/>
  <c r="P1584" i="14"/>
  <c r="S1584" i="14" s="1"/>
  <c r="P12" i="14"/>
  <c r="S12" i="14" s="1"/>
  <c r="P1437" i="14"/>
  <c r="S1437" i="14" s="1"/>
  <c r="P316" i="14"/>
  <c r="P34" i="14"/>
  <c r="S34" i="14" s="1"/>
  <c r="P300" i="14"/>
  <c r="P2587" i="14"/>
  <c r="S2587" i="14" s="1"/>
  <c r="S1797" i="14"/>
  <c r="X370" i="12"/>
  <c r="S3264" i="14"/>
  <c r="S2668" i="14"/>
  <c r="S2759" i="14"/>
  <c r="S1745" i="14"/>
  <c r="S1011" i="14"/>
  <c r="S846" i="14"/>
  <c r="S1412" i="14"/>
  <c r="S2412" i="14"/>
  <c r="S2815" i="14"/>
  <c r="S1481" i="14"/>
  <c r="P233" i="14"/>
  <c r="S233" i="14" s="1"/>
  <c r="P3370" i="14"/>
  <c r="S1360" i="14"/>
  <c r="S582" i="14"/>
  <c r="S3357" i="14"/>
  <c r="S3398" i="14"/>
  <c r="X636" i="12"/>
  <c r="S474" i="14"/>
  <c r="S264" i="14"/>
  <c r="S2420" i="14"/>
  <c r="S1100" i="14"/>
  <c r="S270" i="14"/>
  <c r="P1311" i="14"/>
  <c r="S1311" i="14" s="1"/>
  <c r="P224" i="14"/>
  <c r="S3178" i="14"/>
  <c r="S867" i="14"/>
  <c r="S3172" i="14"/>
  <c r="S2204" i="14"/>
  <c r="X48" i="12"/>
  <c r="S1276" i="14"/>
  <c r="S3317" i="14"/>
  <c r="S886" i="14"/>
  <c r="S1043" i="14"/>
  <c r="S2146" i="14"/>
  <c r="S1056" i="14"/>
  <c r="S449" i="14"/>
  <c r="S3217" i="14"/>
  <c r="S2311" i="14"/>
  <c r="P2990" i="14"/>
  <c r="P2780" i="14"/>
  <c r="S3220" i="14"/>
  <c r="S397" i="14"/>
  <c r="S3375" i="14"/>
  <c r="S669" i="14"/>
  <c r="S1665" i="14"/>
  <c r="S117" i="14"/>
  <c r="S918" i="14"/>
  <c r="S148" i="14"/>
  <c r="S2486" i="14"/>
  <c r="S359" i="14"/>
  <c r="S2713" i="14"/>
  <c r="S2632" i="14"/>
  <c r="S429" i="14"/>
  <c r="S502" i="14"/>
  <c r="S1791" i="14"/>
  <c r="S2904" i="14"/>
  <c r="S2419" i="14"/>
  <c r="S1398" i="14"/>
  <c r="S3050" i="14"/>
  <c r="S2845" i="14"/>
  <c r="S726" i="14"/>
  <c r="S25" i="14"/>
  <c r="S2978" i="14"/>
  <c r="S538" i="14"/>
  <c r="S563" i="14"/>
  <c r="S1473" i="14"/>
  <c r="S1916" i="14"/>
  <c r="S1046" i="14"/>
  <c r="S1324" i="14"/>
  <c r="S2689" i="14"/>
  <c r="S60" i="14"/>
  <c r="S2756" i="14"/>
  <c r="S1990" i="14"/>
  <c r="S279" i="14"/>
  <c r="S2588" i="14"/>
  <c r="S2650" i="14"/>
  <c r="S960" i="14"/>
  <c r="S1726" i="14"/>
  <c r="S729" i="14"/>
  <c r="S3109" i="14"/>
  <c r="S2272" i="14"/>
  <c r="P2203" i="14"/>
  <c r="P1064" i="14"/>
  <c r="P1905" i="14"/>
  <c r="P1171" i="14"/>
  <c r="P848" i="14"/>
  <c r="P1198" i="14"/>
  <c r="P2651" i="14"/>
  <c r="S2651" i="14" s="1"/>
  <c r="S250" i="14"/>
  <c r="S1823" i="14"/>
  <c r="S983" i="14"/>
  <c r="S1671" i="14"/>
  <c r="S2055" i="14"/>
  <c r="S1536" i="14"/>
  <c r="S1261" i="14"/>
  <c r="S2601" i="14"/>
  <c r="S1406" i="14"/>
  <c r="S2399" i="14"/>
  <c r="S1062" i="14"/>
  <c r="S778" i="14"/>
  <c r="S1567" i="14"/>
  <c r="S487" i="14"/>
  <c r="S234" i="14"/>
  <c r="S1766" i="14"/>
  <c r="S1185" i="14"/>
  <c r="S2392" i="14"/>
  <c r="S1113" i="14"/>
  <c r="S891" i="14"/>
  <c r="S684" i="14"/>
  <c r="S757" i="14"/>
  <c r="S1207" i="14"/>
  <c r="S3154" i="14"/>
  <c r="S343" i="14"/>
  <c r="S736" i="14"/>
  <c r="S1607" i="14"/>
  <c r="S1715" i="14"/>
  <c r="X265" i="12"/>
  <c r="S2096" i="14"/>
  <c r="S2925" i="14"/>
  <c r="S1708" i="14"/>
  <c r="S1200" i="14"/>
  <c r="S1187" i="14"/>
  <c r="S702" i="14"/>
  <c r="S3380" i="14"/>
  <c r="S3430" i="14"/>
  <c r="S1088" i="14"/>
  <c r="S1925" i="14"/>
  <c r="S1853" i="14"/>
  <c r="S1092" i="14"/>
  <c r="S1015" i="14"/>
  <c r="X97" i="12"/>
  <c r="S256" i="14"/>
  <c r="T645" i="12"/>
  <c r="X645" i="12" s="1"/>
  <c r="S762" i="14"/>
  <c r="S2386" i="14"/>
  <c r="S746" i="14"/>
  <c r="S3215" i="14"/>
  <c r="S2795" i="14"/>
  <c r="S324" i="14"/>
  <c r="S2992" i="14"/>
  <c r="S798" i="14"/>
  <c r="S576" i="14"/>
  <c r="S2462" i="14"/>
  <c r="S1060" i="14"/>
  <c r="S1214" i="14"/>
  <c r="S887" i="14"/>
  <c r="T144" i="12"/>
  <c r="X144" i="12" s="1"/>
  <c r="T1058" i="12"/>
  <c r="X1058" i="12" s="1"/>
  <c r="S1364" i="14"/>
  <c r="S2011" i="14"/>
  <c r="S3079" i="14"/>
  <c r="S1521" i="14"/>
  <c r="S703" i="14"/>
  <c r="S245" i="14"/>
  <c r="S2215" i="14"/>
  <c r="S59" i="14"/>
  <c r="S2593" i="14"/>
  <c r="S1260" i="14"/>
  <c r="S3191" i="14"/>
  <c r="S457" i="14"/>
  <c r="S303" i="14"/>
  <c r="S3015" i="14"/>
  <c r="S2405" i="14"/>
  <c r="S2294" i="14"/>
  <c r="S3340" i="14"/>
  <c r="Y2127" i="14"/>
  <c r="X180" i="12"/>
  <c r="S3290" i="14"/>
  <c r="S1431" i="14"/>
  <c r="S3084" i="14"/>
  <c r="S1009" i="14"/>
  <c r="S135" i="14"/>
  <c r="S1773" i="14"/>
  <c r="S3384" i="14"/>
  <c r="S2268" i="14"/>
  <c r="S2554" i="14"/>
  <c r="S268" i="14"/>
  <c r="S1495" i="14"/>
  <c r="S351" i="14"/>
  <c r="S3414" i="14"/>
  <c r="S1628" i="14"/>
  <c r="T1026" i="12"/>
  <c r="T977" i="12"/>
  <c r="Q477" i="12"/>
  <c r="X25" i="12"/>
  <c r="T552" i="12"/>
  <c r="X22" i="12"/>
  <c r="X82" i="12"/>
  <c r="Q432" i="12"/>
  <c r="X631" i="12"/>
  <c r="T592" i="12"/>
  <c r="Q533" i="12"/>
  <c r="Q368" i="12"/>
  <c r="P1963" i="14"/>
  <c r="S1963" i="14" s="1"/>
  <c r="P2895" i="14"/>
  <c r="S2895" i="14" s="1"/>
  <c r="P2934" i="14"/>
  <c r="S2934" i="14" s="1"/>
  <c r="P2250" i="14"/>
  <c r="S2250" i="14" s="1"/>
  <c r="S311" i="14"/>
  <c r="S1759" i="14"/>
  <c r="S1147" i="14"/>
  <c r="S1014" i="14"/>
  <c r="S286" i="14"/>
  <c r="S643" i="14"/>
  <c r="S3110" i="14"/>
  <c r="S1526" i="14"/>
  <c r="S712" i="14"/>
  <c r="S2878" i="14"/>
  <c r="S855" i="14"/>
  <c r="S2851" i="14"/>
  <c r="S1602" i="14"/>
  <c r="S1050" i="14"/>
  <c r="S1068" i="14"/>
  <c r="S3388" i="14"/>
  <c r="S1919" i="14"/>
  <c r="S226" i="14"/>
  <c r="S1096" i="14"/>
  <c r="S1217" i="14"/>
  <c r="S2487" i="14"/>
  <c r="S2112" i="14"/>
  <c r="S258" i="14"/>
  <c r="S1825" i="14"/>
  <c r="S3063" i="14"/>
  <c r="S1268" i="14"/>
  <c r="S1964" i="14"/>
  <c r="S2507" i="14"/>
  <c r="S1002" i="14"/>
  <c r="P3061" i="14"/>
  <c r="P326" i="14"/>
  <c r="S2746" i="14"/>
  <c r="S2979" i="14"/>
  <c r="X325" i="12"/>
  <c r="S2737" i="14"/>
  <c r="S1651" i="14"/>
  <c r="S1799" i="14"/>
  <c r="S984" i="14"/>
  <c r="S64" i="14"/>
  <c r="S2735" i="14"/>
  <c r="S640" i="14"/>
  <c r="S955" i="14"/>
  <c r="S1903" i="14"/>
  <c r="S2589" i="14"/>
  <c r="S1855" i="14"/>
  <c r="S3159" i="14"/>
  <c r="S795" i="14"/>
  <c r="S654" i="14"/>
  <c r="S1780" i="14"/>
  <c r="S1411" i="14"/>
  <c r="S435" i="14"/>
  <c r="S1106" i="14"/>
  <c r="S1041" i="14"/>
  <c r="S631" i="14"/>
  <c r="S137" i="14"/>
  <c r="S2909" i="14"/>
  <c r="S831" i="14"/>
  <c r="S3292" i="14"/>
  <c r="T91" i="12"/>
  <c r="X91" i="12" s="1"/>
  <c r="X206" i="12"/>
  <c r="S3344" i="14"/>
  <c r="S1676" i="14"/>
  <c r="S1331" i="14"/>
  <c r="S1071" i="14"/>
  <c r="S2652" i="14"/>
  <c r="S599" i="14"/>
  <c r="S1632" i="14"/>
  <c r="S3368" i="14"/>
  <c r="S55" i="14"/>
  <c r="S2638" i="14"/>
  <c r="S2277" i="14"/>
  <c r="S2088" i="14"/>
  <c r="S1630" i="14"/>
  <c r="S2796" i="14"/>
  <c r="S1551" i="14"/>
  <c r="S2520" i="14"/>
  <c r="S1876" i="14"/>
  <c r="Y3202" i="14"/>
  <c r="S570" i="14"/>
  <c r="S2578" i="14"/>
  <c r="T112" i="12"/>
  <c r="X112" i="12" s="1"/>
  <c r="S1382" i="14"/>
  <c r="S1580" i="14"/>
  <c r="S2109" i="14"/>
  <c r="S1645" i="14"/>
  <c r="S1299" i="14"/>
  <c r="S1955" i="14"/>
  <c r="S697" i="14"/>
  <c r="S2882" i="14"/>
  <c r="S1494" i="14"/>
  <c r="S2618" i="14"/>
  <c r="S3415" i="14"/>
  <c r="S2480" i="14"/>
  <c r="S156" i="14"/>
  <c r="S3013" i="14"/>
  <c r="S2716" i="14"/>
  <c r="X362" i="12"/>
  <c r="T464" i="12"/>
  <c r="X464" i="12" s="1"/>
  <c r="S2355" i="14"/>
  <c r="S2368" i="14"/>
  <c r="S1973" i="14"/>
  <c r="S742" i="14"/>
  <c r="S1303" i="14"/>
  <c r="S709" i="14"/>
  <c r="S1939" i="14"/>
  <c r="S86" i="14"/>
  <c r="S3328" i="14"/>
  <c r="S1725" i="14"/>
  <c r="S2027" i="14"/>
  <c r="S3252" i="14"/>
  <c r="S944" i="14"/>
  <c r="X431" i="12"/>
  <c r="Q106" i="12"/>
  <c r="Q263" i="12"/>
  <c r="Q584" i="12"/>
  <c r="X523" i="12"/>
  <c r="Q466" i="12"/>
  <c r="X473" i="12"/>
  <c r="Q655" i="12"/>
  <c r="Q571" i="12"/>
  <c r="Q567" i="12"/>
  <c r="Q490" i="12"/>
  <c r="X511" i="12"/>
  <c r="X550" i="12"/>
  <c r="T60" i="12"/>
  <c r="Q548" i="12"/>
  <c r="Q469" i="12"/>
  <c r="X87" i="12"/>
  <c r="T585" i="12"/>
  <c r="T130" i="12"/>
  <c r="T154" i="12"/>
  <c r="T125" i="12"/>
  <c r="S814" i="14"/>
  <c r="S2808" i="14"/>
  <c r="S517" i="14"/>
  <c r="S224" i="14"/>
  <c r="S476" i="14"/>
  <c r="S1103" i="14"/>
  <c r="Q269" i="12"/>
  <c r="T186" i="12"/>
  <c r="T588" i="12"/>
  <c r="T648" i="12"/>
  <c r="Q1003" i="12"/>
  <c r="Q235" i="12"/>
  <c r="Q98" i="12"/>
  <c r="X109" i="12"/>
  <c r="T553" i="12"/>
  <c r="Q377" i="12"/>
  <c r="Q128" i="12"/>
  <c r="Q388" i="12"/>
  <c r="Q9" i="12"/>
  <c r="Q582" i="12"/>
  <c r="T368" i="12"/>
  <c r="X367" i="12"/>
  <c r="X621" i="12"/>
  <c r="X520" i="12"/>
  <c r="T599" i="12"/>
  <c r="T52" i="12"/>
  <c r="X1056" i="12"/>
  <c r="T528" i="12"/>
  <c r="S2726" i="14"/>
  <c r="S2482" i="14"/>
  <c r="S1052" i="14"/>
  <c r="S1327" i="14"/>
  <c r="S1655" i="14"/>
  <c r="S307" i="14"/>
  <c r="Q429" i="12"/>
  <c r="T418" i="12"/>
  <c r="Q971" i="12"/>
  <c r="T437" i="12"/>
  <c r="Q412" i="12"/>
  <c r="T101" i="12"/>
  <c r="X253" i="12"/>
  <c r="T456" i="12"/>
  <c r="Q134" i="12"/>
  <c r="Q590" i="12"/>
  <c r="X285" i="12"/>
  <c r="X420" i="12"/>
  <c r="X628" i="12"/>
  <c r="Q535" i="12"/>
  <c r="Q483" i="12"/>
  <c r="T397" i="12"/>
  <c r="T298" i="12"/>
  <c r="T477" i="12"/>
  <c r="X262" i="12"/>
  <c r="T548" i="12"/>
  <c r="X176" i="12"/>
  <c r="X209" i="12"/>
  <c r="T14" i="12"/>
  <c r="S2556" i="14"/>
  <c r="S3428" i="14"/>
  <c r="S1586" i="14"/>
  <c r="S2873" i="14"/>
  <c r="S306" i="14"/>
  <c r="S3391" i="14"/>
  <c r="T169" i="12"/>
  <c r="Q140" i="12"/>
  <c r="Q65" i="12"/>
  <c r="T64" i="12"/>
  <c r="Q602" i="12"/>
  <c r="T488" i="12"/>
  <c r="T234" i="12"/>
  <c r="Q660" i="12"/>
  <c r="T436" i="12"/>
  <c r="T347" i="12"/>
  <c r="Q615" i="12"/>
  <c r="Q537" i="12"/>
  <c r="X383" i="12"/>
  <c r="X598" i="12"/>
  <c r="Q531" i="12"/>
  <c r="X293" i="12"/>
  <c r="X14" i="12"/>
  <c r="T1022" i="12"/>
  <c r="X630" i="12"/>
  <c r="T93" i="12"/>
  <c r="T571" i="12"/>
  <c r="X354" i="12"/>
  <c r="T425" i="12"/>
  <c r="X4" i="12"/>
  <c r="S848" i="14"/>
  <c r="S1064" i="14"/>
  <c r="S2478" i="14"/>
  <c r="S2914" i="14"/>
  <c r="S2297" i="14"/>
  <c r="S999" i="14"/>
  <c r="T185" i="12"/>
  <c r="X503" i="12"/>
  <c r="T1008" i="12"/>
  <c r="X92" i="12"/>
  <c r="T254" i="12"/>
  <c r="Q327" i="12"/>
  <c r="Q402" i="12"/>
  <c r="T290" i="12"/>
  <c r="X633" i="12"/>
  <c r="T18" i="12"/>
  <c r="Q13" i="12"/>
  <c r="Q575" i="12"/>
  <c r="X68" i="12"/>
  <c r="X583" i="12"/>
  <c r="T482" i="12"/>
  <c r="T42" i="12"/>
  <c r="T260" i="12"/>
  <c r="S274" i="14"/>
  <c r="S3074" i="14"/>
  <c r="Q972" i="12"/>
  <c r="Q604" i="12"/>
  <c r="Q514" i="12"/>
  <c r="Q166" i="12"/>
  <c r="T485" i="12"/>
  <c r="X577" i="12"/>
  <c r="X618" i="12"/>
  <c r="T275" i="12"/>
  <c r="S792" i="14"/>
  <c r="S2620" i="14"/>
  <c r="X326" i="12"/>
  <c r="Q276" i="12"/>
  <c r="Q33" i="12"/>
  <c r="Q635" i="12"/>
  <c r="T255" i="12"/>
  <c r="T569" i="12"/>
  <c r="X592" i="12"/>
  <c r="S3382" i="14"/>
  <c r="S1728" i="14"/>
  <c r="S3370" i="14"/>
  <c r="T50" i="12"/>
  <c r="Q594" i="12"/>
  <c r="T979" i="12"/>
  <c r="T102" i="12"/>
  <c r="X492" i="12"/>
  <c r="T432" i="12"/>
  <c r="X345" i="12"/>
  <c r="T77" i="12"/>
  <c r="S2508" i="14"/>
  <c r="S491" i="14"/>
  <c r="S2040" i="14"/>
  <c r="T164" i="12"/>
  <c r="X221" i="12"/>
  <c r="Q316" i="12"/>
  <c r="Q85" i="12"/>
  <c r="X493" i="12"/>
  <c r="X443" i="12"/>
  <c r="T637" i="12"/>
  <c r="T469" i="12"/>
  <c r="X417" i="12"/>
  <c r="X332" i="12"/>
  <c r="S2590" i="14"/>
  <c r="S1171" i="14"/>
  <c r="S3244" i="14"/>
  <c r="S2504" i="14"/>
  <c r="S3174" i="14"/>
  <c r="S2441" i="14"/>
  <c r="S2641" i="14"/>
  <c r="T358" i="12"/>
  <c r="Q7" i="12"/>
  <c r="T506" i="12"/>
  <c r="T338" i="12"/>
  <c r="T629" i="12"/>
  <c r="X268" i="12"/>
  <c r="Q518" i="12"/>
  <c r="T215" i="12"/>
  <c r="T273" i="12"/>
  <c r="T448" i="12"/>
  <c r="Q1055" i="12"/>
  <c r="Q507" i="12"/>
  <c r="T90" i="12"/>
  <c r="Q279" i="12"/>
  <c r="X519" i="12"/>
  <c r="T409" i="12"/>
  <c r="T111" i="12"/>
  <c r="T1018" i="12"/>
  <c r="T355" i="12"/>
  <c r="X1067" i="12"/>
  <c r="T142" i="12"/>
  <c r="T466" i="12"/>
  <c r="X466" i="12" s="1"/>
  <c r="S1034" i="14"/>
  <c r="S1620" i="14"/>
  <c r="S1542" i="14"/>
  <c r="S2319" i="14"/>
  <c r="S1353" i="14"/>
  <c r="S2680" i="14"/>
  <c r="S40" i="14"/>
  <c r="X395" i="12"/>
  <c r="T371" i="12"/>
  <c r="Q155" i="12"/>
  <c r="X579" i="12"/>
  <c r="Q341" i="12"/>
  <c r="Q461" i="12"/>
  <c r="X996" i="12"/>
  <c r="Q80" i="12"/>
  <c r="Q246" i="12"/>
  <c r="Q63" i="12"/>
  <c r="X985" i="12"/>
  <c r="T314" i="12"/>
  <c r="T490" i="12"/>
  <c r="T201" i="12"/>
  <c r="X538" i="12"/>
  <c r="X529" i="12"/>
  <c r="X281" i="12"/>
  <c r="T115" i="12"/>
  <c r="T333" i="12"/>
  <c r="T1019" i="12"/>
  <c r="S2051" i="14"/>
  <c r="S841" i="14"/>
  <c r="S1608" i="14"/>
  <c r="S2432" i="14"/>
  <c r="S239" i="14"/>
  <c r="S1146" i="14"/>
  <c r="S349" i="14"/>
  <c r="Q1023" i="12"/>
  <c r="Q247" i="12"/>
  <c r="Q149" i="12"/>
  <c r="T651" i="12"/>
  <c r="Q455" i="12"/>
  <c r="Q248" i="12"/>
  <c r="Q609" i="12"/>
  <c r="T54" i="12"/>
  <c r="T568" i="12"/>
  <c r="X386" i="12"/>
  <c r="Q426" i="12"/>
  <c r="T407" i="12"/>
  <c r="T309" i="12"/>
  <c r="X486" i="12"/>
  <c r="T223" i="12"/>
  <c r="X330" i="12"/>
  <c r="T153" i="12"/>
  <c r="T171" i="12"/>
  <c r="T147" i="12"/>
  <c r="T591" i="12"/>
  <c r="X467" i="12"/>
  <c r="S3128" i="14"/>
  <c r="S1017" i="14"/>
  <c r="S770" i="14"/>
  <c r="S3227" i="14"/>
  <c r="S1251" i="14"/>
  <c r="S1502" i="14"/>
  <c r="T168" i="12"/>
  <c r="X304" i="12"/>
  <c r="T641" i="12"/>
  <c r="T547" i="12"/>
  <c r="Q78" i="12"/>
  <c r="T542" i="12"/>
  <c r="T373" i="12"/>
  <c r="T476" i="12"/>
  <c r="T143" i="12"/>
  <c r="Q640" i="12"/>
  <c r="Q374" i="12"/>
  <c r="T213" i="12"/>
  <c r="T646" i="12"/>
  <c r="T442" i="12"/>
  <c r="X225" i="12"/>
  <c r="X120" i="12"/>
  <c r="T123" i="12"/>
  <c r="X552" i="12"/>
  <c r="S2990" i="14"/>
  <c r="S1922" i="14"/>
  <c r="T589" i="12"/>
  <c r="T586" i="12"/>
  <c r="T245" i="12"/>
  <c r="Q414" i="12"/>
  <c r="Q1046" i="12"/>
  <c r="T263" i="12"/>
  <c r="X173" i="12"/>
  <c r="S3223" i="14"/>
  <c r="S2729" i="14"/>
  <c r="X261" i="12"/>
  <c r="Q435" i="12"/>
  <c r="T26" i="12"/>
  <c r="Q32" i="12"/>
  <c r="T51" i="12"/>
  <c r="T280" i="12"/>
  <c r="T1053" i="12"/>
  <c r="X1026" i="12"/>
  <c r="S3061" i="14"/>
  <c r="S480" i="14"/>
  <c r="Q230" i="12"/>
  <c r="Q272" i="12"/>
  <c r="T322" i="12"/>
  <c r="T498" i="12"/>
  <c r="X434" i="12"/>
  <c r="T517" i="12"/>
  <c r="T424" i="12"/>
  <c r="S536" i="14"/>
  <c r="S765" i="14"/>
  <c r="Q218" i="12"/>
  <c r="T231" i="12"/>
  <c r="T15" i="12"/>
  <c r="Q36" i="12"/>
  <c r="Q8" i="12"/>
  <c r="Q10" i="12"/>
  <c r="T662" i="12"/>
  <c r="T360" i="12"/>
  <c r="T318" i="12"/>
  <c r="X318" i="12" s="1"/>
  <c r="X292" i="12"/>
  <c r="S326" i="14"/>
  <c r="S833" i="14"/>
  <c r="S3093" i="14"/>
  <c r="S3335" i="14"/>
  <c r="S1213" i="14"/>
  <c r="S2043" i="14"/>
  <c r="Q574" i="12"/>
  <c r="X624" i="12"/>
  <c r="T208" i="12"/>
  <c r="X84" i="12"/>
  <c r="Q391" i="12"/>
  <c r="T283" i="12"/>
  <c r="T406" i="12"/>
  <c r="Q79" i="12"/>
  <c r="T212" i="12"/>
  <c r="X515" i="12"/>
  <c r="T284" i="12"/>
  <c r="X439" i="12"/>
  <c r="Q306" i="12"/>
  <c r="T454" i="12"/>
  <c r="T380" i="12"/>
  <c r="Q277" i="12"/>
  <c r="T400" i="12"/>
  <c r="X638" i="12"/>
  <c r="T564" i="12"/>
  <c r="T343" i="12"/>
  <c r="T286" i="12"/>
  <c r="T324" i="12"/>
  <c r="T567" i="12"/>
  <c r="X977" i="12"/>
  <c r="S2087" i="14"/>
  <c r="S2078" i="14"/>
  <c r="S950" i="14"/>
  <c r="S1467" i="14"/>
  <c r="S3033" i="14"/>
  <c r="S2379" i="14"/>
  <c r="S3039" i="14"/>
  <c r="X53" i="12"/>
  <c r="T627" i="12"/>
  <c r="Q1077" i="12"/>
  <c r="X556" i="12"/>
  <c r="X404" i="12"/>
  <c r="T67" i="12"/>
  <c r="T363" i="12"/>
  <c r="Q487" i="12"/>
  <c r="X242" i="12"/>
  <c r="Q83" i="12"/>
  <c r="Q300" i="12"/>
  <c r="Q181" i="12"/>
  <c r="X23" i="12"/>
  <c r="T563" i="12"/>
  <c r="X441" i="12"/>
  <c r="T430" i="12"/>
  <c r="T600" i="12"/>
  <c r="T106" i="12"/>
  <c r="T533" i="12"/>
  <c r="T1071" i="12"/>
  <c r="X1071" i="12" s="1"/>
  <c r="X331" i="12"/>
  <c r="S1008" i="14"/>
  <c r="S2301" i="14"/>
  <c r="S347" i="14"/>
  <c r="S1779" i="14"/>
  <c r="S2719" i="14"/>
  <c r="S1692" i="14"/>
  <c r="S1119" i="14"/>
  <c r="X250" i="12"/>
  <c r="T364" i="12"/>
  <c r="T46" i="12"/>
  <c r="T663" i="12"/>
  <c r="Q558" i="12"/>
  <c r="X100" i="12"/>
  <c r="Q329" i="12"/>
  <c r="T5" i="12"/>
  <c r="Q40" i="12"/>
  <c r="Q453" i="12"/>
  <c r="T415" i="12"/>
  <c r="T481" i="12"/>
  <c r="Q416" i="12"/>
  <c r="T458" i="12"/>
  <c r="X189" i="12"/>
  <c r="X360" i="12"/>
  <c r="X289" i="12"/>
  <c r="X94" i="12"/>
  <c r="X258" i="12"/>
  <c r="X170" i="12"/>
  <c r="S2141" i="14"/>
  <c r="S404" i="14"/>
  <c r="S2894" i="14"/>
  <c r="S2955" i="14"/>
  <c r="S2865" i="14"/>
  <c r="S1459" i="14"/>
  <c r="S1600" i="14"/>
  <c r="T1027" i="12"/>
  <c r="X1066" i="12"/>
  <c r="Q581" i="12"/>
  <c r="T536" i="12"/>
  <c r="T121" i="12"/>
  <c r="Q219" i="12"/>
  <c r="T428" i="12"/>
  <c r="T647" i="12"/>
  <c r="Q447" i="12"/>
  <c r="T236" i="12"/>
  <c r="Q513" i="12"/>
  <c r="T21" i="12"/>
  <c r="T605" i="12"/>
  <c r="T1002" i="12"/>
  <c r="T132" i="12"/>
  <c r="T251" i="12"/>
  <c r="X60" i="12"/>
  <c r="S180" i="14"/>
  <c r="S1631" i="14"/>
  <c r="Q980" i="12"/>
  <c r="Q288" i="12"/>
  <c r="X174" i="12"/>
  <c r="T157" i="12"/>
  <c r="T992" i="12"/>
  <c r="X419" i="12"/>
  <c r="T655" i="12"/>
  <c r="X129" i="12"/>
  <c r="S278" i="14"/>
  <c r="S2089" i="14"/>
  <c r="S2176" i="14"/>
  <c r="Q73" i="12"/>
  <c r="T378" i="12"/>
  <c r="Q252" i="12"/>
  <c r="Q480" i="12"/>
  <c r="T465" i="12"/>
  <c r="X324" i="12"/>
  <c r="T337" i="12"/>
  <c r="X337" i="12" s="1"/>
  <c r="S1817" i="14"/>
  <c r="S2242" i="14"/>
  <c r="X1080" i="12"/>
  <c r="Q973" i="12"/>
  <c r="T211" i="12"/>
  <c r="T613" i="12"/>
  <c r="Q356" i="12"/>
  <c r="X12" i="12"/>
  <c r="T344" i="12"/>
  <c r="T584" i="12"/>
  <c r="S680" i="14"/>
  <c r="S1095" i="14"/>
  <c r="Q440" i="12"/>
  <c r="X183" i="12"/>
  <c r="T103" i="12"/>
  <c r="X1007" i="12"/>
  <c r="X1065" i="12"/>
  <c r="E87" i="12" l="1"/>
  <c r="E550" i="12"/>
  <c r="E511" i="12"/>
  <c r="A511" i="12" s="1"/>
  <c r="E473" i="12"/>
  <c r="E523" i="12"/>
  <c r="E431" i="12"/>
  <c r="A431" i="12" s="1"/>
  <c r="E464" i="12"/>
  <c r="E362" i="12"/>
  <c r="A362" i="12" s="1"/>
  <c r="E112" i="12"/>
  <c r="E3202" i="14"/>
  <c r="A3202" i="14" s="1"/>
  <c r="E206" i="12"/>
  <c r="A206" i="12" s="1"/>
  <c r="E91" i="12"/>
  <c r="E325" i="12"/>
  <c r="E631" i="12"/>
  <c r="E82" i="12"/>
  <c r="F84" i="13" s="1"/>
  <c r="E22" i="12"/>
  <c r="A22" i="12" s="1"/>
  <c r="E25" i="12"/>
  <c r="E180" i="12"/>
  <c r="E2127" i="14"/>
  <c r="A2127" i="14" s="1"/>
  <c r="E1058" i="12"/>
  <c r="A1058" i="12" s="1"/>
  <c r="E144" i="12"/>
  <c r="E645" i="12"/>
  <c r="F647" i="13" s="1"/>
  <c r="E97" i="12"/>
  <c r="F99" i="13" s="1"/>
  <c r="E265" i="12"/>
  <c r="F267" i="13" s="1"/>
  <c r="E48" i="12"/>
  <c r="E636" i="12"/>
  <c r="E370" i="12"/>
  <c r="F372" i="13" s="1"/>
  <c r="E104" i="12"/>
  <c r="E118" i="12"/>
  <c r="E512" i="12"/>
  <c r="E3197" i="14"/>
  <c r="A3197" i="14" s="1"/>
  <c r="E2129" i="14"/>
  <c r="A2129" i="14" s="1"/>
  <c r="E145" i="12"/>
  <c r="E614" i="12"/>
  <c r="E578" i="12"/>
  <c r="E472" i="12"/>
  <c r="E555" i="12"/>
  <c r="E148" i="12"/>
  <c r="E274" i="12"/>
  <c r="F276" i="13" s="1"/>
  <c r="E372" i="12"/>
  <c r="E243" i="12"/>
  <c r="E463" i="12"/>
  <c r="E1001" i="12"/>
  <c r="A1001" i="12" s="1"/>
  <c r="E34" i="12"/>
  <c r="E158" i="12"/>
  <c r="E199" i="12"/>
  <c r="E226" i="12"/>
  <c r="A226" i="12" s="1"/>
  <c r="E1052" i="12"/>
  <c r="A1052" i="12" s="1"/>
  <c r="E446" i="12"/>
  <c r="E56" i="12"/>
  <c r="F58" i="13" s="1"/>
  <c r="E595" i="12"/>
  <c r="E649" i="12"/>
  <c r="E16" i="12"/>
  <c r="E566" i="12"/>
  <c r="A566" i="12" s="1"/>
  <c r="E57" i="12"/>
  <c r="E308" i="12"/>
  <c r="E1051" i="12"/>
  <c r="A1051" i="12" s="1"/>
  <c r="E95" i="12"/>
  <c r="E560" i="12"/>
  <c r="E3194" i="14"/>
  <c r="A3194" i="14" s="1"/>
  <c r="E1076" i="12"/>
  <c r="A1076" i="12" s="1"/>
  <c r="E259" i="12"/>
  <c r="F261" i="13" s="1"/>
  <c r="E107" i="12"/>
  <c r="A107" i="12" s="1"/>
  <c r="E607" i="12"/>
  <c r="F609" i="13" s="1"/>
  <c r="E194" i="12"/>
  <c r="E119" i="12"/>
  <c r="F121" i="13" s="1"/>
  <c r="E3200" i="14"/>
  <c r="A3200" i="14" s="1"/>
  <c r="E541" i="12"/>
  <c r="E3205" i="14"/>
  <c r="A3205" i="14" s="1"/>
  <c r="E497" i="12"/>
  <c r="A497" i="12" s="1"/>
  <c r="E394" i="12"/>
  <c r="F396" i="13" s="1"/>
  <c r="E650" i="12"/>
  <c r="E352" i="12"/>
  <c r="E433" i="12"/>
  <c r="A433" i="12" s="1"/>
  <c r="E58" i="12"/>
  <c r="F60" i="13" s="1"/>
  <c r="E460" i="12"/>
  <c r="F462" i="13" s="1"/>
  <c r="E295" i="12"/>
  <c r="E2128" i="14"/>
  <c r="A2128" i="14" s="1"/>
  <c r="E427" i="12"/>
  <c r="F429" i="13" s="1"/>
  <c r="E69" i="12"/>
  <c r="E135" i="12"/>
  <c r="E303" i="12"/>
  <c r="F305" i="13" s="1"/>
  <c r="E521" i="12"/>
  <c r="F523" i="13" s="1"/>
  <c r="E975" i="12"/>
  <c r="A975" i="12" s="1"/>
  <c r="E139" i="12"/>
  <c r="E198" i="12"/>
  <c r="E165" i="12"/>
  <c r="A165" i="12" s="1"/>
  <c r="E19" i="12"/>
  <c r="A19" i="12" s="1"/>
  <c r="E619" i="12"/>
  <c r="E229" i="12"/>
  <c r="E228" i="12"/>
  <c r="A228" i="12" s="1"/>
  <c r="E311" i="12"/>
  <c r="E1060" i="12"/>
  <c r="A1060" i="12" s="1"/>
  <c r="E3201" i="14"/>
  <c r="A3201" i="14" s="1"/>
  <c r="E315" i="12"/>
  <c r="E786" i="14"/>
  <c r="A786" i="14" s="1"/>
  <c r="E307" i="12"/>
  <c r="A307" i="12" s="1"/>
  <c r="E1054" i="12"/>
  <c r="A1054" i="12" s="1"/>
  <c r="E3204" i="14"/>
  <c r="A3204" i="14" s="1"/>
  <c r="E3198" i="14"/>
  <c r="A3198" i="14" s="1"/>
  <c r="E572" i="12"/>
  <c r="F574" i="13" s="1"/>
  <c r="E3206" i="14"/>
  <c r="A3206" i="14" s="1"/>
  <c r="E45" i="12"/>
  <c r="E264" i="12"/>
  <c r="E573" i="12"/>
  <c r="E504" i="12"/>
  <c r="A504" i="12" s="1"/>
  <c r="E351" i="12"/>
  <c r="F353" i="13" s="1"/>
  <c r="E384" i="12"/>
  <c r="F386" i="13" s="1"/>
  <c r="E978" i="12"/>
  <c r="A978" i="12" s="1"/>
  <c r="E43" i="12"/>
  <c r="A43" i="12" s="1"/>
  <c r="E24" i="12"/>
  <c r="A24" i="12" s="1"/>
  <c r="E3195" i="14"/>
  <c r="A3195" i="14" s="1"/>
  <c r="E291" i="12"/>
  <c r="E2135" i="14"/>
  <c r="A2135" i="14" s="1"/>
  <c r="E3199" i="14"/>
  <c r="A3199" i="14" s="1"/>
  <c r="E499" i="12"/>
  <c r="A499" i="12" s="1"/>
  <c r="E423" i="12"/>
  <c r="E3203" i="14"/>
  <c r="A3203" i="14" s="1"/>
  <c r="E1006" i="12"/>
  <c r="A1006" i="12" s="1"/>
  <c r="E61" i="12"/>
  <c r="E532" i="12"/>
  <c r="E1020" i="12"/>
  <c r="A1020" i="12" s="1"/>
  <c r="E413" i="12"/>
  <c r="A413" i="12" s="1"/>
  <c r="E2050" i="14"/>
  <c r="A2050" i="14" s="1"/>
  <c r="E546" i="12"/>
  <c r="E321" i="12"/>
  <c r="A321" i="12" s="1"/>
  <c r="E974" i="12"/>
  <c r="A974" i="12" s="1"/>
  <c r="E76" i="12"/>
  <c r="A76" i="12" s="1"/>
  <c r="E75" i="12"/>
  <c r="E11" i="12"/>
  <c r="A11" i="12" s="1"/>
  <c r="E240" i="12"/>
  <c r="A240" i="12" s="1"/>
  <c r="E653" i="12"/>
  <c r="A653" i="12" s="1"/>
  <c r="E270" i="12"/>
  <c r="E1021" i="12"/>
  <c r="A1021" i="12" s="1"/>
  <c r="E1044" i="12"/>
  <c r="A1044" i="12" s="1"/>
  <c r="E549" i="12"/>
  <c r="F551" i="13" s="1"/>
  <c r="E193" i="12"/>
  <c r="E200" i="12"/>
  <c r="F202" i="13" s="1"/>
  <c r="E526" i="12"/>
  <c r="F528" i="13" s="1"/>
  <c r="E616" i="12"/>
  <c r="F618" i="13" s="1"/>
  <c r="E222" i="12"/>
  <c r="E313" i="12"/>
  <c r="E114" i="12"/>
  <c r="A114" i="12" s="1"/>
  <c r="E634" i="12"/>
  <c r="F636" i="13" s="1"/>
  <c r="E160" i="12"/>
  <c r="E233" i="12"/>
  <c r="A233" i="12" s="1"/>
  <c r="E99" i="12"/>
  <c r="A99" i="12" s="1"/>
  <c r="E81" i="12"/>
  <c r="E357" i="12"/>
  <c r="F359" i="13" s="1"/>
  <c r="E554" i="12"/>
  <c r="A554" i="12" s="1"/>
  <c r="E339" i="12"/>
  <c r="E302" i="12"/>
  <c r="A302" i="12" s="1"/>
  <c r="E462" i="12"/>
  <c r="E62" i="12"/>
  <c r="F64" i="13" s="1"/>
  <c r="E508" i="12"/>
  <c r="A508" i="12" s="1"/>
  <c r="E310" i="12"/>
  <c r="A310" i="12" s="1"/>
  <c r="E1068" i="12"/>
  <c r="A1068" i="12" s="1"/>
  <c r="E131" i="12"/>
  <c r="F133" i="13" s="1"/>
  <c r="E411" i="12"/>
  <c r="F413" i="13" s="1"/>
  <c r="E1" i="12"/>
  <c r="E393" i="12"/>
  <c r="E182" i="12"/>
  <c r="F184" i="13" s="1"/>
  <c r="E408" i="12"/>
  <c r="F410" i="13" s="1"/>
  <c r="E71" i="12"/>
  <c r="A71" i="12" s="1"/>
  <c r="E216" i="12"/>
  <c r="E385" i="12"/>
  <c r="F387" i="13" s="1"/>
  <c r="E543" i="12"/>
  <c r="E301" i="12"/>
  <c r="E113" i="12"/>
  <c r="E105" i="12"/>
  <c r="F107" i="13" s="1"/>
  <c r="E202" i="12"/>
  <c r="A202" i="12" s="1"/>
  <c r="E1072" i="12"/>
  <c r="A1072" i="12" s="1"/>
  <c r="E562" i="12"/>
  <c r="E177" i="12"/>
  <c r="E399" i="12"/>
  <c r="F401" i="13" s="1"/>
  <c r="E203" i="12"/>
  <c r="F205" i="13" s="1"/>
  <c r="E86" i="12"/>
  <c r="A86" i="12" s="1"/>
  <c r="E410" i="12"/>
  <c r="E539" i="12"/>
  <c r="F541" i="13" s="1"/>
  <c r="E474" i="12"/>
  <c r="F476" i="13" s="1"/>
  <c r="E161" i="12"/>
  <c r="E152" i="12"/>
  <c r="F154" i="13" s="1"/>
  <c r="E179" i="12"/>
  <c r="A179" i="12" s="1"/>
  <c r="E294" i="12"/>
  <c r="A294" i="12" s="1"/>
  <c r="E381" i="12"/>
  <c r="E159" i="12"/>
  <c r="F161" i="13" s="1"/>
  <c r="E346" i="12"/>
  <c r="A346" i="12" s="1"/>
  <c r="E141" i="12"/>
  <c r="E204" i="12"/>
  <c r="F206" i="13" s="1"/>
  <c r="E382" i="12"/>
  <c r="F384" i="13" s="1"/>
  <c r="E195" i="12"/>
  <c r="A195" i="12" s="1"/>
  <c r="E156" i="12"/>
  <c r="A156" i="12" s="1"/>
  <c r="E396" i="12"/>
  <c r="F398" i="13" s="1"/>
  <c r="E217" i="12"/>
  <c r="F219" i="13" s="1"/>
  <c r="E612" i="12"/>
  <c r="A612" i="12" s="1"/>
  <c r="E658" i="12"/>
  <c r="F660" i="13" s="1"/>
  <c r="E88" i="12"/>
  <c r="E6" i="12"/>
  <c r="A6" i="12" s="1"/>
  <c r="E656" i="12"/>
  <c r="F658" i="13" s="1"/>
  <c r="E361" i="12"/>
  <c r="A361" i="12" s="1"/>
  <c r="E379" i="12"/>
  <c r="E475" i="12"/>
  <c r="A475" i="12" s="1"/>
  <c r="E502" i="12"/>
  <c r="F504" i="13" s="1"/>
  <c r="E580" i="12"/>
  <c r="A580" i="12" s="1"/>
  <c r="E422" i="12"/>
  <c r="F424" i="13" s="1"/>
  <c r="E122" i="12"/>
  <c r="A122" i="12" s="1"/>
  <c r="E545" i="12"/>
  <c r="F547" i="13" s="1"/>
  <c r="E976" i="12"/>
  <c r="A976" i="12" s="1"/>
  <c r="E271" i="12"/>
  <c r="E249" i="12"/>
  <c r="F251" i="13" s="1"/>
  <c r="E565" i="12"/>
  <c r="A565" i="12" s="1"/>
  <c r="E452" i="12"/>
  <c r="E376" i="12"/>
  <c r="E494" i="12"/>
  <c r="A494" i="12" s="1"/>
  <c r="E445" i="12"/>
  <c r="F447" i="13" s="1"/>
  <c r="E510" i="12"/>
  <c r="E151" i="12"/>
  <c r="E991" i="12"/>
  <c r="A991" i="12" s="1"/>
  <c r="E227" i="12"/>
  <c r="A227" i="12" s="1"/>
  <c r="E1073" i="12"/>
  <c r="A1073" i="12" s="1"/>
  <c r="E72" i="12"/>
  <c r="E55" i="12"/>
  <c r="A55" i="12" s="1"/>
  <c r="E66" i="12"/>
  <c r="F68" i="13" s="1"/>
  <c r="E527" i="12"/>
  <c r="A527" i="12" s="1"/>
  <c r="E525" i="12"/>
  <c r="E70" i="12"/>
  <c r="A70" i="12" s="1"/>
  <c r="E187" i="12"/>
  <c r="A187" i="12" s="1"/>
  <c r="E654" i="12"/>
  <c r="A654" i="12" s="1"/>
  <c r="E305" i="12"/>
  <c r="E484" i="12"/>
  <c r="E163" i="12"/>
  <c r="F165" i="13" s="1"/>
  <c r="E489" i="12"/>
  <c r="F491" i="13" s="1"/>
  <c r="E470" i="12"/>
  <c r="E278" i="12"/>
  <c r="E47" i="12"/>
  <c r="A47" i="12" s="1"/>
  <c r="E3" i="12"/>
  <c r="E451" i="12"/>
  <c r="E597" i="12"/>
  <c r="A597" i="12" s="1"/>
  <c r="E1005" i="12"/>
  <c r="A1005" i="12" s="1"/>
  <c r="E340" i="12"/>
  <c r="E162" i="12"/>
  <c r="E449" i="12"/>
  <c r="E642" i="12"/>
  <c r="F644" i="13" s="1"/>
  <c r="E359" i="12"/>
  <c r="A359" i="12" s="1"/>
  <c r="E620" i="12"/>
  <c r="E150" i="12"/>
  <c r="A150" i="12" s="1"/>
  <c r="E49" i="12"/>
  <c r="A49" i="12" s="1"/>
  <c r="E319" i="12"/>
  <c r="F321" i="13" s="1"/>
  <c r="E178" i="12"/>
  <c r="E207" i="12"/>
  <c r="A207" i="12" s="1"/>
  <c r="E297" i="12"/>
  <c r="E459" i="12"/>
  <c r="E657" i="12"/>
  <c r="E601" i="12"/>
  <c r="F603" i="13" s="1"/>
  <c r="E478" i="12"/>
  <c r="F480" i="13" s="1"/>
  <c r="E522" i="12"/>
  <c r="A522" i="12" s="1"/>
  <c r="E644" i="12"/>
  <c r="A644" i="12" s="1"/>
  <c r="E606" i="12"/>
  <c r="F608" i="13" s="1"/>
  <c r="E35" i="12"/>
  <c r="E192" i="12"/>
  <c r="E438" i="12"/>
  <c r="E1075" i="12"/>
  <c r="A1075" i="12" s="1"/>
  <c r="E190" i="12"/>
  <c r="E632" i="12"/>
  <c r="A632" i="12" s="1"/>
  <c r="E421" i="12"/>
  <c r="E1078" i="12"/>
  <c r="A1078" i="12" s="1"/>
  <c r="E29" i="12"/>
  <c r="A29" i="12" s="1"/>
  <c r="E175" i="12"/>
  <c r="A175" i="12" s="1"/>
  <c r="E994" i="12"/>
  <c r="A994" i="12" s="1"/>
  <c r="E576" i="12"/>
  <c r="A576" i="12" s="1"/>
  <c r="E349" i="12"/>
  <c r="E1028" i="12"/>
  <c r="A1028" i="12" s="1"/>
  <c r="E74" i="12"/>
  <c r="E557" i="12"/>
  <c r="A557" i="12" s="1"/>
  <c r="E491" i="12"/>
  <c r="A607" i="12"/>
  <c r="F309" i="13"/>
  <c r="A357" i="12"/>
  <c r="A645" i="12"/>
  <c r="F88" i="13"/>
  <c r="A396" i="12"/>
  <c r="A204" i="12"/>
  <c r="F433" i="13"/>
  <c r="A572" i="12"/>
  <c r="A56" i="12"/>
  <c r="A422" i="12"/>
  <c r="F167" i="13"/>
  <c r="E68" i="12"/>
  <c r="E183" i="12"/>
  <c r="E633" i="12"/>
  <c r="E221" i="12"/>
  <c r="E92" i="12"/>
  <c r="E1066" i="12"/>
  <c r="A1066" i="12" s="1"/>
  <c r="E304" i="12"/>
  <c r="E503" i="12"/>
  <c r="E467" i="12"/>
  <c r="F469" i="13" s="1"/>
  <c r="E4" i="12"/>
  <c r="F6" i="13" s="1"/>
  <c r="E170" i="12"/>
  <c r="F172" i="13" s="1"/>
  <c r="E258" i="12"/>
  <c r="A258" i="12" s="1"/>
  <c r="E354" i="12"/>
  <c r="A354" i="12" s="1"/>
  <c r="E94" i="12"/>
  <c r="F96" i="13" s="1"/>
  <c r="E486" i="12"/>
  <c r="E598" i="12"/>
  <c r="E492" i="12"/>
  <c r="E383" i="12"/>
  <c r="E386" i="12"/>
  <c r="E100" i="12"/>
  <c r="E1080" i="12"/>
  <c r="A1080" i="12" s="1"/>
  <c r="E250" i="12"/>
  <c r="E1026" i="12"/>
  <c r="A1026" i="12" s="1"/>
  <c r="E331" i="12"/>
  <c r="A331" i="12" s="1"/>
  <c r="E209" i="12"/>
  <c r="A209" i="12" s="1"/>
  <c r="E176" i="12"/>
  <c r="E592" i="12"/>
  <c r="F594" i="13" s="1"/>
  <c r="E23" i="12"/>
  <c r="E985" i="12"/>
  <c r="A985" i="12" s="1"/>
  <c r="E628" i="12"/>
  <c r="E420" i="12"/>
  <c r="E285" i="12"/>
  <c r="E242" i="12"/>
  <c r="E996" i="12"/>
  <c r="A996" i="12" s="1"/>
  <c r="E253" i="12"/>
  <c r="E579" i="12"/>
  <c r="E404" i="12"/>
  <c r="E556" i="12"/>
  <c r="E261" i="12"/>
  <c r="E326" i="12"/>
  <c r="E53" i="12"/>
  <c r="E395" i="12"/>
  <c r="E977" i="12"/>
  <c r="A977" i="12" s="1"/>
  <c r="E1056" i="12"/>
  <c r="A1056" i="12" s="1"/>
  <c r="E173" i="12"/>
  <c r="F175" i="13" s="1"/>
  <c r="E129" i="12"/>
  <c r="A129" i="12" s="1"/>
  <c r="E1067" i="12"/>
  <c r="A1067" i="12" s="1"/>
  <c r="E439" i="12"/>
  <c r="E515" i="12"/>
  <c r="E109" i="12"/>
  <c r="E268" i="12"/>
  <c r="E174" i="12"/>
  <c r="E84" i="12"/>
  <c r="E624" i="12"/>
  <c r="E292" i="12"/>
  <c r="A292" i="12" s="1"/>
  <c r="E332" i="12"/>
  <c r="F334" i="13" s="1"/>
  <c r="E552" i="12"/>
  <c r="E417" i="12"/>
  <c r="A417" i="12" s="1"/>
  <c r="E60" i="12"/>
  <c r="F62" i="13" s="1"/>
  <c r="A470" i="12"/>
  <c r="F472" i="13"/>
  <c r="F646" i="13"/>
  <c r="F57" i="13"/>
  <c r="F153" i="13"/>
  <c r="A151" i="12"/>
  <c r="F162" i="13"/>
  <c r="A160" i="12"/>
  <c r="A462" i="12"/>
  <c r="F464" i="13"/>
  <c r="A546" i="12"/>
  <c r="F548" i="13"/>
  <c r="F224" i="13"/>
  <c r="A222" i="12"/>
  <c r="F638" i="13"/>
  <c r="A636" i="12"/>
  <c r="F506" i="13"/>
  <c r="A119" i="12"/>
  <c r="F164" i="13"/>
  <c r="A162" i="12"/>
  <c r="F567" i="13"/>
  <c r="A376" i="12"/>
  <c r="F378" i="13"/>
  <c r="A539" i="12"/>
  <c r="A562" i="12"/>
  <c r="F564" i="13"/>
  <c r="F510" i="13"/>
  <c r="F272" i="13"/>
  <c r="A270" i="12"/>
  <c r="A48" i="12"/>
  <c r="F50" i="13"/>
  <c r="F327" i="13"/>
  <c r="A325" i="12"/>
  <c r="F31" i="13"/>
  <c r="F622" i="13"/>
  <c r="A620" i="12"/>
  <c r="F527" i="13"/>
  <c r="A525" i="12"/>
  <c r="A88" i="12"/>
  <c r="F90" i="13"/>
  <c r="A545" i="12"/>
  <c r="F383" i="13"/>
  <c r="A381" i="12"/>
  <c r="F181" i="13"/>
  <c r="F395" i="13"/>
  <c r="A393" i="12"/>
  <c r="A411" i="12"/>
  <c r="A351" i="12"/>
  <c r="F534" i="13"/>
  <c r="A532" i="12"/>
  <c r="F557" i="13"/>
  <c r="A555" i="12"/>
  <c r="F180" i="13"/>
  <c r="A178" i="12"/>
  <c r="A163" i="12"/>
  <c r="F307" i="13"/>
  <c r="A305" i="12"/>
  <c r="A249" i="12"/>
  <c r="F163" i="13"/>
  <c r="A161" i="12"/>
  <c r="F204" i="13"/>
  <c r="F115" i="13"/>
  <c r="A113" i="12"/>
  <c r="F101" i="13"/>
  <c r="F195" i="13"/>
  <c r="A193" i="12"/>
  <c r="A427" i="12"/>
  <c r="A259" i="12"/>
  <c r="E618" i="12"/>
  <c r="E318" i="12"/>
  <c r="E1065" i="12"/>
  <c r="A1065" i="12" s="1"/>
  <c r="E1071" i="12"/>
  <c r="A1071" i="12" s="1"/>
  <c r="E281" i="12"/>
  <c r="E120" i="12"/>
  <c r="E345" i="12"/>
  <c r="E324" i="12"/>
  <c r="E289" i="12"/>
  <c r="E529" i="12"/>
  <c r="E520" i="12"/>
  <c r="E630" i="12"/>
  <c r="E262" i="12"/>
  <c r="E225" i="12"/>
  <c r="E443" i="12"/>
  <c r="E330" i="12"/>
  <c r="E538" i="12"/>
  <c r="E621" i="12"/>
  <c r="E577" i="12"/>
  <c r="E12" i="12"/>
  <c r="E638" i="12"/>
  <c r="E466" i="12"/>
  <c r="E360" i="12"/>
  <c r="E441" i="12"/>
  <c r="E1007" i="12"/>
  <c r="A1007" i="12" s="1"/>
  <c r="E367" i="12"/>
  <c r="E14" i="12"/>
  <c r="E583" i="12"/>
  <c r="E189" i="12"/>
  <c r="E519" i="12"/>
  <c r="E493" i="12"/>
  <c r="E293" i="12"/>
  <c r="E434" i="12"/>
  <c r="E419" i="12"/>
  <c r="E337" i="12"/>
  <c r="F568" i="13"/>
  <c r="A25" i="12"/>
  <c r="F27" i="13"/>
  <c r="A512" i="12"/>
  <c r="F514" i="13"/>
  <c r="A619" i="12"/>
  <c r="F621" i="13"/>
  <c r="A521" i="12"/>
  <c r="A446" i="12"/>
  <c r="F448" i="13"/>
  <c r="A87" i="12"/>
  <c r="F89" i="13"/>
  <c r="A326" i="1"/>
  <c r="A352" i="1"/>
  <c r="A372" i="1"/>
  <c r="A14" i="1"/>
  <c r="A61" i="1"/>
  <c r="A64" i="1"/>
  <c r="A102" i="1"/>
  <c r="A106" i="1"/>
  <c r="A200" i="1"/>
  <c r="A201" i="1"/>
  <c r="A301" i="1"/>
  <c r="A313" i="1"/>
  <c r="A363" i="1"/>
  <c r="A442" i="1"/>
  <c r="A445" i="1"/>
  <c r="A16" i="1"/>
  <c r="A320" i="1"/>
  <c r="A34" i="1"/>
  <c r="A179" i="1"/>
  <c r="A202" i="1"/>
  <c r="A450" i="1"/>
  <c r="A10" i="1"/>
  <c r="A120" i="1"/>
  <c r="A12" i="1"/>
  <c r="X584" i="12"/>
  <c r="T973" i="12"/>
  <c r="X157" i="12"/>
  <c r="X428" i="12"/>
  <c r="X481" i="12"/>
  <c r="T558" i="12"/>
  <c r="T1077" i="12"/>
  <c r="X284" i="12"/>
  <c r="X208" i="12"/>
  <c r="X15" i="12"/>
  <c r="T272" i="12"/>
  <c r="X26" i="12"/>
  <c r="X245" i="12"/>
  <c r="X373" i="12"/>
  <c r="X591" i="12"/>
  <c r="X54" i="12"/>
  <c r="T1023" i="12"/>
  <c r="T461" i="12"/>
  <c r="X90" i="12"/>
  <c r="X273" i="12"/>
  <c r="X506" i="12"/>
  <c r="T594" i="12"/>
  <c r="X275" i="12"/>
  <c r="X1008" i="12"/>
  <c r="T660" i="12"/>
  <c r="T483" i="12"/>
  <c r="T971" i="12"/>
  <c r="T377" i="12"/>
  <c r="X588" i="12"/>
  <c r="S2203" i="14"/>
  <c r="S2982" i="14"/>
  <c r="S1908" i="14"/>
  <c r="S2434" i="14"/>
  <c r="Y3196" i="14"/>
  <c r="S1961" i="14"/>
  <c r="S2933" i="14"/>
  <c r="S1267" i="14"/>
  <c r="S2068" i="14"/>
  <c r="S2258" i="14"/>
  <c r="S2123" i="14"/>
  <c r="S2211" i="14"/>
  <c r="S2049" i="14"/>
  <c r="S2619" i="14"/>
  <c r="S305" i="14"/>
  <c r="S659" i="14"/>
  <c r="S1512" i="14"/>
  <c r="S559" i="14"/>
  <c r="S145" i="14"/>
  <c r="S134" i="14"/>
  <c r="S3273" i="14"/>
  <c r="S3392" i="14"/>
  <c r="S2491" i="14"/>
  <c r="S1271" i="14"/>
  <c r="S2387" i="14"/>
  <c r="S2962" i="14"/>
  <c r="S969" i="14"/>
  <c r="S2275" i="14"/>
  <c r="S3311" i="14"/>
  <c r="S2777" i="14"/>
  <c r="S1480" i="14"/>
  <c r="S926" i="14"/>
  <c r="S191" i="14"/>
  <c r="Q450" i="12"/>
  <c r="Q652" i="12"/>
  <c r="T652" i="12" s="1"/>
  <c r="Q530" i="12"/>
  <c r="T530" i="12" s="1"/>
  <c r="Q457" i="12"/>
  <c r="T457" i="12" s="1"/>
  <c r="T342" i="12"/>
  <c r="X342" i="12" s="1"/>
  <c r="Q659" i="12"/>
  <c r="T659" i="12" s="1"/>
  <c r="X659" i="12" s="1"/>
  <c r="Q126" i="12"/>
  <c r="T126" i="12" s="1"/>
  <c r="Q210" i="12"/>
  <c r="T210" i="12" s="1"/>
  <c r="X210" i="12" s="1"/>
  <c r="Q237" i="12"/>
  <c r="T237" i="12" s="1"/>
  <c r="X237" i="12" s="1"/>
  <c r="Q1074" i="12"/>
  <c r="Q224" i="12"/>
  <c r="T224" i="12" s="1"/>
  <c r="X224" i="12" s="1"/>
  <c r="Q516" i="12"/>
  <c r="T516" i="12" s="1"/>
  <c r="T296" i="12"/>
  <c r="X296" i="12" s="1"/>
  <c r="T496" i="12"/>
  <c r="X496" i="12" s="1"/>
  <c r="Q138" i="12"/>
  <c r="T138" i="12" s="1"/>
  <c r="X138" i="12" s="1"/>
  <c r="T44" i="12"/>
  <c r="X44" i="12" s="1"/>
  <c r="Q471" i="12"/>
  <c r="X184" i="12"/>
  <c r="Q570" i="12"/>
  <c r="Q398" i="12"/>
  <c r="T398" i="12" s="1"/>
  <c r="X398" i="12" s="1"/>
  <c r="Q191" i="12"/>
  <c r="T191" i="12" s="1"/>
  <c r="Q401" i="12"/>
  <c r="T401" i="12" s="1"/>
  <c r="X401" i="12" s="1"/>
  <c r="T214" i="12"/>
  <c r="X214" i="12" s="1"/>
  <c r="Q534" i="12"/>
  <c r="T534" i="12" s="1"/>
  <c r="X534" i="12" s="1"/>
  <c r="Q110" i="12"/>
  <c r="X501" i="12"/>
  <c r="Q1079" i="12"/>
  <c r="T1079" i="12" s="1"/>
  <c r="X1079" i="12" s="1"/>
  <c r="Q41" i="12"/>
  <c r="T41" i="12" s="1"/>
  <c r="X41" i="12" s="1"/>
  <c r="Q312" i="12"/>
  <c r="T312" i="12" s="1"/>
  <c r="X312" i="12" s="1"/>
  <c r="Q509" i="12"/>
  <c r="T13" i="12"/>
  <c r="X147" i="12"/>
  <c r="X663" i="12"/>
  <c r="X430" i="12"/>
  <c r="T487" i="12"/>
  <c r="T604" i="12"/>
  <c r="T980" i="12"/>
  <c r="X103" i="12"/>
  <c r="X164" i="12"/>
  <c r="X1019" i="12"/>
  <c r="T80" i="12"/>
  <c r="X111" i="12"/>
  <c r="T574" i="12"/>
  <c r="T447" i="12"/>
  <c r="X425" i="12"/>
  <c r="T65" i="12"/>
  <c r="X437" i="12"/>
  <c r="X125" i="12"/>
  <c r="T531" i="12"/>
  <c r="X594" i="12"/>
  <c r="X490" i="12"/>
  <c r="T279" i="12"/>
  <c r="X553" i="12"/>
  <c r="X260" i="12"/>
  <c r="T356" i="12"/>
  <c r="T480" i="12"/>
  <c r="X21" i="12"/>
  <c r="T219" i="12"/>
  <c r="X415" i="12"/>
  <c r="T181" i="12"/>
  <c r="T277" i="12"/>
  <c r="T79" i="12"/>
  <c r="T10" i="12"/>
  <c r="X231" i="12"/>
  <c r="T230" i="12"/>
  <c r="T435" i="12"/>
  <c r="X589" i="12"/>
  <c r="X542" i="12"/>
  <c r="X407" i="12"/>
  <c r="T248" i="12"/>
  <c r="X248" i="12" s="1"/>
  <c r="X314" i="12"/>
  <c r="T341" i="12"/>
  <c r="T507" i="12"/>
  <c r="X215" i="12"/>
  <c r="X358" i="12"/>
  <c r="X50" i="12"/>
  <c r="X485" i="12"/>
  <c r="X185" i="12"/>
  <c r="X234" i="12"/>
  <c r="T535" i="12"/>
  <c r="X535" i="12" s="1"/>
  <c r="T429" i="12"/>
  <c r="T98" i="12"/>
  <c r="X186" i="12"/>
  <c r="S2780" i="14"/>
  <c r="S300" i="14"/>
  <c r="S472" i="14"/>
  <c r="S1391" i="14"/>
  <c r="S304" i="14"/>
  <c r="S2656" i="14"/>
  <c r="S489" i="14"/>
  <c r="S3341" i="14"/>
  <c r="S3106" i="14"/>
  <c r="S2222" i="14"/>
  <c r="S3120" i="14"/>
  <c r="S3006" i="14"/>
  <c r="S3030" i="14"/>
  <c r="S2939" i="14"/>
  <c r="S3350" i="14"/>
  <c r="S379" i="14"/>
  <c r="S104" i="14"/>
  <c r="S2814" i="14"/>
  <c r="S3046" i="14"/>
  <c r="S1444" i="14"/>
  <c r="S2057" i="14"/>
  <c r="S893" i="14"/>
  <c r="S1886" i="14"/>
  <c r="S3383" i="14"/>
  <c r="S921" i="14"/>
  <c r="S415" i="14"/>
  <c r="S2580" i="14"/>
  <c r="S948" i="14"/>
  <c r="S819" i="14"/>
  <c r="S1274" i="14"/>
  <c r="S3134" i="14"/>
  <c r="S3000" i="14"/>
  <c r="S1525" i="14"/>
  <c r="S806" i="14"/>
  <c r="S2045" i="14"/>
  <c r="S2530" i="14"/>
  <c r="S2269" i="14"/>
  <c r="Q38" i="12"/>
  <c r="X205" i="12"/>
  <c r="T389" i="12"/>
  <c r="T596" i="12"/>
  <c r="T232" i="12"/>
  <c r="X232" i="12" s="1"/>
  <c r="X1025" i="12"/>
  <c r="Q266" i="12"/>
  <c r="X31" i="12"/>
  <c r="Q611" i="12"/>
  <c r="T611" i="12" s="1"/>
  <c r="X611" i="12" s="1"/>
  <c r="Q479" i="12"/>
  <c r="T479" i="12" s="1"/>
  <c r="X479" i="12" s="1"/>
  <c r="Q220" i="12"/>
  <c r="T220" i="12" s="1"/>
  <c r="X220" i="12" s="1"/>
  <c r="T626" i="12"/>
  <c r="X626" i="12" s="1"/>
  <c r="Q30" i="12"/>
  <c r="T30" i="12" s="1"/>
  <c r="Q551" i="12"/>
  <c r="Q544" i="12"/>
  <c r="Q116" i="12"/>
  <c r="T116" i="12" s="1"/>
  <c r="Q20" i="12"/>
  <c r="T20" i="12" s="1"/>
  <c r="X20" i="12" s="1"/>
  <c r="Q317" i="12"/>
  <c r="T317" i="12" s="1"/>
  <c r="X317" i="12" s="1"/>
  <c r="T335" i="12"/>
  <c r="X335" i="12" s="1"/>
  <c r="Q348" i="12"/>
  <c r="T348" i="12" s="1"/>
  <c r="X348" i="12" s="1"/>
  <c r="Q639" i="12"/>
  <c r="T639" i="12" s="1"/>
  <c r="X639" i="12" s="1"/>
  <c r="Q369" i="12"/>
  <c r="T981" i="12"/>
  <c r="T196" i="12"/>
  <c r="X196" i="12" s="1"/>
  <c r="T287" i="12"/>
  <c r="T146" i="12"/>
  <c r="Q495" i="12"/>
  <c r="T365" i="12"/>
  <c r="Q241" i="12"/>
  <c r="T241" i="12" s="1"/>
  <c r="X241" i="12" s="1"/>
  <c r="Q1000" i="12"/>
  <c r="T1000" i="12" s="1"/>
  <c r="X587" i="12"/>
  <c r="T390" i="12"/>
  <c r="X390" i="12" s="1"/>
  <c r="X251" i="12"/>
  <c r="X18" i="12"/>
  <c r="X93" i="12"/>
  <c r="X46" i="12"/>
  <c r="X181" i="12"/>
  <c r="X627" i="12"/>
  <c r="X992" i="12"/>
  <c r="X586" i="12"/>
  <c r="X585" i="12"/>
  <c r="T85" i="12"/>
  <c r="T218" i="12"/>
  <c r="T40" i="12"/>
  <c r="T455" i="12"/>
  <c r="X106" i="12"/>
  <c r="X461" i="12"/>
  <c r="T306" i="12"/>
  <c r="X130" i="12"/>
  <c r="X219" i="12"/>
  <c r="X77" i="12"/>
  <c r="X488" i="12"/>
  <c r="X533" i="12"/>
  <c r="T590" i="12"/>
  <c r="X971" i="12"/>
  <c r="T518" i="12"/>
  <c r="X154" i="12"/>
  <c r="X476" i="12"/>
  <c r="T537" i="12"/>
  <c r="X333" i="12"/>
  <c r="X480" i="12"/>
  <c r="T73" i="12"/>
  <c r="T388" i="12"/>
  <c r="X98" i="12"/>
  <c r="X469" i="12"/>
  <c r="X613" i="12"/>
  <c r="T252" i="12"/>
  <c r="X236" i="12"/>
  <c r="T581" i="12"/>
  <c r="T453" i="12"/>
  <c r="X453" i="12" s="1"/>
  <c r="X363" i="12"/>
  <c r="X380" i="12"/>
  <c r="X406" i="12"/>
  <c r="T8" i="12"/>
  <c r="X424" i="12"/>
  <c r="X51" i="12"/>
  <c r="T1046" i="12"/>
  <c r="X1046" i="12" s="1"/>
  <c r="T640" i="12"/>
  <c r="X640" i="12" s="1"/>
  <c r="X547" i="12"/>
  <c r="T426" i="12"/>
  <c r="T149" i="12"/>
  <c r="T63" i="12"/>
  <c r="T155" i="12"/>
  <c r="T1055" i="12"/>
  <c r="X1055" i="12" s="1"/>
  <c r="X629" i="12"/>
  <c r="X102" i="12"/>
  <c r="T33" i="12"/>
  <c r="X33" i="12" s="1"/>
  <c r="X290" i="12"/>
  <c r="T615" i="12"/>
  <c r="T140" i="12"/>
  <c r="X456" i="12"/>
  <c r="T582" i="12"/>
  <c r="T235" i="12"/>
  <c r="S1198" i="14"/>
  <c r="S316" i="14"/>
  <c r="S952" i="14"/>
  <c r="S1160" i="14"/>
  <c r="S2450" i="14"/>
  <c r="S725" i="14"/>
  <c r="S3068" i="14"/>
  <c r="S230" i="14"/>
  <c r="S3127" i="14"/>
  <c r="S1980" i="14"/>
  <c r="S1686" i="14"/>
  <c r="S1801" i="14"/>
  <c r="S975" i="14"/>
  <c r="S3358" i="14"/>
  <c r="S1378" i="14"/>
  <c r="S2674" i="14"/>
  <c r="S1977" i="14"/>
  <c r="S3347" i="14"/>
  <c r="S1117" i="14"/>
  <c r="S2932" i="14"/>
  <c r="S694" i="14"/>
  <c r="S1892" i="14"/>
  <c r="S1703" i="14"/>
  <c r="S851" i="14"/>
  <c r="S2145" i="14"/>
  <c r="S2673" i="14"/>
  <c r="S1646" i="14"/>
  <c r="S3400" i="14"/>
  <c r="S2036" i="14"/>
  <c r="S1339" i="14"/>
  <c r="S1164" i="14"/>
  <c r="S1116" i="14"/>
  <c r="S2421" i="14"/>
  <c r="S1186" i="14"/>
  <c r="S338" i="14"/>
  <c r="S1369" i="14"/>
  <c r="S2039" i="14"/>
  <c r="Q59" i="12"/>
  <c r="Q320" i="12"/>
  <c r="T320" i="12" s="1"/>
  <c r="X320" i="12" s="1"/>
  <c r="Q127" i="12"/>
  <c r="T127" i="12" s="1"/>
  <c r="X127" i="12" s="1"/>
  <c r="X392" i="12"/>
  <c r="T353" i="12"/>
  <c r="X353" i="12" s="1"/>
  <c r="Q366" i="12"/>
  <c r="T366" i="12" s="1"/>
  <c r="X366" i="12" s="1"/>
  <c r="Q403" i="12"/>
  <c r="T403" i="12" s="1"/>
  <c r="X403" i="12" s="1"/>
  <c r="T172" i="12"/>
  <c r="X172" i="12" s="1"/>
  <c r="Q603" i="12"/>
  <c r="T603" i="12" s="1"/>
  <c r="X603" i="12" s="1"/>
  <c r="Q405" i="12"/>
  <c r="T405" i="12" s="1"/>
  <c r="X405" i="12" s="1"/>
  <c r="T617" i="12"/>
  <c r="Q188" i="12"/>
  <c r="Q124" i="12"/>
  <c r="T124" i="12" s="1"/>
  <c r="X124" i="12" s="1"/>
  <c r="Q350" i="12"/>
  <c r="T350" i="12" s="1"/>
  <c r="X350" i="12" s="1"/>
  <c r="Q108" i="12"/>
  <c r="Q336" i="12"/>
  <c r="T336" i="12" s="1"/>
  <c r="X336" i="12" s="1"/>
  <c r="T257" i="12"/>
  <c r="X257" i="12" s="1"/>
  <c r="Q524" i="12"/>
  <c r="T524" i="12" s="1"/>
  <c r="X524" i="12" s="1"/>
  <c r="Q622" i="12"/>
  <c r="T133" i="12"/>
  <c r="X133" i="12" s="1"/>
  <c r="Q17" i="12"/>
  <c r="T167" i="12"/>
  <c r="X167" i="12" s="1"/>
  <c r="Q136" i="12"/>
  <c r="T136" i="12" s="1"/>
  <c r="X136" i="12" s="1"/>
  <c r="T1059" i="12"/>
  <c r="X1059" i="12" s="1"/>
  <c r="Q244" i="12"/>
  <c r="T559" i="12"/>
  <c r="X559" i="12" s="1"/>
  <c r="Q299" i="12"/>
  <c r="Q505" i="12"/>
  <c r="T505" i="12" s="1"/>
  <c r="X505" i="12" s="1"/>
  <c r="Q197" i="12"/>
  <c r="T197" i="12" s="1"/>
  <c r="T89" i="12"/>
  <c r="X89" i="12" s="1"/>
  <c r="X605" i="12"/>
  <c r="T327" i="12"/>
  <c r="X322" i="12"/>
  <c r="X364" i="12"/>
  <c r="T300" i="12"/>
  <c r="X142" i="12"/>
  <c r="T166" i="12"/>
  <c r="T288" i="12"/>
  <c r="X132" i="12"/>
  <c r="T316" i="12"/>
  <c r="X458" i="12"/>
  <c r="X5" i="12"/>
  <c r="X651" i="12"/>
  <c r="X298" i="12"/>
  <c r="X341" i="12"/>
  <c r="X212" i="12"/>
  <c r="X482" i="12"/>
  <c r="X121" i="12"/>
  <c r="X309" i="12"/>
  <c r="T602" i="12"/>
  <c r="X548" i="12"/>
  <c r="T134" i="12"/>
  <c r="X418" i="12"/>
  <c r="T7" i="12"/>
  <c r="X1002" i="12"/>
  <c r="T78" i="12"/>
  <c r="X347" i="12"/>
  <c r="X115" i="12"/>
  <c r="T635" i="12"/>
  <c r="X528" i="12"/>
  <c r="T128" i="12"/>
  <c r="T1003" i="12"/>
  <c r="X211" i="12"/>
  <c r="X378" i="12"/>
  <c r="X647" i="12"/>
  <c r="X1027" i="12"/>
  <c r="T329" i="12"/>
  <c r="X67" i="12"/>
  <c r="X454" i="12"/>
  <c r="X283" i="12"/>
  <c r="T36" i="12"/>
  <c r="X498" i="12"/>
  <c r="T32" i="12"/>
  <c r="T414" i="12"/>
  <c r="X143" i="12"/>
  <c r="X168" i="12"/>
  <c r="X568" i="12"/>
  <c r="T247" i="12"/>
  <c r="T246" i="12"/>
  <c r="X371" i="12"/>
  <c r="X448" i="12"/>
  <c r="X338" i="12"/>
  <c r="X979" i="12"/>
  <c r="T276" i="12"/>
  <c r="T402" i="12"/>
  <c r="X436" i="12"/>
  <c r="X169" i="12"/>
  <c r="X101" i="12"/>
  <c r="T9" i="12"/>
  <c r="X9" i="12" s="1"/>
  <c r="X648" i="12"/>
  <c r="S1905" i="14"/>
  <c r="S995" i="14"/>
  <c r="S1649" i="14"/>
  <c r="S116" i="14"/>
  <c r="S310" i="14"/>
  <c r="S507" i="14"/>
  <c r="S2034" i="14"/>
  <c r="S967" i="14"/>
  <c r="S2966" i="14"/>
  <c r="S1410" i="14"/>
  <c r="S1957" i="14"/>
  <c r="S1734" i="14"/>
  <c r="S1234" i="14"/>
  <c r="S463" i="14"/>
  <c r="S2471" i="14"/>
  <c r="S645" i="14"/>
  <c r="S1336" i="14"/>
  <c r="S446" i="14"/>
  <c r="S2654" i="14"/>
  <c r="S2167" i="14"/>
  <c r="V3193" i="14"/>
  <c r="Y3193" i="14" s="1"/>
  <c r="S2697" i="14"/>
  <c r="S3231" i="14"/>
  <c r="S2991" i="14"/>
  <c r="S1687" i="14"/>
  <c r="S730" i="14"/>
  <c r="S317" i="14"/>
  <c r="S3022" i="14"/>
  <c r="S1786" i="14"/>
  <c r="S2375" i="14"/>
  <c r="S3302" i="14"/>
  <c r="S162" i="14"/>
  <c r="T1024" i="12"/>
  <c r="T643" i="12"/>
  <c r="T593" i="12"/>
  <c r="X593" i="12" s="1"/>
  <c r="T375" i="12"/>
  <c r="X375" i="12" s="1"/>
  <c r="T27" i="12"/>
  <c r="T37" i="12"/>
  <c r="Q468" i="12"/>
  <c r="T468" i="12" s="1"/>
  <c r="X468" i="12" s="1"/>
  <c r="Q608" i="12"/>
  <c r="T608" i="12" s="1"/>
  <c r="X608" i="12" s="1"/>
  <c r="T239" i="12"/>
  <c r="X239" i="12" s="1"/>
  <c r="Q999" i="12"/>
  <c r="T999" i="12" s="1"/>
  <c r="X999" i="12" s="1"/>
  <c r="T267" i="12"/>
  <c r="X267" i="12" s="1"/>
  <c r="Q1045" i="12"/>
  <c r="T1045" i="12" s="1"/>
  <c r="X1045" i="12" s="1"/>
  <c r="X623" i="12"/>
  <c r="Q1004" i="12"/>
  <c r="T540" i="12"/>
  <c r="X540" i="12" s="1"/>
  <c r="T993" i="12"/>
  <c r="X993" i="12" s="1"/>
  <c r="T334" i="12"/>
  <c r="X334" i="12" s="1"/>
  <c r="T238" i="12"/>
  <c r="Q561" i="12"/>
  <c r="T625" i="12"/>
  <c r="X625" i="12" s="1"/>
  <c r="Q282" i="12"/>
  <c r="T282" i="12" s="1"/>
  <c r="X282" i="12" s="1"/>
  <c r="Q256" i="12"/>
  <c r="Q28" i="12"/>
  <c r="T28" i="12" s="1"/>
  <c r="T96" i="12"/>
  <c r="X96" i="12" s="1"/>
  <c r="Q387" i="12"/>
  <c r="T387" i="12" s="1"/>
  <c r="X387" i="12" s="1"/>
  <c r="T137" i="12"/>
  <c r="X137" i="12" s="1"/>
  <c r="Q328" i="12"/>
  <c r="T444" i="12"/>
  <c r="X444" i="12" s="1"/>
  <c r="Q970" i="12"/>
  <c r="X39" i="12"/>
  <c r="T117" i="12"/>
  <c r="X117" i="12" s="1"/>
  <c r="T661" i="12"/>
  <c r="X661" i="12" s="1"/>
  <c r="T575" i="12"/>
  <c r="X254" i="12"/>
  <c r="X558" i="12"/>
  <c r="X1053" i="12"/>
  <c r="T83" i="12"/>
  <c r="X355" i="12"/>
  <c r="T514" i="12"/>
  <c r="T972" i="12"/>
  <c r="X10" i="12"/>
  <c r="T440" i="12"/>
  <c r="T416" i="12"/>
  <c r="T609" i="12"/>
  <c r="X149" i="12"/>
  <c r="X1000" i="12"/>
  <c r="X52" i="12"/>
  <c r="T391" i="12"/>
  <c r="T513" i="12"/>
  <c r="X536" i="12"/>
  <c r="X426" i="12"/>
  <c r="X64" i="12"/>
  <c r="X465" i="12"/>
  <c r="T412" i="12"/>
  <c r="X429" i="12"/>
  <c r="X457" i="12"/>
  <c r="T374" i="12"/>
  <c r="X641" i="12"/>
  <c r="X973" i="12"/>
  <c r="X569" i="12"/>
  <c r="X252" i="12"/>
  <c r="X567" i="12"/>
  <c r="X377" i="12"/>
  <c r="T269" i="12"/>
  <c r="F124" i="13" l="1"/>
  <c r="A105" i="12"/>
  <c r="F578" i="13"/>
  <c r="F189" i="13"/>
  <c r="A467" i="12"/>
  <c r="F230" i="13"/>
  <c r="F26" i="13"/>
  <c r="F49" i="13"/>
  <c r="A445" i="12"/>
  <c r="A58" i="12"/>
  <c r="F116" i="13"/>
  <c r="F228" i="13"/>
  <c r="A82" i="12"/>
  <c r="A642" i="12"/>
  <c r="F242" i="13"/>
  <c r="F109" i="13"/>
  <c r="A478" i="12"/>
  <c r="A526" i="12"/>
  <c r="F51" i="13"/>
  <c r="F229" i="13"/>
  <c r="A97" i="12"/>
  <c r="A274" i="12"/>
  <c r="F513" i="13"/>
  <c r="F415" i="13"/>
  <c r="A370" i="12"/>
  <c r="F197" i="13"/>
  <c r="F614" i="13"/>
  <c r="A408" i="12"/>
  <c r="A394" i="12"/>
  <c r="A66" i="12"/>
  <c r="F348" i="13"/>
  <c r="A656" i="12"/>
  <c r="F235" i="13"/>
  <c r="F556" i="13"/>
  <c r="F208" i="13"/>
  <c r="F499" i="13"/>
  <c r="A399" i="12"/>
  <c r="A502" i="12"/>
  <c r="F501" i="13"/>
  <c r="F177" i="13"/>
  <c r="F304" i="13"/>
  <c r="F78" i="13"/>
  <c r="F634" i="13"/>
  <c r="F524" i="13"/>
  <c r="F582" i="13"/>
  <c r="F158" i="13"/>
  <c r="F296" i="13"/>
  <c r="A203" i="12"/>
  <c r="A489" i="12"/>
  <c r="F559" i="13"/>
  <c r="F656" i="13"/>
  <c r="A616" i="12"/>
  <c r="A265" i="12"/>
  <c r="A384" i="12"/>
  <c r="A634" i="12"/>
  <c r="F73" i="13"/>
  <c r="A549" i="12"/>
  <c r="F312" i="13"/>
  <c r="F361" i="13"/>
  <c r="F364" i="13"/>
  <c r="A658" i="12"/>
  <c r="A319" i="12"/>
  <c r="A474" i="12"/>
  <c r="A460" i="12"/>
  <c r="F529" i="13"/>
  <c r="F21" i="13"/>
  <c r="F655" i="13"/>
  <c r="F363" i="13"/>
  <c r="F24" i="13"/>
  <c r="F435" i="13"/>
  <c r="F45" i="13"/>
  <c r="F323" i="13"/>
  <c r="A131" i="12"/>
  <c r="F8" i="13"/>
  <c r="F13" i="13"/>
  <c r="A382" i="12"/>
  <c r="F72" i="13"/>
  <c r="F209" i="13"/>
  <c r="A200" i="12"/>
  <c r="A62" i="12"/>
  <c r="F496" i="13"/>
  <c r="F152" i="13"/>
  <c r="A606" i="12"/>
  <c r="F477" i="13"/>
  <c r="A152" i="12"/>
  <c r="A601" i="12"/>
  <c r="A303" i="12"/>
  <c r="F599" i="13"/>
  <c r="A182" i="12"/>
  <c r="A385" i="12"/>
  <c r="A217" i="12"/>
  <c r="A159" i="12"/>
  <c r="E661" i="12"/>
  <c r="E117" i="12"/>
  <c r="E39" i="12"/>
  <c r="E444" i="12"/>
  <c r="E137" i="12"/>
  <c r="E387" i="12"/>
  <c r="E96" i="12"/>
  <c r="E282" i="12"/>
  <c r="E625" i="12"/>
  <c r="F627" i="13" s="1"/>
  <c r="E334" i="12"/>
  <c r="E993" i="12"/>
  <c r="A993" i="12" s="1"/>
  <c r="E540" i="12"/>
  <c r="E623" i="12"/>
  <c r="E267" i="12"/>
  <c r="E999" i="12"/>
  <c r="A999" i="12" s="1"/>
  <c r="E239" i="12"/>
  <c r="E608" i="12"/>
  <c r="A608" i="12" s="1"/>
  <c r="E468" i="12"/>
  <c r="E375" i="12"/>
  <c r="E593" i="12"/>
  <c r="A593" i="12" s="1"/>
  <c r="E3193" i="14"/>
  <c r="A3193" i="14" s="1"/>
  <c r="E648" i="12"/>
  <c r="F650" i="13" s="1"/>
  <c r="E101" i="12"/>
  <c r="A101" i="12" s="1"/>
  <c r="E169" i="12"/>
  <c r="E436" i="12"/>
  <c r="A436" i="12" s="1"/>
  <c r="E979" i="12"/>
  <c r="A979" i="12" s="1"/>
  <c r="E338" i="12"/>
  <c r="F340" i="13" s="1"/>
  <c r="E448" i="12"/>
  <c r="F450" i="13" s="1"/>
  <c r="E371" i="12"/>
  <c r="F373" i="13" s="1"/>
  <c r="E568" i="12"/>
  <c r="A568" i="12" s="1"/>
  <c r="E168" i="12"/>
  <c r="A168" i="12" s="1"/>
  <c r="E143" i="12"/>
  <c r="A143" i="12" s="1"/>
  <c r="E498" i="12"/>
  <c r="F500" i="13" s="1"/>
  <c r="E283" i="12"/>
  <c r="A283" i="12" s="1"/>
  <c r="E454" i="12"/>
  <c r="A454" i="12" s="1"/>
  <c r="E67" i="12"/>
  <c r="F69" i="13" s="1"/>
  <c r="E1027" i="12"/>
  <c r="A1027" i="12" s="1"/>
  <c r="E647" i="12"/>
  <c r="A647" i="12" s="1"/>
  <c r="E378" i="12"/>
  <c r="F380" i="13" s="1"/>
  <c r="E211" i="12"/>
  <c r="A211" i="12" s="1"/>
  <c r="E89" i="12"/>
  <c r="E505" i="12"/>
  <c r="E559" i="12"/>
  <c r="F561" i="13" s="1"/>
  <c r="E1059" i="12"/>
  <c r="A1059" i="12" s="1"/>
  <c r="E136" i="12"/>
  <c r="E167" i="12"/>
  <c r="E133" i="12"/>
  <c r="E524" i="12"/>
  <c r="E257" i="12"/>
  <c r="E336" i="12"/>
  <c r="E350" i="12"/>
  <c r="A350" i="12" s="1"/>
  <c r="E124" i="12"/>
  <c r="E405" i="12"/>
  <c r="E603" i="12"/>
  <c r="E172" i="12"/>
  <c r="E403" i="12"/>
  <c r="E366" i="12"/>
  <c r="E353" i="12"/>
  <c r="E392" i="12"/>
  <c r="E127" i="12"/>
  <c r="E320" i="12"/>
  <c r="E456" i="12"/>
  <c r="A456" i="12" s="1"/>
  <c r="E290" i="12"/>
  <c r="A290" i="12" s="1"/>
  <c r="E102" i="12"/>
  <c r="A102" i="12" s="1"/>
  <c r="E629" i="12"/>
  <c r="F631" i="13" s="1"/>
  <c r="E547" i="12"/>
  <c r="F549" i="13" s="1"/>
  <c r="E1046" i="12"/>
  <c r="A1046" i="12" s="1"/>
  <c r="E51" i="12"/>
  <c r="F53" i="13" s="1"/>
  <c r="E424" i="12"/>
  <c r="E406" i="12"/>
  <c r="F408" i="13" s="1"/>
  <c r="E380" i="12"/>
  <c r="A380" i="12" s="1"/>
  <c r="E363" i="12"/>
  <c r="F365" i="13" s="1"/>
  <c r="E236" i="12"/>
  <c r="F238" i="13" s="1"/>
  <c r="E613" i="12"/>
  <c r="F615" i="13" s="1"/>
  <c r="E390" i="12"/>
  <c r="E587" i="12"/>
  <c r="E241" i="12"/>
  <c r="E196" i="12"/>
  <c r="E639" i="12"/>
  <c r="E348" i="12"/>
  <c r="E335" i="12"/>
  <c r="E317" i="12"/>
  <c r="E20" i="12"/>
  <c r="E626" i="12"/>
  <c r="E220" i="12"/>
  <c r="A220" i="12" s="1"/>
  <c r="E479" i="12"/>
  <c r="E611" i="12"/>
  <c r="E31" i="12"/>
  <c r="E1025" i="12"/>
  <c r="A1025" i="12" s="1"/>
  <c r="E232" i="12"/>
  <c r="E205" i="12"/>
  <c r="E186" i="12"/>
  <c r="A186" i="12" s="1"/>
  <c r="E234" i="12"/>
  <c r="F236" i="13" s="1"/>
  <c r="E185" i="12"/>
  <c r="A185" i="12" s="1"/>
  <c r="E485" i="12"/>
  <c r="F487" i="13" s="1"/>
  <c r="E50" i="12"/>
  <c r="A50" i="12" s="1"/>
  <c r="E358" i="12"/>
  <c r="A358" i="12" s="1"/>
  <c r="E215" i="12"/>
  <c r="F217" i="13" s="1"/>
  <c r="E314" i="12"/>
  <c r="F316" i="13" s="1"/>
  <c r="E407" i="12"/>
  <c r="A407" i="12" s="1"/>
  <c r="E542" i="12"/>
  <c r="F544" i="13" s="1"/>
  <c r="E589" i="12"/>
  <c r="F591" i="13" s="1"/>
  <c r="E231" i="12"/>
  <c r="A231" i="12" s="1"/>
  <c r="E415" i="12"/>
  <c r="A415" i="12" s="1"/>
  <c r="E21" i="12"/>
  <c r="A21" i="12" s="1"/>
  <c r="E312" i="12"/>
  <c r="E41" i="12"/>
  <c r="E1079" i="12"/>
  <c r="A1079" i="12" s="1"/>
  <c r="E501" i="12"/>
  <c r="E534" i="12"/>
  <c r="E214" i="12"/>
  <c r="E401" i="12"/>
  <c r="E398" i="12"/>
  <c r="E184" i="12"/>
  <c r="E44" i="12"/>
  <c r="E138" i="12"/>
  <c r="E496" i="12"/>
  <c r="E296" i="12"/>
  <c r="E224" i="12"/>
  <c r="E237" i="12"/>
  <c r="E210" i="12"/>
  <c r="E659" i="12"/>
  <c r="E342" i="12"/>
  <c r="E3196" i="14"/>
  <c r="A3196" i="14" s="1"/>
  <c r="E588" i="12"/>
  <c r="F590" i="13" s="1"/>
  <c r="E1008" i="12"/>
  <c r="A1008" i="12" s="1"/>
  <c r="E275" i="12"/>
  <c r="E506" i="12"/>
  <c r="F508" i="13" s="1"/>
  <c r="E273" i="12"/>
  <c r="A273" i="12" s="1"/>
  <c r="E90" i="12"/>
  <c r="F92" i="13" s="1"/>
  <c r="E54" i="12"/>
  <c r="A54" i="12" s="1"/>
  <c r="E591" i="12"/>
  <c r="A591" i="12" s="1"/>
  <c r="E373" i="12"/>
  <c r="A373" i="12" s="1"/>
  <c r="E245" i="12"/>
  <c r="F247" i="13" s="1"/>
  <c r="E26" i="12"/>
  <c r="A26" i="12" s="1"/>
  <c r="E15" i="12"/>
  <c r="F17" i="13" s="1"/>
  <c r="E208" i="12"/>
  <c r="F210" i="13" s="1"/>
  <c r="E284" i="12"/>
  <c r="A284" i="12" s="1"/>
  <c r="E481" i="12"/>
  <c r="A481" i="12" s="1"/>
  <c r="E428" i="12"/>
  <c r="A428" i="12" s="1"/>
  <c r="E157" i="12"/>
  <c r="A157" i="12" s="1"/>
  <c r="E584" i="12"/>
  <c r="A584" i="12" s="1"/>
  <c r="A190" i="12"/>
  <c r="F192" i="13"/>
  <c r="F299" i="13"/>
  <c r="A297" i="12"/>
  <c r="A340" i="12"/>
  <c r="F342" i="13"/>
  <c r="A72" i="12"/>
  <c r="F74" i="13"/>
  <c r="F545" i="13"/>
  <c r="A543" i="12"/>
  <c r="A423" i="12"/>
  <c r="F425" i="13"/>
  <c r="A291" i="12"/>
  <c r="F293" i="13"/>
  <c r="F575" i="13"/>
  <c r="A573" i="12"/>
  <c r="A139" i="12"/>
  <c r="F141" i="13"/>
  <c r="A194" i="12"/>
  <c r="F196" i="13"/>
  <c r="A243" i="12"/>
  <c r="F245" i="13"/>
  <c r="F580" i="13"/>
  <c r="A578" i="12"/>
  <c r="A180" i="12"/>
  <c r="F182" i="13"/>
  <c r="F633" i="13"/>
  <c r="A631" i="12"/>
  <c r="F76" i="13"/>
  <c r="A74" i="12"/>
  <c r="F440" i="13"/>
  <c r="A438" i="12"/>
  <c r="F37" i="13"/>
  <c r="A35" i="12"/>
  <c r="A459" i="12"/>
  <c r="F461" i="13"/>
  <c r="A451" i="12"/>
  <c r="F453" i="13"/>
  <c r="A278" i="12"/>
  <c r="F280" i="13"/>
  <c r="F412" i="13"/>
  <c r="A410" i="12"/>
  <c r="F179" i="13"/>
  <c r="A177" i="12"/>
  <c r="A339" i="12"/>
  <c r="F341" i="13"/>
  <c r="F63" i="13"/>
  <c r="A61" i="12"/>
  <c r="A264" i="12"/>
  <c r="F266" i="13"/>
  <c r="A308" i="12"/>
  <c r="F310" i="13"/>
  <c r="A614" i="12"/>
  <c r="F616" i="13"/>
  <c r="A144" i="12"/>
  <c r="F146" i="13"/>
  <c r="A491" i="12"/>
  <c r="F493" i="13"/>
  <c r="A421" i="12"/>
  <c r="F423" i="13"/>
  <c r="F194" i="13"/>
  <c r="A192" i="12"/>
  <c r="F451" i="13"/>
  <c r="A449" i="12"/>
  <c r="A484" i="12"/>
  <c r="F486" i="13"/>
  <c r="A510" i="12"/>
  <c r="F512" i="13"/>
  <c r="A452" i="12"/>
  <c r="F454" i="13"/>
  <c r="F143" i="13"/>
  <c r="A141" i="12"/>
  <c r="A216" i="12"/>
  <c r="F218" i="13"/>
  <c r="F83" i="13"/>
  <c r="A81" i="12"/>
  <c r="A313" i="12"/>
  <c r="F315" i="13"/>
  <c r="F47" i="13"/>
  <c r="A45" i="12"/>
  <c r="A315" i="12"/>
  <c r="F317" i="13"/>
  <c r="A560" i="12"/>
  <c r="F562" i="13"/>
  <c r="F59" i="13"/>
  <c r="A57" i="12"/>
  <c r="F147" i="13"/>
  <c r="A145" i="12"/>
  <c r="F120" i="13"/>
  <c r="A118" i="12"/>
  <c r="A349" i="12"/>
  <c r="F351" i="13"/>
  <c r="F659" i="13"/>
  <c r="A657" i="12"/>
  <c r="A3" i="12"/>
  <c r="F5" i="13"/>
  <c r="F273" i="13"/>
  <c r="A271" i="12"/>
  <c r="F381" i="13"/>
  <c r="A379" i="12"/>
  <c r="A301" i="12"/>
  <c r="F303" i="13"/>
  <c r="F77" i="13"/>
  <c r="A75" i="12"/>
  <c r="F354" i="13"/>
  <c r="A352" i="12"/>
  <c r="A463" i="12"/>
  <c r="F465" i="13"/>
  <c r="F106" i="13"/>
  <c r="A104" i="12"/>
  <c r="F260" i="13"/>
  <c r="A4" i="12"/>
  <c r="F211" i="13"/>
  <c r="F419" i="13"/>
  <c r="F131" i="13"/>
  <c r="F333" i="13"/>
  <c r="F356" i="13"/>
  <c r="A332" i="12"/>
  <c r="A94" i="12"/>
  <c r="F170" i="13"/>
  <c r="A592" i="12"/>
  <c r="A170" i="12"/>
  <c r="A173" i="12"/>
  <c r="F294" i="13"/>
  <c r="A60" i="12"/>
  <c r="E469" i="12"/>
  <c r="E260" i="12"/>
  <c r="E98" i="12"/>
  <c r="E553" i="12"/>
  <c r="E377" i="12"/>
  <c r="E567" i="12"/>
  <c r="E528" i="12"/>
  <c r="E33" i="12"/>
  <c r="E252" i="12"/>
  <c r="E480" i="12"/>
  <c r="E490" i="12"/>
  <c r="E569" i="12"/>
  <c r="E115" i="12"/>
  <c r="E333" i="12"/>
  <c r="E594" i="12"/>
  <c r="E973" i="12"/>
  <c r="A973" i="12" s="1"/>
  <c r="E347" i="12"/>
  <c r="E641" i="12"/>
  <c r="E476" i="12"/>
  <c r="E640" i="12"/>
  <c r="E1002" i="12"/>
  <c r="A1002" i="12" s="1"/>
  <c r="E154" i="12"/>
  <c r="E125" i="12"/>
  <c r="E457" i="12"/>
  <c r="E1055" i="12"/>
  <c r="A1055" i="12" s="1"/>
  <c r="E429" i="12"/>
  <c r="E418" i="12"/>
  <c r="E971" i="12"/>
  <c r="A971" i="12" s="1"/>
  <c r="E437" i="12"/>
  <c r="E535" i="12"/>
  <c r="E465" i="12"/>
  <c r="E548" i="12"/>
  <c r="E533" i="12"/>
  <c r="E64" i="12"/>
  <c r="E488" i="12"/>
  <c r="E1045" i="12"/>
  <c r="A1045" i="12" s="1"/>
  <c r="E426" i="12"/>
  <c r="E309" i="12"/>
  <c r="E77" i="12"/>
  <c r="E425" i="12"/>
  <c r="E536" i="12"/>
  <c r="E121" i="12"/>
  <c r="E219" i="12"/>
  <c r="E482" i="12"/>
  <c r="E130" i="12"/>
  <c r="E212" i="12"/>
  <c r="E111" i="12"/>
  <c r="E52" i="12"/>
  <c r="E341" i="12"/>
  <c r="E461" i="12"/>
  <c r="E1000" i="12"/>
  <c r="A1000" i="12" s="1"/>
  <c r="E298" i="12"/>
  <c r="E106" i="12"/>
  <c r="E1019" i="12"/>
  <c r="A1019" i="12" s="1"/>
  <c r="E149" i="12"/>
  <c r="E651" i="12"/>
  <c r="E248" i="12"/>
  <c r="E5" i="12"/>
  <c r="E453" i="12"/>
  <c r="E458" i="12"/>
  <c r="E164" i="12"/>
  <c r="E103" i="12"/>
  <c r="E10" i="12"/>
  <c r="E132" i="12"/>
  <c r="E585" i="12"/>
  <c r="E586" i="12"/>
  <c r="E992" i="12"/>
  <c r="A992" i="12" s="1"/>
  <c r="E9" i="12"/>
  <c r="E355" i="12"/>
  <c r="E142" i="12"/>
  <c r="E627" i="12"/>
  <c r="E181" i="12"/>
  <c r="E430" i="12"/>
  <c r="E1053" i="12"/>
  <c r="A1053" i="12" s="1"/>
  <c r="E364" i="12"/>
  <c r="E46" i="12"/>
  <c r="E663" i="12"/>
  <c r="E558" i="12"/>
  <c r="E322" i="12"/>
  <c r="E93" i="12"/>
  <c r="E147" i="12"/>
  <c r="E254" i="12"/>
  <c r="E18" i="12"/>
  <c r="E605" i="12"/>
  <c r="E251" i="12"/>
  <c r="F554" i="13"/>
  <c r="A552" i="12"/>
  <c r="F111" i="13"/>
  <c r="A109" i="12"/>
  <c r="A326" i="12"/>
  <c r="F328" i="13"/>
  <c r="A261" i="12"/>
  <c r="F263" i="13"/>
  <c r="A625" i="12"/>
  <c r="A383" i="12"/>
  <c r="F385" i="13"/>
  <c r="F600" i="13"/>
  <c r="A598" i="12"/>
  <c r="F306" i="13"/>
  <c r="A304" i="12"/>
  <c r="A268" i="12"/>
  <c r="F270" i="13"/>
  <c r="A253" i="12"/>
  <c r="F255" i="13"/>
  <c r="F458" i="13"/>
  <c r="F287" i="13"/>
  <c r="A285" i="12"/>
  <c r="A420" i="12"/>
  <c r="F422" i="13"/>
  <c r="A628" i="12"/>
  <c r="F630" i="13"/>
  <c r="F570" i="13"/>
  <c r="F388" i="13"/>
  <c r="A386" i="12"/>
  <c r="A486" i="12"/>
  <c r="F488" i="13"/>
  <c r="F626" i="13"/>
  <c r="A624" i="12"/>
  <c r="A84" i="12"/>
  <c r="F86" i="13"/>
  <c r="F285" i="13"/>
  <c r="A515" i="12"/>
  <c r="F517" i="13"/>
  <c r="A439" i="12"/>
  <c r="F441" i="13"/>
  <c r="A485" i="12"/>
  <c r="F397" i="13"/>
  <c r="A395" i="12"/>
  <c r="F581" i="13"/>
  <c r="A579" i="12"/>
  <c r="F223" i="13"/>
  <c r="A221" i="12"/>
  <c r="A183" i="12"/>
  <c r="F185" i="13"/>
  <c r="A174" i="12"/>
  <c r="F176" i="13"/>
  <c r="A53" i="12"/>
  <c r="F55" i="13"/>
  <c r="F558" i="13"/>
  <c r="A556" i="12"/>
  <c r="A404" i="12"/>
  <c r="F406" i="13"/>
  <c r="F244" i="13"/>
  <c r="A242" i="12"/>
  <c r="A23" i="12"/>
  <c r="F25" i="13"/>
  <c r="A176" i="12"/>
  <c r="F178" i="13"/>
  <c r="A250" i="12"/>
  <c r="F252" i="13"/>
  <c r="F102" i="13"/>
  <c r="A100" i="12"/>
  <c r="A613" i="12"/>
  <c r="F494" i="13"/>
  <c r="A492" i="12"/>
  <c r="F187" i="13"/>
  <c r="A503" i="12"/>
  <c r="F505" i="13"/>
  <c r="A92" i="12"/>
  <c r="F94" i="13"/>
  <c r="F635" i="13"/>
  <c r="A633" i="12"/>
  <c r="A68" i="12"/>
  <c r="F70" i="13"/>
  <c r="A95" i="12"/>
  <c r="F97" i="13"/>
  <c r="A464" i="12"/>
  <c r="F466" i="13"/>
  <c r="A523" i="12"/>
  <c r="F525" i="13"/>
  <c r="A229" i="12"/>
  <c r="F231" i="13"/>
  <c r="F474" i="13"/>
  <c r="A472" i="12"/>
  <c r="A295" i="12"/>
  <c r="F297" i="13"/>
  <c r="F313" i="13"/>
  <c r="A311" i="12"/>
  <c r="A199" i="12"/>
  <c r="F201" i="13"/>
  <c r="A650" i="12"/>
  <c r="F652" i="13"/>
  <c r="A649" i="12"/>
  <c r="F651" i="13"/>
  <c r="A541" i="12"/>
  <c r="F543" i="13"/>
  <c r="A135" i="12"/>
  <c r="F137" i="13"/>
  <c r="A198" i="12"/>
  <c r="F200" i="13"/>
  <c r="A34" i="12"/>
  <c r="F36" i="13"/>
  <c r="A16" i="12"/>
  <c r="F18" i="13"/>
  <c r="A148" i="12"/>
  <c r="F150" i="13"/>
  <c r="F122" i="13"/>
  <c r="A120" i="12"/>
  <c r="A158" i="12"/>
  <c r="F160" i="13"/>
  <c r="A112" i="12"/>
  <c r="F114" i="13"/>
  <c r="F71" i="13"/>
  <c r="A69" i="12"/>
  <c r="A330" i="12"/>
  <c r="F332" i="13"/>
  <c r="A372" i="12"/>
  <c r="F374" i="13"/>
  <c r="A91" i="12"/>
  <c r="F93" i="13"/>
  <c r="A473" i="12"/>
  <c r="F475" i="13"/>
  <c r="A595" i="12"/>
  <c r="F597" i="13"/>
  <c r="A550" i="12"/>
  <c r="F552" i="13"/>
  <c r="T212" i="1"/>
  <c r="U212" i="1" s="1"/>
  <c r="V212" i="1" s="1"/>
  <c r="W212" i="1" s="1"/>
  <c r="G212" i="1" s="1"/>
  <c r="A212" i="1" s="1"/>
  <c r="A97" i="1"/>
  <c r="A143" i="1"/>
  <c r="A236" i="1"/>
  <c r="A305" i="1"/>
  <c r="A306" i="1"/>
  <c r="X412" i="12"/>
  <c r="X514" i="12"/>
  <c r="T256" i="12"/>
  <c r="X256" i="12" s="1"/>
  <c r="X238" i="12"/>
  <c r="T1004" i="12"/>
  <c r="X27" i="12"/>
  <c r="X1024" i="12"/>
  <c r="X246" i="12"/>
  <c r="X36" i="12"/>
  <c r="X329" i="12"/>
  <c r="X7" i="12"/>
  <c r="X8" i="12"/>
  <c r="X581" i="12"/>
  <c r="X455" i="12"/>
  <c r="X287" i="12"/>
  <c r="X30" i="12"/>
  <c r="T38" i="12"/>
  <c r="X507" i="12"/>
  <c r="X79" i="12"/>
  <c r="X356" i="12"/>
  <c r="X447" i="12"/>
  <c r="X487" i="12"/>
  <c r="X516" i="12"/>
  <c r="X530" i="12"/>
  <c r="X1023" i="12"/>
  <c r="X391" i="12"/>
  <c r="X83" i="12"/>
  <c r="T970" i="12"/>
  <c r="X970" i="12" s="1"/>
  <c r="X247" i="12"/>
  <c r="X414" i="12"/>
  <c r="X128" i="12"/>
  <c r="X134" i="12"/>
  <c r="X197" i="12"/>
  <c r="T244" i="12"/>
  <c r="X244" i="12" s="1"/>
  <c r="T17" i="12"/>
  <c r="X17" i="12" s="1"/>
  <c r="T59" i="12"/>
  <c r="X140" i="12"/>
  <c r="X218" i="12"/>
  <c r="X365" i="12"/>
  <c r="X116" i="12"/>
  <c r="X596" i="12"/>
  <c r="X435" i="12"/>
  <c r="X277" i="12"/>
  <c r="X279" i="12"/>
  <c r="X574" i="12"/>
  <c r="X13" i="12"/>
  <c r="T570" i="12"/>
  <c r="X570" i="12" s="1"/>
  <c r="X126" i="12"/>
  <c r="X652" i="12"/>
  <c r="X483" i="12"/>
  <c r="X980" i="12"/>
  <c r="T110" i="12"/>
  <c r="T471" i="12"/>
  <c r="X609" i="12"/>
  <c r="X402" i="12"/>
  <c r="X32" i="12"/>
  <c r="X635" i="12"/>
  <c r="X300" i="12"/>
  <c r="T188" i="12"/>
  <c r="X188" i="12" s="1"/>
  <c r="X235" i="12"/>
  <c r="X615" i="12"/>
  <c r="X155" i="12"/>
  <c r="T495" i="12"/>
  <c r="X981" i="12"/>
  <c r="T544" i="12"/>
  <c r="X544" i="12" s="1"/>
  <c r="T266" i="12"/>
  <c r="X266" i="12" s="1"/>
  <c r="X389" i="12"/>
  <c r="X230" i="12"/>
  <c r="X531" i="12"/>
  <c r="X80" i="12"/>
  <c r="T509" i="12"/>
  <c r="T1074" i="12"/>
  <c r="T450" i="12"/>
  <c r="X660" i="12"/>
  <c r="X272" i="12"/>
  <c r="X1077" i="12"/>
  <c r="T551" i="12"/>
  <c r="X551" i="12" s="1"/>
  <c r="X65" i="12"/>
  <c r="X191" i="12"/>
  <c r="X440" i="12"/>
  <c r="T328" i="12"/>
  <c r="X328" i="12" s="1"/>
  <c r="X28" i="12"/>
  <c r="T561" i="12"/>
  <c r="X561" i="12" s="1"/>
  <c r="X37" i="12"/>
  <c r="X643" i="12"/>
  <c r="X276" i="12"/>
  <c r="X78" i="12"/>
  <c r="X327" i="12"/>
  <c r="T299" i="12"/>
  <c r="T622" i="12"/>
  <c r="X622" i="12" s="1"/>
  <c r="T108" i="12"/>
  <c r="X108" i="12" s="1"/>
  <c r="X617" i="12"/>
  <c r="X582" i="12"/>
  <c r="X63" i="12"/>
  <c r="X388" i="12"/>
  <c r="X146" i="12"/>
  <c r="T369" i="12"/>
  <c r="X369" i="12" s="1"/>
  <c r="A363" i="12" l="1"/>
  <c r="F188" i="13"/>
  <c r="F104" i="13"/>
  <c r="F593" i="13"/>
  <c r="A448" i="12"/>
  <c r="F417" i="13"/>
  <c r="F430" i="13"/>
  <c r="F52" i="13"/>
  <c r="F409" i="13"/>
  <c r="F292" i="13"/>
  <c r="F595" i="13"/>
  <c r="A51" i="12"/>
  <c r="A629" i="12"/>
  <c r="F438" i="13"/>
  <c r="A371" i="12"/>
  <c r="F360" i="13"/>
  <c r="A588" i="12"/>
  <c r="F275" i="13"/>
  <c r="A245" i="12"/>
  <c r="A589" i="12"/>
  <c r="F286" i="13"/>
  <c r="A406" i="12"/>
  <c r="F649" i="13"/>
  <c r="A215" i="12"/>
  <c r="A648" i="12"/>
  <c r="F586" i="13"/>
  <c r="A547" i="12"/>
  <c r="A90" i="12"/>
  <c r="A559" i="12"/>
  <c r="A338" i="12"/>
  <c r="A378" i="12"/>
  <c r="F456" i="13"/>
  <c r="A314" i="12"/>
  <c r="F103" i="13"/>
  <c r="F382" i="13"/>
  <c r="F28" i="13"/>
  <c r="A498" i="12"/>
  <c r="F159" i="13"/>
  <c r="A208" i="12"/>
  <c r="A236" i="12"/>
  <c r="F222" i="13"/>
  <c r="F610" i="13"/>
  <c r="A234" i="12"/>
  <c r="A542" i="12"/>
  <c r="F213" i="13"/>
  <c r="F352" i="13"/>
  <c r="A67" i="12"/>
  <c r="A15" i="12"/>
  <c r="A506" i="12"/>
  <c r="F145" i="13"/>
  <c r="F56" i="13"/>
  <c r="E369" i="12"/>
  <c r="E146" i="12"/>
  <c r="E388" i="12"/>
  <c r="E63" i="12"/>
  <c r="E582" i="12"/>
  <c r="E617" i="12"/>
  <c r="E108" i="12"/>
  <c r="E622" i="12"/>
  <c r="E327" i="12"/>
  <c r="E78" i="12"/>
  <c r="E276" i="12"/>
  <c r="E643" i="12"/>
  <c r="E37" i="12"/>
  <c r="E561" i="12"/>
  <c r="E28" i="12"/>
  <c r="E328" i="12"/>
  <c r="E440" i="12"/>
  <c r="E191" i="12"/>
  <c r="E65" i="12"/>
  <c r="E551" i="12"/>
  <c r="E1077" i="12"/>
  <c r="A1077" i="12" s="1"/>
  <c r="E272" i="12"/>
  <c r="E660" i="12"/>
  <c r="A660" i="12" s="1"/>
  <c r="E80" i="12"/>
  <c r="E531" i="12"/>
  <c r="E230" i="12"/>
  <c r="E389" i="12"/>
  <c r="E266" i="12"/>
  <c r="E544" i="12"/>
  <c r="E981" i="12"/>
  <c r="A981" i="12" s="1"/>
  <c r="E155" i="12"/>
  <c r="E615" i="12"/>
  <c r="E235" i="12"/>
  <c r="E188" i="12"/>
  <c r="E300" i="12"/>
  <c r="E635" i="12"/>
  <c r="E32" i="12"/>
  <c r="E402" i="12"/>
  <c r="E609" i="12"/>
  <c r="E980" i="12"/>
  <c r="A980" i="12" s="1"/>
  <c r="E483" i="12"/>
  <c r="E652" i="12"/>
  <c r="E126" i="12"/>
  <c r="E570" i="12"/>
  <c r="E13" i="12"/>
  <c r="E574" i="12"/>
  <c r="E279" i="12"/>
  <c r="E277" i="12"/>
  <c r="E435" i="12"/>
  <c r="E596" i="12"/>
  <c r="E116" i="12"/>
  <c r="E365" i="12"/>
  <c r="E218" i="12"/>
  <c r="E140" i="12"/>
  <c r="E17" i="12"/>
  <c r="E244" i="12"/>
  <c r="E197" i="12"/>
  <c r="E134" i="12"/>
  <c r="E128" i="12"/>
  <c r="E414" i="12"/>
  <c r="E247" i="12"/>
  <c r="E970" i="12"/>
  <c r="A970" i="12" s="1"/>
  <c r="E83" i="12"/>
  <c r="E391" i="12"/>
  <c r="E1023" i="12"/>
  <c r="A1023" i="12" s="1"/>
  <c r="E530" i="12"/>
  <c r="E516" i="12"/>
  <c r="E487" i="12"/>
  <c r="E447" i="12"/>
  <c r="E356" i="12"/>
  <c r="E79" i="12"/>
  <c r="E507" i="12"/>
  <c r="E30" i="12"/>
  <c r="E287" i="12"/>
  <c r="E455" i="12"/>
  <c r="E581" i="12"/>
  <c r="E8" i="12"/>
  <c r="E7" i="12"/>
  <c r="E329" i="12"/>
  <c r="E36" i="12"/>
  <c r="E246" i="12"/>
  <c r="E1024" i="12"/>
  <c r="A1024" i="12" s="1"/>
  <c r="E27" i="12"/>
  <c r="E238" i="12"/>
  <c r="E256" i="12"/>
  <c r="E514" i="12"/>
  <c r="E412" i="12"/>
  <c r="A317" i="12"/>
  <c r="F319" i="13"/>
  <c r="A587" i="12"/>
  <c r="F589" i="13"/>
  <c r="A403" i="12"/>
  <c r="F405" i="13"/>
  <c r="A136" i="12"/>
  <c r="F138" i="13"/>
  <c r="A540" i="12"/>
  <c r="F542" i="13"/>
  <c r="A117" i="12"/>
  <c r="F119" i="13"/>
  <c r="A342" i="12"/>
  <c r="F344" i="13"/>
  <c r="F239" i="13"/>
  <c r="A237" i="12"/>
  <c r="F298" i="13"/>
  <c r="A296" i="12"/>
  <c r="F314" i="13"/>
  <c r="A312" i="12"/>
  <c r="F233" i="13"/>
  <c r="F23" i="13"/>
  <c r="F498" i="13"/>
  <c r="A496" i="12"/>
  <c r="A184" i="12"/>
  <c r="F186" i="13"/>
  <c r="A401" i="12"/>
  <c r="F403" i="13"/>
  <c r="F503" i="13"/>
  <c r="A501" i="12"/>
  <c r="F337" i="13"/>
  <c r="A335" i="12"/>
  <c r="F392" i="13"/>
  <c r="A390" i="12"/>
  <c r="F394" i="13"/>
  <c r="A392" i="12"/>
  <c r="A172" i="12"/>
  <c r="F174" i="13"/>
  <c r="A336" i="12"/>
  <c r="F338" i="13"/>
  <c r="A133" i="12"/>
  <c r="F135" i="13"/>
  <c r="A505" i="12"/>
  <c r="F507" i="13"/>
  <c r="A468" i="12"/>
  <c r="F470" i="13"/>
  <c r="A267" i="12"/>
  <c r="F269" i="13"/>
  <c r="F98" i="13"/>
  <c r="A96" i="12"/>
  <c r="A444" i="12"/>
  <c r="F446" i="13"/>
  <c r="F663" i="13"/>
  <c r="A661" i="12"/>
  <c r="F207" i="13"/>
  <c r="A205" i="12"/>
  <c r="F481" i="13"/>
  <c r="A479" i="12"/>
  <c r="F483" i="13"/>
  <c r="F226" i="13"/>
  <c r="A224" i="12"/>
  <c r="A138" i="12"/>
  <c r="F140" i="13"/>
  <c r="A214" i="12"/>
  <c r="F216" i="13"/>
  <c r="F33" i="13"/>
  <c r="A31" i="12"/>
  <c r="A626" i="12"/>
  <c r="F628" i="13"/>
  <c r="F350" i="13"/>
  <c r="A348" i="12"/>
  <c r="F198" i="13"/>
  <c r="A196" i="12"/>
  <c r="A353" i="12"/>
  <c r="F355" i="13"/>
  <c r="F605" i="13"/>
  <c r="A603" i="12"/>
  <c r="A257" i="12"/>
  <c r="F259" i="13"/>
  <c r="F377" i="13"/>
  <c r="A375" i="12"/>
  <c r="F625" i="13"/>
  <c r="A623" i="12"/>
  <c r="A334" i="12"/>
  <c r="F336" i="13"/>
  <c r="F284" i="13"/>
  <c r="A282" i="12"/>
  <c r="A387" i="12"/>
  <c r="F389" i="13"/>
  <c r="F375" i="13"/>
  <c r="A210" i="12"/>
  <c r="F212" i="13"/>
  <c r="F46" i="13"/>
  <c r="A44" i="12"/>
  <c r="A398" i="12"/>
  <c r="F400" i="13"/>
  <c r="A41" i="12"/>
  <c r="F43" i="13"/>
  <c r="A232" i="12"/>
  <c r="F234" i="13"/>
  <c r="F613" i="13"/>
  <c r="A611" i="12"/>
  <c r="F22" i="13"/>
  <c r="A20" i="12"/>
  <c r="A320" i="12"/>
  <c r="F322" i="13"/>
  <c r="F407" i="13"/>
  <c r="A405" i="12"/>
  <c r="A524" i="12"/>
  <c r="F526" i="13"/>
  <c r="F169" i="13"/>
  <c r="A167" i="12"/>
  <c r="A89" i="12"/>
  <c r="F91" i="13"/>
  <c r="F171" i="13"/>
  <c r="A169" i="12"/>
  <c r="F241" i="13"/>
  <c r="A239" i="12"/>
  <c r="F139" i="13"/>
  <c r="A137" i="12"/>
  <c r="A39" i="12"/>
  <c r="F41" i="13"/>
  <c r="A337" i="12"/>
  <c r="F339" i="13"/>
  <c r="A605" i="12"/>
  <c r="F607" i="13"/>
  <c r="F492" i="13"/>
  <c r="A490" i="12"/>
  <c r="A493" i="12"/>
  <c r="F495" i="13"/>
  <c r="A583" i="12"/>
  <c r="F585" i="13"/>
  <c r="F467" i="13"/>
  <c r="A465" i="12"/>
  <c r="F300" i="13"/>
  <c r="A298" i="12"/>
  <c r="A124" i="12"/>
  <c r="F126" i="13"/>
  <c r="F443" i="13"/>
  <c r="A441" i="12"/>
  <c r="F468" i="13"/>
  <c r="A466" i="12"/>
  <c r="F540" i="13"/>
  <c r="A538" i="12"/>
  <c r="A443" i="12"/>
  <c r="F445" i="13"/>
  <c r="F432" i="13"/>
  <c r="A430" i="12"/>
  <c r="A482" i="12"/>
  <c r="F484" i="13"/>
  <c r="F571" i="13"/>
  <c r="A569" i="12"/>
  <c r="F227" i="13"/>
  <c r="A225" i="12"/>
  <c r="A262" i="12"/>
  <c r="F264" i="13"/>
  <c r="A132" i="12"/>
  <c r="F134" i="13"/>
  <c r="A529" i="12"/>
  <c r="F531" i="13"/>
  <c r="A324" i="12"/>
  <c r="F326" i="13"/>
  <c r="A548" i="12"/>
  <c r="F550" i="13"/>
  <c r="F253" i="13"/>
  <c r="A251" i="12"/>
  <c r="A281" i="12"/>
  <c r="F283" i="13"/>
  <c r="F108" i="13"/>
  <c r="A106" i="12"/>
  <c r="F320" i="13"/>
  <c r="A318" i="12"/>
  <c r="F641" i="13"/>
  <c r="A639" i="12"/>
  <c r="A659" i="12"/>
  <c r="F661" i="13"/>
  <c r="F460" i="13"/>
  <c r="A458" i="12"/>
  <c r="F421" i="13"/>
  <c r="A419" i="12"/>
  <c r="A434" i="12"/>
  <c r="F436" i="13"/>
  <c r="F295" i="13"/>
  <c r="A293" i="12"/>
  <c r="F277" i="13"/>
  <c r="A275" i="12"/>
  <c r="A241" i="12"/>
  <c r="F243" i="13"/>
  <c r="F521" i="13"/>
  <c r="A519" i="12"/>
  <c r="A189" i="12"/>
  <c r="F191" i="13"/>
  <c r="F16" i="13"/>
  <c r="A14" i="12"/>
  <c r="A367" i="12"/>
  <c r="F369" i="13"/>
  <c r="A360" i="12"/>
  <c r="F362" i="13"/>
  <c r="A638" i="12"/>
  <c r="F640" i="13"/>
  <c r="A12" i="12"/>
  <c r="F14" i="13"/>
  <c r="A577" i="12"/>
  <c r="F579" i="13"/>
  <c r="F623" i="13"/>
  <c r="A621" i="12"/>
  <c r="A111" i="12"/>
  <c r="F113" i="13"/>
  <c r="A534" i="12"/>
  <c r="F536" i="13"/>
  <c r="A630" i="12"/>
  <c r="F632" i="13"/>
  <c r="A520" i="12"/>
  <c r="F522" i="13"/>
  <c r="A289" i="12"/>
  <c r="F291" i="13"/>
  <c r="A345" i="12"/>
  <c r="F347" i="13"/>
  <c r="F95" i="13"/>
  <c r="A93" i="12"/>
  <c r="A127" i="12"/>
  <c r="F129" i="13"/>
  <c r="A424" i="12"/>
  <c r="F426" i="13"/>
  <c r="A366" i="12"/>
  <c r="F368" i="13"/>
  <c r="F357" i="13"/>
  <c r="A355" i="12"/>
  <c r="A618" i="12"/>
  <c r="F620" i="13"/>
  <c r="F662" i="13" l="1"/>
  <c r="A327" i="12"/>
  <c r="F329" i="13"/>
  <c r="A322" i="12"/>
  <c r="F324" i="13"/>
  <c r="A364" i="12"/>
  <c r="F366" i="13"/>
  <c r="A300" i="12"/>
  <c r="F302" i="13"/>
  <c r="F144" i="13"/>
  <c r="A142" i="12"/>
  <c r="A5" i="12"/>
  <c r="F7" i="13"/>
  <c r="F653" i="13"/>
  <c r="A651" i="12"/>
  <c r="A341" i="12"/>
  <c r="F343" i="13"/>
  <c r="F214" i="13"/>
  <c r="A212" i="12"/>
  <c r="F123" i="13"/>
  <c r="A121" i="12"/>
  <c r="F311" i="13"/>
  <c r="A309" i="12"/>
  <c r="A134" i="12"/>
  <c r="F136" i="13"/>
  <c r="A418" i="12"/>
  <c r="F420" i="13"/>
  <c r="F9" i="13"/>
  <c r="A7" i="12"/>
  <c r="A78" i="12"/>
  <c r="F80" i="13"/>
  <c r="A347" i="12"/>
  <c r="F349" i="13"/>
  <c r="A115" i="12"/>
  <c r="F117" i="13"/>
  <c r="F637" i="13"/>
  <c r="A635" i="12"/>
  <c r="A528" i="12"/>
  <c r="F530" i="13"/>
  <c r="F130" i="13"/>
  <c r="A128" i="12"/>
  <c r="A254" i="12"/>
  <c r="F256" i="13"/>
  <c r="F560" i="13"/>
  <c r="A558" i="12"/>
  <c r="A83" i="12"/>
  <c r="F85" i="13"/>
  <c r="A514" i="12"/>
  <c r="F516" i="13"/>
  <c r="F12" i="13"/>
  <c r="A10" i="12"/>
  <c r="F442" i="13"/>
  <c r="A440" i="12"/>
  <c r="A609" i="12"/>
  <c r="F611" i="13"/>
  <c r="A149" i="12"/>
  <c r="F151" i="13"/>
  <c r="A52" i="12"/>
  <c r="F54" i="13"/>
  <c r="F393" i="13"/>
  <c r="A391" i="12"/>
  <c r="A536" i="12"/>
  <c r="F538" i="13"/>
  <c r="F428" i="13"/>
  <c r="A426" i="12"/>
  <c r="F66" i="13"/>
  <c r="A64" i="12"/>
  <c r="A412" i="12"/>
  <c r="F414" i="13"/>
  <c r="A429" i="12"/>
  <c r="F431" i="13"/>
  <c r="A457" i="12"/>
  <c r="F459" i="13"/>
  <c r="A641" i="12"/>
  <c r="F643" i="13"/>
  <c r="A252" i="12"/>
  <c r="F254" i="13"/>
  <c r="A567" i="12"/>
  <c r="F569" i="13"/>
  <c r="A377" i="12"/>
  <c r="F379" i="13"/>
  <c r="F15" i="13"/>
  <c r="A13" i="12"/>
  <c r="F149" i="13"/>
  <c r="A147" i="12"/>
  <c r="A663" i="12"/>
  <c r="F665" i="13"/>
  <c r="A487" i="12"/>
  <c r="F489" i="13"/>
  <c r="A9" i="12"/>
  <c r="F11" i="13"/>
  <c r="A103" i="12"/>
  <c r="F105" i="13"/>
  <c r="F166" i="13"/>
  <c r="A164" i="12"/>
  <c r="F455" i="13"/>
  <c r="A453" i="12"/>
  <c r="A248" i="12"/>
  <c r="F250" i="13"/>
  <c r="F82" i="13"/>
  <c r="A80" i="12"/>
  <c r="A574" i="12"/>
  <c r="F576" i="13"/>
  <c r="A447" i="12"/>
  <c r="F449" i="13"/>
  <c r="A425" i="12"/>
  <c r="F427" i="13"/>
  <c r="F67" i="13"/>
  <c r="A65" i="12"/>
  <c r="F537" i="13"/>
  <c r="A535" i="12"/>
  <c r="A437" i="12"/>
  <c r="F439" i="13"/>
  <c r="A125" i="12"/>
  <c r="F127" i="13"/>
  <c r="A640" i="12"/>
  <c r="F642" i="13"/>
  <c r="A531" i="12"/>
  <c r="F533" i="13"/>
  <c r="F596" i="13"/>
  <c r="A594" i="12"/>
  <c r="A33" i="12"/>
  <c r="F35" i="13"/>
  <c r="A279" i="12"/>
  <c r="F281" i="13"/>
  <c r="A553" i="12"/>
  <c r="F555" i="13"/>
  <c r="F262" i="13"/>
  <c r="A260" i="12"/>
  <c r="A18" i="12"/>
  <c r="F20" i="13"/>
  <c r="F48" i="13"/>
  <c r="A46" i="12"/>
  <c r="A181" i="12"/>
  <c r="F183" i="13"/>
  <c r="A627" i="12"/>
  <c r="F629" i="13"/>
  <c r="F588" i="13"/>
  <c r="A586" i="12"/>
  <c r="F587" i="13"/>
  <c r="A585" i="12"/>
  <c r="A218" i="12"/>
  <c r="F220" i="13"/>
  <c r="A455" i="12"/>
  <c r="F457" i="13"/>
  <c r="A461" i="12"/>
  <c r="F463" i="13"/>
  <c r="F132" i="13"/>
  <c r="A130" i="12"/>
  <c r="A219" i="12"/>
  <c r="F221" i="13"/>
  <c r="A77" i="12"/>
  <c r="F79" i="13"/>
  <c r="A488" i="12"/>
  <c r="F490" i="13"/>
  <c r="F535" i="13"/>
  <c r="A533" i="12"/>
  <c r="A154" i="12"/>
  <c r="F156" i="13"/>
  <c r="A476" i="12"/>
  <c r="F478" i="13"/>
  <c r="F335" i="13"/>
  <c r="A333" i="12"/>
  <c r="F482" i="13"/>
  <c r="A480" i="12"/>
  <c r="A388" i="12"/>
  <c r="F390" i="13"/>
  <c r="A98" i="12"/>
  <c r="F100" i="13"/>
  <c r="A469" i="12"/>
  <c r="F471" i="13"/>
  <c r="X299" i="12"/>
  <c r="X450" i="12"/>
  <c r="X471" i="12"/>
  <c r="X38" i="12"/>
  <c r="X1004" i="12"/>
  <c r="X590" i="12"/>
  <c r="X286" i="12"/>
  <c r="V987" i="14"/>
  <c r="V3212" i="14"/>
  <c r="V1138" i="14"/>
  <c r="V2141" i="14"/>
  <c r="V227" i="14"/>
  <c r="V1192" i="14"/>
  <c r="V346" i="14"/>
  <c r="V2422" i="14"/>
  <c r="V2166" i="14"/>
  <c r="V1754" i="14"/>
  <c r="V997" i="14"/>
  <c r="V658" i="14"/>
  <c r="V1120" i="14"/>
  <c r="V1652" i="14"/>
  <c r="V2827" i="14"/>
  <c r="V999" i="14"/>
  <c r="V1352" i="14"/>
  <c r="V399" i="14"/>
  <c r="V1779" i="14"/>
  <c r="V3148" i="14"/>
  <c r="V2671" i="14"/>
  <c r="V1898" i="14"/>
  <c r="V2378" i="14"/>
  <c r="V2647" i="14"/>
  <c r="V2748" i="14"/>
  <c r="V2924" i="14"/>
  <c r="V2862" i="14"/>
  <c r="V3137" i="14"/>
  <c r="V1647" i="14"/>
  <c r="V340" i="14"/>
  <c r="V3207" i="14"/>
  <c r="V3430" i="14"/>
  <c r="V1682" i="14"/>
  <c r="V544" i="14"/>
  <c r="V2441" i="14"/>
  <c r="V2248" i="14"/>
  <c r="V2402" i="14"/>
  <c r="V162" i="14"/>
  <c r="V2966" i="14"/>
  <c r="V1904" i="14"/>
  <c r="V1870" i="14"/>
  <c r="V9" i="14"/>
  <c r="V932" i="14"/>
  <c r="V151" i="14"/>
  <c r="V329" i="14"/>
  <c r="V2130" i="14"/>
  <c r="V1476" i="14"/>
  <c r="V548" i="14"/>
  <c r="V2713" i="14"/>
  <c r="V3285" i="14"/>
  <c r="V1195" i="14"/>
  <c r="V862" i="14"/>
  <c r="V393" i="14"/>
  <c r="V2259" i="14"/>
  <c r="V1012" i="14"/>
  <c r="V2204" i="14"/>
  <c r="V955" i="14"/>
  <c r="V2730" i="14"/>
  <c r="V477" i="14"/>
  <c r="V323" i="14"/>
  <c r="V2363" i="14"/>
  <c r="V2908" i="14"/>
  <c r="V2602" i="14"/>
  <c r="V3026" i="14"/>
  <c r="V318" i="14"/>
  <c r="V3266" i="14"/>
  <c r="V857" i="14"/>
  <c r="V467" i="14"/>
  <c r="V10" i="14"/>
  <c r="V3106" i="14"/>
  <c r="V2948" i="14"/>
  <c r="V394" i="14"/>
  <c r="V3209" i="14"/>
  <c r="V2996" i="14"/>
  <c r="V202" i="14"/>
  <c r="V2123" i="14"/>
  <c r="V3071" i="14"/>
  <c r="V2679" i="14"/>
  <c r="V404" i="14"/>
  <c r="V1390" i="14"/>
  <c r="V2615" i="14"/>
  <c r="V885" i="14"/>
  <c r="V1175" i="14"/>
  <c r="V73" i="14"/>
  <c r="V2126" i="14"/>
  <c r="V74" i="14"/>
  <c r="V2793" i="14"/>
  <c r="V262" i="14"/>
  <c r="V2741" i="14"/>
  <c r="V2125" i="14"/>
  <c r="V867" i="14"/>
  <c r="V423" i="14"/>
  <c r="V1053" i="14"/>
  <c r="V2365" i="14"/>
  <c r="V1935" i="14"/>
  <c r="V2916" i="14"/>
  <c r="V380" i="14"/>
  <c r="V395" i="14"/>
  <c r="V209" i="14"/>
  <c r="V487" i="14"/>
  <c r="V2999" i="14"/>
  <c r="V1034" i="14"/>
  <c r="V3389" i="14"/>
  <c r="V1022" i="14"/>
  <c r="V2733" i="14"/>
  <c r="X255" i="12"/>
  <c r="V1592" i="14"/>
  <c r="V1992" i="14"/>
  <c r="V3034" i="14"/>
  <c r="V2985" i="14"/>
  <c r="V1414" i="14"/>
  <c r="V83" i="14"/>
  <c r="V2357" i="14"/>
  <c r="V1628" i="14"/>
  <c r="V1877" i="14"/>
  <c r="V3164" i="14"/>
  <c r="V2865" i="14"/>
  <c r="V1488" i="14"/>
  <c r="V2177" i="14"/>
  <c r="X655" i="12"/>
  <c r="V2101" i="14"/>
  <c r="V274" i="14"/>
  <c r="V2258" i="14"/>
  <c r="V176" i="14"/>
  <c r="V1100" i="14"/>
  <c r="V2842" i="14"/>
  <c r="V2182" i="14"/>
  <c r="V3277" i="14"/>
  <c r="V907" i="14"/>
  <c r="V823" i="14"/>
  <c r="V2487" i="14"/>
  <c r="V660" i="14"/>
  <c r="V1571" i="14"/>
  <c r="V2270" i="14"/>
  <c r="V597" i="14"/>
  <c r="V432" i="14"/>
  <c r="V20" i="14"/>
  <c r="V1044" i="14"/>
  <c r="V872" i="14"/>
  <c r="V2920" i="14"/>
  <c r="V2790" i="14"/>
  <c r="V3081" i="14"/>
  <c r="V1188" i="14"/>
  <c r="V46" i="14"/>
  <c r="V3183" i="14"/>
  <c r="V1972" i="14"/>
  <c r="V1342" i="14"/>
  <c r="V2547" i="14"/>
  <c r="V1217" i="14"/>
  <c r="V2393" i="14"/>
  <c r="V721" i="14"/>
  <c r="V2728" i="14"/>
  <c r="V2778" i="14"/>
  <c r="V3172" i="14"/>
  <c r="V1481" i="14"/>
  <c r="V927" i="14"/>
  <c r="V1020" i="14"/>
  <c r="V2738" i="14"/>
  <c r="V601" i="14"/>
  <c r="V2482" i="14"/>
  <c r="V3169" i="14"/>
  <c r="V822" i="14"/>
  <c r="V2856" i="14"/>
  <c r="V1939" i="14"/>
  <c r="V3130" i="14"/>
  <c r="V1499" i="14"/>
  <c r="V310" i="14"/>
  <c r="V1480" i="14"/>
  <c r="V2684" i="14"/>
  <c r="V1248" i="14"/>
  <c r="V3413" i="14"/>
  <c r="V2148" i="14"/>
  <c r="V1863" i="14"/>
  <c r="V3371" i="14"/>
  <c r="V1185" i="14"/>
  <c r="V2555" i="14"/>
  <c r="V2306" i="14"/>
  <c r="V2890" i="14"/>
  <c r="V1389" i="14"/>
  <c r="V1585" i="14"/>
  <c r="V2263" i="14"/>
  <c r="V471" i="14"/>
  <c r="V2502" i="14"/>
  <c r="V402" i="14"/>
  <c r="V1670" i="14"/>
  <c r="V2836" i="14"/>
  <c r="V1246" i="14"/>
  <c r="V757" i="14"/>
  <c r="V3314" i="14"/>
  <c r="V1469" i="14"/>
  <c r="V2740" i="14"/>
  <c r="V367" i="14"/>
  <c r="V2362" i="14"/>
  <c r="V496" i="14"/>
  <c r="V702" i="14"/>
  <c r="V1373" i="14"/>
  <c r="V587" i="14"/>
  <c r="V2158" i="14"/>
  <c r="V2499" i="14"/>
  <c r="V1880" i="14"/>
  <c r="V3343" i="14"/>
  <c r="V1119" i="14"/>
  <c r="V2993" i="14"/>
  <c r="V960" i="14"/>
  <c r="V1156" i="14"/>
  <c r="V2064" i="14"/>
  <c r="V2600" i="14"/>
  <c r="V3006" i="14"/>
  <c r="V2638" i="14"/>
  <c r="V2262" i="14"/>
  <c r="V2622" i="14"/>
  <c r="V1408" i="14"/>
  <c r="V1320" i="14"/>
  <c r="V2782" i="14"/>
  <c r="V1729" i="14"/>
  <c r="V2103" i="14"/>
  <c r="V1466" i="14"/>
  <c r="V3092" i="14"/>
  <c r="V2642" i="14"/>
  <c r="V1301" i="14"/>
  <c r="V3068" i="14"/>
  <c r="V693" i="14"/>
  <c r="V144" i="14"/>
  <c r="V3424" i="14"/>
  <c r="Y1779" i="14"/>
  <c r="X563" i="12"/>
  <c r="V613" i="14"/>
  <c r="V845" i="14"/>
  <c r="V1657" i="14"/>
  <c r="V253" i="14"/>
  <c r="V2744" i="14"/>
  <c r="V1866" i="14"/>
  <c r="V2852" i="14"/>
  <c r="V344" i="14"/>
  <c r="V2616" i="14"/>
  <c r="V733" i="14"/>
  <c r="V1450" i="14"/>
  <c r="V1889" i="14"/>
  <c r="V855" i="14"/>
  <c r="X513" i="12"/>
  <c r="X171" i="12"/>
  <c r="X368" i="12"/>
  <c r="V1345" i="14"/>
  <c r="V775" i="14"/>
  <c r="V1314" i="14"/>
  <c r="V1356" i="14"/>
  <c r="V2302" i="14"/>
  <c r="V70" i="14"/>
  <c r="V2388" i="14"/>
  <c r="V330" i="14"/>
  <c r="V861" i="14"/>
  <c r="V873" i="14"/>
  <c r="V2290" i="14"/>
  <c r="V1849" i="14"/>
  <c r="V3374" i="14"/>
  <c r="V802" i="14"/>
  <c r="V3364" i="14"/>
  <c r="V673" i="14"/>
  <c r="V334" i="14"/>
  <c r="V961" i="14"/>
  <c r="V1463" i="14"/>
  <c r="V2978" i="14"/>
  <c r="V25" i="14"/>
  <c r="V840" i="14"/>
  <c r="V2371" i="14"/>
  <c r="V2076" i="14"/>
  <c r="V3249" i="14"/>
  <c r="V443" i="14"/>
  <c r="V1824" i="14"/>
  <c r="V1508" i="14"/>
  <c r="V95" i="14"/>
  <c r="V1273" i="14"/>
  <c r="V387" i="14"/>
  <c r="V2961" i="14"/>
  <c r="V2399" i="14"/>
  <c r="V1605" i="14"/>
  <c r="V508" i="14"/>
  <c r="V1384" i="14"/>
  <c r="V3302" i="14"/>
  <c r="V413" i="14"/>
  <c r="V476" i="14"/>
  <c r="V1538" i="14"/>
  <c r="V2377" i="14"/>
  <c r="V267" i="14"/>
  <c r="V2163" i="14"/>
  <c r="V3325" i="14"/>
  <c r="V3012" i="14"/>
  <c r="V699" i="14"/>
  <c r="V129" i="14"/>
  <c r="V2606" i="14"/>
  <c r="V2942" i="14"/>
  <c r="V454" i="14"/>
  <c r="V1881" i="14"/>
  <c r="V1172" i="14"/>
  <c r="V1949" i="14"/>
  <c r="V184" i="14"/>
  <c r="V2780" i="14"/>
  <c r="V1715" i="14"/>
  <c r="V212" i="14"/>
  <c r="V3156" i="14"/>
  <c r="V3391" i="14"/>
  <c r="V2732" i="14"/>
  <c r="V1321" i="14"/>
  <c r="V737" i="14"/>
  <c r="V339" i="14"/>
  <c r="V535" i="14"/>
  <c r="V2169" i="14"/>
  <c r="V223" i="14"/>
  <c r="V2351" i="14"/>
  <c r="V2041" i="14"/>
  <c r="V2960" i="14"/>
  <c r="V507" i="14"/>
  <c r="V1803" i="14"/>
  <c r="V1495" i="14"/>
  <c r="V116" i="14"/>
  <c r="V2692" i="14"/>
  <c r="V933" i="14"/>
  <c r="V3109" i="14"/>
  <c r="V3163" i="14"/>
  <c r="V844" i="14"/>
  <c r="V388" i="14"/>
  <c r="V2045" i="14"/>
  <c r="V3348" i="14"/>
  <c r="V373" i="14"/>
  <c r="V868" i="14"/>
  <c r="V374" i="14"/>
  <c r="V3337" i="14"/>
  <c r="V1990" i="14"/>
  <c r="V2956" i="14"/>
  <c r="V317" i="14"/>
  <c r="V3173" i="14"/>
  <c r="V619" i="14"/>
  <c r="V1431" i="14"/>
  <c r="V1540" i="14"/>
  <c r="V819" i="14"/>
  <c r="V903" i="14"/>
  <c r="V2841" i="14"/>
  <c r="V372" i="14"/>
  <c r="V1573" i="14"/>
  <c r="V2821" i="14"/>
  <c r="V1820" i="14"/>
  <c r="V2623" i="14"/>
  <c r="V88" i="14"/>
  <c r="V2969" i="14"/>
  <c r="V241" i="14"/>
  <c r="Y2270" i="14"/>
  <c r="Y25" i="14"/>
  <c r="X397" i="12"/>
  <c r="V2059" i="14"/>
  <c r="V249" i="14"/>
  <c r="V1461" i="14"/>
  <c r="V759" i="14"/>
  <c r="V2015" i="14"/>
  <c r="V39" i="14"/>
  <c r="V2936" i="14"/>
  <c r="V1888" i="14"/>
  <c r="V1558" i="14"/>
  <c r="V1783" i="14"/>
  <c r="V519" i="14"/>
  <c r="V1169" i="14"/>
  <c r="V1594" i="14"/>
  <c r="X316" i="12"/>
  <c r="X1018" i="12"/>
  <c r="V1184" i="14"/>
  <c r="V3061" i="14"/>
  <c r="V1415" i="14"/>
  <c r="V817" i="14"/>
  <c r="V1987" i="14"/>
  <c r="V2010" i="14"/>
  <c r="V2413" i="14"/>
  <c r="V1173" i="14"/>
  <c r="V2293" i="14"/>
  <c r="V2829" i="14"/>
  <c r="V836" i="14"/>
  <c r="V3185" i="14"/>
  <c r="V107" i="14"/>
  <c r="V1346" i="14"/>
  <c r="V1906" i="14"/>
  <c r="V600" i="14"/>
  <c r="V852" i="14"/>
  <c r="V2676" i="14"/>
  <c r="V2069" i="14"/>
  <c r="V1983" i="14"/>
  <c r="V1023" i="14"/>
  <c r="V1574" i="14"/>
  <c r="V1230" i="14"/>
  <c r="V523" i="14"/>
  <c r="V3165" i="14"/>
  <c r="V38" i="14"/>
  <c r="V2608" i="14"/>
  <c r="V2903" i="14"/>
  <c r="V1082" i="14"/>
  <c r="V2281" i="14"/>
  <c r="V1015" i="14"/>
  <c r="V1876" i="14"/>
  <c r="V1399" i="14"/>
  <c r="V2323" i="14"/>
  <c r="V1435" i="14"/>
  <c r="V2843" i="14"/>
  <c r="V952" i="14"/>
  <c r="V1621" i="14"/>
  <c r="V1988" i="14"/>
  <c r="V890" i="14"/>
  <c r="V2889" i="14"/>
  <c r="V2108" i="14"/>
  <c r="V2578" i="14"/>
  <c r="V1453" i="14"/>
  <c r="V1668" i="14"/>
  <c r="V2675" i="14"/>
  <c r="V2188" i="14"/>
  <c r="V1801" i="14"/>
  <c r="V375" i="14"/>
  <c r="V2714" i="14"/>
  <c r="V2712" i="14"/>
  <c r="V52" i="14"/>
  <c r="V490" i="14"/>
  <c r="V1079" i="14"/>
  <c r="V586" i="14"/>
  <c r="V2335" i="14"/>
  <c r="V1968" i="14"/>
  <c r="V2337" i="14"/>
  <c r="V3243" i="14"/>
  <c r="V1920" i="14"/>
  <c r="V1334" i="14"/>
  <c r="V787" i="14"/>
  <c r="V985" i="14"/>
  <c r="V949" i="14"/>
  <c r="V1809" i="14"/>
  <c r="V361" i="14"/>
  <c r="V2693" i="14"/>
  <c r="V539" i="14"/>
  <c r="V1462" i="14"/>
  <c r="V3133" i="14"/>
  <c r="V2236" i="14"/>
  <c r="V725" i="14"/>
  <c r="V1316" i="14"/>
  <c r="V2992" i="14"/>
  <c r="V831" i="14"/>
  <c r="V1690" i="14"/>
  <c r="V2450" i="14"/>
  <c r="V1118" i="14"/>
  <c r="V1995" i="14"/>
  <c r="V3087" i="14"/>
  <c r="V1220" i="14"/>
  <c r="V2831" i="14"/>
  <c r="V1084" i="14"/>
  <c r="V270" i="14"/>
  <c r="V238" i="14"/>
  <c r="V1087" i="14"/>
  <c r="V1452" i="14"/>
  <c r="V639" i="14"/>
  <c r="V754" i="14"/>
  <c r="V2111" i="14"/>
  <c r="V1536" i="14"/>
  <c r="V2462" i="14"/>
  <c r="V2331" i="14"/>
  <c r="V573" i="14"/>
  <c r="V1572" i="14"/>
  <c r="V2332" i="14"/>
  <c r="V3370" i="14"/>
  <c r="V756" i="14"/>
  <c r="V1673" i="14"/>
  <c r="V1796" i="14"/>
  <c r="V646" i="14"/>
  <c r="V1721" i="14"/>
  <c r="V133" i="14"/>
  <c r="V1333" i="14"/>
  <c r="V923" i="14"/>
  <c r="Y2371" i="14"/>
  <c r="Y1346" i="14"/>
  <c r="X213" i="12"/>
  <c r="V874" i="14"/>
  <c r="V1285" i="14"/>
  <c r="V3094" i="14"/>
  <c r="V760" i="14"/>
  <c r="V1413" i="14"/>
  <c r="V2207" i="14"/>
  <c r="V2172" i="14"/>
  <c r="V96" i="14"/>
  <c r="V1984" i="14"/>
  <c r="V1317" i="14"/>
  <c r="X1074" i="12"/>
  <c r="X110" i="12"/>
  <c r="X59" i="12"/>
  <c r="X73" i="12"/>
  <c r="X306" i="12"/>
  <c r="X153" i="12"/>
  <c r="V1515" i="14"/>
  <c r="V3223" i="14"/>
  <c r="V12" i="14"/>
  <c r="V1280" i="14"/>
  <c r="V2443" i="14"/>
  <c r="V2731" i="14"/>
  <c r="V1725" i="14"/>
  <c r="V3357" i="14"/>
  <c r="V2542" i="14"/>
  <c r="V3035" i="14"/>
  <c r="V1259" i="14"/>
  <c r="V692" i="14"/>
  <c r="V1338" i="14"/>
  <c r="V2774" i="14"/>
  <c r="V2551" i="14"/>
  <c r="V82" i="14"/>
  <c r="V2709" i="14"/>
  <c r="V1133" i="14"/>
  <c r="V3347" i="14"/>
  <c r="V2861" i="14"/>
  <c r="V2626" i="14"/>
  <c r="V1328" i="14"/>
  <c r="V1269" i="14"/>
  <c r="V3077" i="14"/>
  <c r="V313" i="14"/>
  <c r="V1963" i="14"/>
  <c r="V795" i="14"/>
  <c r="Y2924" i="14"/>
  <c r="V905" i="14"/>
  <c r="V1792" i="14"/>
  <c r="V3334" i="14"/>
  <c r="V1552" i="14"/>
  <c r="V3379" i="14"/>
  <c r="V3298" i="14"/>
  <c r="V1062" i="14"/>
  <c r="V29" i="14"/>
  <c r="V2771" i="14"/>
  <c r="V984" i="14"/>
  <c r="V1718" i="14"/>
  <c r="V105" i="14"/>
  <c r="V981" i="14"/>
  <c r="V3134" i="14"/>
  <c r="V1245" i="14"/>
  <c r="V2496" i="14"/>
  <c r="V1276" i="14"/>
  <c r="V1569" i="14"/>
  <c r="V1624" i="14"/>
  <c r="V1436" i="14"/>
  <c r="V3264" i="14"/>
  <c r="V865" i="14"/>
  <c r="V3316" i="14"/>
  <c r="V2640" i="14"/>
  <c r="V1520" i="14"/>
  <c r="V1010" i="14"/>
  <c r="V2563" i="14"/>
  <c r="V118" i="14"/>
  <c r="V1121" i="14"/>
  <c r="V762" i="14"/>
  <c r="V92" i="14"/>
  <c r="V2292" i="14"/>
  <c r="V878" i="14"/>
  <c r="V672" i="14"/>
  <c r="V2755" i="14"/>
  <c r="V1570" i="14"/>
  <c r="V1632" i="14"/>
  <c r="V2380" i="14"/>
  <c r="V666" i="14"/>
  <c r="V3112" i="14"/>
  <c r="V3385" i="14"/>
  <c r="V2403" i="14"/>
  <c r="V1629" i="14"/>
  <c r="V369" i="14"/>
  <c r="V2240" i="14"/>
  <c r="V2027" i="14"/>
  <c r="V950" i="14"/>
  <c r="V2505" i="14"/>
  <c r="V828" i="14"/>
  <c r="V164" i="14"/>
  <c r="V2802" i="14"/>
  <c r="V143" i="14"/>
  <c r="V3297" i="14"/>
  <c r="V2668" i="14"/>
  <c r="V2324" i="14"/>
  <c r="V1266" i="14"/>
  <c r="V196" i="14"/>
  <c r="V2925" i="14"/>
  <c r="V76" i="14"/>
  <c r="V3060" i="14"/>
  <c r="V2099" i="14"/>
  <c r="V2312" i="14"/>
  <c r="V396" i="14"/>
  <c r="V2037" i="14"/>
  <c r="V1706" i="14"/>
  <c r="V1607" i="14"/>
  <c r="V1525" i="14"/>
  <c r="V2869" i="14"/>
  <c r="V3399" i="14"/>
  <c r="V1806" i="14"/>
  <c r="V3171" i="14"/>
  <c r="V234" i="14"/>
  <c r="V2265" i="14"/>
  <c r="V684" i="14"/>
  <c r="V2232" i="14"/>
  <c r="V2531" i="14"/>
  <c r="V434" i="14"/>
  <c r="X123" i="12"/>
  <c r="V298" i="14"/>
  <c r="V345" i="14"/>
  <c r="V1757" i="14"/>
  <c r="V2859" i="14"/>
  <c r="V2062" i="14"/>
  <c r="V2855" i="14"/>
  <c r="V2231" i="14"/>
  <c r="V3259" i="14"/>
  <c r="V3167" i="14"/>
  <c r="V3182" i="14"/>
  <c r="V525" i="14"/>
  <c r="V526" i="14"/>
  <c r="V119" i="14"/>
  <c r="X604" i="12"/>
  <c r="X409" i="12"/>
  <c r="V391" i="14"/>
  <c r="V2566" i="14"/>
  <c r="V2383" i="14"/>
  <c r="V221" i="14"/>
  <c r="V2610" i="14"/>
  <c r="V1249" i="14"/>
  <c r="V2448" i="14"/>
  <c r="V1407" i="14"/>
  <c r="V2276" i="14"/>
  <c r="V2229" i="14"/>
  <c r="V1223" i="14"/>
  <c r="V1215" i="14"/>
  <c r="V1978" i="14"/>
  <c r="V908" i="14"/>
  <c r="V1775" i="14"/>
  <c r="V2196" i="14"/>
  <c r="V3033" i="14"/>
  <c r="V1918" i="14"/>
  <c r="V2589" i="14"/>
  <c r="V630" i="14"/>
  <c r="V1492" i="14"/>
  <c r="V2949" i="14"/>
  <c r="V3345" i="14"/>
  <c r="V2067" i="14"/>
  <c r="V1426" i="14"/>
  <c r="V2215" i="14"/>
  <c r="V98" i="14"/>
  <c r="V504" i="14"/>
  <c r="V2159" i="14"/>
  <c r="V2328" i="14"/>
  <c r="V246" i="14"/>
  <c r="V3166" i="14"/>
  <c r="V542" i="14"/>
  <c r="V707" i="14"/>
  <c r="V729" i="14"/>
  <c r="V1837" i="14"/>
  <c r="V2417" i="14"/>
  <c r="V156" i="14"/>
  <c r="V244" i="14"/>
  <c r="V2893" i="14"/>
  <c r="V1388" i="14"/>
  <c r="V2983" i="14"/>
  <c r="V183" i="14"/>
  <c r="V2653" i="14"/>
  <c r="V1037" i="14"/>
  <c r="V1603" i="14"/>
  <c r="V806" i="14"/>
  <c r="V953" i="14"/>
  <c r="V2055" i="14"/>
  <c r="V3047" i="14"/>
  <c r="V1293" i="14"/>
  <c r="V3417" i="14"/>
  <c r="V2923" i="14"/>
  <c r="V2325" i="14"/>
  <c r="V3072" i="14"/>
  <c r="V2186" i="14"/>
  <c r="V1871" i="14"/>
  <c r="V271" i="14"/>
  <c r="V2809" i="14"/>
  <c r="V842" i="14"/>
  <c r="V1393" i="14"/>
  <c r="V3386" i="14"/>
  <c r="V1568" i="14"/>
  <c r="V199" i="14"/>
  <c r="V1566" i="14"/>
  <c r="V2223" i="14"/>
  <c r="V2772" i="14"/>
  <c r="V18" i="14"/>
  <c r="V2899" i="14"/>
  <c r="V1134" i="14"/>
  <c r="V2759" i="14"/>
  <c r="V2463" i="14"/>
  <c r="V780" i="14"/>
  <c r="V1182" i="14"/>
  <c r="V134" i="14"/>
  <c r="V2068" i="14"/>
  <c r="V331" i="14"/>
  <c r="V2902" i="14"/>
  <c r="V1203" i="14"/>
  <c r="V446" i="14"/>
  <c r="V599" i="14"/>
  <c r="V194" i="14"/>
  <c r="V1282" i="14"/>
  <c r="V1061" i="14"/>
  <c r="V1781" i="14"/>
  <c r="V792" i="14"/>
  <c r="V3351" i="14"/>
  <c r="V7" i="14"/>
  <c r="V3312" i="14"/>
  <c r="V1633" i="14"/>
  <c r="V581" i="14"/>
  <c r="V2521" i="14"/>
  <c r="V1511" i="14"/>
  <c r="V291" i="14"/>
  <c r="V461" i="14"/>
  <c r="V3032" i="14"/>
  <c r="V879" i="14"/>
  <c r="V217" i="14"/>
  <c r="V45" i="14"/>
  <c r="V1782" i="14"/>
  <c r="V304" i="14"/>
  <c r="V33" i="14"/>
  <c r="V1529" i="14"/>
  <c r="V2734" i="14"/>
  <c r="V590" i="14"/>
  <c r="V3076" i="14"/>
  <c r="V1447" i="14"/>
  <c r="V1583" i="14"/>
  <c r="V994" i="14"/>
  <c r="V2066" i="14"/>
  <c r="V1478" i="14"/>
  <c r="V1411" i="14"/>
  <c r="V1050" i="14"/>
  <c r="V3362" i="14"/>
  <c r="V1842" i="14"/>
  <c r="V2719" i="14"/>
  <c r="V1497" i="14"/>
  <c r="V3170" i="14"/>
  <c r="X416" i="12"/>
  <c r="X343" i="12"/>
  <c r="V494" i="14"/>
  <c r="V1064" i="14"/>
  <c r="V47" i="14"/>
  <c r="V876" i="14"/>
  <c r="V591" i="14"/>
  <c r="V2574" i="14"/>
  <c r="V2072" i="14"/>
  <c r="V623" i="14"/>
  <c r="V1927" i="14"/>
  <c r="V3252" i="14"/>
  <c r="V418" i="14"/>
  <c r="V640" i="14"/>
  <c r="V1531" i="14"/>
  <c r="V2334" i="14"/>
  <c r="V1589" i="14"/>
  <c r="V422" i="14"/>
  <c r="V3123" i="14"/>
  <c r="V222" i="14"/>
  <c r="V2504" i="14"/>
  <c r="V2271" i="14"/>
  <c r="V2497" i="14"/>
  <c r="V3116" i="14"/>
  <c r="V1976" i="14"/>
  <c r="V2023" i="14"/>
  <c r="Y2023" i="14" s="1"/>
  <c r="V1597" i="14"/>
  <c r="V2997" i="14"/>
  <c r="Y2997" i="14" s="1"/>
  <c r="V2565" i="14"/>
  <c r="Y1963" i="14"/>
  <c r="V2428" i="14"/>
  <c r="V2453" i="14"/>
  <c r="V1623" i="14"/>
  <c r="V2401" i="14"/>
  <c r="V627" i="14"/>
  <c r="V929" i="14"/>
  <c r="V1838" i="14"/>
  <c r="V503" i="14"/>
  <c r="V1376" i="14"/>
  <c r="V1720" i="14"/>
  <c r="V506" i="14"/>
  <c r="V2826" i="14"/>
  <c r="V670" i="14"/>
  <c r="V1201" i="14"/>
  <c r="V124" i="14"/>
  <c r="V2464" i="14"/>
  <c r="V3010" i="14"/>
  <c r="V1394" i="14"/>
  <c r="V3090" i="14"/>
  <c r="V2986" i="14"/>
  <c r="V354" i="14"/>
  <c r="V2848" i="14"/>
  <c r="V2678" i="14"/>
  <c r="V3024" i="14"/>
  <c r="V1875" i="14"/>
  <c r="V2863" i="14"/>
  <c r="V2181" i="14"/>
  <c r="V1069" i="14"/>
  <c r="V67" i="14"/>
  <c r="V473" i="14"/>
  <c r="V1319" i="14"/>
  <c r="V478" i="14"/>
  <c r="V1807" i="14"/>
  <c r="V720" i="14"/>
  <c r="V2646" i="14"/>
  <c r="V3288" i="14"/>
  <c r="V2498" i="14"/>
  <c r="V295" i="14"/>
  <c r="V2020" i="14"/>
  <c r="V3108" i="14"/>
  <c r="V2974" i="14"/>
  <c r="V920" i="14"/>
  <c r="V2595" i="14"/>
  <c r="V1932" i="14"/>
  <c r="V976" i="14"/>
  <c r="V2669" i="14"/>
  <c r="V3355" i="14"/>
  <c r="V2921" i="14"/>
  <c r="V579" i="14"/>
  <c r="V621" i="14"/>
  <c r="V3064" i="14"/>
  <c r="V886" i="14"/>
  <c r="V518" i="14"/>
  <c r="V2198" i="14"/>
  <c r="V281" i="14"/>
  <c r="V3039" i="14"/>
  <c r="V186" i="14"/>
  <c r="V213" i="14"/>
  <c r="V1994" i="14"/>
  <c r="V626" i="14"/>
  <c r="V2174" i="14"/>
  <c r="V211" i="14"/>
  <c r="V3361" i="14"/>
  <c r="V3018" i="14"/>
  <c r="V2562" i="14"/>
  <c r="V2296" i="14"/>
  <c r="V3409" i="14"/>
  <c r="V969" i="14"/>
  <c r="V1584" i="14"/>
  <c r="V1677" i="14"/>
  <c r="V3372" i="14"/>
  <c r="V2243" i="14"/>
  <c r="V28" i="14"/>
  <c r="V1567" i="14"/>
  <c r="V2137" i="14"/>
  <c r="V513" i="14"/>
  <c r="V3048" i="14"/>
  <c r="V898" i="14"/>
  <c r="V3251" i="14"/>
  <c r="V1270" i="14"/>
  <c r="V2785" i="14"/>
  <c r="V2620" i="14"/>
  <c r="V871" i="14"/>
  <c r="V1576" i="14"/>
  <c r="V1387" i="14"/>
  <c r="V3230" i="14"/>
  <c r="V962" i="14"/>
  <c r="V1250" i="14"/>
  <c r="V1777" i="14"/>
  <c r="V1688" i="14"/>
  <c r="V1418" i="14"/>
  <c r="V1622" i="14"/>
  <c r="X288" i="12"/>
  <c r="X564" i="12"/>
  <c r="V3147" i="14"/>
  <c r="V2387" i="14"/>
  <c r="V2222" i="14"/>
  <c r="V79" i="14"/>
  <c r="V22" i="14"/>
  <c r="V789" i="14"/>
  <c r="V324" i="14"/>
  <c r="V1547" i="14"/>
  <c r="V1551" i="14"/>
  <c r="V2088" i="14"/>
  <c r="V2419" i="14"/>
  <c r="V1878" i="14"/>
  <c r="V325" i="14"/>
  <c r="V2570" i="14"/>
  <c r="V1914" i="14"/>
  <c r="V229" i="14"/>
  <c r="V2368" i="14"/>
  <c r="V2503" i="14"/>
  <c r="V3189" i="14"/>
  <c r="V2804" i="14"/>
  <c r="V2660" i="14"/>
  <c r="V2765" i="14"/>
  <c r="V566" i="14"/>
  <c r="V2696" i="14"/>
  <c r="V1332" i="14"/>
  <c r="V1483" i="14"/>
  <c r="V1728" i="14"/>
  <c r="V1204" i="14"/>
  <c r="V1697" i="14"/>
  <c r="V663" i="14"/>
  <c r="V1304" i="14"/>
  <c r="V1448" i="14"/>
  <c r="V794" i="14"/>
  <c r="V1348" i="14"/>
  <c r="V2405" i="14"/>
  <c r="V547" i="14"/>
  <c r="V551" i="14"/>
  <c r="V3356" i="14"/>
  <c r="V368" i="14"/>
  <c r="V1145" i="14"/>
  <c r="V3038" i="14"/>
  <c r="V1038" i="14"/>
  <c r="V1638" i="14"/>
  <c r="V1804" i="14"/>
  <c r="V357" i="14"/>
  <c r="V2420" i="14"/>
  <c r="V2593" i="14"/>
  <c r="V978" i="14"/>
  <c r="V1894" i="14"/>
  <c r="V649" i="14"/>
  <c r="V1096" i="14"/>
  <c r="V1856" i="14"/>
  <c r="V355" i="14"/>
  <c r="V2667" i="14"/>
  <c r="V2086" i="14"/>
  <c r="V1787" i="14"/>
  <c r="V1036" i="14"/>
  <c r="V1419" i="14"/>
  <c r="V2511" i="14"/>
  <c r="V282" i="14"/>
  <c r="V449" i="14"/>
  <c r="V2040" i="14"/>
  <c r="V2268" i="14"/>
  <c r="V2180" i="14"/>
  <c r="V2152" i="14"/>
  <c r="V2882" i="14"/>
  <c r="V2131" i="14"/>
  <c r="V1177" i="14"/>
  <c r="V326" i="14"/>
  <c r="V1610" i="14"/>
  <c r="V2847" i="14"/>
  <c r="V727" i="14"/>
  <c r="V3037" i="14"/>
  <c r="V41" i="14"/>
  <c r="V166" i="14"/>
  <c r="V1503" i="14"/>
  <c r="V2418" i="14"/>
  <c r="V2812" i="14"/>
  <c r="V3326" i="14"/>
  <c r="V1391" i="14"/>
  <c r="V1042" i="14"/>
  <c r="V1103" i="14"/>
  <c r="V2509" i="14"/>
  <c r="V2614" i="14"/>
  <c r="V1901" i="14"/>
  <c r="V680" i="14"/>
  <c r="V2722" i="14"/>
  <c r="V489" i="14"/>
  <c r="V2957" i="14"/>
  <c r="V2278" i="14"/>
  <c r="V2410" i="14"/>
  <c r="V2796" i="14"/>
  <c r="V3117" i="14"/>
  <c r="V2825" i="14"/>
  <c r="V500" i="14"/>
  <c r="V2516" i="14"/>
  <c r="V3050" i="14"/>
  <c r="V750" i="14"/>
  <c r="V2091" i="14"/>
  <c r="V882" i="14"/>
  <c r="X509" i="12"/>
  <c r="X495" i="12"/>
  <c r="X537" i="12"/>
  <c r="X40" i="12"/>
  <c r="X1022" i="12"/>
  <c r="V1086" i="14"/>
  <c r="V2662" i="14"/>
  <c r="V681" i="14"/>
  <c r="V2460" i="14"/>
  <c r="V279" i="14"/>
  <c r="V1509" i="14"/>
  <c r="V3239" i="14"/>
  <c r="V1083" i="14"/>
  <c r="V1882" i="14"/>
  <c r="V998" i="14"/>
  <c r="V1021" i="14"/>
  <c r="V2304" i="14"/>
  <c r="V705" i="14"/>
  <c r="V1491" i="14"/>
  <c r="V1773" i="14"/>
  <c r="V1032" i="14"/>
  <c r="V1581" i="14"/>
  <c r="V1005" i="14"/>
  <c r="V1456" i="14"/>
  <c r="V2150" i="14"/>
  <c r="V1181" i="14"/>
  <c r="Y1181" i="14" s="1"/>
  <c r="V1821" i="14"/>
  <c r="V1739" i="14"/>
  <c r="V589" i="14"/>
  <c r="V3296" i="14"/>
  <c r="V2688" i="14"/>
  <c r="Y2688" i="14" s="1"/>
  <c r="V1542" i="14"/>
  <c r="Y3296" i="14"/>
  <c r="V1427" i="14"/>
  <c r="V1261" i="14"/>
  <c r="V1482" i="14"/>
  <c r="V734" i="14"/>
  <c r="V195" i="14"/>
  <c r="V457" i="14"/>
  <c r="V2832" i="14"/>
  <c r="V1925" i="14"/>
  <c r="V2254" i="14"/>
  <c r="V3410" i="14"/>
  <c r="V2972" i="14"/>
  <c r="V1359" i="14"/>
  <c r="V2630" i="14"/>
  <c r="V641" i="14"/>
  <c r="V983" i="14"/>
  <c r="V2603" i="14"/>
  <c r="V2386" i="14"/>
  <c r="V1780" i="14"/>
  <c r="V536" i="14"/>
  <c r="V1200" i="14"/>
  <c r="V2155" i="14"/>
  <c r="V1420" i="14"/>
  <c r="V327" i="14"/>
  <c r="V1353" i="14"/>
  <c r="V2165" i="14"/>
  <c r="V137" i="14"/>
  <c r="V233" i="14"/>
  <c r="V825" i="14"/>
  <c r="V3114" i="14"/>
  <c r="V405" i="14"/>
  <c r="V3344" i="14"/>
  <c r="V1224" i="14"/>
  <c r="V3049" i="14"/>
  <c r="V1081" i="14"/>
  <c r="V3125" i="14"/>
  <c r="V1422" i="14"/>
  <c r="V159" i="14"/>
  <c r="V3045" i="14"/>
  <c r="V430" i="14"/>
  <c r="V2054" i="14"/>
  <c r="V2052" i="14"/>
  <c r="V81" i="14"/>
  <c r="V939" i="14"/>
  <c r="V3350" i="14"/>
  <c r="V912" i="14"/>
  <c r="V1959" i="14"/>
  <c r="V256" i="14"/>
  <c r="V883" i="14"/>
  <c r="V1848" i="14"/>
  <c r="V1442" i="14"/>
  <c r="V3160" i="14"/>
  <c r="V3110" i="14"/>
  <c r="V1800" i="14"/>
  <c r="V13" i="14"/>
  <c r="V1600" i="14"/>
  <c r="V719" i="14"/>
  <c r="V498" i="14"/>
  <c r="V2526" i="14"/>
  <c r="V2699" i="14"/>
  <c r="V1526" i="14"/>
  <c r="V115" i="14"/>
  <c r="V2124" i="14"/>
  <c r="V2878" i="14"/>
  <c r="V1202" i="14"/>
  <c r="V2715" i="14"/>
  <c r="V21" i="14"/>
  <c r="V3231" i="14"/>
  <c r="V1726" i="14"/>
  <c r="V713" i="14"/>
  <c r="V3284" i="14"/>
  <c r="V2806" i="14"/>
  <c r="V1617" i="14"/>
  <c r="V1651" i="14"/>
  <c r="V2287" i="14"/>
  <c r="V2605" i="14"/>
  <c r="V1057" i="14"/>
  <c r="V203" i="14"/>
  <c r="X477" i="12"/>
  <c r="V1759" i="14"/>
  <c r="V3213" i="14"/>
  <c r="V1498" i="14"/>
  <c r="V1458" i="14"/>
  <c r="V2792" i="14"/>
  <c r="V2803" i="14"/>
  <c r="V1272" i="14"/>
  <c r="V1033" i="14"/>
  <c r="V661" i="14"/>
  <c r="V769" i="14"/>
  <c r="V1885" i="14"/>
  <c r="V2718" i="14"/>
  <c r="V1208" i="14"/>
  <c r="X599" i="12"/>
  <c r="X400" i="12"/>
  <c r="V2816" i="14"/>
  <c r="V1068" i="14"/>
  <c r="V838" i="14"/>
  <c r="V1040" i="14"/>
  <c r="V826" i="14"/>
  <c r="V139" i="14"/>
  <c r="V2424" i="14"/>
  <c r="V1417" i="14"/>
  <c r="V2931" i="14"/>
  <c r="V363" i="14"/>
  <c r="V2742" i="14"/>
  <c r="V1588" i="14"/>
  <c r="V622" i="14"/>
  <c r="Y622" i="14" s="1"/>
  <c r="V529" i="14"/>
  <c r="V2988" i="14"/>
  <c r="Y2988" i="14" s="1"/>
  <c r="V292" i="14"/>
  <c r="V3318" i="14"/>
  <c r="V2721" i="14"/>
  <c r="V2681" i="14"/>
  <c r="V17" i="14"/>
  <c r="V2384" i="14"/>
  <c r="V2361" i="14"/>
  <c r="V1073" i="14"/>
  <c r="V99" i="14"/>
  <c r="V1823" i="14"/>
  <c r="V2824" i="14"/>
  <c r="V2274" i="14"/>
  <c r="V772" i="14"/>
  <c r="V2153" i="14"/>
  <c r="V284" i="14"/>
  <c r="V3292" i="14"/>
  <c r="V2901" i="14"/>
  <c r="V1833" i="14"/>
  <c r="V1054" i="14"/>
  <c r="V2655" i="14"/>
  <c r="V1198" i="14"/>
  <c r="V892" i="14"/>
  <c r="V3175" i="14"/>
  <c r="V850" i="14"/>
  <c r="V1077" i="14"/>
  <c r="V1778" i="14"/>
  <c r="V511" i="14"/>
  <c r="V3426" i="14"/>
  <c r="V1029" i="14"/>
  <c r="V688" i="14"/>
  <c r="V417" i="14"/>
  <c r="V1336" i="14"/>
  <c r="V2079" i="14"/>
  <c r="V2353" i="14"/>
  <c r="V2926" i="14"/>
  <c r="V1747" i="14"/>
  <c r="Y2496" i="14"/>
  <c r="V2501" i="14"/>
  <c r="V1335" i="14"/>
  <c r="V1799" i="14"/>
  <c r="V2575" i="14"/>
  <c r="V2113" i="14"/>
  <c r="V2429" i="14"/>
  <c r="V2571" i="14"/>
  <c r="V117" i="14"/>
  <c r="V1707" i="14"/>
  <c r="V155" i="14"/>
  <c r="V1789" i="14"/>
  <c r="V717" i="14"/>
  <c r="V2036" i="14"/>
  <c r="V643" i="14"/>
  <c r="V3330" i="14"/>
  <c r="V280" i="14"/>
  <c r="V2746" i="14"/>
  <c r="V3262" i="14"/>
  <c r="V101" i="14"/>
  <c r="V1357" i="14"/>
  <c r="V2794" i="14"/>
  <c r="V297" i="14"/>
  <c r="V138" i="14"/>
  <c r="V2892" i="14"/>
  <c r="V5" i="14"/>
  <c r="V841" i="14"/>
  <c r="V3276" i="14"/>
  <c r="V1024" i="14"/>
  <c r="V1350" i="14"/>
  <c r="V3335" i="14"/>
  <c r="V431" i="14"/>
  <c r="V2698" i="14"/>
  <c r="V748" i="14"/>
  <c r="V1577" i="14"/>
  <c r="V190" i="14"/>
  <c r="V205" i="14"/>
  <c r="V1265" i="14"/>
  <c r="V1805" i="14"/>
  <c r="V1241" i="14"/>
  <c r="V2171" i="14"/>
  <c r="V763" i="14"/>
  <c r="V3190" i="14"/>
  <c r="V370" i="14"/>
  <c r="V1843" i="14"/>
  <c r="V2187" i="14"/>
  <c r="V2288" i="14"/>
  <c r="V1595" i="14"/>
  <c r="V1006" i="14"/>
  <c r="V1557" i="14"/>
  <c r="V1716" i="14"/>
  <c r="V2369" i="14"/>
  <c r="V72" i="14"/>
  <c r="X42" i="12"/>
  <c r="V1127" i="14"/>
  <c r="V1131" i="14"/>
  <c r="V559" i="14"/>
  <c r="V1375" i="14"/>
  <c r="V2299" i="14"/>
  <c r="V1895" i="14"/>
  <c r="V662" i="14"/>
  <c r="V2333" i="14"/>
  <c r="V906" i="14"/>
  <c r="V2237" i="14"/>
  <c r="V2725" i="14"/>
  <c r="V2624" i="14"/>
  <c r="V1795" i="14"/>
  <c r="X269" i="12"/>
  <c r="X972" i="12"/>
  <c r="X517" i="12"/>
  <c r="V2998" i="14"/>
  <c r="V2927" i="14"/>
  <c r="V1374" i="14"/>
  <c r="V178" i="14"/>
  <c r="V1964" i="14"/>
  <c r="V1872" i="14"/>
  <c r="V268" i="14"/>
  <c r="V2489" i="14"/>
  <c r="V758" i="14"/>
  <c r="V2320" i="14"/>
  <c r="V2372" i="14"/>
  <c r="V285" i="14"/>
  <c r="V2466" i="14"/>
  <c r="V741" i="14"/>
  <c r="V2385" i="14"/>
  <c r="V1660" i="14"/>
  <c r="V2075" i="14"/>
  <c r="V2132" i="14"/>
  <c r="V2436" i="14"/>
  <c r="V2339" i="14"/>
  <c r="V58" i="14"/>
  <c r="Y58" i="14" s="1"/>
  <c r="V2316" i="14"/>
  <c r="V2146" i="14"/>
  <c r="V122" i="14"/>
  <c r="V421" i="14"/>
  <c r="V1337" i="14"/>
  <c r="V1938" i="14"/>
  <c r="V1287" i="14"/>
  <c r="V2251" i="14"/>
  <c r="V798" i="14"/>
  <c r="V216" i="14"/>
  <c r="V2189" i="14"/>
  <c r="V1297" i="14"/>
  <c r="V1007" i="14"/>
  <c r="V1965" i="14"/>
  <c r="V343" i="14"/>
  <c r="V2392" i="14"/>
  <c r="V3028" i="14"/>
  <c r="V189" i="14"/>
  <c r="V947" i="14"/>
  <c r="V2491" i="14"/>
  <c r="V1790" i="14"/>
  <c r="V520" i="14"/>
  <c r="V3360" i="14"/>
  <c r="V1167" i="14"/>
  <c r="V2704" i="14"/>
  <c r="V2685" i="14"/>
  <c r="V2577" i="14"/>
  <c r="V459" i="14"/>
  <c r="V2190" i="14"/>
  <c r="V2070" i="14"/>
  <c r="V1691" i="14"/>
  <c r="V2909" i="14"/>
  <c r="V1868" i="14"/>
  <c r="V3153" i="14"/>
  <c r="V2032" i="14"/>
  <c r="V219" i="14"/>
  <c r="V771" i="14"/>
  <c r="V540" i="14"/>
  <c r="V1085" i="14"/>
  <c r="V2310" i="14"/>
  <c r="V568" i="14"/>
  <c r="V3299" i="14"/>
  <c r="V1612" i="14"/>
  <c r="V1841" i="14"/>
  <c r="V2818" i="14"/>
  <c r="V1771" i="14"/>
  <c r="V1446" i="14"/>
  <c r="V3358" i="14"/>
  <c r="V3295" i="14"/>
  <c r="V954" i="14"/>
  <c r="V366" i="14"/>
  <c r="V3290" i="14"/>
  <c r="V1364" i="14"/>
  <c r="V1444" i="14"/>
  <c r="V2933" i="14"/>
  <c r="V1912" i="14"/>
  <c r="V1575" i="14"/>
  <c r="V975" i="14"/>
  <c r="V1114" i="14"/>
  <c r="V1238" i="14"/>
  <c r="V2205" i="14"/>
  <c r="V3245" i="14"/>
  <c r="V2537" i="14"/>
  <c r="V3093" i="14"/>
  <c r="V1793" i="14"/>
  <c r="V1443" i="14"/>
  <c r="V2094" i="14"/>
  <c r="V2000" i="14"/>
  <c r="V776" i="14"/>
  <c r="V2525" i="14"/>
  <c r="V1654" i="14"/>
  <c r="V1687" i="14"/>
  <c r="V2568" i="14"/>
  <c r="V2904" i="14"/>
  <c r="V2634" i="14"/>
  <c r="V943" i="14"/>
  <c r="V1222" i="14"/>
  <c r="V1445" i="14"/>
  <c r="V2645" i="14"/>
  <c r="V3181" i="14"/>
  <c r="V2003" i="14"/>
  <c r="V2864" i="14"/>
  <c r="Y597" i="14"/>
  <c r="Y1571" i="14"/>
  <c r="X600" i="12"/>
  <c r="V1893" i="14"/>
  <c r="V2210" i="14"/>
  <c r="V1666" i="14"/>
  <c r="V2468" i="14"/>
  <c r="V3418" i="14"/>
  <c r="V1556" i="14"/>
  <c r="V2030" i="14"/>
  <c r="V900" i="14"/>
  <c r="V2872" i="14"/>
  <c r="V2618" i="14"/>
  <c r="V56" i="14"/>
  <c r="V1449" i="14"/>
  <c r="V532" i="14"/>
  <c r="X1003" i="12"/>
  <c r="X166" i="12"/>
  <c r="X263" i="12"/>
  <c r="V3105" i="14"/>
  <c r="V1047" i="14"/>
  <c r="V1981" i="14"/>
  <c r="V1738" i="14"/>
  <c r="V1180" i="14"/>
  <c r="V1999" i="14"/>
  <c r="V3011" i="14"/>
  <c r="V791" i="14"/>
  <c r="V3315" i="14"/>
  <c r="V106" i="14"/>
  <c r="V1370" i="14"/>
  <c r="V996" i="14"/>
  <c r="V1089" i="14"/>
  <c r="V2885" i="14"/>
  <c r="V1076" i="14"/>
  <c r="V153" i="14"/>
  <c r="V3227" i="14"/>
  <c r="V407" i="14"/>
  <c r="V742" i="14"/>
  <c r="V3293" i="14"/>
  <c r="V474" i="14"/>
  <c r="V1758" i="14"/>
  <c r="V301" i="14"/>
  <c r="V968" i="14"/>
  <c r="V1299" i="14"/>
  <c r="V1486" i="14"/>
  <c r="Y2565" i="14"/>
  <c r="Y1597" i="14"/>
  <c r="V1967" i="14"/>
  <c r="V2473" i="14"/>
  <c r="V3054" i="14"/>
  <c r="V884" i="14"/>
  <c r="V2881" i="14"/>
  <c r="V1400" i="14"/>
  <c r="V781" i="14"/>
  <c r="V1325" i="14"/>
  <c r="V1614" i="14"/>
  <c r="V801" i="14"/>
  <c r="V909" i="14"/>
  <c r="V2989" i="14"/>
  <c r="V3428" i="14"/>
  <c r="V3256" i="14"/>
  <c r="V2877" i="14"/>
  <c r="V1764" i="14"/>
  <c r="V632" i="14"/>
  <c r="V835" i="14"/>
  <c r="V2400" i="14"/>
  <c r="V1957" i="14"/>
  <c r="V1886" i="14"/>
  <c r="V2729" i="14"/>
  <c r="V2458" i="14"/>
  <c r="V226" i="14"/>
  <c r="V3411" i="14"/>
  <c r="Y2603" i="14"/>
  <c r="V944" i="14"/>
  <c r="V2930" i="14"/>
  <c r="V682" i="14"/>
  <c r="V1933" i="14"/>
  <c r="V3096" i="14"/>
  <c r="V652" i="14"/>
  <c r="V386" i="14"/>
  <c r="V988" i="14"/>
  <c r="V3126" i="14"/>
  <c r="V2720" i="14"/>
  <c r="V2194" i="14"/>
  <c r="V1524" i="14"/>
  <c r="V805" i="14"/>
  <c r="V1003" i="14"/>
  <c r="V94" i="14"/>
  <c r="V856" i="14"/>
  <c r="V2980" i="14"/>
  <c r="V2233" i="14"/>
  <c r="V714" i="14"/>
  <c r="V2080" i="14"/>
  <c r="V1392" i="14"/>
  <c r="V103" i="14"/>
  <c r="V1369" i="14"/>
  <c r="V2034" i="14"/>
  <c r="V1709" i="14"/>
  <c r="V833" i="14"/>
  <c r="V1565" i="14"/>
  <c r="V3311" i="14"/>
  <c r="V989" i="14"/>
  <c r="V2474" i="14"/>
  <c r="V2643" i="14"/>
  <c r="V2694" i="14"/>
  <c r="V1606" i="14"/>
  <c r="V3278" i="14"/>
  <c r="V1537" i="14"/>
  <c r="V1016" i="14"/>
  <c r="V2264" i="14"/>
  <c r="V937" i="14"/>
  <c r="V1214" i="14"/>
  <c r="V710" i="14"/>
  <c r="V1974" i="14"/>
  <c r="V2637" i="14"/>
  <c r="V1505" i="14"/>
  <c r="V531" i="14"/>
  <c r="V2168" i="14"/>
  <c r="V2830" i="14"/>
  <c r="V27" i="14"/>
  <c r="V1067" i="14"/>
  <c r="V2935" i="14"/>
  <c r="V2439" i="14"/>
  <c r="V2815" i="14"/>
  <c r="V1946" i="14"/>
  <c r="Y1906" i="14"/>
  <c r="Y107" i="14"/>
  <c r="X662" i="12"/>
  <c r="V3157" i="14"/>
  <c r="V1950" i="14"/>
  <c r="V2421" i="14"/>
  <c r="V1593" i="14"/>
  <c r="V1634" i="14"/>
  <c r="V843" i="14"/>
  <c r="V2425" i="14"/>
  <c r="V553" i="14"/>
  <c r="V3369" i="14"/>
  <c r="V2134" i="14"/>
  <c r="V980" i="14"/>
  <c r="V942" i="14"/>
  <c r="V390" i="14"/>
  <c r="V2735" i="14"/>
  <c r="V2082" i="14"/>
  <c r="V2769" i="14"/>
  <c r="V3254" i="14"/>
  <c r="V3319" i="14"/>
  <c r="V2590" i="14"/>
  <c r="V3150" i="14"/>
  <c r="V1149" i="14"/>
  <c r="V1363" i="14"/>
  <c r="V385" i="14"/>
  <c r="X518" i="12"/>
  <c r="X85" i="12"/>
  <c r="X432" i="12"/>
  <c r="V1942" i="14"/>
  <c r="V1153" i="14"/>
  <c r="V2977" i="14"/>
  <c r="V1555" i="14"/>
  <c r="V1639" i="14"/>
  <c r="V808" i="14"/>
  <c r="V428" i="14"/>
  <c r="V1104" i="14"/>
  <c r="V3300" i="14"/>
  <c r="V1768" i="14"/>
  <c r="V438" i="14"/>
  <c r="V100" i="14"/>
  <c r="V2884" i="14"/>
  <c r="V231" i="14"/>
  <c r="V1298" i="14"/>
  <c r="V560" i="14"/>
  <c r="V239" i="14"/>
  <c r="V2604" i="14"/>
  <c r="V2857" i="14"/>
  <c r="V258" i="14"/>
  <c r="V2850" i="14"/>
  <c r="Y2850" i="14" s="1"/>
  <c r="V1405" i="14"/>
  <c r="V509" i="14"/>
  <c r="V2266" i="14"/>
  <c r="Y2266" i="14" s="1"/>
  <c r="V50" i="14"/>
  <c r="Y50" i="14" s="1"/>
  <c r="V1836" i="14"/>
  <c r="Y1836" i="14" s="1"/>
  <c r="Y2862" i="14"/>
  <c r="Y2748" i="14"/>
  <c r="V2898" i="14"/>
  <c r="V2911" i="14"/>
  <c r="V37" i="14"/>
  <c r="V3414" i="14"/>
  <c r="V1907" i="14"/>
  <c r="V1323" i="14"/>
  <c r="V2737" i="14"/>
  <c r="V1683" i="14"/>
  <c r="V2695" i="14"/>
  <c r="V1650" i="14"/>
  <c r="V235" i="14"/>
  <c r="V1046" i="14"/>
  <c r="V2379" i="14"/>
  <c r="V1001" i="14"/>
  <c r="V2627" i="14"/>
  <c r="V2097" i="14"/>
  <c r="V2910" i="14"/>
  <c r="V452" i="14"/>
  <c r="V1810" i="14"/>
  <c r="V1911" i="14"/>
  <c r="V410" i="14"/>
  <c r="V3174" i="14"/>
  <c r="V2766" i="14"/>
  <c r="V276" i="14"/>
  <c r="V1242" i="14"/>
  <c r="V64" i="14"/>
  <c r="V1439" i="14"/>
  <c r="V3219" i="14"/>
  <c r="V495" i="14"/>
  <c r="V1701" i="14"/>
  <c r="V1797" i="14"/>
  <c r="V972" i="14"/>
  <c r="V904" i="14"/>
  <c r="V1091" i="14"/>
  <c r="V2022" i="14"/>
  <c r="V1996" i="14"/>
  <c r="V1059" i="14"/>
  <c r="V1209" i="14"/>
  <c r="V1154" i="14"/>
  <c r="V3119" i="14"/>
  <c r="V1545" i="14"/>
  <c r="V1550" i="14"/>
  <c r="V2226" i="14"/>
  <c r="V2160" i="14"/>
  <c r="V1139" i="14"/>
  <c r="V1228" i="14"/>
  <c r="V2355" i="14"/>
  <c r="V1196" i="14"/>
  <c r="V200" i="14"/>
  <c r="V2390" i="14"/>
  <c r="V1869" i="14"/>
  <c r="V1347" i="14"/>
  <c r="V1815" i="14"/>
  <c r="V709" i="14"/>
  <c r="V3085" i="14"/>
  <c r="V2431" i="14"/>
  <c r="V2133" i="14"/>
  <c r="V1561" i="14"/>
  <c r="V1817" i="14"/>
  <c r="V2283" i="14"/>
  <c r="V2444" i="14"/>
  <c r="V2495" i="14"/>
  <c r="V1451" i="14"/>
  <c r="V232" i="14"/>
  <c r="V580" i="14"/>
  <c r="V3329" i="14"/>
  <c r="V893" i="14"/>
  <c r="V731" i="14"/>
  <c r="V1867" i="14"/>
  <c r="V3187" i="14"/>
  <c r="V1060" i="14"/>
  <c r="V132" i="14"/>
  <c r="V2374" i="14"/>
  <c r="V2947" i="14"/>
  <c r="V1264" i="14"/>
  <c r="V3367" i="14"/>
  <c r="V2979" i="14"/>
  <c r="X646" i="12"/>
  <c r="V2918" i="14"/>
  <c r="V1671" i="14"/>
  <c r="V3221" i="14"/>
  <c r="V911" i="14"/>
  <c r="V3151" i="14"/>
  <c r="V1945" i="14"/>
  <c r="V3404" i="14"/>
  <c r="V335" i="14"/>
  <c r="V1717" i="14"/>
  <c r="V853" i="14"/>
  <c r="V1018" i="14"/>
  <c r="V328" i="14"/>
  <c r="V1207" i="14"/>
  <c r="X344" i="12"/>
  <c r="V112" i="14"/>
  <c r="V2808" i="14"/>
  <c r="V128" i="14"/>
  <c r="V2298" i="14"/>
  <c r="V131" i="14"/>
  <c r="V1072" i="14"/>
  <c r="V1404" i="14"/>
  <c r="V2592" i="14"/>
  <c r="V1587" i="14"/>
  <c r="V1702" i="14"/>
  <c r="V287" i="14"/>
  <c r="V1962" i="14"/>
  <c r="V1748" i="14"/>
  <c r="V1665" i="14"/>
  <c r="V2217" i="14"/>
  <c r="V1708" i="14"/>
  <c r="V1465" i="14"/>
  <c r="V1464" i="14"/>
  <c r="V1467" i="14"/>
  <c r="V1252" i="14"/>
  <c r="V1124" i="14"/>
  <c r="V2625" i="14"/>
  <c r="V3176" i="14"/>
  <c r="V603" i="14"/>
  <c r="V2648" i="14"/>
  <c r="V1210" i="14"/>
  <c r="V456" i="14"/>
  <c r="V252" i="14"/>
  <c r="V1402" i="14"/>
  <c r="V2761" i="14"/>
  <c r="V2364" i="14"/>
  <c r="V286" i="14"/>
  <c r="V3380" i="14"/>
  <c r="V1108" i="14"/>
  <c r="V522" i="14"/>
  <c r="V2348" i="14"/>
  <c r="V439" i="14"/>
  <c r="V1761" i="14"/>
  <c r="V420" i="14"/>
  <c r="V34" i="14"/>
  <c r="V2435" i="14"/>
  <c r="V2455" i="14"/>
  <c r="V2467" i="14"/>
  <c r="V1361" i="14"/>
  <c r="V2764" i="14"/>
  <c r="V2301" i="14"/>
  <c r="V243" i="14"/>
  <c r="V2513" i="14"/>
  <c r="V765" i="14"/>
  <c r="V2632" i="14"/>
  <c r="V1631" i="14"/>
  <c r="V847" i="14"/>
  <c r="V2142" i="14"/>
  <c r="V2743" i="14"/>
  <c r="V2291" i="14"/>
  <c r="V1277" i="14"/>
  <c r="V2256" i="14"/>
  <c r="V3265" i="14"/>
  <c r="V2073" i="14"/>
  <c r="V1141" i="14"/>
  <c r="V747" i="14"/>
  <c r="V1723" i="14"/>
  <c r="V1484" i="14"/>
  <c r="V1731" i="14"/>
  <c r="V2321" i="14"/>
  <c r="V2162" i="14"/>
  <c r="V2246" i="14"/>
  <c r="V152" i="14"/>
  <c r="V678" i="14"/>
  <c r="V1125" i="14"/>
  <c r="V1649" i="14"/>
  <c r="V411" i="14"/>
  <c r="V460" i="14"/>
  <c r="V1998" i="14"/>
  <c r="Y1998" i="14" s="1"/>
  <c r="V902" i="14"/>
  <c r="V1410" i="14"/>
  <c r="V2716" i="14"/>
  <c r="V745" i="14"/>
  <c r="V1791" i="14"/>
  <c r="V290" i="14"/>
  <c r="V2252" i="14"/>
  <c r="V2636" i="14"/>
  <c r="V3065" i="14"/>
  <c r="V2507" i="14"/>
  <c r="V875" i="14"/>
  <c r="V2147" i="14"/>
  <c r="V2553" i="14"/>
  <c r="V3051" i="14"/>
  <c r="V2434" i="14"/>
  <c r="V990" i="14"/>
  <c r="V1669" i="14"/>
  <c r="V469" i="14"/>
  <c r="V3375" i="14"/>
  <c r="V3250" i="14"/>
  <c r="V2753" i="14"/>
  <c r="V1767" i="14"/>
  <c r="V1713" i="14"/>
  <c r="V1808" i="14"/>
  <c r="V2199" i="14"/>
  <c r="V23" i="14"/>
  <c r="V2356" i="14"/>
  <c r="V2151" i="14"/>
  <c r="V2035" i="14"/>
  <c r="V829" i="14"/>
  <c r="Y762" i="14"/>
  <c r="X442" i="12"/>
  <c r="V1680" i="14"/>
  <c r="V2599" i="14"/>
  <c r="V921" i="14"/>
  <c r="V255" i="14"/>
  <c r="V3405" i="14"/>
  <c r="V1835" i="14"/>
  <c r="V2833" i="14"/>
  <c r="V700" i="14"/>
  <c r="V618" i="14"/>
  <c r="V2247" i="14"/>
  <c r="V671" i="14"/>
  <c r="V1884" i="14"/>
  <c r="V1367" i="14"/>
  <c r="X374" i="12"/>
  <c r="X575" i="12"/>
  <c r="X223" i="12"/>
  <c r="V2228" i="14"/>
  <c r="V1183" i="14"/>
  <c r="V3427" i="14"/>
  <c r="V914" i="14"/>
  <c r="V2005" i="14"/>
  <c r="V3102" i="14"/>
  <c r="V1625" i="14"/>
  <c r="V1237" i="14"/>
  <c r="V43" i="14"/>
  <c r="V383" i="14"/>
  <c r="V1829" i="14"/>
  <c r="V1129" i="14"/>
  <c r="V1142" i="14"/>
  <c r="V2958" i="14"/>
  <c r="V3004" i="14"/>
  <c r="V2102" i="14"/>
  <c r="V224" i="14"/>
  <c r="V2912" i="14"/>
  <c r="V3408" i="14"/>
  <c r="V193" i="14"/>
  <c r="V2919" i="14"/>
  <c r="V2100" i="14"/>
  <c r="V3271" i="14"/>
  <c r="V1915" i="14"/>
  <c r="V2906" i="14"/>
  <c r="Y2906" i="14" s="1"/>
  <c r="V3149" i="14"/>
  <c r="Y795" i="14"/>
  <c r="Y313" i="14"/>
  <c r="V685" i="14"/>
  <c r="V3398" i="14"/>
  <c r="V2047" i="14"/>
  <c r="V934" i="14"/>
  <c r="V3340" i="14"/>
  <c r="V1500" i="14"/>
  <c r="V2008" i="14"/>
  <c r="V149" i="14"/>
  <c r="V1329" i="14"/>
  <c r="V1123" i="14"/>
  <c r="V1130" i="14"/>
  <c r="V3063" i="14"/>
  <c r="V2800" i="14"/>
  <c r="V676" i="14"/>
  <c r="V3258" i="14"/>
  <c r="V2834" i="14"/>
  <c r="Y2834" i="14" s="1"/>
  <c r="V309" i="14"/>
  <c r="V966" i="14"/>
  <c r="V2078" i="14"/>
  <c r="V1742" i="14"/>
  <c r="V811" i="14"/>
  <c r="V480" i="14"/>
  <c r="V2092" i="14"/>
  <c r="V2897" i="14"/>
  <c r="V1613" i="14"/>
  <c r="Y2464" i="14"/>
  <c r="V936" i="14"/>
  <c r="V1226" i="14"/>
  <c r="V1233" i="14"/>
  <c r="V736" i="14"/>
  <c r="V2122" i="14"/>
  <c r="V147" i="14"/>
  <c r="V2250" i="14"/>
  <c r="V1510" i="14"/>
  <c r="V2016" i="14"/>
  <c r="V556" i="14"/>
  <c r="V2327" i="14"/>
  <c r="V1178" i="14"/>
  <c r="V2661" i="14"/>
  <c r="V448" i="14"/>
  <c r="V634" i="14"/>
  <c r="V2981" i="14"/>
  <c r="V1471" i="14"/>
  <c r="V3218" i="14"/>
  <c r="V596" i="14"/>
  <c r="V594" i="14"/>
  <c r="V2797" i="14"/>
  <c r="V3208" i="14"/>
  <c r="V2529" i="14"/>
  <c r="V1562" i="14"/>
  <c r="V2858" i="14"/>
  <c r="V1366" i="14"/>
  <c r="V1009" i="14"/>
  <c r="V948" i="14"/>
  <c r="V1278" i="14"/>
  <c r="V400" i="14"/>
  <c r="V1916" i="14"/>
  <c r="V120" i="14"/>
  <c r="V1126" i="14"/>
  <c r="V3242" i="14"/>
  <c r="V403" i="14"/>
  <c r="V2717" i="14"/>
  <c r="V2835" i="14"/>
  <c r="V712" i="14"/>
  <c r="V87" i="14"/>
  <c r="V2703" i="14"/>
  <c r="V2874" i="14"/>
  <c r="V735" i="14"/>
  <c r="V2493" i="14"/>
  <c r="V36" i="14"/>
  <c r="V815" i="14"/>
  <c r="V1093" i="14"/>
  <c r="V3008" i="14"/>
  <c r="V1218" i="14"/>
  <c r="V3083" i="14"/>
  <c r="V2875" i="14"/>
  <c r="V2352" i="14"/>
  <c r="V2214" i="14"/>
  <c r="Y529" i="14"/>
  <c r="Y1542" i="14"/>
  <c r="X280" i="12"/>
  <c r="V126" i="14"/>
  <c r="V2341" i="14"/>
  <c r="V2823" i="14"/>
  <c r="V359" i="14"/>
  <c r="V637" i="14"/>
  <c r="V14" i="14"/>
  <c r="V3089" i="14"/>
  <c r="V2820" i="14"/>
  <c r="V1719" i="14"/>
  <c r="V778" i="14"/>
  <c r="V2107" i="14"/>
  <c r="V1440" i="14"/>
  <c r="V2083" i="14"/>
  <c r="X602" i="12"/>
  <c r="X571" i="12"/>
  <c r="V648" i="14"/>
  <c r="V3401" i="14"/>
  <c r="V265" i="14"/>
  <c r="V3041" i="14"/>
  <c r="V2451" i="14"/>
  <c r="V1737" i="14"/>
  <c r="V1051" i="14"/>
  <c r="V1819" i="14"/>
  <c r="V1101" i="14"/>
  <c r="V1528" i="14"/>
  <c r="V2528" i="14"/>
  <c r="V814" i="14"/>
  <c r="V1152" i="14"/>
  <c r="V1919" i="14"/>
  <c r="V2900" i="14"/>
  <c r="V2535" i="14"/>
  <c r="V220" i="14"/>
  <c r="V1066" i="14"/>
  <c r="V1234" i="14"/>
  <c r="V1947" i="14"/>
  <c r="V1080" i="14"/>
  <c r="V2354" i="14"/>
  <c r="V491" i="14"/>
  <c r="V11" i="14"/>
  <c r="Y11" i="14" s="1"/>
  <c r="V3082" i="14"/>
  <c r="V1644" i="14"/>
  <c r="V2110" i="14"/>
  <c r="Y3149" i="14"/>
  <c r="V1229" i="14"/>
  <c r="V3269" i="14"/>
  <c r="V2012" i="14"/>
  <c r="V570" i="14"/>
  <c r="V303" i="14"/>
  <c r="V3246" i="14"/>
  <c r="V614" i="14"/>
  <c r="V3107" i="14"/>
  <c r="V3115" i="14"/>
  <c r="V919" i="14"/>
  <c r="V242" i="14"/>
  <c r="V1136" i="14"/>
  <c r="V1989" i="14"/>
  <c r="V2002" i="14"/>
  <c r="V617" i="14"/>
  <c r="V3124" i="14"/>
  <c r="V810" i="14"/>
  <c r="V2081" i="14"/>
  <c r="V1831" i="14"/>
  <c r="V261" i="14"/>
  <c r="V3383" i="14"/>
  <c r="V1506" i="14"/>
  <c r="V728" i="14"/>
  <c r="V3327" i="14"/>
  <c r="V3020" i="14"/>
  <c r="V894" i="14"/>
  <c r="Y932" i="14"/>
  <c r="V3263" i="14"/>
  <c r="V2213" i="14"/>
  <c r="V1766" i="14"/>
  <c r="V215" i="14"/>
  <c r="V3387" i="14"/>
  <c r="V2093" i="14"/>
  <c r="V2582" i="14"/>
  <c r="V899" i="14"/>
  <c r="V938" i="14"/>
  <c r="V2106" i="14"/>
  <c r="V2105" i="14"/>
  <c r="V2975" i="14"/>
  <c r="V2211" i="14"/>
  <c r="V2136" i="14"/>
  <c r="V2788" i="14"/>
  <c r="V766" i="14"/>
  <c r="V499" i="14"/>
  <c r="V2461" i="14"/>
  <c r="V807" i="14"/>
  <c r="V3390" i="14"/>
  <c r="V2760" i="14"/>
  <c r="V2951" i="14"/>
  <c r="V398" i="14"/>
  <c r="V2984" i="14"/>
  <c r="V2749" i="14"/>
  <c r="V964" i="14"/>
  <c r="V2724" i="14"/>
  <c r="V3273" i="14"/>
  <c r="V2540" i="14"/>
  <c r="V416" i="14"/>
  <c r="V3158" i="14"/>
  <c r="V1496" i="14"/>
  <c r="V1468" i="14"/>
  <c r="V3228" i="14"/>
  <c r="V1618" i="14"/>
  <c r="V296" i="14"/>
  <c r="V799" i="14"/>
  <c r="V3247" i="14"/>
  <c r="V3135" i="14"/>
  <c r="V2591" i="14"/>
  <c r="V959" i="14"/>
  <c r="V1253" i="14"/>
  <c r="V1862" i="14"/>
  <c r="V3237" i="14"/>
  <c r="V1692" i="14"/>
  <c r="V1828" i="14"/>
  <c r="V2465" i="14"/>
  <c r="V1102" i="14"/>
  <c r="V1960" i="14"/>
  <c r="V135" i="14"/>
  <c r="V1923" i="14"/>
  <c r="V1000" i="14"/>
  <c r="Y2885" i="14"/>
  <c r="Y3347" i="14"/>
  <c r="X201" i="12"/>
  <c r="V625" i="14"/>
  <c r="V2376" i="14"/>
  <c r="V415" i="14"/>
  <c r="V1847" i="14"/>
  <c r="V824" i="14"/>
  <c r="V3241" i="14"/>
  <c r="V992" i="14"/>
  <c r="V505" i="14"/>
  <c r="V1784" i="14"/>
  <c r="V1694" i="14"/>
  <c r="V1642" i="14"/>
  <c r="V1774" i="14"/>
  <c r="V1966" i="14"/>
  <c r="V2173" i="14"/>
  <c r="V3394" i="14"/>
  <c r="V364" i="14"/>
  <c r="V1941" i="14"/>
  <c r="V1952" i="14"/>
  <c r="V2561" i="14"/>
  <c r="V464" i="14"/>
  <c r="V2347" i="14"/>
  <c r="V2779" i="14"/>
  <c r="V2154" i="14"/>
  <c r="V1734" i="14"/>
  <c r="Y1076" i="14"/>
  <c r="V2201" i="14"/>
  <c r="V3287" i="14"/>
  <c r="V913" i="14"/>
  <c r="V2801" i="14"/>
  <c r="V338" i="14"/>
  <c r="V1794" i="14"/>
  <c r="V2044" i="14"/>
  <c r="V674" i="14"/>
  <c r="V1695" i="14"/>
  <c r="V1162" i="14"/>
  <c r="V2541" i="14"/>
  <c r="V820" i="14"/>
  <c r="V1191" i="14"/>
  <c r="Y38" i="14"/>
  <c r="V1460" i="14"/>
  <c r="V2397" i="14"/>
  <c r="V1106" i="14"/>
  <c r="V2932" i="14"/>
  <c r="V1137" i="14"/>
  <c r="V2557" i="14"/>
  <c r="V3188" i="14"/>
  <c r="V1643" i="14"/>
  <c r="V918" i="14"/>
  <c r="V669" i="14"/>
  <c r="V350" i="14"/>
  <c r="V3131" i="14"/>
  <c r="V263" i="14"/>
  <c r="V123" i="14"/>
  <c r="V3220" i="14"/>
  <c r="V1891" i="14"/>
  <c r="V1521" i="14"/>
  <c r="V1896" i="14"/>
  <c r="V3141" i="14"/>
  <c r="V1487" i="14"/>
  <c r="V533" i="14"/>
  <c r="V1681" i="14"/>
  <c r="V2880" i="14"/>
  <c r="V2913" i="14"/>
  <c r="V2470" i="14"/>
  <c r="V2514" i="14"/>
  <c r="V636" i="14"/>
  <c r="V2442" i="14"/>
  <c r="V1070" i="14"/>
  <c r="V2968" i="14"/>
  <c r="V545" i="14"/>
  <c r="V356" i="14"/>
  <c r="V2635" i="14"/>
  <c r="V1986" i="14"/>
  <c r="V44" i="14"/>
  <c r="V3255" i="14"/>
  <c r="V2308" i="14"/>
  <c r="V1512" i="14"/>
  <c r="V598" i="14"/>
  <c r="V2309" i="14"/>
  <c r="V2090" i="14"/>
  <c r="V2286" i="14"/>
  <c r="V3377" i="14"/>
  <c r="V993" i="14"/>
  <c r="V1636" i="14"/>
  <c r="V2138" i="14"/>
  <c r="V3162" i="14"/>
  <c r="V3211" i="14"/>
  <c r="V365" i="14"/>
  <c r="V2943" i="14"/>
  <c r="V656" i="14"/>
  <c r="V2937" i="14"/>
  <c r="V1236" i="14"/>
  <c r="V2216" i="14"/>
  <c r="V315" i="14"/>
  <c r="V774" i="14"/>
  <c r="V2360" i="14"/>
  <c r="V35" i="14"/>
  <c r="V563" i="14"/>
  <c r="V40" i="14"/>
  <c r="V2208" i="14"/>
  <c r="V1219" i="14"/>
  <c r="V2326" i="14"/>
  <c r="V1662" i="14"/>
  <c r="V722" i="14"/>
  <c r="V3015" i="14"/>
  <c r="V644" i="14"/>
  <c r="V2527" i="14"/>
  <c r="V2033" i="14"/>
  <c r="V1189" i="14"/>
  <c r="V2868" i="14"/>
  <c r="V458" i="14"/>
  <c r="V2702" i="14"/>
  <c r="V1493" i="14"/>
  <c r="V2121" i="14"/>
  <c r="V2280" i="14"/>
  <c r="V348" i="14"/>
  <c r="V521" i="14"/>
  <c r="Y2827" i="14"/>
  <c r="Y1120" i="14"/>
  <c r="Y630" i="14"/>
  <c r="Y3391" i="14"/>
  <c r="Y144" i="14"/>
  <c r="Y2171" i="14"/>
  <c r="Y1466" i="14"/>
  <c r="Y438" i="14"/>
  <c r="Y3300" i="14"/>
  <c r="Y355" i="14"/>
  <c r="Y2626" i="14"/>
  <c r="Y3265" i="14"/>
  <c r="Y3187" i="14"/>
  <c r="Y2528" i="14"/>
  <c r="Y3106" i="14"/>
  <c r="Y885" i="14"/>
  <c r="Y1390" i="14"/>
  <c r="Y489" i="14"/>
  <c r="V2613" i="14"/>
  <c r="Y2513" i="14"/>
  <c r="Y1126" i="14"/>
  <c r="Y745" i="14"/>
  <c r="Y2136" i="14"/>
  <c r="Y1178" i="14"/>
  <c r="Y346" i="14"/>
  <c r="Y227" i="14"/>
  <c r="Y1780" i="14"/>
  <c r="Y380" i="14"/>
  <c r="Y2328" i="14"/>
  <c r="Y504" i="14"/>
  <c r="Y1234" i="14"/>
  <c r="Y1125" i="14"/>
  <c r="Y147" i="14"/>
  <c r="Y757" i="14"/>
  <c r="Y1102" i="14"/>
  <c r="Y1317" i="14"/>
  <c r="Y96" i="14"/>
  <c r="Y1868" i="14"/>
  <c r="Y496" i="14"/>
  <c r="Y2264" i="14"/>
  <c r="Y1847" i="14"/>
  <c r="V971" i="14"/>
  <c r="Y548" i="14"/>
  <c r="Y1156" i="14"/>
  <c r="Y1584" i="14"/>
  <c r="Y1959" i="14"/>
  <c r="Y344" i="14"/>
  <c r="Y1866" i="14"/>
  <c r="Y1794" i="14"/>
  <c r="Y676" i="14"/>
  <c r="Y3316" i="14"/>
  <c r="Y1632" i="14"/>
  <c r="Y2755" i="14"/>
  <c r="Y2213" i="14"/>
  <c r="Y2316" i="14"/>
  <c r="Y162" i="14"/>
  <c r="Y1453" i="14"/>
  <c r="Y67" i="14"/>
  <c r="Y3094" i="14"/>
  <c r="Y1463" i="14"/>
  <c r="Y10" i="14"/>
  <c r="Y1215" i="14"/>
  <c r="Y369" i="14"/>
  <c r="Y2636" i="14"/>
  <c r="Y290" i="14"/>
  <c r="Y415" i="14"/>
  <c r="V2057" i="14"/>
  <c r="Y2188" i="14"/>
  <c r="Y2133" i="14"/>
  <c r="Y1709" i="14"/>
  <c r="Y430" i="14"/>
  <c r="Y1417" i="14"/>
  <c r="Y139" i="14"/>
  <c r="Y2712" i="14"/>
  <c r="Y3424" i="14"/>
  <c r="Y82" i="14"/>
  <c r="Y1618" i="14"/>
  <c r="Y20" i="14"/>
  <c r="Y1508" i="14"/>
  <c r="Y2643" i="14"/>
  <c r="Y1701" i="14"/>
  <c r="Y328" i="14"/>
  <c r="Y853" i="14"/>
  <c r="Y2376" i="14"/>
  <c r="Y232" i="14"/>
  <c r="Y2495" i="14"/>
  <c r="Y2667" i="14"/>
  <c r="V2209" i="14"/>
  <c r="Y2078" i="14"/>
  <c r="Y3158" i="14"/>
  <c r="Y2332" i="14"/>
  <c r="Y2309" i="14"/>
  <c r="Y1649" i="14"/>
  <c r="Y411" i="14"/>
  <c r="Y3089" i="14"/>
  <c r="Y637" i="14"/>
  <c r="Y1875" i="14"/>
  <c r="Y3038" i="14"/>
  <c r="Y2055" i="14"/>
  <c r="Y1789" i="14"/>
  <c r="Y1707" i="14"/>
  <c r="V248" i="14"/>
  <c r="V2894" i="14"/>
  <c r="V2585" i="14"/>
  <c r="V2115" i="14"/>
  <c r="V629" i="14"/>
  <c r="V2781" i="14"/>
  <c r="V3007" i="14"/>
  <c r="V497" i="14"/>
  <c r="V3224" i="14"/>
  <c r="V3043" i="14"/>
  <c r="V2518" i="14"/>
  <c r="V537" i="14"/>
  <c r="V1194" i="14"/>
  <c r="Y2215" i="14"/>
  <c r="V2071" i="14"/>
  <c r="V716" i="14"/>
  <c r="V624" i="14"/>
  <c r="V2416" i="14"/>
  <c r="V715" i="14"/>
  <c r="V1306" i="14"/>
  <c r="V2195" i="14"/>
  <c r="V2051" i="14"/>
  <c r="V3066" i="14"/>
  <c r="V3416" i="14"/>
  <c r="V2945" i="14"/>
  <c r="V2673" i="14"/>
  <c r="V1934" i="14"/>
  <c r="V204" i="14"/>
  <c r="V2305" i="14"/>
  <c r="V1596" i="14"/>
  <c r="V470" i="14"/>
  <c r="V1039" i="14"/>
  <c r="V1286" i="14"/>
  <c r="V3294" i="14"/>
  <c r="V995" i="14"/>
  <c r="V2014" i="14"/>
  <c r="V2587" i="14"/>
  <c r="V1648" i="14"/>
  <c r="V2588" i="14"/>
  <c r="V1148" i="14"/>
  <c r="Y855" i="14"/>
  <c r="Y1149" i="14"/>
  <c r="V484" i="14"/>
  <c r="V2395" i="14"/>
  <c r="V3079" i="14"/>
  <c r="V294" i="14"/>
  <c r="V837" i="14"/>
  <c r="V2545" i="14"/>
  <c r="V951" i="14"/>
  <c r="V2038" i="14"/>
  <c r="V1403" i="14"/>
  <c r="V690" i="14"/>
  <c r="V154" i="14"/>
  <c r="V3282" i="14"/>
  <c r="V979" i="14"/>
  <c r="V1980" i="14"/>
  <c r="V1225" i="14"/>
  <c r="V472" i="14"/>
  <c r="V3331" i="14"/>
  <c r="V2307" i="14"/>
  <c r="V724" i="14"/>
  <c r="V2962" i="14"/>
  <c r="V3191" i="14"/>
  <c r="V1045" i="14"/>
  <c r="V2762" i="14"/>
  <c r="V3040" i="14"/>
  <c r="V2282" i="14"/>
  <c r="V214" i="14"/>
  <c r="V3029" i="14"/>
  <c r="V2438" i="14"/>
  <c r="V1523" i="14"/>
  <c r="V1851" i="14"/>
  <c r="V2200" i="14"/>
  <c r="V1109" i="14"/>
  <c r="V1190" i="14"/>
  <c r="V970" i="14"/>
  <c r="V1026" i="14"/>
  <c r="V1539" i="14"/>
  <c r="V2161" i="14"/>
  <c r="V2024" i="14"/>
  <c r="V1216" i="14"/>
  <c r="V1693" i="14"/>
  <c r="V610" i="14"/>
  <c r="V371" i="14"/>
  <c r="V695" i="14"/>
  <c r="V89" i="14"/>
  <c r="V173" i="14"/>
  <c r="V392" i="14"/>
  <c r="V3146" i="14"/>
  <c r="V1676" i="14"/>
  <c r="V2063" i="14"/>
  <c r="V1031" i="14"/>
  <c r="V32" i="14"/>
  <c r="V2657" i="14"/>
  <c r="Y2647" i="14"/>
  <c r="Y3364" i="14"/>
  <c r="Y3374" i="14"/>
  <c r="Y1080" i="14"/>
  <c r="Y904" i="14"/>
  <c r="Y1036" i="14"/>
  <c r="Y1974" i="14"/>
  <c r="Y1129" i="14"/>
  <c r="Y383" i="14"/>
  <c r="Y1539" i="14"/>
  <c r="Y766" i="14"/>
  <c r="Y842" i="14"/>
  <c r="Y1053" i="14"/>
  <c r="Y996" i="14"/>
  <c r="Y137" i="14"/>
  <c r="Y3348" i="14"/>
  <c r="Y388" i="14"/>
  <c r="Y365" i="14"/>
  <c r="V1284" i="14"/>
  <c r="V3215" i="14"/>
  <c r="Y3093" i="14"/>
  <c r="Y841" i="14"/>
  <c r="Y3330" i="14"/>
  <c r="Y2036" i="14"/>
  <c r="Y2388" i="14"/>
  <c r="Y2302" i="14"/>
  <c r="Y2766" i="14"/>
  <c r="Y2657" i="14"/>
  <c r="Y953" i="14"/>
  <c r="Y484" i="14"/>
  <c r="Y1304" i="14"/>
  <c r="Y1697" i="14"/>
  <c r="Y914" i="14"/>
  <c r="Y2605" i="14"/>
  <c r="Y2624" i="14"/>
  <c r="Y2237" i="14"/>
  <c r="Y249" i="14"/>
  <c r="Y103" i="14"/>
  <c r="Y990" i="14"/>
  <c r="Y2468" i="14"/>
  <c r="V2430" i="14"/>
  <c r="Y1911" i="14"/>
  <c r="Y875" i="14"/>
  <c r="Y3160" i="14"/>
  <c r="Y1495" i="14"/>
  <c r="Y505" i="14"/>
  <c r="Y3241" i="14"/>
  <c r="Y983" i="14"/>
  <c r="Y2630" i="14"/>
  <c r="Y480" i="14"/>
  <c r="Y2498" i="14"/>
  <c r="Y2646" i="14"/>
  <c r="Y1106" i="14"/>
  <c r="Y1460" i="14"/>
  <c r="Y1405" i="14"/>
  <c r="Y3028" i="14"/>
  <c r="Y222" i="14"/>
  <c r="Y3114" i="14"/>
  <c r="Y1464" i="14"/>
  <c r="Y1521" i="14"/>
  <c r="Y193" i="14"/>
  <c r="Y815" i="14"/>
  <c r="Y823" i="14"/>
  <c r="Y416" i="14"/>
  <c r="Y3273" i="14"/>
  <c r="Y2662" i="14"/>
  <c r="Y1677" i="14"/>
  <c r="V3046" i="14"/>
  <c r="Y1506" i="14"/>
  <c r="Y2699" i="14"/>
  <c r="Y3326" i="14"/>
  <c r="Y2169" i="14"/>
  <c r="Y2413" i="14"/>
  <c r="Y1987" i="14"/>
  <c r="Y2733" i="14"/>
  <c r="Y1022" i="14"/>
  <c r="Y835" i="14"/>
  <c r="Y3227" i="14"/>
  <c r="Y37" i="14"/>
  <c r="Y2898" i="14"/>
  <c r="Y2673" i="14"/>
  <c r="Y3416" i="14"/>
  <c r="Y1224" i="14"/>
  <c r="Y856" i="14"/>
  <c r="Y1693" i="14"/>
  <c r="Y2645" i="14"/>
  <c r="Y2107" i="14"/>
  <c r="Y1719" i="14"/>
  <c r="Y2910" i="14"/>
  <c r="Y3105" i="14"/>
  <c r="Y712" i="14"/>
  <c r="Y2717" i="14"/>
  <c r="V2539" i="14"/>
  <c r="V2492" i="14"/>
  <c r="Y3278" i="14"/>
  <c r="Y1366" i="14"/>
  <c r="Y1203" i="14"/>
  <c r="Y727" i="14"/>
  <c r="Y2357" i="14"/>
  <c r="Y1414" i="14"/>
  <c r="Y2148" i="14"/>
  <c r="Y276" i="14"/>
  <c r="Y1077" i="14"/>
  <c r="Y1894" i="14"/>
  <c r="Y949" i="14"/>
  <c r="Y787" i="14"/>
  <c r="Y1941" i="14"/>
  <c r="V2445" i="14"/>
  <c r="V381" i="14"/>
  <c r="V3070" i="14"/>
  <c r="V2915" i="14"/>
  <c r="V2119" i="14"/>
  <c r="V1579" i="14"/>
  <c r="V277" i="14"/>
  <c r="V2754" i="14"/>
  <c r="V3352" i="14"/>
  <c r="V1546" i="14"/>
  <c r="V6" i="14"/>
  <c r="V512" i="14"/>
  <c r="V136" i="14"/>
  <c r="V2569" i="14"/>
  <c r="Y1644" i="14"/>
  <c r="V382" i="14"/>
  <c r="V2206" i="14"/>
  <c r="V2787" i="14"/>
  <c r="V946" i="14"/>
  <c r="V615" i="14"/>
  <c r="V1343" i="14"/>
  <c r="V2345" i="14"/>
  <c r="V1590" i="14"/>
  <c r="V777" i="14"/>
  <c r="V2437" i="14"/>
  <c r="V607" i="14"/>
  <c r="V1879" i="14"/>
  <c r="V633" i="14"/>
  <c r="V2533" i="14"/>
  <c r="V524" i="14"/>
  <c r="V577" i="14"/>
  <c r="V1179" i="14"/>
  <c r="V93" i="14"/>
  <c r="V2440" i="14"/>
  <c r="V3328" i="14"/>
  <c r="V2853" i="14"/>
  <c r="V2025" i="14"/>
  <c r="V308" i="14"/>
  <c r="V2454" i="14"/>
  <c r="V1756" i="14"/>
  <c r="Y603" i="14"/>
  <c r="Y1966" i="14"/>
  <c r="V1560" i="14"/>
  <c r="V888" i="14"/>
  <c r="V437" i="14"/>
  <c r="V2449" i="14"/>
  <c r="V3017" i="14"/>
  <c r="V3305" i="14"/>
  <c r="V779" i="14"/>
  <c r="V1533" i="14"/>
  <c r="V1300" i="14"/>
  <c r="V1193" i="14"/>
  <c r="V1423" i="14"/>
  <c r="V1212" i="14"/>
  <c r="V834" i="14"/>
  <c r="V851" i="14"/>
  <c r="V2907" i="14"/>
  <c r="V561" i="14"/>
  <c r="V1772" i="14"/>
  <c r="V78" i="14"/>
  <c r="V1311" i="14"/>
  <c r="V562" i="14"/>
  <c r="V174" i="14"/>
  <c r="V549" i="14"/>
  <c r="V2471" i="14"/>
  <c r="V1672" i="14"/>
  <c r="V1518" i="14"/>
  <c r="V1678" i="14"/>
  <c r="V3332" i="14"/>
  <c r="V1770" i="14"/>
  <c r="V1640" i="14"/>
  <c r="V2649" i="14"/>
  <c r="V441" i="14"/>
  <c r="V2854" i="14"/>
  <c r="V2747" i="14"/>
  <c r="V3339" i="14"/>
  <c r="V433" i="14"/>
  <c r="V1339" i="14"/>
  <c r="V2414" i="14"/>
  <c r="V3073" i="14"/>
  <c r="V1741" i="14"/>
  <c r="V1663" i="14"/>
  <c r="V2672" i="14"/>
  <c r="V2674" i="14"/>
  <c r="V2758" i="14"/>
  <c r="V1507" i="14"/>
  <c r="V1011" i="14"/>
  <c r="V3267" i="14"/>
  <c r="V1147" i="14"/>
  <c r="V3234" i="14"/>
  <c r="V2745" i="14"/>
  <c r="V1221" i="14"/>
  <c r="V655" i="14"/>
  <c r="V1776" i="14"/>
  <c r="Y2853" i="14"/>
  <c r="Y1298" i="14"/>
  <c r="Y2884" i="14"/>
  <c r="Y2790" i="14"/>
  <c r="Y872" i="14"/>
  <c r="Y3243" i="14"/>
  <c r="Y469" i="14"/>
  <c r="Y1021" i="14"/>
  <c r="Y1882" i="14"/>
  <c r="Y2948" i="14"/>
  <c r="Y373" i="14"/>
  <c r="Y2073" i="14"/>
  <c r="Y580" i="14"/>
  <c r="Y1878" i="14"/>
  <c r="Y3115" i="14"/>
  <c r="Y3085" i="14"/>
  <c r="Y1815" i="14"/>
  <c r="Y1127" i="14"/>
  <c r="V2883" i="14"/>
  <c r="V3244" i="14"/>
  <c r="Y626" i="14"/>
  <c r="Y2693" i="14"/>
  <c r="Y1725" i="14"/>
  <c r="Y2443" i="14"/>
  <c r="Y3220" i="14"/>
  <c r="Y263" i="14"/>
  <c r="Y308" i="14"/>
  <c r="Y3282" i="14"/>
  <c r="Y690" i="14"/>
  <c r="Y1949" i="14"/>
  <c r="Y284" i="14"/>
  <c r="Y772" i="14"/>
  <c r="Y3079" i="14"/>
  <c r="Y2779" i="14"/>
  <c r="Y2531" i="14"/>
  <c r="Y2672" i="14"/>
  <c r="Y1721" i="14"/>
  <c r="Y1939" i="14"/>
  <c r="Y902" i="14"/>
  <c r="Y2278" i="14"/>
  <c r="V957" i="14"/>
  <c r="V804" i="14"/>
  <c r="Y1577" i="14"/>
  <c r="Y3043" i="14"/>
  <c r="Y903" i="14"/>
  <c r="Y2027" i="14"/>
  <c r="Y700" i="14"/>
  <c r="Y1835" i="14"/>
  <c r="Y3413" i="14"/>
  <c r="Y1538" i="14"/>
  <c r="Y1286" i="14"/>
  <c r="Y1420" i="14"/>
  <c r="Y1422" i="14"/>
  <c r="Y1081" i="14"/>
  <c r="Y2721" i="14"/>
  <c r="Y105" i="14"/>
  <c r="Y984" i="14"/>
  <c r="Y810" i="14"/>
  <c r="Y118" i="14"/>
  <c r="Y1280" i="14"/>
  <c r="Y636" i="14"/>
  <c r="Y2890" i="14"/>
  <c r="Y2634" i="14"/>
  <c r="Y287" i="14"/>
  <c r="Y1350" i="14"/>
  <c r="Y3276" i="14"/>
  <c r="Y722" i="14"/>
  <c r="Y2326" i="14"/>
  <c r="Y817" i="14"/>
  <c r="V485" i="14"/>
  <c r="Y1957" i="14"/>
  <c r="Y2925" i="14"/>
  <c r="Y1995" i="14"/>
  <c r="Y3112" i="14"/>
  <c r="Y2380" i="14"/>
  <c r="Y2592" i="14"/>
  <c r="Y1072" i="14"/>
  <c r="Y3327" i="14"/>
  <c r="Y923" i="14"/>
  <c r="Y999" i="14"/>
  <c r="Y204" i="14"/>
  <c r="Y2764" i="14"/>
  <c r="Y1843" i="14"/>
  <c r="Y2401" i="14"/>
  <c r="Y2453" i="14"/>
  <c r="Y1439" i="14"/>
  <c r="Y1671" i="14"/>
  <c r="Y92" i="14"/>
  <c r="Y2674" i="14"/>
  <c r="Y2718" i="14"/>
  <c r="Y769" i="14"/>
  <c r="Y2360" i="14"/>
  <c r="Y315" i="14"/>
  <c r="Y547" i="14"/>
  <c r="Y3208" i="14"/>
  <c r="Y2878" i="14"/>
  <c r="Y1555" i="14"/>
  <c r="V859" i="14"/>
  <c r="Y354" i="14"/>
  <c r="Y1901" i="14"/>
  <c r="Y500" i="14"/>
  <c r="Y2740" i="14"/>
  <c r="Y367" i="14"/>
  <c r="Y2936" i="14"/>
  <c r="Y2015" i="14"/>
  <c r="Y1520" i="14"/>
  <c r="Y2877" i="14"/>
  <c r="Y3428" i="14"/>
  <c r="Y93" i="14"/>
  <c r="Y199" i="14"/>
  <c r="Y3386" i="14"/>
  <c r="Y403" i="14"/>
  <c r="Y2915" i="14"/>
  <c r="V1834" i="14"/>
  <c r="V3363" i="14"/>
  <c r="V2294" i="14"/>
  <c r="V1704" i="14"/>
  <c r="V1501" i="14"/>
  <c r="V2488" i="14"/>
  <c r="V1340" i="14"/>
  <c r="V2727" i="14"/>
  <c r="V466" i="14"/>
  <c r="V839" i="14"/>
  <c r="V2170" i="14"/>
  <c r="V114" i="14"/>
  <c r="V1308" i="14"/>
  <c r="Y2824" i="14"/>
  <c r="Y99" i="14"/>
  <c r="V2838" i="14"/>
  <c r="V527" i="14"/>
  <c r="V2822" i="14"/>
  <c r="V1630" i="14"/>
  <c r="V2612" i="14"/>
  <c r="V2665" i="14"/>
  <c r="V1908" i="14"/>
  <c r="V797" i="14"/>
  <c r="V1382" i="14"/>
  <c r="V321" i="14"/>
  <c r="V2049" i="14"/>
  <c r="V1477" i="14"/>
  <c r="V2242" i="14"/>
  <c r="V2084" i="14"/>
  <c r="V1283" i="14"/>
  <c r="V148" i="14"/>
  <c r="V1604" i="14"/>
  <c r="V2116" i="14"/>
  <c r="V2689" i="14"/>
  <c r="V1696" i="14"/>
  <c r="V305" i="14"/>
  <c r="V3425" i="14"/>
  <c r="V2798" i="14"/>
  <c r="V69" i="14"/>
  <c r="V889" i="14"/>
  <c r="Y1367" i="14"/>
  <c r="V1349" i="14"/>
  <c r="V2478" i="14"/>
  <c r="V612" i="14"/>
  <c r="V2157" i="14"/>
  <c r="V436" i="14"/>
  <c r="V170" i="14"/>
  <c r="V75" i="14"/>
  <c r="V743" i="14"/>
  <c r="V481" i="14"/>
  <c r="V1559" i="14"/>
  <c r="V1788" i="14"/>
  <c r="V31" i="14"/>
  <c r="V2009" i="14"/>
  <c r="V1977" i="14"/>
  <c r="V1247" i="14"/>
  <c r="V1997" i="14"/>
  <c r="V2552" i="14"/>
  <c r="V2060" i="14"/>
  <c r="V197" i="14"/>
  <c r="V974" i="14"/>
  <c r="V2285" i="14"/>
  <c r="V2711" i="14"/>
  <c r="V2277" i="14"/>
  <c r="V1892" i="14"/>
  <c r="V1689" i="14"/>
  <c r="V2338" i="14"/>
  <c r="V2456" i="14"/>
  <c r="V1722" i="14"/>
  <c r="V3393" i="14"/>
  <c r="V2682" i="14"/>
  <c r="V2183" i="14"/>
  <c r="V2609" i="14"/>
  <c r="V251" i="14"/>
  <c r="V447" i="14"/>
  <c r="V2006" i="14"/>
  <c r="V2629" i="14"/>
  <c r="V272" i="14"/>
  <c r="V2710" i="14"/>
  <c r="V2559" i="14"/>
  <c r="V2144" i="14"/>
  <c r="V711" i="14"/>
  <c r="V3346" i="14"/>
  <c r="V543" i="14"/>
  <c r="V1327" i="14"/>
  <c r="V1365" i="14"/>
  <c r="V1470" i="14"/>
  <c r="V1027" i="14"/>
  <c r="V1582" i="14"/>
  <c r="V1331" i="14"/>
  <c r="V703" i="14"/>
  <c r="V2367" i="14"/>
  <c r="V575" i="14"/>
  <c r="Y3004" i="14"/>
  <c r="Y1142" i="14"/>
  <c r="Y1023" i="14"/>
  <c r="Y2363" i="14"/>
  <c r="Y3387" i="14"/>
  <c r="Y371" i="14"/>
  <c r="Y3135" i="14"/>
  <c r="Y2290" i="14"/>
  <c r="Y861" i="14"/>
  <c r="Y2501" i="14"/>
  <c r="Y2431" i="14"/>
  <c r="Y1141" i="14"/>
  <c r="Y21" i="14"/>
  <c r="Y2293" i="14"/>
  <c r="Y400" i="14"/>
  <c r="Y948" i="14"/>
  <c r="Y1069" i="14"/>
  <c r="Y1593" i="14"/>
  <c r="V1122" i="14"/>
  <c r="Y310" i="14"/>
  <c r="Y374" i="14"/>
  <c r="Y2158" i="14"/>
  <c r="Y2772" i="14"/>
  <c r="Y1566" i="14"/>
  <c r="Y2285" i="14"/>
  <c r="Y1237" i="14"/>
  <c r="Y3102" i="14"/>
  <c r="Y1353" i="14"/>
  <c r="Y2196" i="14"/>
  <c r="Y3090" i="14"/>
  <c r="Y2236" i="14"/>
  <c r="Y1015" i="14"/>
  <c r="Y1082" i="14"/>
  <c r="Y1183" i="14"/>
  <c r="Y3352" i="14"/>
  <c r="Y2383" i="14"/>
  <c r="Y3389" i="14"/>
  <c r="Y2868" i="14"/>
  <c r="Y2356" i="14"/>
  <c r="Y1842" i="14"/>
  <c r="Y1050" i="14"/>
  <c r="Y1086" i="14"/>
  <c r="Y2622" i="14"/>
  <c r="Y2638" i="14"/>
  <c r="Y3221" i="14"/>
  <c r="V1549" i="14"/>
  <c r="Y1436" i="14"/>
  <c r="Y1061" i="14"/>
  <c r="Y2679" i="14"/>
  <c r="Y594" i="14"/>
  <c r="Y553" i="14"/>
  <c r="Y843" i="14"/>
  <c r="Y3070" i="14"/>
  <c r="Y3134" i="14"/>
  <c r="Y2116" i="14"/>
  <c r="Y459" i="14"/>
  <c r="Y737" i="14"/>
  <c r="Y2732" i="14"/>
  <c r="Y936" i="14"/>
  <c r="Y3063" i="14"/>
  <c r="Y1123" i="14"/>
  <c r="Y3426" i="14"/>
  <c r="Y3219" i="14"/>
  <c r="Y1808" i="14"/>
  <c r="Y226" i="14"/>
  <c r="Y386" i="14"/>
  <c r="Y2703" i="14"/>
  <c r="Y1588" i="14"/>
  <c r="Y2451" i="14"/>
  <c r="Y2474" i="14"/>
  <c r="Y3311" i="14"/>
  <c r="Y2059" i="14"/>
  <c r="Y3034" i="14"/>
  <c r="V546" i="14"/>
  <c r="Y2593" i="14"/>
  <c r="Y2126" i="14"/>
  <c r="Y2749" i="14"/>
  <c r="Y2974" i="14"/>
  <c r="Y2020" i="14"/>
  <c r="Y1547" i="14"/>
  <c r="Y789" i="14"/>
  <c r="Y2926" i="14"/>
  <c r="Y898" i="14"/>
  <c r="Y1660" i="14"/>
  <c r="Y1831" i="14"/>
  <c r="Y531" i="14"/>
  <c r="Y3207" i="14"/>
  <c r="Y1647" i="14"/>
  <c r="Y2201" i="14"/>
  <c r="Y2478" i="14"/>
  <c r="Y513" i="14"/>
  <c r="Y1169" i="14"/>
  <c r="Y1783" i="14"/>
  <c r="Y1630" i="14"/>
  <c r="Y1010" i="14"/>
  <c r="Y619" i="14"/>
  <c r="Y317" i="14"/>
  <c r="Y559" i="14"/>
  <c r="V2768" i="14"/>
  <c r="Y3012" i="14"/>
  <c r="Y238" i="14"/>
  <c r="Y3064" i="14"/>
  <c r="Y2907" i="14"/>
  <c r="Y834" i="14"/>
  <c r="Y2080" i="14"/>
  <c r="Y3259" i="14"/>
  <c r="Y2855" i="14"/>
  <c r="Y1856" i="14"/>
  <c r="Y2893" i="14"/>
  <c r="Y375" i="14"/>
  <c r="Y2106" i="14"/>
  <c r="Y899" i="14"/>
  <c r="Y1863" i="14"/>
  <c r="Y368" i="14"/>
  <c r="Y551" i="14"/>
  <c r="Y3010" i="14"/>
  <c r="Y1185" i="14"/>
  <c r="Y221" i="14"/>
  <c r="Y359" i="14"/>
  <c r="Y859" i="14"/>
  <c r="Y1782" i="14"/>
  <c r="Y217" i="14"/>
  <c r="Y1683" i="14"/>
  <c r="Y1323" i="14"/>
  <c r="Y2492" i="14"/>
  <c r="Y1617" i="14"/>
  <c r="Y1643" i="14"/>
  <c r="Y2557" i="14"/>
  <c r="Y971" i="14"/>
  <c r="Y1348" i="14"/>
  <c r="Y1448" i="14"/>
  <c r="Y918" i="14"/>
  <c r="Y1758" i="14"/>
  <c r="Y892" i="14"/>
  <c r="Y78" i="14"/>
  <c r="Y1968" i="14"/>
  <c r="Y2115" i="14"/>
  <c r="Y2918" i="14"/>
  <c r="Y2091" i="14"/>
  <c r="Y1549" i="14"/>
  <c r="Y2008" i="14"/>
  <c r="Y3340" i="14"/>
  <c r="Y1820" i="14"/>
  <c r="Y1573" i="14"/>
  <c r="Y546" i="14"/>
  <c r="Y1054" i="14"/>
  <c r="Y2901" i="14"/>
  <c r="Y624" i="14"/>
  <c r="Y2071" i="14"/>
  <c r="Y3176" i="14"/>
  <c r="Y909" i="14"/>
  <c r="Y1614" i="14"/>
  <c r="Y2186" i="14"/>
  <c r="Y2258" i="14"/>
  <c r="Y253" i="14"/>
  <c r="Y1595" i="14"/>
  <c r="Y1147" i="14"/>
  <c r="Y2441" i="14"/>
  <c r="Y1682" i="14"/>
  <c r="Y2374" i="14"/>
  <c r="Y1060" i="14"/>
  <c r="Y1325" i="14"/>
  <c r="Y1400" i="14"/>
  <c r="Y2653" i="14"/>
  <c r="Y156" i="14"/>
  <c r="Y1837" i="14"/>
  <c r="Y1950" i="14"/>
  <c r="V1307" i="14"/>
  <c r="Y1089" i="14"/>
  <c r="V2375" i="14"/>
  <c r="V1943" i="14"/>
  <c r="V181" i="14"/>
  <c r="Y181" i="14" s="1"/>
  <c r="V574" i="14"/>
  <c r="V3320" i="14"/>
  <c r="V3019" i="14"/>
  <c r="V2484" i="14"/>
  <c r="V2690" i="14"/>
  <c r="Y2690" i="14" s="1"/>
  <c r="V555" i="14"/>
  <c r="V3406" i="14"/>
  <c r="V283" i="14"/>
  <c r="V2085" i="14"/>
  <c r="V514" i="14"/>
  <c r="Y1299" i="14"/>
  <c r="V1048" i="14"/>
  <c r="V1318" i="14"/>
  <c r="V2664" i="14"/>
  <c r="V567" i="14"/>
  <c r="V1971" i="14"/>
  <c r="Y1971" i="14" s="1"/>
  <c r="V2849" i="14"/>
  <c r="V130" i="14"/>
  <c r="Y130" i="14" s="1"/>
  <c r="V2558" i="14"/>
  <c r="V1206" i="14"/>
  <c r="V1144" i="14"/>
  <c r="V1235" i="14"/>
  <c r="V1368" i="14"/>
  <c r="V2098" i="14"/>
  <c r="V1035" i="14"/>
  <c r="V3097" i="14"/>
  <c r="V3423" i="14"/>
  <c r="V2705" i="14"/>
  <c r="V528" i="14"/>
  <c r="V1626" i="14"/>
  <c r="V2536" i="14"/>
  <c r="V1117" i="14"/>
  <c r="V768" i="14"/>
  <c r="V2457" i="14"/>
  <c r="Y2457" i="14" s="1"/>
  <c r="V1745" i="14"/>
  <c r="V260" i="14"/>
  <c r="Y2067" i="14"/>
  <c r="Y390" i="14"/>
  <c r="V3042" i="14"/>
  <c r="V3067" i="14"/>
  <c r="V2018" i="14"/>
  <c r="Y2018" i="14" s="1"/>
  <c r="V1341" i="14"/>
  <c r="V3281" i="14"/>
  <c r="V479" i="14"/>
  <c r="V259" i="14"/>
  <c r="V578" i="14"/>
  <c r="V1473" i="14"/>
  <c r="V3003" i="14"/>
  <c r="V3088" i="14"/>
  <c r="V1786" i="14"/>
  <c r="V3286" i="14"/>
  <c r="V3308" i="14"/>
  <c r="Y3308" i="14" s="1"/>
  <c r="V1553" i="14"/>
  <c r="V784" i="14"/>
  <c r="V3303" i="14"/>
  <c r="V3053" i="14"/>
  <c r="V300" i="14"/>
  <c r="Y300" i="14" s="1"/>
  <c r="V3313" i="14"/>
  <c r="V435" i="14"/>
  <c r="Y435" i="14" s="1"/>
  <c r="V1262" i="14"/>
  <c r="V3306" i="14"/>
  <c r="Y3306" i="14" s="1"/>
  <c r="V2914" i="14"/>
  <c r="V1874" i="14"/>
  <c r="V306" i="14"/>
  <c r="V3403" i="14"/>
  <c r="Y3403" i="14" s="1"/>
  <c r="V1168" i="14"/>
  <c r="V2763" i="14"/>
  <c r="Y2763" i="14" s="1"/>
  <c r="V1158" i="14"/>
  <c r="V3059" i="14"/>
  <c r="V2486" i="14"/>
  <c r="V3101" i="14"/>
  <c r="V1256" i="14"/>
  <c r="V2477" i="14"/>
  <c r="V3005" i="14"/>
  <c r="V384" i="14"/>
  <c r="V3376" i="14"/>
  <c r="V1740" i="14"/>
  <c r="V424" i="14"/>
  <c r="Y424" i="14" s="1"/>
  <c r="V2530" i="14"/>
  <c r="V2112" i="14"/>
  <c r="V2359" i="14"/>
  <c r="V1291" i="14"/>
  <c r="Y1291" i="14" s="1"/>
  <c r="V1744" i="14"/>
  <c r="V3104" i="14"/>
  <c r="Y3104" i="14" s="1"/>
  <c r="V2950" i="14"/>
  <c r="V1071" i="14"/>
  <c r="V2845" i="14"/>
  <c r="V2870" i="14"/>
  <c r="V2879" i="14"/>
  <c r="Y2879" i="14" s="1"/>
  <c r="V675" i="14"/>
  <c r="Y675" i="14" s="1"/>
  <c r="Y1491" i="14"/>
  <c r="Y1467" i="14"/>
  <c r="Y1252" i="14"/>
  <c r="Y540" i="14"/>
  <c r="Y693" i="14"/>
  <c r="Y1408" i="14"/>
  <c r="Y2044" i="14"/>
  <c r="Y1259" i="14"/>
  <c r="Y2542" i="14"/>
  <c r="Y2899" i="14"/>
  <c r="Y2861" i="14"/>
  <c r="Y2439" i="14"/>
  <c r="Y1528" i="14"/>
  <c r="Y1282" i="14"/>
  <c r="Y13" i="14"/>
  <c r="Y1605" i="14"/>
  <c r="Y2298" i="14"/>
  <c r="V322" i="14"/>
  <c r="Y243" i="14"/>
  <c r="Y120" i="14"/>
  <c r="Y2716" i="14"/>
  <c r="Y2882" i="14"/>
  <c r="Y1083" i="14"/>
  <c r="Y1509" i="14"/>
  <c r="Y2070" i="14"/>
  <c r="Y3097" i="14"/>
  <c r="Y2098" i="14"/>
  <c r="Y3006" i="14"/>
  <c r="Y1581" i="14"/>
  <c r="Y2761" i="14"/>
  <c r="Y252" i="14"/>
  <c r="Y385" i="14"/>
  <c r="Y3223" i="14"/>
  <c r="Y2122" i="14"/>
  <c r="Y942" i="14"/>
  <c r="Y2134" i="14"/>
  <c r="Y601" i="14"/>
  <c r="Y1079" i="14"/>
  <c r="Y2462" i="14"/>
  <c r="Y2111" i="14"/>
  <c r="Y1374" i="14"/>
  <c r="V1275" i="14"/>
  <c r="Y1476" i="14"/>
  <c r="Y960" i="14"/>
  <c r="Y735" i="14"/>
  <c r="Y3209" i="14"/>
  <c r="Y2333" i="14"/>
  <c r="Y1895" i="14"/>
  <c r="Y2769" i="14"/>
  <c r="Y1201" i="14"/>
  <c r="Y3174" i="14"/>
  <c r="Y1996" i="14"/>
  <c r="Y1091" i="14"/>
  <c r="Y64" i="14"/>
  <c r="Y1359" i="14"/>
  <c r="Y3410" i="14"/>
  <c r="Y736" i="14"/>
  <c r="Y345" i="14"/>
  <c r="Y1341" i="14"/>
  <c r="Y282" i="14"/>
  <c r="Y1654" i="14"/>
  <c r="Y1223" i="14"/>
  <c r="Y2595" i="14"/>
  <c r="Y599" i="14"/>
  <c r="Y2254" i="14"/>
  <c r="Y3376" i="14"/>
  <c r="Y3005" i="14"/>
  <c r="V1161" i="14"/>
  <c r="Y1161" i="14" s="1"/>
  <c r="V113" i="14"/>
  <c r="Y2283" i="14"/>
  <c r="Y467" i="14"/>
  <c r="Y3266" i="14"/>
  <c r="Y3277" i="14"/>
  <c r="Y2842" i="14"/>
  <c r="Y2458" i="14"/>
  <c r="Y829" i="14"/>
  <c r="Y2514" i="14"/>
  <c r="Y3371" i="14"/>
  <c r="Y216" i="14"/>
  <c r="Y2251" i="14"/>
  <c r="Y760" i="14"/>
  <c r="Y176" i="14"/>
  <c r="Y2969" i="14"/>
  <c r="Y526" i="14"/>
  <c r="Y3182" i="14"/>
  <c r="Y494" i="14"/>
  <c r="Y2912" i="14"/>
  <c r="Y2037" i="14"/>
  <c r="Y2312" i="14"/>
  <c r="V3086" i="14"/>
  <c r="V2314" i="14"/>
  <c r="Y3228" i="14"/>
  <c r="Y844" i="14"/>
  <c r="Y780" i="14"/>
  <c r="Y2759" i="14"/>
  <c r="Y1387" i="14"/>
  <c r="Y871" i="14"/>
  <c r="Y1881" i="14"/>
  <c r="Y454" i="14"/>
  <c r="Y2002" i="14"/>
  <c r="Y765" i="14"/>
  <c r="Y2502" i="14"/>
  <c r="Y2263" i="14"/>
  <c r="V3420" i="14"/>
  <c r="V2485" i="14"/>
  <c r="V3152" i="14"/>
  <c r="V236" i="14"/>
  <c r="V2257" i="14"/>
  <c r="V2330" i="14"/>
  <c r="V2220" i="14"/>
  <c r="V2143" i="14"/>
  <c r="V15" i="14"/>
  <c r="Y15" i="14" s="1"/>
  <c r="V609" i="14"/>
  <c r="V250" i="14"/>
  <c r="V585" i="14"/>
  <c r="V3027" i="14"/>
  <c r="V1395" i="14"/>
  <c r="Y1210" i="14"/>
  <c r="V2358" i="14"/>
  <c r="V2576" i="14"/>
  <c r="V1330" i="14"/>
  <c r="V1944" i="14"/>
  <c r="V554" i="14"/>
  <c r="V3396" i="14"/>
  <c r="V68" i="14"/>
  <c r="V1685" i="14"/>
  <c r="V2245" i="14"/>
  <c r="V2479" i="14"/>
  <c r="V2224" i="14"/>
  <c r="V1917" i="14"/>
  <c r="V677" i="14"/>
  <c r="V3274" i="14"/>
  <c r="V1111" i="14"/>
  <c r="V179" i="14"/>
  <c r="V2783" i="14"/>
  <c r="V2013" i="14"/>
  <c r="V2651" i="14"/>
  <c r="V1514" i="14"/>
  <c r="V3400" i="14"/>
  <c r="V2654" i="14"/>
  <c r="Y2654" i="14" s="1"/>
  <c r="V408" i="14"/>
  <c r="V2481" i="14"/>
  <c r="Y2481" i="14" s="1"/>
  <c r="V2817" i="14"/>
  <c r="Y46" i="14"/>
  <c r="Y2485" i="14"/>
  <c r="Y1795" i="14"/>
  <c r="Y674" i="14"/>
  <c r="V1611" i="14"/>
  <c r="V1052" i="14"/>
  <c r="V1416" i="14"/>
  <c r="V2300" i="14"/>
  <c r="V895" i="14"/>
  <c r="V1730" i="14"/>
  <c r="V863" i="14"/>
  <c r="V2929" i="14"/>
  <c r="V2670" i="14"/>
  <c r="V2043" i="14"/>
  <c r="V654" i="14"/>
  <c r="V3225" i="14"/>
  <c r="V2472" i="14"/>
  <c r="Y2472" i="14" s="1"/>
  <c r="V1454" i="14"/>
  <c r="V2658" i="14"/>
  <c r="Y2658" i="14" s="1"/>
  <c r="V3283" i="14"/>
  <c r="V3338" i="14"/>
  <c r="V1322" i="14"/>
  <c r="V3229" i="14"/>
  <c r="V1255" i="14"/>
  <c r="V1813" i="14"/>
  <c r="V1909" i="14"/>
  <c r="V1850" i="14"/>
  <c r="V2275" i="14"/>
  <c r="V897" i="14"/>
  <c r="V1107" i="14"/>
  <c r="V550" i="14"/>
  <c r="Y514" i="14"/>
  <c r="Y283" i="14"/>
  <c r="V1860" i="14"/>
  <c r="V3421" i="14"/>
  <c r="Y3421" i="14" s="1"/>
  <c r="V2432" i="14"/>
  <c r="V1132" i="14"/>
  <c r="Y1132" i="14" s="1"/>
  <c r="V51" i="14"/>
  <c r="V557" i="14"/>
  <c r="Y557" i="14" s="1"/>
  <c r="V2524" i="14"/>
  <c r="V228" i="14"/>
  <c r="V1165" i="14"/>
  <c r="V2967" i="14"/>
  <c r="V2522" i="14"/>
  <c r="V108" i="14"/>
  <c r="V2994" i="14"/>
  <c r="V2970" i="14"/>
  <c r="V740" i="14"/>
  <c r="Y740" i="14" s="1"/>
  <c r="V1857" i="14"/>
  <c r="V2583" i="14"/>
  <c r="V427" i="14"/>
  <c r="Y427" i="14" s="1"/>
  <c r="V2476" i="14"/>
  <c r="V751" i="14"/>
  <c r="V3084" i="14"/>
  <c r="V1769" i="14"/>
  <c r="V48" i="14"/>
  <c r="V1580" i="14"/>
  <c r="V2117" i="14"/>
  <c r="Y3029" i="14"/>
  <c r="Y2385" i="14"/>
  <c r="Y2466" i="14"/>
  <c r="Y2804" i="14"/>
  <c r="Y878" i="14"/>
  <c r="Y2035" i="14"/>
  <c r="Y573" i="14"/>
  <c r="Y2168" i="14"/>
  <c r="Y640" i="14"/>
  <c r="Y3252" i="14"/>
  <c r="Y2325" i="14"/>
  <c r="Y719" i="14"/>
  <c r="Y2809" i="14"/>
  <c r="Y423" i="14"/>
  <c r="Y1370" i="14"/>
  <c r="Y1550" i="14"/>
  <c r="Y1114" i="14"/>
  <c r="Y721" i="14"/>
  <c r="Y2522" i="14"/>
  <c r="Y2568" i="14"/>
  <c r="V583" i="14"/>
  <c r="Y1336" i="14"/>
  <c r="Y2537" i="14"/>
  <c r="Y5" i="14"/>
  <c r="Y1246" i="14"/>
  <c r="Y1670" i="14"/>
  <c r="Y268" i="14"/>
  <c r="Y1964" i="14"/>
  <c r="Y3325" i="14"/>
  <c r="Y768" i="14"/>
  <c r="Y2904" i="14"/>
  <c r="Y570" i="14"/>
  <c r="Y3269" i="14"/>
  <c r="Y2503" i="14"/>
  <c r="Y350" i="14"/>
  <c r="Y499" i="14"/>
  <c r="Y771" i="14"/>
  <c r="Y152" i="14"/>
  <c r="Y1557" i="14"/>
  <c r="Y1450" i="14"/>
  <c r="Y2616" i="14"/>
  <c r="Y2081" i="14"/>
  <c r="Y1052" i="14"/>
  <c r="Y581" i="14"/>
  <c r="Y3312" i="14"/>
  <c r="Y1992" i="14"/>
  <c r="V379" i="14"/>
  <c r="Y1810" i="14"/>
  <c r="Y2507" i="14"/>
  <c r="Y1442" i="14"/>
  <c r="Y1225" i="14"/>
  <c r="Y979" i="14"/>
  <c r="Y366" i="14"/>
  <c r="Y3287" i="14"/>
  <c r="Y1648" i="14"/>
  <c r="Y260" i="14"/>
  <c r="Y9" i="14"/>
  <c r="Y1904" i="14"/>
  <c r="Y2848" i="14"/>
  <c r="Y556" i="14"/>
  <c r="Y1510" i="14"/>
  <c r="Y2341" i="14"/>
  <c r="Y1328" i="14"/>
  <c r="Y1384" i="14"/>
  <c r="Y1361" i="14"/>
  <c r="Y2204" i="14"/>
  <c r="Y255" i="14"/>
  <c r="Y3408" i="14"/>
  <c r="Y2052" i="14"/>
  <c r="Y2484" i="14"/>
  <c r="Y907" i="14"/>
  <c r="Y1103" i="14"/>
  <c r="Y1391" i="14"/>
  <c r="Y1850" i="14"/>
  <c r="Y2460" i="14"/>
  <c r="V565" i="14"/>
  <c r="Y3383" i="14"/>
  <c r="Y2526" i="14"/>
  <c r="Y2812" i="14"/>
  <c r="Y1771" i="14"/>
  <c r="Y1841" i="14"/>
  <c r="Y791" i="14"/>
  <c r="Y1999" i="14"/>
  <c r="Y1631" i="14"/>
  <c r="Y2979" i="14"/>
  <c r="Y2102" i="14"/>
  <c r="Y1668" i="14"/>
  <c r="Y1512" i="14"/>
  <c r="Y3255" i="14"/>
  <c r="Y852" i="14"/>
  <c r="Y3334" i="14"/>
  <c r="Y905" i="14"/>
  <c r="Y3344" i="14"/>
  <c r="Y2623" i="14"/>
  <c r="Y1777" i="14"/>
  <c r="Y962" i="14"/>
  <c r="Y292" i="14"/>
  <c r="Y2505" i="14"/>
  <c r="Y3018" i="14"/>
  <c r="Y1505" i="14"/>
  <c r="V1397" i="14"/>
  <c r="Y1397" i="14" s="1"/>
  <c r="Y2577" i="14"/>
  <c r="Y1606" i="14"/>
  <c r="Y2858" i="14"/>
  <c r="Y2760" i="14"/>
  <c r="Y807" i="14"/>
  <c r="Y1272" i="14"/>
  <c r="Y2792" i="14"/>
  <c r="Y847" i="14"/>
  <c r="Y822" i="14"/>
  <c r="Y2482" i="14"/>
  <c r="Y528" i="14"/>
  <c r="Y1524" i="14"/>
  <c r="Y2720" i="14"/>
  <c r="Y2956" i="14"/>
  <c r="Y3019" i="14"/>
  <c r="V1703" i="14"/>
  <c r="V65" i="14"/>
  <c r="V1302" i="14"/>
  <c r="V848" i="14"/>
  <c r="V2596" i="14"/>
  <c r="V764" i="14"/>
  <c r="V1522" i="14"/>
  <c r="V2813" i="14"/>
  <c r="V2329" i="14"/>
  <c r="V2891" i="14"/>
  <c r="Y2891" i="14" s="1"/>
  <c r="V2963" i="14"/>
  <c r="V2941" i="14"/>
  <c r="V1763" i="14"/>
  <c r="V1078" i="14"/>
  <c r="Y1332" i="14"/>
  <c r="V1844" i="14"/>
  <c r="Y1844" i="14" s="1"/>
  <c r="V1679" i="14"/>
  <c r="V2255" i="14"/>
  <c r="Y2255" i="14" s="1"/>
  <c r="V2164" i="14"/>
  <c r="V1371" i="14"/>
  <c r="V2279" i="14"/>
  <c r="V2239" i="14"/>
  <c r="V2031" i="14"/>
  <c r="V534" i="14"/>
  <c r="V1028" i="14"/>
  <c r="V1358" i="14"/>
  <c r="V3291" i="14"/>
  <c r="V1490" i="14"/>
  <c r="V3368" i="14"/>
  <c r="Y3368" i="14" s="1"/>
  <c r="V71" i="14"/>
  <c r="V723" i="14"/>
  <c r="V2096" i="14"/>
  <c r="Y2096" i="14" s="1"/>
  <c r="V1865" i="14"/>
  <c r="V1146" i="14"/>
  <c r="V3139" i="14"/>
  <c r="V2814" i="14"/>
  <c r="V1620" i="14"/>
  <c r="V2944" i="14"/>
  <c r="V1008" i="14"/>
  <c r="V2074" i="14"/>
  <c r="Y2074" i="14" s="1"/>
  <c r="Y2467" i="14"/>
  <c r="Y574" i="14"/>
  <c r="Y1522" i="14"/>
  <c r="V1094" i="14"/>
  <c r="V2990" i="14"/>
  <c r="V1712" i="14"/>
  <c r="V790" i="14"/>
  <c r="Y790" i="14" s="1"/>
  <c r="V2230" i="14"/>
  <c r="V1840" i="14"/>
  <c r="V2411" i="14"/>
  <c r="V146" i="14"/>
  <c r="V61" i="14"/>
  <c r="Y61" i="14" s="1"/>
  <c r="V140" i="14"/>
  <c r="V59" i="14"/>
  <c r="Y59" i="14" s="1"/>
  <c r="V3129" i="14"/>
  <c r="V608" i="14"/>
  <c r="V2971" i="14"/>
  <c r="V66" i="14"/>
  <c r="V3216" i="14"/>
  <c r="V1421" i="14"/>
  <c r="V1227" i="14"/>
  <c r="V1381" i="14"/>
  <c r="V1711" i="14"/>
  <c r="V3381" i="14"/>
  <c r="V631" i="14"/>
  <c r="V1635" i="14"/>
  <c r="V1714" i="14"/>
  <c r="V1750" i="14"/>
  <c r="V558" i="14"/>
  <c r="V2313" i="14"/>
  <c r="Y2569" i="14"/>
  <c r="Y512" i="14"/>
  <c r="V401" i="14"/>
  <c r="Y401" i="14" s="1"/>
  <c r="V1645" i="14"/>
  <c r="V2319" i="14"/>
  <c r="Y2319" i="14" s="1"/>
  <c r="V3354" i="14"/>
  <c r="V1030" i="14"/>
  <c r="V1873" i="14"/>
  <c r="V1502" i="14"/>
  <c r="V141" i="14"/>
  <c r="V3062" i="14"/>
  <c r="V1260" i="14"/>
  <c r="Y1260" i="14" s="1"/>
  <c r="V1724" i="14"/>
  <c r="V26" i="14"/>
  <c r="Y26" i="14" s="1"/>
  <c r="V1598" i="14"/>
  <c r="V647" i="14"/>
  <c r="V2546" i="14"/>
  <c r="V1434" i="14"/>
  <c r="V1883" i="14"/>
  <c r="V3429" i="14"/>
  <c r="V1615" i="14"/>
  <c r="V445" i="14"/>
  <c r="V1858" i="14"/>
  <c r="V2799" i="14"/>
  <c r="V991" i="14"/>
  <c r="V1115" i="14"/>
  <c r="V1211" i="14"/>
  <c r="Y3328" i="14"/>
  <c r="Y2551" i="14"/>
  <c r="Y1338" i="14"/>
  <c r="Y17" i="14"/>
  <c r="Y720" i="14"/>
  <c r="Y2337" i="14"/>
  <c r="Y1511" i="14"/>
  <c r="Y879" i="14"/>
  <c r="Y2063" i="14"/>
  <c r="Y997" i="14"/>
  <c r="Y2166" i="14"/>
  <c r="Y2746" i="14"/>
  <c r="Y258" i="14"/>
  <c r="Y2256" i="14"/>
  <c r="Y3171" i="14"/>
  <c r="Y2419" i="14"/>
  <c r="Y2226" i="14"/>
  <c r="Y2324" i="14"/>
  <c r="Y3297" i="14"/>
  <c r="Y1635" i="14"/>
  <c r="Y911" i="14"/>
  <c r="V1855" i="14"/>
  <c r="Y1855" i="14" s="1"/>
  <c r="Y806" i="14"/>
  <c r="Y1994" i="14"/>
  <c r="Y2902" i="14"/>
  <c r="Y94" i="14"/>
  <c r="Y805" i="14"/>
  <c r="Y1813" i="14"/>
  <c r="Y1104" i="14"/>
  <c r="Y808" i="14"/>
  <c r="Y2897" i="14"/>
  <c r="Y521" i="14"/>
  <c r="Y153" i="14"/>
  <c r="Y2863" i="14"/>
  <c r="Y2233" i="14"/>
  <c r="Y2393" i="14"/>
  <c r="Y2547" i="14"/>
  <c r="Y3291" i="14"/>
  <c r="Y1028" i="14"/>
  <c r="Y1807" i="14"/>
  <c r="Y280" i="14"/>
  <c r="Y1011" i="14"/>
  <c r="Y1774" i="14"/>
  <c r="Y1694" i="14"/>
  <c r="Y1481" i="14"/>
  <c r="Y1182" i="14"/>
  <c r="Y799" i="14"/>
  <c r="V3397" i="14"/>
  <c r="Y2155" i="14"/>
  <c r="Y748" i="14"/>
  <c r="Y143" i="14"/>
  <c r="Y1218" i="14"/>
  <c r="Y1139" i="14"/>
  <c r="Y1411" i="14"/>
  <c r="Y2066" i="14"/>
  <c r="Y364" i="14"/>
  <c r="Y2491" i="14"/>
  <c r="Y318" i="14"/>
  <c r="Y2602" i="14"/>
  <c r="Y115" i="14"/>
  <c r="Y2585" i="14"/>
  <c r="Y1976" i="14"/>
  <c r="Y235" i="14"/>
  <c r="Y2695" i="14"/>
  <c r="Y2032" i="14"/>
  <c r="Y2998" i="14"/>
  <c r="Y1498" i="14"/>
  <c r="Y1070" i="14"/>
  <c r="Y2339" i="14"/>
  <c r="Y135" i="14"/>
  <c r="Y1221" i="14"/>
  <c r="Y1702" i="14"/>
  <c r="Y2981" i="14"/>
  <c r="Y3343" i="14"/>
  <c r="Y2477" i="14"/>
  <c r="Y1012" i="14"/>
  <c r="V3000" i="14"/>
  <c r="Y2400" i="14"/>
  <c r="Y196" i="14"/>
  <c r="Y1118" i="14"/>
  <c r="Y1154" i="14"/>
  <c r="Y1311" i="14"/>
  <c r="Y562" i="14"/>
  <c r="Y2448" i="14"/>
  <c r="Y2610" i="14"/>
  <c r="Y649" i="14"/>
  <c r="Y1923" i="14"/>
  <c r="Y2975" i="14"/>
  <c r="Y3033" i="14"/>
  <c r="Y2047" i="14"/>
  <c r="Y685" i="14"/>
  <c r="Y987" i="14"/>
  <c r="Y2960" i="14"/>
  <c r="Y1214" i="14"/>
  <c r="Y2232" i="14"/>
  <c r="Y2865" i="14"/>
  <c r="Y1877" i="14"/>
  <c r="Y1932" i="14"/>
  <c r="Y1153" i="14"/>
  <c r="Y2921" i="14"/>
  <c r="Y2125" i="14"/>
  <c r="Y2823" i="14"/>
  <c r="V922" i="14"/>
  <c r="Y2986" i="14"/>
  <c r="Y2614" i="14"/>
  <c r="Y1253" i="14"/>
  <c r="Y2794" i="14"/>
  <c r="Y101" i="14"/>
  <c r="Y2030" i="14"/>
  <c r="Y3418" i="14"/>
  <c r="Y393" i="14"/>
  <c r="Y862" i="14"/>
  <c r="Y2108" i="14"/>
  <c r="Y890" i="14"/>
  <c r="Y2353" i="14"/>
  <c r="Y1731" i="14"/>
  <c r="Y1723" i="14"/>
  <c r="Y831" i="14"/>
  <c r="V1736" i="14"/>
  <c r="V3031" i="14"/>
  <c r="Y3031" i="14" s="1"/>
  <c r="V2315" i="14"/>
  <c r="V230" i="14"/>
  <c r="V2641" i="14"/>
  <c r="V2061" i="14"/>
  <c r="V1751" i="14"/>
  <c r="V1326" i="14"/>
  <c r="V2184" i="14"/>
  <c r="V2340" i="14"/>
  <c r="V377" i="14"/>
  <c r="V1257" i="14"/>
  <c r="V2871" i="14"/>
  <c r="Y1972" i="14"/>
  <c r="V773" i="14"/>
  <c r="V576" i="14"/>
  <c r="V2791" i="14"/>
  <c r="V860" i="14"/>
  <c r="V1430" i="14"/>
  <c r="V442" i="14"/>
  <c r="V2095" i="14"/>
  <c r="V2178" i="14"/>
  <c r="V755" i="14"/>
  <c r="V2752" i="14"/>
  <c r="V77" i="14"/>
  <c r="V510" i="14"/>
  <c r="V896" i="14"/>
  <c r="V378" i="14"/>
  <c r="V739" i="14"/>
  <c r="V809" i="14"/>
  <c r="V3333" i="14"/>
  <c r="Y3333" i="14" s="1"/>
  <c r="V2381" i="14"/>
  <c r="V1140" i="14"/>
  <c r="V2225" i="14"/>
  <c r="V659" i="14"/>
  <c r="V2520" i="14"/>
  <c r="V289" i="14"/>
  <c r="V3317" i="14"/>
  <c r="V3177" i="14"/>
  <c r="V1975" i="14"/>
  <c r="Y1073" i="14"/>
  <c r="Y248" i="14"/>
  <c r="Y1497" i="14"/>
  <c r="Y464" i="14"/>
  <c r="V749" i="14"/>
  <c r="V60" i="14"/>
  <c r="V2193" i="14"/>
  <c r="Y2193" i="14" s="1"/>
  <c r="V3055" i="14"/>
  <c r="V2149" i="14"/>
  <c r="V1839" i="14"/>
  <c r="V2510" i="14"/>
  <c r="V1516" i="14"/>
  <c r="V3359" i="14"/>
  <c r="Y3359" i="14" s="1"/>
  <c r="V2089" i="14"/>
  <c r="V2550" i="14"/>
  <c r="Y2550" i="14" s="1"/>
  <c r="V2544" i="14"/>
  <c r="V530" i="14"/>
  <c r="V1197" i="14"/>
  <c r="V2789" i="14"/>
  <c r="V127" i="14"/>
  <c r="V2756" i="14"/>
  <c r="V698" i="14"/>
  <c r="V2029" i="14"/>
  <c r="V1406" i="14"/>
  <c r="V1455" i="14"/>
  <c r="V3138" i="14"/>
  <c r="V198" i="14"/>
  <c r="V2167" i="14"/>
  <c r="V2807" i="14"/>
  <c r="V963" i="14"/>
  <c r="V2686" i="14"/>
  <c r="Y1191" i="14"/>
  <c r="Y2541" i="14"/>
  <c r="V1684" i="14"/>
  <c r="V1705" i="14"/>
  <c r="V517" i="14"/>
  <c r="V2928" i="14"/>
  <c r="V3257" i="14"/>
  <c r="V1832" i="14"/>
  <c r="V349" i="14"/>
  <c r="V1732" i="14"/>
  <c r="V1135" i="14"/>
  <c r="V1187" i="14"/>
  <c r="V1305" i="14"/>
  <c r="V288" i="14"/>
  <c r="V1818" i="14"/>
  <c r="V564" i="14"/>
  <c r="V572" i="14"/>
  <c r="V1432" i="14"/>
  <c r="V1637" i="14"/>
  <c r="V3349" i="14"/>
  <c r="V440" i="14"/>
  <c r="V3078" i="14"/>
  <c r="Y3078" i="14" s="1"/>
  <c r="V1653" i="14"/>
  <c r="V2607" i="14"/>
  <c r="V1599" i="14"/>
  <c r="V1746" i="14"/>
  <c r="V1979" i="14"/>
  <c r="Y1979" i="14" s="1"/>
  <c r="Y51" i="14"/>
  <c r="Y1589" i="14"/>
  <c r="Y1531" i="14"/>
  <c r="Y3293" i="14"/>
  <c r="Y3049" i="14"/>
  <c r="Y116" i="14"/>
  <c r="Y3117" i="14"/>
  <c r="Y1692" i="14"/>
  <c r="Y2607" i="14"/>
  <c r="Y2372" i="14"/>
  <c r="Y758" i="14"/>
  <c r="Y939" i="14"/>
  <c r="Y1266" i="14"/>
  <c r="Y271" i="14"/>
  <c r="Y2715" i="14"/>
  <c r="Y3185" i="14"/>
  <c r="Y1047" i="14"/>
  <c r="Y3039" i="14"/>
  <c r="Y2198" i="14"/>
  <c r="Y1216" i="14"/>
  <c r="Y2161" i="14"/>
  <c r="Y47" i="14"/>
  <c r="V3233" i="14"/>
  <c r="Y1499" i="14"/>
  <c r="Y868" i="14"/>
  <c r="Y587" i="14"/>
  <c r="Y2246" i="14"/>
  <c r="Y2321" i="14"/>
  <c r="Y623" i="14"/>
  <c r="Y2574" i="14"/>
  <c r="Y1195" i="14"/>
  <c r="Y575" i="14"/>
  <c r="Y1708" i="14"/>
  <c r="Y966" i="14"/>
  <c r="Y1681" i="14"/>
  <c r="Y224" i="14"/>
  <c r="Y3054" i="14"/>
  <c r="Y1967" i="14"/>
  <c r="Y1184" i="14"/>
  <c r="Y1368" i="14"/>
  <c r="Y1144" i="14"/>
  <c r="Y2968" i="14"/>
  <c r="Y3156" i="14"/>
  <c r="Y18" i="14"/>
  <c r="Y3015" i="14"/>
  <c r="Y1884" i="14"/>
  <c r="Y2247" i="14"/>
  <c r="Y2248" i="14"/>
  <c r="Y3338" i="14"/>
  <c r="Y1851" i="14"/>
  <c r="Y2438" i="14"/>
  <c r="Y166" i="14"/>
  <c r="Y1805" i="14"/>
  <c r="Y205" i="14"/>
  <c r="Y2142" i="14"/>
  <c r="V1457" i="14"/>
  <c r="Y3351" i="14"/>
  <c r="Y1898" i="14"/>
  <c r="Y1347" i="14"/>
  <c r="Y2669" i="14"/>
  <c r="Y2172" i="14"/>
  <c r="Y1413" i="14"/>
  <c r="Y1756" i="14"/>
  <c r="Y2627" i="14"/>
  <c r="Y2379" i="14"/>
  <c r="Y1612" i="14"/>
  <c r="Y568" i="14"/>
  <c r="Y2099" i="14"/>
  <c r="Y2664" i="14"/>
  <c r="Y1048" i="14"/>
  <c r="Y1044" i="14"/>
  <c r="Y2826" i="14"/>
  <c r="Y1720" i="14"/>
  <c r="Y2856" i="14"/>
  <c r="Y2620" i="14"/>
  <c r="Y2449" i="14"/>
  <c r="Y2497" i="14"/>
  <c r="Y2113" i="14"/>
  <c r="Y87" i="14"/>
  <c r="Y2742" i="14"/>
  <c r="Y625" i="14"/>
  <c r="Y1084" i="14"/>
  <c r="Y1220" i="14"/>
  <c r="Y1133" i="14"/>
  <c r="Y2259" i="14"/>
  <c r="V145" i="14"/>
  <c r="Y2420" i="14"/>
  <c r="Y73" i="14"/>
  <c r="Y2984" i="14"/>
  <c r="Y448" i="14"/>
  <c r="Y1078" i="14"/>
  <c r="Y2138" i="14"/>
  <c r="Y1819" i="14"/>
  <c r="Y1737" i="14"/>
  <c r="Y1248" i="14"/>
  <c r="Y241" i="14"/>
  <c r="Y1283" i="14"/>
  <c r="Y2242" i="14"/>
  <c r="Y357" i="14"/>
  <c r="Y1786" i="14"/>
  <c r="Y3003" i="14"/>
  <c r="Y754" i="14"/>
  <c r="Y2368" i="14"/>
  <c r="Y1482" i="14"/>
  <c r="Y1427" i="14"/>
  <c r="Y407" i="14"/>
  <c r="Y1917" i="14"/>
  <c r="Y2479" i="14"/>
  <c r="Y294" i="14"/>
  <c r="Y477" i="14"/>
  <c r="Y1462" i="14"/>
  <c r="Y2994" i="14"/>
  <c r="Y1449" i="14"/>
  <c r="Y2618" i="14"/>
  <c r="Y1447" i="14"/>
  <c r="Y1772" i="14"/>
  <c r="Y883" i="14"/>
  <c r="Y2000" i="14"/>
  <c r="Y1443" i="14"/>
  <c r="V689" i="14"/>
  <c r="Y689" i="14" s="1"/>
  <c r="V311" i="14"/>
  <c r="Y639" i="14"/>
  <c r="Y1729" i="14"/>
  <c r="Y725" i="14"/>
  <c r="Y1316" i="14"/>
  <c r="Y3404" i="14"/>
  <c r="Y3151" i="14"/>
  <c r="Y2944" i="14"/>
  <c r="Y52" i="14"/>
  <c r="Y2455" i="14"/>
  <c r="Y34" i="14"/>
  <c r="Y1896" i="14"/>
  <c r="Y2180" i="14"/>
  <c r="Y2040" i="14"/>
  <c r="Y1793" i="14"/>
  <c r="Y3254" i="14"/>
  <c r="Y1330" i="14"/>
  <c r="Y2358" i="14"/>
  <c r="Y1188" i="14"/>
  <c r="Y1136" i="14"/>
  <c r="Y919" i="14"/>
  <c r="Y2575" i="14"/>
  <c r="Y3076" i="14"/>
  <c r="Y1657" i="14"/>
  <c r="Y2375" i="14"/>
  <c r="Y23" i="14"/>
  <c r="Y2033" i="14"/>
  <c r="Y2195" i="14"/>
  <c r="Y715" i="14"/>
  <c r="Y485" i="14"/>
  <c r="Y445" i="14"/>
  <c r="Y29" i="14"/>
  <c r="Y3298" i="14"/>
  <c r="Y209" i="14"/>
  <c r="Y1676" i="14"/>
  <c r="Y392" i="14"/>
  <c r="Y614" i="14"/>
  <c r="Y303" i="14"/>
  <c r="Y576" i="14"/>
  <c r="Y2927" i="14"/>
  <c r="Y1574" i="14"/>
  <c r="Y1020" i="14"/>
  <c r="Y2386" i="14"/>
  <c r="Y682" i="14"/>
  <c r="Y2493" i="14"/>
  <c r="Y713" i="14"/>
  <c r="Y2209" i="14"/>
  <c r="Y1284" i="14"/>
  <c r="Y1828" i="14"/>
  <c r="Y1908" i="14"/>
  <c r="Y2612" i="14"/>
  <c r="Y1838" i="14"/>
  <c r="Y627" i="14"/>
  <c r="Y1222" i="14"/>
  <c r="Y2031" i="14"/>
  <c r="Y2279" i="14"/>
  <c r="Y3172" i="14"/>
  <c r="Y2728" i="14"/>
  <c r="Y1537" i="14"/>
  <c r="Y2949" i="14"/>
  <c r="Y1621" i="14"/>
  <c r="Y1277" i="14"/>
  <c r="Y1867" i="14"/>
  <c r="Y112" i="14"/>
  <c r="Y1122" i="14"/>
  <c r="Y2642" i="14"/>
  <c r="Y1685" i="14"/>
  <c r="Y3396" i="14"/>
  <c r="Y2430" i="14"/>
  <c r="Y2832" i="14"/>
  <c r="Y195" i="14"/>
  <c r="Y3244" i="14"/>
  <c r="Y2265" i="14"/>
  <c r="Y565" i="14"/>
  <c r="Y751" i="14"/>
  <c r="Y1435" i="14"/>
  <c r="Y1399" i="14"/>
  <c r="V1504" i="14"/>
  <c r="Y1504" i="14" s="1"/>
  <c r="X637" i="12"/>
  <c r="V1827" i="14"/>
  <c r="Y1827" i="14" s="1"/>
  <c r="V1554" i="14"/>
  <c r="Y1554" i="14" s="1"/>
  <c r="V2212" i="14"/>
  <c r="V293" i="14"/>
  <c r="Y293" i="14" s="1"/>
  <c r="V1667" i="14"/>
  <c r="V278" i="14"/>
  <c r="Y278" i="14" s="1"/>
  <c r="V3021" i="14"/>
  <c r="V1812" i="14"/>
  <c r="V592" i="14"/>
  <c r="V54" i="14"/>
  <c r="Y54" i="14" s="1"/>
  <c r="V1385" i="14"/>
  <c r="Y1385" i="14" s="1"/>
  <c r="V3384" i="14"/>
  <c r="Y2608" i="14"/>
  <c r="Y3165" i="14"/>
  <c r="V1041" i="14"/>
  <c r="V2876" i="14"/>
  <c r="Y2876" i="14" s="1"/>
  <c r="V237" i="14"/>
  <c r="V2191" i="14"/>
  <c r="Y2191" i="14" s="1"/>
  <c r="V1292" i="14"/>
  <c r="Y1292" i="14" s="1"/>
  <c r="V1940" i="14"/>
  <c r="V1905" i="14"/>
  <c r="Y1905" i="14" s="1"/>
  <c r="V167" i="14"/>
  <c r="V1993" i="14"/>
  <c r="Y1993" i="14" s="1"/>
  <c r="V3099" i="14"/>
  <c r="V493" i="14"/>
  <c r="Y493" i="14" s="1"/>
  <c r="V611" i="14"/>
  <c r="V1324" i="14"/>
  <c r="V353" i="14"/>
  <c r="Y353" i="14" s="1"/>
  <c r="V2284" i="14"/>
  <c r="V1921" i="14"/>
  <c r="V1295" i="14"/>
  <c r="Y1295" i="14" s="1"/>
  <c r="V2554" i="14"/>
  <c r="Y2554" i="14" s="1"/>
  <c r="V1922" i="14"/>
  <c r="V302" i="14"/>
  <c r="V2261" i="14"/>
  <c r="V3128" i="14"/>
  <c r="Y3128" i="14" s="1"/>
  <c r="V80" i="14"/>
  <c r="Y80" i="14" s="1"/>
  <c r="V1517" i="14"/>
  <c r="V406" i="14"/>
  <c r="Y406" i="14" s="1"/>
  <c r="Y3345" i="14"/>
  <c r="Y1356" i="14"/>
  <c r="V2888" i="14"/>
  <c r="Y2888" i="14" s="1"/>
  <c r="V2056" i="14"/>
  <c r="V2506" i="14"/>
  <c r="V389" i="14"/>
  <c r="V171" i="14"/>
  <c r="V1243" i="14"/>
  <c r="V595" i="14"/>
  <c r="V2775" i="14"/>
  <c r="Y2775" i="14" s="1"/>
  <c r="V1956" i="14"/>
  <c r="V3240" i="14"/>
  <c r="Y3240" i="14" s="1"/>
  <c r="V2770" i="14"/>
  <c r="V2633" i="14"/>
  <c r="Y2633" i="14" s="1"/>
  <c r="V2447" i="14"/>
  <c r="Y2447" i="14" s="1"/>
  <c r="V1822" i="14"/>
  <c r="V332" i="14"/>
  <c r="Y332" i="14" s="1"/>
  <c r="V1055" i="14"/>
  <c r="Y1055" i="14" s="1"/>
  <c r="V2433" i="14"/>
  <c r="Y2433" i="14" s="1"/>
  <c r="V2203" i="14"/>
  <c r="Y2203" i="14" s="1"/>
  <c r="V1802" i="14"/>
  <c r="V206" i="14"/>
  <c r="Y206" i="14" s="1"/>
  <c r="V2584" i="14"/>
  <c r="V930" i="14"/>
  <c r="Y930" i="14" s="1"/>
  <c r="V3080" i="14"/>
  <c r="Y3080" i="14" s="1"/>
  <c r="V2260" i="14"/>
  <c r="V462" i="14"/>
  <c r="V2028" i="14"/>
  <c r="V1240" i="14"/>
  <c r="V2346" i="14"/>
  <c r="Y2346" i="14" s="1"/>
  <c r="V2940" i="14"/>
  <c r="V2639" i="14"/>
  <c r="Y2639" i="14" s="1"/>
  <c r="V2973" i="14"/>
  <c r="V1150" i="14"/>
  <c r="V3180" i="14"/>
  <c r="V1110" i="14"/>
  <c r="V1186" i="14"/>
  <c r="Y1186" i="14" s="1"/>
  <c r="V2873" i="14"/>
  <c r="Y2873" i="14" s="1"/>
  <c r="V582" i="14"/>
  <c r="V1532" i="14"/>
  <c r="Y1532" i="14" s="1"/>
  <c r="V1814" i="14"/>
  <c r="V3025" i="14"/>
  <c r="Y3025" i="14" s="1"/>
  <c r="V645" i="14"/>
  <c r="Y645" i="14" s="1"/>
  <c r="V761" i="14"/>
  <c r="V1641" i="14"/>
  <c r="Y1641" i="14" s="1"/>
  <c r="V1438" i="14"/>
  <c r="Y1438" i="14" s="1"/>
  <c r="V3279" i="14"/>
  <c r="V320" i="14"/>
  <c r="V2408" i="14"/>
  <c r="V1075" i="14"/>
  <c r="V240" i="14"/>
  <c r="Y240" i="14" s="1"/>
  <c r="V1485" i="14"/>
  <c r="V3402" i="14"/>
  <c r="Y3077" i="14"/>
  <c r="Y1652" i="14"/>
  <c r="Y1492" i="14"/>
  <c r="Y2589" i="14"/>
  <c r="Y652" i="14"/>
  <c r="Y2351" i="14"/>
  <c r="Y1241" i="14"/>
  <c r="Y100" i="14"/>
  <c r="Y1768" i="14"/>
  <c r="Y2348" i="14"/>
  <c r="Y678" i="14"/>
  <c r="Y117" i="14"/>
  <c r="Y1607" i="14"/>
  <c r="Y1075" i="14"/>
  <c r="Y1101" i="14"/>
  <c r="Y1175" i="14"/>
  <c r="Y2615" i="14"/>
  <c r="Y2563" i="14"/>
  <c r="Y233" i="14"/>
  <c r="V1616" i="14"/>
  <c r="Y1616" i="14" s="1"/>
  <c r="Y2301" i="14"/>
  <c r="Y1916" i="14"/>
  <c r="Y2788" i="14"/>
  <c r="Y2211" i="14"/>
  <c r="Y2422" i="14"/>
  <c r="Y1192" i="14"/>
  <c r="Y2942" i="14"/>
  <c r="Y1226" i="14"/>
  <c r="Y1352" i="14"/>
  <c r="Y2159" i="14"/>
  <c r="Y98" i="14"/>
  <c r="Y1695" i="14"/>
  <c r="Y370" i="14"/>
  <c r="Y1071" i="14"/>
  <c r="Y1960" i="14"/>
  <c r="Y2212" i="14"/>
  <c r="Y1984" i="14"/>
  <c r="Y3042" i="14"/>
  <c r="Y702" i="14"/>
  <c r="Y937" i="14"/>
  <c r="Y1016" i="14"/>
  <c r="V887" i="14"/>
  <c r="Y887" i="14" s="1"/>
  <c r="V3336" i="14"/>
  <c r="Y2600" i="14"/>
  <c r="Y1869" i="14"/>
  <c r="Y3350" i="14"/>
  <c r="Y912" i="14"/>
  <c r="Y2852" i="14"/>
  <c r="Y2744" i="14"/>
  <c r="Y3258" i="14"/>
  <c r="Y2800" i="14"/>
  <c r="Y865" i="14"/>
  <c r="Y1570" i="14"/>
  <c r="Y672" i="14"/>
  <c r="Y2146" i="14"/>
  <c r="Y2966" i="14"/>
  <c r="Y2402" i="14"/>
  <c r="Y473" i="14"/>
  <c r="Y3370" i="14"/>
  <c r="Y1458" i="14"/>
  <c r="Y1389" i="14"/>
  <c r="Y2525" i="14"/>
  <c r="Y2229" i="14"/>
  <c r="Y270" i="14"/>
  <c r="Y2252" i="14"/>
  <c r="Y1285" i="14"/>
  <c r="Y1066" i="14"/>
  <c r="V1661" i="14"/>
  <c r="V1379" i="14"/>
  <c r="Y1817" i="14"/>
  <c r="Y592" i="14"/>
  <c r="Y2054" i="14"/>
  <c r="Y3045" i="14"/>
  <c r="Y2424" i="14"/>
  <c r="Y826" i="14"/>
  <c r="Y72" i="14"/>
  <c r="Y2369" i="14"/>
  <c r="Y3130" i="14"/>
  <c r="Y2461" i="14"/>
  <c r="Y95" i="14"/>
  <c r="Y1824" i="14"/>
  <c r="Y2676" i="14"/>
  <c r="Y972" i="14"/>
  <c r="Y1034" i="14"/>
  <c r="Y1018" i="14"/>
  <c r="Y1717" i="14"/>
  <c r="Y2163" i="14"/>
  <c r="Y1158" i="14"/>
  <c r="Y1168" i="14"/>
  <c r="Y2692" i="14"/>
  <c r="Y1451" i="14"/>
  <c r="Y3399" i="14"/>
  <c r="V1377" i="14"/>
  <c r="Y811" i="14"/>
  <c r="Y1468" i="14"/>
  <c r="Y3163" i="14"/>
  <c r="Y2090" i="14"/>
  <c r="Y598" i="14"/>
  <c r="Y460" i="14"/>
  <c r="Y2820" i="14"/>
  <c r="Y14" i="14"/>
  <c r="Y1745" i="14"/>
  <c r="Y1613" i="14"/>
  <c r="Y1038" i="14"/>
  <c r="Y1145" i="14"/>
  <c r="Y717" i="14"/>
  <c r="Y155" i="14"/>
  <c r="Y2056" i="14"/>
  <c r="V708" i="14"/>
  <c r="V2839" i="14"/>
  <c r="Y2839" i="14" s="1"/>
  <c r="V2322" i="14"/>
  <c r="V2811" i="14"/>
  <c r="Y2811" i="14" s="1"/>
  <c r="V2269" i="14"/>
  <c r="V3419" i="14"/>
  <c r="V1433" i="14"/>
  <c r="V793" i="14"/>
  <c r="V3056" i="14"/>
  <c r="V866" i="14"/>
  <c r="V3268" i="14"/>
  <c r="V24" i="14"/>
  <c r="V803" i="14"/>
  <c r="V3304" i="14"/>
  <c r="Y1426" i="14"/>
  <c r="V3301" i="14"/>
  <c r="V2175" i="14"/>
  <c r="Y2175" i="14" s="1"/>
  <c r="V453" i="14"/>
  <c r="V486" i="14"/>
  <c r="V247" i="14"/>
  <c r="Y247" i="14" s="1"/>
  <c r="V2303" i="14"/>
  <c r="V2677" i="14"/>
  <c r="Y2677" i="14" s="1"/>
  <c r="V482" i="14"/>
  <c r="V1530" i="14"/>
  <c r="V1386" i="14"/>
  <c r="V2548" i="14"/>
  <c r="Y2548" i="14" s="1"/>
  <c r="V2053" i="14"/>
  <c r="V3186" i="14"/>
  <c r="Y3186" i="14" s="1"/>
  <c r="V86" i="14"/>
  <c r="V816" i="14"/>
  <c r="Y816" i="14" s="1"/>
  <c r="V1296" i="14"/>
  <c r="V3324" i="14"/>
  <c r="V1609" i="14"/>
  <c r="Y1609" i="14" s="1"/>
  <c r="V1251" i="14"/>
  <c r="V1969" i="14"/>
  <c r="V2145" i="14"/>
  <c r="V1063" i="14"/>
  <c r="Y1063" i="14" s="1"/>
  <c r="V465" i="14"/>
  <c r="V2508" i="14"/>
  <c r="Y2508" i="14" s="1"/>
  <c r="V1157" i="14"/>
  <c r="Y1764" i="14"/>
  <c r="Y2590" i="14"/>
  <c r="Y3150" i="14"/>
  <c r="V314" i="14"/>
  <c r="V1954" i="14"/>
  <c r="Y1954" i="14" s="1"/>
  <c r="V3091" i="14"/>
  <c r="V1019" i="14"/>
  <c r="Y1019" i="14" s="1"/>
  <c r="V704" i="14"/>
  <c r="V1372" i="14"/>
  <c r="V1362" i="14"/>
  <c r="V832" i="14"/>
  <c r="V264" i="14"/>
  <c r="Y264" i="14" s="1"/>
  <c r="V1762" i="14"/>
  <c r="V1937" i="14"/>
  <c r="Y1937" i="14" s="1"/>
  <c r="V2515" i="14"/>
  <c r="V1013" i="14"/>
  <c r="Y1013" i="14" s="1"/>
  <c r="V362" i="14"/>
  <c r="V1098" i="14"/>
  <c r="Y1098" i="14" s="1"/>
  <c r="V569" i="14"/>
  <c r="V1017" i="14"/>
  <c r="V2391" i="14"/>
  <c r="Y2391" i="14" s="1"/>
  <c r="V2427" i="14"/>
  <c r="V1926" i="14"/>
  <c r="V42" i="14"/>
  <c r="V2396" i="14"/>
  <c r="V1859" i="14"/>
  <c r="V730" i="14"/>
  <c r="V2452" i="14"/>
  <c r="Y2452" i="14" s="1"/>
  <c r="V818" i="14"/>
  <c r="Y818" i="14" s="1"/>
  <c r="V2659" i="14"/>
  <c r="V1113" i="14"/>
  <c r="Y1113" i="14" s="1"/>
  <c r="V1664" i="14"/>
  <c r="V2597" i="14"/>
  <c r="Y2597" i="14" s="1"/>
  <c r="V158" i="14"/>
  <c r="V2959" i="14"/>
  <c r="Y2959" i="14" s="1"/>
  <c r="V1619" i="14"/>
  <c r="Y1619" i="14" s="1"/>
  <c r="V3074" i="14"/>
  <c r="V642" i="14"/>
  <c r="V3392" i="14"/>
  <c r="V870" i="14"/>
  <c r="Y870" i="14" s="1"/>
  <c r="V1294" i="14"/>
  <c r="V812" i="14"/>
  <c r="Y812" i="14" s="1"/>
  <c r="V1088" i="14"/>
  <c r="V945" i="14"/>
  <c r="Y945" i="14" s="1"/>
  <c r="V628" i="14"/>
  <c r="V358" i="14"/>
  <c r="V210" i="14"/>
  <c r="Y210" i="14" s="1"/>
  <c r="V2426" i="14"/>
  <c r="Y2426" i="14" s="1"/>
  <c r="V1074" i="14"/>
  <c r="Y1074" i="14" s="1"/>
  <c r="V1535" i="14"/>
  <c r="V2349" i="14"/>
  <c r="Y2349" i="14" s="1"/>
  <c r="V2490" i="14"/>
  <c r="Y2490" i="14" s="1"/>
  <c r="V1170" i="14"/>
  <c r="V1675" i="14"/>
  <c r="V1354" i="14"/>
  <c r="Y214" i="14"/>
  <c r="Y802" i="14"/>
  <c r="Y2354" i="14"/>
  <c r="Y1947" i="14"/>
  <c r="Y2511" i="14"/>
  <c r="Y348" i="14"/>
  <c r="Y710" i="14"/>
  <c r="Y756" i="14"/>
  <c r="Y1829" i="14"/>
  <c r="Y43" i="14"/>
  <c r="Y3251" i="14"/>
  <c r="Y2671" i="14"/>
  <c r="Y1871" i="14"/>
  <c r="Y3284" i="14"/>
  <c r="Y106" i="14"/>
  <c r="Y2993" i="14"/>
  <c r="Y2045" i="14"/>
  <c r="Y2785" i="14"/>
  <c r="Y3211" i="14"/>
  <c r="Y2977" i="14"/>
  <c r="V1698" i="14"/>
  <c r="Y1698" i="14" s="1"/>
  <c r="Y417" i="14"/>
  <c r="Y3245" i="14"/>
  <c r="Y2892" i="14"/>
  <c r="Y643" i="14"/>
  <c r="Y2659" i="14"/>
  <c r="Y70" i="14"/>
  <c r="Y2625" i="14"/>
  <c r="Y1354" i="14"/>
  <c r="Y1167" i="14"/>
  <c r="Y3051" i="14"/>
  <c r="Y2075" i="14"/>
  <c r="Y663" i="14"/>
  <c r="Y1204" i="14"/>
  <c r="Y611" i="14"/>
  <c r="Y3099" i="14"/>
  <c r="Y470" i="14"/>
  <c r="Y219" i="14"/>
  <c r="Y2530" i="14"/>
  <c r="Y1740" i="14"/>
  <c r="Y3068" i="14"/>
  <c r="Y2725" i="14"/>
  <c r="Y906" i="14"/>
  <c r="Y1017" i="14"/>
  <c r="Y2432" i="14"/>
  <c r="Y1860" i="14"/>
  <c r="Y961" i="14"/>
  <c r="Y1669" i="14"/>
  <c r="Y2434" i="14"/>
  <c r="V2311" i="14"/>
  <c r="V2757" i="14"/>
  <c r="Y2757" i="14" s="1"/>
  <c r="Y2553" i="14"/>
  <c r="Y250" i="14"/>
  <c r="Y1726" i="14"/>
  <c r="Y362" i="14"/>
  <c r="Y507" i="14"/>
  <c r="Y1803" i="14"/>
  <c r="Y992" i="14"/>
  <c r="Y824" i="14"/>
  <c r="Y465" i="14"/>
  <c r="Y2470" i="14"/>
  <c r="Y641" i="14"/>
  <c r="Y629" i="14"/>
  <c r="Y295" i="14"/>
  <c r="Y3288" i="14"/>
  <c r="Y825" i="14"/>
  <c r="Y2932" i="14"/>
  <c r="Y2397" i="14"/>
  <c r="Y189" i="14"/>
  <c r="Y2392" i="14"/>
  <c r="Y183" i="14"/>
  <c r="Y1415" i="14"/>
  <c r="Y3427" i="14"/>
  <c r="Y2808" i="14"/>
  <c r="Y1334" i="14"/>
  <c r="Y3409" i="14"/>
  <c r="Y660" i="14"/>
  <c r="Y128" i="14"/>
  <c r="Y2540" i="14"/>
  <c r="Y2724" i="14"/>
  <c r="Y1666" i="14"/>
  <c r="V191" i="14"/>
  <c r="Y261" i="14"/>
  <c r="Y498" i="14"/>
  <c r="Y2418" i="14"/>
  <c r="Y223" i="14"/>
  <c r="Y535" i="14"/>
  <c r="Y3313" i="14"/>
  <c r="Y1173" i="14"/>
  <c r="Y2010" i="14"/>
  <c r="Y3047" i="14"/>
  <c r="Y203" i="14"/>
  <c r="Y422" i="14"/>
  <c r="Y408" i="14"/>
  <c r="Y2770" i="14"/>
  <c r="Y1956" i="14"/>
  <c r="Y1592" i="14"/>
  <c r="Y3414" i="14"/>
  <c r="Y2911" i="14"/>
  <c r="Y1530" i="14"/>
  <c r="Y2945" i="14"/>
  <c r="Y3318" i="14"/>
  <c r="Y405" i="14"/>
  <c r="Y610" i="14"/>
  <c r="Y173" i="14"/>
  <c r="Y1440" i="14"/>
  <c r="Y778" i="14"/>
  <c r="Y1131" i="14"/>
  <c r="Y2985" i="14"/>
  <c r="Y2355" i="14"/>
  <c r="Y2835" i="14"/>
  <c r="Y838" i="14"/>
  <c r="V426" i="14"/>
  <c r="Y426" i="14" s="1"/>
  <c r="Y2685" i="14"/>
  <c r="Y2694" i="14"/>
  <c r="Y1562" i="14"/>
  <c r="Y3037" i="14"/>
  <c r="Y2847" i="14"/>
  <c r="Y83" i="14"/>
  <c r="Y158" i="14"/>
  <c r="Y1747" i="14"/>
  <c r="Y1778" i="14"/>
  <c r="Y850" i="14"/>
  <c r="Y2257" i="14"/>
  <c r="Y1809" i="14"/>
  <c r="Y985" i="14"/>
  <c r="Y2566" i="14"/>
  <c r="Y486" i="14"/>
  <c r="V1116" i="14"/>
  <c r="V3168" i="14"/>
  <c r="V1166" i="14"/>
  <c r="V3395" i="14"/>
  <c r="Y3395" i="14" s="1"/>
  <c r="V1309" i="14"/>
  <c r="Y1309" i="14" s="1"/>
  <c r="V2867" i="14"/>
  <c r="V686" i="14"/>
  <c r="V57" i="14"/>
  <c r="V1056" i="14"/>
  <c r="V1765" i="14"/>
  <c r="V3036" i="14"/>
  <c r="V2389" i="14"/>
  <c r="Y2389" i="14" s="1"/>
  <c r="V2179" i="14"/>
  <c r="Y2110" i="14"/>
  <c r="Y3082" i="14"/>
  <c r="V2598" i="14"/>
  <c r="V738" i="14"/>
  <c r="V2221" i="14"/>
  <c r="V2773" i="14"/>
  <c r="V342" i="14"/>
  <c r="V360" i="14"/>
  <c r="V3127" i="14"/>
  <c r="V854" i="14"/>
  <c r="V1288" i="14"/>
  <c r="V958" i="14"/>
  <c r="V667" i="14"/>
  <c r="V208" i="14"/>
  <c r="Y208" i="14" s="1"/>
  <c r="V2955" i="14"/>
  <c r="V1700" i="14"/>
  <c r="V1479" i="14"/>
  <c r="V3226" i="14"/>
  <c r="V2077" i="14"/>
  <c r="Y2077" i="14" s="1"/>
  <c r="V376" i="14"/>
  <c r="V187" i="14"/>
  <c r="V1155" i="14"/>
  <c r="V169" i="14"/>
  <c r="V2726" i="14"/>
  <c r="Y2726" i="14" s="1"/>
  <c r="V849" i="14"/>
  <c r="V1090" i="14"/>
  <c r="V2965" i="14"/>
  <c r="Y2983" i="14"/>
  <c r="V910" i="14"/>
  <c r="Y910" i="14" s="1"/>
  <c r="V1398" i="14"/>
  <c r="Y1398" i="14" s="1"/>
  <c r="V3214" i="14"/>
  <c r="V110" i="14"/>
  <c r="Y110" i="14" s="1"/>
  <c r="V1232" i="14"/>
  <c r="V1472" i="14"/>
  <c r="V2295" i="14"/>
  <c r="V165" i="14"/>
  <c r="V1825" i="14"/>
  <c r="V1097" i="14"/>
  <c r="V2666" i="14"/>
  <c r="V1646" i="14"/>
  <c r="V3366" i="14"/>
  <c r="V2543" i="14"/>
  <c r="Y2543" i="14" s="1"/>
  <c r="V864" i="14"/>
  <c r="V2011" i="14"/>
  <c r="V3100" i="14"/>
  <c r="Y3100" i="14" s="1"/>
  <c r="V1674" i="14"/>
  <c r="V1378" i="14"/>
  <c r="V973" i="14"/>
  <c r="Y973" i="14" s="1"/>
  <c r="V1816" i="14"/>
  <c r="V571" i="14"/>
  <c r="V602" i="14"/>
  <c r="V2366" i="14"/>
  <c r="V1755" i="14"/>
  <c r="V687" i="14"/>
  <c r="V2048" i="14"/>
  <c r="Y2179" i="14"/>
  <c r="Y3036" i="14"/>
  <c r="V2573" i="14"/>
  <c r="V245" i="14"/>
  <c r="V2344" i="14"/>
  <c r="V266" i="14"/>
  <c r="V2621" i="14"/>
  <c r="V2708" i="14"/>
  <c r="V1425" i="14"/>
  <c r="V1887" i="14"/>
  <c r="Y1887" i="14" s="1"/>
  <c r="V2964" i="14"/>
  <c r="V2784" i="14"/>
  <c r="V3272" i="14"/>
  <c r="V175" i="14"/>
  <c r="V1281" i="14"/>
  <c r="Y1281" i="14" s="1"/>
  <c r="V2697" i="14"/>
  <c r="V2118" i="14"/>
  <c r="V336" i="14"/>
  <c r="V2751" i="14"/>
  <c r="V881" i="14"/>
  <c r="Y881" i="14" s="1"/>
  <c r="V419" i="14"/>
  <c r="Y419" i="14" s="1"/>
  <c r="V1735" i="14"/>
  <c r="V1760" i="14"/>
  <c r="Y1760" i="14" s="1"/>
  <c r="V1401" i="14"/>
  <c r="V977" i="14"/>
  <c r="V1519" i="14"/>
  <c r="V1910" i="14"/>
  <c r="Y2440" i="14"/>
  <c r="Y2097" i="14"/>
  <c r="Y231" i="14"/>
  <c r="Y1728" i="14"/>
  <c r="Y2920" i="14"/>
  <c r="Y2250" i="14"/>
  <c r="Y1716" i="14"/>
  <c r="Y3375" i="14"/>
  <c r="Y1713" i="14"/>
  <c r="Y2304" i="14"/>
  <c r="Y998" i="14"/>
  <c r="Y729" i="14"/>
  <c r="Y3314" i="14"/>
  <c r="Y2857" i="14"/>
  <c r="Y1545" i="14"/>
  <c r="Y1806" i="14"/>
  <c r="Y2088" i="14"/>
  <c r="Y81" i="14"/>
  <c r="Y709" i="14"/>
  <c r="Y343" i="14"/>
  <c r="Y2222" i="14"/>
  <c r="V1239" i="14"/>
  <c r="Y1603" i="14"/>
  <c r="Y213" i="14"/>
  <c r="Y331" i="14"/>
  <c r="Y539" i="14"/>
  <c r="Y361" i="14"/>
  <c r="Y3357" i="14"/>
  <c r="Y2731" i="14"/>
  <c r="Y3024" i="14"/>
  <c r="Y600" i="14"/>
  <c r="Y123" i="14"/>
  <c r="Y452" i="14"/>
  <c r="Y2025" i="14"/>
  <c r="Y154" i="14"/>
  <c r="Y1403" i="14"/>
  <c r="Y239" i="14"/>
  <c r="Y2153" i="14"/>
  <c r="Y2274" i="14"/>
  <c r="Y2154" i="14"/>
  <c r="Y3091" i="14"/>
  <c r="Y478" i="14"/>
  <c r="Y2527" i="14"/>
  <c r="Y1663" i="14"/>
  <c r="Y133" i="14"/>
  <c r="Y913" i="14"/>
  <c r="Y2442" i="14"/>
  <c r="Y1345" i="14"/>
  <c r="Y2410" i="14"/>
  <c r="Y2957" i="14"/>
  <c r="Y1583" i="14"/>
  <c r="V2982" i="14"/>
  <c r="Y1200" i="14"/>
  <c r="Y2698" i="14"/>
  <c r="Y2802" i="14"/>
  <c r="Y950" i="14"/>
  <c r="Y2240" i="14"/>
  <c r="Y2833" i="14"/>
  <c r="Y3405" i="14"/>
  <c r="Y2377" i="14"/>
  <c r="Y476" i="14"/>
  <c r="Y2269" i="14"/>
  <c r="Y159" i="14"/>
  <c r="Y3125" i="14"/>
  <c r="Y2164" i="14"/>
  <c r="Y1679" i="14"/>
  <c r="Y190" i="14"/>
  <c r="Y2100" i="14"/>
  <c r="Y1718" i="14"/>
  <c r="Y2307" i="14"/>
  <c r="Y2780" i="14"/>
  <c r="Y334" i="14"/>
  <c r="Y2181" i="14"/>
  <c r="Y1680" i="14"/>
  <c r="Y2436" i="14"/>
  <c r="Y1540" i="14"/>
  <c r="Y2745" i="14"/>
  <c r="Y1587" i="14"/>
  <c r="Y3335" i="14"/>
  <c r="Y1024" i="14"/>
  <c r="Y586" i="14"/>
  <c r="Y1662" i="14"/>
  <c r="Y2444" i="14"/>
  <c r="V254" i="14"/>
  <c r="V821" i="14"/>
  <c r="Y821" i="14" s="1"/>
  <c r="Y3060" i="14"/>
  <c r="Y1162" i="14"/>
  <c r="Y3385" i="14"/>
  <c r="Y666" i="14"/>
  <c r="Y1816" i="14"/>
  <c r="Y1378" i="14"/>
  <c r="Y1404" i="14"/>
  <c r="Y131" i="14"/>
  <c r="Y1946" i="14"/>
  <c r="Y2815" i="14"/>
  <c r="Y2305" i="14"/>
  <c r="Y1934" i="14"/>
  <c r="Y3129" i="14"/>
  <c r="Y140" i="14"/>
  <c r="Y1138" i="14"/>
  <c r="Y1465" i="14"/>
  <c r="Y1623" i="14"/>
  <c r="Y2428" i="14"/>
  <c r="Y609" i="14"/>
  <c r="Y2705" i="14"/>
  <c r="Y12" i="14"/>
  <c r="Y3181" i="14"/>
  <c r="Y2947" i="14"/>
  <c r="Y1885" i="14"/>
  <c r="Y661" i="14"/>
  <c r="Y3303" i="14"/>
  <c r="Y774" i="14"/>
  <c r="Y2216" i="14"/>
  <c r="Y2101" i="14"/>
  <c r="Y1202" i="14"/>
  <c r="Y2124" i="14"/>
  <c r="V2218" i="14"/>
  <c r="Y2218" i="14" s="1"/>
  <c r="V638" i="14"/>
  <c r="Y2722" i="14"/>
  <c r="Y1575" i="14"/>
  <c r="Y1553" i="14"/>
  <c r="Y3286" i="14"/>
  <c r="Y2362" i="14"/>
  <c r="Y1888" i="14"/>
  <c r="Y39" i="14"/>
  <c r="Y1517" i="14"/>
  <c r="Y1242" i="14"/>
  <c r="Y3256" i="14"/>
  <c r="Y1000" i="14"/>
  <c r="Y2684" i="14"/>
  <c r="Y1568" i="14"/>
  <c r="Y1393" i="14"/>
  <c r="Y3262" i="14"/>
  <c r="V2611" i="14"/>
  <c r="V3159" i="14"/>
  <c r="V1312" i="14"/>
  <c r="V3013" i="14"/>
  <c r="Y3013" i="14" s="1"/>
  <c r="V1811" i="14"/>
  <c r="V1913" i="14"/>
  <c r="V2987" i="14"/>
  <c r="V2952" i="14"/>
  <c r="V3253" i="14"/>
  <c r="V188" i="14"/>
  <c r="V1429" i="14"/>
  <c r="Y1429" i="14" s="1"/>
  <c r="V691" i="14"/>
  <c r="V299" i="14"/>
  <c r="V746" i="14"/>
  <c r="Y1823" i="14"/>
  <c r="V1489" i="14"/>
  <c r="Y1489" i="14" s="1"/>
  <c r="V1254" i="14"/>
  <c r="V333" i="14"/>
  <c r="Y333" i="14" s="1"/>
  <c r="V1948" i="14"/>
  <c r="V541" i="14"/>
  <c r="V901" i="14"/>
  <c r="Y901" i="14" s="1"/>
  <c r="V2594" i="14"/>
  <c r="V1753" i="14"/>
  <c r="Y1753" i="14" s="1"/>
  <c r="V207" i="14"/>
  <c r="V588" i="14"/>
  <c r="V3155" i="14"/>
  <c r="V102" i="14"/>
  <c r="V91" i="14"/>
  <c r="V1143" i="14"/>
  <c r="Y1143" i="14" s="1"/>
  <c r="V1360" i="14"/>
  <c r="V1279" i="14"/>
  <c r="V3103" i="14"/>
  <c r="V163" i="14"/>
  <c r="Y163" i="14" s="1"/>
  <c r="V1441" i="14"/>
  <c r="Y1441" i="14" s="1"/>
  <c r="V55" i="14"/>
  <c r="V1271" i="14"/>
  <c r="V2776" i="14"/>
  <c r="V1544" i="14"/>
  <c r="V1953" i="14"/>
  <c r="V1733" i="14"/>
  <c r="Y1271" i="14"/>
  <c r="Y1638" i="14"/>
  <c r="Y708" i="14"/>
  <c r="V1263" i="14"/>
  <c r="Y1263" i="14" s="1"/>
  <c r="V2938" i="14"/>
  <c r="V2579" i="14"/>
  <c r="V2564" i="14"/>
  <c r="V3143" i="14"/>
  <c r="V1527" i="14"/>
  <c r="V616" i="14"/>
  <c r="V1902" i="14"/>
  <c r="V877" i="14"/>
  <c r="V30" i="14"/>
  <c r="V3365" i="14"/>
  <c r="V1112" i="14"/>
  <c r="V515" i="14"/>
  <c r="V2197" i="14"/>
  <c r="V2631" i="14"/>
  <c r="V1924" i="14"/>
  <c r="V3261" i="14"/>
  <c r="V3310" i="14"/>
  <c r="V3120" i="14"/>
  <c r="V1534" i="14"/>
  <c r="Y1534" i="14" s="1"/>
  <c r="V2017" i="14"/>
  <c r="V1936" i="14"/>
  <c r="V2120" i="14"/>
  <c r="V1151" i="14"/>
  <c r="V182" i="14"/>
  <c r="V2297" i="14"/>
  <c r="Y2914" i="14"/>
  <c r="Y3384" i="14"/>
  <c r="V2238" i="14"/>
  <c r="V3179" i="14"/>
  <c r="V2917" i="14"/>
  <c r="V2691" i="14"/>
  <c r="V1412" i="14"/>
  <c r="V2517" i="14"/>
  <c r="V3210" i="14"/>
  <c r="V2423" i="14"/>
  <c r="V2519" i="14"/>
  <c r="V1164" i="14"/>
  <c r="V501" i="14"/>
  <c r="V753" i="14"/>
  <c r="V1853" i="14"/>
  <c r="V3145" i="14"/>
  <c r="V2619" i="14"/>
  <c r="V2317" i="14"/>
  <c r="V3113" i="14"/>
  <c r="Y3113" i="14" s="1"/>
  <c r="V2687" i="14"/>
  <c r="V2398" i="14"/>
  <c r="V3184" i="14"/>
  <c r="V1903" i="14"/>
  <c r="V1658" i="14"/>
  <c r="V1608" i="14"/>
  <c r="V1743" i="14"/>
  <c r="V3270" i="14"/>
  <c r="V1199" i="14"/>
  <c r="Y228" i="14"/>
  <c r="Y589" i="14"/>
  <c r="Y2958" i="14"/>
  <c r="Y2069" i="14"/>
  <c r="Y1983" i="14"/>
  <c r="Y323" i="14"/>
  <c r="Y33" i="14"/>
  <c r="Y2591" i="14"/>
  <c r="Y3050" i="14"/>
  <c r="Y873" i="14"/>
  <c r="Y330" i="14"/>
  <c r="Y2980" i="14"/>
  <c r="Y2150" i="14"/>
  <c r="Y1333" i="14"/>
  <c r="Y395" i="14"/>
  <c r="Y836" i="14"/>
  <c r="Y1278" i="14"/>
  <c r="Y1009" i="14"/>
  <c r="Y1294" i="14"/>
  <c r="Y3392" i="14"/>
  <c r="V3289" i="14"/>
  <c r="V3142" i="14"/>
  <c r="Y3142" i="14" s="1"/>
  <c r="Y1990" i="14"/>
  <c r="Y6" i="14"/>
  <c r="Y2223" i="14"/>
  <c r="Y197" i="14"/>
  <c r="Y974" i="14"/>
  <c r="Y1625" i="14"/>
  <c r="Y2005" i="14"/>
  <c r="Y327" i="14"/>
  <c r="Y71" i="14"/>
  <c r="Y1490" i="14"/>
  <c r="Y1394" i="14"/>
  <c r="Y2544" i="14"/>
  <c r="Y2089" i="14"/>
  <c r="Y1488" i="14"/>
  <c r="Y3123" i="14"/>
  <c r="Y2281" i="14"/>
  <c r="Y2903" i="14"/>
  <c r="Y1546" i="14"/>
  <c r="Y2335" i="14"/>
  <c r="Y212" i="14"/>
  <c r="Y1814" i="14"/>
  <c r="Y2151" i="14"/>
  <c r="Y2719" i="14"/>
  <c r="Y3362" i="14"/>
  <c r="Y1270" i="14"/>
  <c r="Y1664" i="14"/>
  <c r="Y1165" i="14"/>
  <c r="Y2951" i="14"/>
  <c r="Y2262" i="14"/>
  <c r="Y399" i="14"/>
  <c r="V931" i="14"/>
  <c r="Y931" i="14" s="1"/>
  <c r="V1459" i="14"/>
  <c r="Y792" i="14"/>
  <c r="Y2869" i="14"/>
  <c r="Y1454" i="14"/>
  <c r="Y2797" i="14"/>
  <c r="Y596" i="14"/>
  <c r="Y2425" i="14"/>
  <c r="Y1634" i="14"/>
  <c r="Y1245" i="14"/>
  <c r="Y981" i="14"/>
  <c r="Y2190" i="14"/>
  <c r="Y339" i="14"/>
  <c r="Y1321" i="14"/>
  <c r="Y60" i="14"/>
  <c r="Y2294" i="14"/>
  <c r="Y2378" i="14"/>
  <c r="Y1130" i="14"/>
  <c r="Y1329" i="14"/>
  <c r="Y495" i="14"/>
  <c r="Y590" i="14"/>
  <c r="Y1757" i="14"/>
  <c r="Y1416" i="14"/>
  <c r="Y2271" i="14"/>
  <c r="Y1307" i="14"/>
  <c r="Y3372" i="14"/>
  <c r="Y363" i="14"/>
  <c r="Y3358" i="14"/>
  <c r="Y989" i="14"/>
  <c r="Y1565" i="14"/>
  <c r="Y2762" i="14"/>
  <c r="Y1724" i="14"/>
  <c r="Y1674" i="14"/>
  <c r="V606" i="14"/>
  <c r="Y606" i="14" s="1"/>
  <c r="V2249" i="14"/>
  <c r="Y2793" i="14"/>
  <c r="Y695" i="14"/>
  <c r="Y3108" i="14"/>
  <c r="Y2584" i="14"/>
  <c r="Y1802" i="14"/>
  <c r="Y324" i="14"/>
  <c r="Y22" i="14"/>
  <c r="Y2214" i="14"/>
  <c r="Y2352" i="14"/>
  <c r="Y1360" i="14"/>
  <c r="Y91" i="14"/>
  <c r="Y1811" i="14"/>
  <c r="Y2930" i="14"/>
  <c r="Y220" i="14"/>
  <c r="Y340" i="14"/>
  <c r="Y3137" i="14"/>
  <c r="Y2184" i="14"/>
  <c r="Y874" i="14"/>
  <c r="Y2730" i="14"/>
  <c r="Y3083" i="14"/>
  <c r="Y519" i="14"/>
  <c r="Y1558" i="14"/>
  <c r="Y314" i="14"/>
  <c r="Y3354" i="14"/>
  <c r="Y1645" i="14"/>
  <c r="Y2843" i="14"/>
  <c r="Y202" i="14"/>
  <c r="Y3173" i="14"/>
  <c r="Y2103" i="14"/>
  <c r="V142" i="14"/>
  <c r="Y129" i="14"/>
  <c r="Y1452" i="14"/>
  <c r="Y518" i="14"/>
  <c r="Y3190" i="14"/>
  <c r="Y851" i="14"/>
  <c r="Y1392" i="14"/>
  <c r="Y714" i="14"/>
  <c r="Y2231" i="14"/>
  <c r="Y2062" i="14"/>
  <c r="Y894" i="14"/>
  <c r="Y3020" i="14"/>
  <c r="Y1388" i="14"/>
  <c r="Y244" i="14"/>
  <c r="Y2714" i="14"/>
  <c r="Y2105" i="14"/>
  <c r="Y938" i="14"/>
  <c r="Y2816" i="14"/>
  <c r="Y1206" i="14"/>
  <c r="Y2361" i="14"/>
  <c r="Y3356" i="14"/>
  <c r="Y698" i="14"/>
  <c r="Y2555" i="14"/>
  <c r="Y993" i="14"/>
  <c r="Y2990" i="14"/>
  <c r="Y2387" i="14"/>
  <c r="Y2421" i="14"/>
  <c r="Y3233" i="14"/>
  <c r="Y45" i="14"/>
  <c r="Y482" i="14"/>
  <c r="Y2303" i="14"/>
  <c r="Y379" i="14"/>
  <c r="Y254" i="14"/>
  <c r="Y2737" i="14"/>
  <c r="Y1907" i="14"/>
  <c r="Y2539" i="14"/>
  <c r="Y1651" i="14"/>
  <c r="Y2806" i="14"/>
  <c r="Y3188" i="14"/>
  <c r="Y1137" i="14"/>
  <c r="Y191" i="14"/>
  <c r="Y1535" i="14"/>
  <c r="Y2405" i="14"/>
  <c r="Y794" i="14"/>
  <c r="Y175" i="14"/>
  <c r="Y3175" i="14"/>
  <c r="Y1198" i="14"/>
  <c r="Y151" i="14"/>
  <c r="Y612" i="14"/>
  <c r="Y178" i="14"/>
  <c r="Y3055" i="14"/>
  <c r="Y1375" i="14"/>
  <c r="Y1377" i="14"/>
  <c r="Y882" i="14"/>
  <c r="Y750" i="14"/>
  <c r="Y2594" i="14"/>
  <c r="Y541" i="14"/>
  <c r="Y113" i="14"/>
  <c r="Y2950" i="14"/>
  <c r="Y149" i="14"/>
  <c r="Y1500" i="14"/>
  <c r="Y311" i="14"/>
  <c r="Y2613" i="14"/>
  <c r="Y2821" i="14"/>
  <c r="Y3397" i="14"/>
  <c r="Y1653" i="14"/>
  <c r="Y440" i="14"/>
  <c r="Y1833" i="14"/>
  <c r="Y3292" i="14"/>
  <c r="Y716" i="14"/>
  <c r="Y3212" i="14"/>
  <c r="Y2989" i="14"/>
  <c r="Y801" i="14"/>
  <c r="Y3360" i="14"/>
  <c r="Y3072" i="14"/>
  <c r="Y336" i="14"/>
  <c r="Y148" i="14"/>
  <c r="Y1862" i="14"/>
  <c r="Y922" i="14"/>
  <c r="Y3289" i="14"/>
  <c r="Y2288" i="14"/>
  <c r="Y2311" i="14"/>
  <c r="Y3234" i="14"/>
  <c r="Y3267" i="14"/>
  <c r="Y544" i="14"/>
  <c r="Y3430" i="14"/>
  <c r="Y1239" i="14"/>
  <c r="Y132" i="14"/>
  <c r="Y2558" i="14"/>
  <c r="Y2849" i="14"/>
  <c r="Y1275" i="14"/>
  <c r="Y781" i="14"/>
  <c r="Y2881" i="14"/>
  <c r="Y1254" i="14"/>
  <c r="Y184" i="14"/>
  <c r="Y2765" i="14"/>
  <c r="Y2417" i="14"/>
  <c r="Y1766" i="14"/>
  <c r="V1931" i="14"/>
  <c r="V307" i="14"/>
  <c r="Y307" i="14" s="1"/>
  <c r="V2289" i="14"/>
  <c r="Y2289" i="14" s="1"/>
  <c r="V3378" i="14"/>
  <c r="Y3378" i="14" s="1"/>
  <c r="V3260" i="14"/>
  <c r="Y3260" i="14" s="1"/>
  <c r="V2156" i="14"/>
  <c r="V2683" i="14"/>
  <c r="Y2683" i="14" s="1"/>
  <c r="V2336" i="14"/>
  <c r="Y2336" i="14" s="1"/>
  <c r="V1659" i="14"/>
  <c r="Y1659" i="14" s="1"/>
  <c r="V2114" i="14"/>
  <c r="V796" i="14"/>
  <c r="V3307" i="14"/>
  <c r="V726" i="14"/>
  <c r="V1955" i="14"/>
  <c r="Y1955" i="14" s="1"/>
  <c r="V1563" i="14"/>
  <c r="V2244" i="14"/>
  <c r="V1428" i="14"/>
  <c r="Y1428" i="14" s="1"/>
  <c r="V2523" i="14"/>
  <c r="V744" i="14"/>
  <c r="Y744" i="14" s="1"/>
  <c r="V2767" i="14"/>
  <c r="V1785" i="14"/>
  <c r="Y1785" i="14" s="1"/>
  <c r="V1355" i="14"/>
  <c r="Y1355" i="14" s="1"/>
  <c r="V2004" i="14"/>
  <c r="V172" i="14"/>
  <c r="Y1124" i="14"/>
  <c r="Y2187" i="14"/>
  <c r="Y186" i="14"/>
  <c r="Y3401" i="14"/>
  <c r="V2058" i="14"/>
  <c r="Y2131" i="14"/>
  <c r="Y229" i="14"/>
  <c r="Y2364" i="14"/>
  <c r="Y1068" i="14"/>
  <c r="Y3369" i="14"/>
  <c r="Y2516" i="14"/>
  <c r="Y2390" i="14"/>
  <c r="Y2299" i="14"/>
  <c r="Y2022" i="14"/>
  <c r="Y632" i="14"/>
  <c r="Y2306" i="14"/>
  <c r="Y446" i="14"/>
  <c r="V63" i="14"/>
  <c r="Y857" i="14"/>
  <c r="Y2734" i="14"/>
  <c r="Y798" i="14"/>
  <c r="Y2287" i="14"/>
  <c r="Y876" i="14"/>
  <c r="Y3109" i="14"/>
  <c r="Y3230" i="14"/>
  <c r="Y617" i="14"/>
  <c r="Y3147" i="14"/>
  <c r="V180" i="14"/>
  <c r="V2805" i="14"/>
  <c r="V1852" i="14"/>
  <c r="V2350" i="14"/>
  <c r="Y2350" i="14" s="1"/>
  <c r="V2953" i="14"/>
  <c r="Y2953" i="14" s="1"/>
  <c r="V1313" i="14"/>
  <c r="Y1313" i="14" s="1"/>
  <c r="V1095" i="14"/>
  <c r="V275" i="14"/>
  <c r="V967" i="14"/>
  <c r="V3412" i="14"/>
  <c r="Y3021" i="14"/>
  <c r="V1244" i="14"/>
  <c r="V2234" i="14"/>
  <c r="V668" i="14"/>
  <c r="V1002" i="14"/>
  <c r="V2140" i="14"/>
  <c r="Y2140" i="14" s="1"/>
  <c r="V1845" i="14"/>
  <c r="Y1845" i="14" s="1"/>
  <c r="Y2085" i="14"/>
  <c r="V1409" i="14"/>
  <c r="Y1409" i="14" s="1"/>
  <c r="V1105" i="14"/>
  <c r="Y1105" i="14" s="1"/>
  <c r="V2404" i="14"/>
  <c r="Y2404" i="14" s="1"/>
  <c r="V1513" i="14"/>
  <c r="Y1513" i="14" s="1"/>
  <c r="V2065" i="14"/>
  <c r="Y2065" i="14" s="1"/>
  <c r="V679" i="14"/>
  <c r="Y2282" i="14"/>
  <c r="Y1419" i="14"/>
  <c r="Y418" i="14"/>
  <c r="Y2365" i="14"/>
  <c r="Y975" i="14"/>
  <c r="Y1611" i="14"/>
  <c r="Y761" i="14"/>
  <c r="Y2640" i="14"/>
  <c r="Y2599" i="14"/>
  <c r="Y3131" i="14"/>
  <c r="Y1690" i="14"/>
  <c r="Y410" i="14"/>
  <c r="Y1980" i="14"/>
  <c r="Y2678" i="14"/>
  <c r="Y237" i="14"/>
  <c r="Y508" i="14"/>
  <c r="Y1981" i="14"/>
  <c r="Y2041" i="14"/>
  <c r="V665" i="14"/>
  <c r="Y665" i="14" s="1"/>
  <c r="Y1857" i="14"/>
  <c r="Y3011" i="14"/>
  <c r="Y2675" i="14"/>
  <c r="Y1610" i="14"/>
  <c r="Y1386" i="14"/>
  <c r="Y88" i="14"/>
  <c r="Y3307" i="14"/>
  <c r="V683" i="14"/>
  <c r="Y3390" i="14"/>
  <c r="Y1293" i="14"/>
  <c r="Y2194" i="14"/>
  <c r="V160" i="14"/>
  <c r="V2176" i="14"/>
  <c r="Y2176" i="14" s="1"/>
  <c r="V444" i="14"/>
  <c r="V1930" i="14"/>
  <c r="V2905" i="14"/>
  <c r="Y2905" i="14" s="1"/>
  <c r="V1982" i="14"/>
  <c r="Y1982" i="14" s="1"/>
  <c r="V2866" i="14"/>
  <c r="Y2866" i="14" s="1"/>
  <c r="V584" i="14"/>
  <c r="V2459" i="14"/>
  <c r="V697" i="14"/>
  <c r="V1928" i="14"/>
  <c r="V752" i="14"/>
  <c r="V2532" i="14"/>
  <c r="Y2532" i="14" s="1"/>
  <c r="V2534" i="14"/>
  <c r="V2567" i="14"/>
  <c r="V2887" i="14"/>
  <c r="Y2887" i="14" s="1"/>
  <c r="V1213" i="14"/>
  <c r="V3422" i="14"/>
  <c r="V1846" i="14"/>
  <c r="V925" i="14"/>
  <c r="Y925" i="14" s="1"/>
  <c r="V2560" i="14"/>
  <c r="V783" i="14"/>
  <c r="V2860" i="14"/>
  <c r="V1897" i="14"/>
  <c r="Y2774" i="14"/>
  <c r="Y1446" i="14"/>
  <c r="Y1754" i="14"/>
  <c r="Y3329" i="14"/>
  <c r="Y2668" i="14"/>
  <c r="V3323" i="14"/>
  <c r="Y1003" i="14"/>
  <c r="Y1639" i="14"/>
  <c r="Y1324" i="14"/>
  <c r="Y555" i="14"/>
  <c r="Y1319" i="14"/>
  <c r="Y1642" i="14"/>
  <c r="Y3247" i="14"/>
  <c r="Y536" i="14"/>
  <c r="Y2160" i="14"/>
  <c r="Y947" i="14"/>
  <c r="Y1515" i="14"/>
  <c r="Y1046" i="14"/>
  <c r="Y2916" i="14"/>
  <c r="Y1431" i="14"/>
  <c r="Y1880" i="14"/>
  <c r="V104" i="14"/>
  <c r="Y104" i="14" s="1"/>
  <c r="Y3119" i="14"/>
  <c r="Y1249" i="14"/>
  <c r="Y86" i="14"/>
  <c r="Y126" i="14"/>
  <c r="Y684" i="14"/>
  <c r="Y2940" i="14"/>
  <c r="Y2741" i="14"/>
  <c r="Y1912" i="14"/>
  <c r="Y900" i="14"/>
  <c r="Y3152" i="14"/>
  <c r="Y1484" i="14"/>
  <c r="V1315" i="14"/>
  <c r="V3154" i="14"/>
  <c r="V965" i="14"/>
  <c r="Y1342" i="14"/>
  <c r="V2382" i="14"/>
  <c r="Y2382" i="14" s="1"/>
  <c r="V2656" i="14"/>
  <c r="V2273" i="14"/>
  <c r="V657" i="14"/>
  <c r="V2680" i="14"/>
  <c r="V2851" i="14"/>
  <c r="Y3124" i="14"/>
  <c r="V1268" i="14"/>
  <c r="V1798" i="14"/>
  <c r="V2895" i="14"/>
  <c r="V767" i="14"/>
  <c r="V1929" i="14"/>
  <c r="V2700" i="14"/>
  <c r="V84" i="14"/>
  <c r="V1396" i="14"/>
  <c r="V1475" i="14"/>
  <c r="V3353" i="14"/>
  <c r="V1890" i="14"/>
  <c r="V2001" i="14"/>
  <c r="V858" i="14"/>
  <c r="V2886" i="14"/>
  <c r="Y2886" i="14" s="1"/>
  <c r="Y809" i="14"/>
  <c r="Y2093" i="14"/>
  <c r="Y285" i="14"/>
  <c r="Y1456" i="14"/>
  <c r="Y2403" i="14"/>
  <c r="Y2024" i="14"/>
  <c r="Y3337" i="14"/>
  <c r="Y2017" i="14"/>
  <c r="Y1199" i="14"/>
  <c r="Y2880" i="14"/>
  <c r="Y884" i="14"/>
  <c r="Y1235" i="14"/>
  <c r="Y644" i="14"/>
  <c r="Y618" i="14"/>
  <c r="Y265" i="14"/>
  <c r="V1303" i="14"/>
  <c r="Y2207" i="14"/>
  <c r="Y1001" i="14"/>
  <c r="Y2310" i="14"/>
  <c r="Y1152" i="14"/>
  <c r="Y1121" i="14"/>
  <c r="Y988" i="14"/>
  <c r="Y2509" i="14"/>
  <c r="Y74" i="14"/>
  <c r="Y3162" i="14"/>
  <c r="Y2864" i="14"/>
  <c r="Y2587" i="14"/>
  <c r="Y734" i="14"/>
  <c r="Y2224" i="14"/>
  <c r="Y2970" i="14"/>
  <c r="Y2872" i="14"/>
  <c r="Y3213" i="14"/>
  <c r="V1699" i="14"/>
  <c r="Y864" i="14"/>
  <c r="Y1945" i="14"/>
  <c r="Y2435" i="14"/>
  <c r="Y449" i="14"/>
  <c r="Y845" i="14"/>
  <c r="Y1799" i="14"/>
  <c r="Y638" i="14"/>
  <c r="Y1306" i="14"/>
  <c r="Y1062" i="14"/>
  <c r="Y167" i="14"/>
  <c r="Y3146" i="14"/>
  <c r="Y773" i="14"/>
  <c r="Y1933" i="14"/>
  <c r="Y2665" i="14"/>
  <c r="Y503" i="14"/>
  <c r="Y943" i="14"/>
  <c r="Y858" i="14"/>
  <c r="Y3301" i="14"/>
  <c r="Y267" i="14"/>
  <c r="Y1314" i="14"/>
  <c r="Y68" i="14"/>
  <c r="Y1925" i="14"/>
  <c r="Y234" i="14"/>
  <c r="Y3084" i="14"/>
  <c r="Y527" i="14"/>
  <c r="Y491" i="14"/>
  <c r="Y7" i="14"/>
  <c r="Y3324" i="14"/>
  <c r="Y3053" i="14"/>
  <c r="Y2314" i="14"/>
  <c r="Y583" i="14"/>
  <c r="Y1796" i="14"/>
  <c r="Y2178" i="14"/>
  <c r="Y442" i="14"/>
  <c r="Y1303" i="14"/>
  <c r="Y1493" i="14"/>
  <c r="Y458" i="14"/>
  <c r="Y1007" i="14"/>
  <c r="Y2189" i="14"/>
  <c r="Y322" i="14"/>
  <c r="Y28" i="14"/>
  <c r="Y1590" i="14"/>
  <c r="Y1343" i="14"/>
  <c r="Y2982" i="14"/>
  <c r="Y1658" i="14"/>
  <c r="Y3184" i="14"/>
  <c r="Y1108" i="14"/>
  <c r="Y286" i="14"/>
  <c r="Y2523" i="14"/>
  <c r="Y1997" i="14"/>
  <c r="Y951" i="14"/>
  <c r="Y837" i="14"/>
  <c r="Y828" i="14"/>
  <c r="Y703" i="14"/>
  <c r="Y3059" i="14"/>
  <c r="Y3216" i="14"/>
  <c r="Y726" i="14"/>
  <c r="Y1373" i="14"/>
  <c r="Y2767" i="14"/>
  <c r="Y3332" i="14"/>
  <c r="Y472" i="14"/>
  <c r="Y1529" i="14"/>
  <c r="Y2529" i="14"/>
  <c r="Y40" i="14"/>
  <c r="Y558" i="14"/>
  <c r="Y165" i="14"/>
  <c r="Y1472" i="14"/>
  <c r="Y1687" i="14"/>
  <c r="Y1369" i="14"/>
  <c r="Y433" i="14"/>
  <c r="Y306" i="14"/>
  <c r="Y2234" i="14"/>
  <c r="Y1006" i="14"/>
  <c r="Y2123" i="14"/>
  <c r="Y141" i="14"/>
  <c r="Y2028" i="14"/>
  <c r="Y561" i="14"/>
  <c r="Y1243" i="14"/>
  <c r="Y2003" i="14"/>
  <c r="Y1410" i="14"/>
  <c r="Y3283" i="14"/>
  <c r="Y75" i="14"/>
  <c r="Y436" i="14"/>
  <c r="Y933" i="14"/>
  <c r="Y48" i="14"/>
  <c r="Y2973" i="14"/>
  <c r="Y2286" i="14"/>
  <c r="Y2411" i="14"/>
  <c r="Y2230" i="14"/>
  <c r="Y1503" i="14"/>
  <c r="Y3101" i="14"/>
  <c r="Y170" i="14"/>
  <c r="Y1580" i="14"/>
  <c r="Y146" i="14"/>
  <c r="V53" i="14"/>
  <c r="Y53" i="14" s="1"/>
  <c r="V1424" i="14"/>
  <c r="Y1424" i="14" s="1"/>
  <c r="V1752" i="14"/>
  <c r="Y1752" i="14" s="1"/>
  <c r="V2235" i="14"/>
  <c r="V2469" i="14"/>
  <c r="V1830" i="14"/>
  <c r="Y1830" i="14" s="1"/>
  <c r="V770" i="14"/>
  <c r="Y770" i="14" s="1"/>
  <c r="V3161" i="14"/>
  <c r="Y3161" i="14" s="1"/>
  <c r="Y705" i="14"/>
  <c r="Y814" i="14"/>
  <c r="Y1791" i="14"/>
  <c r="Y1363" i="14"/>
  <c r="Y662" i="14"/>
  <c r="Y2972" i="14"/>
  <c r="Y1040" i="14"/>
  <c r="Y1797" i="14"/>
  <c r="Y1496" i="14"/>
  <c r="Y1691" i="14"/>
  <c r="V846" i="14"/>
  <c r="V273" i="14"/>
  <c r="Y273" i="14" s="1"/>
  <c r="V1710" i="14"/>
  <c r="V414" i="14"/>
  <c r="Y414" i="14" s="1"/>
  <c r="V111" i="14"/>
  <c r="Y111" i="14" s="1"/>
  <c r="V3238" i="14"/>
  <c r="V8" i="14"/>
  <c r="Y8" i="14" s="1"/>
  <c r="V1004" i="14"/>
  <c r="Y3189" i="14"/>
  <c r="Y2967" i="14"/>
  <c r="Y1872" i="14"/>
  <c r="Y1057" i="14"/>
  <c r="V2991" i="14"/>
  <c r="Y1943" i="14"/>
  <c r="Y3263" i="14"/>
  <c r="Y1909" i="14"/>
  <c r="Y434" i="14"/>
  <c r="Y1088" i="14"/>
  <c r="Y2753" i="14"/>
  <c r="Y2416" i="14"/>
  <c r="V16" i="14"/>
  <c r="Y16" i="14" s="1"/>
  <c r="V483" i="14"/>
  <c r="Y483" i="14" s="1"/>
  <c r="V1344" i="14"/>
  <c r="V1092" i="14"/>
  <c r="V121" i="14"/>
  <c r="Y121" i="14" s="1"/>
  <c r="V1970" i="14"/>
  <c r="V168" i="14"/>
  <c r="V2707" i="14"/>
  <c r="Y2707" i="14" s="1"/>
  <c r="Y658" i="14"/>
  <c r="V19" i="14"/>
  <c r="Y19" i="14" s="1"/>
  <c r="Y2284" i="14"/>
  <c r="V1961" i="14"/>
  <c r="Y1961" i="14" s="1"/>
  <c r="Y1790" i="14"/>
  <c r="Y3153" i="14"/>
  <c r="Y3087" i="14"/>
  <c r="Y680" i="14"/>
  <c r="Y2079" i="14"/>
  <c r="V1289" i="14"/>
  <c r="V3192" i="14"/>
  <c r="V1171" i="14"/>
  <c r="Y2561" i="14"/>
  <c r="V1727" i="14"/>
  <c r="V2185" i="14"/>
  <c r="V412" i="14"/>
  <c r="V201" i="14"/>
  <c r="Y3237" i="14"/>
  <c r="Y1262" i="14"/>
  <c r="Y591" i="14"/>
  <c r="Y613" i="14"/>
  <c r="Y1715" i="14"/>
  <c r="Y1381" i="14"/>
  <c r="Y3299" i="14"/>
  <c r="Y1929" i="14"/>
  <c r="Y2396" i="14"/>
  <c r="Y3116" i="14"/>
  <c r="Y1289" i="14"/>
  <c r="Y79" i="14"/>
  <c r="Y335" i="14"/>
  <c r="Y2576" i="14"/>
  <c r="Y2051" i="14"/>
  <c r="Y3046" i="14"/>
  <c r="Y3214" i="14"/>
  <c r="Y2249" i="14"/>
  <c r="Y1735" i="14"/>
  <c r="Y1876" i="14"/>
  <c r="Y2291" i="14"/>
  <c r="Y27" i="14"/>
  <c r="Y1457" i="14"/>
  <c r="Y387" i="14"/>
  <c r="Y854" i="14"/>
  <c r="Y804" i="14"/>
  <c r="Y3166" i="14"/>
  <c r="Y2621" i="14"/>
  <c r="Y704" i="14"/>
  <c r="Y1045" i="14"/>
  <c r="Y3281" i="14"/>
  <c r="Y621" i="14"/>
  <c r="Y2450" i="14"/>
  <c r="Y2854" i="14"/>
  <c r="Y1848" i="14"/>
  <c r="Y2011" i="14"/>
  <c r="Y545" i="14"/>
  <c r="Y1002" i="14"/>
  <c r="Y2874" i="14"/>
  <c r="V552" i="14"/>
  <c r="Y552" i="14" s="1"/>
  <c r="V2896" i="14"/>
  <c r="Y2896" i="14" s="1"/>
  <c r="V2241" i="14"/>
  <c r="Y2241" i="14" s="1"/>
  <c r="V2663" i="14"/>
  <c r="Y2663" i="14" s="1"/>
  <c r="V3236" i="14"/>
  <c r="Y3236" i="14" s="1"/>
  <c r="V2837" i="14"/>
  <c r="Y2837" i="14" s="1"/>
  <c r="V3014" i="14"/>
  <c r="Y3014" i="14" s="1"/>
  <c r="V2415" i="14"/>
  <c r="Y2415" i="14" s="1"/>
  <c r="V2139" i="14"/>
  <c r="Y2139" i="14" s="1"/>
  <c r="V3373" i="14"/>
  <c r="Y3373" i="14" s="1"/>
  <c r="Y511" i="14"/>
  <c r="V2652" i="14"/>
  <c r="Y2652" i="14" s="1"/>
  <c r="V982" i="14"/>
  <c r="V732" i="14"/>
  <c r="Y732" i="14" s="1"/>
  <c r="V2342" i="14"/>
  <c r="Y2342" i="14" s="1"/>
  <c r="V1749" i="14"/>
  <c r="V1578" i="14"/>
  <c r="V1564" i="14"/>
  <c r="V2954" i="14"/>
  <c r="Y2954" i="14" s="1"/>
  <c r="V3001" i="14"/>
  <c r="Y3001" i="14" s="1"/>
  <c r="V2480" i="14"/>
  <c r="Y2480" i="14" s="1"/>
  <c r="V1025" i="14"/>
  <c r="Y1025" i="14" s="1"/>
  <c r="V3388" i="14"/>
  <c r="Y3388" i="14" s="1"/>
  <c r="V2819" i="14"/>
  <c r="Y2819" i="14" s="1"/>
  <c r="Y1085" i="14"/>
  <c r="Y692" i="14"/>
  <c r="Y2571" i="14"/>
  <c r="Y1600" i="14"/>
  <c r="V2538" i="14"/>
  <c r="Y2152" i="14"/>
  <c r="Y1035" i="14"/>
  <c r="Y1402" i="14"/>
  <c r="Y1264" i="14"/>
  <c r="Y2655" i="14"/>
  <c r="V3022" i="14"/>
  <c r="Y2996" i="14"/>
  <c r="Y124" i="14"/>
  <c r="Y1134" i="14"/>
  <c r="Y1233" i="14"/>
  <c r="Y372" i="14"/>
  <c r="Y1759" i="14"/>
  <c r="Y1801" i="14"/>
  <c r="Y1236" i="14"/>
  <c r="Y560" i="14"/>
  <c r="Y1287" i="14"/>
  <c r="Y525" i="14"/>
  <c r="Y1564" i="14"/>
  <c r="V2373" i="14"/>
  <c r="Y1822" i="14"/>
  <c r="Y1576" i="14"/>
  <c r="Y1989" i="14"/>
  <c r="V2407" i="14"/>
  <c r="Y2407" i="14" s="1"/>
  <c r="V2644" i="14"/>
  <c r="V2409" i="14"/>
  <c r="Y2409" i="14" s="1"/>
  <c r="V1128" i="14"/>
  <c r="V1627" i="14"/>
  <c r="Y1627" i="14" s="1"/>
  <c r="V2192" i="14"/>
  <c r="Y2192" i="14" s="1"/>
  <c r="V409" i="14"/>
  <c r="Y409" i="14" s="1"/>
  <c r="V986" i="14"/>
  <c r="V788" i="14"/>
  <c r="V2556" i="14"/>
  <c r="Y2578" i="14"/>
  <c r="V1474" i="14"/>
  <c r="V2394" i="14"/>
  <c r="V425" i="14"/>
  <c r="V3342" i="14"/>
  <c r="V2946" i="14"/>
  <c r="Y2946" i="14" s="1"/>
  <c r="V3280" i="14"/>
  <c r="Y3280" i="14" s="1"/>
  <c r="V192" i="14"/>
  <c r="Y192" i="14" s="1"/>
  <c r="V2318" i="14"/>
  <c r="V3118" i="14"/>
  <c r="V2581" i="14"/>
  <c r="Y2581" i="14" s="1"/>
  <c r="V956" i="14"/>
  <c r="Y956" i="14" s="1"/>
  <c r="V2628" i="14"/>
  <c r="Y2628" i="14" s="1"/>
  <c r="V1973" i="14"/>
  <c r="Y1973" i="14" s="1"/>
  <c r="V3" i="14"/>
  <c r="Y3" i="14" s="1"/>
  <c r="Y741" i="14"/>
  <c r="Y628" i="14"/>
  <c r="Y1927" i="14"/>
  <c r="Y2845" i="14"/>
  <c r="Y2909" i="14"/>
  <c r="V1861" i="14"/>
  <c r="Y1861" i="14" s="1"/>
  <c r="Y2836" i="14"/>
  <c r="Y2117" i="14"/>
  <c r="Y673" i="14"/>
  <c r="Y669" i="14"/>
  <c r="Y1744" i="14"/>
  <c r="Y3331" i="14"/>
  <c r="Y1633" i="14"/>
  <c r="Y2147" i="14"/>
  <c r="Y3290" i="14"/>
  <c r="Y796" i="14"/>
  <c r="Y2327" i="14"/>
  <c r="Y1041" i="14"/>
  <c r="Y955" i="14"/>
  <c r="Y2429" i="14"/>
  <c r="Y1042" i="14"/>
  <c r="V3140" i="14"/>
  <c r="Y3140" i="14" s="1"/>
  <c r="Y2818" i="14"/>
  <c r="Y1180" i="14"/>
  <c r="Y2556" i="14"/>
  <c r="Y1552" i="14"/>
  <c r="Y1461" i="14"/>
  <c r="Y1688" i="14"/>
  <c r="Y2562" i="14"/>
  <c r="Y2704" i="14"/>
  <c r="Y1033" i="14"/>
  <c r="Y3169" i="14"/>
  <c r="Y3126" i="14"/>
  <c r="V347" i="14"/>
  <c r="V1602" i="14"/>
  <c r="Y1602" i="14" s="1"/>
  <c r="V1899" i="14"/>
  <c r="Y1483" i="14"/>
  <c r="V62" i="14"/>
  <c r="V3341" i="14"/>
  <c r="Y3341" i="14" s="1"/>
  <c r="V830" i="14"/>
  <c r="Y830" i="14" s="1"/>
  <c r="V1951" i="14"/>
  <c r="V3002" i="14"/>
  <c r="Y3002" i="14" s="1"/>
  <c r="V3248" i="14"/>
  <c r="Y3248" i="14" s="1"/>
  <c r="Y2813" i="14"/>
  <c r="V1958" i="14"/>
  <c r="V915" i="14"/>
  <c r="V3052" i="14"/>
  <c r="V869" i="14"/>
  <c r="V150" i="14"/>
  <c r="V341" i="14"/>
  <c r="Y341" i="14" s="1"/>
  <c r="Y1714" i="14"/>
  <c r="V352" i="14"/>
  <c r="Y352" i="14" s="1"/>
  <c r="V125" i="14"/>
  <c r="V696" i="14"/>
  <c r="Y696" i="14" s="1"/>
  <c r="V316" i="14"/>
  <c r="Y316" i="14" s="1"/>
  <c r="V1176" i="14"/>
  <c r="V3309" i="14"/>
  <c r="Y3074" i="14"/>
  <c r="Y2384" i="14"/>
  <c r="Y2521" i="14"/>
  <c r="Y1064" i="14"/>
  <c r="Y2121" i="14"/>
  <c r="Y3067" i="14"/>
  <c r="Y2174" i="14"/>
  <c r="Y3229" i="14"/>
  <c r="Y2092" i="14"/>
  <c r="Y1569" i="14"/>
  <c r="Y2709" i="14"/>
  <c r="Y1358" i="14"/>
  <c r="Y2697" i="14"/>
  <c r="Y1784" i="14"/>
  <c r="Y296" i="14"/>
  <c r="Y431" i="14"/>
  <c r="Y1478" i="14"/>
  <c r="Y3285" i="14"/>
  <c r="Y62" i="14"/>
  <c r="Y1650" i="14"/>
  <c r="Y1962" i="14"/>
  <c r="Y2604" i="14"/>
  <c r="Y1886" i="14"/>
  <c r="Y1209" i="14"/>
  <c r="Y1096" i="14"/>
  <c r="Y1037" i="14"/>
  <c r="Y934" i="14"/>
  <c r="Y2300" i="14"/>
  <c r="Y3164" i="14"/>
  <c r="Y1240" i="14"/>
  <c r="V3121" i="14"/>
  <c r="Y1563" i="14"/>
  <c r="Y1556" i="14"/>
  <c r="Y2889" i="14"/>
  <c r="Y747" i="14"/>
  <c r="V97" i="14"/>
  <c r="V718" i="14"/>
  <c r="V1163" i="14"/>
  <c r="Y3183" i="14"/>
  <c r="V1231" i="14"/>
  <c r="V455" i="14"/>
  <c r="V3222" i="14"/>
  <c r="V605" i="14"/>
  <c r="Y605" i="14" s="1"/>
  <c r="V650" i="14"/>
  <c r="V2087" i="14"/>
  <c r="Y3170" i="14"/>
  <c r="V2227" i="14"/>
  <c r="V109" i="14"/>
  <c r="Y109" i="14" s="1"/>
  <c r="V1099" i="14"/>
  <c r="Y1099" i="14" s="1"/>
  <c r="V502" i="14"/>
  <c r="V620" i="14"/>
  <c r="Y620" i="14" s="1"/>
  <c r="V3235" i="14"/>
  <c r="V2934" i="14"/>
  <c r="V488" i="14"/>
  <c r="V1548" i="14"/>
  <c r="V1274" i="14"/>
  <c r="V3009" i="14"/>
  <c r="V1043" i="14"/>
  <c r="V3058" i="14"/>
  <c r="Y3058" i="14" s="1"/>
  <c r="V2795" i="14"/>
  <c r="Y2334" i="14"/>
  <c r="Y920" i="14"/>
  <c r="Y2320" i="14"/>
  <c r="Y2317" i="14"/>
  <c r="Y281" i="14"/>
  <c r="Y1327" i="14"/>
  <c r="Y2499" i="14"/>
  <c r="Y3120" i="14"/>
  <c r="Y3270" i="14"/>
  <c r="Y2473" i="14"/>
  <c r="Y1322" i="14"/>
  <c r="Y3279" i="14"/>
  <c r="Y3295" i="14"/>
  <c r="Y41" i="14"/>
  <c r="Y3264" i="14"/>
  <c r="Y3342" i="14"/>
  <c r="Y2713" i="14"/>
  <c r="Y2795" i="14"/>
  <c r="Y215" i="14"/>
  <c r="Y1821" i="14"/>
  <c r="Y1883" i="14"/>
  <c r="Y2831" i="14"/>
  <c r="Y2359" i="14"/>
  <c r="Y964" i="14"/>
  <c r="Y1636" i="14"/>
  <c r="Y1090" i="14"/>
  <c r="Y3088" i="14"/>
  <c r="Y1261" i="14"/>
  <c r="Y1629" i="14"/>
  <c r="Y329" i="14"/>
  <c r="Y256" i="14"/>
  <c r="Y699" i="14"/>
  <c r="Y3366" i="14"/>
  <c r="Y1008" i="14"/>
  <c r="Y3141" i="14"/>
  <c r="Y1469" i="14"/>
  <c r="Y3081" i="14"/>
  <c r="Y89" i="14"/>
  <c r="Y2991" i="14"/>
  <c r="Y3379" i="14"/>
  <c r="Y1940" i="14"/>
  <c r="Y3107" i="14"/>
  <c r="Y1230" i="14"/>
  <c r="Y391" i="14"/>
  <c r="Y3215" i="14"/>
  <c r="Y1459" i="14"/>
  <c r="Y929" i="14"/>
  <c r="Y2239" i="14"/>
  <c r="Y413" i="14"/>
  <c r="Y1918" i="14"/>
  <c r="Y1335" i="14"/>
  <c r="Y3121" i="14"/>
  <c r="Y554" i="14"/>
  <c r="Y457" i="14"/>
  <c r="Y2476" i="14"/>
  <c r="Y2838" i="14"/>
  <c r="Y420" i="14"/>
  <c r="Y1276" i="14"/>
  <c r="Y759" i="14"/>
  <c r="Y1244" i="14"/>
  <c r="Y358" i="14"/>
  <c r="Y2373" i="14"/>
  <c r="Y1067" i="14"/>
  <c r="Y2830" i="14"/>
  <c r="Y2656" i="14"/>
  <c r="Y1379" i="14"/>
  <c r="Y2408" i="14"/>
  <c r="Y731" i="14"/>
  <c r="Y2961" i="14"/>
  <c r="Y2768" i="14"/>
  <c r="Y2058" i="14"/>
  <c r="Y1093" i="14"/>
  <c r="Y3127" i="14"/>
  <c r="Y342" i="14"/>
  <c r="Y957" i="14"/>
  <c r="Y1582" i="14"/>
  <c r="Y1470" i="14"/>
  <c r="Y542" i="14"/>
  <c r="Y246" i="14"/>
  <c r="Y1425" i="14"/>
  <c r="Y832" i="14"/>
  <c r="Y1372" i="14"/>
  <c r="Y291" i="14"/>
  <c r="Y1196" i="14"/>
  <c r="Y2937" i="14"/>
  <c r="Y578" i="14"/>
  <c r="Y479" i="14"/>
  <c r="Y2999" i="14"/>
  <c r="Y138" i="14"/>
  <c r="Y1678" i="14"/>
  <c r="Y1516" i="14"/>
  <c r="Y1839" i="14"/>
  <c r="Y2825" i="14"/>
  <c r="Y32" i="14"/>
  <c r="Y563" i="14"/>
  <c r="Y1750" i="14"/>
  <c r="Y1533" i="14"/>
  <c r="Y3305" i="14"/>
  <c r="Y819" i="14"/>
  <c r="Y1115" i="14"/>
  <c r="Y3339" i="14"/>
  <c r="Y1874" i="14"/>
  <c r="Y2929" i="14"/>
  <c r="Y1730" i="14"/>
  <c r="Y2782" i="14"/>
  <c r="Y1746" i="14"/>
  <c r="Y1502" i="14"/>
  <c r="Y462" i="14"/>
  <c r="Y1986" i="14"/>
  <c r="Y356" i="14"/>
  <c r="Y893" i="14"/>
  <c r="Y134" i="14"/>
  <c r="Y1256" i="14"/>
  <c r="Y687" i="14"/>
  <c r="Y1902" i="14"/>
  <c r="Y1527" i="14"/>
  <c r="Y2637" i="14"/>
  <c r="Y1444" i="14"/>
  <c r="Y1110" i="14"/>
  <c r="Y1213" i="14"/>
  <c r="Y752" i="14"/>
  <c r="Y3367" i="14"/>
  <c r="Y398" i="14"/>
  <c r="Y172" i="14"/>
  <c r="Y743" i="14"/>
  <c r="Y3180" i="14"/>
  <c r="Y1840" i="14"/>
  <c r="V2202" i="14"/>
  <c r="V312" i="14"/>
  <c r="Y312" i="14" s="1"/>
  <c r="V940" i="14"/>
  <c r="Y940" i="14" s="1"/>
  <c r="V2007" i="14"/>
  <c r="V800" i="14"/>
  <c r="Y800" i="14" s="1"/>
  <c r="V1290" i="14"/>
  <c r="Y1290" i="14" s="1"/>
  <c r="V2370" i="14"/>
  <c r="Y2370" i="14" s="1"/>
  <c r="V1267" i="14"/>
  <c r="Y1267" i="14" s="1"/>
  <c r="V2046" i="14"/>
  <c r="Y2046" i="14" s="1"/>
  <c r="Y775" i="14"/>
  <c r="Y279" i="14"/>
  <c r="Y980" i="14"/>
  <c r="Y2064" i="14"/>
  <c r="Y2978" i="14"/>
  <c r="Y833" i="14"/>
  <c r="Y3032" i="14"/>
  <c r="Y396" i="14"/>
  <c r="Y471" i="14"/>
  <c r="V785" i="14"/>
  <c r="V1985" i="14"/>
  <c r="Y1985" i="14" s="1"/>
  <c r="V2272" i="14"/>
  <c r="Y2272" i="14" s="1"/>
  <c r="Y1812" i="14"/>
  <c r="V593" i="14"/>
  <c r="Y2943" i="14"/>
  <c r="V397" i="14"/>
  <c r="Y397" i="14" s="1"/>
  <c r="V2922" i="14"/>
  <c r="Y2922" i="14" s="1"/>
  <c r="Y3319" i="14"/>
  <c r="Y1238" i="14"/>
  <c r="Y3071" i="14"/>
  <c r="Y1229" i="14"/>
  <c r="Y2318" i="14"/>
  <c r="Y1870" i="14"/>
  <c r="Y3302" i="14"/>
  <c r="Y3406" i="14"/>
  <c r="Y44" i="14"/>
  <c r="Y3218" i="14"/>
  <c r="Y3417" i="14"/>
  <c r="V706" i="14"/>
  <c r="V1864" i="14"/>
  <c r="V2494" i="14"/>
  <c r="Y2494" i="14" s="1"/>
  <c r="V3178" i="14"/>
  <c r="V2412" i="14"/>
  <c r="Y2412" i="14" s="1"/>
  <c r="V3095" i="14"/>
  <c r="V2219" i="14"/>
  <c r="Y2219" i="14" s="1"/>
  <c r="V635" i="14"/>
  <c r="V813" i="14"/>
  <c r="Y1920" i="14"/>
  <c r="Y3065" i="14"/>
  <c r="Y428" i="14"/>
  <c r="Y211" i="14"/>
  <c r="Y2132" i="14"/>
  <c r="Y2908" i="14"/>
  <c r="Y2582" i="14"/>
  <c r="Y1767" i="14"/>
  <c r="Y1032" i="14"/>
  <c r="Y1177" i="14"/>
  <c r="Y1357" i="14"/>
  <c r="V2617" i="14"/>
  <c r="V1826" i="14"/>
  <c r="V2343" i="14"/>
  <c r="V1310" i="14"/>
  <c r="V891" i="14"/>
  <c r="V3275" i="14"/>
  <c r="Y820" i="14"/>
  <c r="V1601" i="14"/>
  <c r="V1049" i="14"/>
  <c r="Y1049" i="14" s="1"/>
  <c r="Y742" i="14"/>
  <c r="Y2829" i="14"/>
  <c r="Y2162" i="14"/>
  <c r="Y1056" i="14"/>
  <c r="Y1523" i="14"/>
  <c r="Y404" i="14"/>
  <c r="Y1166" i="14"/>
  <c r="Y2801" i="14"/>
  <c r="Y978" i="14"/>
  <c r="Y1273" i="14"/>
  <c r="Y3048" i="14"/>
  <c r="Y3422" i="14"/>
  <c r="Y97" i="14"/>
  <c r="Y309" i="14"/>
  <c r="Y1615" i="14"/>
  <c r="Y2791" i="14"/>
  <c r="Y3178" i="14"/>
  <c r="Y1445" i="14"/>
  <c r="Y952" i="14"/>
  <c r="Y2883" i="14"/>
  <c r="Y944" i="14"/>
  <c r="Y2086" i="14"/>
  <c r="Y2141" i="14"/>
  <c r="Y455" i="14"/>
  <c r="Y1661" i="14"/>
  <c r="Y2399" i="14"/>
  <c r="Y3008" i="14"/>
  <c r="Y707" i="14"/>
  <c r="Y1924" i="14"/>
  <c r="Y200" i="14"/>
  <c r="Y1846" i="14"/>
  <c r="Y776" i="14"/>
  <c r="Y569" i="14"/>
  <c r="Y2149" i="14"/>
  <c r="Y2313" i="14"/>
  <c r="Y3017" i="14"/>
  <c r="Y127" i="14"/>
  <c r="Y895" i="14"/>
  <c r="Y1030" i="14"/>
  <c r="Y2068" i="14"/>
  <c r="Y2486" i="14"/>
  <c r="Y3143" i="14"/>
  <c r="Y679" i="14"/>
  <c r="Y1092" i="14"/>
  <c r="V916" i="14"/>
  <c r="Y916" i="14" s="1"/>
  <c r="V2786" i="14"/>
  <c r="V451" i="14"/>
  <c r="Y451" i="14" s="1"/>
  <c r="Y1486" i="14"/>
  <c r="V1380" i="14"/>
  <c r="Y1380" i="14" s="1"/>
  <c r="V2828" i="14"/>
  <c r="Y2828" i="14" s="1"/>
  <c r="V3136" i="14"/>
  <c r="Y3136" i="14" s="1"/>
  <c r="V2736" i="14"/>
  <c r="Y2736" i="14" s="1"/>
  <c r="V3322" i="14"/>
  <c r="V935" i="14"/>
  <c r="V2995" i="14"/>
  <c r="Y2995" i="14" s="1"/>
  <c r="V1900" i="14"/>
  <c r="Y1900" i="14" s="1"/>
  <c r="V2500" i="14"/>
  <c r="Y2500" i="14" s="1"/>
  <c r="V917" i="14"/>
  <c r="V337" i="14"/>
  <c r="Y337" i="14" s="1"/>
  <c r="V924" i="14"/>
  <c r="Y924" i="14" s="1"/>
  <c r="V2650" i="14"/>
  <c r="V2723" i="14"/>
  <c r="Y2723" i="14" s="1"/>
  <c r="V218" i="14"/>
  <c r="V2750" i="14"/>
  <c r="Y2750" i="14" s="1"/>
  <c r="V2840" i="14"/>
  <c r="Y2840" i="14" s="1"/>
  <c r="V701" i="14"/>
  <c r="Y701" i="14" s="1"/>
  <c r="V3132" i="14"/>
  <c r="Y3132" i="14" s="1"/>
  <c r="Y1773" i="14"/>
  <c r="Y3096" i="14"/>
  <c r="Y3035" i="14"/>
  <c r="Y1706" i="14"/>
  <c r="Y1800" i="14"/>
  <c r="Y3242" i="14"/>
  <c r="Y3239" i="14"/>
  <c r="Y2130" i="14"/>
  <c r="Y2210" i="14"/>
  <c r="Y1734" i="14"/>
  <c r="Y297" i="14"/>
  <c r="V1686" i="14"/>
  <c r="Y1686" i="14" s="1"/>
  <c r="Y394" i="14"/>
  <c r="Y670" i="14"/>
  <c r="Y840" i="14"/>
  <c r="Y1738" i="14"/>
  <c r="Y2276" i="14"/>
  <c r="Y384" i="14"/>
  <c r="Y1561" i="14"/>
  <c r="Y2182" i="14"/>
  <c r="Y1029" i="14"/>
  <c r="Y1471" i="14"/>
  <c r="Y3167" i="14"/>
  <c r="Y1364" i="14"/>
  <c r="Y1742" i="14"/>
  <c r="Y389" i="14"/>
  <c r="Y935" i="14"/>
  <c r="Y402" i="14"/>
  <c r="V161" i="14"/>
  <c r="Y161" i="14" s="1"/>
  <c r="V3023" i="14"/>
  <c r="V1541" i="14"/>
  <c r="Y1541" i="14" s="1"/>
  <c r="Y456" i="14"/>
  <c r="V185" i="14"/>
  <c r="Y185" i="14" s="1"/>
  <c r="V1160" i="14"/>
  <c r="Y1160" i="14" s="1"/>
  <c r="V3321" i="14"/>
  <c r="Y3321" i="14" s="1"/>
  <c r="V1437" i="14"/>
  <c r="V1543" i="14"/>
  <c r="V269" i="14"/>
  <c r="Y269" i="14" s="1"/>
  <c r="Y3420" i="14"/>
  <c r="V2042" i="14"/>
  <c r="Y2042" i="14" s="1"/>
  <c r="V177" i="14"/>
  <c r="Y177" i="14" s="1"/>
  <c r="V2475" i="14"/>
  <c r="V651" i="14"/>
  <c r="Y651" i="14" s="1"/>
  <c r="V2601" i="14"/>
  <c r="V3415" i="14"/>
  <c r="Y3415" i="14" s="1"/>
  <c r="V1655" i="14"/>
  <c r="Y1655" i="14" s="1"/>
  <c r="V2406" i="14"/>
  <c r="Y2406" i="14" s="1"/>
  <c r="V1065" i="14"/>
  <c r="Y1065" i="14" s="1"/>
  <c r="V694" i="14"/>
  <c r="Y694" i="14" s="1"/>
  <c r="V2701" i="14"/>
  <c r="Y2701" i="14" s="1"/>
  <c r="V257" i="14"/>
  <c r="Y257" i="14" s="1"/>
  <c r="V1174" i="14"/>
  <c r="Y1174" i="14" s="1"/>
  <c r="V2253" i="14"/>
  <c r="Y2253" i="14" s="1"/>
  <c r="Y2660" i="14"/>
  <c r="Y2331" i="14"/>
  <c r="Y326" i="14"/>
  <c r="Y3315" i="14"/>
  <c r="Y108" i="14"/>
  <c r="Y688" i="14"/>
  <c r="Y2489" i="14"/>
  <c r="Y432" i="14"/>
  <c r="Y2012" i="14"/>
  <c r="Y1893" i="14"/>
  <c r="Y1889" i="14"/>
  <c r="Y1219" i="14"/>
  <c r="Y3110" i="14"/>
  <c r="Y954" i="14"/>
  <c r="Y2235" i="14"/>
  <c r="Y2016" i="14"/>
  <c r="Y1269" i="14"/>
  <c r="Y1942" i="14"/>
  <c r="Y2296" i="14"/>
  <c r="Y2771" i="14"/>
  <c r="Y1526" i="14"/>
  <c r="Y2244" i="14"/>
  <c r="Y2632" i="14"/>
  <c r="Y2308" i="14"/>
  <c r="Y1792" i="14"/>
  <c r="Y2875" i="14"/>
  <c r="Y1250" i="14"/>
  <c r="Y3361" i="14"/>
  <c r="Y1849" i="14"/>
  <c r="Y2803" i="14"/>
  <c r="Y490" i="14"/>
  <c r="Y1172" i="14"/>
  <c r="V880" i="14"/>
  <c r="V1351" i="14"/>
  <c r="Y1351" i="14" s="1"/>
  <c r="V450" i="14"/>
  <c r="V827" i="14"/>
  <c r="Y827" i="14" s="1"/>
  <c r="V351" i="14"/>
  <c r="Y351" i="14" s="1"/>
  <c r="V3407" i="14"/>
  <c r="Y3407" i="14" s="1"/>
  <c r="V1014" i="14"/>
  <c r="V928" i="14"/>
  <c r="Y928" i="14" s="1"/>
  <c r="V653" i="14"/>
  <c r="Y653" i="14" s="1"/>
  <c r="V2586" i="14"/>
  <c r="Y2586" i="14" s="1"/>
  <c r="Y764" i="14"/>
  <c r="V49" i="14"/>
  <c r="Y49" i="14" s="1"/>
  <c r="V2572" i="14"/>
  <c r="Y2572" i="14" s="1"/>
  <c r="V2580" i="14"/>
  <c r="Y2580" i="14" s="1"/>
  <c r="V3232" i="14"/>
  <c r="Y3232" i="14" s="1"/>
  <c r="V2026" i="14"/>
  <c r="V2844" i="14"/>
  <c r="Y2844" i="14" s="1"/>
  <c r="Y136" i="14"/>
  <c r="V538" i="14"/>
  <c r="V1258" i="14"/>
  <c r="Y1258" i="14" s="1"/>
  <c r="V2104" i="14"/>
  <c r="Y2104" i="14" s="1"/>
  <c r="V2446" i="14"/>
  <c r="Y2446" i="14" s="1"/>
  <c r="V319" i="14"/>
  <c r="Y319" i="14" s="1"/>
  <c r="V3016" i="14"/>
  <c r="Y509" i="14"/>
  <c r="Y2681" i="14"/>
  <c r="Y1031" i="14"/>
  <c r="Y461" i="14"/>
  <c r="Y1551" i="14"/>
  <c r="Y631" i="14"/>
  <c r="Y2963" i="14"/>
  <c r="Y1255" i="14"/>
  <c r="Y3402" i="14"/>
  <c r="Y2515" i="14"/>
  <c r="Y1217" i="14"/>
  <c r="Y2601" i="14"/>
  <c r="Y2205" i="14"/>
  <c r="Y648" i="14"/>
  <c r="Y2743" i="14"/>
  <c r="Y164" i="14"/>
  <c r="Y994" i="14"/>
  <c r="Y3026" i="14"/>
  <c r="Y1804" i="14"/>
  <c r="Y2841" i="14"/>
  <c r="Y274" i="14"/>
  <c r="Y582" i="14"/>
  <c r="Y76" i="14"/>
  <c r="Y174" i="14"/>
  <c r="Y1931" i="14"/>
  <c r="Y3052" i="14"/>
  <c r="Y3398" i="14"/>
  <c r="Y2292" i="14"/>
  <c r="Y1628" i="14"/>
  <c r="Y579" i="14"/>
  <c r="V3122" i="14"/>
  <c r="Y3122" i="14" s="1"/>
  <c r="Y917" i="14"/>
  <c r="Y2913" i="14"/>
  <c r="Y376" i="14"/>
  <c r="Y1189" i="14"/>
  <c r="V3382" i="14"/>
  <c r="V3098" i="14"/>
  <c r="V1591" i="14"/>
  <c r="V1058" i="14"/>
  <c r="Y1058" i="14" s="1"/>
  <c r="V1383" i="14"/>
  <c r="Y1383" i="14" s="1"/>
  <c r="V782" i="14"/>
  <c r="V516" i="14"/>
  <c r="V664" i="14"/>
  <c r="V2039" i="14"/>
  <c r="V90" i="14"/>
  <c r="Y2347" i="14"/>
  <c r="V2512" i="14"/>
  <c r="V2021" i="14"/>
  <c r="V4" i="14"/>
  <c r="Y4" i="14" s="1"/>
  <c r="V429" i="14"/>
  <c r="V2777" i="14"/>
  <c r="V2706" i="14"/>
  <c r="Y1578" i="14"/>
  <c r="V2549" i="14"/>
  <c r="V2976" i="14"/>
  <c r="V1159" i="14"/>
  <c r="V3111" i="14"/>
  <c r="Y3111" i="14" s="1"/>
  <c r="V3075" i="14"/>
  <c r="V85" i="14"/>
  <c r="Y85" i="14" s="1"/>
  <c r="Y2524" i="14"/>
  <c r="Y474" i="14"/>
  <c r="Y2796" i="14"/>
  <c r="Y642" i="14"/>
  <c r="Y1952" i="14"/>
  <c r="Y1376" i="14"/>
  <c r="V2846" i="14"/>
  <c r="Y2846" i="14" s="1"/>
  <c r="Y2112" i="14"/>
  <c r="Y2072" i="14"/>
  <c r="Y584" i="14"/>
  <c r="Y2895" i="14"/>
  <c r="Y207" i="14"/>
  <c r="Y2583" i="14"/>
  <c r="Y304" i="14"/>
  <c r="Y2200" i="14"/>
  <c r="Y1265" i="14"/>
  <c r="Y1781" i="14"/>
  <c r="Y3355" i="14"/>
  <c r="Y2965" i="14"/>
  <c r="Y2606" i="14"/>
  <c r="Y567" i="14"/>
  <c r="Y506" i="14"/>
  <c r="Y275" i="14"/>
  <c r="Y3309" i="14"/>
  <c r="Y266" i="14"/>
  <c r="V2109" i="14"/>
  <c r="Y2109" i="14" s="1"/>
  <c r="Y634" i="14"/>
  <c r="Y1051" i="14"/>
  <c r="Y2084" i="14"/>
  <c r="Y1473" i="14"/>
  <c r="Y262" i="14"/>
  <c r="Y1624" i="14"/>
  <c r="Y2137" i="14"/>
  <c r="Y538" i="14"/>
  <c r="Y2094" i="14"/>
  <c r="Y1087" i="14"/>
  <c r="Y2992" i="14"/>
  <c r="Y3411" i="14"/>
  <c r="Y2729" i="14"/>
  <c r="Y1944" i="14"/>
  <c r="Y242" i="14"/>
  <c r="Y2783" i="14"/>
  <c r="Y2199" i="14"/>
  <c r="Y1858" i="14"/>
  <c r="Y3323" i="14"/>
  <c r="Y3336" i="14"/>
  <c r="Y3246" i="14"/>
  <c r="Y2738" i="14"/>
  <c r="Y681" i="14"/>
  <c r="Y2465" i="14"/>
  <c r="Y63" i="14"/>
  <c r="Y1699" i="14"/>
  <c r="Y1371" i="14"/>
  <c r="Y2778" i="14"/>
  <c r="Y1988" i="14"/>
  <c r="Y2859" i="14"/>
  <c r="Y1301" i="14"/>
  <c r="Y3000" i="14"/>
  <c r="Y683" i="14"/>
  <c r="Y2156" i="14"/>
  <c r="Y2323" i="14"/>
  <c r="Y1727" i="14"/>
  <c r="Y1761" i="14"/>
  <c r="Y1787" i="14"/>
  <c r="Y3041" i="14"/>
  <c r="Y2506" i="14"/>
  <c r="Y921" i="14"/>
  <c r="Y3086" i="14"/>
  <c r="Y646" i="14"/>
  <c r="Y1673" i="14"/>
  <c r="Y2095" i="14"/>
  <c r="Y1430" i="14"/>
  <c r="Y2057" i="14"/>
  <c r="Y2702" i="14"/>
  <c r="Y1965" i="14"/>
  <c r="Y1297" i="14"/>
  <c r="Y142" i="14"/>
  <c r="Y1567" i="14"/>
  <c r="Y2243" i="14"/>
  <c r="Y2345" i="14"/>
  <c r="Y615" i="14"/>
  <c r="Y145" i="14"/>
  <c r="Y1903" i="14"/>
  <c r="Y522" i="14"/>
  <c r="Y3380" i="14"/>
  <c r="Y655" i="14"/>
  <c r="Y2708" i="14"/>
  <c r="Y2650" i="14"/>
  <c r="Y2038" i="14"/>
  <c r="Y2545" i="14"/>
  <c r="Y3250" i="14"/>
  <c r="Y2367" i="14"/>
  <c r="Y125" i="14"/>
  <c r="Y656" i="14"/>
  <c r="Y982" i="14"/>
  <c r="Y2469" i="14"/>
  <c r="Y3231" i="14"/>
  <c r="Y1485" i="14"/>
  <c r="Y218" i="14"/>
  <c r="Y1518" i="14"/>
  <c r="Y2021" i="14"/>
  <c r="Y1798" i="14"/>
  <c r="Y959" i="14"/>
  <c r="Y1170" i="14"/>
  <c r="Y35" i="14"/>
  <c r="Y784" i="14"/>
  <c r="Y2295" i="14"/>
  <c r="Y1232" i="14"/>
  <c r="Y2034" i="14"/>
  <c r="Y3016" i="14"/>
  <c r="Y2747" i="14"/>
  <c r="Y549" i="14"/>
  <c r="Y2394" i="14"/>
  <c r="Y763" i="14"/>
  <c r="Y201" i="14"/>
  <c r="Y1873" i="14"/>
  <c r="Y2260" i="14"/>
  <c r="Y595" i="14"/>
  <c r="Y171" i="14"/>
  <c r="Y1525" i="14"/>
  <c r="Y1755" i="14"/>
  <c r="Y1572" i="14"/>
  <c r="Y1970" i="14"/>
  <c r="Y969" i="14"/>
  <c r="V3069" i="14"/>
  <c r="Y3069" i="14" s="1"/>
  <c r="V2019" i="14"/>
  <c r="Y2019" i="14" s="1"/>
  <c r="V1586" i="14"/>
  <c r="Y1586" i="14" s="1"/>
  <c r="V926" i="14"/>
  <c r="Y926" i="14" s="1"/>
  <c r="V1205" i="14"/>
  <c r="Y1205" i="14" s="1"/>
  <c r="V1656" i="14"/>
  <c r="Y1656" i="14" s="1"/>
  <c r="Y1320" i="14"/>
  <c r="Y1005" i="14"/>
  <c r="Y3157" i="14"/>
  <c r="Y1536" i="14"/>
  <c r="Y1059" i="14"/>
  <c r="Y194" i="14"/>
  <c r="Y1100" i="14"/>
  <c r="Y3377" i="14"/>
  <c r="Y2463" i="14"/>
  <c r="V3057" i="14"/>
  <c r="Y3057" i="14" s="1"/>
  <c r="Y2648" i="14"/>
  <c r="V941" i="14"/>
  <c r="Y941" i="14" s="1"/>
  <c r="V3217" i="14"/>
  <c r="Y3217" i="14" s="1"/>
  <c r="V225" i="14"/>
  <c r="Y225" i="14" s="1"/>
  <c r="V2939" i="14"/>
  <c r="Y2939" i="14" s="1"/>
  <c r="V604" i="14"/>
  <c r="Y604" i="14" s="1"/>
  <c r="V463" i="14"/>
  <c r="Y3118" i="14"/>
  <c r="Y3148" i="14"/>
  <c r="Y36" i="14"/>
  <c r="Y733" i="14"/>
  <c r="Y1935" i="14"/>
  <c r="Y2228" i="14"/>
  <c r="Y2487" i="14"/>
  <c r="Y1749" i="14"/>
  <c r="Y2053" i="14"/>
  <c r="Y2923" i="14"/>
  <c r="Y728" i="14"/>
  <c r="V1854" i="14"/>
  <c r="Y1854" i="14" s="1"/>
  <c r="V1991" i="14"/>
  <c r="Y1991" i="14" s="1"/>
  <c r="V2267" i="14"/>
  <c r="Y2267" i="14" s="1"/>
  <c r="V3044" i="14"/>
  <c r="Y3044" i="14" s="1"/>
  <c r="V2810" i="14"/>
  <c r="V3144" i="14"/>
  <c r="Y3144" i="14" s="1"/>
  <c r="V468" i="14"/>
  <c r="Y179" i="14"/>
  <c r="Y1585" i="14"/>
  <c r="Y1434" i="14"/>
  <c r="Y1762" i="14"/>
  <c r="Y2935" i="14"/>
  <c r="Y1228" i="14"/>
  <c r="Y3061" i="14"/>
  <c r="Y1119" i="14"/>
  <c r="Y1407" i="14"/>
  <c r="Y2245" i="14"/>
  <c r="Y867" i="14"/>
  <c r="Y2165" i="14"/>
  <c r="V3030" i="14"/>
  <c r="V492" i="14"/>
  <c r="Y492" i="14" s="1"/>
  <c r="V475" i="14"/>
  <c r="Y55" i="14"/>
  <c r="V2483" i="14"/>
  <c r="Y2483" i="14" s="1"/>
  <c r="V1494" i="14"/>
  <c r="V157" i="14"/>
  <c r="V2739" i="14"/>
  <c r="Y1739" i="14"/>
  <c r="Y3133" i="14"/>
  <c r="Y1480" i="14"/>
  <c r="Y1014" i="14"/>
  <c r="Y671" i="14"/>
  <c r="Y976" i="14"/>
  <c r="Y1318" i="14"/>
  <c r="Y2931" i="14"/>
  <c r="Y2661" i="14"/>
  <c r="Y298" i="14"/>
  <c r="Y56" i="14"/>
  <c r="Y886" i="14"/>
  <c r="Y2268" i="14"/>
  <c r="Y2202" i="14"/>
  <c r="Y487" i="14"/>
  <c r="Y927" i="14"/>
  <c r="Y2004" i="14"/>
  <c r="Y453" i="14"/>
  <c r="Y3092" i="14"/>
  <c r="Y3022" i="14"/>
  <c r="Y439" i="14"/>
  <c r="Y437" i="14"/>
  <c r="Y2343" i="14"/>
  <c r="Y320" i="14"/>
  <c r="Y2538" i="14"/>
  <c r="Y360" i="14"/>
  <c r="Y1027" i="14"/>
  <c r="Y977" i="14"/>
  <c r="Y1362" i="14"/>
  <c r="Y1743" i="14"/>
  <c r="Y259" i="14"/>
  <c r="Y2280" i="14"/>
  <c r="Y2510" i="14"/>
  <c r="Y2208" i="14"/>
  <c r="Y779" i="14"/>
  <c r="Y991" i="14"/>
  <c r="Y863" i="14"/>
  <c r="Y1599" i="14"/>
  <c r="Y2635" i="14"/>
  <c r="Y2870" i="14"/>
  <c r="Y616" i="14"/>
  <c r="Y2933" i="14"/>
  <c r="Y1150" i="14"/>
  <c r="Y915" i="14"/>
  <c r="Y2423" i="14"/>
  <c r="Y2456" i="14"/>
  <c r="Y1826" i="14"/>
  <c r="Y2488" i="14"/>
  <c r="Y3040" i="14"/>
  <c r="Y1395" i="14"/>
  <c r="Y846" i="14"/>
  <c r="Y3322" i="14"/>
  <c r="Y1622" i="14"/>
  <c r="Y1891" i="14"/>
  <c r="Y1732" i="14"/>
  <c r="Y2934" i="14"/>
  <c r="Y746" i="14"/>
  <c r="Y718" i="14"/>
  <c r="Y2445" i="14"/>
  <c r="Y1194" i="14"/>
  <c r="Y1433" i="14"/>
  <c r="Y251" i="14"/>
  <c r="Y1151" i="14"/>
  <c r="Y377" i="14"/>
  <c r="Y160" i="14"/>
  <c r="Y3294" i="14"/>
  <c r="Y2220" i="14"/>
  <c r="Y1626" i="14"/>
  <c r="Y1207" i="14"/>
  <c r="Y1601" i="14"/>
  <c r="Y2686" i="14"/>
  <c r="Y1308" i="14"/>
  <c r="Y2061" i="14"/>
  <c r="Y1116" i="14"/>
  <c r="Y1543" i="14"/>
  <c r="Y497" i="14"/>
  <c r="Y1487" i="14"/>
  <c r="Y532" i="14"/>
  <c r="Y1892" i="14"/>
  <c r="Y2007" i="14"/>
  <c r="Y1594" i="14"/>
  <c r="Y3098" i="14"/>
  <c r="Y447" i="14"/>
  <c r="Y1913" i="14"/>
  <c r="Y2536" i="14"/>
  <c r="Y2167" i="14"/>
  <c r="Y1710" i="14"/>
  <c r="Y3320" i="14"/>
  <c r="Y3210" i="14"/>
  <c r="Y2338" i="14"/>
  <c r="Y1591" i="14"/>
  <c r="Y577" i="14"/>
  <c r="Y2145" i="14"/>
  <c r="Y3027" i="14"/>
  <c r="Y3023" i="14"/>
  <c r="Y3423" i="14"/>
  <c r="Y1418" i="14"/>
  <c r="Y3394" i="14"/>
  <c r="Y349" i="14"/>
  <c r="Y84" i="14"/>
  <c r="Y299" i="14"/>
  <c r="Y3154" i="14"/>
  <c r="Y3238" i="14"/>
  <c r="Y537" i="14"/>
  <c r="Y3419" i="14"/>
  <c r="Y2609" i="14"/>
  <c r="Y2120" i="14"/>
  <c r="Y2952" i="14"/>
  <c r="Y730" i="14"/>
  <c r="Y1128" i="14"/>
  <c r="Y2330" i="14"/>
  <c r="Y2082" i="14"/>
  <c r="Y302" i="14"/>
  <c r="Y2976" i="14"/>
  <c r="Y963" i="14"/>
  <c r="Y114" i="14"/>
  <c r="Y2641" i="14"/>
  <c r="Y2275" i="14"/>
  <c r="Y3304" i="14"/>
  <c r="Y3007" i="14"/>
  <c r="Y1921" i="14"/>
  <c r="Y1208" i="14"/>
  <c r="Y1340" i="14"/>
  <c r="Y1251" i="14"/>
  <c r="Y338" i="14"/>
  <c r="Y3257" i="14"/>
  <c r="Y381" i="14"/>
  <c r="Y793" i="14"/>
  <c r="Y1257" i="14"/>
  <c r="Y2143" i="14"/>
  <c r="Y2177" i="14"/>
  <c r="Y1751" i="14"/>
  <c r="Y24" i="14"/>
  <c r="Y2517" i="14"/>
  <c r="Y1689" i="14"/>
  <c r="Y2727" i="14"/>
  <c r="Y65" i="14"/>
  <c r="Y1969" i="14"/>
  <c r="Y585" i="14"/>
  <c r="Y2114" i="14"/>
  <c r="Y1667" i="14"/>
  <c r="Y119" i="14"/>
  <c r="Y2173" i="14"/>
  <c r="Y1832" i="14"/>
  <c r="Y2185" i="14"/>
  <c r="Y691" i="14"/>
  <c r="Y1951" i="14"/>
  <c r="Y3400" i="14"/>
  <c r="Y2518" i="14"/>
  <c r="Y2006" i="14"/>
  <c r="Y2297" i="14"/>
  <c r="Y2871" i="14"/>
  <c r="Y2987" i="14"/>
  <c r="Y1859" i="14"/>
  <c r="Y1852" i="14"/>
  <c r="Y1117" i="14"/>
  <c r="Y2735" i="14"/>
  <c r="Y1922" i="14"/>
  <c r="Y1548" i="14"/>
  <c r="Y2807" i="14"/>
  <c r="Y2170" i="14"/>
  <c r="Y723" i="14"/>
  <c r="Y967" i="14"/>
  <c r="Y803" i="14"/>
  <c r="Y2781" i="14"/>
  <c r="Y2786" i="14"/>
  <c r="Y1412" i="14"/>
  <c r="Y1703" i="14"/>
  <c r="Y2805" i="14"/>
  <c r="Y2261" i="14"/>
  <c r="Y2706" i="14"/>
  <c r="Y1514" i="14"/>
  <c r="Y182" i="14"/>
  <c r="Y995" i="14"/>
  <c r="Y2083" i="14"/>
  <c r="Y1475" i="14"/>
  <c r="Y3168" i="14"/>
  <c r="Y533" i="14"/>
  <c r="E915" i="14" l="1"/>
  <c r="A915" i="14" s="1"/>
  <c r="E1150" i="14"/>
  <c r="A1150" i="14" s="1"/>
  <c r="E2933" i="14"/>
  <c r="A2933" i="14" s="1"/>
  <c r="E616" i="14"/>
  <c r="A616" i="14" s="1"/>
  <c r="E2870" i="14"/>
  <c r="A2870" i="14" s="1"/>
  <c r="E2635" i="14"/>
  <c r="A2635" i="14" s="1"/>
  <c r="E1599" i="14"/>
  <c r="A1599" i="14" s="1"/>
  <c r="E863" i="14"/>
  <c r="A863" i="14" s="1"/>
  <c r="E991" i="14"/>
  <c r="A991" i="14" s="1"/>
  <c r="E779" i="14"/>
  <c r="A779" i="14" s="1"/>
  <c r="E2208" i="14"/>
  <c r="A2208" i="14" s="1"/>
  <c r="E2510" i="14"/>
  <c r="A2510" i="14" s="1"/>
  <c r="E2280" i="14"/>
  <c r="A2280" i="14" s="1"/>
  <c r="E259" i="14"/>
  <c r="A259" i="14" s="1"/>
  <c r="E1743" i="14"/>
  <c r="A1743" i="14" s="1"/>
  <c r="E1362" i="14"/>
  <c r="A1362" i="14" s="1"/>
  <c r="E977" i="14"/>
  <c r="A977" i="14" s="1"/>
  <c r="E1027" i="14"/>
  <c r="A1027" i="14" s="1"/>
  <c r="E2538" i="14"/>
  <c r="A2538" i="14" s="1"/>
  <c r="E320" i="14"/>
  <c r="A320" i="14" s="1"/>
  <c r="E2343" i="14"/>
  <c r="A2343" i="14" s="1"/>
  <c r="E437" i="14"/>
  <c r="A437" i="14" s="1"/>
  <c r="E439" i="14"/>
  <c r="A439" i="14" s="1"/>
  <c r="E3022" i="14"/>
  <c r="A3022" i="14" s="1"/>
  <c r="E3092" i="14"/>
  <c r="A3092" i="14" s="1"/>
  <c r="E453" i="14"/>
  <c r="A453" i="14" s="1"/>
  <c r="E2004" i="14"/>
  <c r="A2004" i="14" s="1"/>
  <c r="E927" i="14"/>
  <c r="A927" i="14" s="1"/>
  <c r="E487" i="14"/>
  <c r="A487" i="14" s="1"/>
  <c r="E2202" i="14"/>
  <c r="A2202" i="14" s="1"/>
  <c r="E2268" i="14"/>
  <c r="A2268" i="14" s="1"/>
  <c r="E886" i="14"/>
  <c r="A886" i="14" s="1"/>
  <c r="E56" i="14"/>
  <c r="A56" i="14" s="1"/>
  <c r="E298" i="14"/>
  <c r="A298" i="14" s="1"/>
  <c r="E2661" i="14"/>
  <c r="A2661" i="14" s="1"/>
  <c r="E2931" i="14"/>
  <c r="A2931" i="14" s="1"/>
  <c r="E1318" i="14"/>
  <c r="A1318" i="14" s="1"/>
  <c r="E976" i="14"/>
  <c r="A976" i="14" s="1"/>
  <c r="E671" i="14"/>
  <c r="A671" i="14" s="1"/>
  <c r="E1014" i="14"/>
  <c r="A1014" i="14" s="1"/>
  <c r="E1480" i="14"/>
  <c r="A1480" i="14" s="1"/>
  <c r="E3133" i="14"/>
  <c r="A3133" i="14" s="1"/>
  <c r="E1739" i="14"/>
  <c r="A1739" i="14" s="1"/>
  <c r="E2483" i="14"/>
  <c r="A2483" i="14" s="1"/>
  <c r="E55" i="14"/>
  <c r="A55" i="14" s="1"/>
  <c r="E492" i="14"/>
  <c r="A492" i="14" s="1"/>
  <c r="E2165" i="14"/>
  <c r="A2165" i="14" s="1"/>
  <c r="E867" i="14"/>
  <c r="A867" i="14" s="1"/>
  <c r="E2245" i="14"/>
  <c r="A2245" i="14" s="1"/>
  <c r="E1407" i="14"/>
  <c r="A1407" i="14" s="1"/>
  <c r="E1119" i="14"/>
  <c r="A1119" i="14" s="1"/>
  <c r="E3061" i="14"/>
  <c r="A3061" i="14" s="1"/>
  <c r="E1228" i="14"/>
  <c r="A1228" i="14" s="1"/>
  <c r="E2935" i="14"/>
  <c r="A2935" i="14" s="1"/>
  <c r="E1762" i="14"/>
  <c r="A1762" i="14" s="1"/>
  <c r="E1434" i="14"/>
  <c r="A1434" i="14" s="1"/>
  <c r="E1585" i="14"/>
  <c r="A1585" i="14" s="1"/>
  <c r="E179" i="14"/>
  <c r="A179" i="14" s="1"/>
  <c r="E3144" i="14"/>
  <c r="A3144" i="14" s="1"/>
  <c r="E3044" i="14"/>
  <c r="A3044" i="14" s="1"/>
  <c r="E2267" i="14"/>
  <c r="A2267" i="14" s="1"/>
  <c r="E1991" i="14"/>
  <c r="A1991" i="14" s="1"/>
  <c r="E1854" i="14"/>
  <c r="A1854" i="14" s="1"/>
  <c r="E728" i="14"/>
  <c r="A728" i="14" s="1"/>
  <c r="E2923" i="14"/>
  <c r="A2923" i="14" s="1"/>
  <c r="E2053" i="14"/>
  <c r="A2053" i="14" s="1"/>
  <c r="E1749" i="14"/>
  <c r="A1749" i="14" s="1"/>
  <c r="E2487" i="14"/>
  <c r="A2487" i="14" s="1"/>
  <c r="E2228" i="14"/>
  <c r="A2228" i="14" s="1"/>
  <c r="E1935" i="14"/>
  <c r="A1935" i="14" s="1"/>
  <c r="E733" i="14"/>
  <c r="A733" i="14" s="1"/>
  <c r="E36" i="14"/>
  <c r="A36" i="14" s="1"/>
  <c r="E3148" i="14"/>
  <c r="A3148" i="14" s="1"/>
  <c r="E3118" i="14"/>
  <c r="A3118" i="14" s="1"/>
  <c r="E604" i="14"/>
  <c r="A604" i="14" s="1"/>
  <c r="E2939" i="14"/>
  <c r="A2939" i="14" s="1"/>
  <c r="E225" i="14"/>
  <c r="A225" i="14" s="1"/>
  <c r="E3217" i="14"/>
  <c r="A3217" i="14" s="1"/>
  <c r="E941" i="14"/>
  <c r="A941" i="14" s="1"/>
  <c r="E2648" i="14"/>
  <c r="A2648" i="14" s="1"/>
  <c r="E3057" i="14"/>
  <c r="A3057" i="14" s="1"/>
  <c r="E2463" i="14"/>
  <c r="A2463" i="14" s="1"/>
  <c r="E3377" i="14"/>
  <c r="A3377" i="14" s="1"/>
  <c r="E1100" i="14"/>
  <c r="A1100" i="14" s="1"/>
  <c r="E194" i="14"/>
  <c r="A194" i="14" s="1"/>
  <c r="E1059" i="14"/>
  <c r="A1059" i="14" s="1"/>
  <c r="E1536" i="14"/>
  <c r="A1536" i="14" s="1"/>
  <c r="E3157" i="14"/>
  <c r="A3157" i="14" s="1"/>
  <c r="E1005" i="14"/>
  <c r="A1005" i="14" s="1"/>
  <c r="E1320" i="14"/>
  <c r="A1320" i="14" s="1"/>
  <c r="E1656" i="14"/>
  <c r="A1656" i="14" s="1"/>
  <c r="E1205" i="14"/>
  <c r="A1205" i="14" s="1"/>
  <c r="E926" i="14"/>
  <c r="A926" i="14" s="1"/>
  <c r="E1586" i="14"/>
  <c r="A1586" i="14" s="1"/>
  <c r="E2019" i="14"/>
  <c r="A2019" i="14" s="1"/>
  <c r="E3069" i="14"/>
  <c r="A3069" i="14" s="1"/>
  <c r="E969" i="14"/>
  <c r="A969" i="14" s="1"/>
  <c r="E1970" i="14"/>
  <c r="A1970" i="14" s="1"/>
  <c r="E1572" i="14"/>
  <c r="A1572" i="14" s="1"/>
  <c r="E1755" i="14"/>
  <c r="A1755" i="14" s="1"/>
  <c r="E171" i="14"/>
  <c r="A171" i="14" s="1"/>
  <c r="E595" i="14"/>
  <c r="A595" i="14" s="1"/>
  <c r="E2260" i="14"/>
  <c r="A2260" i="14" s="1"/>
  <c r="E1873" i="14"/>
  <c r="A1873" i="14" s="1"/>
  <c r="E201" i="14"/>
  <c r="A201" i="14" s="1"/>
  <c r="E763" i="14"/>
  <c r="A763" i="14" s="1"/>
  <c r="E2394" i="14"/>
  <c r="A2394" i="14" s="1"/>
  <c r="E549" i="14"/>
  <c r="A549" i="14" s="1"/>
  <c r="E2747" i="14"/>
  <c r="A2747" i="14" s="1"/>
  <c r="E3016" i="14"/>
  <c r="A3016" i="14" s="1"/>
  <c r="E2034" i="14"/>
  <c r="A2034" i="14" s="1"/>
  <c r="E1232" i="14"/>
  <c r="A1232" i="14" s="1"/>
  <c r="E2295" i="14"/>
  <c r="A2295" i="14" s="1"/>
  <c r="E784" i="14"/>
  <c r="A784" i="14" s="1"/>
  <c r="E35" i="14"/>
  <c r="A35" i="14" s="1"/>
  <c r="E1170" i="14"/>
  <c r="A1170" i="14" s="1"/>
  <c r="E959" i="14"/>
  <c r="A959" i="14" s="1"/>
  <c r="E1798" i="14"/>
  <c r="A1798" i="14" s="1"/>
  <c r="E2021" i="14"/>
  <c r="A2021" i="14" s="1"/>
  <c r="E1518" i="14"/>
  <c r="A1518" i="14" s="1"/>
  <c r="E218" i="14"/>
  <c r="A218" i="14" s="1"/>
  <c r="E1485" i="14"/>
  <c r="A1485" i="14" s="1"/>
  <c r="E3231" i="14"/>
  <c r="A3231" i="14" s="1"/>
  <c r="E2469" i="14"/>
  <c r="A2469" i="14" s="1"/>
  <c r="E982" i="14"/>
  <c r="A982" i="14" s="1"/>
  <c r="E656" i="14"/>
  <c r="A656" i="14" s="1"/>
  <c r="E125" i="14"/>
  <c r="A125" i="14" s="1"/>
  <c r="E2367" i="14"/>
  <c r="A2367" i="14" s="1"/>
  <c r="E3250" i="14"/>
  <c r="A3250" i="14" s="1"/>
  <c r="E2545" i="14"/>
  <c r="A2545" i="14" s="1"/>
  <c r="E2038" i="14"/>
  <c r="A2038" i="14" s="1"/>
  <c r="E2650" i="14"/>
  <c r="A2650" i="14" s="1"/>
  <c r="E2708" i="14"/>
  <c r="A2708" i="14" s="1"/>
  <c r="E655" i="14"/>
  <c r="A655" i="14" s="1"/>
  <c r="E3380" i="14"/>
  <c r="A3380" i="14" s="1"/>
  <c r="E522" i="14"/>
  <c r="A522" i="14" s="1"/>
  <c r="E1903" i="14"/>
  <c r="A1903" i="14" s="1"/>
  <c r="E145" i="14"/>
  <c r="A145" i="14" s="1"/>
  <c r="E615" i="14"/>
  <c r="A615" i="14" s="1"/>
  <c r="E2345" i="14"/>
  <c r="A2345" i="14" s="1"/>
  <c r="E2243" i="14"/>
  <c r="A2243" i="14" s="1"/>
  <c r="E1567" i="14"/>
  <c r="A1567" i="14" s="1"/>
  <c r="E142" i="14"/>
  <c r="A142" i="14" s="1"/>
  <c r="E1297" i="14"/>
  <c r="A1297" i="14" s="1"/>
  <c r="E1965" i="14"/>
  <c r="A1965" i="14" s="1"/>
  <c r="E2702" i="14"/>
  <c r="A2702" i="14" s="1"/>
  <c r="E2057" i="14"/>
  <c r="A2057" i="14" s="1"/>
  <c r="E1430" i="14"/>
  <c r="A1430" i="14" s="1"/>
  <c r="E2095" i="14"/>
  <c r="A2095" i="14" s="1"/>
  <c r="E1673" i="14"/>
  <c r="A1673" i="14" s="1"/>
  <c r="E646" i="14"/>
  <c r="A646" i="14" s="1"/>
  <c r="E3086" i="14"/>
  <c r="A3086" i="14" s="1"/>
  <c r="E921" i="14"/>
  <c r="A921" i="14" s="1"/>
  <c r="E2506" i="14"/>
  <c r="A2506" i="14" s="1"/>
  <c r="E3041" i="14"/>
  <c r="A3041" i="14" s="1"/>
  <c r="E1787" i="14"/>
  <c r="A1787" i="14" s="1"/>
  <c r="E1761" i="14"/>
  <c r="A1761" i="14" s="1"/>
  <c r="E1727" i="14"/>
  <c r="A1727" i="14" s="1"/>
  <c r="E2323" i="14"/>
  <c r="A2323" i="14" s="1"/>
  <c r="E2156" i="14"/>
  <c r="A2156" i="14" s="1"/>
  <c r="E683" i="14"/>
  <c r="A683" i="14" s="1"/>
  <c r="E3000" i="14"/>
  <c r="A3000" i="14" s="1"/>
  <c r="E1301" i="14"/>
  <c r="A1301" i="14" s="1"/>
  <c r="E2859" i="14"/>
  <c r="A2859" i="14" s="1"/>
  <c r="E1988" i="14"/>
  <c r="A1988" i="14" s="1"/>
  <c r="E2778" i="14"/>
  <c r="A2778" i="14" s="1"/>
  <c r="E1371" i="14"/>
  <c r="A1371" i="14" s="1"/>
  <c r="E1699" i="14"/>
  <c r="A1699" i="14" s="1"/>
  <c r="E63" i="14"/>
  <c r="A63" i="14" s="1"/>
  <c r="E2465" i="14"/>
  <c r="A2465" i="14" s="1"/>
  <c r="E681" i="14"/>
  <c r="A681" i="14" s="1"/>
  <c r="E2738" i="14"/>
  <c r="A2738" i="14" s="1"/>
  <c r="E3246" i="14"/>
  <c r="A3246" i="14" s="1"/>
  <c r="E3336" i="14"/>
  <c r="A3336" i="14" s="1"/>
  <c r="E3323" i="14"/>
  <c r="A3323" i="14" s="1"/>
  <c r="E1858" i="14"/>
  <c r="A1858" i="14" s="1"/>
  <c r="E2199" i="14"/>
  <c r="A2199" i="14" s="1"/>
  <c r="E2783" i="14"/>
  <c r="A2783" i="14" s="1"/>
  <c r="E242" i="14"/>
  <c r="A242" i="14" s="1"/>
  <c r="E1944" i="14"/>
  <c r="A1944" i="14" s="1"/>
  <c r="E2729" i="14"/>
  <c r="A2729" i="14" s="1"/>
  <c r="E3411" i="14"/>
  <c r="A3411" i="14" s="1"/>
  <c r="E2992" i="14"/>
  <c r="A2992" i="14" s="1"/>
  <c r="E1087" i="14"/>
  <c r="A1087" i="14" s="1"/>
  <c r="E2094" i="14"/>
  <c r="A2094" i="14" s="1"/>
  <c r="E538" i="14"/>
  <c r="A538" i="14" s="1"/>
  <c r="E2137" i="14"/>
  <c r="A2137" i="14" s="1"/>
  <c r="E1624" i="14"/>
  <c r="A1624" i="14" s="1"/>
  <c r="E262" i="14"/>
  <c r="A262" i="14" s="1"/>
  <c r="E1473" i="14"/>
  <c r="A1473" i="14" s="1"/>
  <c r="E2084" i="14"/>
  <c r="A2084" i="14" s="1"/>
  <c r="E1051" i="14"/>
  <c r="A1051" i="14" s="1"/>
  <c r="E634" i="14"/>
  <c r="A634" i="14" s="1"/>
  <c r="E2109" i="14"/>
  <c r="A2109" i="14" s="1"/>
  <c r="E266" i="14"/>
  <c r="A266" i="14" s="1"/>
  <c r="E3309" i="14"/>
  <c r="A3309" i="14" s="1"/>
  <c r="E275" i="14"/>
  <c r="A275" i="14" s="1"/>
  <c r="E506" i="14"/>
  <c r="A506" i="14" s="1"/>
  <c r="E567" i="14"/>
  <c r="A567" i="14" s="1"/>
  <c r="E2606" i="14"/>
  <c r="A2606" i="14" s="1"/>
  <c r="E2965" i="14"/>
  <c r="A2965" i="14" s="1"/>
  <c r="E3355" i="14"/>
  <c r="A3355" i="14" s="1"/>
  <c r="E1781" i="14"/>
  <c r="A1781" i="14" s="1"/>
  <c r="E1265" i="14"/>
  <c r="A1265" i="14" s="1"/>
  <c r="E2200" i="14"/>
  <c r="A2200" i="14" s="1"/>
  <c r="E304" i="14"/>
  <c r="A304" i="14" s="1"/>
  <c r="E2583" i="14"/>
  <c r="A2583" i="14" s="1"/>
  <c r="E207" i="14"/>
  <c r="A207" i="14" s="1"/>
  <c r="E2895" i="14"/>
  <c r="A2895" i="14" s="1"/>
  <c r="E584" i="14"/>
  <c r="A584" i="14" s="1"/>
  <c r="E2072" i="14"/>
  <c r="A2072" i="14" s="1"/>
  <c r="E2112" i="14"/>
  <c r="A2112" i="14" s="1"/>
  <c r="E2846" i="14"/>
  <c r="A2846" i="14" s="1"/>
  <c r="E1376" i="14"/>
  <c r="A1376" i="14" s="1"/>
  <c r="E1952" i="14"/>
  <c r="A1952" i="14" s="1"/>
  <c r="E642" i="14"/>
  <c r="A642" i="14" s="1"/>
  <c r="E2796" i="14"/>
  <c r="A2796" i="14" s="1"/>
  <c r="E474" i="14"/>
  <c r="A474" i="14" s="1"/>
  <c r="E2524" i="14"/>
  <c r="A2524" i="14" s="1"/>
  <c r="E85" i="14"/>
  <c r="A85" i="14" s="1"/>
  <c r="E3111" i="14"/>
  <c r="A3111" i="14" s="1"/>
  <c r="E1578" i="14"/>
  <c r="A1578" i="14" s="1"/>
  <c r="E4" i="14"/>
  <c r="A4" i="14" s="1"/>
  <c r="E2347" i="14"/>
  <c r="A2347" i="14" s="1"/>
  <c r="E1383" i="14"/>
  <c r="A1383" i="14" s="1"/>
  <c r="E1058" i="14"/>
  <c r="A1058" i="14" s="1"/>
  <c r="E1189" i="14"/>
  <c r="A1189" i="14" s="1"/>
  <c r="E376" i="14"/>
  <c r="A376" i="14" s="1"/>
  <c r="E2913" i="14"/>
  <c r="A2913" i="14" s="1"/>
  <c r="E917" i="14"/>
  <c r="A917" i="14" s="1"/>
  <c r="E3122" i="14"/>
  <c r="A3122" i="14" s="1"/>
  <c r="E579" i="14"/>
  <c r="A579" i="14" s="1"/>
  <c r="E1628" i="14"/>
  <c r="A1628" i="14" s="1"/>
  <c r="E2292" i="14"/>
  <c r="A2292" i="14" s="1"/>
  <c r="E3398" i="14"/>
  <c r="A3398" i="14" s="1"/>
  <c r="E3052" i="14"/>
  <c r="A3052" i="14" s="1"/>
  <c r="E1931" i="14"/>
  <c r="A1931" i="14" s="1"/>
  <c r="E174" i="14"/>
  <c r="A174" i="14" s="1"/>
  <c r="E76" i="14"/>
  <c r="A76" i="14" s="1"/>
  <c r="E582" i="14"/>
  <c r="A582" i="14" s="1"/>
  <c r="E274" i="14"/>
  <c r="A274" i="14" s="1"/>
  <c r="E2841" i="14"/>
  <c r="A2841" i="14" s="1"/>
  <c r="E1804" i="14"/>
  <c r="A1804" i="14" s="1"/>
  <c r="E3026" i="14"/>
  <c r="A3026" i="14" s="1"/>
  <c r="E994" i="14"/>
  <c r="A994" i="14" s="1"/>
  <c r="E164" i="14"/>
  <c r="A164" i="14" s="1"/>
  <c r="E2743" i="14"/>
  <c r="A2743" i="14" s="1"/>
  <c r="E648" i="14"/>
  <c r="A648" i="14" s="1"/>
  <c r="E2205" i="14"/>
  <c r="A2205" i="14" s="1"/>
  <c r="E2601" i="14"/>
  <c r="A2601" i="14" s="1"/>
  <c r="E1217" i="14"/>
  <c r="A1217" i="14" s="1"/>
  <c r="E2515" i="14"/>
  <c r="A2515" i="14" s="1"/>
  <c r="E3402" i="14"/>
  <c r="A3402" i="14" s="1"/>
  <c r="E1255" i="14"/>
  <c r="A1255" i="14" s="1"/>
  <c r="E2963" i="14"/>
  <c r="A2963" i="14" s="1"/>
  <c r="E631" i="14"/>
  <c r="A631" i="14" s="1"/>
  <c r="E1551" i="14"/>
  <c r="A1551" i="14" s="1"/>
  <c r="E461" i="14"/>
  <c r="A461" i="14" s="1"/>
  <c r="E1031" i="14"/>
  <c r="A1031" i="14" s="1"/>
  <c r="E2681" i="14"/>
  <c r="A2681" i="14" s="1"/>
  <c r="E509" i="14"/>
  <c r="A509" i="14" s="1"/>
  <c r="E319" i="14"/>
  <c r="A319" i="14" s="1"/>
  <c r="E2446" i="14"/>
  <c r="A2446" i="14" s="1"/>
  <c r="E2104" i="14"/>
  <c r="A2104" i="14" s="1"/>
  <c r="E1258" i="14"/>
  <c r="A1258" i="14" s="1"/>
  <c r="E136" i="14"/>
  <c r="A136" i="14" s="1"/>
  <c r="E2844" i="14"/>
  <c r="A2844" i="14" s="1"/>
  <c r="E3232" i="14"/>
  <c r="A3232" i="14" s="1"/>
  <c r="E2580" i="14"/>
  <c r="A2580" i="14" s="1"/>
  <c r="E2572" i="14"/>
  <c r="A2572" i="14" s="1"/>
  <c r="E49" i="14"/>
  <c r="A49" i="14" s="1"/>
  <c r="E764" i="14"/>
  <c r="A764" i="14" s="1"/>
  <c r="E2586" i="14"/>
  <c r="A2586" i="14" s="1"/>
  <c r="E653" i="14"/>
  <c r="A653" i="14" s="1"/>
  <c r="E928" i="14"/>
  <c r="A928" i="14" s="1"/>
  <c r="E3407" i="14"/>
  <c r="A3407" i="14" s="1"/>
  <c r="E351" i="14"/>
  <c r="A351" i="14" s="1"/>
  <c r="E827" i="14"/>
  <c r="A827" i="14" s="1"/>
  <c r="E1351" i="14"/>
  <c r="A1351" i="14" s="1"/>
  <c r="E1172" i="14"/>
  <c r="A1172" i="14" s="1"/>
  <c r="E490" i="14"/>
  <c r="A490" i="14" s="1"/>
  <c r="E2803" i="14"/>
  <c r="A2803" i="14" s="1"/>
  <c r="E1849" i="14"/>
  <c r="A1849" i="14" s="1"/>
  <c r="E3361" i="14"/>
  <c r="A3361" i="14" s="1"/>
  <c r="E1250" i="14"/>
  <c r="A1250" i="14" s="1"/>
  <c r="E2875" i="14"/>
  <c r="A2875" i="14" s="1"/>
  <c r="E1792" i="14"/>
  <c r="A1792" i="14" s="1"/>
  <c r="E2308" i="14"/>
  <c r="A2308" i="14" s="1"/>
  <c r="E2632" i="14"/>
  <c r="A2632" i="14" s="1"/>
  <c r="E2244" i="14"/>
  <c r="A2244" i="14" s="1"/>
  <c r="E1526" i="14"/>
  <c r="A1526" i="14" s="1"/>
  <c r="E2771" i="14"/>
  <c r="A2771" i="14" s="1"/>
  <c r="E2296" i="14"/>
  <c r="A2296" i="14" s="1"/>
  <c r="E1942" i="14"/>
  <c r="A1942" i="14" s="1"/>
  <c r="E1269" i="14"/>
  <c r="A1269" i="14" s="1"/>
  <c r="E2016" i="14"/>
  <c r="A2016" i="14" s="1"/>
  <c r="E2235" i="14"/>
  <c r="A2235" i="14" s="1"/>
  <c r="E954" i="14"/>
  <c r="A954" i="14" s="1"/>
  <c r="E3110" i="14"/>
  <c r="A3110" i="14" s="1"/>
  <c r="E1219" i="14"/>
  <c r="A1219" i="14" s="1"/>
  <c r="E1889" i="14"/>
  <c r="A1889" i="14" s="1"/>
  <c r="E1893" i="14"/>
  <c r="A1893" i="14" s="1"/>
  <c r="E2012" i="14"/>
  <c r="A2012" i="14" s="1"/>
  <c r="E432" i="14"/>
  <c r="A432" i="14" s="1"/>
  <c r="E2489" i="14"/>
  <c r="A2489" i="14" s="1"/>
  <c r="E688" i="14"/>
  <c r="A688" i="14" s="1"/>
  <c r="E108" i="14"/>
  <c r="A108" i="14" s="1"/>
  <c r="E3315" i="14"/>
  <c r="A3315" i="14" s="1"/>
  <c r="E326" i="14"/>
  <c r="A326" i="14" s="1"/>
  <c r="E2331" i="14"/>
  <c r="A2331" i="14" s="1"/>
  <c r="E2660" i="14"/>
  <c r="A2660" i="14" s="1"/>
  <c r="E2253" i="14"/>
  <c r="A2253" i="14" s="1"/>
  <c r="E1174" i="14"/>
  <c r="A1174" i="14" s="1"/>
  <c r="E257" i="14"/>
  <c r="A257" i="14" s="1"/>
  <c r="E2701" i="14"/>
  <c r="A2701" i="14" s="1"/>
  <c r="E694" i="14"/>
  <c r="A694" i="14" s="1"/>
  <c r="E1065" i="14"/>
  <c r="A1065" i="14" s="1"/>
  <c r="E2406" i="14"/>
  <c r="A2406" i="14" s="1"/>
  <c r="E1655" i="14"/>
  <c r="A1655" i="14" s="1"/>
  <c r="E3415" i="14"/>
  <c r="A3415" i="14" s="1"/>
  <c r="E651" i="14"/>
  <c r="A651" i="14" s="1"/>
  <c r="E177" i="14"/>
  <c r="A177" i="14" s="1"/>
  <c r="E2042" i="14"/>
  <c r="A2042" i="14" s="1"/>
  <c r="E3420" i="14"/>
  <c r="A3420" i="14" s="1"/>
  <c r="E269" i="14"/>
  <c r="A269" i="14" s="1"/>
  <c r="E3321" i="14"/>
  <c r="A3321" i="14" s="1"/>
  <c r="E1160" i="14"/>
  <c r="A1160" i="14" s="1"/>
  <c r="E185" i="14"/>
  <c r="A185" i="14" s="1"/>
  <c r="E456" i="14"/>
  <c r="A456" i="14" s="1"/>
  <c r="E1541" i="14"/>
  <c r="A1541" i="14" s="1"/>
  <c r="E161" i="14"/>
  <c r="A161" i="14" s="1"/>
  <c r="E402" i="14"/>
  <c r="A402" i="14" s="1"/>
  <c r="E935" i="14"/>
  <c r="A935" i="14" s="1"/>
  <c r="E389" i="14"/>
  <c r="A389" i="14" s="1"/>
  <c r="E1742" i="14"/>
  <c r="A1742" i="14" s="1"/>
  <c r="E1364" i="14"/>
  <c r="A1364" i="14" s="1"/>
  <c r="E3167" i="14"/>
  <c r="A3167" i="14" s="1"/>
  <c r="E1471" i="14"/>
  <c r="A1471" i="14" s="1"/>
  <c r="E1029" i="14"/>
  <c r="A1029" i="14" s="1"/>
  <c r="E2182" i="14"/>
  <c r="A2182" i="14" s="1"/>
  <c r="E1561" i="14"/>
  <c r="A1561" i="14" s="1"/>
  <c r="E384" i="14"/>
  <c r="A384" i="14" s="1"/>
  <c r="E2276" i="14"/>
  <c r="A2276" i="14" s="1"/>
  <c r="E1738" i="14"/>
  <c r="A1738" i="14" s="1"/>
  <c r="E840" i="14"/>
  <c r="A840" i="14" s="1"/>
  <c r="E670" i="14"/>
  <c r="A670" i="14" s="1"/>
  <c r="E394" i="14"/>
  <c r="A394" i="14" s="1"/>
  <c r="E1686" i="14"/>
  <c r="A1686" i="14" s="1"/>
  <c r="E297" i="14"/>
  <c r="A297" i="14" s="1"/>
  <c r="E1734" i="14"/>
  <c r="A1734" i="14" s="1"/>
  <c r="E2210" i="14"/>
  <c r="A2210" i="14" s="1"/>
  <c r="E2130" i="14"/>
  <c r="A2130" i="14" s="1"/>
  <c r="E3239" i="14"/>
  <c r="A3239" i="14" s="1"/>
  <c r="E3242" i="14"/>
  <c r="A3242" i="14" s="1"/>
  <c r="E1800" i="14"/>
  <c r="A1800" i="14" s="1"/>
  <c r="E1706" i="14"/>
  <c r="A1706" i="14" s="1"/>
  <c r="E3035" i="14"/>
  <c r="A3035" i="14" s="1"/>
  <c r="E3096" i="14"/>
  <c r="A3096" i="14" s="1"/>
  <c r="E1773" i="14"/>
  <c r="A1773" i="14" s="1"/>
  <c r="E3132" i="14"/>
  <c r="A3132" i="14" s="1"/>
  <c r="E701" i="14"/>
  <c r="A701" i="14" s="1"/>
  <c r="E2840" i="14"/>
  <c r="A2840" i="14" s="1"/>
  <c r="E2750" i="14"/>
  <c r="A2750" i="14" s="1"/>
  <c r="E2723" i="14"/>
  <c r="A2723" i="14" s="1"/>
  <c r="E924" i="14"/>
  <c r="A924" i="14" s="1"/>
  <c r="E337" i="14"/>
  <c r="A337" i="14" s="1"/>
  <c r="E2500" i="14"/>
  <c r="A2500" i="14" s="1"/>
  <c r="E1900" i="14"/>
  <c r="A1900" i="14" s="1"/>
  <c r="E2995" i="14"/>
  <c r="A2995" i="14" s="1"/>
  <c r="E2736" i="14"/>
  <c r="A2736" i="14" s="1"/>
  <c r="E3136" i="14"/>
  <c r="A3136" i="14" s="1"/>
  <c r="E2828" i="14"/>
  <c r="A2828" i="14" s="1"/>
  <c r="E1380" i="14"/>
  <c r="A1380" i="14" s="1"/>
  <c r="E1486" i="14"/>
  <c r="A1486" i="14" s="1"/>
  <c r="E451" i="14"/>
  <c r="A451" i="14" s="1"/>
  <c r="E916" i="14"/>
  <c r="A916" i="14" s="1"/>
  <c r="E1092" i="14"/>
  <c r="A1092" i="14" s="1"/>
  <c r="E679" i="14"/>
  <c r="A679" i="14" s="1"/>
  <c r="E3143" i="14"/>
  <c r="A3143" i="14" s="1"/>
  <c r="E2486" i="14"/>
  <c r="A2486" i="14" s="1"/>
  <c r="E1030" i="14"/>
  <c r="A1030" i="14" s="1"/>
  <c r="E895" i="14"/>
  <c r="A895" i="14" s="1"/>
  <c r="E127" i="14"/>
  <c r="A127" i="14" s="1"/>
  <c r="E3017" i="14"/>
  <c r="A3017" i="14" s="1"/>
  <c r="E2313" i="14"/>
  <c r="A2313" i="14" s="1"/>
  <c r="E2149" i="14"/>
  <c r="A2149" i="14" s="1"/>
  <c r="E569" i="14"/>
  <c r="A569" i="14" s="1"/>
  <c r="E776" i="14"/>
  <c r="A776" i="14" s="1"/>
  <c r="E1846" i="14"/>
  <c r="A1846" i="14" s="1"/>
  <c r="E200" i="14"/>
  <c r="A200" i="14" s="1"/>
  <c r="E1924" i="14"/>
  <c r="A1924" i="14" s="1"/>
  <c r="E707" i="14"/>
  <c r="A707" i="14" s="1"/>
  <c r="E3008" i="14"/>
  <c r="A3008" i="14" s="1"/>
  <c r="E2399" i="14"/>
  <c r="A2399" i="14" s="1"/>
  <c r="E1661" i="14"/>
  <c r="A1661" i="14" s="1"/>
  <c r="E455" i="14"/>
  <c r="A455" i="14" s="1"/>
  <c r="E2141" i="14"/>
  <c r="A2141" i="14" s="1"/>
  <c r="E2086" i="14"/>
  <c r="A2086" i="14" s="1"/>
  <c r="E944" i="14"/>
  <c r="A944" i="14" s="1"/>
  <c r="E952" i="14"/>
  <c r="A952" i="14" s="1"/>
  <c r="E1445" i="14"/>
  <c r="A1445" i="14" s="1"/>
  <c r="E3178" i="14"/>
  <c r="A3178" i="14" s="1"/>
  <c r="E2791" i="14"/>
  <c r="A2791" i="14" s="1"/>
  <c r="E1615" i="14"/>
  <c r="A1615" i="14" s="1"/>
  <c r="E309" i="14"/>
  <c r="A309" i="14" s="1"/>
  <c r="E97" i="14"/>
  <c r="A97" i="14" s="1"/>
  <c r="E3422" i="14"/>
  <c r="A3422" i="14" s="1"/>
  <c r="E3048" i="14"/>
  <c r="A3048" i="14" s="1"/>
  <c r="E1273" i="14"/>
  <c r="A1273" i="14" s="1"/>
  <c r="E978" i="14"/>
  <c r="A978" i="14" s="1"/>
  <c r="E2801" i="14"/>
  <c r="A2801" i="14" s="1"/>
  <c r="E1166" i="14"/>
  <c r="A1166" i="14" s="1"/>
  <c r="E404" i="14"/>
  <c r="A404" i="14" s="1"/>
  <c r="E1523" i="14"/>
  <c r="A1523" i="14" s="1"/>
  <c r="E1056" i="14"/>
  <c r="A1056" i="14" s="1"/>
  <c r="E2162" i="14"/>
  <c r="A2162" i="14" s="1"/>
  <c r="E2829" i="14"/>
  <c r="A2829" i="14" s="1"/>
  <c r="E742" i="14"/>
  <c r="A742" i="14" s="1"/>
  <c r="E1049" i="14"/>
  <c r="A1049" i="14" s="1"/>
  <c r="E1357" i="14"/>
  <c r="A1357" i="14" s="1"/>
  <c r="E1177" i="14"/>
  <c r="A1177" i="14" s="1"/>
  <c r="E1032" i="14"/>
  <c r="A1032" i="14" s="1"/>
  <c r="E1767" i="14"/>
  <c r="A1767" i="14" s="1"/>
  <c r="E2582" i="14"/>
  <c r="A2582" i="14" s="1"/>
  <c r="E2908" i="14"/>
  <c r="A2908" i="14" s="1"/>
  <c r="E2132" i="14"/>
  <c r="A2132" i="14" s="1"/>
  <c r="E211" i="14"/>
  <c r="A211" i="14" s="1"/>
  <c r="E428" i="14"/>
  <c r="A428" i="14" s="1"/>
  <c r="E3065" i="14"/>
  <c r="A3065" i="14" s="1"/>
  <c r="E1920" i="14"/>
  <c r="A1920" i="14" s="1"/>
  <c r="E2219" i="14"/>
  <c r="A2219" i="14" s="1"/>
  <c r="E2412" i="14"/>
  <c r="A2412" i="14" s="1"/>
  <c r="E2494" i="14"/>
  <c r="A2494" i="14" s="1"/>
  <c r="E3417" i="14"/>
  <c r="A3417" i="14" s="1"/>
  <c r="E3218" i="14"/>
  <c r="A3218" i="14" s="1"/>
  <c r="E44" i="14"/>
  <c r="A44" i="14" s="1"/>
  <c r="E3406" i="14"/>
  <c r="A3406" i="14" s="1"/>
  <c r="E3302" i="14"/>
  <c r="A3302" i="14" s="1"/>
  <c r="E1870" i="14"/>
  <c r="A1870" i="14" s="1"/>
  <c r="E2318" i="14"/>
  <c r="A2318" i="14" s="1"/>
  <c r="E1229" i="14"/>
  <c r="A1229" i="14" s="1"/>
  <c r="E3071" i="14"/>
  <c r="A3071" i="14" s="1"/>
  <c r="E1238" i="14"/>
  <c r="A1238" i="14" s="1"/>
  <c r="E3319" i="14"/>
  <c r="A3319" i="14" s="1"/>
  <c r="E2922" i="14"/>
  <c r="A2922" i="14" s="1"/>
  <c r="E397" i="14"/>
  <c r="A397" i="14" s="1"/>
  <c r="E2943" i="14"/>
  <c r="A2943" i="14" s="1"/>
  <c r="E1812" i="14"/>
  <c r="A1812" i="14" s="1"/>
  <c r="E2272" i="14"/>
  <c r="A2272" i="14" s="1"/>
  <c r="E1985" i="14"/>
  <c r="A1985" i="14" s="1"/>
  <c r="E471" i="14"/>
  <c r="A471" i="14" s="1"/>
  <c r="E396" i="14"/>
  <c r="A396" i="14" s="1"/>
  <c r="E3032" i="14"/>
  <c r="A3032" i="14" s="1"/>
  <c r="E833" i="14"/>
  <c r="A833" i="14" s="1"/>
  <c r="E2978" i="14"/>
  <c r="A2978" i="14" s="1"/>
  <c r="E980" i="14"/>
  <c r="A980" i="14" s="1"/>
  <c r="E279" i="14"/>
  <c r="A279" i="14" s="1"/>
  <c r="E775" i="14"/>
  <c r="A775" i="14" s="1"/>
  <c r="E2046" i="14"/>
  <c r="A2046" i="14" s="1"/>
  <c r="E1267" i="14"/>
  <c r="A1267" i="14" s="1"/>
  <c r="E2370" i="14"/>
  <c r="A2370" i="14" s="1"/>
  <c r="E1290" i="14"/>
  <c r="A1290" i="14" s="1"/>
  <c r="E800" i="14"/>
  <c r="A800" i="14" s="1"/>
  <c r="E940" i="14"/>
  <c r="A940" i="14" s="1"/>
  <c r="E312" i="14"/>
  <c r="A312" i="14" s="1"/>
  <c r="E1840" i="14"/>
  <c r="A1840" i="14" s="1"/>
  <c r="E3180" i="14"/>
  <c r="A3180" i="14" s="1"/>
  <c r="E172" i="14"/>
  <c r="A172" i="14" s="1"/>
  <c r="E398" i="14"/>
  <c r="A398" i="14" s="1"/>
  <c r="E3367" i="14"/>
  <c r="A3367" i="14" s="1"/>
  <c r="E752" i="14"/>
  <c r="A752" i="14" s="1"/>
  <c r="E1213" i="14"/>
  <c r="A1213" i="14" s="1"/>
  <c r="E1110" i="14"/>
  <c r="A1110" i="14" s="1"/>
  <c r="E1444" i="14"/>
  <c r="A1444" i="14" s="1"/>
  <c r="E2637" i="14"/>
  <c r="A2637" i="14" s="1"/>
  <c r="E1527" i="14"/>
  <c r="A1527" i="14" s="1"/>
  <c r="E1902" i="14"/>
  <c r="A1902" i="14" s="1"/>
  <c r="E687" i="14"/>
  <c r="A687" i="14" s="1"/>
  <c r="E1256" i="14"/>
  <c r="A1256" i="14" s="1"/>
  <c r="E134" i="14"/>
  <c r="A134" i="14" s="1"/>
  <c r="E893" i="14"/>
  <c r="A893" i="14" s="1"/>
  <c r="E356" i="14"/>
  <c r="A356" i="14" s="1"/>
  <c r="E1986" i="14"/>
  <c r="A1986" i="14" s="1"/>
  <c r="E462" i="14"/>
  <c r="A462" i="14" s="1"/>
  <c r="E1502" i="14"/>
  <c r="A1502" i="14" s="1"/>
  <c r="E1746" i="14"/>
  <c r="A1746" i="14" s="1"/>
  <c r="E2782" i="14"/>
  <c r="A2782" i="14" s="1"/>
  <c r="E1730" i="14"/>
  <c r="A1730" i="14" s="1"/>
  <c r="E2929" i="14"/>
  <c r="A2929" i="14" s="1"/>
  <c r="E1874" i="14"/>
  <c r="A1874" i="14" s="1"/>
  <c r="E3339" i="14"/>
  <c r="A3339" i="14" s="1"/>
  <c r="E1115" i="14"/>
  <c r="A1115" i="14" s="1"/>
  <c r="E3305" i="14"/>
  <c r="A3305" i="14" s="1"/>
  <c r="E1533" i="14"/>
  <c r="A1533" i="14" s="1"/>
  <c r="E1750" i="14"/>
  <c r="A1750" i="14" s="1"/>
  <c r="E563" i="14"/>
  <c r="A563" i="14" s="1"/>
  <c r="E32" i="14"/>
  <c r="A32" i="14" s="1"/>
  <c r="E2825" i="14"/>
  <c r="A2825" i="14" s="1"/>
  <c r="E1839" i="14"/>
  <c r="A1839" i="14" s="1"/>
  <c r="E1516" i="14"/>
  <c r="A1516" i="14" s="1"/>
  <c r="E1678" i="14"/>
  <c r="A1678" i="14" s="1"/>
  <c r="E138" i="14"/>
  <c r="A138" i="14" s="1"/>
  <c r="E2999" i="14"/>
  <c r="A2999" i="14" s="1"/>
  <c r="E479" i="14"/>
  <c r="A479" i="14" s="1"/>
  <c r="E578" i="14"/>
  <c r="A578" i="14" s="1"/>
  <c r="E2937" i="14"/>
  <c r="A2937" i="14" s="1"/>
  <c r="E1196" i="14"/>
  <c r="A1196" i="14" s="1"/>
  <c r="E291" i="14"/>
  <c r="A291" i="14" s="1"/>
  <c r="E1372" i="14"/>
  <c r="A1372" i="14" s="1"/>
  <c r="E832" i="14"/>
  <c r="A832" i="14" s="1"/>
  <c r="E1425" i="14"/>
  <c r="A1425" i="14" s="1"/>
  <c r="E246" i="14"/>
  <c r="A246" i="14" s="1"/>
  <c r="E542" i="14"/>
  <c r="A542" i="14" s="1"/>
  <c r="E1470" i="14"/>
  <c r="A1470" i="14" s="1"/>
  <c r="E1582" i="14"/>
  <c r="A1582" i="14" s="1"/>
  <c r="E957" i="14"/>
  <c r="A957" i="14" s="1"/>
  <c r="E342" i="14"/>
  <c r="A342" i="14" s="1"/>
  <c r="E3127" i="14"/>
  <c r="A3127" i="14" s="1"/>
  <c r="E1093" i="14"/>
  <c r="A1093" i="14" s="1"/>
  <c r="E2058" i="14"/>
  <c r="A2058" i="14" s="1"/>
  <c r="E2768" i="14"/>
  <c r="A2768" i="14" s="1"/>
  <c r="E2961" i="14"/>
  <c r="A2961" i="14" s="1"/>
  <c r="E731" i="14"/>
  <c r="A731" i="14" s="1"/>
  <c r="E2408" i="14"/>
  <c r="A2408" i="14" s="1"/>
  <c r="E1379" i="14"/>
  <c r="A1379" i="14" s="1"/>
  <c r="E2656" i="14"/>
  <c r="A2656" i="14" s="1"/>
  <c r="E2830" i="14"/>
  <c r="A2830" i="14" s="1"/>
  <c r="E1067" i="14"/>
  <c r="A1067" i="14" s="1"/>
  <c r="E2373" i="14"/>
  <c r="A2373" i="14" s="1"/>
  <c r="E358" i="14"/>
  <c r="A358" i="14" s="1"/>
  <c r="E1244" i="14"/>
  <c r="A1244" i="14" s="1"/>
  <c r="E759" i="14"/>
  <c r="A759" i="14" s="1"/>
  <c r="E1276" i="14"/>
  <c r="A1276" i="14" s="1"/>
  <c r="E420" i="14"/>
  <c r="A420" i="14" s="1"/>
  <c r="E2838" i="14"/>
  <c r="A2838" i="14" s="1"/>
  <c r="E2476" i="14"/>
  <c r="A2476" i="14" s="1"/>
  <c r="E457" i="14"/>
  <c r="A457" i="14" s="1"/>
  <c r="E554" i="14"/>
  <c r="A554" i="14" s="1"/>
  <c r="E3121" i="14"/>
  <c r="A3121" i="14" s="1"/>
  <c r="E1335" i="14"/>
  <c r="A1335" i="14" s="1"/>
  <c r="E1918" i="14"/>
  <c r="A1918" i="14" s="1"/>
  <c r="E413" i="14"/>
  <c r="A413" i="14" s="1"/>
  <c r="E2239" i="14"/>
  <c r="A2239" i="14" s="1"/>
  <c r="E929" i="14"/>
  <c r="A929" i="14" s="1"/>
  <c r="E1459" i="14"/>
  <c r="A1459" i="14" s="1"/>
  <c r="E3215" i="14"/>
  <c r="A3215" i="14" s="1"/>
  <c r="E391" i="14"/>
  <c r="A391" i="14" s="1"/>
  <c r="E1230" i="14"/>
  <c r="A1230" i="14" s="1"/>
  <c r="E3107" i="14"/>
  <c r="A3107" i="14" s="1"/>
  <c r="E1940" i="14"/>
  <c r="A1940" i="14" s="1"/>
  <c r="E3379" i="14"/>
  <c r="A3379" i="14" s="1"/>
  <c r="E2991" i="14"/>
  <c r="A2991" i="14" s="1"/>
  <c r="E89" i="14"/>
  <c r="A89" i="14" s="1"/>
  <c r="E3081" i="14"/>
  <c r="A3081" i="14" s="1"/>
  <c r="E1469" i="14"/>
  <c r="A1469" i="14" s="1"/>
  <c r="E3141" i="14"/>
  <c r="A3141" i="14" s="1"/>
  <c r="E1008" i="14"/>
  <c r="A1008" i="14" s="1"/>
  <c r="E3366" i="14"/>
  <c r="A3366" i="14" s="1"/>
  <c r="E699" i="14"/>
  <c r="A699" i="14" s="1"/>
  <c r="E256" i="14"/>
  <c r="A256" i="14" s="1"/>
  <c r="E329" i="14"/>
  <c r="A329" i="14" s="1"/>
  <c r="E1629" i="14"/>
  <c r="A1629" i="14" s="1"/>
  <c r="E1261" i="14"/>
  <c r="A1261" i="14" s="1"/>
  <c r="E3088" i="14"/>
  <c r="A3088" i="14" s="1"/>
  <c r="E1090" i="14"/>
  <c r="A1090" i="14" s="1"/>
  <c r="E1636" i="14"/>
  <c r="A1636" i="14" s="1"/>
  <c r="E964" i="14"/>
  <c r="A964" i="14" s="1"/>
  <c r="E2359" i="14"/>
  <c r="A2359" i="14" s="1"/>
  <c r="E2831" i="14"/>
  <c r="A2831" i="14" s="1"/>
  <c r="E1883" i="14"/>
  <c r="A1883" i="14" s="1"/>
  <c r="E1821" i="14"/>
  <c r="A1821" i="14" s="1"/>
  <c r="E215" i="14"/>
  <c r="A215" i="14" s="1"/>
  <c r="E2795" i="14"/>
  <c r="A2795" i="14" s="1"/>
  <c r="E2713" i="14"/>
  <c r="A2713" i="14" s="1"/>
  <c r="E3342" i="14"/>
  <c r="A3342" i="14" s="1"/>
  <c r="E3264" i="14"/>
  <c r="A3264" i="14" s="1"/>
  <c r="E41" i="14"/>
  <c r="A41" i="14" s="1"/>
  <c r="E3295" i="14"/>
  <c r="A3295" i="14" s="1"/>
  <c r="E3279" i="14"/>
  <c r="A3279" i="14" s="1"/>
  <c r="E1322" i="14"/>
  <c r="A1322" i="14" s="1"/>
  <c r="E2473" i="14"/>
  <c r="A2473" i="14" s="1"/>
  <c r="E3270" i="14"/>
  <c r="A3270" i="14" s="1"/>
  <c r="E3120" i="14"/>
  <c r="A3120" i="14" s="1"/>
  <c r="E2499" i="14"/>
  <c r="A2499" i="14" s="1"/>
  <c r="E1327" i="14"/>
  <c r="A1327" i="14" s="1"/>
  <c r="E281" i="14"/>
  <c r="A281" i="14" s="1"/>
  <c r="E2317" i="14"/>
  <c r="A2317" i="14" s="1"/>
  <c r="E2320" i="14"/>
  <c r="A2320" i="14" s="1"/>
  <c r="E920" i="14"/>
  <c r="A920" i="14" s="1"/>
  <c r="E2334" i="14"/>
  <c r="A2334" i="14" s="1"/>
  <c r="E3058" i="14"/>
  <c r="A3058" i="14" s="1"/>
  <c r="E620" i="14"/>
  <c r="A620" i="14" s="1"/>
  <c r="E1099" i="14"/>
  <c r="A1099" i="14" s="1"/>
  <c r="E109" i="14"/>
  <c r="A109" i="14" s="1"/>
  <c r="E3170" i="14"/>
  <c r="A3170" i="14" s="1"/>
  <c r="E605" i="14"/>
  <c r="A605" i="14" s="1"/>
  <c r="E3183" i="14"/>
  <c r="A3183" i="14" s="1"/>
  <c r="E747" i="14"/>
  <c r="A747" i="14" s="1"/>
  <c r="E2889" i="14"/>
  <c r="A2889" i="14" s="1"/>
  <c r="E1556" i="14"/>
  <c r="A1556" i="14" s="1"/>
  <c r="E1563" i="14"/>
  <c r="A1563" i="14" s="1"/>
  <c r="E1240" i="14"/>
  <c r="A1240" i="14" s="1"/>
  <c r="E3164" i="14"/>
  <c r="A3164" i="14" s="1"/>
  <c r="E2300" i="14"/>
  <c r="A2300" i="14" s="1"/>
  <c r="E934" i="14"/>
  <c r="A934" i="14" s="1"/>
  <c r="E1037" i="14"/>
  <c r="A1037" i="14" s="1"/>
  <c r="E1096" i="14"/>
  <c r="A1096" i="14" s="1"/>
  <c r="E1209" i="14"/>
  <c r="A1209" i="14" s="1"/>
  <c r="E1886" i="14"/>
  <c r="A1886" i="14" s="1"/>
  <c r="E2604" i="14"/>
  <c r="A2604" i="14" s="1"/>
  <c r="E1962" i="14"/>
  <c r="A1962" i="14" s="1"/>
  <c r="E1650" i="14"/>
  <c r="A1650" i="14" s="1"/>
  <c r="E62" i="14"/>
  <c r="A62" i="14" s="1"/>
  <c r="E3285" i="14"/>
  <c r="A3285" i="14" s="1"/>
  <c r="E1478" i="14"/>
  <c r="A1478" i="14" s="1"/>
  <c r="E431" i="14"/>
  <c r="A431" i="14" s="1"/>
  <c r="E296" i="14"/>
  <c r="A296" i="14" s="1"/>
  <c r="E1784" i="14"/>
  <c r="A1784" i="14" s="1"/>
  <c r="E2697" i="14"/>
  <c r="A2697" i="14" s="1"/>
  <c r="E1358" i="14"/>
  <c r="A1358" i="14" s="1"/>
  <c r="E1569" i="14"/>
  <c r="A1569" i="14" s="1"/>
  <c r="E2092" i="14"/>
  <c r="A2092" i="14" s="1"/>
  <c r="E3229" i="14"/>
  <c r="A3229" i="14" s="1"/>
  <c r="E2174" i="14"/>
  <c r="A2174" i="14" s="1"/>
  <c r="E3067" i="14"/>
  <c r="A3067" i="14" s="1"/>
  <c r="E2121" i="14"/>
  <c r="A2121" i="14" s="1"/>
  <c r="E1064" i="14"/>
  <c r="A1064" i="14" s="1"/>
  <c r="E2521" i="14"/>
  <c r="A2521" i="14" s="1"/>
  <c r="E2384" i="14"/>
  <c r="A2384" i="14" s="1"/>
  <c r="E3074" i="14"/>
  <c r="A3074" i="14" s="1"/>
  <c r="E316" i="14"/>
  <c r="A316" i="14" s="1"/>
  <c r="E696" i="14"/>
  <c r="A696" i="14" s="1"/>
  <c r="E352" i="14"/>
  <c r="A352" i="14" s="1"/>
  <c r="E1714" i="14"/>
  <c r="A1714" i="14" s="1"/>
  <c r="E341" i="14"/>
  <c r="A341" i="14" s="1"/>
  <c r="E2813" i="14"/>
  <c r="A2813" i="14" s="1"/>
  <c r="E3248" i="14"/>
  <c r="A3248" i="14" s="1"/>
  <c r="E3002" i="14"/>
  <c r="A3002" i="14" s="1"/>
  <c r="E3341" i="14"/>
  <c r="A3341" i="14" s="1"/>
  <c r="E1483" i="14"/>
  <c r="A1483" i="14" s="1"/>
  <c r="E1602" i="14"/>
  <c r="A1602" i="14" s="1"/>
  <c r="E3126" i="14"/>
  <c r="A3126" i="14" s="1"/>
  <c r="E3169" i="14"/>
  <c r="A3169" i="14" s="1"/>
  <c r="E1033" i="14"/>
  <c r="A1033" i="14" s="1"/>
  <c r="E2704" i="14"/>
  <c r="A2704" i="14" s="1"/>
  <c r="E2562" i="14"/>
  <c r="A2562" i="14" s="1"/>
  <c r="E1688" i="14"/>
  <c r="A1688" i="14" s="1"/>
  <c r="E1461" i="14"/>
  <c r="A1461" i="14" s="1"/>
  <c r="E1552" i="14"/>
  <c r="A1552" i="14" s="1"/>
  <c r="E2556" i="14"/>
  <c r="A2556" i="14" s="1"/>
  <c r="E1180" i="14"/>
  <c r="A1180" i="14" s="1"/>
  <c r="E2818" i="14"/>
  <c r="A2818" i="14" s="1"/>
  <c r="E3140" i="14"/>
  <c r="A3140" i="14" s="1"/>
  <c r="E1042" i="14"/>
  <c r="A1042" i="14" s="1"/>
  <c r="E2429" i="14"/>
  <c r="A2429" i="14" s="1"/>
  <c r="E955" i="14"/>
  <c r="A955" i="14" s="1"/>
  <c r="E1041" i="14"/>
  <c r="A1041" i="14" s="1"/>
  <c r="E2327" i="14"/>
  <c r="A2327" i="14" s="1"/>
  <c r="E796" i="14"/>
  <c r="A796" i="14" s="1"/>
  <c r="E3290" i="14"/>
  <c r="A3290" i="14" s="1"/>
  <c r="E2147" i="14"/>
  <c r="A2147" i="14" s="1"/>
  <c r="E1633" i="14"/>
  <c r="A1633" i="14" s="1"/>
  <c r="E3331" i="14"/>
  <c r="A3331" i="14" s="1"/>
  <c r="E1744" i="14"/>
  <c r="A1744" i="14" s="1"/>
  <c r="E669" i="14"/>
  <c r="A669" i="14" s="1"/>
  <c r="E673" i="14"/>
  <c r="A673" i="14" s="1"/>
  <c r="E2117" i="14"/>
  <c r="A2117" i="14" s="1"/>
  <c r="E2836" i="14"/>
  <c r="A2836" i="14" s="1"/>
  <c r="E1861" i="14"/>
  <c r="A1861" i="14" s="1"/>
  <c r="E2909" i="14"/>
  <c r="A2909" i="14" s="1"/>
  <c r="E2845" i="14"/>
  <c r="A2845" i="14" s="1"/>
  <c r="E1927" i="14"/>
  <c r="A1927" i="14" s="1"/>
  <c r="E628" i="14"/>
  <c r="A628" i="14" s="1"/>
  <c r="E741" i="14"/>
  <c r="A741" i="14" s="1"/>
  <c r="E3" i="14"/>
  <c r="A3" i="14" s="1"/>
  <c r="E1973" i="14"/>
  <c r="A1973" i="14" s="1"/>
  <c r="E2628" i="14"/>
  <c r="A2628" i="14" s="1"/>
  <c r="E956" i="14"/>
  <c r="A956" i="14" s="1"/>
  <c r="E2581" i="14"/>
  <c r="A2581" i="14" s="1"/>
  <c r="E192" i="14"/>
  <c r="A192" i="14" s="1"/>
  <c r="E3280" i="14"/>
  <c r="A3280" i="14" s="1"/>
  <c r="E2946" i="14"/>
  <c r="A2946" i="14" s="1"/>
  <c r="E2578" i="14"/>
  <c r="A2578" i="14" s="1"/>
  <c r="E409" i="14"/>
  <c r="A409" i="14" s="1"/>
  <c r="E2192" i="14"/>
  <c r="A2192" i="14" s="1"/>
  <c r="E1627" i="14"/>
  <c r="A1627" i="14" s="1"/>
  <c r="E2409" i="14"/>
  <c r="A2409" i="14" s="1"/>
  <c r="E2407" i="14"/>
  <c r="A2407" i="14" s="1"/>
  <c r="E1989" i="14"/>
  <c r="A1989" i="14" s="1"/>
  <c r="E1576" i="14"/>
  <c r="A1576" i="14" s="1"/>
  <c r="E1822" i="14"/>
  <c r="A1822" i="14" s="1"/>
  <c r="E1564" i="14"/>
  <c r="A1564" i="14" s="1"/>
  <c r="E525" i="14"/>
  <c r="A525" i="14" s="1"/>
  <c r="E1287" i="14"/>
  <c r="A1287" i="14" s="1"/>
  <c r="E560" i="14"/>
  <c r="A560" i="14" s="1"/>
  <c r="E1236" i="14"/>
  <c r="A1236" i="14" s="1"/>
  <c r="E1801" i="14"/>
  <c r="A1801" i="14" s="1"/>
  <c r="E1759" i="14"/>
  <c r="A1759" i="14" s="1"/>
  <c r="E372" i="14"/>
  <c r="A372" i="14" s="1"/>
  <c r="E1233" i="14"/>
  <c r="A1233" i="14" s="1"/>
  <c r="E1134" i="14"/>
  <c r="A1134" i="14" s="1"/>
  <c r="E124" i="14"/>
  <c r="A124" i="14" s="1"/>
  <c r="E2996" i="14"/>
  <c r="A2996" i="14" s="1"/>
  <c r="E2655" i="14"/>
  <c r="A2655" i="14" s="1"/>
  <c r="E1264" i="14"/>
  <c r="A1264" i="14" s="1"/>
  <c r="E1035" i="14"/>
  <c r="A1035" i="14" s="1"/>
  <c r="E2152" i="14"/>
  <c r="A2152" i="14" s="1"/>
  <c r="E1600" i="14"/>
  <c r="A1600" i="14" s="1"/>
  <c r="E2571" i="14"/>
  <c r="A2571" i="14" s="1"/>
  <c r="E692" i="14"/>
  <c r="A692" i="14" s="1"/>
  <c r="E1085" i="14"/>
  <c r="A1085" i="14" s="1"/>
  <c r="E2819" i="14"/>
  <c r="A2819" i="14" s="1"/>
  <c r="E3388" i="14"/>
  <c r="A3388" i="14" s="1"/>
  <c r="E1025" i="14"/>
  <c r="A1025" i="14" s="1"/>
  <c r="E2480" i="14"/>
  <c r="A2480" i="14" s="1"/>
  <c r="E3001" i="14"/>
  <c r="A3001" i="14" s="1"/>
  <c r="E2954" i="14"/>
  <c r="A2954" i="14" s="1"/>
  <c r="E2342" i="14"/>
  <c r="A2342" i="14" s="1"/>
  <c r="E732" i="14"/>
  <c r="A732" i="14" s="1"/>
  <c r="E2652" i="14"/>
  <c r="A2652" i="14" s="1"/>
  <c r="E511" i="14"/>
  <c r="A511" i="14" s="1"/>
  <c r="E3373" i="14"/>
  <c r="A3373" i="14" s="1"/>
  <c r="E2139" i="14"/>
  <c r="A2139" i="14" s="1"/>
  <c r="E2415" i="14"/>
  <c r="A2415" i="14" s="1"/>
  <c r="E3014" i="14"/>
  <c r="A3014" i="14" s="1"/>
  <c r="E2837" i="14"/>
  <c r="A2837" i="14" s="1"/>
  <c r="E3236" i="14"/>
  <c r="A3236" i="14" s="1"/>
  <c r="E2663" i="14"/>
  <c r="A2663" i="14" s="1"/>
  <c r="E2241" i="14"/>
  <c r="A2241" i="14" s="1"/>
  <c r="E2896" i="14"/>
  <c r="A2896" i="14" s="1"/>
  <c r="E552" i="14"/>
  <c r="A552" i="14" s="1"/>
  <c r="E2874" i="14"/>
  <c r="A2874" i="14" s="1"/>
  <c r="E1002" i="14"/>
  <c r="A1002" i="14" s="1"/>
  <c r="E545" i="14"/>
  <c r="A545" i="14" s="1"/>
  <c r="E2011" i="14"/>
  <c r="A2011" i="14" s="1"/>
  <c r="E1848" i="14"/>
  <c r="A1848" i="14" s="1"/>
  <c r="E2854" i="14"/>
  <c r="A2854" i="14" s="1"/>
  <c r="E2450" i="14"/>
  <c r="A2450" i="14" s="1"/>
  <c r="E621" i="14"/>
  <c r="A621" i="14" s="1"/>
  <c r="E3281" i="14"/>
  <c r="A3281" i="14" s="1"/>
  <c r="E1045" i="14"/>
  <c r="A1045" i="14" s="1"/>
  <c r="E704" i="14"/>
  <c r="A704" i="14" s="1"/>
  <c r="E2621" i="14"/>
  <c r="A2621" i="14" s="1"/>
  <c r="E3166" i="14"/>
  <c r="A3166" i="14" s="1"/>
  <c r="E804" i="14"/>
  <c r="A804" i="14" s="1"/>
  <c r="E854" i="14"/>
  <c r="A854" i="14" s="1"/>
  <c r="E387" i="14"/>
  <c r="A387" i="14" s="1"/>
  <c r="E1457" i="14"/>
  <c r="A1457" i="14" s="1"/>
  <c r="E27" i="14"/>
  <c r="A27" i="14" s="1"/>
  <c r="E2291" i="14"/>
  <c r="A2291" i="14" s="1"/>
  <c r="E1876" i="14"/>
  <c r="A1876" i="14" s="1"/>
  <c r="E1735" i="14"/>
  <c r="A1735" i="14" s="1"/>
  <c r="E2249" i="14"/>
  <c r="A2249" i="14" s="1"/>
  <c r="E3214" i="14"/>
  <c r="A3214" i="14" s="1"/>
  <c r="E3046" i="14"/>
  <c r="A3046" i="14" s="1"/>
  <c r="E2051" i="14"/>
  <c r="A2051" i="14" s="1"/>
  <c r="E2576" i="14"/>
  <c r="A2576" i="14" s="1"/>
  <c r="E335" i="14"/>
  <c r="A335" i="14" s="1"/>
  <c r="E79" i="14"/>
  <c r="A79" i="14" s="1"/>
  <c r="E1289" i="14"/>
  <c r="A1289" i="14" s="1"/>
  <c r="E3116" i="14"/>
  <c r="A3116" i="14" s="1"/>
  <c r="E2396" i="14"/>
  <c r="A2396" i="14" s="1"/>
  <c r="E1929" i="14"/>
  <c r="A1929" i="14" s="1"/>
  <c r="E3299" i="14"/>
  <c r="A3299" i="14" s="1"/>
  <c r="E1381" i="14"/>
  <c r="A1381" i="14" s="1"/>
  <c r="E1715" i="14"/>
  <c r="A1715" i="14" s="1"/>
  <c r="E613" i="14"/>
  <c r="A613" i="14" s="1"/>
  <c r="E591" i="14"/>
  <c r="A591" i="14" s="1"/>
  <c r="E1262" i="14"/>
  <c r="A1262" i="14" s="1"/>
  <c r="E3237" i="14"/>
  <c r="A3237" i="14" s="1"/>
  <c r="E2561" i="14"/>
  <c r="A2561" i="14" s="1"/>
  <c r="E2079" i="14"/>
  <c r="A2079" i="14" s="1"/>
  <c r="E680" i="14"/>
  <c r="A680" i="14" s="1"/>
  <c r="E3087" i="14"/>
  <c r="A3087" i="14" s="1"/>
  <c r="E3153" i="14"/>
  <c r="A3153" i="14" s="1"/>
  <c r="E1790" i="14"/>
  <c r="A1790" i="14" s="1"/>
  <c r="E1961" i="14"/>
  <c r="A1961" i="14" s="1"/>
  <c r="E2284" i="14"/>
  <c r="A2284" i="14" s="1"/>
  <c r="E19" i="14"/>
  <c r="A19" i="14" s="1"/>
  <c r="E658" i="14"/>
  <c r="A658" i="14" s="1"/>
  <c r="E2707" i="14"/>
  <c r="A2707" i="14" s="1"/>
  <c r="E121" i="14"/>
  <c r="A121" i="14" s="1"/>
  <c r="E483" i="14"/>
  <c r="A483" i="14" s="1"/>
  <c r="E16" i="14"/>
  <c r="A16" i="14" s="1"/>
  <c r="E2416" i="14"/>
  <c r="A2416" i="14" s="1"/>
  <c r="E2753" i="14"/>
  <c r="A2753" i="14" s="1"/>
  <c r="E1088" i="14"/>
  <c r="A1088" i="14" s="1"/>
  <c r="E434" i="14"/>
  <c r="A434" i="14" s="1"/>
  <c r="E1909" i="14"/>
  <c r="A1909" i="14" s="1"/>
  <c r="E3263" i="14"/>
  <c r="A3263" i="14" s="1"/>
  <c r="E1943" i="14"/>
  <c r="A1943" i="14" s="1"/>
  <c r="E1057" i="14"/>
  <c r="A1057" i="14" s="1"/>
  <c r="E1872" i="14"/>
  <c r="A1872" i="14" s="1"/>
  <c r="E2967" i="14"/>
  <c r="A2967" i="14" s="1"/>
  <c r="E3189" i="14"/>
  <c r="A3189" i="14" s="1"/>
  <c r="E8" i="14"/>
  <c r="A8" i="14" s="1"/>
  <c r="E111" i="14"/>
  <c r="A111" i="14" s="1"/>
  <c r="E414" i="14"/>
  <c r="A414" i="14" s="1"/>
  <c r="E273" i="14"/>
  <c r="A273" i="14" s="1"/>
  <c r="E1691" i="14"/>
  <c r="A1691" i="14" s="1"/>
  <c r="E1496" i="14"/>
  <c r="A1496" i="14" s="1"/>
  <c r="E1797" i="14"/>
  <c r="A1797" i="14" s="1"/>
  <c r="E1040" i="14"/>
  <c r="A1040" i="14" s="1"/>
  <c r="E2972" i="14"/>
  <c r="A2972" i="14" s="1"/>
  <c r="E662" i="14"/>
  <c r="A662" i="14" s="1"/>
  <c r="E1363" i="14"/>
  <c r="A1363" i="14" s="1"/>
  <c r="E1791" i="14"/>
  <c r="A1791" i="14" s="1"/>
  <c r="E814" i="14"/>
  <c r="A814" i="14" s="1"/>
  <c r="E705" i="14"/>
  <c r="A705" i="14" s="1"/>
  <c r="E3161" i="14"/>
  <c r="A3161" i="14" s="1"/>
  <c r="E770" i="14"/>
  <c r="A770" i="14" s="1"/>
  <c r="E1830" i="14"/>
  <c r="A1830" i="14" s="1"/>
  <c r="E1752" i="14"/>
  <c r="A1752" i="14" s="1"/>
  <c r="E1424" i="14"/>
  <c r="A1424" i="14" s="1"/>
  <c r="E53" i="14"/>
  <c r="A53" i="14" s="1"/>
  <c r="E146" i="14"/>
  <c r="A146" i="14" s="1"/>
  <c r="E1580" i="14"/>
  <c r="A1580" i="14" s="1"/>
  <c r="E170" i="14"/>
  <c r="A170" i="14" s="1"/>
  <c r="E3101" i="14"/>
  <c r="A3101" i="14" s="1"/>
  <c r="E1503" i="14"/>
  <c r="A1503" i="14" s="1"/>
  <c r="E2230" i="14"/>
  <c r="A2230" i="14" s="1"/>
  <c r="E2411" i="14"/>
  <c r="A2411" i="14" s="1"/>
  <c r="E2286" i="14"/>
  <c r="A2286" i="14" s="1"/>
  <c r="E2973" i="14"/>
  <c r="A2973" i="14" s="1"/>
  <c r="E48" i="14"/>
  <c r="A48" i="14" s="1"/>
  <c r="E933" i="14"/>
  <c r="A933" i="14" s="1"/>
  <c r="E436" i="14"/>
  <c r="A436" i="14" s="1"/>
  <c r="E75" i="14"/>
  <c r="A75" i="14" s="1"/>
  <c r="E3283" i="14"/>
  <c r="A3283" i="14" s="1"/>
  <c r="E1410" i="14"/>
  <c r="A1410" i="14" s="1"/>
  <c r="E2003" i="14"/>
  <c r="A2003" i="14" s="1"/>
  <c r="E1243" i="14"/>
  <c r="A1243" i="14" s="1"/>
  <c r="E561" i="14"/>
  <c r="A561" i="14" s="1"/>
  <c r="E2028" i="14"/>
  <c r="A2028" i="14" s="1"/>
  <c r="E141" i="14"/>
  <c r="A141" i="14" s="1"/>
  <c r="E2123" i="14"/>
  <c r="A2123" i="14" s="1"/>
  <c r="E1006" i="14"/>
  <c r="A1006" i="14" s="1"/>
  <c r="E2234" i="14"/>
  <c r="A2234" i="14" s="1"/>
  <c r="E306" i="14"/>
  <c r="A306" i="14" s="1"/>
  <c r="E433" i="14"/>
  <c r="A433" i="14" s="1"/>
  <c r="E1369" i="14"/>
  <c r="A1369" i="14" s="1"/>
  <c r="E1687" i="14"/>
  <c r="A1687" i="14" s="1"/>
  <c r="E1472" i="14"/>
  <c r="A1472" i="14" s="1"/>
  <c r="E165" i="14"/>
  <c r="A165" i="14" s="1"/>
  <c r="E558" i="14"/>
  <c r="A558" i="14" s="1"/>
  <c r="E40" i="14"/>
  <c r="A40" i="14" s="1"/>
  <c r="E2529" i="14"/>
  <c r="A2529" i="14" s="1"/>
  <c r="E1529" i="14"/>
  <c r="A1529" i="14" s="1"/>
  <c r="E472" i="14"/>
  <c r="A472" i="14" s="1"/>
  <c r="E3332" i="14"/>
  <c r="A3332" i="14" s="1"/>
  <c r="E2767" i="14"/>
  <c r="A2767" i="14" s="1"/>
  <c r="E1373" i="14"/>
  <c r="A1373" i="14" s="1"/>
  <c r="E726" i="14"/>
  <c r="A726" i="14" s="1"/>
  <c r="E3216" i="14"/>
  <c r="A3216" i="14" s="1"/>
  <c r="E3059" i="14"/>
  <c r="A3059" i="14" s="1"/>
  <c r="E703" i="14"/>
  <c r="A703" i="14" s="1"/>
  <c r="E837" i="14"/>
  <c r="A837" i="14" s="1"/>
  <c r="E951" i="14"/>
  <c r="A951" i="14" s="1"/>
  <c r="E1997" i="14"/>
  <c r="A1997" i="14" s="1"/>
  <c r="E2523" i="14"/>
  <c r="A2523" i="14" s="1"/>
  <c r="E286" i="14"/>
  <c r="A286" i="14" s="1"/>
  <c r="E1108" i="14"/>
  <c r="A1108" i="14" s="1"/>
  <c r="E3184" i="14"/>
  <c r="A3184" i="14" s="1"/>
  <c r="E1658" i="14"/>
  <c r="A1658" i="14" s="1"/>
  <c r="E2982" i="14"/>
  <c r="A2982" i="14" s="1"/>
  <c r="E1343" i="14"/>
  <c r="A1343" i="14" s="1"/>
  <c r="E1590" i="14"/>
  <c r="A1590" i="14" s="1"/>
  <c r="E28" i="14"/>
  <c r="A28" i="14" s="1"/>
  <c r="E322" i="14"/>
  <c r="A322" i="14" s="1"/>
  <c r="E2189" i="14"/>
  <c r="A2189" i="14" s="1"/>
  <c r="E1007" i="14"/>
  <c r="A1007" i="14" s="1"/>
  <c r="E458" i="14"/>
  <c r="A458" i="14" s="1"/>
  <c r="E1493" i="14"/>
  <c r="A1493" i="14" s="1"/>
  <c r="E1303" i="14"/>
  <c r="A1303" i="14" s="1"/>
  <c r="E442" i="14"/>
  <c r="A442" i="14" s="1"/>
  <c r="E2178" i="14"/>
  <c r="A2178" i="14" s="1"/>
  <c r="E1796" i="14"/>
  <c r="A1796" i="14" s="1"/>
  <c r="E583" i="14"/>
  <c r="A583" i="14" s="1"/>
  <c r="E2314" i="14"/>
  <c r="A2314" i="14" s="1"/>
  <c r="E3053" i="14"/>
  <c r="A3053" i="14" s="1"/>
  <c r="E3324" i="14"/>
  <c r="A3324" i="14" s="1"/>
  <c r="E7" i="14"/>
  <c r="A7" i="14" s="1"/>
  <c r="E491" i="14"/>
  <c r="A491" i="14" s="1"/>
  <c r="E527" i="14"/>
  <c r="A527" i="14" s="1"/>
  <c r="E3084" i="14"/>
  <c r="A3084" i="14" s="1"/>
  <c r="E234" i="14"/>
  <c r="A234" i="14" s="1"/>
  <c r="E1925" i="14"/>
  <c r="A1925" i="14" s="1"/>
  <c r="E68" i="14"/>
  <c r="A68" i="14" s="1"/>
  <c r="E1314" i="14"/>
  <c r="A1314" i="14" s="1"/>
  <c r="E267" i="14"/>
  <c r="A267" i="14" s="1"/>
  <c r="E3301" i="14"/>
  <c r="A3301" i="14" s="1"/>
  <c r="E858" i="14"/>
  <c r="A858" i="14" s="1"/>
  <c r="E943" i="14"/>
  <c r="A943" i="14" s="1"/>
  <c r="E503" i="14"/>
  <c r="A503" i="14" s="1"/>
  <c r="E2665" i="14"/>
  <c r="A2665" i="14" s="1"/>
  <c r="E1933" i="14"/>
  <c r="A1933" i="14" s="1"/>
  <c r="E773" i="14"/>
  <c r="A773" i="14" s="1"/>
  <c r="E3146" i="14"/>
  <c r="A3146" i="14" s="1"/>
  <c r="E167" i="14"/>
  <c r="A167" i="14" s="1"/>
  <c r="E1062" i="14"/>
  <c r="A1062" i="14" s="1"/>
  <c r="E1306" i="14"/>
  <c r="A1306" i="14" s="1"/>
  <c r="E1799" i="14"/>
  <c r="A1799" i="14" s="1"/>
  <c r="E845" i="14"/>
  <c r="A845" i="14" s="1"/>
  <c r="E449" i="14"/>
  <c r="A449" i="14" s="1"/>
  <c r="E2435" i="14"/>
  <c r="A2435" i="14" s="1"/>
  <c r="E1945" i="14"/>
  <c r="A1945" i="14" s="1"/>
  <c r="E864" i="14"/>
  <c r="A864" i="14" s="1"/>
  <c r="E3213" i="14"/>
  <c r="A3213" i="14" s="1"/>
  <c r="E2872" i="14"/>
  <c r="A2872" i="14" s="1"/>
  <c r="E2970" i="14"/>
  <c r="A2970" i="14" s="1"/>
  <c r="E2224" i="14"/>
  <c r="A2224" i="14" s="1"/>
  <c r="E734" i="14"/>
  <c r="A734" i="14" s="1"/>
  <c r="E2587" i="14"/>
  <c r="A2587" i="14" s="1"/>
  <c r="E2864" i="14"/>
  <c r="A2864" i="14" s="1"/>
  <c r="E3162" i="14"/>
  <c r="A3162" i="14" s="1"/>
  <c r="E74" i="14"/>
  <c r="A74" i="14" s="1"/>
  <c r="E2509" i="14"/>
  <c r="A2509" i="14" s="1"/>
  <c r="E988" i="14"/>
  <c r="A988" i="14" s="1"/>
  <c r="E1121" i="14"/>
  <c r="A1121" i="14" s="1"/>
  <c r="E1152" i="14"/>
  <c r="A1152" i="14" s="1"/>
  <c r="E2310" i="14"/>
  <c r="A2310" i="14" s="1"/>
  <c r="E1001" i="14"/>
  <c r="A1001" i="14" s="1"/>
  <c r="E2207" i="14"/>
  <c r="A2207" i="14" s="1"/>
  <c r="E265" i="14"/>
  <c r="A265" i="14" s="1"/>
  <c r="E618" i="14"/>
  <c r="A618" i="14" s="1"/>
  <c r="E644" i="14"/>
  <c r="A644" i="14" s="1"/>
  <c r="E1235" i="14"/>
  <c r="A1235" i="14" s="1"/>
  <c r="E884" i="14"/>
  <c r="A884" i="14" s="1"/>
  <c r="E2880" i="14"/>
  <c r="A2880" i="14" s="1"/>
  <c r="E1199" i="14"/>
  <c r="A1199" i="14" s="1"/>
  <c r="E2017" i="14"/>
  <c r="A2017" i="14" s="1"/>
  <c r="E3337" i="14"/>
  <c r="A3337" i="14" s="1"/>
  <c r="E2024" i="14"/>
  <c r="A2024" i="14" s="1"/>
  <c r="E2403" i="14"/>
  <c r="A2403" i="14" s="1"/>
  <c r="E1456" i="14"/>
  <c r="A1456" i="14" s="1"/>
  <c r="E285" i="14"/>
  <c r="A285" i="14" s="1"/>
  <c r="E2093" i="14"/>
  <c r="A2093" i="14" s="1"/>
  <c r="E809" i="14"/>
  <c r="A809" i="14" s="1"/>
  <c r="E2886" i="14"/>
  <c r="A2886" i="14" s="1"/>
  <c r="E3124" i="14"/>
  <c r="A3124" i="14" s="1"/>
  <c r="E2382" i="14"/>
  <c r="A2382" i="14" s="1"/>
  <c r="E1342" i="14"/>
  <c r="A1342" i="14" s="1"/>
  <c r="E1484" i="14"/>
  <c r="A1484" i="14" s="1"/>
  <c r="E3152" i="14"/>
  <c r="A3152" i="14" s="1"/>
  <c r="E900" i="14"/>
  <c r="A900" i="14" s="1"/>
  <c r="E1912" i="14"/>
  <c r="A1912" i="14" s="1"/>
  <c r="E2741" i="14"/>
  <c r="A2741" i="14" s="1"/>
  <c r="E2940" i="14"/>
  <c r="A2940" i="14" s="1"/>
  <c r="E684" i="14"/>
  <c r="A684" i="14" s="1"/>
  <c r="E126" i="14"/>
  <c r="A126" i="14" s="1"/>
  <c r="E86" i="14"/>
  <c r="A86" i="14" s="1"/>
  <c r="E1249" i="14"/>
  <c r="A1249" i="14" s="1"/>
  <c r="E3119" i="14"/>
  <c r="A3119" i="14" s="1"/>
  <c r="E104" i="14"/>
  <c r="A104" i="14" s="1"/>
  <c r="E1880" i="14"/>
  <c r="A1880" i="14" s="1"/>
  <c r="E1431" i="14"/>
  <c r="A1431" i="14" s="1"/>
  <c r="E2916" i="14"/>
  <c r="A2916" i="14" s="1"/>
  <c r="E1046" i="14"/>
  <c r="A1046" i="14" s="1"/>
  <c r="E947" i="14"/>
  <c r="A947" i="14" s="1"/>
  <c r="E2160" i="14"/>
  <c r="A2160" i="14" s="1"/>
  <c r="E536" i="14"/>
  <c r="A536" i="14" s="1"/>
  <c r="E3247" i="14"/>
  <c r="A3247" i="14" s="1"/>
  <c r="E1642" i="14"/>
  <c r="A1642" i="14" s="1"/>
  <c r="E1319" i="14"/>
  <c r="A1319" i="14" s="1"/>
  <c r="E555" i="14"/>
  <c r="A555" i="14" s="1"/>
  <c r="E1324" i="14"/>
  <c r="A1324" i="14" s="1"/>
  <c r="E1639" i="14"/>
  <c r="A1639" i="14" s="1"/>
  <c r="E1003" i="14"/>
  <c r="A1003" i="14" s="1"/>
  <c r="E2668" i="14"/>
  <c r="A2668" i="14" s="1"/>
  <c r="E3329" i="14"/>
  <c r="A3329" i="14" s="1"/>
  <c r="E1754" i="14"/>
  <c r="A1754" i="14" s="1"/>
  <c r="E1446" i="14"/>
  <c r="A1446" i="14" s="1"/>
  <c r="E2774" i="14"/>
  <c r="A2774" i="14" s="1"/>
  <c r="E925" i="14"/>
  <c r="A925" i="14" s="1"/>
  <c r="E2887" i="14"/>
  <c r="A2887" i="14" s="1"/>
  <c r="E2532" i="14"/>
  <c r="A2532" i="14" s="1"/>
  <c r="E2866" i="14"/>
  <c r="A2866" i="14" s="1"/>
  <c r="E1982" i="14"/>
  <c r="A1982" i="14" s="1"/>
  <c r="E2905" i="14"/>
  <c r="A2905" i="14" s="1"/>
  <c r="E2176" i="14"/>
  <c r="A2176" i="14" s="1"/>
  <c r="E2194" i="14"/>
  <c r="A2194" i="14" s="1"/>
  <c r="E1293" i="14"/>
  <c r="A1293" i="14" s="1"/>
  <c r="E3390" i="14"/>
  <c r="A3390" i="14" s="1"/>
  <c r="E3307" i="14"/>
  <c r="A3307" i="14" s="1"/>
  <c r="E88" i="14"/>
  <c r="A88" i="14" s="1"/>
  <c r="E1386" i="14"/>
  <c r="A1386" i="14" s="1"/>
  <c r="E1610" i="14"/>
  <c r="A1610" i="14" s="1"/>
  <c r="E2675" i="14"/>
  <c r="A2675" i="14" s="1"/>
  <c r="E3011" i="14"/>
  <c r="A3011" i="14" s="1"/>
  <c r="E1857" i="14"/>
  <c r="A1857" i="14" s="1"/>
  <c r="E665" i="14"/>
  <c r="A665" i="14" s="1"/>
  <c r="E2041" i="14"/>
  <c r="A2041" i="14" s="1"/>
  <c r="E1981" i="14"/>
  <c r="A1981" i="14" s="1"/>
  <c r="E508" i="14"/>
  <c r="A508" i="14" s="1"/>
  <c r="E237" i="14"/>
  <c r="A237" i="14" s="1"/>
  <c r="E2678" i="14"/>
  <c r="A2678" i="14" s="1"/>
  <c r="E1980" i="14"/>
  <c r="A1980" i="14" s="1"/>
  <c r="E410" i="14"/>
  <c r="A410" i="14" s="1"/>
  <c r="E1690" i="14"/>
  <c r="A1690" i="14" s="1"/>
  <c r="E3131" i="14"/>
  <c r="A3131" i="14" s="1"/>
  <c r="E2599" i="14"/>
  <c r="A2599" i="14" s="1"/>
  <c r="E2640" i="14"/>
  <c r="A2640" i="14" s="1"/>
  <c r="E761" i="14"/>
  <c r="A761" i="14" s="1"/>
  <c r="E1611" i="14"/>
  <c r="A1611" i="14" s="1"/>
  <c r="E975" i="14"/>
  <c r="A975" i="14" s="1"/>
  <c r="E2365" i="14"/>
  <c r="A2365" i="14" s="1"/>
  <c r="E418" i="14"/>
  <c r="A418" i="14" s="1"/>
  <c r="E1419" i="14"/>
  <c r="A1419" i="14" s="1"/>
  <c r="E2282" i="14"/>
  <c r="A2282" i="14" s="1"/>
  <c r="E2065" i="14"/>
  <c r="A2065" i="14" s="1"/>
  <c r="E2404" i="14"/>
  <c r="A2404" i="14" s="1"/>
  <c r="E1105" i="14"/>
  <c r="A1105" i="14" s="1"/>
  <c r="E1409" i="14"/>
  <c r="A1409" i="14" s="1"/>
  <c r="E2085" i="14"/>
  <c r="A2085" i="14" s="1"/>
  <c r="E1845" i="14"/>
  <c r="A1845" i="14" s="1"/>
  <c r="E2140" i="14"/>
  <c r="A2140" i="14" s="1"/>
  <c r="E3021" i="14"/>
  <c r="A3021" i="14" s="1"/>
  <c r="E1313" i="14"/>
  <c r="A1313" i="14" s="1"/>
  <c r="E2953" i="14"/>
  <c r="A2953" i="14" s="1"/>
  <c r="E2350" i="14"/>
  <c r="A2350" i="14" s="1"/>
  <c r="E3147" i="14"/>
  <c r="A3147" i="14" s="1"/>
  <c r="E617" i="14"/>
  <c r="A617" i="14" s="1"/>
  <c r="E3230" i="14"/>
  <c r="A3230" i="14" s="1"/>
  <c r="E3109" i="14"/>
  <c r="A3109" i="14" s="1"/>
  <c r="E876" i="14"/>
  <c r="A876" i="14" s="1"/>
  <c r="E2287" i="14"/>
  <c r="A2287" i="14" s="1"/>
  <c r="E798" i="14"/>
  <c r="A798" i="14" s="1"/>
  <c r="E2734" i="14"/>
  <c r="A2734" i="14" s="1"/>
  <c r="E857" i="14"/>
  <c r="A857" i="14" s="1"/>
  <c r="E446" i="14"/>
  <c r="A446" i="14" s="1"/>
  <c r="E2306" i="14"/>
  <c r="A2306" i="14" s="1"/>
  <c r="E632" i="14"/>
  <c r="A632" i="14" s="1"/>
  <c r="E2022" i="14"/>
  <c r="A2022" i="14" s="1"/>
  <c r="E2299" i="14"/>
  <c r="A2299" i="14" s="1"/>
  <c r="E2390" i="14"/>
  <c r="A2390" i="14" s="1"/>
  <c r="E2516" i="14"/>
  <c r="A2516" i="14" s="1"/>
  <c r="E3369" i="14"/>
  <c r="A3369" i="14" s="1"/>
  <c r="E1068" i="14"/>
  <c r="A1068" i="14" s="1"/>
  <c r="E2364" i="14"/>
  <c r="A2364" i="14" s="1"/>
  <c r="E229" i="14"/>
  <c r="A229" i="14" s="1"/>
  <c r="E2131" i="14"/>
  <c r="A2131" i="14" s="1"/>
  <c r="E3401" i="14"/>
  <c r="A3401" i="14" s="1"/>
  <c r="E186" i="14"/>
  <c r="A186" i="14" s="1"/>
  <c r="E2187" i="14"/>
  <c r="A2187" i="14" s="1"/>
  <c r="E1124" i="14"/>
  <c r="A1124" i="14" s="1"/>
  <c r="E1355" i="14"/>
  <c r="A1355" i="14" s="1"/>
  <c r="E1785" i="14"/>
  <c r="A1785" i="14" s="1"/>
  <c r="E1428" i="14"/>
  <c r="A1428" i="14" s="1"/>
  <c r="E1955" i="14"/>
  <c r="A1955" i="14" s="1"/>
  <c r="E1659" i="14"/>
  <c r="A1659" i="14" s="1"/>
  <c r="E2336" i="14"/>
  <c r="A2336" i="14" s="1"/>
  <c r="E2683" i="14"/>
  <c r="A2683" i="14" s="1"/>
  <c r="E3260" i="14"/>
  <c r="A3260" i="14" s="1"/>
  <c r="E3378" i="14"/>
  <c r="A3378" i="14" s="1"/>
  <c r="E2289" i="14"/>
  <c r="A2289" i="14" s="1"/>
  <c r="E307" i="14"/>
  <c r="A307" i="14" s="1"/>
  <c r="E1766" i="14"/>
  <c r="A1766" i="14" s="1"/>
  <c r="E2417" i="14"/>
  <c r="A2417" i="14" s="1"/>
  <c r="E2765" i="14"/>
  <c r="A2765" i="14" s="1"/>
  <c r="E184" i="14"/>
  <c r="A184" i="14" s="1"/>
  <c r="E1254" i="14"/>
  <c r="A1254" i="14" s="1"/>
  <c r="E2881" i="14"/>
  <c r="A2881" i="14" s="1"/>
  <c r="E781" i="14"/>
  <c r="A781" i="14" s="1"/>
  <c r="E1275" i="14"/>
  <c r="A1275" i="14" s="1"/>
  <c r="E2849" i="14"/>
  <c r="A2849" i="14" s="1"/>
  <c r="E2558" i="14"/>
  <c r="A2558" i="14" s="1"/>
  <c r="E132" i="14"/>
  <c r="A132" i="14" s="1"/>
  <c r="E1239" i="14"/>
  <c r="A1239" i="14" s="1"/>
  <c r="E3430" i="14"/>
  <c r="A3430" i="14" s="1"/>
  <c r="E544" i="14"/>
  <c r="A544" i="14" s="1"/>
  <c r="E3267" i="14"/>
  <c r="A3267" i="14" s="1"/>
  <c r="E3234" i="14"/>
  <c r="A3234" i="14" s="1"/>
  <c r="E2311" i="14"/>
  <c r="A2311" i="14" s="1"/>
  <c r="E2288" i="14"/>
  <c r="A2288" i="14" s="1"/>
  <c r="E3289" i="14"/>
  <c r="A3289" i="14" s="1"/>
  <c r="E922" i="14"/>
  <c r="A922" i="14" s="1"/>
  <c r="E1862" i="14"/>
  <c r="A1862" i="14" s="1"/>
  <c r="E148" i="14"/>
  <c r="A148" i="14" s="1"/>
  <c r="E336" i="14"/>
  <c r="A336" i="14" s="1"/>
  <c r="E3072" i="14"/>
  <c r="A3072" i="14" s="1"/>
  <c r="E3360" i="14"/>
  <c r="A3360" i="14" s="1"/>
  <c r="E801" i="14"/>
  <c r="A801" i="14" s="1"/>
  <c r="E2989" i="14"/>
  <c r="A2989" i="14" s="1"/>
  <c r="E3212" i="14"/>
  <c r="A3212" i="14" s="1"/>
  <c r="E716" i="14"/>
  <c r="A716" i="14" s="1"/>
  <c r="E3292" i="14"/>
  <c r="A3292" i="14" s="1"/>
  <c r="E1833" i="14"/>
  <c r="A1833" i="14" s="1"/>
  <c r="E440" i="14"/>
  <c r="A440" i="14" s="1"/>
  <c r="E1653" i="14"/>
  <c r="A1653" i="14" s="1"/>
  <c r="E3397" i="14"/>
  <c r="A3397" i="14" s="1"/>
  <c r="E2613" i="14"/>
  <c r="A2613" i="14" s="1"/>
  <c r="E311" i="14"/>
  <c r="A311" i="14" s="1"/>
  <c r="E1500" i="14"/>
  <c r="A1500" i="14" s="1"/>
  <c r="E149" i="14"/>
  <c r="A149" i="14" s="1"/>
  <c r="E2950" i="14"/>
  <c r="A2950" i="14" s="1"/>
  <c r="E113" i="14"/>
  <c r="A113" i="14" s="1"/>
  <c r="E541" i="14"/>
  <c r="A541" i="14" s="1"/>
  <c r="E2594" i="14"/>
  <c r="A2594" i="14" s="1"/>
  <c r="E750" i="14"/>
  <c r="A750" i="14" s="1"/>
  <c r="E882" i="14"/>
  <c r="A882" i="14" s="1"/>
  <c r="E1377" i="14"/>
  <c r="A1377" i="14" s="1"/>
  <c r="E1375" i="14"/>
  <c r="A1375" i="14" s="1"/>
  <c r="E3055" i="14"/>
  <c r="A3055" i="14" s="1"/>
  <c r="E178" i="14"/>
  <c r="A178" i="14" s="1"/>
  <c r="E612" i="14"/>
  <c r="A612" i="14" s="1"/>
  <c r="E151" i="14"/>
  <c r="A151" i="14" s="1"/>
  <c r="E1198" i="14"/>
  <c r="A1198" i="14" s="1"/>
  <c r="E3175" i="14"/>
  <c r="A3175" i="14" s="1"/>
  <c r="E175" i="14"/>
  <c r="A175" i="14" s="1"/>
  <c r="E794" i="14"/>
  <c r="A794" i="14" s="1"/>
  <c r="E2405" i="14"/>
  <c r="A2405" i="14" s="1"/>
  <c r="E1535" i="14"/>
  <c r="A1535" i="14" s="1"/>
  <c r="E191" i="14"/>
  <c r="A191" i="14" s="1"/>
  <c r="E1137" i="14"/>
  <c r="A1137" i="14" s="1"/>
  <c r="E3188" i="14"/>
  <c r="A3188" i="14" s="1"/>
  <c r="E2806" i="14"/>
  <c r="A2806" i="14" s="1"/>
  <c r="E1651" i="14"/>
  <c r="A1651" i="14" s="1"/>
  <c r="E2539" i="14"/>
  <c r="A2539" i="14" s="1"/>
  <c r="E1907" i="14"/>
  <c r="A1907" i="14" s="1"/>
  <c r="E254" i="14"/>
  <c r="A254" i="14" s="1"/>
  <c r="E379" i="14"/>
  <c r="A379" i="14" s="1"/>
  <c r="E2303" i="14"/>
  <c r="A2303" i="14" s="1"/>
  <c r="E482" i="14"/>
  <c r="A482" i="14" s="1"/>
  <c r="E45" i="14"/>
  <c r="A45" i="14" s="1"/>
  <c r="E3233" i="14"/>
  <c r="A3233" i="14" s="1"/>
  <c r="E2421" i="14"/>
  <c r="A2421" i="14" s="1"/>
  <c r="E2387" i="14"/>
  <c r="A2387" i="14" s="1"/>
  <c r="E2990" i="14"/>
  <c r="A2990" i="14" s="1"/>
  <c r="E993" i="14"/>
  <c r="A993" i="14" s="1"/>
  <c r="E2555" i="14"/>
  <c r="A2555" i="14" s="1"/>
  <c r="E698" i="14"/>
  <c r="A698" i="14" s="1"/>
  <c r="E3356" i="14"/>
  <c r="A3356" i="14" s="1"/>
  <c r="E2361" i="14"/>
  <c r="A2361" i="14" s="1"/>
  <c r="E1206" i="14"/>
  <c r="A1206" i="14" s="1"/>
  <c r="E2816" i="14"/>
  <c r="A2816" i="14" s="1"/>
  <c r="E938" i="14"/>
  <c r="A938" i="14" s="1"/>
  <c r="E2105" i="14"/>
  <c r="A2105" i="14" s="1"/>
  <c r="E2714" i="14"/>
  <c r="A2714" i="14" s="1"/>
  <c r="E244" i="14"/>
  <c r="A244" i="14" s="1"/>
  <c r="E1388" i="14"/>
  <c r="A1388" i="14" s="1"/>
  <c r="E3020" i="14"/>
  <c r="A3020" i="14" s="1"/>
  <c r="E894" i="14"/>
  <c r="A894" i="14" s="1"/>
  <c r="E2062" i="14"/>
  <c r="A2062" i="14" s="1"/>
  <c r="E2231" i="14"/>
  <c r="A2231" i="14" s="1"/>
  <c r="E714" i="14"/>
  <c r="A714" i="14" s="1"/>
  <c r="E1392" i="14"/>
  <c r="A1392" i="14" s="1"/>
  <c r="E851" i="14"/>
  <c r="A851" i="14" s="1"/>
  <c r="E3190" i="14"/>
  <c r="A3190" i="14" s="1"/>
  <c r="E518" i="14"/>
  <c r="A518" i="14" s="1"/>
  <c r="E1452" i="14"/>
  <c r="A1452" i="14" s="1"/>
  <c r="E129" i="14"/>
  <c r="A129" i="14" s="1"/>
  <c r="E2103" i="14"/>
  <c r="A2103" i="14" s="1"/>
  <c r="E3173" i="14"/>
  <c r="A3173" i="14" s="1"/>
  <c r="E202" i="14"/>
  <c r="A202" i="14" s="1"/>
  <c r="E2843" i="14"/>
  <c r="A2843" i="14" s="1"/>
  <c r="E1645" i="14"/>
  <c r="A1645" i="14" s="1"/>
  <c r="E3354" i="14"/>
  <c r="A3354" i="14" s="1"/>
  <c r="E314" i="14"/>
  <c r="A314" i="14" s="1"/>
  <c r="E1558" i="14"/>
  <c r="A1558" i="14" s="1"/>
  <c r="E519" i="14"/>
  <c r="A519" i="14" s="1"/>
  <c r="E3083" i="14"/>
  <c r="A3083" i="14" s="1"/>
  <c r="E2730" i="14"/>
  <c r="A2730" i="14" s="1"/>
  <c r="E874" i="14"/>
  <c r="A874" i="14" s="1"/>
  <c r="E2184" i="14"/>
  <c r="A2184" i="14" s="1"/>
  <c r="E3137" i="14"/>
  <c r="A3137" i="14" s="1"/>
  <c r="E340" i="14"/>
  <c r="A340" i="14" s="1"/>
  <c r="E220" i="14"/>
  <c r="A220" i="14" s="1"/>
  <c r="E2930" i="14"/>
  <c r="A2930" i="14" s="1"/>
  <c r="E1811" i="14"/>
  <c r="A1811" i="14" s="1"/>
  <c r="E91" i="14"/>
  <c r="A91" i="14" s="1"/>
  <c r="E1360" i="14"/>
  <c r="A1360" i="14" s="1"/>
  <c r="E2352" i="14"/>
  <c r="A2352" i="14" s="1"/>
  <c r="E2214" i="14"/>
  <c r="A2214" i="14" s="1"/>
  <c r="E22" i="14"/>
  <c r="A22" i="14" s="1"/>
  <c r="E324" i="14"/>
  <c r="A324" i="14" s="1"/>
  <c r="E1802" i="14"/>
  <c r="A1802" i="14" s="1"/>
  <c r="E2584" i="14"/>
  <c r="A2584" i="14" s="1"/>
  <c r="E3108" i="14"/>
  <c r="A3108" i="14" s="1"/>
  <c r="E695" i="14"/>
  <c r="A695" i="14" s="1"/>
  <c r="E2793" i="14"/>
  <c r="A2793" i="14" s="1"/>
  <c r="E606" i="14"/>
  <c r="A606" i="14" s="1"/>
  <c r="E1674" i="14"/>
  <c r="A1674" i="14" s="1"/>
  <c r="E1724" i="14"/>
  <c r="A1724" i="14" s="1"/>
  <c r="E2762" i="14"/>
  <c r="A2762" i="14" s="1"/>
  <c r="E989" i="14"/>
  <c r="A989" i="14" s="1"/>
  <c r="E3358" i="14"/>
  <c r="A3358" i="14" s="1"/>
  <c r="E3372" i="14"/>
  <c r="A3372" i="14" s="1"/>
  <c r="E1307" i="14"/>
  <c r="A1307" i="14" s="1"/>
  <c r="E2271" i="14"/>
  <c r="A2271" i="14" s="1"/>
  <c r="E1416" i="14"/>
  <c r="A1416" i="14" s="1"/>
  <c r="E1757" i="14"/>
  <c r="A1757" i="14" s="1"/>
  <c r="E590" i="14"/>
  <c r="A590" i="14" s="1"/>
  <c r="E495" i="14"/>
  <c r="A495" i="14" s="1"/>
  <c r="E1329" i="14"/>
  <c r="A1329" i="14" s="1"/>
  <c r="E1130" i="14"/>
  <c r="A1130" i="14" s="1"/>
  <c r="E2378" i="14"/>
  <c r="A2378" i="14" s="1"/>
  <c r="E2294" i="14"/>
  <c r="A2294" i="14" s="1"/>
  <c r="E60" i="14"/>
  <c r="A60" i="14" s="1"/>
  <c r="E1321" i="14"/>
  <c r="A1321" i="14" s="1"/>
  <c r="E339" i="14"/>
  <c r="A339" i="14" s="1"/>
  <c r="E2190" i="14"/>
  <c r="A2190" i="14" s="1"/>
  <c r="E981" i="14"/>
  <c r="A981" i="14" s="1"/>
  <c r="E1245" i="14"/>
  <c r="A1245" i="14" s="1"/>
  <c r="E1634" i="14"/>
  <c r="A1634" i="14" s="1"/>
  <c r="E2425" i="14"/>
  <c r="A2425" i="14" s="1"/>
  <c r="E596" i="14"/>
  <c r="A596" i="14" s="1"/>
  <c r="E2797" i="14"/>
  <c r="A2797" i="14" s="1"/>
  <c r="E1454" i="14"/>
  <c r="A1454" i="14" s="1"/>
  <c r="E2869" i="14"/>
  <c r="A2869" i="14" s="1"/>
  <c r="E792" i="14"/>
  <c r="A792" i="14" s="1"/>
  <c r="E931" i="14"/>
  <c r="A931" i="14" s="1"/>
  <c r="E399" i="14"/>
  <c r="A399" i="14" s="1"/>
  <c r="E2262" i="14"/>
  <c r="A2262" i="14" s="1"/>
  <c r="E2951" i="14"/>
  <c r="A2951" i="14" s="1"/>
  <c r="E1165" i="14"/>
  <c r="A1165" i="14" s="1"/>
  <c r="E1664" i="14"/>
  <c r="A1664" i="14" s="1"/>
  <c r="E1270" i="14"/>
  <c r="A1270" i="14" s="1"/>
  <c r="E3362" i="14"/>
  <c r="A3362" i="14" s="1"/>
  <c r="E2719" i="14"/>
  <c r="A2719" i="14" s="1"/>
  <c r="E2151" i="14"/>
  <c r="A2151" i="14" s="1"/>
  <c r="E1814" i="14"/>
  <c r="A1814" i="14" s="1"/>
  <c r="E212" i="14"/>
  <c r="A212" i="14" s="1"/>
  <c r="E2335" i="14"/>
  <c r="A2335" i="14" s="1"/>
  <c r="E1546" i="14"/>
  <c r="A1546" i="14" s="1"/>
  <c r="E2903" i="14"/>
  <c r="A2903" i="14" s="1"/>
  <c r="E2281" i="14"/>
  <c r="A2281" i="14" s="1"/>
  <c r="E3123" i="14"/>
  <c r="A3123" i="14" s="1"/>
  <c r="E1488" i="14"/>
  <c r="A1488" i="14" s="1"/>
  <c r="E2089" i="14"/>
  <c r="A2089" i="14" s="1"/>
  <c r="E2544" i="14"/>
  <c r="A2544" i="14" s="1"/>
  <c r="E1394" i="14"/>
  <c r="A1394" i="14" s="1"/>
  <c r="E1490" i="14"/>
  <c r="A1490" i="14" s="1"/>
  <c r="E71" i="14"/>
  <c r="A71" i="14" s="1"/>
  <c r="E327" i="14"/>
  <c r="A327" i="14" s="1"/>
  <c r="E2005" i="14"/>
  <c r="A2005" i="14" s="1"/>
  <c r="E1625" i="14"/>
  <c r="A1625" i="14" s="1"/>
  <c r="E974" i="14"/>
  <c r="A974" i="14" s="1"/>
  <c r="E197" i="14"/>
  <c r="A197" i="14" s="1"/>
  <c r="E2223" i="14"/>
  <c r="A2223" i="14" s="1"/>
  <c r="E6" i="14"/>
  <c r="A6" i="14" s="1"/>
  <c r="E1990" i="14"/>
  <c r="A1990" i="14" s="1"/>
  <c r="E3142" i="14"/>
  <c r="A3142" i="14" s="1"/>
  <c r="E3392" i="14"/>
  <c r="A3392" i="14" s="1"/>
  <c r="E1294" i="14"/>
  <c r="A1294" i="14" s="1"/>
  <c r="E1009" i="14"/>
  <c r="A1009" i="14" s="1"/>
  <c r="E1278" i="14"/>
  <c r="A1278" i="14" s="1"/>
  <c r="E836" i="14"/>
  <c r="A836" i="14" s="1"/>
  <c r="E395" i="14"/>
  <c r="A395" i="14" s="1"/>
  <c r="E1333" i="14"/>
  <c r="A1333" i="14" s="1"/>
  <c r="E2150" i="14"/>
  <c r="A2150" i="14" s="1"/>
  <c r="E2980" i="14"/>
  <c r="A2980" i="14" s="1"/>
  <c r="E330" i="14"/>
  <c r="A330" i="14" s="1"/>
  <c r="E873" i="14"/>
  <c r="A873" i="14" s="1"/>
  <c r="E3050" i="14"/>
  <c r="A3050" i="14" s="1"/>
  <c r="E2591" i="14"/>
  <c r="A2591" i="14" s="1"/>
  <c r="E33" i="14"/>
  <c r="A33" i="14" s="1"/>
  <c r="E323" i="14"/>
  <c r="A323" i="14" s="1"/>
  <c r="E1983" i="14"/>
  <c r="A1983" i="14" s="1"/>
  <c r="E2958" i="14"/>
  <c r="A2958" i="14" s="1"/>
  <c r="E589" i="14"/>
  <c r="A589" i="14" s="1"/>
  <c r="E228" i="14"/>
  <c r="A228" i="14" s="1"/>
  <c r="E3113" i="14"/>
  <c r="A3113" i="14" s="1"/>
  <c r="E3384" i="14"/>
  <c r="A3384" i="14" s="1"/>
  <c r="E2914" i="14"/>
  <c r="A2914" i="14" s="1"/>
  <c r="E1534" i="14"/>
  <c r="A1534" i="14" s="1"/>
  <c r="E1263" i="14"/>
  <c r="A1263" i="14" s="1"/>
  <c r="E708" i="14"/>
  <c r="A708" i="14" s="1"/>
  <c r="E1638" i="14"/>
  <c r="A1638" i="14" s="1"/>
  <c r="E1271" i="14"/>
  <c r="A1271" i="14" s="1"/>
  <c r="E1441" i="14"/>
  <c r="A1441" i="14" s="1"/>
  <c r="E163" i="14"/>
  <c r="A163" i="14" s="1"/>
  <c r="E1143" i="14"/>
  <c r="A1143" i="14" s="1"/>
  <c r="E1753" i="14"/>
  <c r="A1753" i="14" s="1"/>
  <c r="E901" i="14"/>
  <c r="A901" i="14" s="1"/>
  <c r="E333" i="14"/>
  <c r="A333" i="14" s="1"/>
  <c r="E1489" i="14"/>
  <c r="A1489" i="14" s="1"/>
  <c r="E1823" i="14"/>
  <c r="A1823" i="14" s="1"/>
  <c r="E1429" i="14"/>
  <c r="A1429" i="14" s="1"/>
  <c r="E3013" i="14"/>
  <c r="A3013" i="14" s="1"/>
  <c r="E3262" i="14"/>
  <c r="A3262" i="14" s="1"/>
  <c r="E1393" i="14"/>
  <c r="A1393" i="14" s="1"/>
  <c r="E1568" i="14"/>
  <c r="A1568" i="14" s="1"/>
  <c r="E2684" i="14"/>
  <c r="A2684" i="14" s="1"/>
  <c r="E1000" i="14"/>
  <c r="A1000" i="14" s="1"/>
  <c r="E3256" i="14"/>
  <c r="A3256" i="14" s="1"/>
  <c r="E1242" i="14"/>
  <c r="A1242" i="14" s="1"/>
  <c r="E1517" i="14"/>
  <c r="A1517" i="14" s="1"/>
  <c r="E39" i="14"/>
  <c r="A39" i="14" s="1"/>
  <c r="E1888" i="14"/>
  <c r="A1888" i="14" s="1"/>
  <c r="E2362" i="14"/>
  <c r="A2362" i="14" s="1"/>
  <c r="E3286" i="14"/>
  <c r="A3286" i="14" s="1"/>
  <c r="E1553" i="14"/>
  <c r="A1553" i="14" s="1"/>
  <c r="E1575" i="14"/>
  <c r="A1575" i="14" s="1"/>
  <c r="E2722" i="14"/>
  <c r="A2722" i="14" s="1"/>
  <c r="E2218" i="14"/>
  <c r="A2218" i="14" s="1"/>
  <c r="E1202" i="14"/>
  <c r="A1202" i="14" s="1"/>
  <c r="E2101" i="14"/>
  <c r="A2101" i="14" s="1"/>
  <c r="E2216" i="14"/>
  <c r="A2216" i="14" s="1"/>
  <c r="E774" i="14"/>
  <c r="A774" i="14" s="1"/>
  <c r="E3303" i="14"/>
  <c r="A3303" i="14" s="1"/>
  <c r="E661" i="14"/>
  <c r="A661" i="14" s="1"/>
  <c r="E1885" i="14"/>
  <c r="A1885" i="14" s="1"/>
  <c r="E2947" i="14"/>
  <c r="A2947" i="14" s="1"/>
  <c r="E3181" i="14"/>
  <c r="A3181" i="14" s="1"/>
  <c r="E12" i="14"/>
  <c r="A12" i="14" s="1"/>
  <c r="E2705" i="14"/>
  <c r="A2705" i="14" s="1"/>
  <c r="E609" i="14"/>
  <c r="A609" i="14" s="1"/>
  <c r="E2428" i="14"/>
  <c r="A2428" i="14" s="1"/>
  <c r="E1623" i="14"/>
  <c r="A1623" i="14" s="1"/>
  <c r="E1465" i="14"/>
  <c r="A1465" i="14" s="1"/>
  <c r="E1138" i="14"/>
  <c r="A1138" i="14" s="1"/>
  <c r="E140" i="14"/>
  <c r="A140" i="14" s="1"/>
  <c r="E3129" i="14"/>
  <c r="A3129" i="14" s="1"/>
  <c r="E1934" i="14"/>
  <c r="A1934" i="14" s="1"/>
  <c r="E2305" i="14"/>
  <c r="A2305" i="14" s="1"/>
  <c r="E2815" i="14"/>
  <c r="A2815" i="14" s="1"/>
  <c r="E1946" i="14"/>
  <c r="A1946" i="14" s="1"/>
  <c r="E131" i="14"/>
  <c r="A131" i="14" s="1"/>
  <c r="E1404" i="14"/>
  <c r="A1404" i="14" s="1"/>
  <c r="E1378" i="14"/>
  <c r="A1378" i="14" s="1"/>
  <c r="E1816" i="14"/>
  <c r="A1816" i="14" s="1"/>
  <c r="E666" i="14"/>
  <c r="A666" i="14" s="1"/>
  <c r="E3385" i="14"/>
  <c r="A3385" i="14" s="1"/>
  <c r="E1162" i="14"/>
  <c r="A1162" i="14" s="1"/>
  <c r="E3060" i="14"/>
  <c r="A3060" i="14" s="1"/>
  <c r="E2444" i="14"/>
  <c r="A2444" i="14" s="1"/>
  <c r="E1662" i="14"/>
  <c r="A1662" i="14" s="1"/>
  <c r="E586" i="14"/>
  <c r="A586" i="14" s="1"/>
  <c r="E1024" i="14"/>
  <c r="A1024" i="14" s="1"/>
  <c r="E3335" i="14"/>
  <c r="A3335" i="14" s="1"/>
  <c r="E1587" i="14"/>
  <c r="A1587" i="14" s="1"/>
  <c r="E2745" i="14"/>
  <c r="A2745" i="14" s="1"/>
  <c r="E1540" i="14"/>
  <c r="A1540" i="14" s="1"/>
  <c r="E2436" i="14"/>
  <c r="A2436" i="14" s="1"/>
  <c r="E1680" i="14"/>
  <c r="A1680" i="14" s="1"/>
  <c r="E2181" i="14"/>
  <c r="A2181" i="14" s="1"/>
  <c r="E334" i="14"/>
  <c r="A334" i="14" s="1"/>
  <c r="E2780" i="14"/>
  <c r="A2780" i="14" s="1"/>
  <c r="E2307" i="14"/>
  <c r="A2307" i="14" s="1"/>
  <c r="E1718" i="14"/>
  <c r="A1718" i="14" s="1"/>
  <c r="E2100" i="14"/>
  <c r="A2100" i="14" s="1"/>
  <c r="E190" i="14"/>
  <c r="A190" i="14" s="1"/>
  <c r="E1679" i="14"/>
  <c r="A1679" i="14" s="1"/>
  <c r="E2164" i="14"/>
  <c r="A2164" i="14" s="1"/>
  <c r="E3125" i="14"/>
  <c r="A3125" i="14" s="1"/>
  <c r="E159" i="14"/>
  <c r="A159" i="14" s="1"/>
  <c r="E2269" i="14"/>
  <c r="A2269" i="14" s="1"/>
  <c r="E476" i="14"/>
  <c r="A476" i="14" s="1"/>
  <c r="E2377" i="14"/>
  <c r="A2377" i="14" s="1"/>
  <c r="E3405" i="14"/>
  <c r="A3405" i="14" s="1"/>
  <c r="E2833" i="14"/>
  <c r="A2833" i="14" s="1"/>
  <c r="E2240" i="14"/>
  <c r="A2240" i="14" s="1"/>
  <c r="E950" i="14"/>
  <c r="A950" i="14" s="1"/>
  <c r="E2802" i="14"/>
  <c r="A2802" i="14" s="1"/>
  <c r="E2698" i="14"/>
  <c r="A2698" i="14" s="1"/>
  <c r="E1200" i="14"/>
  <c r="A1200" i="14" s="1"/>
  <c r="E1583" i="14"/>
  <c r="A1583" i="14" s="1"/>
  <c r="E2957" i="14"/>
  <c r="A2957" i="14" s="1"/>
  <c r="E2410" i="14"/>
  <c r="A2410" i="14" s="1"/>
  <c r="E1345" i="14"/>
  <c r="A1345" i="14" s="1"/>
  <c r="E2442" i="14"/>
  <c r="A2442" i="14" s="1"/>
  <c r="E913" i="14"/>
  <c r="A913" i="14" s="1"/>
  <c r="E133" i="14"/>
  <c r="A133" i="14" s="1"/>
  <c r="E1663" i="14"/>
  <c r="A1663" i="14" s="1"/>
  <c r="E2527" i="14"/>
  <c r="A2527" i="14" s="1"/>
  <c r="E478" i="14"/>
  <c r="A478" i="14" s="1"/>
  <c r="E3091" i="14"/>
  <c r="A3091" i="14" s="1"/>
  <c r="E2154" i="14"/>
  <c r="A2154" i="14" s="1"/>
  <c r="E2274" i="14"/>
  <c r="A2274" i="14" s="1"/>
  <c r="E2153" i="14"/>
  <c r="A2153" i="14" s="1"/>
  <c r="E239" i="14"/>
  <c r="A239" i="14" s="1"/>
  <c r="E1403" i="14"/>
  <c r="A1403" i="14" s="1"/>
  <c r="E154" i="14"/>
  <c r="A154" i="14" s="1"/>
  <c r="E2025" i="14"/>
  <c r="A2025" i="14" s="1"/>
  <c r="E452" i="14"/>
  <c r="A452" i="14" s="1"/>
  <c r="E123" i="14"/>
  <c r="A123" i="14" s="1"/>
  <c r="E600" i="14"/>
  <c r="A600" i="14" s="1"/>
  <c r="E3024" i="14"/>
  <c r="A3024" i="14" s="1"/>
  <c r="E2731" i="14"/>
  <c r="A2731" i="14" s="1"/>
  <c r="E3357" i="14"/>
  <c r="A3357" i="14" s="1"/>
  <c r="E539" i="14"/>
  <c r="A539" i="14" s="1"/>
  <c r="E331" i="14"/>
  <c r="A331" i="14" s="1"/>
  <c r="E213" i="14"/>
  <c r="A213" i="14" s="1"/>
  <c r="E1603" i="14"/>
  <c r="A1603" i="14" s="1"/>
  <c r="E2222" i="14"/>
  <c r="A2222" i="14" s="1"/>
  <c r="E343" i="14"/>
  <c r="A343" i="14" s="1"/>
  <c r="E709" i="14"/>
  <c r="A709" i="14" s="1"/>
  <c r="E81" i="14"/>
  <c r="A81" i="14" s="1"/>
  <c r="E2088" i="14"/>
  <c r="A2088" i="14" s="1"/>
  <c r="E1806" i="14"/>
  <c r="A1806" i="14" s="1"/>
  <c r="E1545" i="14"/>
  <c r="A1545" i="14" s="1"/>
  <c r="E2857" i="14"/>
  <c r="A2857" i="14" s="1"/>
  <c r="E3314" i="14"/>
  <c r="A3314" i="14" s="1"/>
  <c r="E729" i="14"/>
  <c r="A729" i="14" s="1"/>
  <c r="E998" i="14"/>
  <c r="A998" i="14" s="1"/>
  <c r="E2304" i="14"/>
  <c r="A2304" i="14" s="1"/>
  <c r="E1713" i="14"/>
  <c r="A1713" i="14" s="1"/>
  <c r="E3375" i="14"/>
  <c r="A3375" i="14" s="1"/>
  <c r="E1716" i="14"/>
  <c r="A1716" i="14" s="1"/>
  <c r="E2250" i="14"/>
  <c r="A2250" i="14" s="1"/>
  <c r="E2920" i="14"/>
  <c r="A2920" i="14" s="1"/>
  <c r="E1728" i="14"/>
  <c r="A1728" i="14" s="1"/>
  <c r="E231" i="14"/>
  <c r="A231" i="14" s="1"/>
  <c r="E2097" i="14"/>
  <c r="A2097" i="14" s="1"/>
  <c r="E2440" i="14"/>
  <c r="A2440" i="14" s="1"/>
  <c r="E1760" i="14"/>
  <c r="A1760" i="14" s="1"/>
  <c r="E419" i="14"/>
  <c r="A419" i="14" s="1"/>
  <c r="E881" i="14"/>
  <c r="A881" i="14" s="1"/>
  <c r="E1281" i="14"/>
  <c r="A1281" i="14" s="1"/>
  <c r="E1887" i="14"/>
  <c r="A1887" i="14" s="1"/>
  <c r="E3036" i="14"/>
  <c r="A3036" i="14" s="1"/>
  <c r="E2179" i="14"/>
  <c r="A2179" i="14" s="1"/>
  <c r="E973" i="14"/>
  <c r="A973" i="14" s="1"/>
  <c r="E3100" i="14"/>
  <c r="A3100" i="14" s="1"/>
  <c r="E2543" i="14"/>
  <c r="A2543" i="14" s="1"/>
  <c r="E110" i="14"/>
  <c r="A110" i="14" s="1"/>
  <c r="E1398" i="14"/>
  <c r="A1398" i="14" s="1"/>
  <c r="E910" i="14"/>
  <c r="A910" i="14" s="1"/>
  <c r="E2983" i="14"/>
  <c r="A2983" i="14" s="1"/>
  <c r="E2726" i="14"/>
  <c r="A2726" i="14" s="1"/>
  <c r="E2077" i="14"/>
  <c r="A2077" i="14" s="1"/>
  <c r="E208" i="14"/>
  <c r="A208" i="14" s="1"/>
  <c r="E3082" i="14"/>
  <c r="A3082" i="14" s="1"/>
  <c r="E2110" i="14"/>
  <c r="A2110" i="14" s="1"/>
  <c r="E2389" i="14"/>
  <c r="A2389" i="14" s="1"/>
  <c r="E1309" i="14"/>
  <c r="A1309" i="14" s="1"/>
  <c r="E3395" i="14"/>
  <c r="A3395" i="14" s="1"/>
  <c r="E486" i="14"/>
  <c r="A486" i="14" s="1"/>
  <c r="E2566" i="14"/>
  <c r="A2566" i="14" s="1"/>
  <c r="E985" i="14"/>
  <c r="A985" i="14" s="1"/>
  <c r="E1809" i="14"/>
  <c r="A1809" i="14" s="1"/>
  <c r="E2257" i="14"/>
  <c r="A2257" i="14" s="1"/>
  <c r="E850" i="14"/>
  <c r="A850" i="14" s="1"/>
  <c r="E1778" i="14"/>
  <c r="A1778" i="14" s="1"/>
  <c r="E1747" i="14"/>
  <c r="A1747" i="14" s="1"/>
  <c r="E83" i="14"/>
  <c r="A83" i="14" s="1"/>
  <c r="E2847" i="14"/>
  <c r="A2847" i="14" s="1"/>
  <c r="E3037" i="14"/>
  <c r="A3037" i="14" s="1"/>
  <c r="E1562" i="14"/>
  <c r="A1562" i="14" s="1"/>
  <c r="E2694" i="14"/>
  <c r="A2694" i="14" s="1"/>
  <c r="E2685" i="14"/>
  <c r="A2685" i="14" s="1"/>
  <c r="E426" i="14"/>
  <c r="A426" i="14" s="1"/>
  <c r="E2835" i="14"/>
  <c r="A2835" i="14" s="1"/>
  <c r="E2355" i="14"/>
  <c r="A2355" i="14" s="1"/>
  <c r="E2985" i="14"/>
  <c r="A2985" i="14" s="1"/>
  <c r="E1131" i="14"/>
  <c r="A1131" i="14" s="1"/>
  <c r="E778" i="14"/>
  <c r="A778" i="14" s="1"/>
  <c r="E1440" i="14"/>
  <c r="A1440" i="14" s="1"/>
  <c r="E173" i="14"/>
  <c r="A173" i="14" s="1"/>
  <c r="E610" i="14"/>
  <c r="A610" i="14" s="1"/>
  <c r="E405" i="14"/>
  <c r="A405" i="14" s="1"/>
  <c r="E3318" i="14"/>
  <c r="A3318" i="14" s="1"/>
  <c r="E2945" i="14"/>
  <c r="A2945" i="14" s="1"/>
  <c r="E1530" i="14"/>
  <c r="A1530" i="14" s="1"/>
  <c r="E2911" i="14"/>
  <c r="A2911" i="14" s="1"/>
  <c r="E3414" i="14"/>
  <c r="A3414" i="14" s="1"/>
  <c r="E1592" i="14"/>
  <c r="A1592" i="14" s="1"/>
  <c r="E1956" i="14"/>
  <c r="A1956" i="14" s="1"/>
  <c r="E2770" i="14"/>
  <c r="A2770" i="14" s="1"/>
  <c r="E408" i="14"/>
  <c r="A408" i="14" s="1"/>
  <c r="E422" i="14"/>
  <c r="A422" i="14" s="1"/>
  <c r="E203" i="14"/>
  <c r="A203" i="14" s="1"/>
  <c r="E3047" i="14"/>
  <c r="A3047" i="14" s="1"/>
  <c r="E2010" i="14"/>
  <c r="A2010" i="14" s="1"/>
  <c r="E1173" i="14"/>
  <c r="A1173" i="14" s="1"/>
  <c r="E3313" i="14"/>
  <c r="A3313" i="14" s="1"/>
  <c r="E535" i="14"/>
  <c r="A535" i="14" s="1"/>
  <c r="E223" i="14"/>
  <c r="A223" i="14" s="1"/>
  <c r="E2418" i="14"/>
  <c r="A2418" i="14" s="1"/>
  <c r="E498" i="14"/>
  <c r="A498" i="14" s="1"/>
  <c r="E261" i="14"/>
  <c r="A261" i="14" s="1"/>
  <c r="E1666" i="14"/>
  <c r="A1666" i="14" s="1"/>
  <c r="E2724" i="14"/>
  <c r="A2724" i="14" s="1"/>
  <c r="E2540" i="14"/>
  <c r="A2540" i="14" s="1"/>
  <c r="E128" i="14"/>
  <c r="A128" i="14" s="1"/>
  <c r="E660" i="14"/>
  <c r="A660" i="14" s="1"/>
  <c r="E3409" i="14"/>
  <c r="A3409" i="14" s="1"/>
  <c r="E1334" i="14"/>
  <c r="A1334" i="14" s="1"/>
  <c r="E2808" i="14"/>
  <c r="A2808" i="14" s="1"/>
  <c r="E3427" i="14"/>
  <c r="A3427" i="14" s="1"/>
  <c r="E1415" i="14"/>
  <c r="A1415" i="14" s="1"/>
  <c r="E183" i="14"/>
  <c r="A183" i="14" s="1"/>
  <c r="E2392" i="14"/>
  <c r="A2392" i="14" s="1"/>
  <c r="E189" i="14"/>
  <c r="A189" i="14" s="1"/>
  <c r="E2397" i="14"/>
  <c r="A2397" i="14" s="1"/>
  <c r="E2932" i="14"/>
  <c r="A2932" i="14" s="1"/>
  <c r="E825" i="14"/>
  <c r="A825" i="14" s="1"/>
  <c r="E3288" i="14"/>
  <c r="A3288" i="14" s="1"/>
  <c r="E295" i="14"/>
  <c r="A295" i="14" s="1"/>
  <c r="E629" i="14"/>
  <c r="A629" i="14" s="1"/>
  <c r="E641" i="14"/>
  <c r="A641" i="14" s="1"/>
  <c r="E2470" i="14"/>
  <c r="A2470" i="14" s="1"/>
  <c r="E465" i="14"/>
  <c r="A465" i="14" s="1"/>
  <c r="E992" i="14"/>
  <c r="A992" i="14" s="1"/>
  <c r="E1803" i="14"/>
  <c r="A1803" i="14" s="1"/>
  <c r="E507" i="14"/>
  <c r="A507" i="14" s="1"/>
  <c r="E1726" i="14"/>
  <c r="A1726" i="14" s="1"/>
  <c r="E250" i="14"/>
  <c r="A250" i="14" s="1"/>
  <c r="E2553" i="14"/>
  <c r="A2553" i="14" s="1"/>
  <c r="E2757" i="14"/>
  <c r="A2757" i="14" s="1"/>
  <c r="E2434" i="14"/>
  <c r="A2434" i="14" s="1"/>
  <c r="E1669" i="14"/>
  <c r="A1669" i="14" s="1"/>
  <c r="E961" i="14"/>
  <c r="A961" i="14" s="1"/>
  <c r="E1860" i="14"/>
  <c r="A1860" i="14" s="1"/>
  <c r="E2432" i="14"/>
  <c r="A2432" i="14" s="1"/>
  <c r="E1017" i="14"/>
  <c r="A1017" i="14" s="1"/>
  <c r="E906" i="14"/>
  <c r="A906" i="14" s="1"/>
  <c r="E2725" i="14"/>
  <c r="A2725" i="14" s="1"/>
  <c r="E3068" i="14"/>
  <c r="A3068" i="14" s="1"/>
  <c r="E1740" i="14"/>
  <c r="A1740" i="14" s="1"/>
  <c r="E2530" i="14"/>
  <c r="A2530" i="14" s="1"/>
  <c r="E219" i="14"/>
  <c r="A219" i="14" s="1"/>
  <c r="E470" i="14"/>
  <c r="A470" i="14" s="1"/>
  <c r="E3099" i="14"/>
  <c r="A3099" i="14" s="1"/>
  <c r="E611" i="14"/>
  <c r="A611" i="14" s="1"/>
  <c r="E1204" i="14"/>
  <c r="A1204" i="14" s="1"/>
  <c r="E663" i="14"/>
  <c r="A663" i="14" s="1"/>
  <c r="E2075" i="14"/>
  <c r="A2075" i="14" s="1"/>
  <c r="E3051" i="14"/>
  <c r="A3051" i="14" s="1"/>
  <c r="E1167" i="14"/>
  <c r="A1167" i="14" s="1"/>
  <c r="E1354" i="14"/>
  <c r="A1354" i="14" s="1"/>
  <c r="E70" i="14"/>
  <c r="A70" i="14" s="1"/>
  <c r="E2659" i="14"/>
  <c r="A2659" i="14" s="1"/>
  <c r="E643" i="14"/>
  <c r="A643" i="14" s="1"/>
  <c r="E2892" i="14"/>
  <c r="A2892" i="14" s="1"/>
  <c r="E3245" i="14"/>
  <c r="A3245" i="14" s="1"/>
  <c r="E417" i="14"/>
  <c r="A417" i="14" s="1"/>
  <c r="E1698" i="14"/>
  <c r="A1698" i="14" s="1"/>
  <c r="E2977" i="14"/>
  <c r="A2977" i="14" s="1"/>
  <c r="E3211" i="14"/>
  <c r="A3211" i="14" s="1"/>
  <c r="E2785" i="14"/>
  <c r="A2785" i="14" s="1"/>
  <c r="E2045" i="14"/>
  <c r="A2045" i="14" s="1"/>
  <c r="E2993" i="14"/>
  <c r="A2993" i="14" s="1"/>
  <c r="E106" i="14"/>
  <c r="A106" i="14" s="1"/>
  <c r="E3284" i="14"/>
  <c r="A3284" i="14" s="1"/>
  <c r="E1871" i="14"/>
  <c r="A1871" i="14" s="1"/>
  <c r="E2671" i="14"/>
  <c r="A2671" i="14" s="1"/>
  <c r="E3251" i="14"/>
  <c r="A3251" i="14" s="1"/>
  <c r="E43" i="14"/>
  <c r="A43" i="14" s="1"/>
  <c r="E1829" i="14"/>
  <c r="A1829" i="14" s="1"/>
  <c r="E756" i="14"/>
  <c r="A756" i="14" s="1"/>
  <c r="E710" i="14"/>
  <c r="A710" i="14" s="1"/>
  <c r="E348" i="14"/>
  <c r="A348" i="14" s="1"/>
  <c r="E2511" i="14"/>
  <c r="A2511" i="14" s="1"/>
  <c r="E1947" i="14"/>
  <c r="A1947" i="14" s="1"/>
  <c r="E2354" i="14"/>
  <c r="A2354" i="14" s="1"/>
  <c r="E802" i="14"/>
  <c r="A802" i="14" s="1"/>
  <c r="E214" i="14"/>
  <c r="A214" i="14" s="1"/>
  <c r="E2490" i="14"/>
  <c r="A2490" i="14" s="1"/>
  <c r="E2349" i="14"/>
  <c r="A2349" i="14" s="1"/>
  <c r="E1074" i="14"/>
  <c r="A1074" i="14" s="1"/>
  <c r="E2426" i="14"/>
  <c r="A2426" i="14" s="1"/>
  <c r="E210" i="14"/>
  <c r="A210" i="14" s="1"/>
  <c r="E945" i="14"/>
  <c r="A945" i="14" s="1"/>
  <c r="E812" i="14"/>
  <c r="A812" i="14" s="1"/>
  <c r="E870" i="14"/>
  <c r="A870" i="14" s="1"/>
  <c r="E1619" i="14"/>
  <c r="A1619" i="14" s="1"/>
  <c r="E2959" i="14"/>
  <c r="A2959" i="14" s="1"/>
  <c r="E2597" i="14"/>
  <c r="A2597" i="14" s="1"/>
  <c r="E1113" i="14"/>
  <c r="A1113" i="14" s="1"/>
  <c r="E2452" i="14"/>
  <c r="A2452" i="14" s="1"/>
  <c r="E2391" i="14"/>
  <c r="A2391" i="14" s="1"/>
  <c r="E1098" i="14"/>
  <c r="A1098" i="14" s="1"/>
  <c r="E1013" i="14"/>
  <c r="A1013" i="14" s="1"/>
  <c r="E1937" i="14"/>
  <c r="A1937" i="14" s="1"/>
  <c r="E264" i="14"/>
  <c r="A264" i="14" s="1"/>
  <c r="E1019" i="14"/>
  <c r="A1019" i="14" s="1"/>
  <c r="E1954" i="14"/>
  <c r="A1954" i="14" s="1"/>
  <c r="E3150" i="14"/>
  <c r="A3150" i="14" s="1"/>
  <c r="E2590" i="14"/>
  <c r="A2590" i="14" s="1"/>
  <c r="E1764" i="14"/>
  <c r="A1764" i="14" s="1"/>
  <c r="E2508" i="14"/>
  <c r="A2508" i="14" s="1"/>
  <c r="E1063" i="14"/>
  <c r="A1063" i="14" s="1"/>
  <c r="E1609" i="14"/>
  <c r="A1609" i="14" s="1"/>
  <c r="E816" i="14"/>
  <c r="A816" i="14" s="1"/>
  <c r="E3186" i="14"/>
  <c r="A3186" i="14" s="1"/>
  <c r="E2548" i="14"/>
  <c r="A2548" i="14" s="1"/>
  <c r="E2677" i="14"/>
  <c r="A2677" i="14" s="1"/>
  <c r="E247" i="14"/>
  <c r="A247" i="14" s="1"/>
  <c r="E2175" i="14"/>
  <c r="A2175" i="14" s="1"/>
  <c r="E1426" i="14"/>
  <c r="A1426" i="14" s="1"/>
  <c r="E2811" i="14"/>
  <c r="A2811" i="14" s="1"/>
  <c r="E2839" i="14"/>
  <c r="A2839" i="14" s="1"/>
  <c r="E155" i="14"/>
  <c r="A155" i="14" s="1"/>
  <c r="E717" i="14"/>
  <c r="A717" i="14" s="1"/>
  <c r="E1145" i="14"/>
  <c r="A1145" i="14" s="1"/>
  <c r="E1038" i="14"/>
  <c r="A1038" i="14" s="1"/>
  <c r="E1613" i="14"/>
  <c r="A1613" i="14" s="1"/>
  <c r="E1745" i="14"/>
  <c r="A1745" i="14" s="1"/>
  <c r="E14" i="14"/>
  <c r="A14" i="14" s="1"/>
  <c r="E2820" i="14"/>
  <c r="A2820" i="14" s="1"/>
  <c r="E460" i="14"/>
  <c r="A460" i="14" s="1"/>
  <c r="E598" i="14"/>
  <c r="A598" i="14" s="1"/>
  <c r="E2090" i="14"/>
  <c r="A2090" i="14" s="1"/>
  <c r="E3163" i="14"/>
  <c r="A3163" i="14" s="1"/>
  <c r="E1468" i="14"/>
  <c r="A1468" i="14" s="1"/>
  <c r="E811" i="14"/>
  <c r="A811" i="14" s="1"/>
  <c r="E3399" i="14"/>
  <c r="A3399" i="14" s="1"/>
  <c r="E1451" i="14"/>
  <c r="A1451" i="14" s="1"/>
  <c r="E2692" i="14"/>
  <c r="A2692" i="14" s="1"/>
  <c r="E1168" i="14"/>
  <c r="A1168" i="14" s="1"/>
  <c r="E1158" i="14"/>
  <c r="A1158" i="14" s="1"/>
  <c r="E2163" i="14"/>
  <c r="A2163" i="14" s="1"/>
  <c r="E1717" i="14"/>
  <c r="A1717" i="14" s="1"/>
  <c r="E1018" i="14"/>
  <c r="A1018" i="14" s="1"/>
  <c r="E1034" i="14"/>
  <c r="A1034" i="14" s="1"/>
  <c r="E972" i="14"/>
  <c r="A972" i="14" s="1"/>
  <c r="E2676" i="14"/>
  <c r="A2676" i="14" s="1"/>
  <c r="E1824" i="14"/>
  <c r="A1824" i="14" s="1"/>
  <c r="E95" i="14"/>
  <c r="A95" i="14" s="1"/>
  <c r="E2461" i="14"/>
  <c r="A2461" i="14" s="1"/>
  <c r="E3130" i="14"/>
  <c r="A3130" i="14" s="1"/>
  <c r="E2369" i="14"/>
  <c r="A2369" i="14" s="1"/>
  <c r="E72" i="14"/>
  <c r="A72" i="14" s="1"/>
  <c r="E826" i="14"/>
  <c r="A826" i="14" s="1"/>
  <c r="E2424" i="14"/>
  <c r="A2424" i="14" s="1"/>
  <c r="E3045" i="14"/>
  <c r="A3045" i="14" s="1"/>
  <c r="E2054" i="14"/>
  <c r="A2054" i="14" s="1"/>
  <c r="E592" i="14"/>
  <c r="A592" i="14" s="1"/>
  <c r="E1817" i="14"/>
  <c r="A1817" i="14" s="1"/>
  <c r="E1066" i="14"/>
  <c r="A1066" i="14" s="1"/>
  <c r="E1285" i="14"/>
  <c r="A1285" i="14" s="1"/>
  <c r="E2252" i="14"/>
  <c r="A2252" i="14" s="1"/>
  <c r="E270" i="14"/>
  <c r="A270" i="14" s="1"/>
  <c r="E2229" i="14"/>
  <c r="A2229" i="14" s="1"/>
  <c r="E2525" i="14"/>
  <c r="A2525" i="14" s="1"/>
  <c r="E1389" i="14"/>
  <c r="A1389" i="14" s="1"/>
  <c r="E1458" i="14"/>
  <c r="A1458" i="14" s="1"/>
  <c r="E3370" i="14"/>
  <c r="A3370" i="14" s="1"/>
  <c r="E473" i="14"/>
  <c r="A473" i="14" s="1"/>
  <c r="E2402" i="14"/>
  <c r="A2402" i="14" s="1"/>
  <c r="E2966" i="14"/>
  <c r="A2966" i="14" s="1"/>
  <c r="E2146" i="14"/>
  <c r="A2146" i="14" s="1"/>
  <c r="E672" i="14"/>
  <c r="A672" i="14" s="1"/>
  <c r="E1570" i="14"/>
  <c r="A1570" i="14" s="1"/>
  <c r="E865" i="14"/>
  <c r="A865" i="14" s="1"/>
  <c r="E2800" i="14"/>
  <c r="A2800" i="14" s="1"/>
  <c r="E3258" i="14"/>
  <c r="A3258" i="14" s="1"/>
  <c r="E2744" i="14"/>
  <c r="A2744" i="14" s="1"/>
  <c r="E2852" i="14"/>
  <c r="A2852" i="14" s="1"/>
  <c r="E912" i="14"/>
  <c r="A912" i="14" s="1"/>
  <c r="E3350" i="14"/>
  <c r="A3350" i="14" s="1"/>
  <c r="E1869" i="14"/>
  <c r="A1869" i="14" s="1"/>
  <c r="E2600" i="14"/>
  <c r="A2600" i="14" s="1"/>
  <c r="E887" i="14"/>
  <c r="A887" i="14" s="1"/>
  <c r="E1016" i="14"/>
  <c r="A1016" i="14" s="1"/>
  <c r="E937" i="14"/>
  <c r="A937" i="14" s="1"/>
  <c r="E702" i="14"/>
  <c r="A702" i="14" s="1"/>
  <c r="E3042" i="14"/>
  <c r="A3042" i="14" s="1"/>
  <c r="E1984" i="14"/>
  <c r="A1984" i="14" s="1"/>
  <c r="E2212" i="14"/>
  <c r="A2212" i="14" s="1"/>
  <c r="E1960" i="14"/>
  <c r="A1960" i="14" s="1"/>
  <c r="E1071" i="14"/>
  <c r="A1071" i="14" s="1"/>
  <c r="E370" i="14"/>
  <c r="A370" i="14" s="1"/>
  <c r="E1695" i="14"/>
  <c r="A1695" i="14" s="1"/>
  <c r="E98" i="14"/>
  <c r="A98" i="14" s="1"/>
  <c r="E2159" i="14"/>
  <c r="A2159" i="14" s="1"/>
  <c r="E1352" i="14"/>
  <c r="A1352" i="14" s="1"/>
  <c r="E1226" i="14"/>
  <c r="A1226" i="14" s="1"/>
  <c r="E2942" i="14"/>
  <c r="A2942" i="14" s="1"/>
  <c r="E1192" i="14"/>
  <c r="A1192" i="14" s="1"/>
  <c r="E2422" i="14"/>
  <c r="A2422" i="14" s="1"/>
  <c r="E2211" i="14"/>
  <c r="A2211" i="14" s="1"/>
  <c r="E2788" i="14"/>
  <c r="A2788" i="14" s="1"/>
  <c r="E1916" i="14"/>
  <c r="A1916" i="14" s="1"/>
  <c r="E2301" i="14"/>
  <c r="A2301" i="14" s="1"/>
  <c r="E1616" i="14"/>
  <c r="A1616" i="14" s="1"/>
  <c r="E233" i="14"/>
  <c r="A233" i="14" s="1"/>
  <c r="E2563" i="14"/>
  <c r="A2563" i="14" s="1"/>
  <c r="E2615" i="14"/>
  <c r="A2615" i="14" s="1"/>
  <c r="E1175" i="14"/>
  <c r="A1175" i="14" s="1"/>
  <c r="E1101" i="14"/>
  <c r="A1101" i="14" s="1"/>
  <c r="E1075" i="14"/>
  <c r="A1075" i="14" s="1"/>
  <c r="E1607" i="14"/>
  <c r="A1607" i="14" s="1"/>
  <c r="E117" i="14"/>
  <c r="A117" i="14" s="1"/>
  <c r="E678" i="14"/>
  <c r="A678" i="14" s="1"/>
  <c r="E2348" i="14"/>
  <c r="A2348" i="14" s="1"/>
  <c r="E1768" i="14"/>
  <c r="A1768" i="14" s="1"/>
  <c r="E100" i="14"/>
  <c r="A100" i="14" s="1"/>
  <c r="E1241" i="14"/>
  <c r="A1241" i="14" s="1"/>
  <c r="E2351" i="14"/>
  <c r="A2351" i="14" s="1"/>
  <c r="E652" i="14"/>
  <c r="A652" i="14" s="1"/>
  <c r="E2589" i="14"/>
  <c r="A2589" i="14" s="1"/>
  <c r="E1492" i="14"/>
  <c r="A1492" i="14" s="1"/>
  <c r="E1652" i="14"/>
  <c r="A1652" i="14" s="1"/>
  <c r="E3077" i="14"/>
  <c r="A3077" i="14" s="1"/>
  <c r="E240" i="14"/>
  <c r="A240" i="14" s="1"/>
  <c r="E1438" i="14"/>
  <c r="A1438" i="14" s="1"/>
  <c r="E1641" i="14"/>
  <c r="A1641" i="14" s="1"/>
  <c r="E645" i="14"/>
  <c r="A645" i="14" s="1"/>
  <c r="E3025" i="14"/>
  <c r="A3025" i="14" s="1"/>
  <c r="E1532" i="14"/>
  <c r="A1532" i="14" s="1"/>
  <c r="E2873" i="14"/>
  <c r="A2873" i="14" s="1"/>
  <c r="E1186" i="14"/>
  <c r="A1186" i="14" s="1"/>
  <c r="E2639" i="14"/>
  <c r="A2639" i="14" s="1"/>
  <c r="E2346" i="14"/>
  <c r="A2346" i="14" s="1"/>
  <c r="E3080" i="14"/>
  <c r="A3080" i="14" s="1"/>
  <c r="E930" i="14"/>
  <c r="A930" i="14" s="1"/>
  <c r="E206" i="14"/>
  <c r="A206" i="14" s="1"/>
  <c r="E2203" i="14"/>
  <c r="A2203" i="14" s="1"/>
  <c r="E2433" i="14"/>
  <c r="A2433" i="14" s="1"/>
  <c r="E1055" i="14"/>
  <c r="A1055" i="14" s="1"/>
  <c r="E332" i="14"/>
  <c r="A332" i="14" s="1"/>
  <c r="E2447" i="14"/>
  <c r="A2447" i="14" s="1"/>
  <c r="E2633" i="14"/>
  <c r="A2633" i="14" s="1"/>
  <c r="E3240" i="14"/>
  <c r="A3240" i="14" s="1"/>
  <c r="E2775" i="14"/>
  <c r="A2775" i="14" s="1"/>
  <c r="E2888" i="14"/>
  <c r="A2888" i="14" s="1"/>
  <c r="E1356" i="14"/>
  <c r="A1356" i="14" s="1"/>
  <c r="E3345" i="14"/>
  <c r="A3345" i="14" s="1"/>
  <c r="E406" i="14"/>
  <c r="A406" i="14" s="1"/>
  <c r="E80" i="14"/>
  <c r="A80" i="14" s="1"/>
  <c r="E3128" i="14"/>
  <c r="A3128" i="14" s="1"/>
  <c r="E2554" i="14"/>
  <c r="A2554" i="14" s="1"/>
  <c r="E1295" i="14"/>
  <c r="A1295" i="14" s="1"/>
  <c r="E353" i="14"/>
  <c r="A353" i="14" s="1"/>
  <c r="E493" i="14"/>
  <c r="A493" i="14" s="1"/>
  <c r="E1993" i="14"/>
  <c r="A1993" i="14" s="1"/>
  <c r="E1905" i="14"/>
  <c r="A1905" i="14" s="1"/>
  <c r="E2191" i="14"/>
  <c r="A2191" i="14" s="1"/>
  <c r="E2876" i="14"/>
  <c r="A2876" i="14" s="1"/>
  <c r="E3165" i="14"/>
  <c r="A3165" i="14" s="1"/>
  <c r="E2608" i="14"/>
  <c r="A2608" i="14" s="1"/>
  <c r="E1385" i="14"/>
  <c r="A1385" i="14" s="1"/>
  <c r="E54" i="14"/>
  <c r="A54" i="14" s="1"/>
  <c r="E278" i="14"/>
  <c r="A278" i="14" s="1"/>
  <c r="E293" i="14"/>
  <c r="A293" i="14" s="1"/>
  <c r="E1554" i="14"/>
  <c r="A1554" i="14" s="1"/>
  <c r="E1827" i="14"/>
  <c r="A1827" i="14" s="1"/>
  <c r="E637" i="12"/>
  <c r="F639" i="13" s="1"/>
  <c r="E1504" i="14"/>
  <c r="A1504" i="14" s="1"/>
  <c r="E1399" i="14"/>
  <c r="A1399" i="14" s="1"/>
  <c r="E1435" i="14"/>
  <c r="A1435" i="14" s="1"/>
  <c r="E751" i="14"/>
  <c r="A751" i="14" s="1"/>
  <c r="E565" i="14"/>
  <c r="A565" i="14" s="1"/>
  <c r="E2265" i="14"/>
  <c r="A2265" i="14" s="1"/>
  <c r="E3244" i="14"/>
  <c r="A3244" i="14" s="1"/>
  <c r="E195" i="14"/>
  <c r="A195" i="14" s="1"/>
  <c r="E2832" i="14"/>
  <c r="A2832" i="14" s="1"/>
  <c r="E2430" i="14"/>
  <c r="A2430" i="14" s="1"/>
  <c r="E3396" i="14"/>
  <c r="A3396" i="14" s="1"/>
  <c r="E1685" i="14"/>
  <c r="A1685" i="14" s="1"/>
  <c r="E2642" i="14"/>
  <c r="A2642" i="14" s="1"/>
  <c r="E1122" i="14"/>
  <c r="A1122" i="14" s="1"/>
  <c r="E112" i="14"/>
  <c r="A112" i="14" s="1"/>
  <c r="E1867" i="14"/>
  <c r="A1867" i="14" s="1"/>
  <c r="E1277" i="14"/>
  <c r="A1277" i="14" s="1"/>
  <c r="E1621" i="14"/>
  <c r="A1621" i="14" s="1"/>
  <c r="E2949" i="14"/>
  <c r="A2949" i="14" s="1"/>
  <c r="E1537" i="14"/>
  <c r="A1537" i="14" s="1"/>
  <c r="E2728" i="14"/>
  <c r="A2728" i="14" s="1"/>
  <c r="E3172" i="14"/>
  <c r="A3172" i="14" s="1"/>
  <c r="E2279" i="14"/>
  <c r="A2279" i="14" s="1"/>
  <c r="E2031" i="14"/>
  <c r="A2031" i="14" s="1"/>
  <c r="E1222" i="14"/>
  <c r="A1222" i="14" s="1"/>
  <c r="E627" i="14"/>
  <c r="A627" i="14" s="1"/>
  <c r="E1838" i="14"/>
  <c r="A1838" i="14" s="1"/>
  <c r="E2612" i="14"/>
  <c r="A2612" i="14" s="1"/>
  <c r="E1908" i="14"/>
  <c r="A1908" i="14" s="1"/>
  <c r="E1828" i="14"/>
  <c r="A1828" i="14" s="1"/>
  <c r="E1284" i="14"/>
  <c r="A1284" i="14" s="1"/>
  <c r="E2209" i="14"/>
  <c r="A2209" i="14" s="1"/>
  <c r="E713" i="14"/>
  <c r="A713" i="14" s="1"/>
  <c r="E2493" i="14"/>
  <c r="A2493" i="14" s="1"/>
  <c r="E682" i="14"/>
  <c r="A682" i="14" s="1"/>
  <c r="E2386" i="14"/>
  <c r="A2386" i="14" s="1"/>
  <c r="E1020" i="14"/>
  <c r="A1020" i="14" s="1"/>
  <c r="E1574" i="14"/>
  <c r="A1574" i="14" s="1"/>
  <c r="E2927" i="14"/>
  <c r="A2927" i="14" s="1"/>
  <c r="E576" i="14"/>
  <c r="A576" i="14" s="1"/>
  <c r="E303" i="14"/>
  <c r="A303" i="14" s="1"/>
  <c r="E614" i="14"/>
  <c r="A614" i="14" s="1"/>
  <c r="E392" i="14"/>
  <c r="A392" i="14" s="1"/>
  <c r="E1676" i="14"/>
  <c r="A1676" i="14" s="1"/>
  <c r="E209" i="14"/>
  <c r="A209" i="14" s="1"/>
  <c r="E3298" i="14"/>
  <c r="A3298" i="14" s="1"/>
  <c r="E29" i="14"/>
  <c r="A29" i="14" s="1"/>
  <c r="E445" i="14"/>
  <c r="A445" i="14" s="1"/>
  <c r="E485" i="14"/>
  <c r="A485" i="14" s="1"/>
  <c r="E715" i="14"/>
  <c r="A715" i="14" s="1"/>
  <c r="E2195" i="14"/>
  <c r="A2195" i="14" s="1"/>
  <c r="E2033" i="14"/>
  <c r="A2033" i="14" s="1"/>
  <c r="E23" i="14"/>
  <c r="A23" i="14" s="1"/>
  <c r="E2375" i="14"/>
  <c r="A2375" i="14" s="1"/>
  <c r="E1657" i="14"/>
  <c r="A1657" i="14" s="1"/>
  <c r="E3076" i="14"/>
  <c r="A3076" i="14" s="1"/>
  <c r="E2575" i="14"/>
  <c r="A2575" i="14" s="1"/>
  <c r="E919" i="14"/>
  <c r="A919" i="14" s="1"/>
  <c r="E1136" i="14"/>
  <c r="A1136" i="14" s="1"/>
  <c r="E1188" i="14"/>
  <c r="A1188" i="14" s="1"/>
  <c r="E2358" i="14"/>
  <c r="A2358" i="14" s="1"/>
  <c r="E1330" i="14"/>
  <c r="A1330" i="14" s="1"/>
  <c r="E3254" i="14"/>
  <c r="A3254" i="14" s="1"/>
  <c r="E1793" i="14"/>
  <c r="A1793" i="14" s="1"/>
  <c r="E2040" i="14"/>
  <c r="A2040" i="14" s="1"/>
  <c r="E2180" i="14"/>
  <c r="A2180" i="14" s="1"/>
  <c r="E1896" i="14"/>
  <c r="A1896" i="14" s="1"/>
  <c r="E34" i="14"/>
  <c r="A34" i="14" s="1"/>
  <c r="E2455" i="14"/>
  <c r="A2455" i="14" s="1"/>
  <c r="E52" i="14"/>
  <c r="A52" i="14" s="1"/>
  <c r="E2944" i="14"/>
  <c r="A2944" i="14" s="1"/>
  <c r="E3151" i="14"/>
  <c r="A3151" i="14" s="1"/>
  <c r="E3404" i="14"/>
  <c r="A3404" i="14" s="1"/>
  <c r="E1316" i="14"/>
  <c r="A1316" i="14" s="1"/>
  <c r="E725" i="14"/>
  <c r="A725" i="14" s="1"/>
  <c r="E1729" i="14"/>
  <c r="A1729" i="14" s="1"/>
  <c r="E689" i="14"/>
  <c r="A689" i="14" s="1"/>
  <c r="E1443" i="14"/>
  <c r="A1443" i="14" s="1"/>
  <c r="E2000" i="14"/>
  <c r="A2000" i="14" s="1"/>
  <c r="E883" i="14"/>
  <c r="A883" i="14" s="1"/>
  <c r="E1772" i="14"/>
  <c r="A1772" i="14" s="1"/>
  <c r="E1447" i="14"/>
  <c r="A1447" i="14" s="1"/>
  <c r="E2618" i="14"/>
  <c r="A2618" i="14" s="1"/>
  <c r="E1449" i="14"/>
  <c r="A1449" i="14" s="1"/>
  <c r="E2994" i="14"/>
  <c r="A2994" i="14" s="1"/>
  <c r="E1462" i="14"/>
  <c r="A1462" i="14" s="1"/>
  <c r="E477" i="14"/>
  <c r="A477" i="14" s="1"/>
  <c r="E294" i="14"/>
  <c r="A294" i="14" s="1"/>
  <c r="E2479" i="14"/>
  <c r="A2479" i="14" s="1"/>
  <c r="E1917" i="14"/>
  <c r="A1917" i="14" s="1"/>
  <c r="E407" i="14"/>
  <c r="A407" i="14" s="1"/>
  <c r="E1427" i="14"/>
  <c r="A1427" i="14" s="1"/>
  <c r="E1482" i="14"/>
  <c r="A1482" i="14" s="1"/>
  <c r="E2368" i="14"/>
  <c r="A2368" i="14" s="1"/>
  <c r="E754" i="14"/>
  <c r="A754" i="14" s="1"/>
  <c r="E3003" i="14"/>
  <c r="A3003" i="14" s="1"/>
  <c r="E1786" i="14"/>
  <c r="A1786" i="14" s="1"/>
  <c r="E357" i="14"/>
  <c r="A357" i="14" s="1"/>
  <c r="E2242" i="14"/>
  <c r="A2242" i="14" s="1"/>
  <c r="E1283" i="14"/>
  <c r="A1283" i="14" s="1"/>
  <c r="E241" i="14"/>
  <c r="A241" i="14" s="1"/>
  <c r="E1248" i="14"/>
  <c r="A1248" i="14" s="1"/>
  <c r="E1737" i="14"/>
  <c r="A1737" i="14" s="1"/>
  <c r="E1819" i="14"/>
  <c r="A1819" i="14" s="1"/>
  <c r="E2138" i="14"/>
  <c r="A2138" i="14" s="1"/>
  <c r="E1078" i="14"/>
  <c r="A1078" i="14" s="1"/>
  <c r="E448" i="14"/>
  <c r="A448" i="14" s="1"/>
  <c r="E2984" i="14"/>
  <c r="A2984" i="14" s="1"/>
  <c r="E73" i="14"/>
  <c r="A73" i="14" s="1"/>
  <c r="E2420" i="14"/>
  <c r="A2420" i="14" s="1"/>
  <c r="E2259" i="14"/>
  <c r="A2259" i="14" s="1"/>
  <c r="E1133" i="14"/>
  <c r="A1133" i="14" s="1"/>
  <c r="E1220" i="14"/>
  <c r="A1220" i="14" s="1"/>
  <c r="E1084" i="14"/>
  <c r="A1084" i="14" s="1"/>
  <c r="E625" i="14"/>
  <c r="A625" i="14" s="1"/>
  <c r="E2742" i="14"/>
  <c r="A2742" i="14" s="1"/>
  <c r="E87" i="14"/>
  <c r="A87" i="14" s="1"/>
  <c r="E2113" i="14"/>
  <c r="A2113" i="14" s="1"/>
  <c r="E2497" i="14"/>
  <c r="A2497" i="14" s="1"/>
  <c r="E2449" i="14"/>
  <c r="A2449" i="14" s="1"/>
  <c r="E2620" i="14"/>
  <c r="A2620" i="14" s="1"/>
  <c r="E2856" i="14"/>
  <c r="A2856" i="14" s="1"/>
  <c r="E1720" i="14"/>
  <c r="A1720" i="14" s="1"/>
  <c r="E2826" i="14"/>
  <c r="A2826" i="14" s="1"/>
  <c r="E1044" i="14"/>
  <c r="A1044" i="14" s="1"/>
  <c r="E1048" i="14"/>
  <c r="A1048" i="14" s="1"/>
  <c r="E2664" i="14"/>
  <c r="A2664" i="14" s="1"/>
  <c r="E2099" i="14"/>
  <c r="A2099" i="14" s="1"/>
  <c r="E568" i="14"/>
  <c r="A568" i="14" s="1"/>
  <c r="E1612" i="14"/>
  <c r="A1612" i="14" s="1"/>
  <c r="E2379" i="14"/>
  <c r="A2379" i="14" s="1"/>
  <c r="E2627" i="14"/>
  <c r="A2627" i="14" s="1"/>
  <c r="E1756" i="14"/>
  <c r="A1756" i="14" s="1"/>
  <c r="E1413" i="14"/>
  <c r="A1413" i="14" s="1"/>
  <c r="E2172" i="14"/>
  <c r="A2172" i="14" s="1"/>
  <c r="E2669" i="14"/>
  <c r="A2669" i="14" s="1"/>
  <c r="E1347" i="14"/>
  <c r="A1347" i="14" s="1"/>
  <c r="E1898" i="14"/>
  <c r="A1898" i="14" s="1"/>
  <c r="E3351" i="14"/>
  <c r="A3351" i="14" s="1"/>
  <c r="E2142" i="14"/>
  <c r="A2142" i="14" s="1"/>
  <c r="E205" i="14"/>
  <c r="A205" i="14" s="1"/>
  <c r="E1805" i="14"/>
  <c r="A1805" i="14" s="1"/>
  <c r="E166" i="14"/>
  <c r="A166" i="14" s="1"/>
  <c r="E2438" i="14"/>
  <c r="A2438" i="14" s="1"/>
  <c r="E1851" i="14"/>
  <c r="A1851" i="14" s="1"/>
  <c r="E3338" i="14"/>
  <c r="A3338" i="14" s="1"/>
  <c r="E2248" i="14"/>
  <c r="A2248" i="14" s="1"/>
  <c r="E2247" i="14"/>
  <c r="A2247" i="14" s="1"/>
  <c r="E1884" i="14"/>
  <c r="A1884" i="14" s="1"/>
  <c r="E3015" i="14"/>
  <c r="A3015" i="14" s="1"/>
  <c r="E18" i="14"/>
  <c r="A18" i="14" s="1"/>
  <c r="E3156" i="14"/>
  <c r="A3156" i="14" s="1"/>
  <c r="E2968" i="14"/>
  <c r="A2968" i="14" s="1"/>
  <c r="E1144" i="14"/>
  <c r="A1144" i="14" s="1"/>
  <c r="E1368" i="14"/>
  <c r="A1368" i="14" s="1"/>
  <c r="E1184" i="14"/>
  <c r="A1184" i="14" s="1"/>
  <c r="E1967" i="14"/>
  <c r="A1967" i="14" s="1"/>
  <c r="E3054" i="14"/>
  <c r="A3054" i="14" s="1"/>
  <c r="E224" i="14"/>
  <c r="A224" i="14" s="1"/>
  <c r="E1681" i="14"/>
  <c r="A1681" i="14" s="1"/>
  <c r="E966" i="14"/>
  <c r="A966" i="14" s="1"/>
  <c r="E1708" i="14"/>
  <c r="A1708" i="14" s="1"/>
  <c r="E575" i="14"/>
  <c r="A575" i="14" s="1"/>
  <c r="E1195" i="14"/>
  <c r="A1195" i="14" s="1"/>
  <c r="E2574" i="14"/>
  <c r="A2574" i="14" s="1"/>
  <c r="E623" i="14"/>
  <c r="A623" i="14" s="1"/>
  <c r="E2321" i="14"/>
  <c r="A2321" i="14" s="1"/>
  <c r="E2246" i="14"/>
  <c r="A2246" i="14" s="1"/>
  <c r="E587" i="14"/>
  <c r="A587" i="14" s="1"/>
  <c r="E868" i="14"/>
  <c r="A868" i="14" s="1"/>
  <c r="E1499" i="14"/>
  <c r="A1499" i="14" s="1"/>
  <c r="E47" i="14"/>
  <c r="A47" i="14" s="1"/>
  <c r="E2161" i="14"/>
  <c r="A2161" i="14" s="1"/>
  <c r="E1216" i="14"/>
  <c r="A1216" i="14" s="1"/>
  <c r="E2198" i="14"/>
  <c r="A2198" i="14" s="1"/>
  <c r="E3039" i="14"/>
  <c r="A3039" i="14" s="1"/>
  <c r="E1047" i="14"/>
  <c r="A1047" i="14" s="1"/>
  <c r="E3185" i="14"/>
  <c r="A3185" i="14" s="1"/>
  <c r="E2715" i="14"/>
  <c r="A2715" i="14" s="1"/>
  <c r="E271" i="14"/>
  <c r="A271" i="14" s="1"/>
  <c r="E1266" i="14"/>
  <c r="A1266" i="14" s="1"/>
  <c r="E939" i="14"/>
  <c r="A939" i="14" s="1"/>
  <c r="E758" i="14"/>
  <c r="A758" i="14" s="1"/>
  <c r="E2372" i="14"/>
  <c r="A2372" i="14" s="1"/>
  <c r="E2607" i="14"/>
  <c r="A2607" i="14" s="1"/>
  <c r="E1692" i="14"/>
  <c r="A1692" i="14" s="1"/>
  <c r="E3117" i="14"/>
  <c r="A3117" i="14" s="1"/>
  <c r="E116" i="14"/>
  <c r="A116" i="14" s="1"/>
  <c r="E3049" i="14"/>
  <c r="A3049" i="14" s="1"/>
  <c r="E3293" i="14"/>
  <c r="A3293" i="14" s="1"/>
  <c r="E1531" i="14"/>
  <c r="A1531" i="14" s="1"/>
  <c r="E1589" i="14"/>
  <c r="A1589" i="14" s="1"/>
  <c r="E51" i="14"/>
  <c r="A51" i="14" s="1"/>
  <c r="E1979" i="14"/>
  <c r="A1979" i="14" s="1"/>
  <c r="E3078" i="14"/>
  <c r="A3078" i="14" s="1"/>
  <c r="E2541" i="14"/>
  <c r="A2541" i="14" s="1"/>
  <c r="E1191" i="14"/>
  <c r="A1191" i="14" s="1"/>
  <c r="E2550" i="14"/>
  <c r="A2550" i="14" s="1"/>
  <c r="E3359" i="14"/>
  <c r="A3359" i="14" s="1"/>
  <c r="E2193" i="14"/>
  <c r="A2193" i="14" s="1"/>
  <c r="E464" i="14"/>
  <c r="A464" i="14" s="1"/>
  <c r="E1497" i="14"/>
  <c r="A1497" i="14" s="1"/>
  <c r="E248" i="14"/>
  <c r="A248" i="14" s="1"/>
  <c r="E1073" i="14"/>
  <c r="A1073" i="14" s="1"/>
  <c r="E3333" i="14"/>
  <c r="A3333" i="14" s="1"/>
  <c r="E1972" i="14"/>
  <c r="A1972" i="14" s="1"/>
  <c r="E3031" i="14"/>
  <c r="A3031" i="14" s="1"/>
  <c r="E831" i="14"/>
  <c r="A831" i="14" s="1"/>
  <c r="E1723" i="14"/>
  <c r="A1723" i="14" s="1"/>
  <c r="E1731" i="14"/>
  <c r="A1731" i="14" s="1"/>
  <c r="E2353" i="14"/>
  <c r="A2353" i="14" s="1"/>
  <c r="E890" i="14"/>
  <c r="A890" i="14" s="1"/>
  <c r="E2108" i="14"/>
  <c r="A2108" i="14" s="1"/>
  <c r="E862" i="14"/>
  <c r="A862" i="14" s="1"/>
  <c r="E393" i="14"/>
  <c r="A393" i="14" s="1"/>
  <c r="E3418" i="14"/>
  <c r="A3418" i="14" s="1"/>
  <c r="E2030" i="14"/>
  <c r="A2030" i="14" s="1"/>
  <c r="E101" i="14"/>
  <c r="A101" i="14" s="1"/>
  <c r="E2794" i="14"/>
  <c r="A2794" i="14" s="1"/>
  <c r="E1253" i="14"/>
  <c r="A1253" i="14" s="1"/>
  <c r="E2614" i="14"/>
  <c r="A2614" i="14" s="1"/>
  <c r="E2986" i="14"/>
  <c r="A2986" i="14" s="1"/>
  <c r="E2823" i="14"/>
  <c r="A2823" i="14" s="1"/>
  <c r="E2125" i="14"/>
  <c r="A2125" i="14" s="1"/>
  <c r="E2921" i="14"/>
  <c r="A2921" i="14" s="1"/>
  <c r="E1153" i="14"/>
  <c r="A1153" i="14" s="1"/>
  <c r="E1932" i="14"/>
  <c r="A1932" i="14" s="1"/>
  <c r="E1877" i="14"/>
  <c r="A1877" i="14" s="1"/>
  <c r="E2865" i="14"/>
  <c r="A2865" i="14" s="1"/>
  <c r="E2232" i="14"/>
  <c r="A2232" i="14" s="1"/>
  <c r="E1214" i="14"/>
  <c r="A1214" i="14" s="1"/>
  <c r="E2960" i="14"/>
  <c r="A2960" i="14" s="1"/>
  <c r="E987" i="14"/>
  <c r="A987" i="14" s="1"/>
  <c r="E685" i="14"/>
  <c r="A685" i="14" s="1"/>
  <c r="E2047" i="14"/>
  <c r="A2047" i="14" s="1"/>
  <c r="E3033" i="14"/>
  <c r="A3033" i="14" s="1"/>
  <c r="E2975" i="14"/>
  <c r="A2975" i="14" s="1"/>
  <c r="E1923" i="14"/>
  <c r="A1923" i="14" s="1"/>
  <c r="E649" i="14"/>
  <c r="A649" i="14" s="1"/>
  <c r="E2610" i="14"/>
  <c r="A2610" i="14" s="1"/>
  <c r="E2448" i="14"/>
  <c r="A2448" i="14" s="1"/>
  <c r="E562" i="14"/>
  <c r="A562" i="14" s="1"/>
  <c r="E1311" i="14"/>
  <c r="A1311" i="14" s="1"/>
  <c r="E1154" i="14"/>
  <c r="A1154" i="14" s="1"/>
  <c r="E1118" i="14"/>
  <c r="A1118" i="14" s="1"/>
  <c r="E196" i="14"/>
  <c r="A196" i="14" s="1"/>
  <c r="E2400" i="14"/>
  <c r="A2400" i="14" s="1"/>
  <c r="E1012" i="14"/>
  <c r="A1012" i="14" s="1"/>
  <c r="E2477" i="14"/>
  <c r="A2477" i="14" s="1"/>
  <c r="E3343" i="14"/>
  <c r="A3343" i="14" s="1"/>
  <c r="E2981" i="14"/>
  <c r="A2981" i="14" s="1"/>
  <c r="E1702" i="14"/>
  <c r="A1702" i="14" s="1"/>
  <c r="E1221" i="14"/>
  <c r="A1221" i="14" s="1"/>
  <c r="E135" i="14"/>
  <c r="A135" i="14" s="1"/>
  <c r="E2339" i="14"/>
  <c r="A2339" i="14" s="1"/>
  <c r="E1070" i="14"/>
  <c r="A1070" i="14" s="1"/>
  <c r="E1498" i="14"/>
  <c r="A1498" i="14" s="1"/>
  <c r="E2998" i="14"/>
  <c r="A2998" i="14" s="1"/>
  <c r="E2032" i="14"/>
  <c r="A2032" i="14" s="1"/>
  <c r="E2695" i="14"/>
  <c r="A2695" i="14" s="1"/>
  <c r="E235" i="14"/>
  <c r="A235" i="14" s="1"/>
  <c r="E1976" i="14"/>
  <c r="A1976" i="14" s="1"/>
  <c r="E2585" i="14"/>
  <c r="A2585" i="14" s="1"/>
  <c r="E115" i="14"/>
  <c r="A115" i="14" s="1"/>
  <c r="E2602" i="14"/>
  <c r="A2602" i="14" s="1"/>
  <c r="E318" i="14"/>
  <c r="A318" i="14" s="1"/>
  <c r="E2491" i="14"/>
  <c r="A2491" i="14" s="1"/>
  <c r="E1411" i="14"/>
  <c r="A1411" i="14" s="1"/>
  <c r="E1139" i="14"/>
  <c r="A1139" i="14" s="1"/>
  <c r="E1218" i="14"/>
  <c r="A1218" i="14" s="1"/>
  <c r="E143" i="14"/>
  <c r="A143" i="14" s="1"/>
  <c r="E748" i="14"/>
  <c r="A748" i="14" s="1"/>
  <c r="E2155" i="14"/>
  <c r="A2155" i="14" s="1"/>
  <c r="E799" i="14"/>
  <c r="A799" i="14" s="1"/>
  <c r="E1182" i="14"/>
  <c r="A1182" i="14" s="1"/>
  <c r="E1481" i="14"/>
  <c r="A1481" i="14" s="1"/>
  <c r="E1694" i="14"/>
  <c r="A1694" i="14" s="1"/>
  <c r="E1774" i="14"/>
  <c r="A1774" i="14" s="1"/>
  <c r="E1011" i="14"/>
  <c r="A1011" i="14" s="1"/>
  <c r="E280" i="14"/>
  <c r="A280" i="14" s="1"/>
  <c r="E1807" i="14"/>
  <c r="A1807" i="14" s="1"/>
  <c r="E1028" i="14"/>
  <c r="A1028" i="14" s="1"/>
  <c r="E3291" i="14"/>
  <c r="A3291" i="14" s="1"/>
  <c r="E2547" i="14"/>
  <c r="A2547" i="14" s="1"/>
  <c r="E2393" i="14"/>
  <c r="A2393" i="14" s="1"/>
  <c r="E2233" i="14"/>
  <c r="A2233" i="14" s="1"/>
  <c r="E2863" i="14"/>
  <c r="A2863" i="14" s="1"/>
  <c r="E153" i="14"/>
  <c r="A153" i="14" s="1"/>
  <c r="E521" i="14"/>
  <c r="A521" i="14" s="1"/>
  <c r="E2897" i="14"/>
  <c r="A2897" i="14" s="1"/>
  <c r="E808" i="14"/>
  <c r="A808" i="14" s="1"/>
  <c r="E1104" i="14"/>
  <c r="A1104" i="14" s="1"/>
  <c r="E1813" i="14"/>
  <c r="A1813" i="14" s="1"/>
  <c r="E805" i="14"/>
  <c r="A805" i="14" s="1"/>
  <c r="E94" i="14"/>
  <c r="A94" i="14" s="1"/>
  <c r="E2902" i="14"/>
  <c r="A2902" i="14" s="1"/>
  <c r="E1994" i="14"/>
  <c r="A1994" i="14" s="1"/>
  <c r="E806" i="14"/>
  <c r="A806" i="14" s="1"/>
  <c r="E1855" i="14"/>
  <c r="A1855" i="14" s="1"/>
  <c r="E911" i="14"/>
  <c r="A911" i="14" s="1"/>
  <c r="E1635" i="14"/>
  <c r="A1635" i="14" s="1"/>
  <c r="E3297" i="14"/>
  <c r="A3297" i="14" s="1"/>
  <c r="E2324" i="14"/>
  <c r="A2324" i="14" s="1"/>
  <c r="E2226" i="14"/>
  <c r="A2226" i="14" s="1"/>
  <c r="E2419" i="14"/>
  <c r="A2419" i="14" s="1"/>
  <c r="E3171" i="14"/>
  <c r="A3171" i="14" s="1"/>
  <c r="E2256" i="14"/>
  <c r="A2256" i="14" s="1"/>
  <c r="E258" i="14"/>
  <c r="A258" i="14" s="1"/>
  <c r="E2746" i="14"/>
  <c r="A2746" i="14" s="1"/>
  <c r="E2166" i="14"/>
  <c r="A2166" i="14" s="1"/>
  <c r="E997" i="14"/>
  <c r="A997" i="14" s="1"/>
  <c r="E2063" i="14"/>
  <c r="A2063" i="14" s="1"/>
  <c r="E879" i="14"/>
  <c r="A879" i="14" s="1"/>
  <c r="E2337" i="14"/>
  <c r="A2337" i="14" s="1"/>
  <c r="E720" i="14"/>
  <c r="A720" i="14" s="1"/>
  <c r="E17" i="14"/>
  <c r="A17" i="14" s="1"/>
  <c r="E1338" i="14"/>
  <c r="A1338" i="14" s="1"/>
  <c r="E2551" i="14"/>
  <c r="A2551" i="14" s="1"/>
  <c r="E3328" i="14"/>
  <c r="A3328" i="14" s="1"/>
  <c r="E26" i="14"/>
  <c r="A26" i="14" s="1"/>
  <c r="E1260" i="14"/>
  <c r="A1260" i="14" s="1"/>
  <c r="E2319" i="14"/>
  <c r="A2319" i="14" s="1"/>
  <c r="E401" i="14"/>
  <c r="A401" i="14" s="1"/>
  <c r="E512" i="14"/>
  <c r="A512" i="14" s="1"/>
  <c r="E2569" i="14"/>
  <c r="A2569" i="14" s="1"/>
  <c r="E59" i="14"/>
  <c r="A59" i="14" s="1"/>
  <c r="E61" i="14"/>
  <c r="A61" i="14" s="1"/>
  <c r="E790" i="14"/>
  <c r="A790" i="14" s="1"/>
  <c r="E1522" i="14"/>
  <c r="A1522" i="14" s="1"/>
  <c r="E574" i="14"/>
  <c r="A574" i="14" s="1"/>
  <c r="E2467" i="14"/>
  <c r="A2467" i="14" s="1"/>
  <c r="E2074" i="14"/>
  <c r="A2074" i="14" s="1"/>
  <c r="E2096" i="14"/>
  <c r="A2096" i="14" s="1"/>
  <c r="E3368" i="14"/>
  <c r="A3368" i="14" s="1"/>
  <c r="E2255" i="14"/>
  <c r="A2255" i="14" s="1"/>
  <c r="E1844" i="14"/>
  <c r="A1844" i="14" s="1"/>
  <c r="E1332" i="14"/>
  <c r="A1332" i="14" s="1"/>
  <c r="E2891" i="14"/>
  <c r="A2891" i="14" s="1"/>
  <c r="E3019" i="14"/>
  <c r="A3019" i="14" s="1"/>
  <c r="E2956" i="14"/>
  <c r="A2956" i="14" s="1"/>
  <c r="E2720" i="14"/>
  <c r="A2720" i="14" s="1"/>
  <c r="E1524" i="14"/>
  <c r="A1524" i="14" s="1"/>
  <c r="E528" i="14"/>
  <c r="A528" i="14" s="1"/>
  <c r="E2482" i="14"/>
  <c r="A2482" i="14" s="1"/>
  <c r="E822" i="14"/>
  <c r="A822" i="14" s="1"/>
  <c r="E847" i="14"/>
  <c r="A847" i="14" s="1"/>
  <c r="E2792" i="14"/>
  <c r="A2792" i="14" s="1"/>
  <c r="E1272" i="14"/>
  <c r="A1272" i="14" s="1"/>
  <c r="E807" i="14"/>
  <c r="A807" i="14" s="1"/>
  <c r="E2760" i="14"/>
  <c r="A2760" i="14" s="1"/>
  <c r="E2858" i="14"/>
  <c r="A2858" i="14" s="1"/>
  <c r="E1606" i="14"/>
  <c r="A1606" i="14" s="1"/>
  <c r="E2577" i="14"/>
  <c r="A2577" i="14" s="1"/>
  <c r="E1397" i="14"/>
  <c r="A1397" i="14" s="1"/>
  <c r="E1505" i="14"/>
  <c r="A1505" i="14" s="1"/>
  <c r="E3018" i="14"/>
  <c r="A3018" i="14" s="1"/>
  <c r="E2505" i="14"/>
  <c r="A2505" i="14" s="1"/>
  <c r="E292" i="14"/>
  <c r="A292" i="14" s="1"/>
  <c r="E962" i="14"/>
  <c r="A962" i="14" s="1"/>
  <c r="E1777" i="14"/>
  <c r="A1777" i="14" s="1"/>
  <c r="E2623" i="14"/>
  <c r="A2623" i="14" s="1"/>
  <c r="E3344" i="14"/>
  <c r="A3344" i="14" s="1"/>
  <c r="E905" i="14"/>
  <c r="A905" i="14" s="1"/>
  <c r="E3334" i="14"/>
  <c r="A3334" i="14" s="1"/>
  <c r="E852" i="14"/>
  <c r="A852" i="14" s="1"/>
  <c r="E3255" i="14"/>
  <c r="A3255" i="14" s="1"/>
  <c r="E1668" i="14"/>
  <c r="A1668" i="14" s="1"/>
  <c r="E2102" i="14"/>
  <c r="A2102" i="14" s="1"/>
  <c r="E2979" i="14"/>
  <c r="A2979" i="14" s="1"/>
  <c r="E1631" i="14"/>
  <c r="A1631" i="14" s="1"/>
  <c r="E1999" i="14"/>
  <c r="A1999" i="14" s="1"/>
  <c r="E791" i="14"/>
  <c r="A791" i="14" s="1"/>
  <c r="E1841" i="14"/>
  <c r="A1841" i="14" s="1"/>
  <c r="E1771" i="14"/>
  <c r="A1771" i="14" s="1"/>
  <c r="E2812" i="14"/>
  <c r="A2812" i="14" s="1"/>
  <c r="E2526" i="14"/>
  <c r="A2526" i="14" s="1"/>
  <c r="E3383" i="14"/>
  <c r="A3383" i="14" s="1"/>
  <c r="E2460" i="14"/>
  <c r="A2460" i="14" s="1"/>
  <c r="E1850" i="14"/>
  <c r="A1850" i="14" s="1"/>
  <c r="E1391" i="14"/>
  <c r="A1391" i="14" s="1"/>
  <c r="E1103" i="14"/>
  <c r="A1103" i="14" s="1"/>
  <c r="E907" i="14"/>
  <c r="A907" i="14" s="1"/>
  <c r="E2484" i="14"/>
  <c r="A2484" i="14" s="1"/>
  <c r="E2052" i="14"/>
  <c r="A2052" i="14" s="1"/>
  <c r="E3408" i="14"/>
  <c r="A3408" i="14" s="1"/>
  <c r="E255" i="14"/>
  <c r="A255" i="14" s="1"/>
  <c r="E2204" i="14"/>
  <c r="A2204" i="14" s="1"/>
  <c r="E1361" i="14"/>
  <c r="A1361" i="14" s="1"/>
  <c r="E1384" i="14"/>
  <c r="A1384" i="14" s="1"/>
  <c r="E1328" i="14"/>
  <c r="A1328" i="14" s="1"/>
  <c r="E2341" i="14"/>
  <c r="A2341" i="14" s="1"/>
  <c r="E556" i="14"/>
  <c r="A556" i="14" s="1"/>
  <c r="E2848" i="14"/>
  <c r="A2848" i="14" s="1"/>
  <c r="E1904" i="14"/>
  <c r="A1904" i="14" s="1"/>
  <c r="E9" i="14"/>
  <c r="A9" i="14" s="1"/>
  <c r="E260" i="14"/>
  <c r="A260" i="14" s="1"/>
  <c r="E1648" i="14"/>
  <c r="A1648" i="14" s="1"/>
  <c r="E3287" i="14"/>
  <c r="A3287" i="14" s="1"/>
  <c r="E979" i="14"/>
  <c r="A979" i="14" s="1"/>
  <c r="E1225" i="14"/>
  <c r="A1225" i="14" s="1"/>
  <c r="E1442" i="14"/>
  <c r="A1442" i="14" s="1"/>
  <c r="E2507" i="14"/>
  <c r="A2507" i="14" s="1"/>
  <c r="E1810" i="14"/>
  <c r="A1810" i="14" s="1"/>
  <c r="E1992" i="14"/>
  <c r="A1992" i="14" s="1"/>
  <c r="E3312" i="14"/>
  <c r="A3312" i="14" s="1"/>
  <c r="E581" i="14"/>
  <c r="A581" i="14" s="1"/>
  <c r="E1052" i="14"/>
  <c r="A1052" i="14" s="1"/>
  <c r="E2081" i="14"/>
  <c r="A2081" i="14" s="1"/>
  <c r="E2616" i="14"/>
  <c r="A2616" i="14" s="1"/>
  <c r="E1450" i="14"/>
  <c r="A1450" i="14" s="1"/>
  <c r="E1557" i="14"/>
  <c r="A1557" i="14" s="1"/>
  <c r="E152" i="14"/>
  <c r="A152" i="14" s="1"/>
  <c r="E771" i="14"/>
  <c r="A771" i="14" s="1"/>
  <c r="E499" i="14"/>
  <c r="A499" i="14" s="1"/>
  <c r="E350" i="14"/>
  <c r="A350" i="14" s="1"/>
  <c r="E2503" i="14"/>
  <c r="A2503" i="14" s="1"/>
  <c r="E3269" i="14"/>
  <c r="A3269" i="14" s="1"/>
  <c r="E570" i="14"/>
  <c r="A570" i="14" s="1"/>
  <c r="E2904" i="14"/>
  <c r="A2904" i="14" s="1"/>
  <c r="E768" i="14"/>
  <c r="A768" i="14" s="1"/>
  <c r="E3325" i="14"/>
  <c r="A3325" i="14" s="1"/>
  <c r="E1964" i="14"/>
  <c r="A1964" i="14" s="1"/>
  <c r="E268" i="14"/>
  <c r="A268" i="14" s="1"/>
  <c r="E1670" i="14"/>
  <c r="A1670" i="14" s="1"/>
  <c r="E1246" i="14"/>
  <c r="A1246" i="14" s="1"/>
  <c r="E5" i="14"/>
  <c r="A5" i="14" s="1"/>
  <c r="E2537" i="14"/>
  <c r="A2537" i="14" s="1"/>
  <c r="E1336" i="14"/>
  <c r="A1336" i="14" s="1"/>
  <c r="E2568" i="14"/>
  <c r="A2568" i="14" s="1"/>
  <c r="E2522" i="14"/>
  <c r="A2522" i="14" s="1"/>
  <c r="E721" i="14"/>
  <c r="A721" i="14" s="1"/>
  <c r="E1114" i="14"/>
  <c r="A1114" i="14" s="1"/>
  <c r="E1550" i="14"/>
  <c r="A1550" i="14" s="1"/>
  <c r="E1370" i="14"/>
  <c r="A1370" i="14" s="1"/>
  <c r="E423" i="14"/>
  <c r="A423" i="14" s="1"/>
  <c r="E2809" i="14"/>
  <c r="A2809" i="14" s="1"/>
  <c r="E719" i="14"/>
  <c r="A719" i="14" s="1"/>
  <c r="E2325" i="14"/>
  <c r="A2325" i="14" s="1"/>
  <c r="E3252" i="14"/>
  <c r="A3252" i="14" s="1"/>
  <c r="E2168" i="14"/>
  <c r="A2168" i="14" s="1"/>
  <c r="E573" i="14"/>
  <c r="A573" i="14" s="1"/>
  <c r="E2035" i="14"/>
  <c r="A2035" i="14" s="1"/>
  <c r="E878" i="14"/>
  <c r="A878" i="14" s="1"/>
  <c r="E2804" i="14"/>
  <c r="A2804" i="14" s="1"/>
  <c r="E2466" i="14"/>
  <c r="A2466" i="14" s="1"/>
  <c r="E2385" i="14"/>
  <c r="A2385" i="14" s="1"/>
  <c r="E3029" i="14"/>
  <c r="A3029" i="14" s="1"/>
  <c r="E427" i="14"/>
  <c r="A427" i="14" s="1"/>
  <c r="E740" i="14"/>
  <c r="A740" i="14" s="1"/>
  <c r="E557" i="14"/>
  <c r="A557" i="14" s="1"/>
  <c r="E1132" i="14"/>
  <c r="A1132" i="14" s="1"/>
  <c r="E3421" i="14"/>
  <c r="A3421" i="14" s="1"/>
  <c r="E283" i="14"/>
  <c r="A283" i="14" s="1"/>
  <c r="E514" i="14"/>
  <c r="A514" i="14" s="1"/>
  <c r="E2658" i="14"/>
  <c r="A2658" i="14" s="1"/>
  <c r="E2472" i="14"/>
  <c r="A2472" i="14" s="1"/>
  <c r="E674" i="14"/>
  <c r="A674" i="14" s="1"/>
  <c r="E1795" i="14"/>
  <c r="A1795" i="14" s="1"/>
  <c r="E2485" i="14"/>
  <c r="A2485" i="14" s="1"/>
  <c r="E46" i="14"/>
  <c r="A46" i="14" s="1"/>
  <c r="E2481" i="14"/>
  <c r="A2481" i="14" s="1"/>
  <c r="E2654" i="14"/>
  <c r="A2654" i="14" s="1"/>
  <c r="E1210" i="14"/>
  <c r="A1210" i="14" s="1"/>
  <c r="E15" i="14"/>
  <c r="A15" i="14" s="1"/>
  <c r="E2263" i="14"/>
  <c r="A2263" i="14" s="1"/>
  <c r="E2502" i="14"/>
  <c r="A2502" i="14" s="1"/>
  <c r="E765" i="14"/>
  <c r="A765" i="14" s="1"/>
  <c r="E2002" i="14"/>
  <c r="A2002" i="14" s="1"/>
  <c r="E454" i="14"/>
  <c r="A454" i="14" s="1"/>
  <c r="E1881" i="14"/>
  <c r="A1881" i="14" s="1"/>
  <c r="E871" i="14"/>
  <c r="A871" i="14" s="1"/>
  <c r="E1387" i="14"/>
  <c r="A1387" i="14" s="1"/>
  <c r="E2759" i="14"/>
  <c r="A2759" i="14" s="1"/>
  <c r="E780" i="14"/>
  <c r="A780" i="14" s="1"/>
  <c r="E844" i="14"/>
  <c r="A844" i="14" s="1"/>
  <c r="E3228" i="14"/>
  <c r="A3228" i="14" s="1"/>
  <c r="E2312" i="14"/>
  <c r="A2312" i="14" s="1"/>
  <c r="E2037" i="14"/>
  <c r="A2037" i="14" s="1"/>
  <c r="E2912" i="14"/>
  <c r="A2912" i="14" s="1"/>
  <c r="E494" i="14"/>
  <c r="A494" i="14" s="1"/>
  <c r="E3182" i="14"/>
  <c r="A3182" i="14" s="1"/>
  <c r="E526" i="14"/>
  <c r="A526" i="14" s="1"/>
  <c r="E2969" i="14"/>
  <c r="A2969" i="14" s="1"/>
  <c r="E176" i="14"/>
  <c r="A176" i="14" s="1"/>
  <c r="E760" i="14"/>
  <c r="A760" i="14" s="1"/>
  <c r="E2251" i="14"/>
  <c r="A2251" i="14" s="1"/>
  <c r="E216" i="14"/>
  <c r="A216" i="14" s="1"/>
  <c r="E3371" i="14"/>
  <c r="A3371" i="14" s="1"/>
  <c r="E2514" i="14"/>
  <c r="A2514" i="14" s="1"/>
  <c r="E2458" i="14"/>
  <c r="A2458" i="14" s="1"/>
  <c r="E2842" i="14"/>
  <c r="A2842" i="14" s="1"/>
  <c r="E3277" i="14"/>
  <c r="A3277" i="14" s="1"/>
  <c r="E3266" i="14"/>
  <c r="A3266" i="14" s="1"/>
  <c r="E467" i="14"/>
  <c r="A467" i="14" s="1"/>
  <c r="E2283" i="14"/>
  <c r="A2283" i="14" s="1"/>
  <c r="E1161" i="14"/>
  <c r="A1161" i="14" s="1"/>
  <c r="E3005" i="14"/>
  <c r="A3005" i="14" s="1"/>
  <c r="E3376" i="14"/>
  <c r="A3376" i="14" s="1"/>
  <c r="E2254" i="14"/>
  <c r="A2254" i="14" s="1"/>
  <c r="E599" i="14"/>
  <c r="A599" i="14" s="1"/>
  <c r="E2595" i="14"/>
  <c r="A2595" i="14" s="1"/>
  <c r="E1223" i="14"/>
  <c r="A1223" i="14" s="1"/>
  <c r="E282" i="14"/>
  <c r="A282" i="14" s="1"/>
  <c r="E1341" i="14"/>
  <c r="A1341" i="14" s="1"/>
  <c r="E345" i="14"/>
  <c r="A345" i="14" s="1"/>
  <c r="E736" i="14"/>
  <c r="A736" i="14" s="1"/>
  <c r="E3410" i="14"/>
  <c r="A3410" i="14" s="1"/>
  <c r="E1359" i="14"/>
  <c r="A1359" i="14" s="1"/>
  <c r="E64" i="14"/>
  <c r="A64" i="14" s="1"/>
  <c r="E1091" i="14"/>
  <c r="A1091" i="14" s="1"/>
  <c r="E1996" i="14"/>
  <c r="A1996" i="14" s="1"/>
  <c r="E3174" i="14"/>
  <c r="A3174" i="14" s="1"/>
  <c r="E1201" i="14"/>
  <c r="A1201" i="14" s="1"/>
  <c r="E2769" i="14"/>
  <c r="A2769" i="14" s="1"/>
  <c r="E1895" i="14"/>
  <c r="A1895" i="14" s="1"/>
  <c r="E2333" i="14"/>
  <c r="A2333" i="14" s="1"/>
  <c r="E3209" i="14"/>
  <c r="A3209" i="14" s="1"/>
  <c r="E735" i="14"/>
  <c r="A735" i="14" s="1"/>
  <c r="E960" i="14"/>
  <c r="A960" i="14" s="1"/>
  <c r="E1476" i="14"/>
  <c r="A1476" i="14" s="1"/>
  <c r="E1374" i="14"/>
  <c r="A1374" i="14" s="1"/>
  <c r="E2111" i="14"/>
  <c r="A2111" i="14" s="1"/>
  <c r="E2462" i="14"/>
  <c r="A2462" i="14" s="1"/>
  <c r="E1079" i="14"/>
  <c r="A1079" i="14" s="1"/>
  <c r="E601" i="14"/>
  <c r="A601" i="14" s="1"/>
  <c r="E2134" i="14"/>
  <c r="A2134" i="14" s="1"/>
  <c r="E942" i="14"/>
  <c r="A942" i="14" s="1"/>
  <c r="E2122" i="14"/>
  <c r="A2122" i="14" s="1"/>
  <c r="E3223" i="14"/>
  <c r="A3223" i="14" s="1"/>
  <c r="E385" i="14"/>
  <c r="A385" i="14" s="1"/>
  <c r="E252" i="14"/>
  <c r="A252" i="14" s="1"/>
  <c r="E2761" i="14"/>
  <c r="A2761" i="14" s="1"/>
  <c r="E1581" i="14"/>
  <c r="A1581" i="14" s="1"/>
  <c r="E3006" i="14"/>
  <c r="A3006" i="14" s="1"/>
  <c r="E2098" i="14"/>
  <c r="A2098" i="14" s="1"/>
  <c r="E3097" i="14"/>
  <c r="A3097" i="14" s="1"/>
  <c r="E2070" i="14"/>
  <c r="A2070" i="14" s="1"/>
  <c r="E1083" i="14"/>
  <c r="A1083" i="14" s="1"/>
  <c r="E2882" i="14"/>
  <c r="A2882" i="14" s="1"/>
  <c r="E2716" i="14"/>
  <c r="A2716" i="14" s="1"/>
  <c r="E120" i="14"/>
  <c r="A120" i="14" s="1"/>
  <c r="E243" i="14"/>
  <c r="A243" i="14" s="1"/>
  <c r="E2298" i="14"/>
  <c r="A2298" i="14" s="1"/>
  <c r="E1605" i="14"/>
  <c r="A1605" i="14" s="1"/>
  <c r="E13" i="14"/>
  <c r="A13" i="14" s="1"/>
  <c r="E1282" i="14"/>
  <c r="A1282" i="14" s="1"/>
  <c r="E1528" i="14"/>
  <c r="A1528" i="14" s="1"/>
  <c r="E2439" i="14"/>
  <c r="A2439" i="14" s="1"/>
  <c r="E2861" i="14"/>
  <c r="A2861" i="14" s="1"/>
  <c r="E2899" i="14"/>
  <c r="A2899" i="14" s="1"/>
  <c r="E2542" i="14"/>
  <c r="A2542" i="14" s="1"/>
  <c r="E1259" i="14"/>
  <c r="A1259" i="14" s="1"/>
  <c r="E2044" i="14"/>
  <c r="A2044" i="14" s="1"/>
  <c r="E1408" i="14"/>
  <c r="A1408" i="14" s="1"/>
  <c r="E693" i="14"/>
  <c r="A693" i="14" s="1"/>
  <c r="E540" i="14"/>
  <c r="A540" i="14" s="1"/>
  <c r="E1252" i="14"/>
  <c r="A1252" i="14" s="1"/>
  <c r="E1467" i="14"/>
  <c r="A1467" i="14" s="1"/>
  <c r="E1491" i="14"/>
  <c r="A1491" i="14" s="1"/>
  <c r="E675" i="14"/>
  <c r="A675" i="14" s="1"/>
  <c r="E2879" i="14"/>
  <c r="A2879" i="14" s="1"/>
  <c r="E3104" i="14"/>
  <c r="A3104" i="14" s="1"/>
  <c r="E424" i="14"/>
  <c r="A424" i="14" s="1"/>
  <c r="E2763" i="14"/>
  <c r="A2763" i="14" s="1"/>
  <c r="E3403" i="14"/>
  <c r="A3403" i="14" s="1"/>
  <c r="E3306" i="14"/>
  <c r="A3306" i="14" s="1"/>
  <c r="E435" i="14"/>
  <c r="A435" i="14" s="1"/>
  <c r="E300" i="14"/>
  <c r="A300" i="14" s="1"/>
  <c r="E3308" i="14"/>
  <c r="A3308" i="14" s="1"/>
  <c r="E2018" i="14"/>
  <c r="A2018" i="14" s="1"/>
  <c r="E390" i="14"/>
  <c r="A390" i="14" s="1"/>
  <c r="E2457" i="14"/>
  <c r="A2457" i="14" s="1"/>
  <c r="E130" i="14"/>
  <c r="A130" i="14" s="1"/>
  <c r="E1971" i="14"/>
  <c r="A1971" i="14" s="1"/>
  <c r="E1299" i="14"/>
  <c r="A1299" i="14" s="1"/>
  <c r="E2690" i="14"/>
  <c r="A2690" i="14" s="1"/>
  <c r="E181" i="14"/>
  <c r="A181" i="14" s="1"/>
  <c r="E1089" i="14"/>
  <c r="A1089" i="14" s="1"/>
  <c r="E1950" i="14"/>
  <c r="A1950" i="14" s="1"/>
  <c r="E1837" i="14"/>
  <c r="A1837" i="14" s="1"/>
  <c r="E2653" i="14"/>
  <c r="A2653" i="14" s="1"/>
  <c r="E1400" i="14"/>
  <c r="A1400" i="14" s="1"/>
  <c r="E1325" i="14"/>
  <c r="A1325" i="14" s="1"/>
  <c r="E1060" i="14"/>
  <c r="A1060" i="14" s="1"/>
  <c r="E2374" i="14"/>
  <c r="A2374" i="14" s="1"/>
  <c r="E1682" i="14"/>
  <c r="A1682" i="14" s="1"/>
  <c r="E2441" i="14"/>
  <c r="A2441" i="14" s="1"/>
  <c r="E1147" i="14"/>
  <c r="A1147" i="14" s="1"/>
  <c r="E1595" i="14"/>
  <c r="A1595" i="14" s="1"/>
  <c r="E253" i="14"/>
  <c r="A253" i="14" s="1"/>
  <c r="E2258" i="14"/>
  <c r="A2258" i="14" s="1"/>
  <c r="E2186" i="14"/>
  <c r="A2186" i="14" s="1"/>
  <c r="E1614" i="14"/>
  <c r="A1614" i="14" s="1"/>
  <c r="E909" i="14"/>
  <c r="A909" i="14" s="1"/>
  <c r="E3176" i="14"/>
  <c r="A3176" i="14" s="1"/>
  <c r="E2071" i="14"/>
  <c r="A2071" i="14" s="1"/>
  <c r="E624" i="14"/>
  <c r="A624" i="14" s="1"/>
  <c r="E2901" i="14"/>
  <c r="A2901" i="14" s="1"/>
  <c r="E1054" i="14"/>
  <c r="A1054" i="14" s="1"/>
  <c r="E546" i="14"/>
  <c r="A546" i="14" s="1"/>
  <c r="E1573" i="14"/>
  <c r="A1573" i="14" s="1"/>
  <c r="E1820" i="14"/>
  <c r="A1820" i="14" s="1"/>
  <c r="E3340" i="14"/>
  <c r="A3340" i="14" s="1"/>
  <c r="E2008" i="14"/>
  <c r="A2008" i="14" s="1"/>
  <c r="E1549" i="14"/>
  <c r="A1549" i="14" s="1"/>
  <c r="E2091" i="14"/>
  <c r="A2091" i="14" s="1"/>
  <c r="E2918" i="14"/>
  <c r="A2918" i="14" s="1"/>
  <c r="E2115" i="14"/>
  <c r="A2115" i="14" s="1"/>
  <c r="E1968" i="14"/>
  <c r="A1968" i="14" s="1"/>
  <c r="E78" i="14"/>
  <c r="A78" i="14" s="1"/>
  <c r="E892" i="14"/>
  <c r="A892" i="14" s="1"/>
  <c r="E1758" i="14"/>
  <c r="A1758" i="14" s="1"/>
  <c r="E918" i="14"/>
  <c r="A918" i="14" s="1"/>
  <c r="E1448" i="14"/>
  <c r="A1448" i="14" s="1"/>
  <c r="E1348" i="14"/>
  <c r="A1348" i="14" s="1"/>
  <c r="E971" i="14"/>
  <c r="A971" i="14" s="1"/>
  <c r="E2557" i="14"/>
  <c r="A2557" i="14" s="1"/>
  <c r="E1643" i="14"/>
  <c r="A1643" i="14" s="1"/>
  <c r="E1617" i="14"/>
  <c r="A1617" i="14" s="1"/>
  <c r="E2492" i="14"/>
  <c r="A2492" i="14" s="1"/>
  <c r="E1323" i="14"/>
  <c r="A1323" i="14" s="1"/>
  <c r="E1683" i="14"/>
  <c r="A1683" i="14" s="1"/>
  <c r="E217" i="14"/>
  <c r="A217" i="14" s="1"/>
  <c r="E1782" i="14"/>
  <c r="A1782" i="14" s="1"/>
  <c r="E859" i="14"/>
  <c r="A859" i="14" s="1"/>
  <c r="D680" i="4" s="1"/>
  <c r="E221" i="14"/>
  <c r="A221" i="14" s="1"/>
  <c r="E1185" i="14"/>
  <c r="A1185" i="14" s="1"/>
  <c r="E3010" i="14"/>
  <c r="A3010" i="14" s="1"/>
  <c r="E551" i="14"/>
  <c r="A551" i="14" s="1"/>
  <c r="E368" i="14"/>
  <c r="A368" i="14" s="1"/>
  <c r="E1863" i="14"/>
  <c r="A1863" i="14" s="1"/>
  <c r="E899" i="14"/>
  <c r="A899" i="14" s="1"/>
  <c r="E2106" i="14"/>
  <c r="A2106" i="14" s="1"/>
  <c r="E375" i="14"/>
  <c r="A375" i="14" s="1"/>
  <c r="E2893" i="14"/>
  <c r="A2893" i="14" s="1"/>
  <c r="E1856" i="14"/>
  <c r="A1856" i="14" s="1"/>
  <c r="E2855" i="14"/>
  <c r="A2855" i="14" s="1"/>
  <c r="E3259" i="14"/>
  <c r="A3259" i="14" s="1"/>
  <c r="E2080" i="14"/>
  <c r="A2080" i="14" s="1"/>
  <c r="E834" i="14"/>
  <c r="A834" i="14" s="1"/>
  <c r="E2907" i="14"/>
  <c r="A2907" i="14" s="1"/>
  <c r="E3064" i="14"/>
  <c r="A3064" i="14" s="1"/>
  <c r="E238" i="14"/>
  <c r="A238" i="14" s="1"/>
  <c r="E3012" i="14"/>
  <c r="A3012" i="14" s="1"/>
  <c r="E559" i="14"/>
  <c r="A559" i="14" s="1"/>
  <c r="E317" i="14"/>
  <c r="A317" i="14" s="1"/>
  <c r="E619" i="14"/>
  <c r="A619" i="14" s="1"/>
  <c r="E1010" i="14"/>
  <c r="A1010" i="14" s="1"/>
  <c r="E1630" i="14"/>
  <c r="A1630" i="14" s="1"/>
  <c r="E1783" i="14"/>
  <c r="A1783" i="14" s="1"/>
  <c r="E1169" i="14"/>
  <c r="A1169" i="14" s="1"/>
  <c r="E513" i="14"/>
  <c r="A513" i="14" s="1"/>
  <c r="E2478" i="14"/>
  <c r="A2478" i="14" s="1"/>
  <c r="E2201" i="14"/>
  <c r="A2201" i="14" s="1"/>
  <c r="E1647" i="14"/>
  <c r="A1647" i="14" s="1"/>
  <c r="E3207" i="14"/>
  <c r="A3207" i="14" s="1"/>
  <c r="E531" i="14"/>
  <c r="A531" i="14" s="1"/>
  <c r="E1831" i="14"/>
  <c r="A1831" i="14" s="1"/>
  <c r="E1660" i="14"/>
  <c r="A1660" i="14" s="1"/>
  <c r="E898" i="14"/>
  <c r="A898" i="14" s="1"/>
  <c r="E2926" i="14"/>
  <c r="A2926" i="14" s="1"/>
  <c r="E789" i="14"/>
  <c r="A789" i="14" s="1"/>
  <c r="E1547" i="14"/>
  <c r="A1547" i="14" s="1"/>
  <c r="E2020" i="14"/>
  <c r="A2020" i="14" s="1"/>
  <c r="E2974" i="14"/>
  <c r="A2974" i="14" s="1"/>
  <c r="E2749" i="14"/>
  <c r="A2749" i="14" s="1"/>
  <c r="E2126" i="14"/>
  <c r="A2126" i="14" s="1"/>
  <c r="E2593" i="14"/>
  <c r="A2593" i="14" s="1"/>
  <c r="E3034" i="14"/>
  <c r="A3034" i="14" s="1"/>
  <c r="E2059" i="14"/>
  <c r="A2059" i="14" s="1"/>
  <c r="E3311" i="14"/>
  <c r="A3311" i="14" s="1"/>
  <c r="E2474" i="14"/>
  <c r="A2474" i="14" s="1"/>
  <c r="E2451" i="14"/>
  <c r="A2451" i="14" s="1"/>
  <c r="E1588" i="14"/>
  <c r="A1588" i="14" s="1"/>
  <c r="E2703" i="14"/>
  <c r="A2703" i="14" s="1"/>
  <c r="E386" i="14"/>
  <c r="A386" i="14" s="1"/>
  <c r="E226" i="14"/>
  <c r="A226" i="14" s="1"/>
  <c r="E1808" i="14"/>
  <c r="A1808" i="14" s="1"/>
  <c r="E3219" i="14"/>
  <c r="A3219" i="14" s="1"/>
  <c r="E3426" i="14"/>
  <c r="A3426" i="14" s="1"/>
  <c r="E1123" i="14"/>
  <c r="A1123" i="14" s="1"/>
  <c r="E3063" i="14"/>
  <c r="A3063" i="14" s="1"/>
  <c r="E936" i="14"/>
  <c r="A936" i="14" s="1"/>
  <c r="E737" i="14"/>
  <c r="A737" i="14" s="1"/>
  <c r="E459" i="14"/>
  <c r="A459" i="14" s="1"/>
  <c r="E2116" i="14"/>
  <c r="A2116" i="14" s="1"/>
  <c r="E3134" i="14"/>
  <c r="A3134" i="14" s="1"/>
  <c r="E3070" i="14"/>
  <c r="A3070" i="14" s="1"/>
  <c r="E843" i="14"/>
  <c r="A843" i="14" s="1"/>
  <c r="E553" i="14"/>
  <c r="A553" i="14" s="1"/>
  <c r="E594" i="14"/>
  <c r="A594" i="14" s="1"/>
  <c r="E2679" i="14"/>
  <c r="A2679" i="14" s="1"/>
  <c r="E1061" i="14"/>
  <c r="A1061" i="14" s="1"/>
  <c r="E1436" i="14"/>
  <c r="A1436" i="14" s="1"/>
  <c r="E3221" i="14"/>
  <c r="A3221" i="14" s="1"/>
  <c r="E2638" i="14"/>
  <c r="A2638" i="14" s="1"/>
  <c r="E2622" i="14"/>
  <c r="A2622" i="14" s="1"/>
  <c r="E1086" i="14"/>
  <c r="A1086" i="14" s="1"/>
  <c r="E1050" i="14"/>
  <c r="A1050" i="14" s="1"/>
  <c r="E1842" i="14"/>
  <c r="A1842" i="14" s="1"/>
  <c r="E2356" i="14"/>
  <c r="A2356" i="14" s="1"/>
  <c r="E2868" i="14"/>
  <c r="A2868" i="14" s="1"/>
  <c r="E3389" i="14"/>
  <c r="A3389" i="14" s="1"/>
  <c r="E2383" i="14"/>
  <c r="A2383" i="14" s="1"/>
  <c r="E3352" i="14"/>
  <c r="A3352" i="14" s="1"/>
  <c r="E1183" i="14"/>
  <c r="A1183" i="14" s="1"/>
  <c r="E1082" i="14"/>
  <c r="A1082" i="14" s="1"/>
  <c r="E1015" i="14"/>
  <c r="A1015" i="14" s="1"/>
  <c r="E2236" i="14"/>
  <c r="A2236" i="14" s="1"/>
  <c r="E3090" i="14"/>
  <c r="A3090" i="14" s="1"/>
  <c r="E2196" i="14"/>
  <c r="A2196" i="14" s="1"/>
  <c r="E1353" i="14"/>
  <c r="A1353" i="14" s="1"/>
  <c r="E3102" i="14"/>
  <c r="A3102" i="14" s="1"/>
  <c r="E1237" i="14"/>
  <c r="A1237" i="14" s="1"/>
  <c r="E2285" i="14"/>
  <c r="A2285" i="14" s="1"/>
  <c r="E1566" i="14"/>
  <c r="A1566" i="14" s="1"/>
  <c r="E2772" i="14"/>
  <c r="A2772" i="14" s="1"/>
  <c r="E2158" i="14"/>
  <c r="A2158" i="14" s="1"/>
  <c r="E374" i="14"/>
  <c r="A374" i="14" s="1"/>
  <c r="E310" i="14"/>
  <c r="A310" i="14" s="1"/>
  <c r="E1593" i="14"/>
  <c r="A1593" i="14" s="1"/>
  <c r="E1069" i="14"/>
  <c r="A1069" i="14" s="1"/>
  <c r="E948" i="14"/>
  <c r="A948" i="14" s="1"/>
  <c r="E400" i="14"/>
  <c r="A400" i="14" s="1"/>
  <c r="E2293" i="14"/>
  <c r="A2293" i="14" s="1"/>
  <c r="E21" i="14"/>
  <c r="A21" i="14" s="1"/>
  <c r="E1141" i="14"/>
  <c r="A1141" i="14" s="1"/>
  <c r="E2431" i="14"/>
  <c r="A2431" i="14" s="1"/>
  <c r="E2501" i="14"/>
  <c r="A2501" i="14" s="1"/>
  <c r="E861" i="14"/>
  <c r="A861" i="14" s="1"/>
  <c r="E2290" i="14"/>
  <c r="A2290" i="14" s="1"/>
  <c r="E3135" i="14"/>
  <c r="A3135" i="14" s="1"/>
  <c r="E371" i="14"/>
  <c r="A371" i="14" s="1"/>
  <c r="E3387" i="14"/>
  <c r="A3387" i="14" s="1"/>
  <c r="E2363" i="14"/>
  <c r="A2363" i="14" s="1"/>
  <c r="E1023" i="14"/>
  <c r="A1023" i="14" s="1"/>
  <c r="E1142" i="14"/>
  <c r="A1142" i="14" s="1"/>
  <c r="E3004" i="14"/>
  <c r="A3004" i="14" s="1"/>
  <c r="E1367" i="14"/>
  <c r="A1367" i="14" s="1"/>
  <c r="E99" i="14"/>
  <c r="A99" i="14" s="1"/>
  <c r="E2824" i="14"/>
  <c r="A2824" i="14" s="1"/>
  <c r="E2915" i="14"/>
  <c r="A2915" i="14" s="1"/>
  <c r="E403" i="14"/>
  <c r="A403" i="14" s="1"/>
  <c r="E3386" i="14"/>
  <c r="A3386" i="14" s="1"/>
  <c r="E199" i="14"/>
  <c r="A199" i="14" s="1"/>
  <c r="E93" i="14"/>
  <c r="A93" i="14" s="1"/>
  <c r="E3428" i="14"/>
  <c r="A3428" i="14" s="1"/>
  <c r="E2877" i="14"/>
  <c r="A2877" i="14" s="1"/>
  <c r="E1520" i="14"/>
  <c r="A1520" i="14" s="1"/>
  <c r="E2015" i="14"/>
  <c r="A2015" i="14" s="1"/>
  <c r="E2936" i="14"/>
  <c r="A2936" i="14" s="1"/>
  <c r="E2740" i="14"/>
  <c r="A2740" i="14" s="1"/>
  <c r="E500" i="14"/>
  <c r="A500" i="14" s="1"/>
  <c r="E1901" i="14"/>
  <c r="A1901" i="14" s="1"/>
  <c r="E354" i="14"/>
  <c r="A354" i="14" s="1"/>
  <c r="E1555" i="14"/>
  <c r="A1555" i="14" s="1"/>
  <c r="E2878" i="14"/>
  <c r="A2878" i="14" s="1"/>
  <c r="E3208" i="14"/>
  <c r="A3208" i="14" s="1"/>
  <c r="E547" i="14"/>
  <c r="A547" i="14" s="1"/>
  <c r="E315" i="14"/>
  <c r="A315" i="14" s="1"/>
  <c r="E2360" i="14"/>
  <c r="A2360" i="14" s="1"/>
  <c r="E769" i="14"/>
  <c r="A769" i="14" s="1"/>
  <c r="E2718" i="14"/>
  <c r="A2718" i="14" s="1"/>
  <c r="E2674" i="14"/>
  <c r="A2674" i="14" s="1"/>
  <c r="E92" i="14"/>
  <c r="A92" i="14" s="1"/>
  <c r="E1671" i="14"/>
  <c r="A1671" i="14" s="1"/>
  <c r="E1439" i="14"/>
  <c r="A1439" i="14" s="1"/>
  <c r="E2453" i="14"/>
  <c r="A2453" i="14" s="1"/>
  <c r="E2401" i="14"/>
  <c r="A2401" i="14" s="1"/>
  <c r="E1843" i="14"/>
  <c r="A1843" i="14" s="1"/>
  <c r="E2764" i="14"/>
  <c r="A2764" i="14" s="1"/>
  <c r="E204" i="14"/>
  <c r="A204" i="14" s="1"/>
  <c r="E999" i="14"/>
  <c r="A999" i="14" s="1"/>
  <c r="E923" i="14"/>
  <c r="A923" i="14" s="1"/>
  <c r="E3327" i="14"/>
  <c r="A3327" i="14" s="1"/>
  <c r="E1072" i="14"/>
  <c r="A1072" i="14" s="1"/>
  <c r="E2592" i="14"/>
  <c r="A2592" i="14" s="1"/>
  <c r="E2380" i="14"/>
  <c r="A2380" i="14" s="1"/>
  <c r="E3112" i="14"/>
  <c r="A3112" i="14" s="1"/>
  <c r="E1995" i="14"/>
  <c r="A1995" i="14" s="1"/>
  <c r="E2925" i="14"/>
  <c r="A2925" i="14" s="1"/>
  <c r="E1957" i="14"/>
  <c r="A1957" i="14" s="1"/>
  <c r="E817" i="14"/>
  <c r="A817" i="14" s="1"/>
  <c r="E2326" i="14"/>
  <c r="A2326" i="14" s="1"/>
  <c r="E722" i="14"/>
  <c r="A722" i="14" s="1"/>
  <c r="E3276" i="14"/>
  <c r="A3276" i="14" s="1"/>
  <c r="E1350" i="14"/>
  <c r="A1350" i="14" s="1"/>
  <c r="E287" i="14"/>
  <c r="A287" i="14" s="1"/>
  <c r="E2634" i="14"/>
  <c r="A2634" i="14" s="1"/>
  <c r="E2890" i="14"/>
  <c r="A2890" i="14" s="1"/>
  <c r="E636" i="14"/>
  <c r="A636" i="14" s="1"/>
  <c r="E1280" i="14"/>
  <c r="A1280" i="14" s="1"/>
  <c r="E118" i="14"/>
  <c r="A118" i="14" s="1"/>
  <c r="E810" i="14"/>
  <c r="A810" i="14" s="1"/>
  <c r="E984" i="14"/>
  <c r="A984" i="14" s="1"/>
  <c r="E105" i="14"/>
  <c r="A105" i="14" s="1"/>
  <c r="E2721" i="14"/>
  <c r="A2721" i="14" s="1"/>
  <c r="E1081" i="14"/>
  <c r="A1081" i="14" s="1"/>
  <c r="E1422" i="14"/>
  <c r="A1422" i="14" s="1"/>
  <c r="E1420" i="14"/>
  <c r="A1420" i="14" s="1"/>
  <c r="E1286" i="14"/>
  <c r="A1286" i="14" s="1"/>
  <c r="E1538" i="14"/>
  <c r="A1538" i="14" s="1"/>
  <c r="E3413" i="14"/>
  <c r="A3413" i="14" s="1"/>
  <c r="E1835" i="14"/>
  <c r="A1835" i="14" s="1"/>
  <c r="E700" i="14"/>
  <c r="A700" i="14" s="1"/>
  <c r="E2027" i="14"/>
  <c r="A2027" i="14" s="1"/>
  <c r="E903" i="14"/>
  <c r="A903" i="14" s="1"/>
  <c r="E3043" i="14"/>
  <c r="A3043" i="14" s="1"/>
  <c r="E1577" i="14"/>
  <c r="A1577" i="14" s="1"/>
  <c r="E2278" i="14"/>
  <c r="A2278" i="14" s="1"/>
  <c r="E902" i="14"/>
  <c r="A902" i="14" s="1"/>
  <c r="E1939" i="14"/>
  <c r="A1939" i="14" s="1"/>
  <c r="E1721" i="14"/>
  <c r="A1721" i="14" s="1"/>
  <c r="E2672" i="14"/>
  <c r="A2672" i="14" s="1"/>
  <c r="E2531" i="14"/>
  <c r="A2531" i="14" s="1"/>
  <c r="E2779" i="14"/>
  <c r="A2779" i="14" s="1"/>
  <c r="E3079" i="14"/>
  <c r="A3079" i="14" s="1"/>
  <c r="E772" i="14"/>
  <c r="A772" i="14" s="1"/>
  <c r="E284" i="14"/>
  <c r="A284" i="14" s="1"/>
  <c r="E1949" i="14"/>
  <c r="A1949" i="14" s="1"/>
  <c r="E690" i="14"/>
  <c r="A690" i="14" s="1"/>
  <c r="E3282" i="14"/>
  <c r="A3282" i="14" s="1"/>
  <c r="E308" i="14"/>
  <c r="A308" i="14" s="1"/>
  <c r="E263" i="14"/>
  <c r="A263" i="14" s="1"/>
  <c r="E3220" i="14"/>
  <c r="A3220" i="14" s="1"/>
  <c r="E2443" i="14"/>
  <c r="A2443" i="14" s="1"/>
  <c r="E1725" i="14"/>
  <c r="A1725" i="14" s="1"/>
  <c r="E2693" i="14"/>
  <c r="A2693" i="14" s="1"/>
  <c r="E626" i="14"/>
  <c r="A626" i="14" s="1"/>
  <c r="E1127" i="14"/>
  <c r="A1127" i="14" s="1"/>
  <c r="E1815" i="14"/>
  <c r="A1815" i="14" s="1"/>
  <c r="E3085" i="14"/>
  <c r="A3085" i="14" s="1"/>
  <c r="E3115" i="14"/>
  <c r="A3115" i="14" s="1"/>
  <c r="E1878" i="14"/>
  <c r="A1878" i="14" s="1"/>
  <c r="E580" i="14"/>
  <c r="A580" i="14" s="1"/>
  <c r="E2073" i="14"/>
  <c r="A2073" i="14" s="1"/>
  <c r="E373" i="14"/>
  <c r="A373" i="14" s="1"/>
  <c r="E2948" i="14"/>
  <c r="A2948" i="14" s="1"/>
  <c r="E1882" i="14"/>
  <c r="A1882" i="14" s="1"/>
  <c r="E1021" i="14"/>
  <c r="A1021" i="14" s="1"/>
  <c r="E469" i="14"/>
  <c r="A469" i="14" s="1"/>
  <c r="E3243" i="14"/>
  <c r="A3243" i="14" s="1"/>
  <c r="E872" i="14"/>
  <c r="A872" i="14" s="1"/>
  <c r="E2790" i="14"/>
  <c r="A2790" i="14" s="1"/>
  <c r="E2884" i="14"/>
  <c r="A2884" i="14" s="1"/>
  <c r="E1298" i="14"/>
  <c r="A1298" i="14" s="1"/>
  <c r="E2853" i="14"/>
  <c r="A2853" i="14" s="1"/>
  <c r="E1966" i="14"/>
  <c r="A1966" i="14" s="1"/>
  <c r="E603" i="14"/>
  <c r="A603" i="14" s="1"/>
  <c r="E1644" i="14"/>
  <c r="A1644" i="14" s="1"/>
  <c r="E1941" i="14"/>
  <c r="A1941" i="14" s="1"/>
  <c r="E787" i="14"/>
  <c r="A787" i="14" s="1"/>
  <c r="E949" i="14"/>
  <c r="A949" i="14" s="1"/>
  <c r="E1894" i="14"/>
  <c r="A1894" i="14" s="1"/>
  <c r="E1077" i="14"/>
  <c r="A1077" i="14" s="1"/>
  <c r="E276" i="14"/>
  <c r="A276" i="14" s="1"/>
  <c r="E2148" i="14"/>
  <c r="A2148" i="14" s="1"/>
  <c r="E1414" i="14"/>
  <c r="A1414" i="14" s="1"/>
  <c r="E2357" i="14"/>
  <c r="A2357" i="14" s="1"/>
  <c r="E727" i="14"/>
  <c r="A727" i="14" s="1"/>
  <c r="E1203" i="14"/>
  <c r="A1203" i="14" s="1"/>
  <c r="E1366" i="14"/>
  <c r="A1366" i="14" s="1"/>
  <c r="E3278" i="14"/>
  <c r="A3278" i="14" s="1"/>
  <c r="E2717" i="14"/>
  <c r="A2717" i="14" s="1"/>
  <c r="E712" i="14"/>
  <c r="A712" i="14" s="1"/>
  <c r="E3105" i="14"/>
  <c r="A3105" i="14" s="1"/>
  <c r="E2910" i="14"/>
  <c r="A2910" i="14" s="1"/>
  <c r="E1719" i="14"/>
  <c r="A1719" i="14" s="1"/>
  <c r="E2107" i="14"/>
  <c r="A2107" i="14" s="1"/>
  <c r="E2645" i="14"/>
  <c r="A2645" i="14" s="1"/>
  <c r="E1693" i="14"/>
  <c r="A1693" i="14" s="1"/>
  <c r="E856" i="14"/>
  <c r="A856" i="14" s="1"/>
  <c r="E1224" i="14"/>
  <c r="A1224" i="14" s="1"/>
  <c r="E3416" i="14"/>
  <c r="A3416" i="14" s="1"/>
  <c r="E2673" i="14"/>
  <c r="A2673" i="14" s="1"/>
  <c r="E2898" i="14"/>
  <c r="A2898" i="14" s="1"/>
  <c r="E37" i="14"/>
  <c r="A37" i="14" s="1"/>
  <c r="E3227" i="14"/>
  <c r="A3227" i="14" s="1"/>
  <c r="E835" i="14"/>
  <c r="A835" i="14" s="1"/>
  <c r="E1022" i="14"/>
  <c r="A1022" i="14" s="1"/>
  <c r="E2733" i="14"/>
  <c r="A2733" i="14" s="1"/>
  <c r="E1987" i="14"/>
  <c r="A1987" i="14" s="1"/>
  <c r="E2413" i="14"/>
  <c r="A2413" i="14" s="1"/>
  <c r="E2169" i="14"/>
  <c r="A2169" i="14" s="1"/>
  <c r="E3326" i="14"/>
  <c r="A3326" i="14" s="1"/>
  <c r="E2699" i="14"/>
  <c r="A2699" i="14" s="1"/>
  <c r="E1506" i="14"/>
  <c r="A1506" i="14" s="1"/>
  <c r="E1677" i="14"/>
  <c r="A1677" i="14" s="1"/>
  <c r="E2662" i="14"/>
  <c r="A2662" i="14" s="1"/>
  <c r="E3273" i="14"/>
  <c r="A3273" i="14" s="1"/>
  <c r="E416" i="14"/>
  <c r="A416" i="14" s="1"/>
  <c r="E823" i="14"/>
  <c r="A823" i="14" s="1"/>
  <c r="E815" i="14"/>
  <c r="A815" i="14" s="1"/>
  <c r="E193" i="14"/>
  <c r="A193" i="14" s="1"/>
  <c r="E1521" i="14"/>
  <c r="A1521" i="14" s="1"/>
  <c r="E1464" i="14"/>
  <c r="A1464" i="14" s="1"/>
  <c r="E3114" i="14"/>
  <c r="A3114" i="14" s="1"/>
  <c r="E222" i="14"/>
  <c r="A222" i="14" s="1"/>
  <c r="E3028" i="14"/>
  <c r="A3028" i="14" s="1"/>
  <c r="E1405" i="14"/>
  <c r="A1405" i="14" s="1"/>
  <c r="E1460" i="14"/>
  <c r="A1460" i="14" s="1"/>
  <c r="E1106" i="14"/>
  <c r="A1106" i="14" s="1"/>
  <c r="E2646" i="14"/>
  <c r="A2646" i="14" s="1"/>
  <c r="E2498" i="14"/>
  <c r="A2498" i="14" s="1"/>
  <c r="E480" i="14"/>
  <c r="A480" i="14" s="1"/>
  <c r="E2630" i="14"/>
  <c r="A2630" i="14" s="1"/>
  <c r="E983" i="14"/>
  <c r="A983" i="14" s="1"/>
  <c r="E3241" i="14"/>
  <c r="A3241" i="14" s="1"/>
  <c r="E505" i="14"/>
  <c r="A505" i="14" s="1"/>
  <c r="E1495" i="14"/>
  <c r="A1495" i="14" s="1"/>
  <c r="E3160" i="14"/>
  <c r="A3160" i="14" s="1"/>
  <c r="E875" i="14"/>
  <c r="A875" i="14" s="1"/>
  <c r="E1911" i="14"/>
  <c r="A1911" i="14" s="1"/>
  <c r="E2468" i="14"/>
  <c r="A2468" i="14" s="1"/>
  <c r="E990" i="14"/>
  <c r="A990" i="14" s="1"/>
  <c r="E103" i="14"/>
  <c r="A103" i="14" s="1"/>
  <c r="E249" i="14"/>
  <c r="A249" i="14" s="1"/>
  <c r="E2237" i="14"/>
  <c r="A2237" i="14" s="1"/>
  <c r="E2624" i="14"/>
  <c r="A2624" i="14" s="1"/>
  <c r="E2605" i="14"/>
  <c r="A2605" i="14" s="1"/>
  <c r="E914" i="14"/>
  <c r="A914" i="14" s="1"/>
  <c r="E1697" i="14"/>
  <c r="A1697" i="14" s="1"/>
  <c r="E1304" i="14"/>
  <c r="A1304" i="14" s="1"/>
  <c r="E484" i="14"/>
  <c r="A484" i="14" s="1"/>
  <c r="E953" i="14"/>
  <c r="A953" i="14" s="1"/>
  <c r="E2657" i="14"/>
  <c r="A2657" i="14" s="1"/>
  <c r="E2766" i="14"/>
  <c r="A2766" i="14" s="1"/>
  <c r="E2302" i="14"/>
  <c r="A2302" i="14" s="1"/>
  <c r="E2388" i="14"/>
  <c r="A2388" i="14" s="1"/>
  <c r="E2036" i="14"/>
  <c r="A2036" i="14" s="1"/>
  <c r="E3330" i="14"/>
  <c r="A3330" i="14" s="1"/>
  <c r="E841" i="14"/>
  <c r="A841" i="14" s="1"/>
  <c r="E3093" i="14"/>
  <c r="A3093" i="14" s="1"/>
  <c r="E388" i="14"/>
  <c r="A388" i="14" s="1"/>
  <c r="E3348" i="14"/>
  <c r="A3348" i="14" s="1"/>
  <c r="E137" i="14"/>
  <c r="A137" i="14" s="1"/>
  <c r="E996" i="14"/>
  <c r="A996" i="14" s="1"/>
  <c r="E1053" i="14"/>
  <c r="A1053" i="14" s="1"/>
  <c r="E842" i="14"/>
  <c r="A842" i="14" s="1"/>
  <c r="E766" i="14"/>
  <c r="A766" i="14" s="1"/>
  <c r="E1539" i="14"/>
  <c r="A1539" i="14" s="1"/>
  <c r="E383" i="14"/>
  <c r="A383" i="14" s="1"/>
  <c r="E1129" i="14"/>
  <c r="A1129" i="14" s="1"/>
  <c r="E1974" i="14"/>
  <c r="A1974" i="14" s="1"/>
  <c r="E1036" i="14"/>
  <c r="A1036" i="14" s="1"/>
  <c r="E904" i="14"/>
  <c r="A904" i="14" s="1"/>
  <c r="E1080" i="14"/>
  <c r="A1080" i="14" s="1"/>
  <c r="E3374" i="14"/>
  <c r="A3374" i="14" s="1"/>
  <c r="E3364" i="14"/>
  <c r="A3364" i="14" s="1"/>
  <c r="E2647" i="14"/>
  <c r="A2647" i="14" s="1"/>
  <c r="E855" i="14"/>
  <c r="A855" i="14" s="1"/>
  <c r="E2215" i="14"/>
  <c r="A2215" i="14" s="1"/>
  <c r="E1707" i="14"/>
  <c r="A1707" i="14" s="1"/>
  <c r="E1789" i="14"/>
  <c r="A1789" i="14" s="1"/>
  <c r="E3038" i="14"/>
  <c r="A3038" i="14" s="1"/>
  <c r="E1875" i="14"/>
  <c r="A1875" i="14" s="1"/>
  <c r="E637" i="14"/>
  <c r="A637" i="14" s="1"/>
  <c r="E3089" i="14"/>
  <c r="A3089" i="14" s="1"/>
  <c r="E411" i="14"/>
  <c r="A411" i="14" s="1"/>
  <c r="E1649" i="14"/>
  <c r="A1649" i="14" s="1"/>
  <c r="E2309" i="14"/>
  <c r="A2309" i="14" s="1"/>
  <c r="E2332" i="14"/>
  <c r="A2332" i="14" s="1"/>
  <c r="E3158" i="14"/>
  <c r="A3158" i="14" s="1"/>
  <c r="E2078" i="14"/>
  <c r="A2078" i="14" s="1"/>
  <c r="E2667" i="14"/>
  <c r="A2667" i="14" s="1"/>
  <c r="E2495" i="14"/>
  <c r="A2495" i="14" s="1"/>
  <c r="E232" i="14"/>
  <c r="A232" i="14" s="1"/>
  <c r="E2376" i="14"/>
  <c r="A2376" i="14" s="1"/>
  <c r="E853" i="14"/>
  <c r="A853" i="14" s="1"/>
  <c r="E328" i="14"/>
  <c r="A328" i="14" s="1"/>
  <c r="E1701" i="14"/>
  <c r="A1701" i="14" s="1"/>
  <c r="E2643" i="14"/>
  <c r="A2643" i="14" s="1"/>
  <c r="E20" i="14"/>
  <c r="A20" i="14" s="1"/>
  <c r="E1618" i="14"/>
  <c r="A1618" i="14" s="1"/>
  <c r="E82" i="14"/>
  <c r="A82" i="14" s="1"/>
  <c r="E3424" i="14"/>
  <c r="A3424" i="14" s="1"/>
  <c r="E2712" i="14"/>
  <c r="A2712" i="14" s="1"/>
  <c r="E139" i="14"/>
  <c r="A139" i="14" s="1"/>
  <c r="E1417" i="14"/>
  <c r="A1417" i="14" s="1"/>
  <c r="E430" i="14"/>
  <c r="A430" i="14" s="1"/>
  <c r="E1709" i="14"/>
  <c r="A1709" i="14" s="1"/>
  <c r="E2133" i="14"/>
  <c r="A2133" i="14" s="1"/>
  <c r="E2188" i="14"/>
  <c r="A2188" i="14" s="1"/>
  <c r="E415" i="14"/>
  <c r="A415" i="14" s="1"/>
  <c r="E290" i="14"/>
  <c r="A290" i="14" s="1"/>
  <c r="E2636" i="14"/>
  <c r="A2636" i="14" s="1"/>
  <c r="E369" i="14"/>
  <c r="A369" i="14" s="1"/>
  <c r="E1215" i="14"/>
  <c r="A1215" i="14" s="1"/>
  <c r="E10" i="14"/>
  <c r="A10" i="14" s="1"/>
  <c r="E1463" i="14"/>
  <c r="A1463" i="14" s="1"/>
  <c r="E3094" i="14"/>
  <c r="A3094" i="14" s="1"/>
  <c r="E67" i="14"/>
  <c r="A67" i="14" s="1"/>
  <c r="E1453" i="14"/>
  <c r="A1453" i="14" s="1"/>
  <c r="E162" i="14"/>
  <c r="A162" i="14" s="1"/>
  <c r="E2316" i="14"/>
  <c r="A2316" i="14" s="1"/>
  <c r="E2213" i="14"/>
  <c r="A2213" i="14" s="1"/>
  <c r="E2755" i="14"/>
  <c r="A2755" i="14" s="1"/>
  <c r="E1632" i="14"/>
  <c r="A1632" i="14" s="1"/>
  <c r="E3316" i="14"/>
  <c r="A3316" i="14" s="1"/>
  <c r="E676" i="14"/>
  <c r="A676" i="14" s="1"/>
  <c r="E1794" i="14"/>
  <c r="A1794" i="14" s="1"/>
  <c r="E1866" i="14"/>
  <c r="A1866" i="14" s="1"/>
  <c r="E344" i="14"/>
  <c r="A344" i="14" s="1"/>
  <c r="E1959" i="14"/>
  <c r="A1959" i="14" s="1"/>
  <c r="E1584" i="14"/>
  <c r="A1584" i="14" s="1"/>
  <c r="E1156" i="14"/>
  <c r="A1156" i="14" s="1"/>
  <c r="E548" i="14"/>
  <c r="A548" i="14" s="1"/>
  <c r="E1847" i="14"/>
  <c r="A1847" i="14" s="1"/>
  <c r="E2264" i="14"/>
  <c r="A2264" i="14" s="1"/>
  <c r="E496" i="14"/>
  <c r="A496" i="14" s="1"/>
  <c r="E1868" i="14"/>
  <c r="A1868" i="14" s="1"/>
  <c r="E96" i="14"/>
  <c r="A96" i="14" s="1"/>
  <c r="E1317" i="14"/>
  <c r="A1317" i="14" s="1"/>
  <c r="E1102" i="14"/>
  <c r="A1102" i="14" s="1"/>
  <c r="E757" i="14"/>
  <c r="A757" i="14" s="1"/>
  <c r="E147" i="14"/>
  <c r="A147" i="14" s="1"/>
  <c r="E1125" i="14"/>
  <c r="A1125" i="14" s="1"/>
  <c r="E1234" i="14"/>
  <c r="A1234" i="14" s="1"/>
  <c r="E504" i="14"/>
  <c r="A504" i="14" s="1"/>
  <c r="E2328" i="14"/>
  <c r="A2328" i="14" s="1"/>
  <c r="E380" i="14"/>
  <c r="A380" i="14" s="1"/>
  <c r="E1780" i="14"/>
  <c r="A1780" i="14" s="1"/>
  <c r="E227" i="14"/>
  <c r="A227" i="14" s="1"/>
  <c r="E346" i="14"/>
  <c r="A346" i="14" s="1"/>
  <c r="E1178" i="14"/>
  <c r="A1178" i="14" s="1"/>
  <c r="E2136" i="14"/>
  <c r="A2136" i="14" s="1"/>
  <c r="E745" i="14"/>
  <c r="A745" i="14" s="1"/>
  <c r="E1126" i="14"/>
  <c r="A1126" i="14" s="1"/>
  <c r="E2513" i="14"/>
  <c r="A2513" i="14" s="1"/>
  <c r="E489" i="14"/>
  <c r="A489" i="14" s="1"/>
  <c r="E1390" i="14"/>
  <c r="A1390" i="14" s="1"/>
  <c r="E885" i="14"/>
  <c r="A885" i="14" s="1"/>
  <c r="E3106" i="14"/>
  <c r="A3106" i="14" s="1"/>
  <c r="E2528" i="14"/>
  <c r="A2528" i="14" s="1"/>
  <c r="E3187" i="14"/>
  <c r="A3187" i="14" s="1"/>
  <c r="E3265" i="14"/>
  <c r="A3265" i="14" s="1"/>
  <c r="E2626" i="14"/>
  <c r="A2626" i="14" s="1"/>
  <c r="E355" i="14"/>
  <c r="A355" i="14" s="1"/>
  <c r="E3300" i="14"/>
  <c r="A3300" i="14" s="1"/>
  <c r="E438" i="14"/>
  <c r="A438" i="14" s="1"/>
  <c r="E1466" i="14"/>
  <c r="A1466" i="14" s="1"/>
  <c r="E2171" i="14"/>
  <c r="A2171" i="14" s="1"/>
  <c r="E144" i="14"/>
  <c r="A144" i="14" s="1"/>
  <c r="E3391" i="14"/>
  <c r="A3391" i="14" s="1"/>
  <c r="E630" i="14"/>
  <c r="A630" i="14" s="1"/>
  <c r="E1120" i="14"/>
  <c r="A1120" i="14" s="1"/>
  <c r="E2827" i="14"/>
  <c r="A2827" i="14" s="1"/>
  <c r="E38" i="14"/>
  <c r="A38" i="14" s="1"/>
  <c r="E1076" i="14"/>
  <c r="A1076" i="14" s="1"/>
  <c r="E201" i="12"/>
  <c r="F203" i="13" s="1"/>
  <c r="E3347" i="14"/>
  <c r="A3347" i="14" s="1"/>
  <c r="E2885" i="14"/>
  <c r="A2885" i="14" s="1"/>
  <c r="E932" i="14"/>
  <c r="A932" i="14" s="1"/>
  <c r="E3149" i="14"/>
  <c r="A3149" i="14" s="1"/>
  <c r="E11" i="14"/>
  <c r="A11" i="14" s="1"/>
  <c r="E571" i="12"/>
  <c r="F573" i="13" s="1"/>
  <c r="E602" i="12"/>
  <c r="A602" i="12" s="1"/>
  <c r="E280" i="12"/>
  <c r="F282" i="13" s="1"/>
  <c r="E1542" i="14"/>
  <c r="A1542" i="14" s="1"/>
  <c r="E529" i="14"/>
  <c r="A529" i="14" s="1"/>
  <c r="E2464" i="14"/>
  <c r="A2464" i="14" s="1"/>
  <c r="E2834" i="14"/>
  <c r="A2834" i="14" s="1"/>
  <c r="E313" i="14"/>
  <c r="A313" i="14" s="1"/>
  <c r="E795" i="14"/>
  <c r="A795" i="14" s="1"/>
  <c r="E2906" i="14"/>
  <c r="A2906" i="14" s="1"/>
  <c r="E223" i="12"/>
  <c r="E575" i="12"/>
  <c r="F577" i="13" s="1"/>
  <c r="E374" i="12"/>
  <c r="F376" i="13" s="1"/>
  <c r="E442" i="12"/>
  <c r="E762" i="14"/>
  <c r="A762" i="14" s="1"/>
  <c r="E1998" i="14"/>
  <c r="A1998" i="14" s="1"/>
  <c r="E344" i="12"/>
  <c r="F346" i="13" s="1"/>
  <c r="E646" i="12"/>
  <c r="A646" i="12" s="1"/>
  <c r="E2748" i="14"/>
  <c r="A2748" i="14" s="1"/>
  <c r="E2862" i="14"/>
  <c r="A2862" i="14" s="1"/>
  <c r="E1836" i="14"/>
  <c r="A1836" i="14" s="1"/>
  <c r="E50" i="14"/>
  <c r="A50" i="14" s="1"/>
  <c r="E2266" i="14"/>
  <c r="A2266" i="14" s="1"/>
  <c r="E2850" i="14"/>
  <c r="A2850" i="14" s="1"/>
  <c r="E432" i="12"/>
  <c r="F434" i="13" s="1"/>
  <c r="E85" i="12"/>
  <c r="F87" i="13" s="1"/>
  <c r="E518" i="12"/>
  <c r="E662" i="12"/>
  <c r="A662" i="12" s="1"/>
  <c r="E107" i="14"/>
  <c r="A107" i="14" s="1"/>
  <c r="E1906" i="14"/>
  <c r="A1906" i="14" s="1"/>
  <c r="E2603" i="14"/>
  <c r="A2603" i="14" s="1"/>
  <c r="E1597" i="14"/>
  <c r="A1597" i="14" s="1"/>
  <c r="E2565" i="14"/>
  <c r="A2565" i="14" s="1"/>
  <c r="E263" i="12"/>
  <c r="F265" i="13" s="1"/>
  <c r="E166" i="12"/>
  <c r="A166" i="12" s="1"/>
  <c r="E1003" i="12"/>
  <c r="A1003" i="12" s="1"/>
  <c r="E600" i="12"/>
  <c r="E1571" i="14"/>
  <c r="A1571" i="14" s="1"/>
  <c r="E597" i="14"/>
  <c r="A597" i="14" s="1"/>
  <c r="E58" i="14"/>
  <c r="A58" i="14" s="1"/>
  <c r="E517" i="12"/>
  <c r="A517" i="12" s="1"/>
  <c r="E972" i="12"/>
  <c r="A972" i="12" s="1"/>
  <c r="E269" i="12"/>
  <c r="A269" i="12" s="1"/>
  <c r="E42" i="12"/>
  <c r="E2496" i="14"/>
  <c r="A2496" i="14" s="1"/>
  <c r="E2988" i="14"/>
  <c r="A2988" i="14" s="1"/>
  <c r="E622" i="14"/>
  <c r="A622" i="14" s="1"/>
  <c r="E400" i="12"/>
  <c r="E599" i="12"/>
  <c r="E477" i="12"/>
  <c r="E3296" i="14"/>
  <c r="A3296" i="14" s="1"/>
  <c r="E2688" i="14"/>
  <c r="A2688" i="14" s="1"/>
  <c r="E1181" i="14"/>
  <c r="A1181" i="14" s="1"/>
  <c r="E1022" i="12"/>
  <c r="A1022" i="12" s="1"/>
  <c r="E40" i="12"/>
  <c r="A40" i="12" s="1"/>
  <c r="E537" i="12"/>
  <c r="F539" i="13" s="1"/>
  <c r="E495" i="12"/>
  <c r="E509" i="12"/>
  <c r="E564" i="12"/>
  <c r="E288" i="12"/>
  <c r="A288" i="12" s="1"/>
  <c r="E1963" i="14"/>
  <c r="A1963" i="14" s="1"/>
  <c r="E2997" i="14"/>
  <c r="A2997" i="14" s="1"/>
  <c r="E2023" i="14"/>
  <c r="A2023" i="14" s="1"/>
  <c r="E343" i="12"/>
  <c r="A343" i="12" s="1"/>
  <c r="E416" i="12"/>
  <c r="A416" i="12" s="1"/>
  <c r="E409" i="12"/>
  <c r="F411" i="13" s="1"/>
  <c r="E604" i="12"/>
  <c r="E123" i="12"/>
  <c r="F125" i="13" s="1"/>
  <c r="E2924" i="14"/>
  <c r="A2924" i="14" s="1"/>
  <c r="E153" i="12"/>
  <c r="F155" i="13" s="1"/>
  <c r="E306" i="12"/>
  <c r="F308" i="13" s="1"/>
  <c r="E73" i="12"/>
  <c r="A73" i="12" s="1"/>
  <c r="E59" i="12"/>
  <c r="E110" i="12"/>
  <c r="E1074" i="12"/>
  <c r="A1074" i="12" s="1"/>
  <c r="E213" i="12"/>
  <c r="F215" i="13" s="1"/>
  <c r="E1346" i="14"/>
  <c r="A1346" i="14" s="1"/>
  <c r="E2371" i="14"/>
  <c r="A2371" i="14" s="1"/>
  <c r="E1018" i="12"/>
  <c r="A1018" i="12" s="1"/>
  <c r="E316" i="12"/>
  <c r="A316" i="12" s="1"/>
  <c r="E397" i="12"/>
  <c r="F399" i="13" s="1"/>
  <c r="E25" i="14"/>
  <c r="A25" i="14" s="1"/>
  <c r="E2270" i="14"/>
  <c r="A2270" i="14" s="1"/>
  <c r="E368" i="12"/>
  <c r="A368" i="12" s="1"/>
  <c r="E171" i="12"/>
  <c r="E513" i="12"/>
  <c r="F515" i="13" s="1"/>
  <c r="E563" i="12"/>
  <c r="E1779" i="14"/>
  <c r="A1779" i="14" s="1"/>
  <c r="E655" i="12"/>
  <c r="F657" i="13" s="1"/>
  <c r="E255" i="12"/>
  <c r="A255" i="12" s="1"/>
  <c r="E286" i="12"/>
  <c r="E590" i="12"/>
  <c r="A590" i="12" s="1"/>
  <c r="E1004" i="12"/>
  <c r="A1004" i="12" s="1"/>
  <c r="E38" i="12"/>
  <c r="E471" i="12"/>
  <c r="E450" i="12"/>
  <c r="E299" i="12"/>
  <c r="F29" i="13"/>
  <c r="A27" i="12"/>
  <c r="A329" i="12"/>
  <c r="F331" i="13"/>
  <c r="F509" i="13"/>
  <c r="A507" i="12"/>
  <c r="F416" i="13"/>
  <c r="A414" i="12"/>
  <c r="A244" i="12"/>
  <c r="F246" i="13"/>
  <c r="F437" i="13"/>
  <c r="A435" i="12"/>
  <c r="A483" i="12"/>
  <c r="F485" i="13"/>
  <c r="F157" i="13"/>
  <c r="A155" i="12"/>
  <c r="A266" i="12"/>
  <c r="F268" i="13"/>
  <c r="A28" i="12"/>
  <c r="F30" i="13"/>
  <c r="F278" i="13"/>
  <c r="A276" i="12"/>
  <c r="A622" i="12"/>
  <c r="F624" i="13"/>
  <c r="F65" i="13"/>
  <c r="A63" i="12"/>
  <c r="F258" i="13"/>
  <c r="A256" i="12"/>
  <c r="A287" i="12"/>
  <c r="F289" i="13"/>
  <c r="F81" i="13"/>
  <c r="A79" i="12"/>
  <c r="F518" i="13"/>
  <c r="A516" i="12"/>
  <c r="F19" i="13"/>
  <c r="A17" i="12"/>
  <c r="F367" i="13"/>
  <c r="A365" i="12"/>
  <c r="A277" i="12"/>
  <c r="F279" i="13"/>
  <c r="F572" i="13"/>
  <c r="A570" i="12"/>
  <c r="F404" i="13"/>
  <c r="A402" i="12"/>
  <c r="A188" i="12"/>
  <c r="F190" i="13"/>
  <c r="F391" i="13"/>
  <c r="A389" i="12"/>
  <c r="F274" i="13"/>
  <c r="A272" i="12"/>
  <c r="F193" i="13"/>
  <c r="A191" i="12"/>
  <c r="A561" i="12"/>
  <c r="F563" i="13"/>
  <c r="A108" i="12"/>
  <c r="F110" i="13"/>
  <c r="F240" i="13"/>
  <c r="A238" i="12"/>
  <c r="F248" i="13"/>
  <c r="A246" i="12"/>
  <c r="F10" i="13"/>
  <c r="A8" i="12"/>
  <c r="A30" i="12"/>
  <c r="F32" i="13"/>
  <c r="A356" i="12"/>
  <c r="F358" i="13"/>
  <c r="A530" i="12"/>
  <c r="F532" i="13"/>
  <c r="A116" i="12"/>
  <c r="F118" i="13"/>
  <c r="A126" i="12"/>
  <c r="F128" i="13"/>
  <c r="F34" i="13"/>
  <c r="A32" i="12"/>
  <c r="F237" i="13"/>
  <c r="A235" i="12"/>
  <c r="F232" i="13"/>
  <c r="A230" i="12"/>
  <c r="F39" i="13"/>
  <c r="A37" i="12"/>
  <c r="A617" i="12"/>
  <c r="F619" i="13"/>
  <c r="A146" i="12"/>
  <c r="F148" i="13"/>
  <c r="F38" i="13"/>
  <c r="A36" i="12"/>
  <c r="F583" i="13"/>
  <c r="A581" i="12"/>
  <c r="F249" i="13"/>
  <c r="A247" i="12"/>
  <c r="F199" i="13"/>
  <c r="A197" i="12"/>
  <c r="A140" i="12"/>
  <c r="F142" i="13"/>
  <c r="A596" i="12"/>
  <c r="F598" i="13"/>
  <c r="A652" i="12"/>
  <c r="F654" i="13"/>
  <c r="F617" i="13"/>
  <c r="A615" i="12"/>
  <c r="A544" i="12"/>
  <c r="F546" i="13"/>
  <c r="A551" i="12"/>
  <c r="F553" i="13"/>
  <c r="A328" i="12"/>
  <c r="F330" i="13"/>
  <c r="A643" i="12"/>
  <c r="F645" i="13"/>
  <c r="F584" i="13"/>
  <c r="A582" i="12"/>
  <c r="A369" i="12"/>
  <c r="F371" i="13"/>
  <c r="A637" i="12"/>
  <c r="E1208" i="14"/>
  <c r="A1208" i="14" s="1"/>
  <c r="E532" i="14"/>
  <c r="A532" i="14" s="1"/>
  <c r="E3320" i="14"/>
  <c r="A3320" i="14" s="1"/>
  <c r="E2786" i="14"/>
  <c r="A2786" i="14" s="1"/>
  <c r="E1921" i="14"/>
  <c r="A1921" i="14" s="1"/>
  <c r="E1487" i="14"/>
  <c r="A1487" i="14" s="1"/>
  <c r="E533" i="14"/>
  <c r="A533" i="14" s="1"/>
  <c r="E2781" i="14"/>
  <c r="A2781" i="14" s="1"/>
  <c r="E3007" i="14"/>
  <c r="A3007" i="14" s="1"/>
  <c r="E497" i="14"/>
  <c r="A497" i="14" s="1"/>
  <c r="E24" i="14"/>
  <c r="A24" i="14" s="1"/>
  <c r="E803" i="14"/>
  <c r="A803" i="14" s="1"/>
  <c r="E3304" i="14"/>
  <c r="A3304" i="14" s="1"/>
  <c r="E1543" i="14"/>
  <c r="A1543" i="14" s="1"/>
  <c r="E1710" i="14"/>
  <c r="A1710" i="14" s="1"/>
  <c r="E967" i="14"/>
  <c r="A967" i="14" s="1"/>
  <c r="E2275" i="14"/>
  <c r="A2275" i="14" s="1"/>
  <c r="E1116" i="14"/>
  <c r="A1116" i="14" s="1"/>
  <c r="E3168" i="14"/>
  <c r="A3168" i="14" s="1"/>
  <c r="E723" i="14"/>
  <c r="A723" i="14" s="1"/>
  <c r="E2641" i="14"/>
  <c r="A2641" i="14" s="1"/>
  <c r="E2061" i="14"/>
  <c r="A2061" i="14" s="1"/>
  <c r="E1751" i="14"/>
  <c r="A1751" i="14" s="1"/>
  <c r="E2170" i="14"/>
  <c r="A2170" i="14" s="1"/>
  <c r="E114" i="14"/>
  <c r="A114" i="14" s="1"/>
  <c r="E1308" i="14"/>
  <c r="A1308" i="14" s="1"/>
  <c r="E2167" i="14"/>
  <c r="A2167" i="14" s="1"/>
  <c r="E2807" i="14"/>
  <c r="A2807" i="14" s="1"/>
  <c r="E963" i="14"/>
  <c r="A963" i="14" s="1"/>
  <c r="E2686" i="14"/>
  <c r="A2686" i="14" s="1"/>
  <c r="E1548" i="14"/>
  <c r="A1548" i="14" s="1"/>
  <c r="E2976" i="14"/>
  <c r="A2976" i="14" s="1"/>
  <c r="E1601" i="14"/>
  <c r="A1601" i="14" s="1"/>
  <c r="E2177" i="14"/>
  <c r="A2177" i="14" s="1"/>
  <c r="E1922" i="14"/>
  <c r="A1922" i="14" s="1"/>
  <c r="E302" i="14"/>
  <c r="A302" i="14" s="1"/>
  <c r="E1207" i="14"/>
  <c r="A1207" i="14" s="1"/>
  <c r="E2083" i="14"/>
  <c r="A2083" i="14" s="1"/>
  <c r="E2735" i="14"/>
  <c r="A2735" i="14" s="1"/>
  <c r="E2082" i="14"/>
  <c r="A2082" i="14" s="1"/>
  <c r="E1626" i="14"/>
  <c r="A1626" i="14" s="1"/>
  <c r="E2536" i="14"/>
  <c r="A2536" i="14" s="1"/>
  <c r="E1117" i="14"/>
  <c r="A1117" i="14" s="1"/>
  <c r="E2330" i="14"/>
  <c r="A2330" i="14" s="1"/>
  <c r="E2220" i="14"/>
  <c r="A2220" i="14" s="1"/>
  <c r="E2143" i="14"/>
  <c r="A2143" i="14" s="1"/>
  <c r="E1852" i="14"/>
  <c r="A1852" i="14" s="1"/>
  <c r="E1128" i="14"/>
  <c r="A1128" i="14" s="1"/>
  <c r="E3294" i="14"/>
  <c r="A3294" i="14" s="1"/>
  <c r="E995" i="14"/>
  <c r="A995" i="14" s="1"/>
  <c r="E1859" i="14"/>
  <c r="A1859" i="14" s="1"/>
  <c r="E730" i="14"/>
  <c r="A730" i="14" s="1"/>
  <c r="E160" i="14"/>
  <c r="A160" i="14" s="1"/>
  <c r="E1913" i="14"/>
  <c r="A1913" i="14" s="1"/>
  <c r="E2987" i="14"/>
  <c r="A2987" i="14" s="1"/>
  <c r="E2952" i="14"/>
  <c r="A2952" i="14" s="1"/>
  <c r="E377" i="14"/>
  <c r="A377" i="14" s="1"/>
  <c r="E1257" i="14"/>
  <c r="A1257" i="14" s="1"/>
  <c r="E2871" i="14"/>
  <c r="A2871" i="14" s="1"/>
  <c r="E2120" i="14"/>
  <c r="A2120" i="14" s="1"/>
  <c r="E1151" i="14"/>
  <c r="A1151" i="14" s="1"/>
  <c r="E182" i="14"/>
  <c r="A182" i="14" s="1"/>
  <c r="E2297" i="14"/>
  <c r="A2297" i="14" s="1"/>
  <c r="E2609" i="14"/>
  <c r="A2609" i="14" s="1"/>
  <c r="E251" i="14"/>
  <c r="A251" i="14" s="1"/>
  <c r="E447" i="14"/>
  <c r="A447" i="14" s="1"/>
  <c r="E2006" i="14"/>
  <c r="A2006" i="14" s="1"/>
  <c r="E3419" i="14"/>
  <c r="A3419" i="14" s="1"/>
  <c r="E1433" i="14"/>
  <c r="A1433" i="14" s="1"/>
  <c r="E793" i="14"/>
  <c r="A793" i="14" s="1"/>
  <c r="E2518" i="14"/>
  <c r="A2518" i="14" s="1"/>
  <c r="E537" i="14"/>
  <c r="A537" i="14" s="1"/>
  <c r="E1194" i="14"/>
  <c r="A1194" i="14" s="1"/>
  <c r="E3400" i="14"/>
  <c r="A3400" i="14" s="1"/>
  <c r="E3238" i="14"/>
  <c r="A3238" i="14" s="1"/>
  <c r="E2445" i="14"/>
  <c r="A2445" i="14" s="1"/>
  <c r="E381" i="14"/>
  <c r="A381" i="14" s="1"/>
  <c r="E1951" i="14"/>
  <c r="A1951" i="14" s="1"/>
  <c r="E3154" i="14"/>
  <c r="A3154" i="14" s="1"/>
  <c r="E718" i="14"/>
  <c r="A718" i="14" s="1"/>
  <c r="E3098" i="14"/>
  <c r="A3098" i="14" s="1"/>
  <c r="E691" i="14"/>
  <c r="A691" i="14" s="1"/>
  <c r="E299" i="14"/>
  <c r="A299" i="14" s="1"/>
  <c r="E746" i="14"/>
  <c r="A746" i="14" s="1"/>
  <c r="E2706" i="14"/>
  <c r="A2706" i="14" s="1"/>
  <c r="E2185" i="14"/>
  <c r="A2185" i="14" s="1"/>
  <c r="E84" i="14"/>
  <c r="A84" i="14" s="1"/>
  <c r="E2934" i="14"/>
  <c r="A2934" i="14" s="1"/>
  <c r="E3257" i="14"/>
  <c r="A3257" i="14" s="1"/>
  <c r="E1832" i="14"/>
  <c r="A1832" i="14" s="1"/>
  <c r="E349" i="14"/>
  <c r="A349" i="14" s="1"/>
  <c r="E1732" i="14"/>
  <c r="A1732" i="14" s="1"/>
  <c r="E1594" i="14"/>
  <c r="A1594" i="14" s="1"/>
  <c r="E2173" i="14"/>
  <c r="A2173" i="14" s="1"/>
  <c r="E3394" i="14"/>
  <c r="A3394" i="14" s="1"/>
  <c r="E1891" i="14"/>
  <c r="A1891" i="14" s="1"/>
  <c r="E2261" i="14"/>
  <c r="A2261" i="14" s="1"/>
  <c r="E119" i="14"/>
  <c r="A119" i="14" s="1"/>
  <c r="E1418" i="14"/>
  <c r="A1418" i="14" s="1"/>
  <c r="E1622" i="14"/>
  <c r="A1622" i="14" s="1"/>
  <c r="E338" i="14"/>
  <c r="A338" i="14" s="1"/>
  <c r="E1667" i="14"/>
  <c r="A1667" i="14" s="1"/>
  <c r="E3423" i="14"/>
  <c r="A3423" i="14" s="1"/>
  <c r="E3322" i="14"/>
  <c r="A3322" i="14" s="1"/>
  <c r="E2007" i="14"/>
  <c r="A2007" i="14" s="1"/>
  <c r="E2114" i="14"/>
  <c r="A2114" i="14" s="1"/>
  <c r="E3023" i="14"/>
  <c r="A3023" i="14" s="1"/>
  <c r="E846" i="14"/>
  <c r="A846" i="14" s="1"/>
  <c r="E2805" i="14"/>
  <c r="A2805" i="14" s="1"/>
  <c r="E585" i="14"/>
  <c r="A585" i="14" s="1"/>
  <c r="E3027" i="14"/>
  <c r="A3027" i="14" s="1"/>
  <c r="E1395" i="14"/>
  <c r="A1395" i="14" s="1"/>
  <c r="E1251" i="14"/>
  <c r="A1251" i="14" s="1"/>
  <c r="E1969" i="14"/>
  <c r="A1969" i="14" s="1"/>
  <c r="E2145" i="14"/>
  <c r="A2145" i="14" s="1"/>
  <c r="E3040" i="14"/>
  <c r="A3040" i="14" s="1"/>
  <c r="E1703" i="14"/>
  <c r="A1703" i="14" s="1"/>
  <c r="E65" i="14"/>
  <c r="A65" i="14" s="1"/>
  <c r="E577" i="14"/>
  <c r="A577" i="14" s="1"/>
  <c r="E2488" i="14"/>
  <c r="A2488" i="14" s="1"/>
  <c r="E1340" i="14"/>
  <c r="A1340" i="14" s="1"/>
  <c r="E2727" i="14"/>
  <c r="A2727" i="14" s="1"/>
  <c r="E1591" i="14"/>
  <c r="A1591" i="14" s="1"/>
  <c r="E1826" i="14"/>
  <c r="A1826" i="14" s="1"/>
  <c r="E1892" i="14"/>
  <c r="A1892" i="14" s="1"/>
  <c r="E1689" i="14"/>
  <c r="A1689" i="14" s="1"/>
  <c r="E2338" i="14"/>
  <c r="A2338" i="14" s="1"/>
  <c r="E2456" i="14"/>
  <c r="A2456" i="14" s="1"/>
  <c r="E1412" i="14"/>
  <c r="A1412" i="14" s="1"/>
  <c r="E2517" i="14"/>
  <c r="A2517" i="14" s="1"/>
  <c r="E3210" i="14"/>
  <c r="A3210" i="14" s="1"/>
  <c r="E2423" i="14"/>
  <c r="A2423" i="14" s="1"/>
  <c r="Y157" i="14"/>
  <c r="Y475" i="14"/>
  <c r="Y3075" i="14"/>
  <c r="Y2512" i="14"/>
  <c r="Y664" i="14"/>
  <c r="Y2475" i="14"/>
  <c r="Y3275" i="14"/>
  <c r="Y635" i="14"/>
  <c r="Y3009" i="14"/>
  <c r="Y2227" i="14"/>
  <c r="Y1163" i="14"/>
  <c r="Y150" i="14"/>
  <c r="Y1899" i="14"/>
  <c r="Y425" i="14"/>
  <c r="Y986" i="14"/>
  <c r="Y3192" i="14"/>
  <c r="Y2001" i="14"/>
  <c r="Y2700" i="14"/>
  <c r="Y2851" i="14"/>
  <c r="Y2860" i="14"/>
  <c r="Y1928" i="14"/>
  <c r="Y1095" i="14"/>
  <c r="Y180" i="14"/>
  <c r="Y2687" i="14"/>
  <c r="Y1853" i="14"/>
  <c r="Y2519" i="14"/>
  <c r="Y2238" i="14"/>
  <c r="Y2197" i="14"/>
  <c r="Y30" i="14"/>
  <c r="Y2938" i="14"/>
  <c r="Y2776" i="14"/>
  <c r="Y1279" i="14"/>
  <c r="Y588" i="14"/>
  <c r="Y188" i="14"/>
  <c r="Y3159" i="14"/>
  <c r="Y1910" i="14"/>
  <c r="Y602" i="14"/>
  <c r="Y1825" i="14"/>
  <c r="Y1155" i="14"/>
  <c r="Y1479" i="14"/>
  <c r="Y667" i="14"/>
  <c r="Y2221" i="14"/>
  <c r="Y686" i="14"/>
  <c r="Y1926" i="14"/>
  <c r="Y1157" i="14"/>
  <c r="Y1296" i="14"/>
  <c r="Y3268" i="14"/>
  <c r="Y2322" i="14"/>
  <c r="Y3349" i="14"/>
  <c r="Y564" i="14"/>
  <c r="Y1187" i="14"/>
  <c r="Y1705" i="14"/>
  <c r="Y198" i="14"/>
  <c r="Y2029" i="14"/>
  <c r="Y530" i="14"/>
  <c r="Y749" i="14"/>
  <c r="Y289" i="14"/>
  <c r="Y1140" i="14"/>
  <c r="Y378" i="14"/>
  <c r="Y2752" i="14"/>
  <c r="Y2340" i="14"/>
  <c r="Y3429" i="14"/>
  <c r="Y1711" i="14"/>
  <c r="Y2971" i="14"/>
  <c r="Y2814" i="14"/>
  <c r="Y1302" i="14"/>
  <c r="Y897" i="14"/>
  <c r="Y654" i="14"/>
  <c r="Y1111" i="14"/>
  <c r="Y1331" i="14"/>
  <c r="Y711" i="14"/>
  <c r="Y272" i="14"/>
  <c r="Y3393" i="14"/>
  <c r="Y2060" i="14"/>
  <c r="Y2009" i="14"/>
  <c r="Y481" i="14"/>
  <c r="Y889" i="14"/>
  <c r="Y305" i="14"/>
  <c r="Y1477" i="14"/>
  <c r="Y797" i="14"/>
  <c r="Y839" i="14"/>
  <c r="Y3363" i="14"/>
  <c r="Y1776" i="14"/>
  <c r="Y3073" i="14"/>
  <c r="Y2649" i="14"/>
  <c r="Y2471" i="14"/>
  <c r="Y1300" i="14"/>
  <c r="Y2533" i="14"/>
  <c r="Y2437" i="14"/>
  <c r="Y2206" i="14"/>
  <c r="Y277" i="14"/>
  <c r="Y970" i="14"/>
  <c r="Y2962" i="14"/>
  <c r="Y1148" i="14"/>
  <c r="Y1596" i="14"/>
  <c r="Y2894" i="14"/>
  <c r="Y2535" i="14"/>
  <c r="Y1748" i="14"/>
  <c r="Y1337" i="14"/>
  <c r="Y1914" i="14"/>
  <c r="Y2504" i="14"/>
  <c r="Y908" i="14"/>
  <c r="Y1494" i="14"/>
  <c r="Y2810" i="14"/>
  <c r="Y463" i="14"/>
  <c r="Y2777" i="14"/>
  <c r="Y516" i="14"/>
  <c r="Y3382" i="14"/>
  <c r="Y880" i="14"/>
  <c r="Y1437" i="14"/>
  <c r="Y891" i="14"/>
  <c r="Y1864" i="14"/>
  <c r="Y593" i="14"/>
  <c r="Y785" i="14"/>
  <c r="Y1274" i="14"/>
  <c r="Y502" i="14"/>
  <c r="Y3222" i="14"/>
  <c r="Y869" i="14"/>
  <c r="Y1474" i="14"/>
  <c r="Y2644" i="14"/>
  <c r="Y412" i="14"/>
  <c r="Y1344" i="14"/>
  <c r="Y1890" i="14"/>
  <c r="Y767" i="14"/>
  <c r="Y2680" i="14"/>
  <c r="Y783" i="14"/>
  <c r="Y2567" i="14"/>
  <c r="Y697" i="14"/>
  <c r="Y668" i="14"/>
  <c r="Y753" i="14"/>
  <c r="Y2691" i="14"/>
  <c r="Y3310" i="14"/>
  <c r="Y515" i="14"/>
  <c r="Y877" i="14"/>
  <c r="Y1733" i="14"/>
  <c r="Y3253" i="14"/>
  <c r="Y2611" i="14"/>
  <c r="Y1519" i="14"/>
  <c r="Y3272" i="14"/>
  <c r="Y2344" i="14"/>
  <c r="Y571" i="14"/>
  <c r="Y1646" i="14"/>
  <c r="Y849" i="14"/>
  <c r="Y187" i="14"/>
  <c r="Y1700" i="14"/>
  <c r="Y958" i="14"/>
  <c r="Y738" i="14"/>
  <c r="Y2867" i="14"/>
  <c r="Y1675" i="14"/>
  <c r="Y2427" i="14"/>
  <c r="Y866" i="14"/>
  <c r="Y1637" i="14"/>
  <c r="Y1818" i="14"/>
  <c r="Y1135" i="14"/>
  <c r="Y1684" i="14"/>
  <c r="Y3138" i="14"/>
  <c r="Y2756" i="14"/>
  <c r="Y1975" i="14"/>
  <c r="Y2520" i="14"/>
  <c r="Y2381" i="14"/>
  <c r="Y896" i="14"/>
  <c r="Y755" i="14"/>
  <c r="Y1326" i="14"/>
  <c r="Y1736" i="14"/>
  <c r="Y2546" i="14"/>
  <c r="Y1227" i="14"/>
  <c r="Y608" i="14"/>
  <c r="Y1712" i="14"/>
  <c r="Y3139" i="14"/>
  <c r="Y2329" i="14"/>
  <c r="Y2043" i="14"/>
  <c r="Y3274" i="14"/>
  <c r="Y236" i="14"/>
  <c r="Y1365" i="14"/>
  <c r="Y2144" i="14"/>
  <c r="Y2629" i="14"/>
  <c r="Y1722" i="14"/>
  <c r="Y2552" i="14"/>
  <c r="Y31" i="14"/>
  <c r="Y2157" i="14"/>
  <c r="Y69" i="14"/>
  <c r="Y1696" i="14"/>
  <c r="Y2049" i="14"/>
  <c r="Y2822" i="14"/>
  <c r="Y466" i="14"/>
  <c r="Y1834" i="14"/>
  <c r="Y1507" i="14"/>
  <c r="Y2414" i="14"/>
  <c r="Y1640" i="14"/>
  <c r="Y1212" i="14"/>
  <c r="Y888" i="14"/>
  <c r="Y2454" i="14"/>
  <c r="Y633" i="14"/>
  <c r="Y777" i="14"/>
  <c r="Y382" i="14"/>
  <c r="Y1579" i="14"/>
  <c r="Y1190" i="14"/>
  <c r="Y724" i="14"/>
  <c r="Y2588" i="14"/>
  <c r="Y3066" i="14"/>
  <c r="Y2900" i="14"/>
  <c r="Y1915" i="14"/>
  <c r="Y421" i="14"/>
  <c r="Y2570" i="14"/>
  <c r="Y1978" i="14"/>
  <c r="Y443" i="14"/>
  <c r="Y3030" i="14"/>
  <c r="Y1159" i="14"/>
  <c r="Y429" i="14"/>
  <c r="Y90" i="14"/>
  <c r="Y782" i="14"/>
  <c r="Y1310" i="14"/>
  <c r="Y3095" i="14"/>
  <c r="Y706" i="14"/>
  <c r="Y488" i="14"/>
  <c r="Y2087" i="14"/>
  <c r="Y1231" i="14"/>
  <c r="Y1176" i="14"/>
  <c r="Y1958" i="14"/>
  <c r="Y347" i="14"/>
  <c r="Y3353" i="14"/>
  <c r="Y1268" i="14"/>
  <c r="Y657" i="14"/>
  <c r="Y965" i="14"/>
  <c r="Y2560" i="14"/>
  <c r="Y2534" i="14"/>
  <c r="Y2459" i="14"/>
  <c r="Y1930" i="14"/>
  <c r="Y1608" i="14"/>
  <c r="Y2619" i="14"/>
  <c r="Y501" i="14"/>
  <c r="Y2917" i="14"/>
  <c r="Y3261" i="14"/>
  <c r="Y1112" i="14"/>
  <c r="Y2564" i="14"/>
  <c r="Y1953" i="14"/>
  <c r="Y102" i="14"/>
  <c r="Y1401" i="14"/>
  <c r="Y2751" i="14"/>
  <c r="Y2784" i="14"/>
  <c r="Y245" i="14"/>
  <c r="Y2048" i="14"/>
  <c r="Y2666" i="14"/>
  <c r="Y2955" i="14"/>
  <c r="Y1288" i="14"/>
  <c r="Y2598" i="14"/>
  <c r="Y1765" i="14"/>
  <c r="Y3056" i="14"/>
  <c r="Y1432" i="14"/>
  <c r="Y288" i="14"/>
  <c r="Y2928" i="14"/>
  <c r="Y1455" i="14"/>
  <c r="Y2789" i="14"/>
  <c r="Y3177" i="14"/>
  <c r="Y659" i="14"/>
  <c r="Y510" i="14"/>
  <c r="Y860" i="14"/>
  <c r="Y230" i="14"/>
  <c r="Y1211" i="14"/>
  <c r="Y647" i="14"/>
  <c r="Y3062" i="14"/>
  <c r="Y1421" i="14"/>
  <c r="Y1094" i="14"/>
  <c r="Y1146" i="14"/>
  <c r="Y534" i="14"/>
  <c r="Y1763" i="14"/>
  <c r="Y2596" i="14"/>
  <c r="Y1769" i="14"/>
  <c r="Y550" i="14"/>
  <c r="Y2670" i="14"/>
  <c r="Y2651" i="14"/>
  <c r="Y677" i="14"/>
  <c r="Y543" i="14"/>
  <c r="Y2559" i="14"/>
  <c r="Y2183" i="14"/>
  <c r="Y2277" i="14"/>
  <c r="Y1247" i="14"/>
  <c r="Y1788" i="14"/>
  <c r="Y1349" i="14"/>
  <c r="Y2798" i="14"/>
  <c r="Y2689" i="14"/>
  <c r="Y321" i="14"/>
  <c r="Y1501" i="14"/>
  <c r="Y2758" i="14"/>
  <c r="Y1339" i="14"/>
  <c r="Y1770" i="14"/>
  <c r="Y1423" i="14"/>
  <c r="Y1560" i="14"/>
  <c r="Y1179" i="14"/>
  <c r="Y1879" i="14"/>
  <c r="Y946" i="14"/>
  <c r="Y2119" i="14"/>
  <c r="Y1109" i="14"/>
  <c r="Y2395" i="14"/>
  <c r="Y2014" i="14"/>
  <c r="Y1919" i="14"/>
  <c r="Y3271" i="14"/>
  <c r="Y2217" i="14"/>
  <c r="Y968" i="14"/>
  <c r="Y520" i="14"/>
  <c r="Y122" i="14"/>
  <c r="Y2696" i="14"/>
  <c r="Y325" i="14"/>
  <c r="Y3249" i="14"/>
  <c r="Y3235" i="14"/>
  <c r="Y2273" i="14"/>
  <c r="Y3145" i="14"/>
  <c r="Y3365" i="14"/>
  <c r="Y1312" i="14"/>
  <c r="Y2964" i="14"/>
  <c r="Y42" i="14"/>
  <c r="Y2225" i="14"/>
  <c r="Y1598" i="14"/>
  <c r="Y66" i="14"/>
  <c r="Y1620" i="14"/>
  <c r="Y2682" i="14"/>
  <c r="Y1193" i="14"/>
  <c r="Y607" i="14"/>
  <c r="Y1026" i="14"/>
  <c r="Y301" i="14"/>
  <c r="Y2026" i="14"/>
  <c r="Y1171" i="14"/>
  <c r="Y2631" i="14"/>
  <c r="Y57" i="14"/>
  <c r="Y1197" i="14"/>
  <c r="Y77" i="14"/>
  <c r="Y2941" i="14"/>
  <c r="Y1559" i="14"/>
  <c r="Y524" i="14"/>
  <c r="Y1039" i="14"/>
  <c r="Y1775" i="14"/>
  <c r="Y2617" i="14"/>
  <c r="Y813" i="14"/>
  <c r="Y650" i="14"/>
  <c r="Y1004" i="14"/>
  <c r="Y3412" i="14"/>
  <c r="Y1164" i="14"/>
  <c r="Y1936" i="14"/>
  <c r="Y2579" i="14"/>
  <c r="Y3103" i="14"/>
  <c r="Y2366" i="14"/>
  <c r="Y1097" i="14"/>
  <c r="Y3226" i="14"/>
  <c r="Y572" i="14"/>
  <c r="Y2315" i="14"/>
  <c r="Y1865" i="14"/>
  <c r="Y848" i="14"/>
  <c r="Y3225" i="14"/>
  <c r="Y2013" i="14"/>
  <c r="Y2711" i="14"/>
  <c r="Y3425" i="14"/>
  <c r="Y1741" i="14"/>
  <c r="Y2787" i="14"/>
  <c r="Y3191" i="14"/>
  <c r="Y3224" i="14"/>
  <c r="Y523" i="14"/>
  <c r="Y1315" i="14"/>
  <c r="Y1897" i="14"/>
  <c r="Y3155" i="14"/>
  <c r="Y169" i="14"/>
  <c r="Y517" i="14"/>
  <c r="Y2799" i="14"/>
  <c r="Y1382" i="14"/>
  <c r="Y2754" i="14"/>
  <c r="Y566" i="14"/>
  <c r="Y788" i="14"/>
  <c r="Y168" i="14"/>
  <c r="Y1396" i="14"/>
  <c r="Y444" i="14"/>
  <c r="Y2398" i="14"/>
  <c r="Y3179" i="14"/>
  <c r="Y1544" i="14"/>
  <c r="Y1948" i="14"/>
  <c r="Y2118" i="14"/>
  <c r="Y2573" i="14"/>
  <c r="Y1305" i="14"/>
  <c r="Y1406" i="14"/>
  <c r="Y739" i="14"/>
  <c r="Y1107" i="14"/>
  <c r="Y2817" i="14"/>
  <c r="Y3346" i="14"/>
  <c r="Y1977" i="14"/>
  <c r="Y1604" i="14"/>
  <c r="Y1704" i="14"/>
  <c r="Y441" i="14"/>
  <c r="Y1665" i="14"/>
  <c r="Y2739" i="14"/>
  <c r="Y468" i="14"/>
  <c r="Y2549" i="14"/>
  <c r="Y2039" i="14"/>
  <c r="Y450" i="14"/>
  <c r="Y1043" i="14"/>
  <c r="Y2773" i="14"/>
  <c r="Y3317" i="14"/>
  <c r="Y3381" i="14"/>
  <c r="Y2710" i="14"/>
  <c r="Y1672" i="14"/>
  <c r="Y2919" i="14"/>
  <c r="Y1938" i="14"/>
  <c r="Y2076" i="14"/>
  <c r="A575" i="12" l="1"/>
  <c r="F318" i="13"/>
  <c r="F664" i="13"/>
  <c r="F592" i="13"/>
  <c r="F680" i="4"/>
  <c r="A85" i="12"/>
  <c r="E162" i="4"/>
  <c r="E680" i="4"/>
  <c r="F443" i="4"/>
  <c r="F257" i="13"/>
  <c r="E1134" i="4"/>
  <c r="F418" i="13"/>
  <c r="D828" i="4"/>
  <c r="E698" i="4"/>
  <c r="F187" i="4"/>
  <c r="E425" i="4"/>
  <c r="D319" i="4"/>
  <c r="E777" i="4"/>
  <c r="F168" i="13"/>
  <c r="A280" i="12"/>
  <c r="F822" i="4"/>
  <c r="F220" i="4"/>
  <c r="E8" i="4"/>
  <c r="F201" i="4"/>
  <c r="A123" i="12"/>
  <c r="F820" i="4"/>
  <c r="E321" i="4"/>
  <c r="D688" i="4"/>
  <c r="D203" i="4"/>
  <c r="D81" i="4"/>
  <c r="D392" i="4"/>
  <c r="D237" i="4"/>
  <c r="F163" i="4"/>
  <c r="D59" i="4"/>
  <c r="F290" i="13"/>
  <c r="F345" i="13"/>
  <c r="F75" i="13"/>
  <c r="D173" i="4"/>
  <c r="A537" i="12"/>
  <c r="D219" i="4"/>
  <c r="F200" i="4"/>
  <c r="E170" i="4"/>
  <c r="D393" i="4"/>
  <c r="D205" i="4"/>
  <c r="E691" i="4"/>
  <c r="F1134" i="4"/>
  <c r="D168" i="4"/>
  <c r="E169" i="4"/>
  <c r="F169" i="4"/>
  <c r="F271" i="13"/>
  <c r="E820" i="4"/>
  <c r="F42" i="13"/>
  <c r="E125" i="4"/>
  <c r="E788" i="4"/>
  <c r="F173" i="4"/>
  <c r="D506" i="4"/>
  <c r="E5" i="4"/>
  <c r="A306" i="12"/>
  <c r="E206" i="4"/>
  <c r="D1134" i="4"/>
  <c r="D162" i="4"/>
  <c r="F828" i="4"/>
  <c r="E219" i="4"/>
  <c r="F604" i="13"/>
  <c r="A201" i="12"/>
  <c r="F824" i="4"/>
  <c r="D172" i="4"/>
  <c r="D174" i="4"/>
  <c r="E506" i="4"/>
  <c r="F429" i="4"/>
  <c r="F142" i="4"/>
  <c r="A374" i="12"/>
  <c r="E222" i="4"/>
  <c r="D218" i="4"/>
  <c r="D356" i="4"/>
  <c r="D238" i="4"/>
  <c r="D321" i="4"/>
  <c r="E199" i="4"/>
  <c r="D200" i="4"/>
  <c r="E173" i="4"/>
  <c r="D170" i="4"/>
  <c r="F170" i="4"/>
  <c r="D169" i="4"/>
  <c r="D163" i="4"/>
  <c r="F506" i="4"/>
  <c r="D391" i="4"/>
  <c r="E396" i="4"/>
  <c r="D427" i="4"/>
  <c r="D58" i="4"/>
  <c r="D2" i="4"/>
  <c r="E108" i="4"/>
  <c r="D754" i="4"/>
  <c r="D208" i="4"/>
  <c r="D827" i="4"/>
  <c r="D204" i="4"/>
  <c r="E421" i="4"/>
  <c r="F204" i="4"/>
  <c r="F837" i="4"/>
  <c r="F208" i="4"/>
  <c r="D221" i="4"/>
  <c r="E717" i="4"/>
  <c r="E828" i="4"/>
  <c r="F205" i="4"/>
  <c r="E218" i="4"/>
  <c r="F307" i="4"/>
  <c r="D403" i="4"/>
  <c r="D220" i="4"/>
  <c r="D691" i="4"/>
  <c r="D822" i="4"/>
  <c r="F412" i="4"/>
  <c r="F221" i="4"/>
  <c r="F218" i="4"/>
  <c r="F685" i="4"/>
  <c r="D820" i="4"/>
  <c r="E203" i="4"/>
  <c r="F206" i="4"/>
  <c r="F684" i="4"/>
  <c r="F519" i="13"/>
  <c r="E146" i="4"/>
  <c r="F164" i="4"/>
  <c r="A571" i="12"/>
  <c r="A432" i="12"/>
  <c r="A213" i="12"/>
  <c r="F199" i="4"/>
  <c r="E171" i="4"/>
  <c r="E164" i="4"/>
  <c r="F392" i="4"/>
  <c r="F2" i="4"/>
  <c r="E687" i="4"/>
  <c r="E220" i="4"/>
  <c r="F827" i="4"/>
  <c r="E688" i="4"/>
  <c r="E166" i="4"/>
  <c r="D199" i="4"/>
  <c r="F174" i="4"/>
  <c r="D171" i="4"/>
  <c r="E174" i="4"/>
  <c r="F172" i="4"/>
  <c r="D164" i="4"/>
  <c r="E163" i="4"/>
  <c r="F784" i="4"/>
  <c r="D395" i="4"/>
  <c r="D390" i="4"/>
  <c r="D3" i="4"/>
  <c r="F122" i="4"/>
  <c r="E7" i="4"/>
  <c r="D117" i="4"/>
  <c r="F754" i="4"/>
  <c r="E208" i="4"/>
  <c r="F829" i="4"/>
  <c r="F408" i="4"/>
  <c r="D802" i="4"/>
  <c r="E754" i="4"/>
  <c r="D228" i="4"/>
  <c r="D431" i="4"/>
  <c r="F321" i="4"/>
  <c r="F219" i="4"/>
  <c r="F243" i="4"/>
  <c r="E168" i="4"/>
  <c r="E237" i="4"/>
  <c r="D316" i="4"/>
  <c r="E205" i="4"/>
  <c r="E204" i="4"/>
  <c r="E209" i="4"/>
  <c r="D829" i="4"/>
  <c r="F240" i="4"/>
  <c r="F209" i="4"/>
  <c r="F162" i="4"/>
  <c r="D209" i="4"/>
  <c r="E829" i="4"/>
  <c r="E827" i="4"/>
  <c r="F237" i="4"/>
  <c r="E207" i="4"/>
  <c r="F370" i="13"/>
  <c r="D15" i="4"/>
  <c r="F683" i="4"/>
  <c r="D434" i="4"/>
  <c r="F752" i="4"/>
  <c r="F721" i="4"/>
  <c r="E227" i="4"/>
  <c r="E193" i="4"/>
  <c r="F330" i="4"/>
  <c r="F422" i="4"/>
  <c r="F839" i="4"/>
  <c r="F150" i="4"/>
  <c r="E200" i="4"/>
  <c r="F171" i="4"/>
  <c r="E384" i="4"/>
  <c r="E9" i="4"/>
  <c r="E770" i="4"/>
  <c r="E403" i="4"/>
  <c r="E699" i="4"/>
  <c r="F324" i="4"/>
  <c r="D206" i="4"/>
  <c r="E221" i="4"/>
  <c r="F207" i="4"/>
  <c r="F203" i="4"/>
  <c r="D723" i="4"/>
  <c r="D443" i="4"/>
  <c r="F168" i="4"/>
  <c r="E228" i="4"/>
  <c r="E443" i="4"/>
  <c r="D207" i="4"/>
  <c r="F723" i="4"/>
  <c r="A344" i="12"/>
  <c r="A397" i="12"/>
  <c r="A655" i="12"/>
  <c r="E172" i="4"/>
  <c r="F788" i="4"/>
  <c r="D782" i="4"/>
  <c r="D429" i="4"/>
  <c r="D428" i="4"/>
  <c r="E782" i="4"/>
  <c r="D777" i="4"/>
  <c r="F428" i="4"/>
  <c r="F426" i="4"/>
  <c r="F18" i="4"/>
  <c r="F228" i="4"/>
  <c r="D421" i="4"/>
  <c r="E412" i="4"/>
  <c r="E764" i="4"/>
  <c r="F439" i="4"/>
  <c r="E438" i="4"/>
  <c r="F227" i="4"/>
  <c r="A153" i="12"/>
  <c r="D226" i="4"/>
  <c r="E394" i="4"/>
  <c r="E702" i="4"/>
  <c r="D249" i="4"/>
  <c r="E226" i="4"/>
  <c r="D426" i="4"/>
  <c r="E427" i="4"/>
  <c r="E428" i="4"/>
  <c r="D438" i="4"/>
  <c r="F421" i="4"/>
  <c r="D721" i="4"/>
  <c r="D227" i="4"/>
  <c r="A513" i="12"/>
  <c r="E429" i="4"/>
  <c r="E682" i="4"/>
  <c r="F648" i="13"/>
  <c r="A263" i="12"/>
  <c r="A409" i="12"/>
  <c r="D331" i="4"/>
  <c r="D408" i="4"/>
  <c r="E2076" i="14"/>
  <c r="A2076" i="14" s="1"/>
  <c r="E1938" i="14"/>
  <c r="A1938" i="14" s="1"/>
  <c r="E2919" i="14"/>
  <c r="A2919" i="14" s="1"/>
  <c r="E1672" i="14"/>
  <c r="A1672" i="14" s="1"/>
  <c r="E3381" i="14"/>
  <c r="A3381" i="14" s="1"/>
  <c r="E3317" i="14"/>
  <c r="A3317" i="14" s="1"/>
  <c r="E2773" i="14"/>
  <c r="A2773" i="14" s="1"/>
  <c r="E1043" i="14"/>
  <c r="A1043" i="14" s="1"/>
  <c r="E450" i="14"/>
  <c r="A450" i="14" s="1"/>
  <c r="E2039" i="14"/>
  <c r="A2039" i="14" s="1"/>
  <c r="E2549" i="14"/>
  <c r="A2549" i="14" s="1"/>
  <c r="E468" i="14"/>
  <c r="A468" i="14" s="1"/>
  <c r="E2739" i="14"/>
  <c r="A2739" i="14" s="1"/>
  <c r="E1665" i="14"/>
  <c r="A1665" i="14" s="1"/>
  <c r="E441" i="14"/>
  <c r="A441" i="14" s="1"/>
  <c r="E1704" i="14"/>
  <c r="A1704" i="14" s="1"/>
  <c r="E1604" i="14"/>
  <c r="A1604" i="14" s="1"/>
  <c r="E1977" i="14"/>
  <c r="A1977" i="14" s="1"/>
  <c r="E3346" i="14"/>
  <c r="A3346" i="14" s="1"/>
  <c r="E2817" i="14"/>
  <c r="A2817" i="14" s="1"/>
  <c r="E1107" i="14"/>
  <c r="A1107" i="14" s="1"/>
  <c r="E739" i="14"/>
  <c r="A739" i="14" s="1"/>
  <c r="E1406" i="14"/>
  <c r="A1406" i="14" s="1"/>
  <c r="E1305" i="14"/>
  <c r="A1305" i="14" s="1"/>
  <c r="E2573" i="14"/>
  <c r="A2573" i="14" s="1"/>
  <c r="E2118" i="14"/>
  <c r="A2118" i="14" s="1"/>
  <c r="E1948" i="14"/>
  <c r="A1948" i="14" s="1"/>
  <c r="E1544" i="14"/>
  <c r="A1544" i="14" s="1"/>
  <c r="E3179" i="14"/>
  <c r="A3179" i="14" s="1"/>
  <c r="E2398" i="14"/>
  <c r="A2398" i="14" s="1"/>
  <c r="E444" i="14"/>
  <c r="A444" i="14" s="1"/>
  <c r="E1396" i="14"/>
  <c r="A1396" i="14" s="1"/>
  <c r="E168" i="14"/>
  <c r="A168" i="14" s="1"/>
  <c r="E788" i="14"/>
  <c r="A788" i="14" s="1"/>
  <c r="E566" i="14"/>
  <c r="A566" i="14" s="1"/>
  <c r="E383" i="4" s="1"/>
  <c r="E2754" i="14"/>
  <c r="A2754" i="14" s="1"/>
  <c r="E1382" i="14"/>
  <c r="A1382" i="14" s="1"/>
  <c r="E2799" i="14"/>
  <c r="A2799" i="14" s="1"/>
  <c r="E517" i="14"/>
  <c r="A517" i="14" s="1"/>
  <c r="E169" i="14"/>
  <c r="A169" i="14" s="1"/>
  <c r="F130" i="4" s="1"/>
  <c r="E3155" i="14"/>
  <c r="A3155" i="14" s="1"/>
  <c r="E1897" i="14"/>
  <c r="A1897" i="14" s="1"/>
  <c r="E1315" i="14"/>
  <c r="A1315" i="14" s="1"/>
  <c r="E523" i="14"/>
  <c r="A523" i="14" s="1"/>
  <c r="E3224" i="14"/>
  <c r="A3224" i="14" s="1"/>
  <c r="E3191" i="14"/>
  <c r="A3191" i="14" s="1"/>
  <c r="E2787" i="14"/>
  <c r="A2787" i="14" s="1"/>
  <c r="E1741" i="14"/>
  <c r="A1741" i="14" s="1"/>
  <c r="E3425" i="14"/>
  <c r="A3425" i="14" s="1"/>
  <c r="E2711" i="14"/>
  <c r="A2711" i="14" s="1"/>
  <c r="E2013" i="14"/>
  <c r="A2013" i="14" s="1"/>
  <c r="E3225" i="14"/>
  <c r="A3225" i="14" s="1"/>
  <c r="E848" i="14"/>
  <c r="A848" i="14" s="1"/>
  <c r="E1865" i="14"/>
  <c r="A1865" i="14" s="1"/>
  <c r="E2315" i="14"/>
  <c r="A2315" i="14" s="1"/>
  <c r="E572" i="14"/>
  <c r="A572" i="14" s="1"/>
  <c r="D387" i="4" s="1"/>
  <c r="E3226" i="14"/>
  <c r="A3226" i="14" s="1"/>
  <c r="E1097" i="14"/>
  <c r="A1097" i="14" s="1"/>
  <c r="E2366" i="14"/>
  <c r="A2366" i="14" s="1"/>
  <c r="E3103" i="14"/>
  <c r="A3103" i="14" s="1"/>
  <c r="E2579" i="14"/>
  <c r="A2579" i="14" s="1"/>
  <c r="E1936" i="14"/>
  <c r="A1936" i="14" s="1"/>
  <c r="E1164" i="14"/>
  <c r="A1164" i="14" s="1"/>
  <c r="E3412" i="14"/>
  <c r="A3412" i="14" s="1"/>
  <c r="E1004" i="14"/>
  <c r="A1004" i="14" s="1"/>
  <c r="E650" i="14"/>
  <c r="A650" i="14" s="1"/>
  <c r="E813" i="14"/>
  <c r="A813" i="14" s="1"/>
  <c r="F544" i="4" s="1"/>
  <c r="E2617" i="14"/>
  <c r="A2617" i="14" s="1"/>
  <c r="E1775" i="14"/>
  <c r="A1775" i="14" s="1"/>
  <c r="E1039" i="14"/>
  <c r="A1039" i="14" s="1"/>
  <c r="E524" i="14"/>
  <c r="A524" i="14" s="1"/>
  <c r="F338" i="4" s="1"/>
  <c r="E1559" i="14"/>
  <c r="A1559" i="14" s="1"/>
  <c r="E2941" i="14"/>
  <c r="A2941" i="14" s="1"/>
  <c r="E77" i="14"/>
  <c r="A77" i="14" s="1"/>
  <c r="E1197" i="14"/>
  <c r="A1197" i="14" s="1"/>
  <c r="F765" i="4" s="1"/>
  <c r="E57" i="14"/>
  <c r="A57" i="14" s="1"/>
  <c r="D44" i="4" s="1"/>
  <c r="E2631" i="14"/>
  <c r="A2631" i="14" s="1"/>
  <c r="E1171" i="14"/>
  <c r="A1171" i="14" s="1"/>
  <c r="E746" i="4" s="1"/>
  <c r="E2026" i="14"/>
  <c r="A2026" i="14" s="1"/>
  <c r="E301" i="14"/>
  <c r="A301" i="14" s="1"/>
  <c r="E1026" i="14"/>
  <c r="A1026" i="14" s="1"/>
  <c r="E607" i="14"/>
  <c r="A607" i="14" s="1"/>
  <c r="E1193" i="14"/>
  <c r="A1193" i="14" s="1"/>
  <c r="E2682" i="14"/>
  <c r="A2682" i="14" s="1"/>
  <c r="E1620" i="14"/>
  <c r="A1620" i="14" s="1"/>
  <c r="E66" i="14"/>
  <c r="A66" i="14" s="1"/>
  <c r="E1598" i="14"/>
  <c r="A1598" i="14" s="1"/>
  <c r="E2225" i="14"/>
  <c r="A2225" i="14" s="1"/>
  <c r="E42" i="14"/>
  <c r="A42" i="14" s="1"/>
  <c r="E2964" i="14"/>
  <c r="A2964" i="14" s="1"/>
  <c r="E1312" i="14"/>
  <c r="A1312" i="14" s="1"/>
  <c r="E3365" i="14"/>
  <c r="A3365" i="14" s="1"/>
  <c r="E3145" i="14"/>
  <c r="A3145" i="14" s="1"/>
  <c r="E2273" i="14"/>
  <c r="A2273" i="14" s="1"/>
  <c r="E3235" i="14"/>
  <c r="A3235" i="14" s="1"/>
  <c r="E3249" i="14"/>
  <c r="A3249" i="14" s="1"/>
  <c r="E325" i="14"/>
  <c r="A325" i="14" s="1"/>
  <c r="E2696" i="14"/>
  <c r="A2696" i="14" s="1"/>
  <c r="E122" i="14"/>
  <c r="A122" i="14" s="1"/>
  <c r="F92" i="4" s="1"/>
  <c r="E520" i="14"/>
  <c r="A520" i="14" s="1"/>
  <c r="E968" i="14"/>
  <c r="A968" i="14" s="1"/>
  <c r="E2217" i="14"/>
  <c r="A2217" i="14" s="1"/>
  <c r="E3271" i="14"/>
  <c r="A3271" i="14" s="1"/>
  <c r="E1919" i="14"/>
  <c r="A1919" i="14" s="1"/>
  <c r="E2014" i="14"/>
  <c r="A2014" i="14" s="1"/>
  <c r="E2395" i="14"/>
  <c r="A2395" i="14" s="1"/>
  <c r="E1109" i="14"/>
  <c r="A1109" i="14" s="1"/>
  <c r="E2119" i="14"/>
  <c r="A2119" i="14" s="1"/>
  <c r="E946" i="14"/>
  <c r="A946" i="14" s="1"/>
  <c r="E1879" i="14"/>
  <c r="A1879" i="14" s="1"/>
  <c r="E1179" i="14"/>
  <c r="A1179" i="14" s="1"/>
  <c r="E1560" i="14"/>
  <c r="A1560" i="14" s="1"/>
  <c r="E1423" i="14"/>
  <c r="A1423" i="14" s="1"/>
  <c r="E1770" i="14"/>
  <c r="A1770" i="14" s="1"/>
  <c r="E1339" i="14"/>
  <c r="A1339" i="14" s="1"/>
  <c r="E2758" i="14"/>
  <c r="A2758" i="14" s="1"/>
  <c r="E1501" i="14"/>
  <c r="A1501" i="14" s="1"/>
  <c r="E321" i="14"/>
  <c r="A321" i="14" s="1"/>
  <c r="E246" i="4" s="1"/>
  <c r="E2689" i="14"/>
  <c r="A2689" i="14" s="1"/>
  <c r="E2798" i="14"/>
  <c r="A2798" i="14" s="1"/>
  <c r="E1349" i="14"/>
  <c r="A1349" i="14" s="1"/>
  <c r="E1788" i="14"/>
  <c r="A1788" i="14" s="1"/>
  <c r="E1247" i="14"/>
  <c r="A1247" i="14" s="1"/>
  <c r="F812" i="4" s="1"/>
  <c r="E2277" i="14"/>
  <c r="A2277" i="14" s="1"/>
  <c r="E2183" i="14"/>
  <c r="A2183" i="14" s="1"/>
  <c r="E2559" i="14"/>
  <c r="A2559" i="14" s="1"/>
  <c r="E543" i="14"/>
  <c r="A543" i="14" s="1"/>
  <c r="E677" i="14"/>
  <c r="A677" i="14" s="1"/>
  <c r="E2651" i="14"/>
  <c r="A2651" i="14" s="1"/>
  <c r="E2670" i="14"/>
  <c r="A2670" i="14" s="1"/>
  <c r="E550" i="14"/>
  <c r="A550" i="14" s="1"/>
  <c r="F374" i="4" s="1"/>
  <c r="E1769" i="14"/>
  <c r="A1769" i="14" s="1"/>
  <c r="E2596" i="14"/>
  <c r="A2596" i="14" s="1"/>
  <c r="E1763" i="14"/>
  <c r="A1763" i="14" s="1"/>
  <c r="E534" i="14"/>
  <c r="A534" i="14" s="1"/>
  <c r="E1146" i="14"/>
  <c r="A1146" i="14" s="1"/>
  <c r="E1094" i="14"/>
  <c r="A1094" i="14" s="1"/>
  <c r="E1421" i="14"/>
  <c r="A1421" i="14" s="1"/>
  <c r="E3062" i="14"/>
  <c r="A3062" i="14" s="1"/>
  <c r="E647" i="14"/>
  <c r="A647" i="14" s="1"/>
  <c r="E1211" i="14"/>
  <c r="A1211" i="14" s="1"/>
  <c r="E230" i="14"/>
  <c r="A230" i="14" s="1"/>
  <c r="E860" i="14"/>
  <c r="A860" i="14" s="1"/>
  <c r="E510" i="14"/>
  <c r="A510" i="14" s="1"/>
  <c r="E332" i="4" s="1"/>
  <c r="E659" i="14"/>
  <c r="A659" i="14" s="1"/>
  <c r="E3177" i="14"/>
  <c r="A3177" i="14" s="1"/>
  <c r="E2789" i="14"/>
  <c r="A2789" i="14" s="1"/>
  <c r="F1972" i="4" s="1"/>
  <c r="E1455" i="14"/>
  <c r="A1455" i="14" s="1"/>
  <c r="E2928" i="14"/>
  <c r="A2928" i="14" s="1"/>
  <c r="E288" i="14"/>
  <c r="A288" i="14" s="1"/>
  <c r="E1432" i="14"/>
  <c r="A1432" i="14" s="1"/>
  <c r="E3056" i="14"/>
  <c r="A3056" i="14" s="1"/>
  <c r="E1765" i="14"/>
  <c r="A1765" i="14" s="1"/>
  <c r="E2598" i="14"/>
  <c r="A2598" i="14" s="1"/>
  <c r="E1288" i="14"/>
  <c r="A1288" i="14" s="1"/>
  <c r="E2955" i="14"/>
  <c r="A2955" i="14" s="1"/>
  <c r="E2666" i="14"/>
  <c r="A2666" i="14" s="1"/>
  <c r="E2048" i="14"/>
  <c r="A2048" i="14" s="1"/>
  <c r="E245" i="14"/>
  <c r="A245" i="14" s="1"/>
  <c r="E190" i="4" s="1"/>
  <c r="E2784" i="14"/>
  <c r="A2784" i="14" s="1"/>
  <c r="E2751" i="14"/>
  <c r="A2751" i="14" s="1"/>
  <c r="E1401" i="14"/>
  <c r="A1401" i="14" s="1"/>
  <c r="E102" i="14"/>
  <c r="A102" i="14" s="1"/>
  <c r="F77" i="4" s="1"/>
  <c r="E1953" i="14"/>
  <c r="A1953" i="14" s="1"/>
  <c r="E2564" i="14"/>
  <c r="A2564" i="14" s="1"/>
  <c r="E1112" i="14"/>
  <c r="A1112" i="14" s="1"/>
  <c r="E3261" i="14"/>
  <c r="A3261" i="14" s="1"/>
  <c r="E2917" i="14"/>
  <c r="A2917" i="14" s="1"/>
  <c r="E501" i="14"/>
  <c r="A501" i="14" s="1"/>
  <c r="E2619" i="14"/>
  <c r="A2619" i="14" s="1"/>
  <c r="E1608" i="14"/>
  <c r="A1608" i="14" s="1"/>
  <c r="E1930" i="14"/>
  <c r="A1930" i="14" s="1"/>
  <c r="E2459" i="14"/>
  <c r="A2459" i="14" s="1"/>
  <c r="E2534" i="14"/>
  <c r="A2534" i="14" s="1"/>
  <c r="E2560" i="14"/>
  <c r="A2560" i="14" s="1"/>
  <c r="E965" i="14"/>
  <c r="A965" i="14" s="1"/>
  <c r="E657" i="14"/>
  <c r="A657" i="14" s="1"/>
  <c r="E1268" i="14"/>
  <c r="A1268" i="14" s="1"/>
  <c r="E3353" i="14"/>
  <c r="A3353" i="14" s="1"/>
  <c r="E347" i="14"/>
  <c r="A347" i="14" s="1"/>
  <c r="E1958" i="14"/>
  <c r="A1958" i="14" s="1"/>
  <c r="E1176" i="14"/>
  <c r="A1176" i="14" s="1"/>
  <c r="D750" i="4" s="1"/>
  <c r="E1231" i="14"/>
  <c r="A1231" i="14" s="1"/>
  <c r="E2087" i="14"/>
  <c r="A2087" i="14" s="1"/>
  <c r="E488" i="14"/>
  <c r="A488" i="14" s="1"/>
  <c r="E706" i="14"/>
  <c r="A706" i="14" s="1"/>
  <c r="E3095" i="14"/>
  <c r="A3095" i="14" s="1"/>
  <c r="E1310" i="14"/>
  <c r="A1310" i="14" s="1"/>
  <c r="E782" i="14"/>
  <c r="A782" i="14" s="1"/>
  <c r="E90" i="14"/>
  <c r="A90" i="14" s="1"/>
  <c r="F67" i="4" s="1"/>
  <c r="E429" i="14"/>
  <c r="A429" i="14" s="1"/>
  <c r="E1159" i="14"/>
  <c r="A1159" i="14" s="1"/>
  <c r="E3030" i="14"/>
  <c r="A3030" i="14" s="1"/>
  <c r="E443" i="14"/>
  <c r="A443" i="14" s="1"/>
  <c r="E1978" i="14"/>
  <c r="A1978" i="14" s="1"/>
  <c r="E2570" i="14"/>
  <c r="A2570" i="14" s="1"/>
  <c r="E421" i="14"/>
  <c r="A421" i="14" s="1"/>
  <c r="E1915" i="14"/>
  <c r="A1915" i="14" s="1"/>
  <c r="E2900" i="14"/>
  <c r="A2900" i="14" s="1"/>
  <c r="E3066" i="14"/>
  <c r="A3066" i="14" s="1"/>
  <c r="E2588" i="14"/>
  <c r="A2588" i="14" s="1"/>
  <c r="E724" i="14"/>
  <c r="A724" i="14" s="1"/>
  <c r="E1190" i="14"/>
  <c r="A1190" i="14" s="1"/>
  <c r="E1579" i="14"/>
  <c r="A1579" i="14" s="1"/>
  <c r="E382" i="14"/>
  <c r="A382" i="14" s="1"/>
  <c r="E777" i="14"/>
  <c r="A777" i="14" s="1"/>
  <c r="E633" i="14"/>
  <c r="A633" i="14" s="1"/>
  <c r="F435" i="4" s="1"/>
  <c r="E2454" i="14"/>
  <c r="A2454" i="14" s="1"/>
  <c r="E888" i="14"/>
  <c r="A888" i="14" s="1"/>
  <c r="E1212" i="14"/>
  <c r="A1212" i="14" s="1"/>
  <c r="E1640" i="14"/>
  <c r="A1640" i="14" s="1"/>
  <c r="E2414" i="14"/>
  <c r="A2414" i="14" s="1"/>
  <c r="E1507" i="14"/>
  <c r="A1507" i="14" s="1"/>
  <c r="E1834" i="14"/>
  <c r="A1834" i="14" s="1"/>
  <c r="E466" i="14"/>
  <c r="A466" i="14" s="1"/>
  <c r="E2822" i="14"/>
  <c r="A2822" i="14" s="1"/>
  <c r="E2049" i="14"/>
  <c r="A2049" i="14" s="1"/>
  <c r="E1696" i="14"/>
  <c r="A1696" i="14" s="1"/>
  <c r="E69" i="14"/>
  <c r="A69" i="14" s="1"/>
  <c r="D56" i="4" s="1"/>
  <c r="E2157" i="14"/>
  <c r="A2157" i="14" s="1"/>
  <c r="D1433" i="4" s="1"/>
  <c r="E31" i="14"/>
  <c r="A31" i="14" s="1"/>
  <c r="E2552" i="14"/>
  <c r="A2552" i="14" s="1"/>
  <c r="E1722" i="14"/>
  <c r="A1722" i="14" s="1"/>
  <c r="E2629" i="14"/>
  <c r="A2629" i="14" s="1"/>
  <c r="E2144" i="14"/>
  <c r="A2144" i="14" s="1"/>
  <c r="E1365" i="14"/>
  <c r="A1365" i="14" s="1"/>
  <c r="E236" i="14"/>
  <c r="A236" i="14" s="1"/>
  <c r="F178" i="4" s="1"/>
  <c r="E3274" i="14"/>
  <c r="A3274" i="14" s="1"/>
  <c r="E2043" i="14"/>
  <c r="A2043" i="14" s="1"/>
  <c r="E2329" i="14"/>
  <c r="A2329" i="14" s="1"/>
  <c r="E3139" i="14"/>
  <c r="A3139" i="14" s="1"/>
  <c r="E1712" i="14"/>
  <c r="A1712" i="14" s="1"/>
  <c r="E608" i="14"/>
  <c r="A608" i="14" s="1"/>
  <c r="E1227" i="14"/>
  <c r="A1227" i="14" s="1"/>
  <c r="F797" i="4" s="1"/>
  <c r="E2546" i="14"/>
  <c r="A2546" i="14" s="1"/>
  <c r="E1736" i="14"/>
  <c r="A1736" i="14" s="1"/>
  <c r="E1326" i="14"/>
  <c r="A1326" i="14" s="1"/>
  <c r="E755" i="14"/>
  <c r="A755" i="14" s="1"/>
  <c r="E896" i="14"/>
  <c r="A896" i="14" s="1"/>
  <c r="E2381" i="14"/>
  <c r="A2381" i="14" s="1"/>
  <c r="E2520" i="14"/>
  <c r="A2520" i="14" s="1"/>
  <c r="E1975" i="14"/>
  <c r="A1975" i="14" s="1"/>
  <c r="E2756" i="14"/>
  <c r="A2756" i="14" s="1"/>
  <c r="E3138" i="14"/>
  <c r="A3138" i="14" s="1"/>
  <c r="E1684" i="14"/>
  <c r="A1684" i="14" s="1"/>
  <c r="E1135" i="14"/>
  <c r="A1135" i="14" s="1"/>
  <c r="E1818" i="14"/>
  <c r="A1818" i="14" s="1"/>
  <c r="E1637" i="14"/>
  <c r="A1637" i="14" s="1"/>
  <c r="E866" i="14"/>
  <c r="A866" i="14" s="1"/>
  <c r="E2427" i="14"/>
  <c r="A2427" i="14" s="1"/>
  <c r="E1675" i="14"/>
  <c r="A1675" i="14" s="1"/>
  <c r="E2867" i="14"/>
  <c r="A2867" i="14" s="1"/>
  <c r="E738" i="14"/>
  <c r="A738" i="14" s="1"/>
  <c r="E958" i="14"/>
  <c r="A958" i="14" s="1"/>
  <c r="E1700" i="14"/>
  <c r="A1700" i="14" s="1"/>
  <c r="E187" i="14"/>
  <c r="A187" i="14" s="1"/>
  <c r="E849" i="14"/>
  <c r="A849" i="14" s="1"/>
  <c r="E1646" i="14"/>
  <c r="A1646" i="14" s="1"/>
  <c r="E571" i="14"/>
  <c r="A571" i="14" s="1"/>
  <c r="E2344" i="14"/>
  <c r="A2344" i="14" s="1"/>
  <c r="E3272" i="14"/>
  <c r="A3272" i="14" s="1"/>
  <c r="E1519" i="14"/>
  <c r="A1519" i="14" s="1"/>
  <c r="E2611" i="14"/>
  <c r="A2611" i="14" s="1"/>
  <c r="E3253" i="14"/>
  <c r="A3253" i="14" s="1"/>
  <c r="E1733" i="14"/>
  <c r="A1733" i="14" s="1"/>
  <c r="E877" i="14"/>
  <c r="A877" i="14" s="1"/>
  <c r="E515" i="14"/>
  <c r="A515" i="14" s="1"/>
  <c r="E3310" i="14"/>
  <c r="A3310" i="14" s="1"/>
  <c r="E2691" i="14"/>
  <c r="A2691" i="14" s="1"/>
  <c r="E753" i="14"/>
  <c r="A753" i="14" s="1"/>
  <c r="E668" i="14"/>
  <c r="A668" i="14" s="1"/>
  <c r="E697" i="14"/>
  <c r="A697" i="14" s="1"/>
  <c r="E2567" i="14"/>
  <c r="A2567" i="14" s="1"/>
  <c r="E783" i="14"/>
  <c r="A783" i="14" s="1"/>
  <c r="E2680" i="14"/>
  <c r="A2680" i="14" s="1"/>
  <c r="E767" i="14"/>
  <c r="A767" i="14" s="1"/>
  <c r="E1890" i="14"/>
  <c r="A1890" i="14" s="1"/>
  <c r="E1344" i="14"/>
  <c r="A1344" i="14" s="1"/>
  <c r="E412" i="14"/>
  <c r="A412" i="14" s="1"/>
  <c r="E2644" i="14"/>
  <c r="A2644" i="14" s="1"/>
  <c r="E1474" i="14"/>
  <c r="A1474" i="14" s="1"/>
  <c r="E869" i="14"/>
  <c r="A869" i="14" s="1"/>
  <c r="E3222" i="14"/>
  <c r="A3222" i="14" s="1"/>
  <c r="E502" i="14"/>
  <c r="A502" i="14" s="1"/>
  <c r="E1274" i="14"/>
  <c r="A1274" i="14" s="1"/>
  <c r="E785" i="14"/>
  <c r="A785" i="14" s="1"/>
  <c r="E593" i="14"/>
  <c r="A593" i="14" s="1"/>
  <c r="E1864" i="14"/>
  <c r="A1864" i="14" s="1"/>
  <c r="E891" i="14"/>
  <c r="A891" i="14" s="1"/>
  <c r="E1437" i="14"/>
  <c r="A1437" i="14" s="1"/>
  <c r="E880" i="14"/>
  <c r="A880" i="14" s="1"/>
  <c r="E3382" i="14"/>
  <c r="A3382" i="14" s="1"/>
  <c r="E516" i="14"/>
  <c r="A516" i="14" s="1"/>
  <c r="E2777" i="14"/>
  <c r="A2777" i="14" s="1"/>
  <c r="E463" i="14"/>
  <c r="A463" i="14" s="1"/>
  <c r="E2810" i="14"/>
  <c r="A2810" i="14" s="1"/>
  <c r="E1494" i="14"/>
  <c r="A1494" i="14" s="1"/>
  <c r="E908" i="14"/>
  <c r="A908" i="14" s="1"/>
  <c r="E2504" i="14"/>
  <c r="A2504" i="14" s="1"/>
  <c r="E1914" i="14"/>
  <c r="A1914" i="14" s="1"/>
  <c r="E1337" i="14"/>
  <c r="A1337" i="14" s="1"/>
  <c r="E1748" i="14"/>
  <c r="A1748" i="14" s="1"/>
  <c r="E2535" i="14"/>
  <c r="A2535" i="14" s="1"/>
  <c r="E2894" i="14"/>
  <c r="A2894" i="14" s="1"/>
  <c r="E1596" i="14"/>
  <c r="A1596" i="14" s="1"/>
  <c r="E1148" i="14"/>
  <c r="A1148" i="14" s="1"/>
  <c r="E2962" i="14"/>
  <c r="A2962" i="14" s="1"/>
  <c r="E970" i="14"/>
  <c r="A970" i="14" s="1"/>
  <c r="E600" i="4" s="1"/>
  <c r="E277" i="14"/>
  <c r="A277" i="14" s="1"/>
  <c r="E2206" i="14"/>
  <c r="A2206" i="14" s="1"/>
  <c r="E2437" i="14"/>
  <c r="A2437" i="14" s="1"/>
  <c r="E2533" i="14"/>
  <c r="A2533" i="14" s="1"/>
  <c r="E1300" i="14"/>
  <c r="A1300" i="14" s="1"/>
  <c r="E2471" i="14"/>
  <c r="A2471" i="14" s="1"/>
  <c r="E2649" i="14"/>
  <c r="A2649" i="14" s="1"/>
  <c r="E3073" i="14"/>
  <c r="A3073" i="14" s="1"/>
  <c r="E1776" i="14"/>
  <c r="A1776" i="14" s="1"/>
  <c r="E3363" i="14"/>
  <c r="A3363" i="14" s="1"/>
  <c r="E839" i="14"/>
  <c r="A839" i="14" s="1"/>
  <c r="E797" i="14"/>
  <c r="A797" i="14" s="1"/>
  <c r="E1477" i="14"/>
  <c r="A1477" i="14" s="1"/>
  <c r="E305" i="14"/>
  <c r="A305" i="14" s="1"/>
  <c r="E889" i="14"/>
  <c r="A889" i="14" s="1"/>
  <c r="E481" i="14"/>
  <c r="A481" i="14" s="1"/>
  <c r="E2009" i="14"/>
  <c r="A2009" i="14" s="1"/>
  <c r="E2060" i="14"/>
  <c r="A2060" i="14" s="1"/>
  <c r="E3393" i="14"/>
  <c r="A3393" i="14" s="1"/>
  <c r="E272" i="14"/>
  <c r="A272" i="14" s="1"/>
  <c r="E711" i="14"/>
  <c r="A711" i="14" s="1"/>
  <c r="E1331" i="14"/>
  <c r="A1331" i="14" s="1"/>
  <c r="E1111" i="14"/>
  <c r="A1111" i="14" s="1"/>
  <c r="F709" i="4" s="1"/>
  <c r="E654" i="14"/>
  <c r="A654" i="14" s="1"/>
  <c r="E897" i="14"/>
  <c r="A897" i="14" s="1"/>
  <c r="E1302" i="14"/>
  <c r="A1302" i="14" s="1"/>
  <c r="E2814" i="14"/>
  <c r="A2814" i="14" s="1"/>
  <c r="E2971" i="14"/>
  <c r="A2971" i="14" s="1"/>
  <c r="E1711" i="14"/>
  <c r="A1711" i="14" s="1"/>
  <c r="E3429" i="14"/>
  <c r="A3429" i="14" s="1"/>
  <c r="E2340" i="14"/>
  <c r="A2340" i="14" s="1"/>
  <c r="E2752" i="14"/>
  <c r="A2752" i="14" s="1"/>
  <c r="E378" i="14"/>
  <c r="A378" i="14" s="1"/>
  <c r="E273" i="4" s="1"/>
  <c r="E1140" i="14"/>
  <c r="A1140" i="14" s="1"/>
  <c r="E289" i="14"/>
  <c r="A289" i="14" s="1"/>
  <c r="E749" i="14"/>
  <c r="A749" i="14" s="1"/>
  <c r="E530" i="14"/>
  <c r="A530" i="14" s="1"/>
  <c r="E2029" i="14"/>
  <c r="A2029" i="14" s="1"/>
  <c r="E198" i="14"/>
  <c r="A198" i="14" s="1"/>
  <c r="E1705" i="14"/>
  <c r="A1705" i="14" s="1"/>
  <c r="E1187" i="14"/>
  <c r="A1187" i="14" s="1"/>
  <c r="E564" i="14"/>
  <c r="A564" i="14" s="1"/>
  <c r="E378" i="4" s="1"/>
  <c r="E3349" i="14"/>
  <c r="A3349" i="14" s="1"/>
  <c r="E2322" i="14"/>
  <c r="A2322" i="14" s="1"/>
  <c r="E1535" i="4" s="1"/>
  <c r="E3268" i="14"/>
  <c r="A3268" i="14" s="1"/>
  <c r="E1296" i="14"/>
  <c r="A1296" i="14" s="1"/>
  <c r="E1157" i="14"/>
  <c r="A1157" i="14" s="1"/>
  <c r="E1926" i="14"/>
  <c r="A1926" i="14" s="1"/>
  <c r="E686" i="14"/>
  <c r="A686" i="14" s="1"/>
  <c r="E2221" i="14"/>
  <c r="A2221" i="14" s="1"/>
  <c r="E667" i="14"/>
  <c r="A667" i="14" s="1"/>
  <c r="E1479" i="14"/>
  <c r="A1479" i="14" s="1"/>
  <c r="E1155" i="14"/>
  <c r="A1155" i="14" s="1"/>
  <c r="E1825" i="14"/>
  <c r="A1825" i="14" s="1"/>
  <c r="E602" i="14"/>
  <c r="A602" i="14" s="1"/>
  <c r="F411" i="4" s="1"/>
  <c r="E1910" i="14"/>
  <c r="A1910" i="14" s="1"/>
  <c r="E3159" i="14"/>
  <c r="A3159" i="14" s="1"/>
  <c r="E188" i="14"/>
  <c r="A188" i="14" s="1"/>
  <c r="E588" i="14"/>
  <c r="A588" i="14" s="1"/>
  <c r="E1279" i="14"/>
  <c r="A1279" i="14" s="1"/>
  <c r="E2776" i="14"/>
  <c r="A2776" i="14" s="1"/>
  <c r="E2938" i="14"/>
  <c r="A2938" i="14" s="1"/>
  <c r="E30" i="14"/>
  <c r="A30" i="14" s="1"/>
  <c r="E2197" i="14"/>
  <c r="A2197" i="14" s="1"/>
  <c r="E2238" i="14"/>
  <c r="A2238" i="14" s="1"/>
  <c r="E2519" i="14"/>
  <c r="A2519" i="14" s="1"/>
  <c r="E1853" i="14"/>
  <c r="A1853" i="14" s="1"/>
  <c r="E2687" i="14"/>
  <c r="A2687" i="14" s="1"/>
  <c r="E180" i="14"/>
  <c r="A180" i="14" s="1"/>
  <c r="E1095" i="14"/>
  <c r="A1095" i="14" s="1"/>
  <c r="F696" i="4" s="1"/>
  <c r="E1928" i="14"/>
  <c r="A1928" i="14" s="1"/>
  <c r="E2860" i="14"/>
  <c r="A2860" i="14" s="1"/>
  <c r="E2851" i="14"/>
  <c r="A2851" i="14" s="1"/>
  <c r="E2700" i="14"/>
  <c r="A2700" i="14" s="1"/>
  <c r="E2001" i="14"/>
  <c r="A2001" i="14" s="1"/>
  <c r="E3192" i="14"/>
  <c r="A3192" i="14" s="1"/>
  <c r="E986" i="14"/>
  <c r="A986" i="14" s="1"/>
  <c r="E425" i="14"/>
  <c r="A425" i="14" s="1"/>
  <c r="E1899" i="14"/>
  <c r="A1899" i="14" s="1"/>
  <c r="E150" i="14"/>
  <c r="A150" i="14" s="1"/>
  <c r="D115" i="4" s="1"/>
  <c r="E1163" i="14"/>
  <c r="A1163" i="14" s="1"/>
  <c r="E2227" i="14"/>
  <c r="A2227" i="14" s="1"/>
  <c r="E3009" i="14"/>
  <c r="A3009" i="14" s="1"/>
  <c r="E3275" i="14"/>
  <c r="A3275" i="14" s="1"/>
  <c r="E2475" i="14"/>
  <c r="A2475" i="14" s="1"/>
  <c r="E664" i="14"/>
  <c r="A664" i="14" s="1"/>
  <c r="E2512" i="14"/>
  <c r="A2512" i="14" s="1"/>
  <c r="E3075" i="14"/>
  <c r="A3075" i="14" s="1"/>
  <c r="E475" i="14"/>
  <c r="A475" i="14" s="1"/>
  <c r="D773" i="4"/>
  <c r="E775" i="4"/>
  <c r="D772" i="4"/>
  <c r="E774" i="4"/>
  <c r="F775" i="4"/>
  <c r="D771" i="4"/>
  <c r="E789" i="4"/>
  <c r="E771" i="4"/>
  <c r="F770" i="4"/>
  <c r="D776" i="4"/>
  <c r="D774" i="4"/>
  <c r="D775" i="4"/>
  <c r="F167" i="4"/>
  <c r="F165" i="4"/>
  <c r="E167" i="4"/>
  <c r="D167" i="4"/>
  <c r="F166" i="4"/>
  <c r="D166" i="4"/>
  <c r="E165" i="4"/>
  <c r="F198" i="4"/>
  <c r="D198" i="4"/>
  <c r="E198" i="4"/>
  <c r="D826" i="4"/>
  <c r="E826" i="4"/>
  <c r="F424" i="4"/>
  <c r="E423" i="4"/>
  <c r="E424" i="4"/>
  <c r="F226" i="4"/>
  <c r="D801" i="4"/>
  <c r="D785" i="4"/>
  <c r="F778" i="4"/>
  <c r="D783" i="4"/>
  <c r="F777" i="4"/>
  <c r="D786" i="4"/>
  <c r="D778" i="4"/>
  <c r="F782" i="4"/>
  <c r="E391" i="4"/>
  <c r="D394" i="4"/>
  <c r="E392" i="4"/>
  <c r="E123" i="4"/>
  <c r="F125" i="4"/>
  <c r="D112" i="4"/>
  <c r="E126" i="4"/>
  <c r="D125" i="4"/>
  <c r="F153" i="4"/>
  <c r="D108" i="4"/>
  <c r="F59" i="4"/>
  <c r="F118" i="4"/>
  <c r="E2" i="4"/>
  <c r="E159" i="4"/>
  <c r="F116" i="4"/>
  <c r="F3" i="4"/>
  <c r="D13" i="4"/>
  <c r="F109" i="4"/>
  <c r="E60" i="4"/>
  <c r="F423" i="4"/>
  <c r="E772" i="4"/>
  <c r="D165" i="4"/>
  <c r="E6" i="4"/>
  <c r="D410" i="4"/>
  <c r="F410" i="4"/>
  <c r="F409" i="4"/>
  <c r="D302" i="4"/>
  <c r="E302" i="4"/>
  <c r="F302" i="4"/>
  <c r="F748" i="4"/>
  <c r="E752" i="4"/>
  <c r="D749" i="4"/>
  <c r="F744" i="4"/>
  <c r="D752" i="4"/>
  <c r="F749" i="4"/>
  <c r="E749" i="4"/>
  <c r="E744" i="4"/>
  <c r="D747" i="4"/>
  <c r="F288" i="13"/>
  <c r="A286" i="12"/>
  <c r="D788" i="4"/>
  <c r="E784" i="4"/>
  <c r="F785" i="4"/>
  <c r="F783" i="4"/>
  <c r="D787" i="4"/>
  <c r="E393" i="4"/>
  <c r="F393" i="4"/>
  <c r="F391" i="4"/>
  <c r="D384" i="4"/>
  <c r="F384" i="4"/>
  <c r="E395" i="4"/>
  <c r="F69" i="4"/>
  <c r="D67" i="4"/>
  <c r="F14" i="4"/>
  <c r="D157" i="4"/>
  <c r="F124" i="4"/>
  <c r="F68" i="4"/>
  <c r="F106" i="4"/>
  <c r="F112" i="4"/>
  <c r="E70" i="4"/>
  <c r="D11" i="4"/>
  <c r="D122" i="4"/>
  <c r="F145" i="4"/>
  <c r="F123" i="4"/>
  <c r="F137" i="4"/>
  <c r="D6" i="4"/>
  <c r="F11" i="4"/>
  <c r="E107" i="4"/>
  <c r="F156" i="4"/>
  <c r="D116" i="4"/>
  <c r="E145" i="4"/>
  <c r="D120" i="4"/>
  <c r="D64" i="4"/>
  <c r="E142" i="4"/>
  <c r="E119" i="4"/>
  <c r="D106" i="4"/>
  <c r="E14" i="4"/>
  <c r="E154" i="4"/>
  <c r="F774" i="4"/>
  <c r="F769" i="4"/>
  <c r="F606" i="13"/>
  <c r="A604" i="12"/>
  <c r="F520" i="13"/>
  <c r="A518" i="12"/>
  <c r="D835" i="4"/>
  <c r="F835" i="4"/>
  <c r="E835" i="4"/>
  <c r="D187" i="4"/>
  <c r="E187" i="4"/>
  <c r="D194" i="4"/>
  <c r="F193" i="4"/>
  <c r="D193" i="4"/>
  <c r="E196" i="4"/>
  <c r="F195" i="4"/>
  <c r="D419" i="4"/>
  <c r="E419" i="4"/>
  <c r="D420" i="4"/>
  <c r="E420" i="4"/>
  <c r="D418" i="4"/>
  <c r="F419" i="4"/>
  <c r="F441" i="4"/>
  <c r="E440" i="4"/>
  <c r="D442" i="4"/>
  <c r="D202" i="4"/>
  <c r="E202" i="4"/>
  <c r="D201" i="4"/>
  <c r="F202" i="4"/>
  <c r="E201" i="4"/>
  <c r="F802" i="4"/>
  <c r="E802" i="4"/>
  <c r="D241" i="4"/>
  <c r="F248" i="4"/>
  <c r="E245" i="4"/>
  <c r="E242" i="4"/>
  <c r="E239" i="4"/>
  <c r="D245" i="4"/>
  <c r="D242" i="4"/>
  <c r="E241" i="4"/>
  <c r="E248" i="4"/>
  <c r="D248" i="4"/>
  <c r="E243" i="4"/>
  <c r="F245" i="4"/>
  <c r="F242" i="4"/>
  <c r="F241" i="4"/>
  <c r="D243" i="4"/>
  <c r="F238" i="4"/>
  <c r="E238" i="4"/>
  <c r="F239" i="4"/>
  <c r="D240" i="4"/>
  <c r="E244" i="4"/>
  <c r="D239" i="4"/>
  <c r="F244" i="4"/>
  <c r="E240" i="4"/>
  <c r="D244" i="4"/>
  <c r="F702" i="4"/>
  <c r="D722" i="4"/>
  <c r="D684" i="4"/>
  <c r="E720" i="4"/>
  <c r="F718" i="4"/>
  <c r="D687" i="4"/>
  <c r="F719" i="4"/>
  <c r="D718" i="4"/>
  <c r="F681" i="4"/>
  <c r="F700" i="4"/>
  <c r="F710" i="4"/>
  <c r="F720" i="4"/>
  <c r="D717" i="4"/>
  <c r="D682" i="4"/>
  <c r="E722" i="4"/>
  <c r="D719" i="4"/>
  <c r="F691" i="4"/>
  <c r="D710" i="4"/>
  <c r="F717" i="4"/>
  <c r="F690" i="4"/>
  <c r="E683" i="4"/>
  <c r="D702" i="4"/>
  <c r="F722" i="4"/>
  <c r="E689" i="4"/>
  <c r="D681" i="4"/>
  <c r="F686" i="4"/>
  <c r="D720" i="4"/>
  <c r="E690" i="4"/>
  <c r="E721" i="4"/>
  <c r="E718" i="4"/>
  <c r="E685" i="4"/>
  <c r="D699" i="4"/>
  <c r="D700" i="4"/>
  <c r="E719" i="4"/>
  <c r="F688" i="4"/>
  <c r="E701" i="4"/>
  <c r="F697" i="4"/>
  <c r="D697" i="4"/>
  <c r="F698" i="4"/>
  <c r="F682" i="4"/>
  <c r="E697" i="4"/>
  <c r="D685" i="4"/>
  <c r="F689" i="4"/>
  <c r="F701" i="4"/>
  <c r="F699" i="4"/>
  <c r="E686" i="4"/>
  <c r="E700" i="4"/>
  <c r="E681" i="4"/>
  <c r="D683" i="4"/>
  <c r="E710" i="4"/>
  <c r="F687" i="4"/>
  <c r="D689" i="4"/>
  <c r="D686" i="4"/>
  <c r="E684" i="4"/>
  <c r="D698" i="4"/>
  <c r="D690" i="4"/>
  <c r="D701" i="4"/>
  <c r="F473" i="13"/>
  <c r="A471" i="12"/>
  <c r="A563" i="12"/>
  <c r="F565" i="13"/>
  <c r="A442" i="12"/>
  <c r="F444" i="13"/>
  <c r="D70" i="4"/>
  <c r="E13" i="4"/>
  <c r="F157" i="4"/>
  <c r="D5" i="4"/>
  <c r="D150" i="4"/>
  <c r="E122" i="4"/>
  <c r="F158" i="4"/>
  <c r="D151" i="4"/>
  <c r="E118" i="4"/>
  <c r="E61" i="4"/>
  <c r="E156" i="4"/>
  <c r="E150" i="4"/>
  <c r="F8" i="4"/>
  <c r="F64" i="4"/>
  <c r="D161" i="4"/>
  <c r="F58" i="4"/>
  <c r="E152" i="4"/>
  <c r="F61" i="4"/>
  <c r="F159" i="4"/>
  <c r="D12" i="4"/>
  <c r="F9" i="4"/>
  <c r="E4" i="4"/>
  <c r="E127" i="4"/>
  <c r="F15" i="4"/>
  <c r="E149" i="4"/>
  <c r="D142" i="4"/>
  <c r="D118" i="4"/>
  <c r="D111" i="4"/>
  <c r="E120" i="4"/>
  <c r="D121" i="4"/>
  <c r="E62" i="4"/>
  <c r="E157" i="4"/>
  <c r="E137" i="4"/>
  <c r="D109" i="4"/>
  <c r="F12" i="4"/>
  <c r="D105" i="4"/>
  <c r="F152" i="4"/>
  <c r="D158" i="4"/>
  <c r="E16" i="4"/>
  <c r="D68" i="4"/>
  <c r="D155" i="4"/>
  <c r="E110" i="4"/>
  <c r="F148" i="4"/>
  <c r="F120" i="4"/>
  <c r="F149" i="4"/>
  <c r="D62" i="4"/>
  <c r="E153" i="4"/>
  <c r="D17" i="4"/>
  <c r="F126" i="4"/>
  <c r="E18" i="4"/>
  <c r="E3" i="4"/>
  <c r="E112" i="4"/>
  <c r="F161" i="4"/>
  <c r="D119" i="4"/>
  <c r="F107" i="4"/>
  <c r="D113" i="4"/>
  <c r="F4" i="4"/>
  <c r="E64" i="4"/>
  <c r="E117" i="4"/>
  <c r="E158" i="4"/>
  <c r="F66" i="4"/>
  <c r="D14" i="4"/>
  <c r="F60" i="4"/>
  <c r="F17" i="4"/>
  <c r="E11" i="4"/>
  <c r="E124" i="4"/>
  <c r="D107" i="4"/>
  <c r="F121" i="4"/>
  <c r="E155" i="4"/>
  <c r="E151" i="4"/>
  <c r="F111" i="4"/>
  <c r="E81" i="4"/>
  <c r="D152" i="4"/>
  <c r="F108" i="4"/>
  <c r="D123" i="4"/>
  <c r="F5" i="4"/>
  <c r="F63" i="4"/>
  <c r="E111" i="4"/>
  <c r="F119" i="4"/>
  <c r="E148" i="4"/>
  <c r="E113" i="4"/>
  <c r="D149" i="4"/>
  <c r="E69" i="4"/>
  <c r="D146" i="4"/>
  <c r="E17" i="4"/>
  <c r="F105" i="4"/>
  <c r="E147" i="4"/>
  <c r="D18" i="4"/>
  <c r="F6" i="4"/>
  <c r="F81" i="4"/>
  <c r="E121" i="4"/>
  <c r="D126" i="4"/>
  <c r="D137" i="4"/>
  <c r="E15" i="4"/>
  <c r="D10" i="4"/>
  <c r="D61" i="4"/>
  <c r="D145" i="4"/>
  <c r="D153" i="4"/>
  <c r="F151" i="4"/>
  <c r="E12" i="4"/>
  <c r="D154" i="4"/>
  <c r="E63" i="4"/>
  <c r="D127" i="4"/>
  <c r="F10" i="4"/>
  <c r="D110" i="4"/>
  <c r="D160" i="4"/>
  <c r="F16" i="4"/>
  <c r="E58" i="4"/>
  <c r="D147" i="4"/>
  <c r="D7" i="4"/>
  <c r="F113" i="4"/>
  <c r="D156" i="4"/>
  <c r="D16" i="4"/>
  <c r="E106" i="4"/>
  <c r="E105" i="4"/>
  <c r="D148" i="4"/>
  <c r="E161" i="4"/>
  <c r="D159" i="4"/>
  <c r="D800" i="4"/>
  <c r="F801" i="4"/>
  <c r="E786" i="4"/>
  <c r="E785" i="4"/>
  <c r="F787" i="4"/>
  <c r="D784" i="4"/>
  <c r="F786" i="4"/>
  <c r="F395" i="4"/>
  <c r="E399" i="4"/>
  <c r="E390" i="4"/>
  <c r="D399" i="4"/>
  <c r="F396" i="4"/>
  <c r="D396" i="4"/>
  <c r="F147" i="4"/>
  <c r="E68" i="4"/>
  <c r="E116" i="4"/>
  <c r="E59" i="4"/>
  <c r="D63" i="4"/>
  <c r="D60" i="4"/>
  <c r="F13" i="4"/>
  <c r="E160" i="4"/>
  <c r="F117" i="4"/>
  <c r="D8" i="4"/>
  <c r="D124" i="4"/>
  <c r="F62" i="4"/>
  <c r="F70" i="4"/>
  <c r="F7" i="4"/>
  <c r="E67" i="4"/>
  <c r="D69" i="4"/>
  <c r="E66" i="4"/>
  <c r="F146" i="4"/>
  <c r="D66" i="4"/>
  <c r="F160" i="4"/>
  <c r="F110" i="4"/>
  <c r="E10" i="4"/>
  <c r="D4" i="4"/>
  <c r="F155" i="4"/>
  <c r="F127" i="4"/>
  <c r="D9" i="4"/>
  <c r="F773" i="4"/>
  <c r="F249" i="4"/>
  <c r="F826" i="4"/>
  <c r="E249" i="4"/>
  <c r="F154" i="4"/>
  <c r="E109" i="4"/>
  <c r="A564" i="12"/>
  <c r="F566" i="13"/>
  <c r="A400" i="12"/>
  <c r="F402" i="13"/>
  <c r="F44" i="13"/>
  <c r="A42" i="12"/>
  <c r="F602" i="13"/>
  <c r="A600" i="12"/>
  <c r="F222" i="4"/>
  <c r="D222" i="4"/>
  <c r="E437" i="4"/>
  <c r="F437" i="4"/>
  <c r="F436" i="4"/>
  <c r="E436" i="4"/>
  <c r="E432" i="4"/>
  <c r="F431" i="4"/>
  <c r="D430" i="4"/>
  <c r="D433" i="4"/>
  <c r="F433" i="4"/>
  <c r="F836" i="4"/>
  <c r="E837" i="4"/>
  <c r="D837" i="4"/>
  <c r="F838" i="4"/>
  <c r="E838" i="4"/>
  <c r="D836" i="4"/>
  <c r="D838" i="4"/>
  <c r="E839" i="4"/>
  <c r="D839" i="4"/>
  <c r="E836" i="4"/>
  <c r="E743" i="4"/>
  <c r="F743" i="4"/>
  <c r="D743" i="4"/>
  <c r="E822" i="4"/>
  <c r="F821" i="4"/>
  <c r="E821" i="4"/>
  <c r="D821" i="4"/>
  <c r="E324" i="4"/>
  <c r="D318" i="4"/>
  <c r="D334" i="4"/>
  <c r="F318" i="4"/>
  <c r="E318" i="4"/>
  <c r="E330" i="4"/>
  <c r="F319" i="4"/>
  <c r="F329" i="4"/>
  <c r="D324" i="4"/>
  <c r="D330" i="4"/>
  <c r="E334" i="4"/>
  <c r="D329" i="4"/>
  <c r="E329" i="4"/>
  <c r="E320" i="4"/>
  <c r="D825" i="4"/>
  <c r="E824" i="4"/>
  <c r="F825" i="4"/>
  <c r="E823" i="4"/>
  <c r="D823" i="4"/>
  <c r="D824" i="4"/>
  <c r="F823" i="4"/>
  <c r="E825" i="4"/>
  <c r="F740" i="4"/>
  <c r="D740" i="4"/>
  <c r="E740" i="4"/>
  <c r="F40" i="13"/>
  <c r="A38" i="12"/>
  <c r="A110" i="12"/>
  <c r="F112" i="13"/>
  <c r="F301" i="13"/>
  <c r="A299" i="12"/>
  <c r="F173" i="13"/>
  <c r="A171" i="12"/>
  <c r="F61" i="13"/>
  <c r="A59" i="12"/>
  <c r="A509" i="12"/>
  <c r="F511" i="13"/>
  <c r="A477" i="12"/>
  <c r="F479" i="13"/>
  <c r="F452" i="13"/>
  <c r="A450" i="12"/>
  <c r="A495" i="12"/>
  <c r="F497" i="13"/>
  <c r="F732" i="4"/>
  <c r="F601" i="13"/>
  <c r="A599" i="12"/>
  <c r="A223" i="12"/>
  <c r="F225" i="13"/>
  <c r="E229" i="4"/>
  <c r="F229" i="4"/>
  <c r="E409" i="4"/>
  <c r="F331" i="4"/>
  <c r="D414" i="4"/>
  <c r="E724" i="4"/>
  <c r="D436" i="4"/>
  <c r="F323" i="4"/>
  <c r="D714" i="4"/>
  <c r="F711" i="4"/>
  <c r="E712" i="4"/>
  <c r="D711" i="4"/>
  <c r="E715" i="4"/>
  <c r="E711" i="4"/>
  <c r="F712" i="4"/>
  <c r="E714" i="4"/>
  <c r="F1655" i="4"/>
  <c r="F398" i="4"/>
  <c r="E397" i="4"/>
  <c r="F397" i="4"/>
  <c r="D397" i="4"/>
  <c r="D398" i="4"/>
  <c r="E398" i="4"/>
  <c r="D1447" i="4"/>
  <c r="F714" i="4"/>
  <c r="E322" i="4"/>
  <c r="F862" i="4"/>
  <c r="E197" i="4"/>
  <c r="E195" i="4"/>
  <c r="E194" i="4"/>
  <c r="D196" i="4"/>
  <c r="F293" i="4"/>
  <c r="D253" i="4"/>
  <c r="E791" i="4"/>
  <c r="F789" i="4"/>
  <c r="E794" i="4"/>
  <c r="D793" i="4"/>
  <c r="D795" i="4"/>
  <c r="F795" i="4"/>
  <c r="E792" i="4"/>
  <c r="D789" i="4"/>
  <c r="D797" i="4"/>
  <c r="D1453" i="4"/>
  <c r="D716" i="4"/>
  <c r="D712" i="4"/>
  <c r="E716" i="4"/>
  <c r="F716" i="4"/>
  <c r="D715" i="4"/>
  <c r="F715" i="4"/>
  <c r="E323" i="4"/>
  <c r="D323" i="4"/>
  <c r="D322" i="4"/>
  <c r="D1573" i="4"/>
  <c r="D713" i="4"/>
  <c r="D1476" i="4"/>
  <c r="D1612" i="4"/>
  <c r="E1599" i="4"/>
  <c r="F1444" i="4"/>
  <c r="E1573" i="4"/>
  <c r="E713" i="4"/>
  <c r="D1549" i="4"/>
  <c r="F1615" i="4"/>
  <c r="D1449" i="4"/>
  <c r="E1574" i="4"/>
  <c r="E1571" i="4"/>
  <c r="F1524" i="4"/>
  <c r="F713" i="4"/>
  <c r="D229" i="4"/>
  <c r="F1543" i="4"/>
  <c r="E896" i="4"/>
  <c r="F899" i="4"/>
  <c r="E869" i="4"/>
  <c r="E938" i="4"/>
  <c r="F196" i="4"/>
  <c r="F197" i="4"/>
  <c r="F194" i="4"/>
  <c r="F287" i="4"/>
  <c r="E276" i="4"/>
  <c r="E783" i="4"/>
  <c r="E778" i="4"/>
  <c r="E776" i="4"/>
  <c r="D770" i="4"/>
  <c r="F776" i="4"/>
  <c r="F772" i="4"/>
  <c r="F792" i="4"/>
  <c r="E787" i="4"/>
  <c r="F793" i="4"/>
  <c r="D791" i="4"/>
  <c r="F791" i="4"/>
  <c r="D769" i="4"/>
  <c r="E797" i="4"/>
  <c r="F855" i="4"/>
  <c r="F771" i="4"/>
  <c r="D764" i="4"/>
  <c r="F865" i="4"/>
  <c r="F316" i="4"/>
  <c r="E723" i="4"/>
  <c r="F356" i="4"/>
  <c r="D724" i="4"/>
  <c r="D307" i="4"/>
  <c r="E307" i="4"/>
  <c r="E418" i="4"/>
  <c r="F403" i="4"/>
  <c r="F440" i="4"/>
  <c r="F442" i="4"/>
  <c r="D320" i="4"/>
  <c r="F413" i="4"/>
  <c r="F1541" i="4"/>
  <c r="E356" i="4"/>
  <c r="F420" i="4"/>
  <c r="F724" i="4"/>
  <c r="D412" i="4"/>
  <c r="D437" i="4"/>
  <c r="E434" i="4"/>
  <c r="D409" i="4"/>
  <c r="E439" i="4"/>
  <c r="E441" i="4"/>
  <c r="F1644" i="4"/>
  <c r="E433" i="4"/>
  <c r="E1568" i="4"/>
  <c r="E331" i="4"/>
  <c r="F425" i="4"/>
  <c r="E414" i="4"/>
  <c r="E316" i="4"/>
  <c r="E422" i="4"/>
  <c r="F334" i="4"/>
  <c r="E442" i="4"/>
  <c r="F418" i="4"/>
  <c r="F438" i="4"/>
  <c r="F434" i="4"/>
  <c r="D425" i="4"/>
  <c r="D441" i="4"/>
  <c r="D841" i="4"/>
  <c r="E254" i="4"/>
  <c r="D1478" i="4"/>
  <c r="E906" i="4"/>
  <c r="D924" i="4"/>
  <c r="D779" i="4"/>
  <c r="D287" i="4"/>
  <c r="E285" i="4"/>
  <c r="E769" i="4"/>
  <c r="E270" i="4"/>
  <c r="D263" i="4"/>
  <c r="F764" i="4"/>
  <c r="F781" i="4"/>
  <c r="E230" i="4"/>
  <c r="F394" i="4"/>
  <c r="D424" i="4"/>
  <c r="E408" i="4"/>
  <c r="E319" i="4"/>
  <c r="E430" i="4"/>
  <c r="F322" i="4"/>
  <c r="F399" i="4"/>
  <c r="F427" i="4"/>
  <c r="F317" i="4"/>
  <c r="E431" i="4"/>
  <c r="D422" i="4"/>
  <c r="E426" i="4"/>
  <c r="F320" i="4"/>
  <c r="F430" i="4"/>
  <c r="D439" i="4"/>
  <c r="F432" i="4"/>
  <c r="E410" i="4"/>
  <c r="D423" i="4"/>
  <c r="D432" i="4"/>
  <c r="F390" i="4"/>
  <c r="D440" i="4"/>
  <c r="E1442" i="4"/>
  <c r="E882" i="4"/>
  <c r="D944" i="4"/>
  <c r="D197" i="4"/>
  <c r="D195" i="4"/>
  <c r="D273" i="4"/>
  <c r="E271" i="4"/>
  <c r="F270" i="4"/>
  <c r="E773" i="4"/>
  <c r="D378" i="4" l="1"/>
  <c r="F378" i="4"/>
  <c r="E65" i="4"/>
  <c r="D65" i="4"/>
  <c r="D695" i="4"/>
  <c r="D247" i="4"/>
  <c r="F246" i="4"/>
  <c r="F247" i="4"/>
  <c r="E747" i="4"/>
  <c r="E748" i="4"/>
  <c r="D751" i="4"/>
  <c r="D744" i="4"/>
  <c r="F798" i="4"/>
  <c r="D798" i="4"/>
  <c r="D246" i="4"/>
  <c r="E247" i="4"/>
  <c r="F745" i="4"/>
  <c r="F746" i="4"/>
  <c r="F475" i="4"/>
  <c r="E2221" i="4"/>
  <c r="E767" i="4"/>
  <c r="F367" i="4"/>
  <c r="E54" i="4"/>
  <c r="F102" i="4"/>
  <c r="D342" i="4"/>
  <c r="E1151" i="4"/>
  <c r="D1244" i="4"/>
  <c r="F128" i="4"/>
  <c r="F332" i="4"/>
  <c r="D627" i="4"/>
  <c r="F1199" i="4"/>
  <c r="F479" i="4"/>
  <c r="D136" i="4"/>
  <c r="F493" i="4"/>
  <c r="E135" i="4"/>
  <c r="D134" i="4"/>
  <c r="E488" i="4"/>
  <c r="E485" i="4"/>
  <c r="D502" i="4"/>
  <c r="D181" i="4"/>
  <c r="F1267" i="4"/>
  <c r="F595" i="4"/>
  <c r="E590" i="4"/>
  <c r="F333" i="4"/>
  <c r="D1264" i="4"/>
  <c r="D1434" i="4"/>
  <c r="D128" i="4"/>
  <c r="D103" i="4"/>
  <c r="E848" i="4"/>
  <c r="E1722" i="4"/>
  <c r="F553" i="4"/>
  <c r="F303" i="4"/>
  <c r="F1665" i="4"/>
  <c r="D308" i="4"/>
  <c r="D435" i="4"/>
  <c r="E816" i="4"/>
  <c r="E182" i="4"/>
  <c r="E50" i="4"/>
  <c r="F101" i="4"/>
  <c r="E75" i="4"/>
  <c r="E192" i="4"/>
  <c r="F51" i="4"/>
  <c r="D401" i="4"/>
  <c r="F402" i="4"/>
  <c r="E401" i="4"/>
  <c r="E400" i="4"/>
  <c r="F400" i="4"/>
  <c r="D1597" i="4"/>
  <c r="E1596" i="4"/>
  <c r="E406" i="4"/>
  <c r="D404" i="4"/>
  <c r="E799" i="4"/>
  <c r="F799" i="4"/>
  <c r="F1011" i="4"/>
  <c r="E1053" i="4"/>
  <c r="D1121" i="4"/>
  <c r="D1084" i="4"/>
  <c r="D1094" i="4"/>
  <c r="E1044" i="4"/>
  <c r="D71" i="4"/>
  <c r="F79" i="4"/>
  <c r="D72" i="4"/>
  <c r="E78" i="4"/>
  <c r="D74" i="4"/>
  <c r="E73" i="4"/>
  <c r="F78" i="4"/>
  <c r="F75" i="4"/>
  <c r="F71" i="4"/>
  <c r="D80" i="4"/>
  <c r="E74" i="4"/>
  <c r="E80" i="4"/>
  <c r="E72" i="4"/>
  <c r="E71" i="4"/>
  <c r="D76" i="4"/>
  <c r="E79" i="4"/>
  <c r="D73" i="4"/>
  <c r="E77" i="4"/>
  <c r="F72" i="4"/>
  <c r="D77" i="4"/>
  <c r="F80" i="4"/>
  <c r="F74" i="4"/>
  <c r="D1789" i="4"/>
  <c r="E1789" i="4"/>
  <c r="F1945" i="4"/>
  <c r="F1957" i="4"/>
  <c r="F1948" i="4"/>
  <c r="D1805" i="4"/>
  <c r="D1793" i="4"/>
  <c r="F1775" i="4"/>
  <c r="E1963" i="4"/>
  <c r="E1784" i="4"/>
  <c r="E1932" i="4"/>
  <c r="E1786" i="4"/>
  <c r="E371" i="4"/>
  <c r="F369" i="4"/>
  <c r="F362" i="4"/>
  <c r="D365" i="4"/>
  <c r="D377" i="4"/>
  <c r="D375" i="4"/>
  <c r="E358" i="4"/>
  <c r="D358" i="4"/>
  <c r="F358" i="4"/>
  <c r="E369" i="4"/>
  <c r="F377" i="4"/>
  <c r="F371" i="4"/>
  <c r="F359" i="4"/>
  <c r="F370" i="4"/>
  <c r="E363" i="4"/>
  <c r="D363" i="4"/>
  <c r="E367" i="4"/>
  <c r="E372" i="4"/>
  <c r="E364" i="4"/>
  <c r="E373" i="4"/>
  <c r="D373" i="4"/>
  <c r="F753" i="4"/>
  <c r="E753" i="4"/>
  <c r="F706" i="4"/>
  <c r="E708" i="4"/>
  <c r="D709" i="4"/>
  <c r="D98" i="4"/>
  <c r="E82" i="4"/>
  <c r="E94" i="4"/>
  <c r="E104" i="4"/>
  <c r="E99" i="4"/>
  <c r="E86" i="4"/>
  <c r="F95" i="4"/>
  <c r="D94" i="4"/>
  <c r="D85" i="4"/>
  <c r="E97" i="4"/>
  <c r="F104" i="4"/>
  <c r="D89" i="4"/>
  <c r="F90" i="4"/>
  <c r="D101" i="4"/>
  <c r="F86" i="4"/>
  <c r="E92" i="4"/>
  <c r="D92" i="4"/>
  <c r="E100" i="4"/>
  <c r="E95" i="4"/>
  <c r="D88" i="4"/>
  <c r="D84" i="4"/>
  <c r="D100" i="4"/>
  <c r="D97" i="4"/>
  <c r="F93" i="4"/>
  <c r="F82" i="4"/>
  <c r="D104" i="4"/>
  <c r="F88" i="4"/>
  <c r="F83" i="4"/>
  <c r="F98" i="4"/>
  <c r="D83" i="4"/>
  <c r="E90" i="4"/>
  <c r="E91" i="4"/>
  <c r="F99" i="4"/>
  <c r="D91" i="4"/>
  <c r="D96" i="4"/>
  <c r="E87" i="4"/>
  <c r="E93" i="4"/>
  <c r="E98" i="4"/>
  <c r="F87" i="4"/>
  <c r="F103" i="4"/>
  <c r="E102" i="4"/>
  <c r="F97" i="4"/>
  <c r="E103" i="4"/>
  <c r="E96" i="4"/>
  <c r="F85" i="4"/>
  <c r="D95" i="4"/>
  <c r="F89" i="4"/>
  <c r="E766" i="4"/>
  <c r="D765" i="4"/>
  <c r="F767" i="4"/>
  <c r="D767" i="4"/>
  <c r="F766" i="4"/>
  <c r="E765" i="4"/>
  <c r="F768" i="4"/>
  <c r="E768" i="4"/>
  <c r="F540" i="4"/>
  <c r="D532" i="4"/>
  <c r="E551" i="4"/>
  <c r="D548" i="4"/>
  <c r="D526" i="4"/>
  <c r="F547" i="4"/>
  <c r="F542" i="4"/>
  <c r="F551" i="4"/>
  <c r="F536" i="4"/>
  <c r="F534" i="4"/>
  <c r="F535" i="4"/>
  <c r="E546" i="4"/>
  <c r="E545" i="4"/>
  <c r="D550" i="4"/>
  <c r="D542" i="4"/>
  <c r="D551" i="4"/>
  <c r="E548" i="4"/>
  <c r="D546" i="4"/>
  <c r="E550" i="4"/>
  <c r="E534" i="4"/>
  <c r="E547" i="4"/>
  <c r="F545" i="4"/>
  <c r="E543" i="4"/>
  <c r="F543" i="4"/>
  <c r="D544" i="4"/>
  <c r="F549" i="4"/>
  <c r="D553" i="4"/>
  <c r="F550" i="4"/>
  <c r="D535" i="4"/>
  <c r="E535" i="4"/>
  <c r="D383" i="4"/>
  <c r="F380" i="4"/>
  <c r="F382" i="4"/>
  <c r="D382" i="4"/>
  <c r="D380" i="4"/>
  <c r="E382" i="4"/>
  <c r="F381" i="4"/>
  <c r="F1823" i="4"/>
  <c r="F818" i="4"/>
  <c r="D335" i="4"/>
  <c r="F180" i="4"/>
  <c r="E544" i="4"/>
  <c r="F50" i="4"/>
  <c r="F363" i="4"/>
  <c r="D360" i="4"/>
  <c r="D368" i="4"/>
  <c r="D768" i="4"/>
  <c r="E19" i="4"/>
  <c r="F19" i="4"/>
  <c r="D185" i="4"/>
  <c r="E185" i="4"/>
  <c r="E177" i="4"/>
  <c r="D179" i="4"/>
  <c r="F184" i="4"/>
  <c r="F181" i="4"/>
  <c r="D178" i="4"/>
  <c r="E183" i="4"/>
  <c r="E176" i="4"/>
  <c r="E179" i="4"/>
  <c r="E180" i="4"/>
  <c r="D182" i="4"/>
  <c r="F183" i="4"/>
  <c r="F182" i="4"/>
  <c r="F177" i="4"/>
  <c r="E47" i="4"/>
  <c r="D55" i="4"/>
  <c r="D50" i="4"/>
  <c r="E53" i="4"/>
  <c r="F52" i="4"/>
  <c r="E52" i="4"/>
  <c r="F53" i="4"/>
  <c r="F56" i="4"/>
  <c r="F54" i="4"/>
  <c r="F55" i="4"/>
  <c r="E57" i="4"/>
  <c r="D51" i="4"/>
  <c r="E48" i="4"/>
  <c r="D52" i="4"/>
  <c r="E56" i="4"/>
  <c r="F57" i="4"/>
  <c r="F49" i="4"/>
  <c r="D54" i="4"/>
  <c r="D57" i="4"/>
  <c r="D49" i="4"/>
  <c r="D48" i="4"/>
  <c r="D189" i="4"/>
  <c r="D190" i="4"/>
  <c r="D191" i="4"/>
  <c r="F190" i="4"/>
  <c r="F932" i="4"/>
  <c r="D933" i="4"/>
  <c r="E819" i="4"/>
  <c r="D819" i="4"/>
  <c r="E817" i="4"/>
  <c r="F814" i="4"/>
  <c r="D816" i="4"/>
  <c r="F819" i="4"/>
  <c r="D818" i="4"/>
  <c r="E812" i="4"/>
  <c r="E813" i="4"/>
  <c r="E335" i="4"/>
  <c r="D343" i="4"/>
  <c r="F336" i="4"/>
  <c r="D338" i="4"/>
  <c r="F335" i="4"/>
  <c r="D336" i="4"/>
  <c r="D346" i="4"/>
  <c r="E343" i="4"/>
  <c r="E338" i="4"/>
  <c r="D350" i="4"/>
  <c r="D339" i="4"/>
  <c r="D1670" i="4"/>
  <c r="F1682" i="4"/>
  <c r="F1690" i="4"/>
  <c r="F1683" i="4"/>
  <c r="E374" i="4"/>
  <c r="E344" i="4"/>
  <c r="E357" i="4"/>
  <c r="D357" i="4"/>
  <c r="D340" i="4"/>
  <c r="E1776" i="4"/>
  <c r="E1110" i="4"/>
  <c r="D534" i="4"/>
  <c r="D90" i="4"/>
  <c r="F176" i="4"/>
  <c r="E542" i="4"/>
  <c r="E540" i="4"/>
  <c r="D19" i="4"/>
  <c r="E381" i="4"/>
  <c r="D79" i="4"/>
  <c r="D47" i="4"/>
  <c r="F76" i="4"/>
  <c r="D93" i="4"/>
  <c r="E368" i="4"/>
  <c r="D1798" i="4"/>
  <c r="E818" i="4"/>
  <c r="E89" i="4"/>
  <c r="E435" i="4"/>
  <c r="E178" i="4"/>
  <c r="E533" i="4"/>
  <c r="E530" i="4"/>
  <c r="D374" i="4"/>
  <c r="F94" i="4"/>
  <c r="E88" i="4"/>
  <c r="F100" i="4"/>
  <c r="F73" i="4"/>
  <c r="D102" i="4"/>
  <c r="D99" i="4"/>
  <c r="E379" i="4"/>
  <c r="D1123" i="4"/>
  <c r="E538" i="4"/>
  <c r="D513" i="4"/>
  <c r="F1064" i="4"/>
  <c r="F341" i="4"/>
  <c r="F1551" i="4"/>
  <c r="F143" i="4"/>
  <c r="E1690" i="4"/>
  <c r="D847" i="4"/>
  <c r="D1186" i="4"/>
  <c r="D1939" i="4"/>
  <c r="D908" i="4"/>
  <c r="F538" i="4"/>
  <c r="F446" i="4"/>
  <c r="F617" i="4"/>
  <c r="F600" i="4"/>
  <c r="D489" i="4"/>
  <c r="F342" i="4"/>
  <c r="D474" i="4"/>
  <c r="D484" i="4"/>
  <c r="F492" i="4"/>
  <c r="F486" i="4"/>
  <c r="D1940" i="4"/>
  <c r="F1282" i="4"/>
  <c r="D846" i="4"/>
  <c r="D1229" i="4"/>
  <c r="E1293" i="4"/>
  <c r="D488" i="4"/>
  <c r="E341" i="4"/>
  <c r="F511" i="4"/>
  <c r="F521" i="4"/>
  <c r="D130" i="4"/>
  <c r="F44" i="4"/>
  <c r="F387" i="4"/>
  <c r="E128" i="4"/>
  <c r="D45" i="4"/>
  <c r="E130" i="4"/>
  <c r="F136" i="4"/>
  <c r="F129" i="4"/>
  <c r="F476" i="4"/>
  <c r="D1690" i="4"/>
  <c r="D1204" i="4"/>
  <c r="F1222" i="4"/>
  <c r="E339" i="4"/>
  <c r="E1270" i="4"/>
  <c r="D479" i="4"/>
  <c r="E1177" i="4"/>
  <c r="E501" i="4"/>
  <c r="D487" i="4"/>
  <c r="D1195" i="4"/>
  <c r="D1251" i="4"/>
  <c r="F1253" i="4"/>
  <c r="D1371" i="4"/>
  <c r="F450" i="4"/>
  <c r="D341" i="4"/>
  <c r="E342" i="4"/>
  <c r="E340" i="4"/>
  <c r="D332" i="4"/>
  <c r="F527" i="4"/>
  <c r="D509" i="4"/>
  <c r="D389" i="4"/>
  <c r="D135" i="4"/>
  <c r="E44" i="4"/>
  <c r="D129" i="4"/>
  <c r="E133" i="4"/>
  <c r="E629" i="4"/>
  <c r="D603" i="4"/>
  <c r="E487" i="4"/>
  <c r="D1277" i="4"/>
  <c r="E1386" i="4"/>
  <c r="F679" i="4"/>
  <c r="F490" i="4"/>
  <c r="D333" i="4"/>
  <c r="E475" i="4"/>
  <c r="D486" i="4"/>
  <c r="D1179" i="4"/>
  <c r="D480" i="4"/>
  <c r="E480" i="4"/>
  <c r="D491" i="4"/>
  <c r="F501" i="4"/>
  <c r="F489" i="4"/>
  <c r="E1190" i="4"/>
  <c r="F1225" i="4"/>
  <c r="F1244" i="4"/>
  <c r="F1158" i="4"/>
  <c r="E1421" i="4"/>
  <c r="E333" i="4"/>
  <c r="E491" i="4"/>
  <c r="F514" i="4"/>
  <c r="F135" i="4"/>
  <c r="D385" i="4"/>
  <c r="F386" i="4"/>
  <c r="D388" i="4"/>
  <c r="E134" i="4"/>
  <c r="D133" i="4"/>
  <c r="E136" i="4"/>
  <c r="E45" i="4"/>
  <c r="F134" i="4"/>
  <c r="F45" i="4"/>
  <c r="F115" i="4"/>
  <c r="E388" i="4"/>
  <c r="E114" i="4"/>
  <c r="E115" i="4"/>
  <c r="E143" i="4"/>
  <c r="D386" i="4"/>
  <c r="F189" i="4"/>
  <c r="D192" i="4"/>
  <c r="E188" i="4"/>
  <c r="F46" i="4"/>
  <c r="F47" i="4"/>
  <c r="E101" i="4"/>
  <c r="D359" i="4"/>
  <c r="D400" i="4"/>
  <c r="F401" i="4"/>
  <c r="E365" i="4"/>
  <c r="E387" i="4"/>
  <c r="D753" i="4"/>
  <c r="E49" i="4"/>
  <c r="F389" i="4"/>
  <c r="E377" i="4"/>
  <c r="E362" i="4"/>
  <c r="D376" i="4"/>
  <c r="F368" i="4"/>
  <c r="E359" i="4"/>
  <c r="E366" i="4"/>
  <c r="E553" i="4"/>
  <c r="E144" i="4"/>
  <c r="D114" i="4"/>
  <c r="D82" i="4"/>
  <c r="D78" i="4"/>
  <c r="D766" i="4"/>
  <c r="E386" i="4"/>
  <c r="F372" i="4"/>
  <c r="F388" i="4"/>
  <c r="F357" i="4"/>
  <c r="D366" i="4"/>
  <c r="D371" i="4"/>
  <c r="D402" i="4"/>
  <c r="F114" i="4"/>
  <c r="D369" i="4"/>
  <c r="E402" i="4"/>
  <c r="D364" i="4"/>
  <c r="D361" i="4"/>
  <c r="D351" i="4"/>
  <c r="E337" i="4"/>
  <c r="E325" i="4"/>
  <c r="F576" i="4"/>
  <c r="D452" i="4"/>
  <c r="D444" i="4"/>
  <c r="E449" i="4"/>
  <c r="D449" i="4"/>
  <c r="F448" i="4"/>
  <c r="D453" i="4"/>
  <c r="E450" i="4"/>
  <c r="E447" i="4"/>
  <c r="D450" i="4"/>
  <c r="E451" i="4"/>
  <c r="D451" i="4"/>
  <c r="F447" i="4"/>
  <c r="D445" i="4"/>
  <c r="E453" i="4"/>
  <c r="F445" i="4"/>
  <c r="D454" i="4"/>
  <c r="F444" i="4"/>
  <c r="E452" i="4"/>
  <c r="F453" i="4"/>
  <c r="E448" i="4"/>
  <c r="D446" i="4"/>
  <c r="F452" i="4"/>
  <c r="D447" i="4"/>
  <c r="F449" i="4"/>
  <c r="F451" i="4"/>
  <c r="F758" i="4"/>
  <c r="E757" i="4"/>
  <c r="E760" i="4"/>
  <c r="E758" i="4"/>
  <c r="F759" i="4"/>
  <c r="F757" i="4"/>
  <c r="E756" i="4"/>
  <c r="E761" i="4"/>
  <c r="F761" i="4"/>
  <c r="D758" i="4"/>
  <c r="D756" i="4"/>
  <c r="D760" i="4"/>
  <c r="E755" i="4"/>
  <c r="F763" i="4"/>
  <c r="D763" i="4"/>
  <c r="E763" i="4"/>
  <c r="E759" i="4"/>
  <c r="D762" i="4"/>
  <c r="F755" i="4"/>
  <c r="D755" i="4"/>
  <c r="D759" i="4"/>
  <c r="D417" i="4"/>
  <c r="E416" i="4"/>
  <c r="E528" i="4"/>
  <c r="D529" i="4"/>
  <c r="D1061" i="4"/>
  <c r="E895" i="4"/>
  <c r="D1047" i="4"/>
  <c r="D859" i="4"/>
  <c r="D1046" i="4"/>
  <c r="D878" i="4"/>
  <c r="F1046" i="4"/>
  <c r="D1120" i="4"/>
  <c r="E1130" i="4"/>
  <c r="E1102" i="4"/>
  <c r="F1127" i="4"/>
  <c r="F1107" i="4"/>
  <c r="F1096" i="4"/>
  <c r="E1093" i="4"/>
  <c r="D1108" i="4"/>
  <c r="F1093" i="4"/>
  <c r="D1101" i="4"/>
  <c r="F1109" i="4"/>
  <c r="F1098" i="4"/>
  <c r="D1107" i="4"/>
  <c r="D1100" i="4"/>
  <c r="D907" i="4"/>
  <c r="E901" i="4"/>
  <c r="D1118" i="4"/>
  <c r="E1109" i="4"/>
  <c r="F1110" i="4"/>
  <c r="E1108" i="4"/>
  <c r="F1105" i="4"/>
  <c r="E1121" i="4"/>
  <c r="F1085" i="4"/>
  <c r="F1097" i="4"/>
  <c r="E1101" i="4"/>
  <c r="E1099" i="4"/>
  <c r="D1129" i="4"/>
  <c r="D1132" i="4"/>
  <c r="D1109" i="4"/>
  <c r="D1119" i="4"/>
  <c r="D1104" i="4"/>
  <c r="E1116" i="4"/>
  <c r="F1108" i="4"/>
  <c r="D1096" i="4"/>
  <c r="F1129" i="4"/>
  <c r="F1121" i="4"/>
  <c r="D1097" i="4"/>
  <c r="E856" i="4"/>
  <c r="E1113" i="4"/>
  <c r="D1091" i="4"/>
  <c r="E1105" i="4"/>
  <c r="D1112" i="4"/>
  <c r="E1092" i="4"/>
  <c r="D1128" i="4"/>
  <c r="D1099" i="4"/>
  <c r="E1097" i="4"/>
  <c r="D1098" i="4"/>
  <c r="F1125" i="4"/>
  <c r="F1100" i="4"/>
  <c r="F1103" i="4"/>
  <c r="E1100" i="4"/>
  <c r="D843" i="4"/>
  <c r="D1011" i="4"/>
  <c r="D1009" i="4"/>
  <c r="E1009" i="4"/>
  <c r="E1011" i="4"/>
  <c r="E970" i="4"/>
  <c r="D969" i="4"/>
  <c r="D1102" i="4"/>
  <c r="F1124" i="4"/>
  <c r="E1124" i="4"/>
  <c r="E1086" i="4"/>
  <c r="E857" i="4"/>
  <c r="E864" i="4"/>
  <c r="D894" i="4"/>
  <c r="E876" i="4"/>
  <c r="D857" i="4"/>
  <c r="E865" i="4"/>
  <c r="F872" i="4"/>
  <c r="F1050" i="4"/>
  <c r="E1045" i="4"/>
  <c r="F1053" i="4"/>
  <c r="D940" i="4"/>
  <c r="D934" i="4"/>
  <c r="F935" i="4"/>
  <c r="F922" i="4"/>
  <c r="F1065" i="4"/>
  <c r="F1094" i="4"/>
  <c r="E1125" i="4"/>
  <c r="E1115" i="4"/>
  <c r="D1116" i="4"/>
  <c r="D1124" i="4"/>
  <c r="D1088" i="4"/>
  <c r="D1130" i="4"/>
  <c r="F1133" i="4"/>
  <c r="D1117" i="4"/>
  <c r="D1113" i="4"/>
  <c r="E1087" i="4"/>
  <c r="E1106" i="4"/>
  <c r="F1116" i="4"/>
  <c r="D1092" i="4"/>
  <c r="E1085" i="4"/>
  <c r="E1123" i="4"/>
  <c r="F1095" i="4"/>
  <c r="F1104" i="4"/>
  <c r="F1130" i="4"/>
  <c r="F1099" i="4"/>
  <c r="E846" i="4"/>
  <c r="E843" i="4"/>
  <c r="D1008" i="4"/>
  <c r="E1012" i="4"/>
  <c r="E1010" i="4"/>
  <c r="D1007" i="4"/>
  <c r="F1102" i="4"/>
  <c r="F970" i="4"/>
  <c r="E1091" i="4"/>
  <c r="E1084" i="4"/>
  <c r="F878" i="4"/>
  <c r="E849" i="4"/>
  <c r="F863" i="4"/>
  <c r="F859" i="4"/>
  <c r="E841" i="4"/>
  <c r="E866" i="4"/>
  <c r="F873" i="4"/>
  <c r="D1043" i="4"/>
  <c r="E1050" i="4"/>
  <c r="F930" i="4"/>
  <c r="F928" i="4"/>
  <c r="D941" i="4"/>
  <c r="F934" i="4"/>
  <c r="E941" i="4"/>
  <c r="E1064" i="4"/>
  <c r="D872" i="4"/>
  <c r="F1126" i="4"/>
  <c r="E1132" i="4"/>
  <c r="F1084" i="4"/>
  <c r="E1090" i="4"/>
  <c r="F1113" i="4"/>
  <c r="F1086" i="4"/>
  <c r="F1128" i="4"/>
  <c r="E1089" i="4"/>
  <c r="F1090" i="4"/>
  <c r="D1126" i="4"/>
  <c r="F1091" i="4"/>
  <c r="E1120" i="4"/>
  <c r="E1127" i="4"/>
  <c r="D1086" i="4"/>
  <c r="E1094" i="4"/>
  <c r="D1125" i="4"/>
  <c r="D1131" i="4"/>
  <c r="D849" i="4"/>
  <c r="E1122" i="4"/>
  <c r="F1112" i="4"/>
  <c r="F1117" i="4"/>
  <c r="E845" i="4"/>
  <c r="F1010" i="4"/>
  <c r="F1008" i="4"/>
  <c r="F1012" i="4"/>
  <c r="D1012" i="4"/>
  <c r="E1107" i="4"/>
  <c r="E968" i="4"/>
  <c r="D970" i="4"/>
  <c r="F1087" i="4"/>
  <c r="D1110" i="4"/>
  <c r="F857" i="4"/>
  <c r="D904" i="4"/>
  <c r="E861" i="4"/>
  <c r="F844" i="4"/>
  <c r="E874" i="4"/>
  <c r="E868" i="4"/>
  <c r="D901" i="4"/>
  <c r="E1041" i="4"/>
  <c r="F1045" i="4"/>
  <c r="F937" i="4"/>
  <c r="E933" i="4"/>
  <c r="E934" i="4"/>
  <c r="E929" i="4"/>
  <c r="F939" i="4"/>
  <c r="D1114" i="4"/>
  <c r="E1118" i="4"/>
  <c r="E1096" i="4"/>
  <c r="D1106" i="4"/>
  <c r="F1114" i="4"/>
  <c r="D1093" i="4"/>
  <c r="E1117" i="4"/>
  <c r="E1131" i="4"/>
  <c r="F1115" i="4"/>
  <c r="E1104" i="4"/>
  <c r="F1118" i="4"/>
  <c r="E1126" i="4"/>
  <c r="E1119" i="4"/>
  <c r="D1111" i="4"/>
  <c r="E1088" i="4"/>
  <c r="F1089" i="4"/>
  <c r="E1103" i="4"/>
  <c r="E844" i="4"/>
  <c r="E1007" i="4"/>
  <c r="E1098" i="4"/>
  <c r="F864" i="4"/>
  <c r="D873" i="4"/>
  <c r="D937" i="4"/>
  <c r="F1111" i="4"/>
  <c r="E1133" i="4"/>
  <c r="E1128" i="4"/>
  <c r="F1131" i="4"/>
  <c r="D845" i="4"/>
  <c r="F845" i="4"/>
  <c r="D1089" i="4"/>
  <c r="F1009" i="4"/>
  <c r="E875" i="4"/>
  <c r="F848" i="4"/>
  <c r="D851" i="4"/>
  <c r="F906" i="4"/>
  <c r="F858" i="4"/>
  <c r="D844" i="4"/>
  <c r="D875" i="4"/>
  <c r="F1040" i="4"/>
  <c r="D932" i="4"/>
  <c r="F924" i="4"/>
  <c r="D858" i="4"/>
  <c r="D1057" i="4"/>
  <c r="E1060" i="4"/>
  <c r="F1056" i="4"/>
  <c r="F907" i="4"/>
  <c r="D1059" i="4"/>
  <c r="E1008" i="4"/>
  <c r="D1010" i="4"/>
  <c r="E969" i="4"/>
  <c r="E1111" i="4"/>
  <c r="F897" i="4"/>
  <c r="F1041" i="4"/>
  <c r="E922" i="4"/>
  <c r="E1112" i="4"/>
  <c r="D1087" i="4"/>
  <c r="E1129" i="4"/>
  <c r="E1095" i="4"/>
  <c r="D1085" i="4"/>
  <c r="F842" i="4"/>
  <c r="E842" i="4"/>
  <c r="D1133" i="4"/>
  <c r="D1127" i="4"/>
  <c r="D1095" i="4"/>
  <c r="D854" i="4"/>
  <c r="F843" i="4"/>
  <c r="D881" i="4"/>
  <c r="F841" i="4"/>
  <c r="D860" i="4"/>
  <c r="E853" i="4"/>
  <c r="F847" i="4"/>
  <c r="F1044" i="4"/>
  <c r="E940" i="4"/>
  <c r="D927" i="4"/>
  <c r="E1042" i="4"/>
  <c r="D1065" i="4"/>
  <c r="D1837" i="4"/>
  <c r="E1723" i="4"/>
  <c r="D1838" i="4"/>
  <c r="F2086" i="4"/>
  <c r="E1536" i="4"/>
  <c r="D1624" i="4"/>
  <c r="E1541" i="4"/>
  <c r="D1595" i="4"/>
  <c r="E1622" i="4"/>
  <c r="E1642" i="4"/>
  <c r="E1544" i="4"/>
  <c r="D1641" i="4"/>
  <c r="E1575" i="4"/>
  <c r="F1671" i="4"/>
  <c r="E1640" i="4"/>
  <c r="D1550" i="4"/>
  <c r="D1640" i="4"/>
  <c r="F1590" i="4"/>
  <c r="F1475" i="4"/>
  <c r="F1657" i="4"/>
  <c r="E1643" i="4"/>
  <c r="F1466" i="4"/>
  <c r="E1688" i="4"/>
  <c r="F1550" i="4"/>
  <c r="F1566" i="4"/>
  <c r="E1933" i="4"/>
  <c r="D1661" i="4"/>
  <c r="F1621" i="4"/>
  <c r="E1465" i="4"/>
  <c r="D1657" i="4"/>
  <c r="D1500" i="4"/>
  <c r="E1566" i="4"/>
  <c r="F1547" i="4"/>
  <c r="E1620" i="4"/>
  <c r="E1624" i="4"/>
  <c r="F1640" i="4"/>
  <c r="F1584" i="4"/>
  <c r="E1616" i="4"/>
  <c r="E1682" i="4"/>
  <c r="F1686" i="4"/>
  <c r="D1564" i="4"/>
  <c r="F1614" i="4"/>
  <c r="D1464" i="4"/>
  <c r="F1463" i="4"/>
  <c r="E2293" i="4"/>
  <c r="E2274" i="4"/>
  <c r="D1620" i="4"/>
  <c r="F1649" i="4"/>
  <c r="D1542" i="4"/>
  <c r="D1667" i="4"/>
  <c r="D1666" i="4"/>
  <c r="E1600" i="4"/>
  <c r="D1534" i="4"/>
  <c r="F1642" i="4"/>
  <c r="D1468" i="4"/>
  <c r="F1539" i="4"/>
  <c r="D1479" i="4"/>
  <c r="E1649" i="4"/>
  <c r="D1637" i="4"/>
  <c r="E1587" i="4"/>
  <c r="D1591" i="4"/>
  <c r="D1465" i="4"/>
  <c r="D1570" i="4"/>
  <c r="E1594" i="4"/>
  <c r="D1481" i="4"/>
  <c r="E1543" i="4"/>
  <c r="D1545" i="4"/>
  <c r="F1647" i="4"/>
  <c r="F1501" i="4"/>
  <c r="F1568" i="4"/>
  <c r="D1673" i="4"/>
  <c r="D1480" i="4"/>
  <c r="D1686" i="4"/>
  <c r="F1468" i="4"/>
  <c r="D1593" i="4"/>
  <c r="D1463" i="4"/>
  <c r="E1540" i="4"/>
  <c r="D1524" i="4"/>
  <c r="E1684" i="4"/>
  <c r="E1595" i="4"/>
  <c r="E1545" i="4"/>
  <c r="E1501" i="4"/>
  <c r="D1678" i="4"/>
  <c r="F1503" i="4"/>
  <c r="D1962" i="4"/>
  <c r="F1771" i="4"/>
  <c r="E1775" i="4"/>
  <c r="F1795" i="4"/>
  <c r="D1796" i="4"/>
  <c r="D1803" i="4"/>
  <c r="E1798" i="4"/>
  <c r="E1810" i="4"/>
  <c r="D1795" i="4"/>
  <c r="E1823" i="4"/>
  <c r="F1787" i="4"/>
  <c r="F1798" i="4"/>
  <c r="E1794" i="4"/>
  <c r="D1817" i="4"/>
  <c r="E1807" i="4"/>
  <c r="E1771" i="4"/>
  <c r="D1541" i="4"/>
  <c r="D1784" i="4"/>
  <c r="D1619" i="4"/>
  <c r="F1684" i="4"/>
  <c r="E1609" i="4"/>
  <c r="E1542" i="4"/>
  <c r="D1587" i="4"/>
  <c r="E1482" i="4"/>
  <c r="D1282" i="4"/>
  <c r="E1484" i="4"/>
  <c r="D1594" i="4"/>
  <c r="D1820" i="4"/>
  <c r="D1665" i="4"/>
  <c r="D1966" i="4"/>
  <c r="F1955" i="4"/>
  <c r="D1808" i="4"/>
  <c r="D1945" i="4"/>
  <c r="F1781" i="4"/>
  <c r="F1310" i="4"/>
  <c r="D1398" i="4"/>
  <c r="F1399" i="4"/>
  <c r="E1619" i="4"/>
  <c r="F1563" i="4"/>
  <c r="F1569" i="4"/>
  <c r="E1639" i="4"/>
  <c r="D1683" i="4"/>
  <c r="F1687" i="4"/>
  <c r="E1614" i="4"/>
  <c r="E1615" i="4"/>
  <c r="D1596" i="4"/>
  <c r="D1674" i="4"/>
  <c r="F1674" i="4"/>
  <c r="E1612" i="4"/>
  <c r="E1480" i="4"/>
  <c r="D1668" i="4"/>
  <c r="D1600" i="4"/>
  <c r="D1613" i="4"/>
  <c r="D1582" i="4"/>
  <c r="D1504" i="4"/>
  <c r="F1596" i="4"/>
  <c r="F1681" i="4"/>
  <c r="E1648" i="4"/>
  <c r="E1552" i="4"/>
  <c r="D1583" i="4"/>
  <c r="F1613" i="4"/>
  <c r="D1642" i="4"/>
  <c r="E1611" i="4"/>
  <c r="F1591" i="4"/>
  <c r="D1586" i="4"/>
  <c r="D1589" i="4"/>
  <c r="E1564" i="4"/>
  <c r="D1684" i="4"/>
  <c r="E1481" i="4"/>
  <c r="E1570" i="4"/>
  <c r="E1681" i="4"/>
  <c r="E1667" i="4"/>
  <c r="E1641" i="4"/>
  <c r="F1689" i="4"/>
  <c r="F1469" i="4"/>
  <c r="F1660" i="4"/>
  <c r="E1964" i="4"/>
  <c r="E1790" i="4"/>
  <c r="E1787" i="4"/>
  <c r="F1788" i="4"/>
  <c r="E1821" i="4"/>
  <c r="D1809" i="4"/>
  <c r="D1790" i="4"/>
  <c r="F1818" i="4"/>
  <c r="E1820" i="4"/>
  <c r="D1787" i="4"/>
  <c r="D1799" i="4"/>
  <c r="D1772" i="4"/>
  <c r="D1821" i="4"/>
  <c r="F1778" i="4"/>
  <c r="E1803" i="4"/>
  <c r="D1469" i="4"/>
  <c r="D1615" i="4"/>
  <c r="D1812" i="4"/>
  <c r="F1648" i="4"/>
  <c r="E1569" i="4"/>
  <c r="D1602" i="4"/>
  <c r="E1797" i="4"/>
  <c r="D1623" i="4"/>
  <c r="E1466" i="4"/>
  <c r="D1616" i="4"/>
  <c r="E1687" i="4"/>
  <c r="E1592" i="4"/>
  <c r="E1623" i="4"/>
  <c r="D1580" i="4"/>
  <c r="E1534" i="4"/>
  <c r="D1548" i="4"/>
  <c r="E1282" i="4"/>
  <c r="E1469" i="4"/>
  <c r="D1574" i="4"/>
  <c r="F1578" i="4"/>
  <c r="F1552" i="4"/>
  <c r="F1673" i="4"/>
  <c r="D1964" i="4"/>
  <c r="E1772" i="4"/>
  <c r="F1806" i="4"/>
  <c r="F1784" i="4"/>
  <c r="E1780" i="4"/>
  <c r="D1804" i="4"/>
  <c r="F1821" i="4"/>
  <c r="D1781" i="4"/>
  <c r="F1680" i="4"/>
  <c r="D1485" i="4"/>
  <c r="F1804" i="4"/>
  <c r="E1579" i="4"/>
  <c r="D1566" i="4"/>
  <c r="E1608" i="4"/>
  <c r="E1477" i="4"/>
  <c r="E1961" i="4"/>
  <c r="D1955" i="4"/>
  <c r="E1953" i="4"/>
  <c r="E1310" i="4"/>
  <c r="D1402" i="4"/>
  <c r="F1398" i="4"/>
  <c r="D1221" i="4"/>
  <c r="F1229" i="4"/>
  <c r="E1245" i="4"/>
  <c r="E1243" i="4"/>
  <c r="F1231" i="4"/>
  <c r="D1232" i="4"/>
  <c r="F1277" i="4"/>
  <c r="F1278" i="4"/>
  <c r="E1226" i="4"/>
  <c r="D1176" i="4"/>
  <c r="F1179" i="4"/>
  <c r="D1238" i="4"/>
  <c r="F1237" i="4"/>
  <c r="D1234" i="4"/>
  <c r="E1280" i="4"/>
  <c r="E1265" i="4"/>
  <c r="F1271" i="4"/>
  <c r="F1181" i="4"/>
  <c r="D1182" i="4"/>
  <c r="E1240" i="4"/>
  <c r="D1240" i="4"/>
  <c r="D1281" i="4"/>
  <c r="F1206" i="4"/>
  <c r="D1266" i="4"/>
  <c r="F1281" i="4"/>
  <c r="F1144" i="4"/>
  <c r="E1173" i="4"/>
  <c r="F1137" i="4"/>
  <c r="E1171" i="4"/>
  <c r="F1145" i="4"/>
  <c r="E1170" i="4"/>
  <c r="D1144" i="4"/>
  <c r="D1263" i="4"/>
  <c r="E1743" i="4"/>
  <c r="E1976" i="4"/>
  <c r="F1592" i="4"/>
  <c r="E1647" i="4"/>
  <c r="F1536" i="4"/>
  <c r="F1656" i="4"/>
  <c r="E1646" i="4"/>
  <c r="D1562" i="4"/>
  <c r="F1667" i="4"/>
  <c r="D1537" i="4"/>
  <c r="F1666" i="4"/>
  <c r="E1645" i="4"/>
  <c r="E1550" i="4"/>
  <c r="F1622" i="4"/>
  <c r="D1466" i="4"/>
  <c r="E1589" i="4"/>
  <c r="E1661" i="4"/>
  <c r="D1794" i="4"/>
  <c r="F1801" i="4"/>
  <c r="F1810" i="4"/>
  <c r="E1788" i="4"/>
  <c r="E1779" i="4"/>
  <c r="D1786" i="4"/>
  <c r="D1788" i="4"/>
  <c r="E1785" i="4"/>
  <c r="D1592" i="4"/>
  <c r="F1646" i="4"/>
  <c r="D1584" i="4"/>
  <c r="D1680" i="4"/>
  <c r="F1586" i="4"/>
  <c r="F1797" i="4"/>
  <c r="F1583" i="4"/>
  <c r="E1957" i="4"/>
  <c r="E1969" i="4"/>
  <c r="D1811" i="4"/>
  <c r="E1637" i="4"/>
  <c r="F1796" i="4"/>
  <c r="D1309" i="4"/>
  <c r="E1400" i="4"/>
  <c r="D1399" i="4"/>
  <c r="F1272" i="4"/>
  <c r="F1247" i="4"/>
  <c r="E1229" i="4"/>
  <c r="E1247" i="4"/>
  <c r="E1273" i="4"/>
  <c r="D1237" i="4"/>
  <c r="D1231" i="4"/>
  <c r="F1276" i="4"/>
  <c r="D1207" i="4"/>
  <c r="E1209" i="4"/>
  <c r="E1198" i="4"/>
  <c r="F1180" i="4"/>
  <c r="D1239" i="4"/>
  <c r="E1236" i="4"/>
  <c r="D1278" i="4"/>
  <c r="D1275" i="4"/>
  <c r="D1216" i="4"/>
  <c r="F1188" i="4"/>
  <c r="E1184" i="4"/>
  <c r="E1238" i="4"/>
  <c r="F1240" i="4"/>
  <c r="F1236" i="4"/>
  <c r="E1276" i="4"/>
  <c r="F1191" i="4"/>
  <c r="E1180" i="4"/>
  <c r="E1212" i="4"/>
  <c r="E1142" i="4"/>
  <c r="F1170" i="4"/>
  <c r="F1136" i="4"/>
  <c r="E1165" i="4"/>
  <c r="E1163" i="4"/>
  <c r="E1145" i="4"/>
  <c r="D1140" i="4"/>
  <c r="F1264" i="4"/>
  <c r="D1622" i="4"/>
  <c r="E1504" i="4"/>
  <c r="D1607" i="4"/>
  <c r="D1685" i="4"/>
  <c r="D1599" i="4"/>
  <c r="E1483" i="4"/>
  <c r="D1502" i="4"/>
  <c r="E1524" i="4"/>
  <c r="E1673" i="4"/>
  <c r="E1668" i="4"/>
  <c r="F1608" i="4"/>
  <c r="D1675" i="4"/>
  <c r="D1503" i="4"/>
  <c r="F1587" i="4"/>
  <c r="D1823" i="4"/>
  <c r="E1822" i="4"/>
  <c r="F1820" i="4"/>
  <c r="D1814" i="4"/>
  <c r="E1783" i="4"/>
  <c r="E1793" i="4"/>
  <c r="F1819" i="4"/>
  <c r="D1688" i="4"/>
  <c r="F1799" i="4"/>
  <c r="E1799" i="4"/>
  <c r="F1575" i="4"/>
  <c r="F1477" i="4"/>
  <c r="D1625" i="4"/>
  <c r="D1539" i="4"/>
  <c r="F1589" i="4"/>
  <c r="F1969" i="4"/>
  <c r="E1660" i="4"/>
  <c r="E1585" i="4"/>
  <c r="F1424" i="4"/>
  <c r="D1310" i="4"/>
  <c r="E1402" i="4"/>
  <c r="F1402" i="4"/>
  <c r="E1201" i="4"/>
  <c r="E1230" i="4"/>
  <c r="E1223" i="4"/>
  <c r="D1194" i="4"/>
  <c r="D1205" i="4"/>
  <c r="E1234" i="4"/>
  <c r="D1241" i="4"/>
  <c r="D1280" i="4"/>
  <c r="E1191" i="4"/>
  <c r="D1222" i="4"/>
  <c r="E1210" i="4"/>
  <c r="F1202" i="4"/>
  <c r="E1237" i="4"/>
  <c r="D1233" i="4"/>
  <c r="F1280" i="4"/>
  <c r="E1206" i="4"/>
  <c r="F1174" i="4"/>
  <c r="E1178" i="4"/>
  <c r="F1185" i="4"/>
  <c r="F1238" i="4"/>
  <c r="E1231" i="4"/>
  <c r="D1276" i="4"/>
  <c r="F1279" i="4"/>
  <c r="D1271" i="4"/>
  <c r="F1234" i="4"/>
  <c r="F1213" i="4"/>
  <c r="F1143" i="4"/>
  <c r="D1141" i="4"/>
  <c r="F1147" i="4"/>
  <c r="E1166" i="4"/>
  <c r="E1143" i="4"/>
  <c r="F1150" i="4"/>
  <c r="D1164" i="4"/>
  <c r="F1196" i="4"/>
  <c r="E1242" i="4"/>
  <c r="D1213" i="4"/>
  <c r="D1139" i="4"/>
  <c r="D1148" i="4"/>
  <c r="D1149" i="4"/>
  <c r="F1157" i="4"/>
  <c r="D1161" i="4"/>
  <c r="F1135" i="4"/>
  <c r="E1179" i="4"/>
  <c r="E1671" i="4"/>
  <c r="E1678" i="4"/>
  <c r="D1499" i="4"/>
  <c r="F1465" i="4"/>
  <c r="D1806" i="4"/>
  <c r="E1778" i="4"/>
  <c r="F1661" i="4"/>
  <c r="D1423" i="4"/>
  <c r="E1309" i="4"/>
  <c r="E1205" i="4"/>
  <c r="E1232" i="4"/>
  <c r="E1269" i="4"/>
  <c r="E1241" i="4"/>
  <c r="D1201" i="4"/>
  <c r="E1233" i="4"/>
  <c r="F1232" i="4"/>
  <c r="E1162" i="4"/>
  <c r="D1163" i="4"/>
  <c r="E1235" i="4"/>
  <c r="D1145" i="4"/>
  <c r="F1140" i="4"/>
  <c r="D1165" i="4"/>
  <c r="D1143" i="4"/>
  <c r="F1138" i="4"/>
  <c r="E1175" i="4"/>
  <c r="F1233" i="4"/>
  <c r="E1422" i="4"/>
  <c r="E1372" i="4"/>
  <c r="F1374" i="4"/>
  <c r="E1371" i="4"/>
  <c r="E1376" i="4"/>
  <c r="F1378" i="4"/>
  <c r="D1380" i="4"/>
  <c r="F1381" i="4"/>
  <c r="D1378" i="4"/>
  <c r="F1380" i="4"/>
  <c r="F1366" i="4"/>
  <c r="F1365" i="4"/>
  <c r="E1258" i="4"/>
  <c r="D2274" i="4"/>
  <c r="E1164" i="4"/>
  <c r="E1154" i="4"/>
  <c r="D1157" i="4"/>
  <c r="D1153" i="4"/>
  <c r="D1420" i="4"/>
  <c r="D1374" i="4"/>
  <c r="E1239" i="4"/>
  <c r="F1652" i="4"/>
  <c r="F1653" i="4"/>
  <c r="E1453" i="4"/>
  <c r="E1447" i="4"/>
  <c r="E1424" i="4"/>
  <c r="E1454" i="4"/>
  <c r="F1429" i="4"/>
  <c r="E1433" i="4"/>
  <c r="E1452" i="4"/>
  <c r="D1424" i="4"/>
  <c r="D1440" i="4"/>
  <c r="D1293" i="4"/>
  <c r="E1670" i="4"/>
  <c r="F1254" i="4"/>
  <c r="D1256" i="4"/>
  <c r="D1253" i="4"/>
  <c r="D1135" i="4"/>
  <c r="D1156" i="4"/>
  <c r="F1139" i="4"/>
  <c r="E1169" i="4"/>
  <c r="F1368" i="4"/>
  <c r="E1183" i="4"/>
  <c r="E1253" i="4"/>
  <c r="D1255" i="4"/>
  <c r="D1152" i="4"/>
  <c r="F1146" i="4"/>
  <c r="F1169" i="4"/>
  <c r="F1164" i="4"/>
  <c r="F1372" i="4"/>
  <c r="D1651" i="4"/>
  <c r="F1792" i="4"/>
  <c r="D1437" i="4"/>
  <c r="E1244" i="4"/>
  <c r="E1266" i="4"/>
  <c r="D1178" i="4"/>
  <c r="D1215" i="4"/>
  <c r="E1195" i="4"/>
  <c r="E1654" i="4"/>
  <c r="D1441" i="4"/>
  <c r="E1449" i="4"/>
  <c r="F1432" i="4"/>
  <c r="F1433" i="4"/>
  <c r="D1462" i="4"/>
  <c r="F1438" i="4"/>
  <c r="E1431" i="4"/>
  <c r="F1270" i="4"/>
  <c r="E1251" i="4"/>
  <c r="F1209" i="4"/>
  <c r="E1188" i="4"/>
  <c r="F1574" i="4"/>
  <c r="E1689" i="4"/>
  <c r="E1562" i="4"/>
  <c r="F1776" i="4"/>
  <c r="E1802" i="4"/>
  <c r="F1624" i="4"/>
  <c r="E1537" i="4"/>
  <c r="E1399" i="4"/>
  <c r="F1227" i="4"/>
  <c r="F1235" i="4"/>
  <c r="F1204" i="4"/>
  <c r="D1242" i="4"/>
  <c r="F1184" i="4"/>
  <c r="E1281" i="4"/>
  <c r="D1167" i="4"/>
  <c r="F1156" i="4"/>
  <c r="D1273" i="4"/>
  <c r="E1279" i="4"/>
  <c r="E1157" i="4"/>
  <c r="E1140" i="4"/>
  <c r="F1167" i="4"/>
  <c r="E1167" i="4"/>
  <c r="E1141" i="4"/>
  <c r="D1208" i="4"/>
  <c r="E1278" i="4"/>
  <c r="F1422" i="4"/>
  <c r="D1422" i="4"/>
  <c r="F1377" i="4"/>
  <c r="D1379" i="4"/>
  <c r="F1376" i="4"/>
  <c r="E1385" i="4"/>
  <c r="D1383" i="4"/>
  <c r="E1375" i="4"/>
  <c r="D1376" i="4"/>
  <c r="F1382" i="4"/>
  <c r="D1366" i="4"/>
  <c r="E1365" i="4"/>
  <c r="F1257" i="4"/>
  <c r="D1147" i="4"/>
  <c r="D1155" i="4"/>
  <c r="E1172" i="4"/>
  <c r="D1138" i="4"/>
  <c r="E1366" i="4"/>
  <c r="D1650" i="4"/>
  <c r="E1652" i="4"/>
  <c r="E1430" i="4"/>
  <c r="F1427" i="4"/>
  <c r="F1428" i="4"/>
  <c r="D1461" i="4"/>
  <c r="E1426" i="4"/>
  <c r="E1457" i="4"/>
  <c r="D1425" i="4"/>
  <c r="E1428" i="4"/>
  <c r="D1427" i="4"/>
  <c r="F1670" i="4"/>
  <c r="E1261" i="4"/>
  <c r="E1252" i="4"/>
  <c r="F1260" i="4"/>
  <c r="D1150" i="4"/>
  <c r="D1146" i="4"/>
  <c r="F1149" i="4"/>
  <c r="E1150" i="4"/>
  <c r="F1421" i="4"/>
  <c r="E1207" i="4"/>
  <c r="E1257" i="4"/>
  <c r="F1255" i="4"/>
  <c r="F2275" i="4"/>
  <c r="F1163" i="4"/>
  <c r="F1148" i="4"/>
  <c r="F1171" i="4"/>
  <c r="D1159" i="4"/>
  <c r="F1214" i="4"/>
  <c r="D1384" i="4"/>
  <c r="F1239" i="4"/>
  <c r="E1792" i="4"/>
  <c r="D1451" i="4"/>
  <c r="F1182" i="4"/>
  <c r="D1225" i="4"/>
  <c r="E1219" i="4"/>
  <c r="E1225" i="4"/>
  <c r="E1202" i="4"/>
  <c r="F1226" i="4"/>
  <c r="F1654" i="4"/>
  <c r="E1446" i="4"/>
  <c r="F1446" i="4"/>
  <c r="F1436" i="4"/>
  <c r="E1445" i="4"/>
  <c r="D1430" i="4"/>
  <c r="E1443" i="4"/>
  <c r="E1440" i="4"/>
  <c r="D1190" i="4"/>
  <c r="F1183" i="4"/>
  <c r="E1174" i="4"/>
  <c r="F1217" i="4"/>
  <c r="D1197" i="4"/>
  <c r="E1224" i="4"/>
  <c r="D1247" i="4"/>
  <c r="E1249" i="4"/>
  <c r="D1614" i="4"/>
  <c r="E1547" i="4"/>
  <c r="E1549" i="4"/>
  <c r="F1786" i="4"/>
  <c r="F1620" i="4"/>
  <c r="F1585" i="4"/>
  <c r="F1243" i="4"/>
  <c r="F1241" i="4"/>
  <c r="D1219" i="4"/>
  <c r="D1279" i="4"/>
  <c r="F1190" i="4"/>
  <c r="F1207" i="4"/>
  <c r="D1166" i="4"/>
  <c r="F1165" i="4"/>
  <c r="D1175" i="4"/>
  <c r="E1214" i="4"/>
  <c r="F1152" i="4"/>
  <c r="D1151" i="4"/>
  <c r="E1155" i="4"/>
  <c r="D1168" i="4"/>
  <c r="E1158" i="4"/>
  <c r="D1265" i="4"/>
  <c r="F1275" i="4"/>
  <c r="D1421" i="4"/>
  <c r="F1420" i="4"/>
  <c r="E1382" i="4"/>
  <c r="F1373" i="4"/>
  <c r="D1375" i="4"/>
  <c r="F1371" i="4"/>
  <c r="D1377" i="4"/>
  <c r="F1370" i="4"/>
  <c r="E1380" i="4"/>
  <c r="D1373" i="4"/>
  <c r="E1367" i="4"/>
  <c r="E1368" i="4"/>
  <c r="D1365" i="4"/>
  <c r="E2275" i="4"/>
  <c r="D1172" i="4"/>
  <c r="E1135" i="4"/>
  <c r="F1141" i="4"/>
  <c r="F1153" i="4"/>
  <c r="D1370" i="4"/>
  <c r="D1653" i="4"/>
  <c r="E1653" i="4"/>
  <c r="F1441" i="4"/>
  <c r="F1426" i="4"/>
  <c r="F1450" i="4"/>
  <c r="F1456" i="4"/>
  <c r="E1427" i="4"/>
  <c r="D1431" i="4"/>
  <c r="D1426" i="4"/>
  <c r="D1429" i="4"/>
  <c r="F1293" i="4"/>
  <c r="E1259" i="4"/>
  <c r="D1257" i="4"/>
  <c r="E1256" i="4"/>
  <c r="F1159" i="4"/>
  <c r="D1160" i="4"/>
  <c r="D1171" i="4"/>
  <c r="E1213" i="4"/>
  <c r="F1400" i="4"/>
  <c r="E1200" i="4"/>
  <c r="E1254" i="4"/>
  <c r="F1252" i="4"/>
  <c r="D2275" i="4"/>
  <c r="E1148" i="4"/>
  <c r="D1154" i="4"/>
  <c r="F1168" i="4"/>
  <c r="E1149" i="4"/>
  <c r="E1420" i="4"/>
  <c r="E1384" i="4"/>
  <c r="D1230" i="4"/>
  <c r="D1791" i="4"/>
  <c r="E1441" i="4"/>
  <c r="D1246" i="4"/>
  <c r="E1193" i="4"/>
  <c r="E1189" i="4"/>
  <c r="E1204" i="4"/>
  <c r="E1216" i="4"/>
  <c r="E1267" i="4"/>
  <c r="E1650" i="4"/>
  <c r="E1456" i="4"/>
  <c r="D1435" i="4"/>
  <c r="F1451" i="4"/>
  <c r="F1458" i="4"/>
  <c r="F1461" i="4"/>
  <c r="E1565" i="4"/>
  <c r="F1481" i="4"/>
  <c r="D1211" i="4"/>
  <c r="F1242" i="4"/>
  <c r="D1188" i="4"/>
  <c r="D1162" i="4"/>
  <c r="D1206" i="4"/>
  <c r="F1375" i="4"/>
  <c r="E1370" i="4"/>
  <c r="F2274" i="4"/>
  <c r="E1156" i="4"/>
  <c r="F1384" i="4"/>
  <c r="F1425" i="4"/>
  <c r="F1452" i="4"/>
  <c r="E1260" i="4"/>
  <c r="D1170" i="4"/>
  <c r="E1381" i="4"/>
  <c r="D1261" i="4"/>
  <c r="E1160" i="4"/>
  <c r="D1444" i="4"/>
  <c r="F1201" i="4"/>
  <c r="F1651" i="4"/>
  <c r="E1461" i="4"/>
  <c r="F1454" i="4"/>
  <c r="D1432" i="4"/>
  <c r="F1228" i="4"/>
  <c r="D1227" i="4"/>
  <c r="D1193" i="4"/>
  <c r="E1194" i="4"/>
  <c r="D1245" i="4"/>
  <c r="F1189" i="4"/>
  <c r="F1223" i="4"/>
  <c r="D1209" i="4"/>
  <c r="D1185" i="4"/>
  <c r="F1177" i="4"/>
  <c r="D1210" i="4"/>
  <c r="D1198" i="4"/>
  <c r="F1669" i="4"/>
  <c r="E1268" i="4"/>
  <c r="D1572" i="4"/>
  <c r="E1434" i="4"/>
  <c r="F1623" i="4"/>
  <c r="D1611" i="4"/>
  <c r="F1602" i="4"/>
  <c r="E1657" i="4"/>
  <c r="D1578" i="4"/>
  <c r="D1174" i="4"/>
  <c r="E1656" i="4"/>
  <c r="D1457" i="4"/>
  <c r="F1588" i="4"/>
  <c r="F1478" i="4"/>
  <c r="E1773" i="4"/>
  <c r="E1580" i="4"/>
  <c r="F1448" i="4"/>
  <c r="D1538" i="4"/>
  <c r="F1641" i="4"/>
  <c r="E1675" i="4"/>
  <c r="F1453" i="4"/>
  <c r="E1655" i="4"/>
  <c r="F1500" i="4"/>
  <c r="F1813" i="4"/>
  <c r="F1793" i="4"/>
  <c r="F1561" i="4"/>
  <c r="E1582" i="4"/>
  <c r="D1224" i="4"/>
  <c r="D1654" i="4"/>
  <c r="E1598" i="4"/>
  <c r="F1460" i="4"/>
  <c r="D1484" i="4"/>
  <c r="D1771" i="4"/>
  <c r="E1819" i="4"/>
  <c r="E1584" i="4"/>
  <c r="F1675" i="4"/>
  <c r="E1805" i="4"/>
  <c r="D1643" i="4"/>
  <c r="D1459" i="4"/>
  <c r="D1687" i="4"/>
  <c r="E1451" i="4"/>
  <c r="F1822" i="4"/>
  <c r="E1208" i="4"/>
  <c r="F1485" i="4"/>
  <c r="E1586" i="4"/>
  <c r="F1479" i="4"/>
  <c r="F1582" i="4"/>
  <c r="D1454" i="4"/>
  <c r="E1806" i="4"/>
  <c r="F1767" i="4"/>
  <c r="D1455" i="4"/>
  <c r="E1462" i="4"/>
  <c r="E1685" i="4"/>
  <c r="F1570" i="4"/>
  <c r="F1459" i="4"/>
  <c r="E1781" i="4"/>
  <c r="D1248" i="4"/>
  <c r="E1264" i="4"/>
  <c r="D1217" i="4"/>
  <c r="F1197" i="4"/>
  <c r="F1932" i="4"/>
  <c r="D1949" i="4"/>
  <c r="D1970" i="4"/>
  <c r="D1938" i="4"/>
  <c r="E1838" i="4"/>
  <c r="D1720" i="4"/>
  <c r="E1211" i="4"/>
  <c r="F1205" i="4"/>
  <c r="F1962" i="4"/>
  <c r="D1250" i="4"/>
  <c r="F1777" i="4"/>
  <c r="F1445" i="4"/>
  <c r="F1572" i="4"/>
  <c r="D1501" i="4"/>
  <c r="D1543" i="4"/>
  <c r="D1270" i="4"/>
  <c r="F1193" i="4"/>
  <c r="D1467" i="4"/>
  <c r="E1804" i="4"/>
  <c r="E1187" i="4"/>
  <c r="E1438" i="4"/>
  <c r="E1937" i="4"/>
  <c r="D1565" i="4"/>
  <c r="E1439" i="4"/>
  <c r="D1575" i="4"/>
  <c r="E1500" i="4"/>
  <c r="F1770" i="4"/>
  <c r="F1309" i="4"/>
  <c r="E1277" i="4"/>
  <c r="D1181" i="4"/>
  <c r="D1173" i="4"/>
  <c r="F1161" i="4"/>
  <c r="E1383" i="4"/>
  <c r="F1379" i="4"/>
  <c r="D1368" i="4"/>
  <c r="E1168" i="4"/>
  <c r="E1460" i="4"/>
  <c r="D1428" i="4"/>
  <c r="E1255" i="4"/>
  <c r="F1166" i="4"/>
  <c r="E1374" i="4"/>
  <c r="F1172" i="4"/>
  <c r="F1964" i="4"/>
  <c r="F1220" i="4"/>
  <c r="F1268" i="4"/>
  <c r="F1435" i="4"/>
  <c r="F1457" i="4"/>
  <c r="E1271" i="4"/>
  <c r="F1269" i="4"/>
  <c r="D1180" i="4"/>
  <c r="F1218" i="4"/>
  <c r="E1263" i="4"/>
  <c r="D1184" i="4"/>
  <c r="D1220" i="4"/>
  <c r="F1248" i="4"/>
  <c r="F1194" i="4"/>
  <c r="F1250" i="4"/>
  <c r="D1196" i="4"/>
  <c r="E1215" i="4"/>
  <c r="E1203" i="4"/>
  <c r="D1769" i="4"/>
  <c r="E1590" i="4"/>
  <c r="E1665" i="4"/>
  <c r="D1590" i="4"/>
  <c r="F1449" i="4"/>
  <c r="E1591" i="4"/>
  <c r="F1790" i="4"/>
  <c r="D1571" i="4"/>
  <c r="D1621" i="4"/>
  <c r="E1683" i="4"/>
  <c r="E1548" i="4"/>
  <c r="F1540" i="4"/>
  <c r="F1579" i="4"/>
  <c r="D1782" i="4"/>
  <c r="F1768" i="4"/>
  <c r="F1772" i="4"/>
  <c r="D1801" i="4"/>
  <c r="F1672" i="4"/>
  <c r="D1777" i="4"/>
  <c r="F1814" i="4"/>
  <c r="F1211" i="4"/>
  <c r="F1538" i="4"/>
  <c r="D1187" i="4"/>
  <c r="E1563" i="4"/>
  <c r="F1963" i="4"/>
  <c r="F1812" i="4"/>
  <c r="E1455" i="4"/>
  <c r="F1811" i="4"/>
  <c r="D1218" i="4"/>
  <c r="D1810" i="4"/>
  <c r="E1539" i="4"/>
  <c r="E1538" i="4"/>
  <c r="E1774" i="4"/>
  <c r="D1797" i="4"/>
  <c r="E1679" i="4"/>
  <c r="D1802" i="4"/>
  <c r="D1199" i="4"/>
  <c r="F1685" i="4"/>
  <c r="D1439" i="4"/>
  <c r="F1594" i="4"/>
  <c r="F1612" i="4"/>
  <c r="D1660" i="4"/>
  <c r="F1817" i="4"/>
  <c r="F1637" i="4"/>
  <c r="F1598" i="4"/>
  <c r="E1221" i="4"/>
  <c r="D1450" i="4"/>
  <c r="D1776" i="4"/>
  <c r="D1452" i="4"/>
  <c r="D1785" i="4"/>
  <c r="F1251" i="4"/>
  <c r="F1203" i="4"/>
  <c r="E1450" i="4"/>
  <c r="D1601" i="4"/>
  <c r="E1274" i="4"/>
  <c r="D1223" i="4"/>
  <c r="D1228" i="4"/>
  <c r="E1182" i="4"/>
  <c r="D1269" i="4"/>
  <c r="D1958" i="4"/>
  <c r="F1933" i="4"/>
  <c r="D1942" i="4"/>
  <c r="F1958" i="4"/>
  <c r="F1719" i="4"/>
  <c r="E1228" i="4"/>
  <c r="F1970" i="4"/>
  <c r="D1932" i="4"/>
  <c r="F1195" i="4"/>
  <c r="D1961" i="4"/>
  <c r="F1200" i="4"/>
  <c r="F1273" i="4"/>
  <c r="D1272" i="4"/>
  <c r="D1969" i="4"/>
  <c r="D1475" i="4"/>
  <c r="F1606" i="4"/>
  <c r="F1960" i="4"/>
  <c r="F1265" i="4"/>
  <c r="F1440" i="4"/>
  <c r="D1202" i="4"/>
  <c r="D1679" i="4"/>
  <c r="D1671" i="4"/>
  <c r="D1177" i="4"/>
  <c r="E1458" i="4"/>
  <c r="E1666" i="4"/>
  <c r="D1792" i="4"/>
  <c r="F1542" i="4"/>
  <c r="F1221" i="4"/>
  <c r="F1178" i="4"/>
  <c r="F1210" i="4"/>
  <c r="F272" i="4"/>
  <c r="F266" i="4"/>
  <c r="D926" i="4"/>
  <c r="E923" i="4"/>
  <c r="D871" i="4"/>
  <c r="D864" i="4"/>
  <c r="E445" i="4"/>
  <c r="E2070" i="4"/>
  <c r="E1391" i="4"/>
  <c r="D1547" i="4"/>
  <c r="D1317" i="4"/>
  <c r="D1382" i="4"/>
  <c r="D1443" i="4"/>
  <c r="E586" i="4"/>
  <c r="F626" i="4"/>
  <c r="D635" i="4"/>
  <c r="D583" i="4"/>
  <c r="E572" i="4"/>
  <c r="F586" i="4"/>
  <c r="D571" i="4"/>
  <c r="E621" i="4"/>
  <c r="F854" i="4"/>
  <c r="D930" i="4"/>
  <c r="E1040" i="4"/>
  <c r="D877" i="4"/>
  <c r="D938" i="4"/>
  <c r="D761" i="4"/>
  <c r="F866" i="4"/>
  <c r="F280" i="4"/>
  <c r="E858" i="4"/>
  <c r="E877" i="4"/>
  <c r="F874" i="4"/>
  <c r="D1040" i="4"/>
  <c r="F853" i="4"/>
  <c r="E1791" i="4"/>
  <c r="E1777" i="4"/>
  <c r="D1943" i="4"/>
  <c r="F1565" i="4"/>
  <c r="E1436" i="4"/>
  <c r="E1423" i="4"/>
  <c r="F1175" i="4"/>
  <c r="E351" i="4"/>
  <c r="E1063" i="4"/>
  <c r="F1769" i="4"/>
  <c r="E1432" i="4"/>
  <c r="E1721" i="4"/>
  <c r="D1498" i="4"/>
  <c r="F1249" i="4"/>
  <c r="E1958" i="4"/>
  <c r="D1950" i="4"/>
  <c r="E348" i="4"/>
  <c r="F1208" i="4"/>
  <c r="F1966" i="4"/>
  <c r="F1224" i="4"/>
  <c r="D1936" i="4"/>
  <c r="E1947" i="4"/>
  <c r="F1941" i="4"/>
  <c r="F1122" i="4"/>
  <c r="E1220" i="4"/>
  <c r="D1268" i="4"/>
  <c r="D1189" i="4"/>
  <c r="D284" i="4"/>
  <c r="D268" i="4"/>
  <c r="F931" i="4"/>
  <c r="D899" i="4"/>
  <c r="D842" i="4"/>
  <c r="D866" i="4"/>
  <c r="F1123" i="4"/>
  <c r="E1602" i="4"/>
  <c r="F1092" i="4"/>
  <c r="D1822" i="4"/>
  <c r="F1783" i="4"/>
  <c r="D1813" i="4"/>
  <c r="E1686" i="4"/>
  <c r="E1262" i="4"/>
  <c r="E1817" i="4"/>
  <c r="F1263" i="4"/>
  <c r="F1678" i="4"/>
  <c r="E1572" i="4"/>
  <c r="D1639" i="4"/>
  <c r="D1669" i="4"/>
  <c r="E1818" i="4"/>
  <c r="E1588" i="4"/>
  <c r="F1498" i="4"/>
  <c r="D1656" i="4"/>
  <c r="F1807" i="4"/>
  <c r="F1668" i="4"/>
  <c r="D1767" i="4"/>
  <c r="D1819" i="4"/>
  <c r="D1535" i="4"/>
  <c r="D1546" i="4"/>
  <c r="E1610" i="4"/>
  <c r="F1789" i="4"/>
  <c r="F1455" i="4"/>
  <c r="F1484" i="4"/>
  <c r="E1651" i="4"/>
  <c r="D1115" i="4"/>
  <c r="F846" i="4"/>
  <c r="E1669" i="4"/>
  <c r="F1246" i="4"/>
  <c r="E1272" i="4"/>
  <c r="E1227" i="4"/>
  <c r="D1249" i="4"/>
  <c r="F1176" i="4"/>
  <c r="F1230" i="4"/>
  <c r="E1437" i="4"/>
  <c r="F1132" i="4"/>
  <c r="D1105" i="4"/>
  <c r="F275" i="4"/>
  <c r="D936" i="4"/>
  <c r="D900" i="4"/>
  <c r="F1219" i="4"/>
  <c r="F1160" i="4"/>
  <c r="F1434" i="4"/>
  <c r="E1429" i="4"/>
  <c r="D1436" i="4"/>
  <c r="D1652" i="4"/>
  <c r="F1007" i="4"/>
  <c r="E1378" i="4"/>
  <c r="F454" i="4"/>
  <c r="E1136" i="4"/>
  <c r="D1191" i="4"/>
  <c r="F1106" i="4"/>
  <c r="F742" i="4"/>
  <c r="F741" i="4"/>
  <c r="E741" i="4"/>
  <c r="F138" i="4"/>
  <c r="F140" i="4"/>
  <c r="D138" i="4"/>
  <c r="E138" i="4"/>
  <c r="F139" i="4"/>
  <c r="D140" i="4"/>
  <c r="E140" i="4"/>
  <c r="D139" i="4"/>
  <c r="E139" i="4"/>
  <c r="D141" i="4"/>
  <c r="F141" i="4"/>
  <c r="E141" i="4"/>
  <c r="F347" i="4"/>
  <c r="D344" i="4"/>
  <c r="F344" i="4"/>
  <c r="D345" i="4"/>
  <c r="E345" i="4"/>
  <c r="E355" i="4"/>
  <c r="F349" i="4"/>
  <c r="D348" i="4"/>
  <c r="D349" i="4"/>
  <c r="E353" i="4"/>
  <c r="F351" i="4"/>
  <c r="D354" i="4"/>
  <c r="F355" i="4"/>
  <c r="F353" i="4"/>
  <c r="E346" i="4"/>
  <c r="D355" i="4"/>
  <c r="D352" i="4"/>
  <c r="D347" i="4"/>
  <c r="F352" i="4"/>
  <c r="E350" i="4"/>
  <c r="F350" i="4"/>
  <c r="E352" i="4"/>
  <c r="E317" i="4"/>
  <c r="D317" i="4"/>
  <c r="F780" i="4"/>
  <c r="E779" i="4"/>
  <c r="E781" i="4"/>
  <c r="F779" i="4"/>
  <c r="D626" i="4"/>
  <c r="F628" i="4"/>
  <c r="E627" i="4"/>
  <c r="E626" i="4"/>
  <c r="F629" i="4"/>
  <c r="D628" i="4"/>
  <c r="F627" i="4"/>
  <c r="D629" i="4"/>
  <c r="E628" i="4"/>
  <c r="D32" i="4"/>
  <c r="D36" i="4"/>
  <c r="E36" i="4"/>
  <c r="D21" i="4"/>
  <c r="E28" i="4"/>
  <c r="F22" i="4"/>
  <c r="E30" i="4"/>
  <c r="F41" i="4"/>
  <c r="D37" i="4"/>
  <c r="F32" i="4"/>
  <c r="D28" i="4"/>
  <c r="E24" i="4"/>
  <c r="D29" i="4"/>
  <c r="F20" i="4"/>
  <c r="F26" i="4"/>
  <c r="F40" i="4"/>
  <c r="D26" i="4"/>
  <c r="F23" i="4"/>
  <c r="E23" i="4"/>
  <c r="D34" i="4"/>
  <c r="F38" i="4"/>
  <c r="E25" i="4"/>
  <c r="E38" i="4"/>
  <c r="E29" i="4"/>
  <c r="E39" i="4"/>
  <c r="E21" i="4"/>
  <c r="D22" i="4"/>
  <c r="E34" i="4"/>
  <c r="F24" i="4"/>
  <c r="F25" i="4"/>
  <c r="F42" i="4"/>
  <c r="D43" i="4"/>
  <c r="E35" i="4"/>
  <c r="F36" i="4"/>
  <c r="F43" i="4"/>
  <c r="E31" i="4"/>
  <c r="D27" i="4"/>
  <c r="F34" i="4"/>
  <c r="D31" i="4"/>
  <c r="F27" i="4"/>
  <c r="D25" i="4"/>
  <c r="D41" i="4"/>
  <c r="F28" i="4"/>
  <c r="D20" i="4"/>
  <c r="E43" i="4"/>
  <c r="E27" i="4"/>
  <c r="F29" i="4"/>
  <c r="E37" i="4"/>
  <c r="E20" i="4"/>
  <c r="D40" i="4"/>
  <c r="E40" i="4"/>
  <c r="E32" i="4"/>
  <c r="F30" i="4"/>
  <c r="E41" i="4"/>
  <c r="F33" i="4"/>
  <c r="E42" i="4"/>
  <c r="E33" i="4"/>
  <c r="F35" i="4"/>
  <c r="E26" i="4"/>
  <c r="D23" i="4"/>
  <c r="F21" i="4"/>
  <c r="D24" i="4"/>
  <c r="F39" i="4"/>
  <c r="D30" i="4"/>
  <c r="F557" i="4"/>
  <c r="F564" i="4"/>
  <c r="E559" i="4"/>
  <c r="D554" i="4"/>
  <c r="E558" i="4"/>
  <c r="E563" i="4"/>
  <c r="F555" i="4"/>
  <c r="F561" i="4"/>
  <c r="D564" i="4"/>
  <c r="E555" i="4"/>
  <c r="D562" i="4"/>
  <c r="E560" i="4"/>
  <c r="F560" i="4"/>
  <c r="F565" i="4"/>
  <c r="D559" i="4"/>
  <c r="D560" i="4"/>
  <c r="D555" i="4"/>
  <c r="E557" i="4"/>
  <c r="E554" i="4"/>
  <c r="E556" i="4"/>
  <c r="D556" i="4"/>
  <c r="F558" i="4"/>
  <c r="E565" i="4"/>
  <c r="E561" i="4"/>
  <c r="E562" i="4"/>
  <c r="D557" i="4"/>
  <c r="F554" i="4"/>
  <c r="E303" i="4"/>
  <c r="D306" i="4"/>
  <c r="E304" i="4"/>
  <c r="E305" i="4"/>
  <c r="D304" i="4"/>
  <c r="D305" i="4"/>
  <c r="F305" i="4"/>
  <c r="F304" i="4"/>
  <c r="D303" i="4"/>
  <c r="E306" i="4"/>
  <c r="F254" i="4"/>
  <c r="E250" i="4"/>
  <c r="E255" i="4"/>
  <c r="D265" i="4"/>
  <c r="E281" i="4"/>
  <c r="D931" i="4"/>
  <c r="D896" i="4"/>
  <c r="D853" i="4"/>
  <c r="E905" i="4"/>
  <c r="D448" i="4"/>
  <c r="F2066" i="4"/>
  <c r="F1415" i="4"/>
  <c r="E1377" i="4"/>
  <c r="D1381" i="4"/>
  <c r="E1472" i="4"/>
  <c r="D1456" i="4"/>
  <c r="E581" i="4"/>
  <c r="E644" i="4"/>
  <c r="D577" i="4"/>
  <c r="E607" i="4"/>
  <c r="E567" i="4"/>
  <c r="F589" i="4"/>
  <c r="F581" i="4"/>
  <c r="F647" i="4"/>
  <c r="D1963" i="4"/>
  <c r="F760" i="4"/>
  <c r="E762" i="4"/>
  <c r="F852" i="4"/>
  <c r="D272" i="4"/>
  <c r="F292" i="4"/>
  <c r="E852" i="4"/>
  <c r="E297" i="4"/>
  <c r="E267" i="4"/>
  <c r="F295" i="4"/>
  <c r="D1122" i="4"/>
  <c r="D259" i="4"/>
  <c r="E900" i="4"/>
  <c r="F756" i="4"/>
  <c r="E1478" i="4"/>
  <c r="E907" i="4"/>
  <c r="F1609" i="4"/>
  <c r="D1775" i="4"/>
  <c r="F1571" i="4"/>
  <c r="E1459" i="4"/>
  <c r="E1503" i="4"/>
  <c r="F1650" i="4"/>
  <c r="F1423" i="4"/>
  <c r="F1186" i="4"/>
  <c r="E1606" i="4"/>
  <c r="F1968" i="4"/>
  <c r="F1443" i="4"/>
  <c r="D353" i="4"/>
  <c r="D1243" i="4"/>
  <c r="D1552" i="4"/>
  <c r="E1968" i="4"/>
  <c r="D1967" i="4"/>
  <c r="F1187" i="4"/>
  <c r="E1222" i="4"/>
  <c r="F1439" i="4"/>
  <c r="F1274" i="4"/>
  <c r="D1056" i="4"/>
  <c r="F1953" i="4"/>
  <c r="E275" i="4"/>
  <c r="D1200" i="4"/>
  <c r="E1186" i="4"/>
  <c r="F762" i="4"/>
  <c r="F264" i="4"/>
  <c r="F268" i="4"/>
  <c r="E924" i="4"/>
  <c r="D856" i="4"/>
  <c r="F895" i="4"/>
  <c r="F900" i="4"/>
  <c r="F1607" i="4"/>
  <c r="E1448" i="4"/>
  <c r="D1482" i="4"/>
  <c r="E1680" i="4"/>
  <c r="E1467" i="4"/>
  <c r="E1248" i="4"/>
  <c r="F1780" i="4"/>
  <c r="D1780" i="4"/>
  <c r="E1192" i="4"/>
  <c r="F1544" i="4"/>
  <c r="E1809" i="4"/>
  <c r="D1544" i="4"/>
  <c r="E1808" i="4"/>
  <c r="D1458" i="4"/>
  <c r="F1600" i="4"/>
  <c r="F1595" i="4"/>
  <c r="F1638" i="4"/>
  <c r="F1688" i="4"/>
  <c r="D1647" i="4"/>
  <c r="F1809" i="4"/>
  <c r="F1599" i="4"/>
  <c r="F1581" i="4"/>
  <c r="D1445" i="4"/>
  <c r="F1782" i="4"/>
  <c r="E1801" i="4"/>
  <c r="F354" i="4"/>
  <c r="D968" i="4"/>
  <c r="D1681" i="4"/>
  <c r="F1119" i="4"/>
  <c r="D1770" i="4"/>
  <c r="E1217" i="4"/>
  <c r="D1183" i="4"/>
  <c r="E1176" i="4"/>
  <c r="D1203" i="4"/>
  <c r="F1216" i="4"/>
  <c r="D1226" i="4"/>
  <c r="F1447" i="4"/>
  <c r="D1460" i="4"/>
  <c r="F1120" i="4"/>
  <c r="D1090" i="4"/>
  <c r="D929" i="4"/>
  <c r="F905" i="4"/>
  <c r="F1215" i="4"/>
  <c r="E1138" i="4"/>
  <c r="F1259" i="4"/>
  <c r="E1425" i="4"/>
  <c r="D1212" i="4"/>
  <c r="F1367" i="4"/>
  <c r="D1386" i="4"/>
  <c r="E446" i="4"/>
  <c r="E1159" i="4"/>
  <c r="E1197" i="4"/>
  <c r="E1796" i="4"/>
  <c r="F1611" i="4"/>
  <c r="E739" i="4"/>
  <c r="D738" i="4"/>
  <c r="F739" i="4"/>
  <c r="F738" i="4"/>
  <c r="E289" i="4"/>
  <c r="D266" i="4"/>
  <c r="F261" i="4"/>
  <c r="D252" i="4"/>
  <c r="E268" i="4"/>
  <c r="F297" i="4"/>
  <c r="D261" i="4"/>
  <c r="D278" i="4"/>
  <c r="D276" i="4"/>
  <c r="F263" i="4"/>
  <c r="E283" i="4"/>
  <c r="F286" i="4"/>
  <c r="D283" i="4"/>
  <c r="D295" i="4"/>
  <c r="F288" i="4"/>
  <c r="D279" i="4"/>
  <c r="D264" i="4"/>
  <c r="D274" i="4"/>
  <c r="E251" i="4"/>
  <c r="D256" i="4"/>
  <c r="D280" i="4"/>
  <c r="F301" i="4"/>
  <c r="D255" i="4"/>
  <c r="E256" i="4"/>
  <c r="D282" i="4"/>
  <c r="E272" i="4"/>
  <c r="D288" i="4"/>
  <c r="E277" i="4"/>
  <c r="D296" i="4"/>
  <c r="D289" i="4"/>
  <c r="E301" i="4"/>
  <c r="D275" i="4"/>
  <c r="F281" i="4"/>
  <c r="E274" i="4"/>
  <c r="D281" i="4"/>
  <c r="E293" i="4"/>
  <c r="E282" i="4"/>
  <c r="D285" i="4"/>
  <c r="F258" i="4"/>
  <c r="E266" i="4"/>
  <c r="F257" i="4"/>
  <c r="D290" i="4"/>
  <c r="F271" i="4"/>
  <c r="F279" i="4"/>
  <c r="F283" i="4"/>
  <c r="F251" i="4"/>
  <c r="F289" i="4"/>
  <c r="D254" i="4"/>
  <c r="E257" i="4"/>
  <c r="D286" i="4"/>
  <c r="F294" i="4"/>
  <c r="E279" i="4"/>
  <c r="F253" i="4"/>
  <c r="E265" i="4"/>
  <c r="F259" i="4"/>
  <c r="D277" i="4"/>
  <c r="F269" i="4"/>
  <c r="E291" i="4"/>
  <c r="E295" i="4"/>
  <c r="F274" i="4"/>
  <c r="D262" i="4"/>
  <c r="E296" i="4"/>
  <c r="E300" i="4"/>
  <c r="F252" i="4"/>
  <c r="F260" i="4"/>
  <c r="E264" i="4"/>
  <c r="D301" i="4"/>
  <c r="D270" i="4"/>
  <c r="D250" i="4"/>
  <c r="D257" i="4"/>
  <c r="E263" i="4"/>
  <c r="D260" i="4"/>
  <c r="E258" i="4"/>
  <c r="F299" i="4"/>
  <c r="D251" i="4"/>
  <c r="E287" i="4"/>
  <c r="D267" i="4"/>
  <c r="E253" i="4"/>
  <c r="F300" i="4"/>
  <c r="F277" i="4"/>
  <c r="E262" i="4"/>
  <c r="D299" i="4"/>
  <c r="E252" i="4"/>
  <c r="F298" i="4"/>
  <c r="F296" i="4"/>
  <c r="D291" i="4"/>
  <c r="E286" i="4"/>
  <c r="E284" i="4"/>
  <c r="D293" i="4"/>
  <c r="F276" i="4"/>
  <c r="D292" i="4"/>
  <c r="E280" i="4"/>
  <c r="F265" i="4"/>
  <c r="D294" i="4"/>
  <c r="E299" i="4"/>
  <c r="F282" i="4"/>
  <c r="E259" i="4"/>
  <c r="F262" i="4"/>
  <c r="F256" i="4"/>
  <c r="E298" i="4"/>
  <c r="D300" i="4"/>
  <c r="D297" i="4"/>
  <c r="E261" i="4"/>
  <c r="E290" i="4"/>
  <c r="F291" i="4"/>
  <c r="F285" i="4"/>
  <c r="D327" i="4"/>
  <c r="F325" i="4"/>
  <c r="F328" i="4"/>
  <c r="E326" i="4"/>
  <c r="D326" i="4"/>
  <c r="D325" i="4"/>
  <c r="F327" i="4"/>
  <c r="E327" i="4"/>
  <c r="D131" i="4"/>
  <c r="E131" i="4"/>
  <c r="F132" i="4"/>
  <c r="E132" i="4"/>
  <c r="F131" i="4"/>
  <c r="F705" i="4"/>
  <c r="E705" i="4"/>
  <c r="E703" i="4"/>
  <c r="E704" i="4"/>
  <c r="D703" i="4"/>
  <c r="F704" i="4"/>
  <c r="F703" i="4"/>
  <c r="D705" i="4"/>
  <c r="E269" i="4"/>
  <c r="F255" i="4"/>
  <c r="D269" i="4"/>
  <c r="F923" i="4"/>
  <c r="D906" i="4"/>
  <c r="E884" i="4"/>
  <c r="E850" i="4"/>
  <c r="E454" i="4"/>
  <c r="E1318" i="4"/>
  <c r="F1437" i="4"/>
  <c r="D1385" i="4"/>
  <c r="D1477" i="4"/>
  <c r="E1302" i="4"/>
  <c r="F594" i="4"/>
  <c r="D567" i="4"/>
  <c r="D598" i="4"/>
  <c r="E611" i="4"/>
  <c r="D660" i="4"/>
  <c r="F575" i="4"/>
  <c r="F567" i="4"/>
  <c r="D586" i="4"/>
  <c r="D677" i="4"/>
  <c r="E1955" i="4"/>
  <c r="E1719" i="4"/>
  <c r="E349" i="4"/>
  <c r="D781" i="4"/>
  <c r="F278" i="4"/>
  <c r="E937" i="4"/>
  <c r="D883" i="4"/>
  <c r="E862" i="4"/>
  <c r="F1042" i="4"/>
  <c r="F869" i="4"/>
  <c r="E878" i="4"/>
  <c r="E867" i="4"/>
  <c r="E847" i="4"/>
  <c r="E1046" i="4"/>
  <c r="E903" i="4"/>
  <c r="E1054" i="4"/>
  <c r="E1250" i="4"/>
  <c r="F1549" i="4"/>
  <c r="E1463" i="4"/>
  <c r="D1536" i="4"/>
  <c r="D1446" i="4"/>
  <c r="E1770" i="4"/>
  <c r="E1950" i="4"/>
  <c r="F1949" i="4"/>
  <c r="E1218" i="4"/>
  <c r="F1722" i="4"/>
  <c r="D1723" i="4"/>
  <c r="F1482" i="4"/>
  <c r="F1499" i="4"/>
  <c r="E1196" i="4"/>
  <c r="F345" i="4"/>
  <c r="D1588" i="4"/>
  <c r="D1442" i="4"/>
  <c r="F1942" i="4"/>
  <c r="D1192" i="4"/>
  <c r="D415" i="4"/>
  <c r="F1442" i="4"/>
  <c r="E328" i="4"/>
  <c r="E1956" i="4"/>
  <c r="E292" i="4"/>
  <c r="F273" i="4"/>
  <c r="F1245" i="4"/>
  <c r="F1262" i="4"/>
  <c r="D905" i="4"/>
  <c r="D757" i="4"/>
  <c r="E294" i="4"/>
  <c r="F267" i="4"/>
  <c r="F938" i="4"/>
  <c r="D848" i="4"/>
  <c r="E870" i="4"/>
  <c r="F851" i="4"/>
  <c r="D1438" i="4"/>
  <c r="D1655" i="4"/>
  <c r="F1431" i="4"/>
  <c r="D1779" i="4"/>
  <c r="F1785" i="4"/>
  <c r="E1502" i="4"/>
  <c r="E1499" i="4"/>
  <c r="D1568" i="4"/>
  <c r="F1430" i="4"/>
  <c r="D1103" i="4"/>
  <c r="E1674" i="4"/>
  <c r="E1613" i="4"/>
  <c r="F1616" i="4"/>
  <c r="F1502" i="4"/>
  <c r="D1774" i="4"/>
  <c r="D1608" i="4"/>
  <c r="D1644" i="4"/>
  <c r="F1537" i="4"/>
  <c r="E1181" i="4"/>
  <c r="F1773" i="4"/>
  <c r="E1814" i="4"/>
  <c r="F1625" i="4"/>
  <c r="F1464" i="4"/>
  <c r="D1649" i="4"/>
  <c r="D1540" i="4"/>
  <c r="E1593" i="4"/>
  <c r="D1682" i="4"/>
  <c r="E1444" i="4"/>
  <c r="E1769" i="4"/>
  <c r="E1246" i="4"/>
  <c r="D1262" i="4"/>
  <c r="E1199" i="4"/>
  <c r="D1267" i="4"/>
  <c r="F1192" i="4"/>
  <c r="F1266" i="4"/>
  <c r="F1462" i="4"/>
  <c r="D1448" i="4"/>
  <c r="F1088" i="4"/>
  <c r="E1114" i="4"/>
  <c r="E260" i="4"/>
  <c r="D1053" i="4"/>
  <c r="F861" i="4"/>
  <c r="F1791" i="4"/>
  <c r="E1398" i="4"/>
  <c r="E1146" i="4"/>
  <c r="F969" i="4"/>
  <c r="E1435" i="4"/>
  <c r="E1153" i="4"/>
  <c r="D1260" i="4"/>
  <c r="D1372" i="4"/>
  <c r="E1379" i="4"/>
  <c r="E444" i="4"/>
  <c r="D1235" i="4"/>
  <c r="F1162" i="4"/>
  <c r="F1794" i="4"/>
  <c r="F1645" i="4"/>
  <c r="D298" i="4"/>
  <c r="F871" i="4"/>
  <c r="E529" i="4"/>
  <c r="D780" i="4"/>
  <c r="F306" i="4"/>
  <c r="E696" i="4"/>
  <c r="F750" i="4"/>
  <c r="F144" i="4"/>
  <c r="F65" i="4"/>
  <c r="D790" i="4"/>
  <c r="D792" i="4"/>
  <c r="E798" i="4"/>
  <c r="D143" i="4"/>
  <c r="D694" i="4"/>
  <c r="D696" i="4"/>
  <c r="E694" i="4"/>
  <c r="F694" i="4"/>
  <c r="E796" i="4"/>
  <c r="F751" i="4"/>
  <c r="F790" i="4"/>
  <c r="D144" i="4"/>
  <c r="E380" i="4"/>
  <c r="E790" i="4"/>
  <c r="D794" i="4"/>
  <c r="F796" i="4"/>
  <c r="D379" i="4"/>
  <c r="E800" i="4"/>
  <c r="E751" i="4"/>
  <c r="E750" i="4"/>
  <c r="F379" i="4"/>
  <c r="F794" i="4"/>
  <c r="E793" i="4"/>
  <c r="D799" i="4"/>
  <c r="E795" i="4"/>
  <c r="F831" i="4"/>
  <c r="E833" i="4"/>
  <c r="D833" i="4"/>
  <c r="F832" i="4"/>
  <c r="D832" i="4"/>
  <c r="E834" i="4"/>
  <c r="E831" i="4"/>
  <c r="F833" i="4"/>
  <c r="D831" i="4"/>
  <c r="E832" i="4"/>
  <c r="F834" i="4"/>
  <c r="D834" i="4"/>
  <c r="D210" i="4"/>
  <c r="D214" i="4"/>
  <c r="F213" i="4"/>
  <c r="E212" i="4"/>
  <c r="F214" i="4"/>
  <c r="F211" i="4"/>
  <c r="F210" i="4"/>
  <c r="E213" i="4"/>
  <c r="E210" i="4"/>
  <c r="E211" i="4"/>
  <c r="D213" i="4"/>
  <c r="F212" i="4"/>
  <c r="D212" i="4"/>
  <c r="D211" i="4"/>
  <c r="E214" i="4"/>
  <c r="E503" i="4"/>
  <c r="F458" i="4"/>
  <c r="E473" i="4"/>
  <c r="E500" i="4"/>
  <c r="E470" i="4"/>
  <c r="D468" i="4"/>
  <c r="E499" i="4"/>
  <c r="D455" i="4"/>
  <c r="E494" i="4"/>
  <c r="F499" i="4"/>
  <c r="F503" i="4"/>
  <c r="E489" i="4"/>
  <c r="F498" i="4"/>
  <c r="F494" i="4"/>
  <c r="D494" i="4"/>
  <c r="F491" i="4"/>
  <c r="F484" i="4"/>
  <c r="E479" i="4"/>
  <c r="D475" i="4"/>
  <c r="D472" i="4"/>
  <c r="E461" i="4"/>
  <c r="F462" i="4"/>
  <c r="F465" i="4"/>
  <c r="F463" i="4"/>
  <c r="E468" i="4"/>
  <c r="E477" i="4"/>
  <c r="E455" i="4"/>
  <c r="E471" i="4"/>
  <c r="D505" i="4"/>
  <c r="F455" i="4"/>
  <c r="E502" i="4"/>
  <c r="F480" i="4"/>
  <c r="F488" i="4"/>
  <c r="F504" i="4"/>
  <c r="E492" i="4"/>
  <c r="F497" i="4"/>
  <c r="E490" i="4"/>
  <c r="F469" i="4"/>
  <c r="D503" i="4"/>
  <c r="E493" i="4"/>
  <c r="E472" i="4"/>
  <c r="E495" i="4"/>
  <c r="E484" i="4"/>
  <c r="E481" i="4"/>
  <c r="F496" i="4"/>
  <c r="D500" i="4"/>
  <c r="F500" i="4"/>
  <c r="E498" i="4"/>
  <c r="D478" i="4"/>
  <c r="D481" i="4"/>
  <c r="D499" i="4"/>
  <c r="D497" i="4"/>
  <c r="F495" i="4"/>
  <c r="F485" i="4"/>
  <c r="D504" i="4"/>
  <c r="D495" i="4"/>
  <c r="F472" i="4"/>
  <c r="F502" i="4"/>
  <c r="D490" i="4"/>
  <c r="D498" i="4"/>
  <c r="D471" i="4"/>
  <c r="E504" i="4"/>
  <c r="F478" i="4"/>
  <c r="D470" i="4"/>
  <c r="E486" i="4"/>
  <c r="D473" i="4"/>
  <c r="F471" i="4"/>
  <c r="D469" i="4"/>
  <c r="F481" i="4"/>
  <c r="F505" i="4"/>
  <c r="D496" i="4"/>
  <c r="E469" i="4"/>
  <c r="F470" i="4"/>
  <c r="F468" i="4"/>
  <c r="E474" i="4"/>
  <c r="D457" i="4"/>
  <c r="E467" i="4"/>
  <c r="D459" i="4"/>
  <c r="E466" i="4"/>
  <c r="E460" i="4"/>
  <c r="D467" i="4"/>
  <c r="F461" i="4"/>
  <c r="D462" i="4"/>
  <c r="D483" i="4"/>
  <c r="F482" i="4"/>
  <c r="E478" i="4"/>
  <c r="E497" i="4"/>
  <c r="D458" i="4"/>
  <c r="E465" i="4"/>
  <c r="D464" i="4"/>
  <c r="E505" i="4"/>
  <c r="D477" i="4"/>
  <c r="D493" i="4"/>
  <c r="E476" i="4"/>
  <c r="D492" i="4"/>
  <c r="F474" i="4"/>
  <c r="D465" i="4"/>
  <c r="E459" i="4"/>
  <c r="F464" i="4"/>
  <c r="E464" i="4"/>
  <c r="E457" i="4"/>
  <c r="E463" i="4"/>
  <c r="F467" i="4"/>
  <c r="F483" i="4"/>
  <c r="E482" i="4"/>
  <c r="F466" i="4"/>
  <c r="D456" i="4"/>
  <c r="E483" i="4"/>
  <c r="D501" i="4"/>
  <c r="F477" i="4"/>
  <c r="F473" i="4"/>
  <c r="F487" i="4"/>
  <c r="D476" i="4"/>
  <c r="E496" i="4"/>
  <c r="D485" i="4"/>
  <c r="E456" i="4"/>
  <c r="F457" i="4"/>
  <c r="D461" i="4"/>
  <c r="F460" i="4"/>
  <c r="E462" i="4"/>
  <c r="D460" i="4"/>
  <c r="F456" i="4"/>
  <c r="D466" i="4"/>
  <c r="D482" i="4"/>
  <c r="F459" i="4"/>
  <c r="D463" i="4"/>
  <c r="E458" i="4"/>
  <c r="F385" i="4"/>
  <c r="E385" i="4"/>
  <c r="E389" i="4"/>
  <c r="D132" i="4"/>
  <c r="F133" i="4"/>
  <c r="E129" i="4"/>
  <c r="D411" i="4"/>
  <c r="E411" i="4"/>
  <c r="D739" i="4"/>
  <c r="E738" i="4"/>
  <c r="D405" i="4"/>
  <c r="F404" i="4"/>
  <c r="E404" i="4"/>
  <c r="D406" i="4"/>
  <c r="E405" i="4"/>
  <c r="F406" i="4"/>
  <c r="D407" i="4"/>
  <c r="F407" i="4"/>
  <c r="F405" i="4"/>
  <c r="E407" i="4"/>
  <c r="D186" i="4"/>
  <c r="F185" i="4"/>
  <c r="D177" i="4"/>
  <c r="F179" i="4"/>
  <c r="F186" i="4"/>
  <c r="D176" i="4"/>
  <c r="D184" i="4"/>
  <c r="D183" i="4"/>
  <c r="D180" i="4"/>
  <c r="E181" i="4"/>
  <c r="E184" i="4"/>
  <c r="E186" i="4"/>
  <c r="D46" i="4"/>
  <c r="E46" i="4"/>
  <c r="D53" i="4"/>
  <c r="E51" i="4"/>
  <c r="F48" i="4"/>
  <c r="E55" i="4"/>
  <c r="E76" i="4"/>
  <c r="D75" i="4"/>
  <c r="E189" i="4"/>
  <c r="D188" i="4"/>
  <c r="F191" i="4"/>
  <c r="E191" i="4"/>
  <c r="F188" i="4"/>
  <c r="F192" i="4"/>
  <c r="E840" i="4"/>
  <c r="D840" i="4"/>
  <c r="F840" i="4"/>
  <c r="D566" i="4"/>
  <c r="E566" i="4"/>
  <c r="F566" i="4"/>
  <c r="D372" i="4"/>
  <c r="D367" i="4"/>
  <c r="F376" i="4"/>
  <c r="F360" i="4"/>
  <c r="E360" i="4"/>
  <c r="E376" i="4"/>
  <c r="F364" i="4"/>
  <c r="F365" i="4"/>
  <c r="E370" i="4"/>
  <c r="F373" i="4"/>
  <c r="D362" i="4"/>
  <c r="F361" i="4"/>
  <c r="D370" i="4"/>
  <c r="E361" i="4"/>
  <c r="E375" i="4"/>
  <c r="F375" i="4"/>
  <c r="F366" i="4"/>
  <c r="E811" i="4"/>
  <c r="D813" i="4"/>
  <c r="E803" i="4"/>
  <c r="F806" i="4"/>
  <c r="F811" i="4"/>
  <c r="D805" i="4"/>
  <c r="E814" i="4"/>
  <c r="D804" i="4"/>
  <c r="D806" i="4"/>
  <c r="D803" i="4"/>
  <c r="F803" i="4"/>
  <c r="F813" i="4"/>
  <c r="E804" i="4"/>
  <c r="D812" i="4"/>
  <c r="D814" i="4"/>
  <c r="E815" i="4"/>
  <c r="E807" i="4"/>
  <c r="F810" i="4"/>
  <c r="F807" i="4"/>
  <c r="F804" i="4"/>
  <c r="E805" i="4"/>
  <c r="D808" i="4"/>
  <c r="D811" i="4"/>
  <c r="F816" i="4"/>
  <c r="F817" i="4"/>
  <c r="D809" i="4"/>
  <c r="F809" i="4"/>
  <c r="D810" i="4"/>
  <c r="F815" i="4"/>
  <c r="E808" i="4"/>
  <c r="F805" i="4"/>
  <c r="E806" i="4"/>
  <c r="D815" i="4"/>
  <c r="D817" i="4"/>
  <c r="E809" i="4"/>
  <c r="F808" i="4"/>
  <c r="D807" i="4"/>
  <c r="E810" i="4"/>
  <c r="D704" i="4"/>
  <c r="E707" i="4"/>
  <c r="F708" i="4"/>
  <c r="D708" i="4"/>
  <c r="D707" i="4"/>
  <c r="E706" i="4"/>
  <c r="E709" i="4"/>
  <c r="F707" i="4"/>
  <c r="D706" i="4"/>
  <c r="E83" i="4"/>
  <c r="E85" i="4"/>
  <c r="D86" i="4"/>
  <c r="D87" i="4"/>
  <c r="F96" i="4"/>
  <c r="F84" i="4"/>
  <c r="F91" i="4"/>
  <c r="E84" i="4"/>
  <c r="F339" i="4"/>
  <c r="F340" i="4"/>
  <c r="E354" i="4"/>
  <c r="F343" i="4"/>
  <c r="E336" i="4"/>
  <c r="E347" i="4"/>
  <c r="F346" i="4"/>
  <c r="D337" i="4"/>
  <c r="F337" i="4"/>
  <c r="F348" i="4"/>
  <c r="E526" i="4"/>
  <c r="D545" i="4"/>
  <c r="D558" i="4"/>
  <c r="E564" i="4"/>
  <c r="D543" i="4"/>
  <c r="D563" i="4"/>
  <c r="F562" i="4"/>
  <c r="D525" i="4"/>
  <c r="E510" i="4"/>
  <c r="E527" i="4"/>
  <c r="F528" i="4"/>
  <c r="F507" i="4"/>
  <c r="D516" i="4"/>
  <c r="E536" i="4"/>
  <c r="D533" i="4"/>
  <c r="F533" i="4"/>
  <c r="D507" i="4"/>
  <c r="F509" i="4"/>
  <c r="F532" i="4"/>
  <c r="D514" i="4"/>
  <c r="E532" i="4"/>
  <c r="E539" i="4"/>
  <c r="D537" i="4"/>
  <c r="E522" i="4"/>
  <c r="E520" i="4"/>
  <c r="F523" i="4"/>
  <c r="F552" i="4"/>
  <c r="D530" i="4"/>
  <c r="D565" i="4"/>
  <c r="D561" i="4"/>
  <c r="E549" i="4"/>
  <c r="E537" i="4"/>
  <c r="E512" i="4"/>
  <c r="D531" i="4"/>
  <c r="F541" i="4"/>
  <c r="E519" i="4"/>
  <c r="E518" i="4"/>
  <c r="D519" i="4"/>
  <c r="F559" i="4"/>
  <c r="F556" i="4"/>
  <c r="D547" i="4"/>
  <c r="D549" i="4"/>
  <c r="E508" i="4"/>
  <c r="E524" i="4"/>
  <c r="E523" i="4"/>
  <c r="E521" i="4"/>
  <c r="D528" i="4"/>
  <c r="F520" i="4"/>
  <c r="F513" i="4"/>
  <c r="D511" i="4"/>
  <c r="F516" i="4"/>
  <c r="D522" i="4"/>
  <c r="E511" i="4"/>
  <c r="E541" i="4"/>
  <c r="D524" i="4"/>
  <c r="F524" i="4"/>
  <c r="E517" i="4"/>
  <c r="E516" i="4"/>
  <c r="D541" i="4"/>
  <c r="F537" i="4"/>
  <c r="F525" i="4"/>
  <c r="E552" i="4"/>
  <c r="F522" i="4"/>
  <c r="D552" i="4"/>
  <c r="F529" i="4"/>
  <c r="D515" i="4"/>
  <c r="E509" i="4"/>
  <c r="D520" i="4"/>
  <c r="F508" i="4"/>
  <c r="E514" i="4"/>
  <c r="F546" i="4"/>
  <c r="F548" i="4"/>
  <c r="D538" i="4"/>
  <c r="F531" i="4"/>
  <c r="D510" i="4"/>
  <c r="D539" i="4"/>
  <c r="F517" i="4"/>
  <c r="D523" i="4"/>
  <c r="D521" i="4"/>
  <c r="D518" i="4"/>
  <c r="F518" i="4"/>
  <c r="D536" i="4"/>
  <c r="D508" i="4"/>
  <c r="D540" i="4"/>
  <c r="F530" i="4"/>
  <c r="E507" i="4"/>
  <c r="E531" i="4"/>
  <c r="F512" i="4"/>
  <c r="D527" i="4"/>
  <c r="F519" i="4"/>
  <c r="D517" i="4"/>
  <c r="D512" i="4"/>
  <c r="F563" i="4"/>
  <c r="F539" i="4"/>
  <c r="E525" i="4"/>
  <c r="E513" i="4"/>
  <c r="F510" i="4"/>
  <c r="F526" i="4"/>
  <c r="E515" i="4"/>
  <c r="F515" i="4"/>
  <c r="D381" i="4"/>
  <c r="F383" i="4"/>
  <c r="D692" i="4"/>
  <c r="F692" i="4"/>
  <c r="E695" i="4"/>
  <c r="E693" i="4"/>
  <c r="D693" i="4"/>
  <c r="F693" i="4"/>
  <c r="E692" i="4"/>
  <c r="F695" i="4"/>
  <c r="D727" i="4"/>
  <c r="E729" i="4"/>
  <c r="E726" i="4"/>
  <c r="E731" i="4"/>
  <c r="D729" i="4"/>
  <c r="F728" i="4"/>
  <c r="E727" i="4"/>
  <c r="D726" i="4"/>
  <c r="F731" i="4"/>
  <c r="E728" i="4"/>
  <c r="D728" i="4"/>
  <c r="F729" i="4"/>
  <c r="D731" i="4"/>
  <c r="E732" i="4"/>
  <c r="D732" i="4"/>
  <c r="D730" i="4"/>
  <c r="E730" i="4"/>
  <c r="D725" i="4"/>
  <c r="E725" i="4"/>
  <c r="F730" i="4"/>
  <c r="E733" i="4"/>
  <c r="D733" i="4"/>
  <c r="E736" i="4"/>
  <c r="F726" i="4"/>
  <c r="F735" i="4"/>
  <c r="F736" i="4"/>
  <c r="F733" i="4"/>
  <c r="D734" i="4"/>
  <c r="D735" i="4"/>
  <c r="F727" i="4"/>
  <c r="D736" i="4"/>
  <c r="E734" i="4"/>
  <c r="F734" i="4"/>
  <c r="F725" i="4"/>
  <c r="E735" i="4"/>
  <c r="F230" i="4"/>
  <c r="F233" i="4"/>
  <c r="F231" i="4"/>
  <c r="D232" i="4"/>
  <c r="D233" i="4"/>
  <c r="D236" i="4"/>
  <c r="E231" i="4"/>
  <c r="E233" i="4"/>
  <c r="F235" i="4"/>
  <c r="F236" i="4"/>
  <c r="F232" i="4"/>
  <c r="E235" i="4"/>
  <c r="D230" i="4"/>
  <c r="D231" i="4"/>
  <c r="E232" i="4"/>
  <c r="E234" i="4"/>
  <c r="F234" i="4"/>
  <c r="E236" i="4"/>
  <c r="D235" i="4"/>
  <c r="D234" i="4"/>
  <c r="D796" i="4"/>
  <c r="F800" i="4"/>
  <c r="E801" i="4"/>
  <c r="F224" i="4"/>
  <c r="F223" i="4"/>
  <c r="D225" i="4"/>
  <c r="D223" i="4"/>
  <c r="E224" i="4"/>
  <c r="E223" i="4"/>
  <c r="E225" i="4"/>
  <c r="D224" i="4"/>
  <c r="F225" i="4"/>
  <c r="D175" i="4"/>
  <c r="E175" i="4"/>
  <c r="F175" i="4"/>
  <c r="F416" i="4"/>
  <c r="F414" i="4"/>
  <c r="F417" i="4"/>
  <c r="E415" i="4"/>
  <c r="F415" i="4"/>
  <c r="E417" i="4"/>
  <c r="D416" i="4"/>
  <c r="E413" i="4"/>
  <c r="D413" i="4"/>
  <c r="D746" i="4"/>
  <c r="D748" i="4"/>
  <c r="E745" i="4"/>
  <c r="D745" i="4"/>
  <c r="F747" i="4"/>
  <c r="E308" i="4"/>
  <c r="F314" i="4"/>
  <c r="D315" i="4"/>
  <c r="D312" i="4"/>
  <c r="F311" i="4"/>
  <c r="D311" i="4"/>
  <c r="E315" i="4"/>
  <c r="F310" i="4"/>
  <c r="F308" i="4"/>
  <c r="E309" i="4"/>
  <c r="F309" i="4"/>
  <c r="E313" i="4"/>
  <c r="F313" i="4"/>
  <c r="D309" i="4"/>
  <c r="D313" i="4"/>
  <c r="E311" i="4"/>
  <c r="E312" i="4"/>
  <c r="F312" i="4"/>
  <c r="F315" i="4"/>
  <c r="E314" i="4"/>
  <c r="D310" i="4"/>
  <c r="D314" i="4"/>
  <c r="E310" i="4"/>
  <c r="E742" i="4"/>
  <c r="D741" i="4"/>
  <c r="D742" i="4"/>
  <c r="D737" i="4"/>
  <c r="F737" i="4"/>
  <c r="E737" i="4"/>
  <c r="D258" i="4"/>
  <c r="F250" i="4"/>
  <c r="F290" i="4"/>
  <c r="E278" i="4"/>
  <c r="F284" i="4"/>
  <c r="D271" i="4"/>
  <c r="E288" i="4"/>
  <c r="D217" i="4"/>
  <c r="F217" i="4"/>
  <c r="E217" i="4"/>
  <c r="D216" i="4"/>
  <c r="E216" i="4"/>
  <c r="E215" i="4"/>
  <c r="D215" i="4"/>
  <c r="F216" i="4"/>
  <c r="F215" i="4"/>
  <c r="D830" i="4"/>
  <c r="F830" i="4"/>
  <c r="E830" i="4"/>
  <c r="F326" i="4"/>
  <c r="D328" i="4"/>
  <c r="E780" i="4"/>
  <c r="D963" i="4"/>
  <c r="D974" i="4"/>
  <c r="D952" i="4"/>
  <c r="F984" i="4"/>
  <c r="E1022" i="4"/>
  <c r="E1026" i="4"/>
  <c r="D1067" i="4"/>
  <c r="D1036" i="4"/>
  <c r="E921" i="4"/>
  <c r="D958" i="4"/>
  <c r="F959" i="4"/>
  <c r="E1049" i="4"/>
  <c r="F967" i="4"/>
  <c r="E954" i="4"/>
  <c r="F965" i="4"/>
  <c r="E955" i="4"/>
  <c r="D1027" i="4"/>
  <c r="D1069" i="4"/>
  <c r="E1074" i="4"/>
  <c r="E1020" i="4"/>
  <c r="F1068" i="4"/>
  <c r="D1080" i="4"/>
  <c r="E1028" i="4"/>
  <c r="D1062" i="4"/>
  <c r="F875" i="4"/>
  <c r="F1035" i="4"/>
  <c r="E932" i="4"/>
  <c r="F1022" i="4"/>
  <c r="F956" i="4"/>
  <c r="D898" i="4"/>
  <c r="D957" i="4"/>
  <c r="E1068" i="4"/>
  <c r="E966" i="4"/>
  <c r="D1083" i="4"/>
  <c r="D855" i="4"/>
  <c r="F898" i="4"/>
  <c r="F1059" i="4"/>
  <c r="D1021" i="4"/>
  <c r="E1036" i="4"/>
  <c r="F960" i="4"/>
  <c r="E883" i="4"/>
  <c r="F1037" i="4"/>
  <c r="F1060" i="4"/>
  <c r="F958" i="4"/>
  <c r="D874" i="4"/>
  <c r="E1027" i="4"/>
  <c r="D1064" i="4"/>
  <c r="E931" i="4"/>
  <c r="F941" i="4"/>
  <c r="F901" i="4"/>
  <c r="F978" i="4"/>
  <c r="E898" i="4"/>
  <c r="D1044" i="4"/>
  <c r="D1054" i="4"/>
  <c r="D903" i="4"/>
  <c r="E1037" i="4"/>
  <c r="E956" i="4"/>
  <c r="D863" i="4"/>
  <c r="E1082" i="4"/>
  <c r="E971" i="4"/>
  <c r="D939" i="4"/>
  <c r="F1075" i="4"/>
  <c r="D935" i="4"/>
  <c r="D862" i="4"/>
  <c r="E863" i="4"/>
  <c r="D1045" i="4"/>
  <c r="F882" i="4"/>
  <c r="D923" i="4"/>
  <c r="F1061" i="4"/>
  <c r="D897" i="4"/>
  <c r="F1081" i="4"/>
  <c r="F1054" i="4"/>
  <c r="E935" i="4"/>
  <c r="E953" i="4"/>
  <c r="F1076" i="4"/>
  <c r="E1055" i="4"/>
  <c r="D1077" i="4"/>
  <c r="D925" i="4"/>
  <c r="F982" i="4"/>
  <c r="F997" i="4"/>
  <c r="E992" i="4"/>
  <c r="D980" i="4"/>
  <c r="F1014" i="4"/>
  <c r="E986" i="4"/>
  <c r="F987" i="4"/>
  <c r="D991" i="4"/>
  <c r="D1015" i="4"/>
  <c r="E1015" i="4"/>
  <c r="D1016" i="4"/>
  <c r="E998" i="4"/>
  <c r="E985" i="4"/>
  <c r="E982" i="4"/>
  <c r="D995" i="4"/>
  <c r="D990" i="4"/>
  <c r="F996" i="4"/>
  <c r="E1004" i="4"/>
  <c r="F980" i="4"/>
  <c r="F1005" i="4"/>
  <c r="E991" i="4"/>
  <c r="F966" i="4"/>
  <c r="D964" i="4"/>
  <c r="F1025" i="4"/>
  <c r="E1030" i="4"/>
  <c r="D949" i="4"/>
  <c r="E1075" i="4"/>
  <c r="F921" i="4"/>
  <c r="D955" i="4"/>
  <c r="D967" i="4"/>
  <c r="F971" i="4"/>
  <c r="E963" i="4"/>
  <c r="F955" i="4"/>
  <c r="F1070" i="4"/>
  <c r="E960" i="4"/>
  <c r="E1024" i="4"/>
  <c r="E1035" i="4"/>
  <c r="F961" i="4"/>
  <c r="D959" i="4"/>
  <c r="D1025" i="4"/>
  <c r="D1068" i="4"/>
  <c r="D1075" i="4"/>
  <c r="E854" i="4"/>
  <c r="D1026" i="4"/>
  <c r="D972" i="4"/>
  <c r="D895" i="4"/>
  <c r="D966" i="4"/>
  <c r="E894" i="4"/>
  <c r="D922" i="4"/>
  <c r="F849" i="4"/>
  <c r="F903" i="4"/>
  <c r="F974" i="4"/>
  <c r="E974" i="4"/>
  <c r="D921" i="4"/>
  <c r="F1021" i="4"/>
  <c r="D1076" i="4"/>
  <c r="F1030" i="4"/>
  <c r="D902" i="4"/>
  <c r="E1059" i="4"/>
  <c r="E958" i="4"/>
  <c r="D1073" i="4"/>
  <c r="F973" i="4"/>
  <c r="F896" i="4"/>
  <c r="E951" i="4"/>
  <c r="F1066" i="4"/>
  <c r="D882" i="4"/>
  <c r="D1058" i="4"/>
  <c r="D869" i="4"/>
  <c r="E950" i="4"/>
  <c r="F976" i="4"/>
  <c r="F867" i="4"/>
  <c r="E1023" i="4"/>
  <c r="E927" i="4"/>
  <c r="E959" i="4"/>
  <c r="F860" i="4"/>
  <c r="D867" i="4"/>
  <c r="E1071" i="4"/>
  <c r="F1062" i="4"/>
  <c r="E871" i="4"/>
  <c r="F1058" i="4"/>
  <c r="E957" i="4"/>
  <c r="F948" i="4"/>
  <c r="F1047" i="4"/>
  <c r="E1067" i="4"/>
  <c r="E1079" i="4"/>
  <c r="E949" i="4"/>
  <c r="F1024" i="4"/>
  <c r="E936" i="4"/>
  <c r="E1062" i="4"/>
  <c r="E902" i="4"/>
  <c r="E1039" i="4"/>
  <c r="D865" i="4"/>
  <c r="F1080" i="4"/>
  <c r="E1047" i="4"/>
  <c r="E1043" i="4"/>
  <c r="F947" i="4"/>
  <c r="D973" i="4"/>
  <c r="D975" i="4"/>
  <c r="F881" i="4"/>
  <c r="D1042" i="4"/>
  <c r="F1001" i="4"/>
  <c r="E925" i="4"/>
  <c r="E947" i="4"/>
  <c r="D953" i="4"/>
  <c r="E981" i="4"/>
  <c r="F953" i="4"/>
  <c r="D1024" i="4"/>
  <c r="F964" i="4"/>
  <c r="D1003" i="4"/>
  <c r="E965" i="4"/>
  <c r="E1081" i="4"/>
  <c r="F1039" i="4"/>
  <c r="D1072" i="4"/>
  <c r="E939" i="4"/>
  <c r="F1067" i="4"/>
  <c r="D1070" i="4"/>
  <c r="F1069" i="4"/>
  <c r="D1028" i="4"/>
  <c r="D962" i="4"/>
  <c r="D961" i="4"/>
  <c r="F1019" i="4"/>
  <c r="F1055" i="4"/>
  <c r="D1029" i="4"/>
  <c r="E948" i="4"/>
  <c r="F975" i="4"/>
  <c r="D1081" i="4"/>
  <c r="E1072" i="4"/>
  <c r="E1025" i="4"/>
  <c r="F1074" i="4"/>
  <c r="F1063" i="4"/>
  <c r="E1070" i="4"/>
  <c r="D960" i="4"/>
  <c r="E962" i="4"/>
  <c r="F1078" i="4"/>
  <c r="F929" i="4"/>
  <c r="D1019" i="4"/>
  <c r="E860" i="4"/>
  <c r="F949" i="4"/>
  <c r="F951" i="4"/>
  <c r="E1080" i="4"/>
  <c r="E859" i="4"/>
  <c r="D977" i="4"/>
  <c r="D978" i="4"/>
  <c r="D1074" i="4"/>
  <c r="F1043" i="4"/>
  <c r="D850" i="4"/>
  <c r="D1030" i="4"/>
  <c r="F1071" i="4"/>
  <c r="D1039" i="4"/>
  <c r="D1066" i="4"/>
  <c r="E855" i="4"/>
  <c r="D1071" i="4"/>
  <c r="F1057" i="4"/>
  <c r="D1063" i="4"/>
  <c r="E872" i="4"/>
  <c r="F1023" i="4"/>
  <c r="E1061" i="4"/>
  <c r="F877" i="4"/>
  <c r="F954" i="4"/>
  <c r="E881" i="4"/>
  <c r="D1020" i="4"/>
  <c r="D852" i="4"/>
  <c r="F1079" i="4"/>
  <c r="F968" i="4"/>
  <c r="E1056" i="4"/>
  <c r="D956" i="4"/>
  <c r="F952" i="4"/>
  <c r="D1050" i="4"/>
  <c r="E1066" i="4"/>
  <c r="F962" i="4"/>
  <c r="D868" i="4"/>
  <c r="E897" i="4"/>
  <c r="E873" i="4"/>
  <c r="F1077" i="4"/>
  <c r="E899" i="4"/>
  <c r="E1021" i="4"/>
  <c r="F977" i="4"/>
  <c r="F870" i="4"/>
  <c r="D1023" i="4"/>
  <c r="F1049" i="4"/>
  <c r="D1082" i="4"/>
  <c r="E975" i="4"/>
  <c r="E928" i="4"/>
  <c r="D1041" i="4"/>
  <c r="F1015" i="4"/>
  <c r="F1000" i="4"/>
  <c r="F925" i="4"/>
  <c r="D1000" i="4"/>
  <c r="D997" i="4"/>
  <c r="E988" i="4"/>
  <c r="D981" i="4"/>
  <c r="F1016" i="4"/>
  <c r="F983" i="4"/>
  <c r="D992" i="4"/>
  <c r="F981" i="4"/>
  <c r="E999" i="4"/>
  <c r="D1017" i="4"/>
  <c r="F1002" i="4"/>
  <c r="D1006" i="4"/>
  <c r="E1006" i="4"/>
  <c r="E994" i="4"/>
  <c r="D986" i="4"/>
  <c r="F990" i="4"/>
  <c r="D1005" i="4"/>
  <c r="D985" i="4"/>
  <c r="E952" i="4"/>
  <c r="E990" i="4"/>
  <c r="F972" i="4"/>
  <c r="D947" i="4"/>
  <c r="F1020" i="4"/>
  <c r="F950" i="4"/>
  <c r="E1077" i="4"/>
  <c r="E1019" i="4"/>
  <c r="E1073" i="4"/>
  <c r="D1060" i="4"/>
  <c r="F957" i="4"/>
  <c r="E851" i="4"/>
  <c r="D1048" i="4"/>
  <c r="F936" i="4"/>
  <c r="D1035" i="4"/>
  <c r="F963" i="4"/>
  <c r="E964" i="4"/>
  <c r="F1017" i="4"/>
  <c r="D993" i="4"/>
  <c r="F994" i="4"/>
  <c r="F992" i="4"/>
  <c r="F989" i="4"/>
  <c r="D1004" i="4"/>
  <c r="F1004" i="4"/>
  <c r="D1014" i="4"/>
  <c r="D994" i="4"/>
  <c r="E1018" i="4"/>
  <c r="D1013" i="4"/>
  <c r="D984" i="4"/>
  <c r="E1005" i="4"/>
  <c r="F1034" i="4"/>
  <c r="E1032" i="4"/>
  <c r="D1031" i="4"/>
  <c r="F886" i="4"/>
  <c r="E893" i="4"/>
  <c r="E886" i="4"/>
  <c r="F891" i="4"/>
  <c r="E888" i="4"/>
  <c r="F887" i="4"/>
  <c r="D890" i="4"/>
  <c r="E908" i="4"/>
  <c r="E917" i="4"/>
  <c r="F918" i="4"/>
  <c r="F920" i="4"/>
  <c r="F909" i="4"/>
  <c r="E920" i="4"/>
  <c r="E912" i="4"/>
  <c r="D913" i="4"/>
  <c r="F915" i="4"/>
  <c r="F912" i="4"/>
  <c r="F879" i="4"/>
  <c r="E942" i="4"/>
  <c r="E946" i="4"/>
  <c r="D946" i="4"/>
  <c r="D1052" i="4"/>
  <c r="D1051" i="4"/>
  <c r="E979" i="4"/>
  <c r="E904" i="4"/>
  <c r="F902" i="4"/>
  <c r="E967" i="4"/>
  <c r="D1078" i="4"/>
  <c r="F1018" i="4"/>
  <c r="E1001" i="4"/>
  <c r="E1017" i="4"/>
  <c r="E980" i="4"/>
  <c r="F1031" i="4"/>
  <c r="D893" i="4"/>
  <c r="D886" i="4"/>
  <c r="F908" i="4"/>
  <c r="F911" i="4"/>
  <c r="D920" i="4"/>
  <c r="E916" i="4"/>
  <c r="D879" i="4"/>
  <c r="E944" i="4"/>
  <c r="F985" i="4"/>
  <c r="F1028" i="4"/>
  <c r="E976" i="4"/>
  <c r="F1073" i="4"/>
  <c r="E972" i="4"/>
  <c r="D971" i="4"/>
  <c r="F1072" i="4"/>
  <c r="E961" i="4"/>
  <c r="F940" i="4"/>
  <c r="F1083" i="4"/>
  <c r="D1079" i="4"/>
  <c r="F933" i="4"/>
  <c r="D861" i="4"/>
  <c r="E1058" i="4"/>
  <c r="E1057" i="4"/>
  <c r="F1036" i="4"/>
  <c r="F1048" i="4"/>
  <c r="F868" i="4"/>
  <c r="E1083" i="4"/>
  <c r="D950" i="4"/>
  <c r="E1013" i="4"/>
  <c r="E1014" i="4"/>
  <c r="D987" i="4"/>
  <c r="D983" i="4"/>
  <c r="E983" i="4"/>
  <c r="F993" i="4"/>
  <c r="E1003" i="4"/>
  <c r="E989" i="4"/>
  <c r="D1001" i="4"/>
  <c r="E987" i="4"/>
  <c r="E1002" i="4"/>
  <c r="D1002" i="4"/>
  <c r="F991" i="4"/>
  <c r="F1033" i="4"/>
  <c r="D1033" i="4"/>
  <c r="F1032" i="4"/>
  <c r="E1038" i="4"/>
  <c r="E890" i="4"/>
  <c r="D888" i="4"/>
  <c r="D891" i="4"/>
  <c r="E889" i="4"/>
  <c r="F893" i="4"/>
  <c r="E892" i="4"/>
  <c r="F885" i="4"/>
  <c r="E911" i="4"/>
  <c r="D914" i="4"/>
  <c r="D909" i="4"/>
  <c r="E913" i="4"/>
  <c r="D917" i="4"/>
  <c r="E910" i="4"/>
  <c r="D919" i="4"/>
  <c r="F916" i="4"/>
  <c r="E915" i="4"/>
  <c r="F1101" i="4"/>
  <c r="E879" i="4"/>
  <c r="E880" i="4"/>
  <c r="F945" i="4"/>
  <c r="F944" i="4"/>
  <c r="D943" i="4"/>
  <c r="F1052" i="4"/>
  <c r="E1051" i="4"/>
  <c r="F979" i="4"/>
  <c r="F1027" i="4"/>
  <c r="F1026" i="4"/>
  <c r="D1055" i="4"/>
  <c r="D1049" i="4"/>
  <c r="F876" i="4"/>
  <c r="D870" i="4"/>
  <c r="E1000" i="4"/>
  <c r="F999" i="4"/>
  <c r="F1003" i="4"/>
  <c r="D1034" i="4"/>
  <c r="F1038" i="4"/>
  <c r="D887" i="4"/>
  <c r="D884" i="4"/>
  <c r="D915" i="4"/>
  <c r="D918" i="4"/>
  <c r="E909" i="4"/>
  <c r="D942" i="4"/>
  <c r="D979" i="4"/>
  <c r="F894" i="4"/>
  <c r="E1029" i="4"/>
  <c r="E1065" i="4"/>
  <c r="F1029" i="4"/>
  <c r="E930" i="4"/>
  <c r="E1069" i="4"/>
  <c r="D1022" i="4"/>
  <c r="F856" i="4"/>
  <c r="D951" i="4"/>
  <c r="E1078" i="4"/>
  <c r="D976" i="4"/>
  <c r="E978" i="4"/>
  <c r="E1076" i="4"/>
  <c r="D928" i="4"/>
  <c r="F850" i="4"/>
  <c r="D948" i="4"/>
  <c r="E1048" i="4"/>
  <c r="F926" i="4"/>
  <c r="F1013" i="4"/>
  <c r="D982" i="4"/>
  <c r="F998" i="4"/>
  <c r="E984" i="4"/>
  <c r="F1006" i="4"/>
  <c r="E1016" i="4"/>
  <c r="D988" i="4"/>
  <c r="D989" i="4"/>
  <c r="E995" i="4"/>
  <c r="F988" i="4"/>
  <c r="F986" i="4"/>
  <c r="D999" i="4"/>
  <c r="E996" i="4"/>
  <c r="E1034" i="4"/>
  <c r="D1032" i="4"/>
  <c r="E1033" i="4"/>
  <c r="D1038" i="4"/>
  <c r="F889" i="4"/>
  <c r="F888" i="4"/>
  <c r="D889" i="4"/>
  <c r="F892" i="4"/>
  <c r="E885" i="4"/>
  <c r="D892" i="4"/>
  <c r="E887" i="4"/>
  <c r="F884" i="4"/>
  <c r="F919" i="4"/>
  <c r="F917" i="4"/>
  <c r="D910" i="4"/>
  <c r="E918" i="4"/>
  <c r="D912" i="4"/>
  <c r="E914" i="4"/>
  <c r="F914" i="4"/>
  <c r="E919" i="4"/>
  <c r="D911" i="4"/>
  <c r="D880" i="4"/>
  <c r="F880" i="4"/>
  <c r="F942" i="4"/>
  <c r="D945" i="4"/>
  <c r="F943" i="4"/>
  <c r="E943" i="4"/>
  <c r="F1051" i="4"/>
  <c r="D965" i="4"/>
  <c r="F1082" i="4"/>
  <c r="E973" i="4"/>
  <c r="D954" i="4"/>
  <c r="E977" i="4"/>
  <c r="D1037" i="4"/>
  <c r="D876" i="4"/>
  <c r="F883" i="4"/>
  <c r="F904" i="4"/>
  <c r="F927" i="4"/>
  <c r="E926" i="4"/>
  <c r="D998" i="4"/>
  <c r="F995" i="4"/>
  <c r="E993" i="4"/>
  <c r="D1018" i="4"/>
  <c r="E997" i="4"/>
  <c r="D996" i="4"/>
  <c r="E1031" i="4"/>
  <c r="F890" i="4"/>
  <c r="D885" i="4"/>
  <c r="E891" i="4"/>
  <c r="F913" i="4"/>
  <c r="D916" i="4"/>
  <c r="F910" i="4"/>
  <c r="F946" i="4"/>
  <c r="E945" i="4"/>
  <c r="E1052" i="4"/>
  <c r="F621" i="4"/>
  <c r="D604" i="4"/>
  <c r="F602" i="4"/>
  <c r="D587" i="4"/>
  <c r="F608" i="4"/>
  <c r="D579" i="4"/>
  <c r="D674" i="4"/>
  <c r="F578" i="4"/>
  <c r="E630" i="4"/>
  <c r="F677" i="4"/>
  <c r="E631" i="4"/>
  <c r="E641" i="4"/>
  <c r="E657" i="4"/>
  <c r="D638" i="4"/>
  <c r="F611" i="4"/>
  <c r="F650" i="4"/>
  <c r="D646" i="4"/>
  <c r="D592" i="4"/>
  <c r="D679" i="4"/>
  <c r="D645" i="4"/>
  <c r="F607" i="4"/>
  <c r="E597" i="4"/>
  <c r="F570" i="4"/>
  <c r="D658" i="4"/>
  <c r="D614" i="4"/>
  <c r="F639" i="4"/>
  <c r="F671" i="4"/>
  <c r="F643" i="4"/>
  <c r="E643" i="4"/>
  <c r="F672" i="4"/>
  <c r="F631" i="4"/>
  <c r="D667" i="4"/>
  <c r="D665" i="4"/>
  <c r="D568" i="4"/>
  <c r="F634" i="4"/>
  <c r="E589" i="4"/>
  <c r="E605" i="4"/>
  <c r="D631" i="4"/>
  <c r="E613" i="4"/>
  <c r="F612" i="4"/>
  <c r="D590" i="4"/>
  <c r="E574" i="4"/>
  <c r="F644" i="4"/>
  <c r="F660" i="4"/>
  <c r="E583" i="4"/>
  <c r="E571" i="4"/>
  <c r="D573" i="4"/>
  <c r="D653" i="4"/>
  <c r="E672" i="4"/>
  <c r="E649" i="4"/>
  <c r="D662" i="4"/>
  <c r="E635" i="4"/>
  <c r="E654" i="4"/>
  <c r="D649" i="4"/>
  <c r="E679" i="4"/>
  <c r="F577" i="4"/>
  <c r="D609" i="4"/>
  <c r="F583" i="4"/>
  <c r="E619" i="4"/>
  <c r="F593" i="4"/>
  <c r="E658" i="4"/>
  <c r="F655" i="4"/>
  <c r="F603" i="4"/>
  <c r="E604" i="4"/>
  <c r="F624" i="4"/>
  <c r="D624" i="4"/>
  <c r="F656" i="4"/>
  <c r="E677" i="4"/>
  <c r="D648" i="4"/>
  <c r="F638" i="4"/>
  <c r="D606" i="4"/>
  <c r="F645" i="4"/>
  <c r="D678" i="4"/>
  <c r="D657" i="4"/>
  <c r="E622" i="4"/>
  <c r="E580" i="4"/>
  <c r="F573" i="4"/>
  <c r="E601" i="4"/>
  <c r="E648" i="4"/>
  <c r="D574" i="4"/>
  <c r="F618" i="4"/>
  <c r="F610" i="4"/>
  <c r="D673" i="4"/>
  <c r="F632" i="4"/>
  <c r="E651" i="4"/>
  <c r="E610" i="4"/>
  <c r="D599" i="4"/>
  <c r="D623" i="4"/>
  <c r="D578" i="4"/>
  <c r="D602" i="4"/>
  <c r="E633" i="4"/>
  <c r="F591" i="4"/>
  <c r="D584" i="4"/>
  <c r="F597" i="4"/>
  <c r="F582" i="4"/>
  <c r="D661" i="4"/>
  <c r="E673" i="4"/>
  <c r="D595" i="4"/>
  <c r="D641" i="4"/>
  <c r="D620" i="4"/>
  <c r="F674" i="4"/>
  <c r="E582" i="4"/>
  <c r="F571" i="4"/>
  <c r="E614" i="4"/>
  <c r="D633" i="4"/>
  <c r="E669" i="4"/>
  <c r="E584" i="4"/>
  <c r="F568" i="4"/>
  <c r="F584" i="4"/>
  <c r="D570" i="4"/>
  <c r="F636" i="4"/>
  <c r="D576" i="4"/>
  <c r="D663" i="4"/>
  <c r="F657" i="4"/>
  <c r="F665" i="4"/>
  <c r="E642" i="4"/>
  <c r="E616" i="4"/>
  <c r="E664" i="4"/>
  <c r="E637" i="4"/>
  <c r="D630" i="4"/>
  <c r="E575" i="4"/>
  <c r="D666" i="4"/>
  <c r="E617" i="4"/>
  <c r="E653" i="4"/>
  <c r="E585" i="4"/>
  <c r="F630" i="4"/>
  <c r="E587" i="4"/>
  <c r="E670" i="4"/>
  <c r="D668" i="4"/>
  <c r="D600" i="4"/>
  <c r="D636" i="4"/>
  <c r="E636" i="4"/>
  <c r="E646" i="4"/>
  <c r="E659" i="4"/>
  <c r="E674" i="4"/>
  <c r="F652" i="4"/>
  <c r="E568" i="4"/>
  <c r="E618" i="4"/>
  <c r="E652" i="4"/>
  <c r="F663" i="4"/>
  <c r="E579" i="4"/>
  <c r="E678" i="4"/>
  <c r="F572" i="4"/>
  <c r="D572" i="4"/>
  <c r="F641" i="4"/>
  <c r="E676" i="4"/>
  <c r="D596" i="4"/>
  <c r="D642" i="4"/>
  <c r="F580" i="4"/>
  <c r="E666" i="4"/>
  <c r="F625" i="4"/>
  <c r="F569" i="4"/>
  <c r="D639" i="4"/>
  <c r="D650" i="4"/>
  <c r="E662" i="4"/>
  <c r="F670" i="4"/>
  <c r="E660" i="4"/>
  <c r="F676" i="4"/>
  <c r="E588" i="4"/>
  <c r="F599" i="4"/>
  <c r="F620" i="4"/>
  <c r="E656" i="4"/>
  <c r="D591" i="4"/>
  <c r="D672" i="4"/>
  <c r="D625" i="4"/>
  <c r="E640" i="4"/>
  <c r="D613" i="4"/>
  <c r="D581" i="4"/>
  <c r="D655" i="4"/>
  <c r="D569" i="4"/>
  <c r="F613" i="4"/>
  <c r="D671" i="4"/>
  <c r="F649" i="4"/>
  <c r="E671" i="4"/>
  <c r="F616" i="4"/>
  <c r="D582" i="4"/>
  <c r="D647" i="4"/>
  <c r="E661" i="4"/>
  <c r="E667" i="4"/>
  <c r="F664" i="4"/>
  <c r="E650" i="4"/>
  <c r="E593" i="4"/>
  <c r="F637" i="4"/>
  <c r="E624" i="4"/>
  <c r="F662" i="4"/>
  <c r="E569" i="4"/>
  <c r="D622" i="4"/>
  <c r="F623" i="4"/>
  <c r="F598" i="4"/>
  <c r="D664" i="4"/>
  <c r="E639" i="4"/>
  <c r="F667" i="4"/>
  <c r="F606" i="4"/>
  <c r="D675" i="4"/>
  <c r="D637" i="4"/>
  <c r="D621" i="4"/>
  <c r="E599" i="4"/>
  <c r="D617" i="4"/>
  <c r="D616" i="4"/>
  <c r="F587" i="4"/>
  <c r="E594" i="4"/>
  <c r="F601" i="4"/>
  <c r="E570" i="4"/>
  <c r="E606" i="4"/>
  <c r="E625" i="4"/>
  <c r="D611" i="4"/>
  <c r="D597" i="4"/>
  <c r="F669" i="4"/>
  <c r="D615" i="4"/>
  <c r="E595" i="4"/>
  <c r="F658" i="4"/>
  <c r="F590" i="4"/>
  <c r="D659" i="4"/>
  <c r="F659" i="4"/>
  <c r="E632" i="4"/>
  <c r="D652" i="4"/>
  <c r="E638" i="4"/>
  <c r="F648" i="4"/>
  <c r="E623" i="4"/>
  <c r="F592" i="4"/>
  <c r="E675" i="4"/>
  <c r="D575" i="4"/>
  <c r="E608" i="4"/>
  <c r="F609" i="4"/>
  <c r="D632" i="4"/>
  <c r="F673" i="4"/>
  <c r="F642" i="4"/>
  <c r="F675" i="4"/>
  <c r="D593" i="4"/>
  <c r="E665" i="4"/>
  <c r="D585" i="4"/>
  <c r="E609" i="4"/>
  <c r="D601" i="4"/>
  <c r="F666" i="4"/>
  <c r="D634" i="4"/>
  <c r="D676" i="4"/>
  <c r="F661" i="4"/>
  <c r="E647" i="4"/>
  <c r="F619" i="4"/>
  <c r="D607" i="4"/>
  <c r="F585" i="4"/>
  <c r="D669" i="4"/>
  <c r="E573" i="4"/>
  <c r="F622" i="4"/>
  <c r="E576" i="4"/>
  <c r="D588" i="4"/>
  <c r="F635" i="4"/>
  <c r="F605" i="4"/>
  <c r="D656" i="4"/>
  <c r="F651" i="4"/>
  <c r="E598" i="4"/>
  <c r="E602" i="4"/>
  <c r="E668" i="4"/>
  <c r="E612" i="4"/>
  <c r="E577" i="4"/>
  <c r="E578" i="4"/>
  <c r="D580" i="4"/>
  <c r="D612" i="4"/>
  <c r="D619" i="4"/>
  <c r="D651" i="4"/>
  <c r="E663" i="4"/>
  <c r="E655" i="4"/>
  <c r="D608" i="4"/>
  <c r="D654" i="4"/>
  <c r="F588" i="4"/>
  <c r="F633" i="4"/>
  <c r="D644" i="4"/>
  <c r="D618" i="4"/>
  <c r="D670" i="4"/>
  <c r="F668" i="4"/>
  <c r="F596" i="4"/>
  <c r="F654" i="4"/>
  <c r="E615" i="4"/>
  <c r="F579" i="4"/>
  <c r="E620" i="4"/>
  <c r="D589" i="4"/>
  <c r="D594" i="4"/>
  <c r="F604" i="4"/>
  <c r="F646" i="4"/>
  <c r="F615" i="4"/>
  <c r="F574" i="4"/>
  <c r="E596" i="4"/>
  <c r="E603" i="4"/>
  <c r="E645" i="4"/>
  <c r="D643" i="4"/>
  <c r="E592" i="4"/>
  <c r="D610" i="4"/>
  <c r="F678" i="4"/>
  <c r="F640" i="4"/>
  <c r="D605" i="4"/>
  <c r="E634" i="4"/>
  <c r="F614" i="4"/>
  <c r="E591" i="4"/>
  <c r="F653" i="4"/>
  <c r="D640" i="4"/>
  <c r="F31" i="4"/>
  <c r="F37" i="4"/>
  <c r="D33" i="4"/>
  <c r="E22" i="4"/>
  <c r="D35" i="4"/>
  <c r="D38" i="4"/>
  <c r="D39" i="4"/>
  <c r="D42" i="4"/>
  <c r="F2261" i="4"/>
  <c r="D1990" i="4"/>
  <c r="D2289" i="4"/>
  <c r="D2009" i="4"/>
  <c r="E2090" i="4"/>
  <c r="E2294" i="4"/>
  <c r="F2288" i="4"/>
  <c r="D2294" i="4"/>
  <c r="F1761" i="4"/>
  <c r="D2272" i="4"/>
  <c r="D2286" i="4"/>
  <c r="F2271" i="4"/>
  <c r="D2280" i="4"/>
  <c r="D2297" i="4"/>
  <c r="E2143" i="4"/>
  <c r="F2272" i="4"/>
  <c r="D1865" i="4"/>
  <c r="D1765" i="4"/>
  <c r="E1758" i="4"/>
  <c r="E1753" i="4"/>
  <c r="F1714" i="4"/>
  <c r="D1707" i="4"/>
  <c r="F1884" i="4"/>
  <c r="E1844" i="4"/>
  <c r="F1710" i="4"/>
  <c r="D1699" i="4"/>
  <c r="F1908" i="4"/>
  <c r="F1754" i="4"/>
  <c r="D1899" i="4"/>
  <c r="D1708" i="4"/>
  <c r="E1866" i="4"/>
  <c r="E1880" i="4"/>
  <c r="F1854" i="4"/>
  <c r="E1831" i="4"/>
  <c r="D1898" i="4"/>
  <c r="E1698" i="4"/>
  <c r="E1833" i="4"/>
  <c r="E1888" i="4"/>
  <c r="E1836" i="4"/>
  <c r="D1754" i="4"/>
  <c r="F1831" i="4"/>
  <c r="D1736" i="4"/>
  <c r="D1741" i="4"/>
  <c r="E1879" i="4"/>
  <c r="F1892" i="4"/>
  <c r="F1861" i="4"/>
  <c r="F1725" i="4"/>
  <c r="E1978" i="4"/>
  <c r="D1923" i="4"/>
  <c r="F1747" i="4"/>
  <c r="E1696" i="4"/>
  <c r="F1733" i="4"/>
  <c r="E1865" i="4"/>
  <c r="D1882" i="4"/>
  <c r="E1856" i="4"/>
  <c r="F1842" i="4"/>
  <c r="F1713" i="4"/>
  <c r="F1580" i="4"/>
  <c r="D1907" i="4"/>
  <c r="E1897" i="4"/>
  <c r="F1697" i="4"/>
  <c r="F1745" i="4"/>
  <c r="F1853" i="4"/>
  <c r="E1840" i="4"/>
  <c r="F1905" i="4"/>
  <c r="E1930" i="4"/>
  <c r="F1860" i="4"/>
  <c r="F1696" i="4"/>
  <c r="E1874" i="4"/>
  <c r="F1946" i="4"/>
  <c r="E1977" i="4"/>
  <c r="D1916" i="4"/>
  <c r="E1697" i="4"/>
  <c r="D1954" i="4"/>
  <c r="D1715" i="4"/>
  <c r="D1889" i="4"/>
  <c r="E1883" i="4"/>
  <c r="F1856" i="4"/>
  <c r="E1707" i="4"/>
  <c r="E1942" i="4"/>
  <c r="E1766" i="4"/>
  <c r="E1744" i="4"/>
  <c r="E1925" i="4"/>
  <c r="D1929" i="4"/>
  <c r="D1561" i="4"/>
  <c r="E1812" i="4"/>
  <c r="D1735" i="4"/>
  <c r="F1967" i="4"/>
  <c r="D1705" i="4"/>
  <c r="E1938" i="4"/>
  <c r="E1875" i="4"/>
  <c r="F1895" i="4"/>
  <c r="F1931" i="4"/>
  <c r="D1836" i="4"/>
  <c r="F1706" i="4"/>
  <c r="D1746" i="4"/>
  <c r="F1965" i="4"/>
  <c r="D1860" i="4"/>
  <c r="E1716" i="4"/>
  <c r="F1901" i="4"/>
  <c r="F1921" i="4"/>
  <c r="E1704" i="4"/>
  <c r="F1840" i="4"/>
  <c r="F1846" i="4"/>
  <c r="E1712" i="4"/>
  <c r="F1906" i="4"/>
  <c r="D1714" i="4"/>
  <c r="D1732" i="4"/>
  <c r="F1855" i="4"/>
  <c r="F1504" i="4"/>
  <c r="E1904" i="4"/>
  <c r="F1766" i="4"/>
  <c r="F1976" i="4"/>
  <c r="D1866" i="4"/>
  <c r="E1970" i="4"/>
  <c r="E1960" i="4"/>
  <c r="D1972" i="4"/>
  <c r="F1833" i="4"/>
  <c r="E1735" i="4"/>
  <c r="D1743" i="4"/>
  <c r="D1712" i="4"/>
  <c r="D1968" i="4"/>
  <c r="D1947" i="4"/>
  <c r="E1861" i="4"/>
  <c r="E1765" i="4"/>
  <c r="F1724" i="4"/>
  <c r="E1972" i="4"/>
  <c r="F1930" i="4"/>
  <c r="F1878" i="4"/>
  <c r="F1937" i="4"/>
  <c r="F1757" i="4"/>
  <c r="E1903" i="4"/>
  <c r="F1723" i="4"/>
  <c r="E1962" i="4"/>
  <c r="E1896" i="4"/>
  <c r="D1841" i="4"/>
  <c r="D1764" i="4"/>
  <c r="D1965" i="4"/>
  <c r="F1899" i="4"/>
  <c r="F1808" i="4"/>
  <c r="D1742" i="4"/>
  <c r="F1721" i="4"/>
  <c r="E1479" i="4"/>
  <c r="D1850" i="4"/>
  <c r="D1978" i="4"/>
  <c r="F1750" i="4"/>
  <c r="F1837" i="4"/>
  <c r="F1926" i="4"/>
  <c r="F1593" i="4"/>
  <c r="D1977" i="4"/>
  <c r="F1601" i="4"/>
  <c r="E1476" i="4"/>
  <c r="E1902" i="4"/>
  <c r="F1476" i="4"/>
  <c r="E1862" i="4"/>
  <c r="E1924" i="4"/>
  <c r="F1619" i="4"/>
  <c r="F1562" i="4"/>
  <c r="D1756" i="4"/>
  <c r="E1754" i="4"/>
  <c r="D1483" i="4"/>
  <c r="E1811" i="4"/>
  <c r="D1579" i="4"/>
  <c r="F1480" i="4"/>
  <c r="E1475" i="4"/>
  <c r="D1638" i="4"/>
  <c r="F1198" i="4"/>
  <c r="E1644" i="4"/>
  <c r="E1898" i="4"/>
  <c r="F1803" i="4"/>
  <c r="E1638" i="4"/>
  <c r="D1569" i="4"/>
  <c r="E1889" i="4"/>
  <c r="D1800" i="4"/>
  <c r="D1727" i="4"/>
  <c r="D1728" i="4"/>
  <c r="E1731" i="4"/>
  <c r="F1729" i="4"/>
  <c r="E1858" i="4"/>
  <c r="F1859" i="4"/>
  <c r="F1659" i="4"/>
  <c r="E1752" i="4"/>
  <c r="E1751" i="4"/>
  <c r="E1493" i="4"/>
  <c r="D1487" i="4"/>
  <c r="F1488" i="4"/>
  <c r="E1497" i="4"/>
  <c r="F1490" i="4"/>
  <c r="D1489" i="4"/>
  <c r="F1486" i="4"/>
  <c r="F1496" i="4"/>
  <c r="F1497" i="4"/>
  <c r="F1909" i="4"/>
  <c r="F1910" i="4"/>
  <c r="E1910" i="4"/>
  <c r="E2280" i="4"/>
  <c r="D2279" i="4"/>
  <c r="F2289" i="4"/>
  <c r="E2295" i="4"/>
  <c r="F1883" i="4"/>
  <c r="E2271" i="4"/>
  <c r="F1979" i="4"/>
  <c r="E2278" i="4"/>
  <c r="F2296" i="4"/>
  <c r="F2031" i="4"/>
  <c r="E2279" i="4"/>
  <c r="D2051" i="4"/>
  <c r="E2287" i="4"/>
  <c r="E2272" i="4"/>
  <c r="E2277" i="4"/>
  <c r="D1845" i="4"/>
  <c r="F2280" i="4"/>
  <c r="D2270" i="4"/>
  <c r="F1849" i="4"/>
  <c r="E1841" i="4"/>
  <c r="E1699" i="4"/>
  <c r="D1861" i="4"/>
  <c r="E1711" i="4"/>
  <c r="F1891" i="4"/>
  <c r="F1894" i="4"/>
  <c r="F1880" i="4"/>
  <c r="F1889" i="4"/>
  <c r="F1888" i="4"/>
  <c r="F1732" i="4"/>
  <c r="E1741" i="4"/>
  <c r="E1703" i="4"/>
  <c r="D1920" i="4"/>
  <c r="E1892" i="4"/>
  <c r="E1847" i="4"/>
  <c r="E1767" i="4"/>
  <c r="E1760" i="4"/>
  <c r="F1874" i="4"/>
  <c r="F1920" i="4"/>
  <c r="D1847" i="4"/>
  <c r="D1758" i="4"/>
  <c r="D1701" i="4"/>
  <c r="D1862" i="4"/>
  <c r="F1929" i="4"/>
  <c r="E1921" i="4"/>
  <c r="E1839" i="4"/>
  <c r="E1733" i="4"/>
  <c r="D1709" i="4"/>
  <c r="D1818" i="4"/>
  <c r="F1978" i="4"/>
  <c r="D1879" i="4"/>
  <c r="F1760" i="4"/>
  <c r="F1862" i="4"/>
  <c r="F1765" i="4"/>
  <c r="E1693" i="4"/>
  <c r="D1892" i="4"/>
  <c r="D1840" i="4"/>
  <c r="D1902" i="4"/>
  <c r="D1852" i="4"/>
  <c r="D1930" i="4"/>
  <c r="E1724" i="4"/>
  <c r="D1855" i="4"/>
  <c r="D1937" i="4"/>
  <c r="F1753" i="4"/>
  <c r="F1938" i="4"/>
  <c r="D1880" i="4"/>
  <c r="E1850" i="4"/>
  <c r="F1977" i="4"/>
  <c r="F1971" i="4"/>
  <c r="F1709" i="4"/>
  <c r="D1875" i="4"/>
  <c r="F1852" i="4"/>
  <c r="E1755" i="4"/>
  <c r="D1919" i="4"/>
  <c r="D1878" i="4"/>
  <c r="D1733" i="4"/>
  <c r="E1747" i="4"/>
  <c r="E1830" i="4"/>
  <c r="D1924" i="4"/>
  <c r="F1916" i="4"/>
  <c r="F1749" i="4"/>
  <c r="D1598" i="4"/>
  <c r="E1867" i="4"/>
  <c r="E1762" i="4"/>
  <c r="F1903" i="4"/>
  <c r="F1734" i="4"/>
  <c r="E1967" i="4"/>
  <c r="E1882" i="4"/>
  <c r="E1954" i="4"/>
  <c r="E1973" i="4"/>
  <c r="D1717" i="4"/>
  <c r="E1845" i="4"/>
  <c r="E1886" i="4"/>
  <c r="F1954" i="4"/>
  <c r="D1694" i="4"/>
  <c r="F1701" i="4"/>
  <c r="E1713" i="4"/>
  <c r="E1701" i="4"/>
  <c r="F1850" i="4"/>
  <c r="F1922" i="4"/>
  <c r="E1943" i="4"/>
  <c r="E1837" i="4"/>
  <c r="D1857" i="4"/>
  <c r="E1965" i="4"/>
  <c r="E1887" i="4"/>
  <c r="F1712" i="4"/>
  <c r="D1959" i="4"/>
  <c r="E1891" i="4"/>
  <c r="F1744" i="4"/>
  <c r="F1927" i="4"/>
  <c r="D1903" i="4"/>
  <c r="F1961" i="4"/>
  <c r="F1758" i="4"/>
  <c r="E1734" i="4"/>
  <c r="F1848" i="4"/>
  <c r="F1832" i="4"/>
  <c r="D1832" i="4"/>
  <c r="E1949" i="4"/>
  <c r="D1948" i="4"/>
  <c r="E1853" i="4"/>
  <c r="F1886" i="4"/>
  <c r="D1876" i="4"/>
  <c r="D1609" i="4"/>
  <c r="E1561" i="4"/>
  <c r="D1834" i="4"/>
  <c r="F1718" i="4"/>
  <c r="E1694" i="4"/>
  <c r="F1748" i="4"/>
  <c r="D1773" i="4"/>
  <c r="F1944" i="4"/>
  <c r="E1971" i="4"/>
  <c r="D1581" i="4"/>
  <c r="D1953" i="4"/>
  <c r="F1924" i="4"/>
  <c r="E1834" i="4"/>
  <c r="D1718" i="4"/>
  <c r="F1947" i="4"/>
  <c r="F1847" i="4"/>
  <c r="D1648" i="4"/>
  <c r="E1607" i="4"/>
  <c r="D1783" i="4"/>
  <c r="F1774" i="4"/>
  <c r="D1672" i="4"/>
  <c r="E1625" i="4"/>
  <c r="E1718" i="4"/>
  <c r="E1581" i="4"/>
  <c r="F1564" i="4"/>
  <c r="E1725" i="4"/>
  <c r="D1848" i="4"/>
  <c r="E1901" i="4"/>
  <c r="D1606" i="4"/>
  <c r="E1498" i="4"/>
  <c r="F1805" i="4"/>
  <c r="F1879" i="4"/>
  <c r="F1679" i="4"/>
  <c r="F1708" i="4"/>
  <c r="E1546" i="4"/>
  <c r="E1485" i="4"/>
  <c r="D1957" i="4"/>
  <c r="D1807" i="4"/>
  <c r="F1573" i="4"/>
  <c r="F1800" i="4"/>
  <c r="D1729" i="4"/>
  <c r="E1730" i="4"/>
  <c r="D1731" i="4"/>
  <c r="F1730" i="4"/>
  <c r="D1859" i="4"/>
  <c r="E1659" i="4"/>
  <c r="D1659" i="4"/>
  <c r="D1751" i="4"/>
  <c r="F1751" i="4"/>
  <c r="D1494" i="4"/>
  <c r="F1491" i="4"/>
  <c r="D1497" i="4"/>
  <c r="E1488" i="4"/>
  <c r="D1486" i="4"/>
  <c r="F1493" i="4"/>
  <c r="D1496" i="4"/>
  <c r="D1490" i="4"/>
  <c r="D1495" i="4"/>
  <c r="F1911" i="4"/>
  <c r="D1910" i="4"/>
  <c r="D2295" i="4"/>
  <c r="D1730" i="4"/>
  <c r="E2288" i="4"/>
  <c r="F2287" i="4"/>
  <c r="D2278" i="4"/>
  <c r="E2049" i="4"/>
  <c r="F2286" i="4"/>
  <c r="F2279" i="4"/>
  <c r="F2295" i="4"/>
  <c r="D2296" i="4"/>
  <c r="E2270" i="4"/>
  <c r="D2273" i="4"/>
  <c r="F2294" i="4"/>
  <c r="E1989" i="4"/>
  <c r="F2273" i="4"/>
  <c r="E1890" i="4"/>
  <c r="E1923" i="4"/>
  <c r="D1885" i="4"/>
  <c r="F1881" i="4"/>
  <c r="F1868" i="4"/>
  <c r="E1732" i="4"/>
  <c r="D1749" i="4"/>
  <c r="D1883" i="4"/>
  <c r="D1886" i="4"/>
  <c r="E1849" i="4"/>
  <c r="E1922" i="4"/>
  <c r="D1698" i="4"/>
  <c r="F1694" i="4"/>
  <c r="D1700" i="4"/>
  <c r="D1894" i="4"/>
  <c r="F1875" i="4"/>
  <c r="D1867" i="4"/>
  <c r="E1764" i="4"/>
  <c r="D1747" i="4"/>
  <c r="E1893" i="4"/>
  <c r="D1891" i="4"/>
  <c r="E1700" i="4"/>
  <c r="D1904" i="4"/>
  <c r="D1895" i="4"/>
  <c r="E1742" i="4"/>
  <c r="D1912" i="4"/>
  <c r="E1763" i="4"/>
  <c r="F1763" i="4"/>
  <c r="F1959" i="4"/>
  <c r="F1907" i="4"/>
  <c r="D1713" i="4"/>
  <c r="F1700" i="4"/>
  <c r="E1946" i="4"/>
  <c r="E1876" i="4"/>
  <c r="D1856" i="4"/>
  <c r="D1863" i="4"/>
  <c r="F1923" i="4"/>
  <c r="D1702" i="4"/>
  <c r="F1900" i="4"/>
  <c r="F1904" i="4"/>
  <c r="F1699" i="4"/>
  <c r="E1857" i="4"/>
  <c r="E1884" i="4"/>
  <c r="F1902" i="4"/>
  <c r="D1725" i="4"/>
  <c r="E1912" i="4"/>
  <c r="E1908" i="4"/>
  <c r="E1621" i="4"/>
  <c r="E1939" i="4"/>
  <c r="E1748" i="4"/>
  <c r="D1928" i="4"/>
  <c r="D1941" i="4"/>
  <c r="E1705" i="4"/>
  <c r="D1710" i="4"/>
  <c r="F1928" i="4"/>
  <c r="D1874" i="4"/>
  <c r="E1877" i="4"/>
  <c r="E1928" i="4"/>
  <c r="D1888" i="4"/>
  <c r="E1945" i="4"/>
  <c r="F1720" i="4"/>
  <c r="F1936" i="4"/>
  <c r="E1927" i="4"/>
  <c r="E1931" i="4"/>
  <c r="D1973" i="4"/>
  <c r="D1846" i="4"/>
  <c r="D1854" i="4"/>
  <c r="E1756" i="4"/>
  <c r="D1944" i="4"/>
  <c r="E1941" i="4"/>
  <c r="D1842" i="4"/>
  <c r="D1760" i="4"/>
  <c r="E1715" i="4"/>
  <c r="D1922" i="4"/>
  <c r="F1830" i="4"/>
  <c r="D1906" i="4"/>
  <c r="D1897" i="4"/>
  <c r="E1899" i="4"/>
  <c r="D1901" i="4"/>
  <c r="D1722" i="4"/>
  <c r="D1646" i="4"/>
  <c r="E1854" i="4"/>
  <c r="F1755" i="4"/>
  <c r="D1766" i="4"/>
  <c r="D1926" i="4"/>
  <c r="F1736" i="4"/>
  <c r="F1897" i="4"/>
  <c r="F1698" i="4"/>
  <c r="F1762" i="4"/>
  <c r="D1721" i="4"/>
  <c r="F1779" i="4"/>
  <c r="F1703" i="4"/>
  <c r="D1761" i="4"/>
  <c r="E1759" i="4"/>
  <c r="D1763" i="4"/>
  <c r="F1743" i="4"/>
  <c r="F1693" i="4"/>
  <c r="F1939" i="4"/>
  <c r="D1877" i="4"/>
  <c r="F1838" i="4"/>
  <c r="F1741" i="4"/>
  <c r="E1749" i="4"/>
  <c r="E1720" i="4"/>
  <c r="D1925" i="4"/>
  <c r="F1707" i="4"/>
  <c r="E1708" i="4"/>
  <c r="F1866" i="4"/>
  <c r="F1876" i="4"/>
  <c r="E1717" i="4"/>
  <c r="D1755" i="4"/>
  <c r="F1483" i="4"/>
  <c r="D1884" i="4"/>
  <c r="F1844" i="4"/>
  <c r="F1943" i="4"/>
  <c r="F1467" i="4"/>
  <c r="E1578" i="4"/>
  <c r="E1782" i="4"/>
  <c r="F1545" i="4"/>
  <c r="D1844" i="4"/>
  <c r="E1813" i="4"/>
  <c r="F1597" i="4"/>
  <c r="D1745" i="4"/>
  <c r="F1534" i="4"/>
  <c r="E1881" i="4"/>
  <c r="E1768" i="4"/>
  <c r="D1585" i="4"/>
  <c r="F1535" i="4"/>
  <c r="E1863" i="4"/>
  <c r="F1643" i="4"/>
  <c r="E1464" i="4"/>
  <c r="F1940" i="4"/>
  <c r="D1778" i="4"/>
  <c r="E1746" i="4"/>
  <c r="E1966" i="4"/>
  <c r="D1689" i="4"/>
  <c r="F1639" i="4"/>
  <c r="E1800" i="4"/>
  <c r="E1728" i="4"/>
  <c r="D1726" i="4"/>
  <c r="E1727" i="4"/>
  <c r="E1729" i="4"/>
  <c r="D1858" i="4"/>
  <c r="F1658" i="4"/>
  <c r="E1658" i="4"/>
  <c r="F1752" i="4"/>
  <c r="E1275" i="4"/>
  <c r="E1494" i="4"/>
  <c r="D1491" i="4"/>
  <c r="F1492" i="4"/>
  <c r="D1488" i="4"/>
  <c r="F1489" i="4"/>
  <c r="E1492" i="4"/>
  <c r="D1492" i="4"/>
  <c r="E1491" i="4"/>
  <c r="F1495" i="4"/>
  <c r="D1911" i="4"/>
  <c r="E1909" i="4"/>
  <c r="F2051" i="4"/>
  <c r="E2285" i="4"/>
  <c r="D1987" i="4"/>
  <c r="D1753" i="4"/>
  <c r="D1757" i="4"/>
  <c r="E1710" i="4"/>
  <c r="D1830" i="4"/>
  <c r="F1756" i="4"/>
  <c r="D1839" i="4"/>
  <c r="D1890" i="4"/>
  <c r="D1704" i="4"/>
  <c r="F1882" i="4"/>
  <c r="D1893" i="4"/>
  <c r="D1693" i="4"/>
  <c r="E1878" i="4"/>
  <c r="F1956" i="4"/>
  <c r="D1960" i="4"/>
  <c r="F1950" i="4"/>
  <c r="F1759" i="4"/>
  <c r="E1868" i="4"/>
  <c r="F1764" i="4"/>
  <c r="D1750" i="4"/>
  <c r="E1895" i="4"/>
  <c r="F1705" i="4"/>
  <c r="D1833" i="4"/>
  <c r="E1702" i="4"/>
  <c r="E1835" i="4"/>
  <c r="E1920" i="4"/>
  <c r="E1795" i="4"/>
  <c r="E1583" i="4"/>
  <c r="D1695" i="4"/>
  <c r="D1768" i="4"/>
  <c r="E1894" i="4"/>
  <c r="E1672" i="4"/>
  <c r="E1185" i="4"/>
  <c r="D1610" i="4"/>
  <c r="E1597" i="4"/>
  <c r="F1728" i="4"/>
  <c r="F1858" i="4"/>
  <c r="E1489" i="4"/>
  <c r="E1495" i="4"/>
  <c r="D1493" i="4"/>
  <c r="D1909" i="4"/>
  <c r="E1740" i="4"/>
  <c r="F1739" i="4"/>
  <c r="F1843" i="4"/>
  <c r="E1915" i="4"/>
  <c r="D1915" i="4"/>
  <c r="D1472" i="4"/>
  <c r="F1470" i="4"/>
  <c r="F1471" i="4"/>
  <c r="D1471" i="4"/>
  <c r="D1951" i="4"/>
  <c r="D1527" i="4"/>
  <c r="E1528" i="4"/>
  <c r="F1531" i="4"/>
  <c r="F1529" i="4"/>
  <c r="E1527" i="4"/>
  <c r="E1532" i="4"/>
  <c r="F1527" i="4"/>
  <c r="D1551" i="4"/>
  <c r="E1691" i="4"/>
  <c r="F1577" i="4"/>
  <c r="D1576" i="4"/>
  <c r="F1873" i="4"/>
  <c r="E1872" i="4"/>
  <c r="E1870" i="4"/>
  <c r="F1870" i="4"/>
  <c r="F1511" i="4"/>
  <c r="E1510" i="4"/>
  <c r="D1520" i="4"/>
  <c r="D1519" i="4"/>
  <c r="F1510" i="4"/>
  <c r="D1512" i="4"/>
  <c r="E1520" i="4"/>
  <c r="F1518" i="4"/>
  <c r="F1515" i="4"/>
  <c r="E1509" i="4"/>
  <c r="F1516" i="4"/>
  <c r="F1508" i="4"/>
  <c r="E1505" i="4"/>
  <c r="F1506" i="4"/>
  <c r="E1816" i="4"/>
  <c r="D1816" i="4"/>
  <c r="D1630" i="4"/>
  <c r="D1636" i="4"/>
  <c r="E1634" i="4"/>
  <c r="F1635" i="4"/>
  <c r="E1636" i="4"/>
  <c r="F1636" i="4"/>
  <c r="D1627" i="4"/>
  <c r="D1628" i="4"/>
  <c r="D1934" i="4"/>
  <c r="D1935" i="4"/>
  <c r="D1300" i="4"/>
  <c r="D1323" i="4"/>
  <c r="E1324" i="4"/>
  <c r="F1387" i="4"/>
  <c r="E1409" i="4"/>
  <c r="D1312" i="4"/>
  <c r="F1346" i="4"/>
  <c r="E1336" i="4"/>
  <c r="F1308" i="4"/>
  <c r="D1403" i="4"/>
  <c r="F1416" i="4"/>
  <c r="F1328" i="4"/>
  <c r="D1367" i="4"/>
  <c r="F1300" i="4"/>
  <c r="D1294" i="4"/>
  <c r="E1298" i="4"/>
  <c r="F1413" i="4"/>
  <c r="D1305" i="4"/>
  <c r="D1283" i="4"/>
  <c r="F1322" i="4"/>
  <c r="D1415" i="4"/>
  <c r="F1354" i="4"/>
  <c r="E1319" i="4"/>
  <c r="E1416" i="4"/>
  <c r="F1326" i="4"/>
  <c r="E1338" i="4"/>
  <c r="D1332" i="4"/>
  <c r="D1369" i="4"/>
  <c r="F1292" i="4"/>
  <c r="D1292" i="4"/>
  <c r="F1304" i="4"/>
  <c r="F1331" i="4"/>
  <c r="D1302" i="4"/>
  <c r="E1389" i="4"/>
  <c r="E1288" i="4"/>
  <c r="E1406" i="4"/>
  <c r="E1361" i="4"/>
  <c r="D1338" i="4"/>
  <c r="F1414" i="4"/>
  <c r="F1394" i="4"/>
  <c r="E1300" i="4"/>
  <c r="E1411" i="4"/>
  <c r="D1414" i="4"/>
  <c r="D1318" i="4"/>
  <c r="E1358" i="4"/>
  <c r="E1296" i="4"/>
  <c r="D1301" i="4"/>
  <c r="E1331" i="4"/>
  <c r="F1356" i="4"/>
  <c r="D1354" i="4"/>
  <c r="F1360" i="4"/>
  <c r="F1355" i="4"/>
  <c r="F1307" i="4"/>
  <c r="E1363" i="4"/>
  <c r="F1296" i="4"/>
  <c r="F1305" i="4"/>
  <c r="F1348" i="4"/>
  <c r="F1417" i="4"/>
  <c r="D1298" i="4"/>
  <c r="F1390" i="4"/>
  <c r="F1406" i="4"/>
  <c r="D1363" i="4"/>
  <c r="E1334" i="4"/>
  <c r="F1409" i="4"/>
  <c r="F1333" i="4"/>
  <c r="D1287" i="4"/>
  <c r="D1308" i="4"/>
  <c r="F1320" i="4"/>
  <c r="D1339" i="4"/>
  <c r="D1356" i="4"/>
  <c r="E1390" i="4"/>
  <c r="F1369" i="4"/>
  <c r="D1325" i="4"/>
  <c r="D1410" i="4"/>
  <c r="F1314" i="4"/>
  <c r="E1343" i="4"/>
  <c r="D1395" i="4"/>
  <c r="D1340" i="4"/>
  <c r="D1413" i="4"/>
  <c r="F1342" i="4"/>
  <c r="E1308" i="4"/>
  <c r="D1387" i="4"/>
  <c r="E1676" i="4"/>
  <c r="E1677" i="4"/>
  <c r="E1825" i="4"/>
  <c r="F1829" i="4"/>
  <c r="E1826" i="4"/>
  <c r="F1826" i="4"/>
  <c r="F1212" i="4"/>
  <c r="E1664" i="4"/>
  <c r="F1663" i="4"/>
  <c r="E1137" i="4"/>
  <c r="D1136" i="4"/>
  <c r="F1173" i="4"/>
  <c r="F1142" i="4"/>
  <c r="F1560" i="4"/>
  <c r="E1553" i="4"/>
  <c r="E1559" i="4"/>
  <c r="D1556" i="4"/>
  <c r="D1554" i="4"/>
  <c r="F1556" i="4"/>
  <c r="F1918" i="4"/>
  <c r="E2296" i="4"/>
  <c r="F2018" i="4"/>
  <c r="E2210" i="4"/>
  <c r="F2128" i="4"/>
  <c r="F2161" i="4"/>
  <c r="F2055" i="4"/>
  <c r="D2171" i="4"/>
  <c r="E2095" i="4"/>
  <c r="F2237" i="4"/>
  <c r="D2000" i="4"/>
  <c r="D2146" i="4"/>
  <c r="D2109" i="4"/>
  <c r="D1998" i="4"/>
  <c r="E2099" i="4"/>
  <c r="D2145" i="4"/>
  <c r="D2111" i="4"/>
  <c r="F2187" i="4"/>
  <c r="F2210" i="4"/>
  <c r="D2235" i="4"/>
  <c r="D2140" i="4"/>
  <c r="F2181" i="4"/>
  <c r="D2204" i="4"/>
  <c r="F2290" i="4"/>
  <c r="D2276" i="4"/>
  <c r="F2276" i="4"/>
  <c r="E2281" i="4"/>
  <c r="E2148" i="4"/>
  <c r="E2266" i="4"/>
  <c r="D1994" i="4"/>
  <c r="E2102" i="4"/>
  <c r="F2065" i="4"/>
  <c r="D2012" i="4"/>
  <c r="E2162" i="4"/>
  <c r="F2143" i="4"/>
  <c r="F1994" i="4"/>
  <c r="E2043" i="4"/>
  <c r="F2080" i="4"/>
  <c r="E2029" i="4"/>
  <c r="F1986" i="4"/>
  <c r="E2038" i="4"/>
  <c r="F2213" i="4"/>
  <c r="E2157" i="4"/>
  <c r="E2079" i="4"/>
  <c r="F2124" i="4"/>
  <c r="F2239" i="4"/>
  <c r="D2137" i="4"/>
  <c r="F2209" i="4"/>
  <c r="F2233" i="4"/>
  <c r="D2155" i="4"/>
  <c r="D2164" i="4"/>
  <c r="E2147" i="4"/>
  <c r="F2234" i="4"/>
  <c r="D2058" i="4"/>
  <c r="F2078" i="4"/>
  <c r="E2006" i="4"/>
  <c r="D2238" i="4"/>
  <c r="F1980" i="4"/>
  <c r="E2236" i="4"/>
  <c r="D2207" i="4"/>
  <c r="F2021" i="4"/>
  <c r="E2056" i="4"/>
  <c r="F2053" i="4"/>
  <c r="F2136" i="4"/>
  <c r="F2079" i="4"/>
  <c r="E2127" i="4"/>
  <c r="F2016" i="4"/>
  <c r="D2038" i="4"/>
  <c r="D2037" i="4"/>
  <c r="F2264" i="4"/>
  <c r="D1985" i="4"/>
  <c r="D2099" i="4"/>
  <c r="D2072" i="4"/>
  <c r="E2051" i="4"/>
  <c r="F2009" i="4"/>
  <c r="D2248" i="4"/>
  <c r="F2256" i="4"/>
  <c r="F2165" i="4"/>
  <c r="E2103" i="4"/>
  <c r="E2260" i="4"/>
  <c r="D2147" i="4"/>
  <c r="E2136" i="4"/>
  <c r="E2228" i="4"/>
  <c r="E2169" i="4"/>
  <c r="D2176" i="4"/>
  <c r="F2196" i="4"/>
  <c r="F2045" i="4"/>
  <c r="E2151" i="4"/>
  <c r="F2070" i="4"/>
  <c r="E2165" i="4"/>
  <c r="E2248" i="4"/>
  <c r="E2011" i="4"/>
  <c r="D2210" i="4"/>
  <c r="E2028" i="4"/>
  <c r="E1997" i="4"/>
  <c r="D2021" i="4"/>
  <c r="E2015" i="4"/>
  <c r="F2085" i="4"/>
  <c r="F2151" i="4"/>
  <c r="F2007" i="4"/>
  <c r="E2224" i="4"/>
  <c r="D2128" i="4"/>
  <c r="F2095" i="4"/>
  <c r="D2247" i="4"/>
  <c r="D2095" i="4"/>
  <c r="F2219" i="4"/>
  <c r="F2025" i="4"/>
  <c r="D2185" i="4"/>
  <c r="D1991" i="4"/>
  <c r="E2047" i="4"/>
  <c r="E2204" i="4"/>
  <c r="E2021" i="4"/>
  <c r="F2098" i="4"/>
  <c r="D2261" i="4"/>
  <c r="D2136" i="4"/>
  <c r="F2137" i="4"/>
  <c r="E2077" i="4"/>
  <c r="D2153" i="4"/>
  <c r="E2092" i="4"/>
  <c r="E2264" i="4"/>
  <c r="E2069" i="4"/>
  <c r="D2231" i="4"/>
  <c r="F2126" i="4"/>
  <c r="E2240" i="4"/>
  <c r="F1992" i="4"/>
  <c r="F1987" i="4"/>
  <c r="D2063" i="4"/>
  <c r="F2147" i="4"/>
  <c r="D1983" i="4"/>
  <c r="D2083" i="4"/>
  <c r="F2195" i="4"/>
  <c r="F2208" i="4"/>
  <c r="D1988" i="4"/>
  <c r="E2212" i="4"/>
  <c r="D2282" i="4"/>
  <c r="F2282" i="4"/>
  <c r="E2283" i="4"/>
  <c r="D2284" i="4"/>
  <c r="F2284" i="4"/>
  <c r="E2289" i="4"/>
  <c r="D2173" i="4"/>
  <c r="E2031" i="4"/>
  <c r="F2037" i="4"/>
  <c r="F2041" i="4"/>
  <c r="D2259" i="4"/>
  <c r="D2215" i="4"/>
  <c r="D2169" i="4"/>
  <c r="D2086" i="4"/>
  <c r="F1982" i="4"/>
  <c r="F2212" i="4"/>
  <c r="E2230" i="4"/>
  <c r="F2010" i="4"/>
  <c r="D2043" i="4"/>
  <c r="E2133" i="4"/>
  <c r="D2064" i="4"/>
  <c r="F2049" i="4"/>
  <c r="D2232" i="4"/>
  <c r="F2072" i="4"/>
  <c r="F2115" i="4"/>
  <c r="E2014" i="4"/>
  <c r="E2111" i="4"/>
  <c r="E2137" i="4"/>
  <c r="F2248" i="4"/>
  <c r="E2155" i="4"/>
  <c r="F2218" i="4"/>
  <c r="F2217" i="4"/>
  <c r="F2044" i="4"/>
  <c r="D2112" i="4"/>
  <c r="D2135" i="4"/>
  <c r="F2132" i="4"/>
  <c r="E2203" i="4"/>
  <c r="F2118" i="4"/>
  <c r="D2014" i="4"/>
  <c r="F2099" i="4"/>
  <c r="E2097" i="4"/>
  <c r="F2094" i="4"/>
  <c r="E2019" i="4"/>
  <c r="F2222" i="4"/>
  <c r="F2047" i="4"/>
  <c r="F2249" i="4"/>
  <c r="F2108" i="4"/>
  <c r="D2163" i="4"/>
  <c r="F2236" i="4"/>
  <c r="E2193" i="4"/>
  <c r="F2093" i="4"/>
  <c r="D1997" i="4"/>
  <c r="D2211" i="4"/>
  <c r="E2061" i="4"/>
  <c r="E2229" i="4"/>
  <c r="F1984" i="4"/>
  <c r="D2249" i="4"/>
  <c r="E2179" i="4"/>
  <c r="D2113" i="4"/>
  <c r="D2234" i="4"/>
  <c r="D2130" i="4"/>
  <c r="F2062" i="4"/>
  <c r="F2245" i="4"/>
  <c r="D2252" i="4"/>
  <c r="E2107" i="4"/>
  <c r="F2039" i="4"/>
  <c r="E2254" i="4"/>
  <c r="D2045" i="4"/>
  <c r="F2224" i="4"/>
  <c r="D2069" i="4"/>
  <c r="F2150" i="4"/>
  <c r="E2105" i="4"/>
  <c r="F2081" i="4"/>
  <c r="F2109" i="4"/>
  <c r="D2262" i="4"/>
  <c r="E1979" i="4"/>
  <c r="D2082" i="4"/>
  <c r="D2172" i="4"/>
  <c r="E2197" i="4"/>
  <c r="F2259" i="4"/>
  <c r="D2260" i="4"/>
  <c r="D2054" i="4"/>
  <c r="D2156" i="4"/>
  <c r="E2059" i="4"/>
  <c r="F2117" i="4"/>
  <c r="F2114" i="4"/>
  <c r="D2119" i="4"/>
  <c r="E2182" i="4"/>
  <c r="D2129" i="4"/>
  <c r="E2138" i="4"/>
  <c r="E2091" i="4"/>
  <c r="F1737" i="4"/>
  <c r="E1618" i="4"/>
  <c r="E1617" i="4"/>
  <c r="F1261" i="4"/>
  <c r="D1258" i="4"/>
  <c r="D1974" i="4"/>
  <c r="D1604" i="4"/>
  <c r="D1603" i="4"/>
  <c r="E2286" i="4"/>
  <c r="E1907" i="4"/>
  <c r="F1834" i="4"/>
  <c r="F1845" i="4"/>
  <c r="D1946" i="4"/>
  <c r="E1846" i="4"/>
  <c r="D1849" i="4"/>
  <c r="E1706" i="4"/>
  <c r="F1919" i="4"/>
  <c r="F1877" i="4"/>
  <c r="D1956" i="4"/>
  <c r="E1852" i="4"/>
  <c r="D1711" i="4"/>
  <c r="F1863" i="4"/>
  <c r="D1864" i="4"/>
  <c r="D1752" i="4"/>
  <c r="F1915" i="4"/>
  <c r="F1473" i="4"/>
  <c r="F1952" i="4"/>
  <c r="D1533" i="4"/>
  <c r="E1529" i="4"/>
  <c r="F1692" i="4"/>
  <c r="D1870" i="4"/>
  <c r="E1519" i="4"/>
  <c r="F1517" i="4"/>
  <c r="F1509" i="4"/>
  <c r="D1523" i="4"/>
  <c r="F1815" i="4"/>
  <c r="E1632" i="4"/>
  <c r="E1627" i="4"/>
  <c r="F1631" i="4"/>
  <c r="D1632" i="4"/>
  <c r="F1935" i="4"/>
  <c r="D1392" i="4"/>
  <c r="D1404" i="4"/>
  <c r="F1332" i="4"/>
  <c r="D1358" i="4"/>
  <c r="D1419" i="4"/>
  <c r="F1317" i="4"/>
  <c r="E1311" i="4"/>
  <c r="D1388" i="4"/>
  <c r="E1373" i="4"/>
  <c r="D1400" i="4"/>
  <c r="E1312" i="4"/>
  <c r="E1303" i="4"/>
  <c r="E1354" i="4"/>
  <c r="E1287" i="4"/>
  <c r="D1350" i="4"/>
  <c r="D1406" i="4"/>
  <c r="E1295" i="4"/>
  <c r="D1314" i="4"/>
  <c r="D1417" i="4"/>
  <c r="F1395" i="4"/>
  <c r="F1299" i="4"/>
  <c r="E1352" i="4"/>
  <c r="E1297" i="4"/>
  <c r="E1291" i="4"/>
  <c r="E1351" i="4"/>
  <c r="D1409" i="4"/>
  <c r="D1297" i="4"/>
  <c r="F1418" i="4"/>
  <c r="E1415" i="4"/>
  <c r="F1677" i="4"/>
  <c r="D1676" i="4"/>
  <c r="D1824" i="4"/>
  <c r="D1664" i="4"/>
  <c r="E1139" i="4"/>
  <c r="D1169" i="4"/>
  <c r="E1560" i="4"/>
  <c r="D1557" i="4"/>
  <c r="E1917" i="4"/>
  <c r="F2166" i="4"/>
  <c r="D1999" i="4"/>
  <c r="F2033" i="4"/>
  <c r="D2133" i="4"/>
  <c r="E2205" i="4"/>
  <c r="E2034" i="4"/>
  <c r="F2022" i="4"/>
  <c r="E2290" i="4"/>
  <c r="E2218" i="4"/>
  <c r="F2050" i="4"/>
  <c r="D2243" i="4"/>
  <c r="D2138" i="4"/>
  <c r="E2053" i="4"/>
  <c r="F2083" i="4"/>
  <c r="D2254" i="4"/>
  <c r="D2048" i="4"/>
  <c r="F2103" i="4"/>
  <c r="D2016" i="4"/>
  <c r="F2138" i="4"/>
  <c r="D2089" i="4"/>
  <c r="D2091" i="4"/>
  <c r="E2063" i="4"/>
  <c r="D2027" i="4"/>
  <c r="D2213" i="4"/>
  <c r="D2251" i="4"/>
  <c r="E2247" i="4"/>
  <c r="F2149" i="4"/>
  <c r="D2065" i="4"/>
  <c r="E2020" i="4"/>
  <c r="E2129" i="4"/>
  <c r="F2226" i="4"/>
  <c r="D2101" i="4"/>
  <c r="E1986" i="4"/>
  <c r="E1990" i="4"/>
  <c r="D2127" i="4"/>
  <c r="F2092" i="4"/>
  <c r="E2134" i="4"/>
  <c r="D2013" i="4"/>
  <c r="E2241" i="4"/>
  <c r="E2126" i="4"/>
  <c r="D2105" i="4"/>
  <c r="E2104" i="4"/>
  <c r="F2164" i="4"/>
  <c r="F2012" i="4"/>
  <c r="D2053" i="4"/>
  <c r="F2058" i="4"/>
  <c r="D2299" i="4"/>
  <c r="E2273" i="4"/>
  <c r="D2227" i="4"/>
  <c r="F1985" i="4"/>
  <c r="D2049" i="4"/>
  <c r="E2163" i="4"/>
  <c r="D2071" i="4"/>
  <c r="F2054" i="4"/>
  <c r="D2269" i="4"/>
  <c r="E2200" i="4"/>
  <c r="E2123" i="4"/>
  <c r="F2064" i="4"/>
  <c r="F2005" i="4"/>
  <c r="F2227" i="4"/>
  <c r="F2032" i="4"/>
  <c r="D2116" i="4"/>
  <c r="F1999" i="4"/>
  <c r="D2060" i="4"/>
  <c r="F2130" i="4"/>
  <c r="D2221" i="4"/>
  <c r="F2156" i="4"/>
  <c r="E1988" i="4"/>
  <c r="D2267" i="4"/>
  <c r="E2042" i="4"/>
  <c r="F2074" i="4"/>
  <c r="F2144" i="4"/>
  <c r="D2042" i="4"/>
  <c r="F2071" i="4"/>
  <c r="D2074" i="4"/>
  <c r="D2162" i="4"/>
  <c r="D2031" i="4"/>
  <c r="D1737" i="4"/>
  <c r="D1617" i="4"/>
  <c r="D1254" i="4"/>
  <c r="F1603" i="4"/>
  <c r="D2287" i="4"/>
  <c r="D2288" i="4"/>
  <c r="F2270" i="4"/>
  <c r="F2027" i="4"/>
  <c r="E1757" i="4"/>
  <c r="F1695" i="4"/>
  <c r="F1864" i="4"/>
  <c r="D1696" i="4"/>
  <c r="F1716" i="4"/>
  <c r="E1750" i="4"/>
  <c r="F1896" i="4"/>
  <c r="F1890" i="4"/>
  <c r="E1929" i="4"/>
  <c r="D1887" i="4"/>
  <c r="F1835" i="4"/>
  <c r="D1921" i="4"/>
  <c r="D1927" i="4"/>
  <c r="E1842" i="4"/>
  <c r="E1919" i="4"/>
  <c r="E1944" i="4"/>
  <c r="F1839" i="4"/>
  <c r="D1908" i="4"/>
  <c r="D1724" i="4"/>
  <c r="E1860" i="4"/>
  <c r="F1717" i="4"/>
  <c r="D1831" i="4"/>
  <c r="E1906" i="4"/>
  <c r="D1734" i="4"/>
  <c r="D1759" i="4"/>
  <c r="F1857" i="4"/>
  <c r="E1959" i="4"/>
  <c r="E1936" i="4"/>
  <c r="D1896" i="4"/>
  <c r="E1468" i="4"/>
  <c r="E1714" i="4"/>
  <c r="D1716" i="4"/>
  <c r="F1546" i="4"/>
  <c r="E1601" i="4"/>
  <c r="F1548" i="4"/>
  <c r="F1610" i="4"/>
  <c r="D1744" i="4"/>
  <c r="E1726" i="4"/>
  <c r="E1859" i="4"/>
  <c r="E1487" i="4"/>
  <c r="E1486" i="4"/>
  <c r="E1911" i="4"/>
  <c r="E1739" i="4"/>
  <c r="F1740" i="4"/>
  <c r="F1914" i="4"/>
  <c r="D1914" i="4"/>
  <c r="D1913" i="4"/>
  <c r="E1474" i="4"/>
  <c r="D1470" i="4"/>
  <c r="D1473" i="4"/>
  <c r="D1474" i="4"/>
  <c r="F1951" i="4"/>
  <c r="D1526" i="4"/>
  <c r="E1526" i="4"/>
  <c r="F1533" i="4"/>
  <c r="F1526" i="4"/>
  <c r="D1529" i="4"/>
  <c r="E1531" i="4"/>
  <c r="F1532" i="4"/>
  <c r="E1851" i="4"/>
  <c r="E1551" i="4"/>
  <c r="D1691" i="4"/>
  <c r="E1576" i="4"/>
  <c r="E1577" i="4"/>
  <c r="D1872" i="4"/>
  <c r="E1873" i="4"/>
  <c r="F1871" i="4"/>
  <c r="D1869" i="4"/>
  <c r="E1871" i="4"/>
  <c r="D1511" i="4"/>
  <c r="F1513" i="4"/>
  <c r="D1515" i="4"/>
  <c r="D1516" i="4"/>
  <c r="F1519" i="4"/>
  <c r="E1515" i="4"/>
  <c r="D1508" i="4"/>
  <c r="E1512" i="4"/>
  <c r="E1522" i="4"/>
  <c r="F1507" i="4"/>
  <c r="E1517" i="4"/>
  <c r="E1506" i="4"/>
  <c r="E1508" i="4"/>
  <c r="E1511" i="4"/>
  <c r="E1815" i="4"/>
  <c r="E1635" i="4"/>
  <c r="F1628" i="4"/>
  <c r="F1629" i="4"/>
  <c r="F1630" i="4"/>
  <c r="E1630" i="4"/>
  <c r="E1629" i="4"/>
  <c r="D1629" i="4"/>
  <c r="D1635" i="4"/>
  <c r="E1935" i="4"/>
  <c r="E1362" i="4"/>
  <c r="E1323" i="4"/>
  <c r="E1290" i="4"/>
  <c r="F1411" i="4"/>
  <c r="E1394" i="4"/>
  <c r="F1330" i="4"/>
  <c r="D1401" i="4"/>
  <c r="E1407" i="4"/>
  <c r="E1304" i="4"/>
  <c r="F1349" i="4"/>
  <c r="F1329" i="4"/>
  <c r="D1344" i="4"/>
  <c r="F1338" i="4"/>
  <c r="F1362" i="4"/>
  <c r="D1299" i="4"/>
  <c r="E1292" i="4"/>
  <c r="F1334" i="4"/>
  <c r="E1314" i="4"/>
  <c r="E1404" i="4"/>
  <c r="D1288" i="4"/>
  <c r="D1335" i="4"/>
  <c r="F1364" i="4"/>
  <c r="E1388" i="4"/>
  <c r="D1346" i="4"/>
  <c r="F1311" i="4"/>
  <c r="D1407" i="4"/>
  <c r="D1304" i="4"/>
  <c r="F1359" i="4"/>
  <c r="D1355" i="4"/>
  <c r="F1341" i="4"/>
  <c r="F1302" i="4"/>
  <c r="F1351" i="4"/>
  <c r="E1285" i="4"/>
  <c r="E1306" i="4"/>
  <c r="F1385" i="4"/>
  <c r="E1325" i="4"/>
  <c r="F1405" i="4"/>
  <c r="F1361" i="4"/>
  <c r="E1349" i="4"/>
  <c r="E1346" i="4"/>
  <c r="D1290" i="4"/>
  <c r="F1287" i="4"/>
  <c r="F1291" i="4"/>
  <c r="D1326" i="4"/>
  <c r="E1332" i="4"/>
  <c r="E1395" i="4"/>
  <c r="D1324" i="4"/>
  <c r="E1408" i="4"/>
  <c r="E1330" i="4"/>
  <c r="F1335" i="4"/>
  <c r="D1337" i="4"/>
  <c r="F1315" i="4"/>
  <c r="D1320" i="4"/>
  <c r="D1295" i="4"/>
  <c r="F1284" i="4"/>
  <c r="F1401" i="4"/>
  <c r="F1313" i="4"/>
  <c r="E1339" i="4"/>
  <c r="E1401" i="4"/>
  <c r="F1353" i="4"/>
  <c r="D1341" i="4"/>
  <c r="E1345" i="4"/>
  <c r="F1303" i="4"/>
  <c r="D1408" i="4"/>
  <c r="D1353" i="4"/>
  <c r="E1322" i="4"/>
  <c r="E1326" i="4"/>
  <c r="F1294" i="4"/>
  <c r="F1343" i="4"/>
  <c r="F1290" i="4"/>
  <c r="E1347" i="4"/>
  <c r="E1337" i="4"/>
  <c r="F1345" i="4"/>
  <c r="E1335" i="4"/>
  <c r="F1295" i="4"/>
  <c r="D1296" i="4"/>
  <c r="E1414" i="4"/>
  <c r="E1356" i="4"/>
  <c r="F1323" i="4"/>
  <c r="D1286" i="4"/>
  <c r="E1313" i="4"/>
  <c r="F1352" i="4"/>
  <c r="F1676" i="4"/>
  <c r="F1567" i="4"/>
  <c r="F1828" i="4"/>
  <c r="D1826" i="4"/>
  <c r="F1825" i="4"/>
  <c r="D1825" i="4"/>
  <c r="D1829" i="4"/>
  <c r="E1662" i="4"/>
  <c r="D1662" i="4"/>
  <c r="F1664" i="4"/>
  <c r="F1155" i="4"/>
  <c r="E1147" i="4"/>
  <c r="E1152" i="4"/>
  <c r="D1158" i="4"/>
  <c r="E1558" i="4"/>
  <c r="F1557" i="4"/>
  <c r="F1553" i="4"/>
  <c r="D1558" i="4"/>
  <c r="D1555" i="4"/>
  <c r="F1558" i="4"/>
  <c r="E1918" i="4"/>
  <c r="F2104" i="4"/>
  <c r="E2184" i="4"/>
  <c r="F2221" i="4"/>
  <c r="F2133" i="4"/>
  <c r="F2263" i="4"/>
  <c r="D2134" i="4"/>
  <c r="E2003" i="4"/>
  <c r="F2097" i="4"/>
  <c r="E2159" i="4"/>
  <c r="F2232" i="4"/>
  <c r="D2044" i="4"/>
  <c r="E2201" i="4"/>
  <c r="E2072" i="4"/>
  <c r="D2255" i="4"/>
  <c r="D2114" i="4"/>
  <c r="D2057" i="4"/>
  <c r="D2241" i="4"/>
  <c r="E2094" i="4"/>
  <c r="E2052" i="4"/>
  <c r="E2089" i="4"/>
  <c r="D2154" i="4"/>
  <c r="D2087" i="4"/>
  <c r="D2291" i="4"/>
  <c r="D2292" i="4"/>
  <c r="F2292" i="4"/>
  <c r="E2297" i="4"/>
  <c r="F2158" i="4"/>
  <c r="F2030" i="4"/>
  <c r="F2265" i="4"/>
  <c r="D2036" i="4"/>
  <c r="D2078" i="4"/>
  <c r="E2146" i="4"/>
  <c r="D2022" i="4"/>
  <c r="D2203" i="4"/>
  <c r="E2044" i="4"/>
  <c r="F2107" i="4"/>
  <c r="F2111" i="4"/>
  <c r="D2175" i="4"/>
  <c r="E2145" i="4"/>
  <c r="E2263" i="4"/>
  <c r="E2109" i="4"/>
  <c r="F2242" i="4"/>
  <c r="F2001" i="4"/>
  <c r="E2194" i="4"/>
  <c r="D1984" i="4"/>
  <c r="F2203" i="4"/>
  <c r="F2238" i="4"/>
  <c r="F2084" i="4"/>
  <c r="D2178" i="4"/>
  <c r="F1989" i="4"/>
  <c r="E2022" i="4"/>
  <c r="F2040" i="4"/>
  <c r="D2096" i="4"/>
  <c r="E2214" i="4"/>
  <c r="D2202" i="4"/>
  <c r="E2064" i="4"/>
  <c r="D2098" i="4"/>
  <c r="E2190" i="4"/>
  <c r="D2197" i="4"/>
  <c r="D2110" i="4"/>
  <c r="D2201" i="4"/>
  <c r="F2267" i="4"/>
  <c r="D2117" i="4"/>
  <c r="F2204" i="4"/>
  <c r="D2046" i="4"/>
  <c r="D2237" i="4"/>
  <c r="E1995" i="4"/>
  <c r="F2199" i="4"/>
  <c r="F1990" i="4"/>
  <c r="D2196" i="4"/>
  <c r="D2149" i="4"/>
  <c r="D2084" i="4"/>
  <c r="E2081" i="4"/>
  <c r="E2223" i="4"/>
  <c r="D2139" i="4"/>
  <c r="F2175" i="4"/>
  <c r="E2239" i="4"/>
  <c r="D2034" i="4"/>
  <c r="F2076" i="4"/>
  <c r="E2087" i="4"/>
  <c r="E2008" i="4"/>
  <c r="E2180" i="4"/>
  <c r="E2267" i="4"/>
  <c r="F2180" i="4"/>
  <c r="E2062" i="4"/>
  <c r="E2259" i="4"/>
  <c r="F2174" i="4"/>
  <c r="F2198" i="4"/>
  <c r="D2123" i="4"/>
  <c r="F2220" i="4"/>
  <c r="E2067" i="4"/>
  <c r="F2125" i="4"/>
  <c r="E2269" i="4"/>
  <c r="D2257" i="4"/>
  <c r="D2181" i="4"/>
  <c r="F2178" i="4"/>
  <c r="D2066" i="4"/>
  <c r="E2257" i="4"/>
  <c r="E2048" i="4"/>
  <c r="F2052" i="4"/>
  <c r="D2006" i="4"/>
  <c r="D2025" i="4"/>
  <c r="F2101" i="4"/>
  <c r="F2034" i="4"/>
  <c r="E2023" i="4"/>
  <c r="D2068" i="4"/>
  <c r="E2009" i="4"/>
  <c r="D2170" i="4"/>
  <c r="E2046" i="4"/>
  <c r="F2223" i="4"/>
  <c r="E2191" i="4"/>
  <c r="D2208" i="4"/>
  <c r="E2076" i="4"/>
  <c r="F2082" i="4"/>
  <c r="E2036" i="4"/>
  <c r="E2217" i="4"/>
  <c r="E2004" i="4"/>
  <c r="F2000" i="4"/>
  <c r="D2179" i="4"/>
  <c r="F2116" i="4"/>
  <c r="F2254" i="4"/>
  <c r="E1992" i="4"/>
  <c r="E2121" i="4"/>
  <c r="E2055" i="4"/>
  <c r="D2085" i="4"/>
  <c r="D2244" i="4"/>
  <c r="D2151" i="4"/>
  <c r="D2035" i="4"/>
  <c r="F2077" i="4"/>
  <c r="F2155" i="4"/>
  <c r="D2218" i="4"/>
  <c r="D2008" i="4"/>
  <c r="E2082" i="4"/>
  <c r="D2298" i="4"/>
  <c r="F2298" i="4"/>
  <c r="E2299" i="4"/>
  <c r="D2300" i="4"/>
  <c r="F2300" i="4"/>
  <c r="F2277" i="4"/>
  <c r="D2239" i="4"/>
  <c r="E2195" i="4"/>
  <c r="E2207" i="4"/>
  <c r="E1993" i="4"/>
  <c r="E2173" i="4"/>
  <c r="F2241" i="4"/>
  <c r="D2019" i="4"/>
  <c r="D2206" i="4"/>
  <c r="D2167" i="4"/>
  <c r="F2029" i="4"/>
  <c r="D2103" i="4"/>
  <c r="F2102" i="4"/>
  <c r="E2175" i="4"/>
  <c r="F2006" i="4"/>
  <c r="E2093" i="4"/>
  <c r="D2061" i="4"/>
  <c r="E2065" i="4"/>
  <c r="D2265" i="4"/>
  <c r="E2238" i="4"/>
  <c r="F1988" i="4"/>
  <c r="E2017" i="4"/>
  <c r="E2150" i="4"/>
  <c r="E2161" i="4"/>
  <c r="D2193" i="4"/>
  <c r="F2189" i="4"/>
  <c r="E2100" i="4"/>
  <c r="D2268" i="4"/>
  <c r="D2032" i="4"/>
  <c r="F2004" i="4"/>
  <c r="E2144" i="4"/>
  <c r="F2160" i="4"/>
  <c r="E2025" i="4"/>
  <c r="D2059" i="4"/>
  <c r="F2088" i="4"/>
  <c r="F2194" i="4"/>
  <c r="F2110" i="4"/>
  <c r="F2179" i="4"/>
  <c r="F2142" i="4"/>
  <c r="E2139" i="4"/>
  <c r="D2010" i="4"/>
  <c r="D2216" i="4"/>
  <c r="E2222" i="4"/>
  <c r="D2003" i="4"/>
  <c r="D2092" i="4"/>
  <c r="D2224" i="4"/>
  <c r="F2186" i="4"/>
  <c r="F2121" i="4"/>
  <c r="D2026" i="4"/>
  <c r="E2124" i="4"/>
  <c r="E2208" i="4"/>
  <c r="E1998" i="4"/>
  <c r="F2145" i="4"/>
  <c r="D1989" i="4"/>
  <c r="F2185" i="4"/>
  <c r="D1986" i="4"/>
  <c r="E2198" i="4"/>
  <c r="D2121" i="4"/>
  <c r="E2024" i="4"/>
  <c r="F2015" i="4"/>
  <c r="D2073" i="4"/>
  <c r="E2172" i="4"/>
  <c r="D2115" i="4"/>
  <c r="F2035" i="4"/>
  <c r="F2043" i="4"/>
  <c r="E2196" i="4"/>
  <c r="E2130" i="4"/>
  <c r="F2060" i="4"/>
  <c r="F2228" i="4"/>
  <c r="D2088" i="4"/>
  <c r="F2120" i="4"/>
  <c r="E2119" i="4"/>
  <c r="E2166" i="4"/>
  <c r="D2183" i="4"/>
  <c r="E2225" i="4"/>
  <c r="F2200" i="4"/>
  <c r="F2205" i="4"/>
  <c r="E2108" i="4"/>
  <c r="E2262" i="4"/>
  <c r="E2164" i="4"/>
  <c r="E2007" i="4"/>
  <c r="E2116" i="4"/>
  <c r="D2250" i="4"/>
  <c r="E2027" i="4"/>
  <c r="F2129" i="4"/>
  <c r="E1738" i="4"/>
  <c r="F1617" i="4"/>
  <c r="F1618" i="4"/>
  <c r="D1252" i="4"/>
  <c r="D1975" i="4"/>
  <c r="E1974" i="4"/>
  <c r="E1604" i="4"/>
  <c r="D1605" i="4"/>
  <c r="F2297" i="4"/>
  <c r="F2278" i="4"/>
  <c r="F1836" i="4"/>
  <c r="F1925" i="4"/>
  <c r="D1748" i="4"/>
  <c r="E1940" i="4"/>
  <c r="E1905" i="4"/>
  <c r="D1274" i="4"/>
  <c r="F1715" i="4"/>
  <c r="F1494" i="4"/>
  <c r="D1740" i="4"/>
  <c r="E1913" i="4"/>
  <c r="D1532" i="4"/>
  <c r="D1528" i="4"/>
  <c r="F1851" i="4"/>
  <c r="D1577" i="4"/>
  <c r="D1873" i="4"/>
  <c r="D1521" i="4"/>
  <c r="E1516" i="4"/>
  <c r="E1514" i="4"/>
  <c r="D1506" i="4"/>
  <c r="D1505" i="4"/>
  <c r="E1626" i="4"/>
  <c r="E1628" i="4"/>
  <c r="F1934" i="4"/>
  <c r="F1350" i="4"/>
  <c r="D1347" i="4"/>
  <c r="D1348" i="4"/>
  <c r="D1285" i="4"/>
  <c r="F1357" i="4"/>
  <c r="D1416" i="4"/>
  <c r="E1294" i="4"/>
  <c r="F1327" i="4"/>
  <c r="F1297" i="4"/>
  <c r="D1289" i="4"/>
  <c r="E1412" i="4"/>
  <c r="D1284" i="4"/>
  <c r="E1360" i="4"/>
  <c r="E1299" i="4"/>
  <c r="D1336" i="4"/>
  <c r="D1357" i="4"/>
  <c r="E1369" i="4"/>
  <c r="E1393" i="4"/>
  <c r="F1289" i="4"/>
  <c r="E1305" i="4"/>
  <c r="E1396" i="4"/>
  <c r="E1410" i="4"/>
  <c r="D1315" i="4"/>
  <c r="F1383" i="4"/>
  <c r="F1824" i="4"/>
  <c r="D1828" i="4"/>
  <c r="F1662" i="4"/>
  <c r="E1144" i="4"/>
  <c r="F1554" i="4"/>
  <c r="D1560" i="4"/>
  <c r="F2026" i="4"/>
  <c r="F2216" i="4"/>
  <c r="E2074" i="4"/>
  <c r="E2181" i="4"/>
  <c r="E2178" i="4"/>
  <c r="D2039" i="4"/>
  <c r="E2135" i="4"/>
  <c r="E2292" i="4"/>
  <c r="F2206" i="4"/>
  <c r="F2202" i="4"/>
  <c r="E2245" i="4"/>
  <c r="F2148" i="4"/>
  <c r="D2079" i="4"/>
  <c r="E2249" i="4"/>
  <c r="F2171" i="4"/>
  <c r="F2240" i="4"/>
  <c r="E2118" i="4"/>
  <c r="D2001" i="4"/>
  <c r="D2266" i="4"/>
  <c r="D2041" i="4"/>
  <c r="E2189" i="4"/>
  <c r="D2168" i="4"/>
  <c r="E2057" i="4"/>
  <c r="E2060" i="4"/>
  <c r="E2110" i="4"/>
  <c r="D2219" i="4"/>
  <c r="E2132" i="4"/>
  <c r="E2001" i="4"/>
  <c r="D2093" i="4"/>
  <c r="D2081" i="4"/>
  <c r="D2194" i="4"/>
  <c r="E2226" i="4"/>
  <c r="E2268" i="4"/>
  <c r="F2246" i="4"/>
  <c r="F2183" i="4"/>
  <c r="F2193" i="4"/>
  <c r="F2162" i="4"/>
  <c r="F2258" i="4"/>
  <c r="D2192" i="4"/>
  <c r="F1996" i="4"/>
  <c r="F2134" i="4"/>
  <c r="E2298" i="4"/>
  <c r="E2300" i="4"/>
  <c r="E1985" i="4"/>
  <c r="D2097" i="4"/>
  <c r="D2214" i="4"/>
  <c r="E2255" i="4"/>
  <c r="F2176" i="4"/>
  <c r="F1991" i="4"/>
  <c r="E2041" i="4"/>
  <c r="D2212" i="4"/>
  <c r="F2061" i="4"/>
  <c r="E2142" i="4"/>
  <c r="D2228" i="4"/>
  <c r="D2124" i="4"/>
  <c r="E2188" i="4"/>
  <c r="F2154" i="4"/>
  <c r="E2215" i="4"/>
  <c r="E2170" i="4"/>
  <c r="F2229" i="4"/>
  <c r="F2038" i="4"/>
  <c r="E2010" i="4"/>
  <c r="D2141" i="4"/>
  <c r="F2112" i="4"/>
  <c r="F2170" i="4"/>
  <c r="D2108" i="4"/>
  <c r="D2125" i="4"/>
  <c r="D2090" i="4"/>
  <c r="E2156" i="4"/>
  <c r="D1738" i="4"/>
  <c r="D1259" i="4"/>
  <c r="F1604" i="4"/>
  <c r="F2262" i="4"/>
  <c r="F2281" i="4"/>
  <c r="F1727" i="4"/>
  <c r="D2281" i="4"/>
  <c r="D2271" i="4"/>
  <c r="D2143" i="4"/>
  <c r="E1948" i="4"/>
  <c r="F1746" i="4"/>
  <c r="E1736" i="4"/>
  <c r="E1745" i="4"/>
  <c r="F1735" i="4"/>
  <c r="F1865" i="4"/>
  <c r="E1761" i="4"/>
  <c r="F1893" i="4"/>
  <c r="D1900" i="4"/>
  <c r="D1868" i="4"/>
  <c r="D1881" i="4"/>
  <c r="D1697" i="4"/>
  <c r="D1703" i="4"/>
  <c r="E1926" i="4"/>
  <c r="D1835" i="4"/>
  <c r="E1855" i="4"/>
  <c r="E1832" i="4"/>
  <c r="E1916" i="4"/>
  <c r="F1711" i="4"/>
  <c r="F1704" i="4"/>
  <c r="F1867" i="4"/>
  <c r="F1841" i="4"/>
  <c r="D1762" i="4"/>
  <c r="D1905" i="4"/>
  <c r="F1912" i="4"/>
  <c r="F1887" i="4"/>
  <c r="D1853" i="4"/>
  <c r="D1706" i="4"/>
  <c r="D1931" i="4"/>
  <c r="E1709" i="4"/>
  <c r="F1973" i="4"/>
  <c r="E1695" i="4"/>
  <c r="F1885" i="4"/>
  <c r="D1645" i="4"/>
  <c r="D1976" i="4"/>
  <c r="F1731" i="4"/>
  <c r="D1658" i="4"/>
  <c r="D1236" i="4"/>
  <c r="F1487" i="4"/>
  <c r="E1496" i="4"/>
  <c r="D1739" i="4"/>
  <c r="E1843" i="4"/>
  <c r="F1913" i="4"/>
  <c r="E1914" i="4"/>
  <c r="E1470" i="4"/>
  <c r="F1472" i="4"/>
  <c r="F1474" i="4"/>
  <c r="E1951" i="4"/>
  <c r="D1952" i="4"/>
  <c r="F1530" i="4"/>
  <c r="F1528" i="4"/>
  <c r="E1530" i="4"/>
  <c r="D1530" i="4"/>
  <c r="D1531" i="4"/>
  <c r="E1533" i="4"/>
  <c r="D1525" i="4"/>
  <c r="D1851" i="4"/>
  <c r="F1691" i="4"/>
  <c r="D1692" i="4"/>
  <c r="F1576" i="4"/>
  <c r="F1872" i="4"/>
  <c r="E1869" i="4"/>
  <c r="D1871" i="4"/>
  <c r="D1514" i="4"/>
  <c r="E1521" i="4"/>
  <c r="D1509" i="4"/>
  <c r="D1507" i="4"/>
  <c r="F1514" i="4"/>
  <c r="D1517" i="4"/>
  <c r="D1522" i="4"/>
  <c r="F1505" i="4"/>
  <c r="D1513" i="4"/>
  <c r="F1523" i="4"/>
  <c r="E1513" i="4"/>
  <c r="E1523" i="4"/>
  <c r="E1518" i="4"/>
  <c r="D1510" i="4"/>
  <c r="F1522" i="4"/>
  <c r="F1816" i="4"/>
  <c r="F1634" i="4"/>
  <c r="F1626" i="4"/>
  <c r="F1633" i="4"/>
  <c r="D1633" i="4"/>
  <c r="D1626" i="4"/>
  <c r="E1633" i="4"/>
  <c r="E1631" i="4"/>
  <c r="D1631" i="4"/>
  <c r="D1634" i="4"/>
  <c r="E1934" i="4"/>
  <c r="D1364" i="4"/>
  <c r="D1345" i="4"/>
  <c r="F1407" i="4"/>
  <c r="F1404" i="4"/>
  <c r="D1313" i="4"/>
  <c r="D1405" i="4"/>
  <c r="D1329" i="4"/>
  <c r="E1289" i="4"/>
  <c r="E1355" i="4"/>
  <c r="E1417" i="4"/>
  <c r="F1388" i="4"/>
  <c r="F1419" i="4"/>
  <c r="D1361" i="4"/>
  <c r="E1392" i="4"/>
  <c r="F1316" i="4"/>
  <c r="E1307" i="4"/>
  <c r="D1327" i="4"/>
  <c r="F1336" i="4"/>
  <c r="E1413" i="4"/>
  <c r="E1327" i="4"/>
  <c r="E1418" i="4"/>
  <c r="D1393" i="4"/>
  <c r="F1391" i="4"/>
  <c r="E1342" i="4"/>
  <c r="E1333" i="4"/>
  <c r="E1315" i="4"/>
  <c r="D1396" i="4"/>
  <c r="D1331" i="4"/>
  <c r="F1318" i="4"/>
  <c r="D1303" i="4"/>
  <c r="F1298" i="4"/>
  <c r="F1363" i="4"/>
  <c r="D1321" i="4"/>
  <c r="F1306" i="4"/>
  <c r="D1333" i="4"/>
  <c r="D1412" i="4"/>
  <c r="E1328" i="4"/>
  <c r="F1340" i="4"/>
  <c r="D1362" i="4"/>
  <c r="F1337" i="4"/>
  <c r="E1344" i="4"/>
  <c r="D1389" i="4"/>
  <c r="F1403" i="4"/>
  <c r="F1393" i="4"/>
  <c r="F1347" i="4"/>
  <c r="F1312" i="4"/>
  <c r="E1284" i="4"/>
  <c r="F1288" i="4"/>
  <c r="D1352" i="4"/>
  <c r="F1324" i="4"/>
  <c r="F1339" i="4"/>
  <c r="F1396" i="4"/>
  <c r="E1403" i="4"/>
  <c r="D1397" i="4"/>
  <c r="D1311" i="4"/>
  <c r="F1358" i="4"/>
  <c r="E1419" i="4"/>
  <c r="D1316" i="4"/>
  <c r="D1342" i="4"/>
  <c r="E1359" i="4"/>
  <c r="F1301" i="4"/>
  <c r="D1418" i="4"/>
  <c r="F1386" i="4"/>
  <c r="D1390" i="4"/>
  <c r="F1283" i="4"/>
  <c r="D1322" i="4"/>
  <c r="D1319" i="4"/>
  <c r="E1317" i="4"/>
  <c r="F1325" i="4"/>
  <c r="E1397" i="4"/>
  <c r="E1301" i="4"/>
  <c r="E1350" i="4"/>
  <c r="E1340" i="4"/>
  <c r="D1351" i="4"/>
  <c r="E1341" i="4"/>
  <c r="D1330" i="4"/>
  <c r="F1408" i="4"/>
  <c r="E1364" i="4"/>
  <c r="D1334" i="4"/>
  <c r="E1329" i="4"/>
  <c r="E1286" i="4"/>
  <c r="F1392" i="4"/>
  <c r="D1677" i="4"/>
  <c r="D1567" i="4"/>
  <c r="E1828" i="4"/>
  <c r="E1829" i="4"/>
  <c r="D1827" i="4"/>
  <c r="E1827" i="4"/>
  <c r="E1824" i="4"/>
  <c r="D1663" i="4"/>
  <c r="E1663" i="4"/>
  <c r="F1154" i="4"/>
  <c r="F1151" i="4"/>
  <c r="D1142" i="4"/>
  <c r="E1161" i="4"/>
  <c r="D1559" i="4"/>
  <c r="E1556" i="4"/>
  <c r="F1559" i="4"/>
  <c r="E1555" i="4"/>
  <c r="E1554" i="4"/>
  <c r="F1555" i="4"/>
  <c r="D1918" i="4"/>
  <c r="D1917" i="4"/>
  <c r="D2150" i="4"/>
  <c r="F2251" i="4"/>
  <c r="F2140" i="4"/>
  <c r="F2123" i="4"/>
  <c r="F2269" i="4"/>
  <c r="D2217" i="4"/>
  <c r="E2140" i="4"/>
  <c r="F2152" i="4"/>
  <c r="E2192" i="4"/>
  <c r="E2088" i="4"/>
  <c r="D2106" i="4"/>
  <c r="F2257" i="4"/>
  <c r="F2135" i="4"/>
  <c r="F2244" i="4"/>
  <c r="D2104" i="4"/>
  <c r="D2226" i="4"/>
  <c r="F2069" i="4"/>
  <c r="D2191" i="4"/>
  <c r="D2195" i="4"/>
  <c r="F2157" i="4"/>
  <c r="D2028" i="4"/>
  <c r="D2290" i="4"/>
  <c r="E2291" i="4"/>
  <c r="E2276" i="4"/>
  <c r="D2277" i="4"/>
  <c r="F2285" i="4"/>
  <c r="E2158" i="4"/>
  <c r="E2131" i="4"/>
  <c r="D1979" i="4"/>
  <c r="E2128" i="4"/>
  <c r="E2253" i="4"/>
  <c r="F2057" i="4"/>
  <c r="D2029" i="4"/>
  <c r="E1981" i="4"/>
  <c r="F2182" i="4"/>
  <c r="D1982" i="4"/>
  <c r="E2113" i="4"/>
  <c r="D2015" i="4"/>
  <c r="F2231" i="4"/>
  <c r="E2168" i="4"/>
  <c r="D2067" i="4"/>
  <c r="F2188" i="4"/>
  <c r="E2233" i="4"/>
  <c r="E2125" i="4"/>
  <c r="E2187" i="4"/>
  <c r="D2102" i="4"/>
  <c r="F2139" i="4"/>
  <c r="F2127" i="4"/>
  <c r="E2033" i="4"/>
  <c r="E2026" i="4"/>
  <c r="F2002" i="4"/>
  <c r="E2171" i="4"/>
  <c r="D2002" i="4"/>
  <c r="D2023" i="4"/>
  <c r="D1996" i="4"/>
  <c r="E2035" i="4"/>
  <c r="E2005" i="4"/>
  <c r="F2168" i="4"/>
  <c r="D2159" i="4"/>
  <c r="D2209" i="4"/>
  <c r="F2063" i="4"/>
  <c r="F1995" i="4"/>
  <c r="F2023" i="4"/>
  <c r="F2087" i="4"/>
  <c r="F2243" i="4"/>
  <c r="D2120" i="4"/>
  <c r="E1983" i="4"/>
  <c r="D2132" i="4"/>
  <c r="E2206" i="4"/>
  <c r="F2192" i="4"/>
  <c r="E2243" i="4"/>
  <c r="D2182" i="4"/>
  <c r="D2056" i="4"/>
  <c r="E2251" i="4"/>
  <c r="F2255" i="4"/>
  <c r="D2165" i="4"/>
  <c r="F2091" i="4"/>
  <c r="E2256" i="4"/>
  <c r="D2200" i="4"/>
  <c r="E2013" i="4"/>
  <c r="F2068" i="4"/>
  <c r="E2018" i="4"/>
  <c r="D2190" i="4"/>
  <c r="E2054" i="4"/>
  <c r="D2148" i="4"/>
  <c r="F2096" i="4"/>
  <c r="D1981" i="4"/>
  <c r="E2080" i="4"/>
  <c r="E2141" i="4"/>
  <c r="E2209" i="4"/>
  <c r="E2122" i="4"/>
  <c r="E2084" i="4"/>
  <c r="D2122" i="4"/>
  <c r="E2045" i="4"/>
  <c r="F2247" i="4"/>
  <c r="F2113" i="4"/>
  <c r="F1997" i="4"/>
  <c r="E2040" i="4"/>
  <c r="E2030" i="4"/>
  <c r="D2011" i="4"/>
  <c r="D2264" i="4"/>
  <c r="F2048" i="4"/>
  <c r="E2012" i="4"/>
  <c r="E2086" i="4"/>
  <c r="E2068" i="4"/>
  <c r="F2122" i="4"/>
  <c r="E2250" i="4"/>
  <c r="E2227" i="4"/>
  <c r="F2067" i="4"/>
  <c r="D2052" i="4"/>
  <c r="E2098" i="4"/>
  <c r="E2106" i="4"/>
  <c r="E2186" i="4"/>
  <c r="E2149" i="4"/>
  <c r="F2235" i="4"/>
  <c r="E2002" i="4"/>
  <c r="D2131" i="4"/>
  <c r="D1993" i="4"/>
  <c r="D2033" i="4"/>
  <c r="E1996" i="4"/>
  <c r="E2152" i="4"/>
  <c r="F2211" i="4"/>
  <c r="D2223" i="4"/>
  <c r="D2118" i="4"/>
  <c r="D2245" i="4"/>
  <c r="F2014" i="4"/>
  <c r="D2161" i="4"/>
  <c r="E2237" i="4"/>
  <c r="F2073" i="4"/>
  <c r="E2154" i="4"/>
  <c r="E2050" i="4"/>
  <c r="E2258" i="4"/>
  <c r="D2222" i="4"/>
  <c r="E2282" i="4"/>
  <c r="D2283" i="4"/>
  <c r="F2283" i="4"/>
  <c r="E2284" i="4"/>
  <c r="D2285" i="4"/>
  <c r="F2293" i="4"/>
  <c r="F2201" i="4"/>
  <c r="F2173" i="4"/>
  <c r="F2013" i="4"/>
  <c r="F2250" i="4"/>
  <c r="D2050" i="4"/>
  <c r="D2094" i="4"/>
  <c r="E2177" i="4"/>
  <c r="D2007" i="4"/>
  <c r="E2160" i="4"/>
  <c r="E1999" i="4"/>
  <c r="F2024" i="4"/>
  <c r="D2263" i="4"/>
  <c r="D2062" i="4"/>
  <c r="D2030" i="4"/>
  <c r="F2214" i="4"/>
  <c r="F2100" i="4"/>
  <c r="F2184" i="4"/>
  <c r="E2039" i="4"/>
  <c r="F2252" i="4"/>
  <c r="F2159" i="4"/>
  <c r="D2253" i="4"/>
  <c r="D2189" i="4"/>
  <c r="D2020" i="4"/>
  <c r="E2016" i="4"/>
  <c r="E2073" i="4"/>
  <c r="D2240" i="4"/>
  <c r="F2046" i="4"/>
  <c r="D2100" i="4"/>
  <c r="E2183" i="4"/>
  <c r="D2184" i="4"/>
  <c r="F2260" i="4"/>
  <c r="D2144" i="4"/>
  <c r="F2230" i="4"/>
  <c r="E2032" i="4"/>
  <c r="D2177" i="4"/>
  <c r="E2232" i="4"/>
  <c r="F2225" i="4"/>
  <c r="F1983" i="4"/>
  <c r="D2186" i="4"/>
  <c r="E2231" i="4"/>
  <c r="F2042" i="4"/>
  <c r="E2176" i="4"/>
  <c r="D2077" i="4"/>
  <c r="F2253" i="4"/>
  <c r="E2220" i="4"/>
  <c r="D2199" i="4"/>
  <c r="F2207" i="4"/>
  <c r="D2229" i="4"/>
  <c r="D2152" i="4"/>
  <c r="E2216" i="4"/>
  <c r="D2070" i="4"/>
  <c r="F2146" i="4"/>
  <c r="D2157" i="4"/>
  <c r="D1980" i="4"/>
  <c r="D2174" i="4"/>
  <c r="D2080" i="4"/>
  <c r="F1993" i="4"/>
  <c r="E2101" i="4"/>
  <c r="F2177" i="4"/>
  <c r="D2107" i="4"/>
  <c r="D2258" i="4"/>
  <c r="D2220" i="4"/>
  <c r="F2105" i="4"/>
  <c r="D1995" i="4"/>
  <c r="F2020" i="4"/>
  <c r="F2059" i="4"/>
  <c r="E2246" i="4"/>
  <c r="F2191" i="4"/>
  <c r="F2131" i="4"/>
  <c r="D2024" i="4"/>
  <c r="F2266" i="4"/>
  <c r="F1998" i="4"/>
  <c r="D2236" i="4"/>
  <c r="E2085" i="4"/>
  <c r="E1982" i="4"/>
  <c r="E2261" i="4"/>
  <c r="E2120" i="4"/>
  <c r="D2126" i="4"/>
  <c r="F2003" i="4"/>
  <c r="F2172" i="4"/>
  <c r="F2028" i="4"/>
  <c r="F2190" i="4"/>
  <c r="D2047" i="4"/>
  <c r="F2090" i="4"/>
  <c r="F1738" i="4"/>
  <c r="E1737" i="4"/>
  <c r="D1618" i="4"/>
  <c r="F1258" i="4"/>
  <c r="F1256" i="4"/>
  <c r="F1974" i="4"/>
  <c r="E1975" i="4"/>
  <c r="F1605" i="4"/>
  <c r="E1605" i="4"/>
  <c r="D2188" i="4"/>
  <c r="E2096" i="4"/>
  <c r="E1864" i="4"/>
  <c r="E1885" i="4"/>
  <c r="F1898" i="4"/>
  <c r="D1719" i="4"/>
  <c r="F1702" i="4"/>
  <c r="D1971" i="4"/>
  <c r="E1900" i="4"/>
  <c r="E1848" i="4"/>
  <c r="F1742" i="4"/>
  <c r="D1933" i="4"/>
  <c r="D1563" i="4"/>
  <c r="F1802" i="4"/>
  <c r="F1726" i="4"/>
  <c r="E1490" i="4"/>
  <c r="D1843" i="4"/>
  <c r="E1471" i="4"/>
  <c r="E1473" i="4"/>
  <c r="E1952" i="4"/>
  <c r="E1525" i="4"/>
  <c r="F1525" i="4"/>
  <c r="E1692" i="4"/>
  <c r="F1869" i="4"/>
  <c r="F1520" i="4"/>
  <c r="E1507" i="4"/>
  <c r="F1512" i="4"/>
  <c r="D1518" i="4"/>
  <c r="F1521" i="4"/>
  <c r="D1815" i="4"/>
  <c r="F1627" i="4"/>
  <c r="F1632" i="4"/>
  <c r="F1412" i="4"/>
  <c r="F1410" i="4"/>
  <c r="D1306" i="4"/>
  <c r="E1321" i="4"/>
  <c r="D1343" i="4"/>
  <c r="F1321" i="4"/>
  <c r="E1348" i="4"/>
  <c r="F1389" i="4"/>
  <c r="E1283" i="4"/>
  <c r="F1285" i="4"/>
  <c r="E1357" i="4"/>
  <c r="E1320" i="4"/>
  <c r="D1291" i="4"/>
  <c r="D1391" i="4"/>
  <c r="D1394" i="4"/>
  <c r="F1286" i="4"/>
  <c r="E1316" i="4"/>
  <c r="D1359" i="4"/>
  <c r="E1353" i="4"/>
  <c r="E1405" i="4"/>
  <c r="F1397" i="4"/>
  <c r="D1411" i="4"/>
  <c r="D1360" i="4"/>
  <c r="F1319" i="4"/>
  <c r="D1328" i="4"/>
  <c r="F1344" i="4"/>
  <c r="D1349" i="4"/>
  <c r="E1387" i="4"/>
  <c r="D1307" i="4"/>
  <c r="E1567" i="4"/>
  <c r="F1827" i="4"/>
  <c r="D1214" i="4"/>
  <c r="D1137" i="4"/>
  <c r="D1553" i="4"/>
  <c r="E1557" i="4"/>
  <c r="F1917" i="4"/>
  <c r="D2187" i="4"/>
  <c r="D2075" i="4"/>
  <c r="D2004" i="4"/>
  <c r="F2119" i="4"/>
  <c r="D2018" i="4"/>
  <c r="E1980" i="4"/>
  <c r="F2089" i="4"/>
  <c r="F2291" i="4"/>
  <c r="D2293" i="4"/>
  <c r="F1981" i="4"/>
  <c r="F2163" i="4"/>
  <c r="E2117" i="4"/>
  <c r="F2036" i="4"/>
  <c r="E2235" i="4"/>
  <c r="F2011" i="4"/>
  <c r="D2205" i="4"/>
  <c r="D2242" i="4"/>
  <c r="E2185" i="4"/>
  <c r="D2076" i="4"/>
  <c r="D2230" i="4"/>
  <c r="D2256" i="4"/>
  <c r="D2246" i="4"/>
  <c r="D2180" i="4"/>
  <c r="F2153" i="4"/>
  <c r="E2244" i="4"/>
  <c r="E2071" i="4"/>
  <c r="E2115" i="4"/>
  <c r="F2019" i="4"/>
  <c r="E2114" i="4"/>
  <c r="D2040" i="4"/>
  <c r="E2242" i="4"/>
  <c r="D1992" i="4"/>
  <c r="F2268" i="4"/>
  <c r="E2000" i="4"/>
  <c r="E1987" i="4"/>
  <c r="F2167" i="4"/>
  <c r="E2075" i="4"/>
  <c r="E2078" i="4"/>
  <c r="F2141" i="4"/>
  <c r="D2198" i="4"/>
  <c r="D2158" i="4"/>
  <c r="E2211" i="4"/>
  <c r="E2202" i="4"/>
  <c r="E2265" i="4"/>
  <c r="E2252" i="4"/>
  <c r="E2037" i="4"/>
  <c r="F2299" i="4"/>
  <c r="E1994" i="4"/>
  <c r="F2106" i="4"/>
  <c r="D2142" i="4"/>
  <c r="E2234" i="4"/>
  <c r="D2017" i="4"/>
  <c r="D2225" i="4"/>
  <c r="E2199" i="4"/>
  <c r="F2169" i="4"/>
  <c r="E1991" i="4"/>
  <c r="F2056" i="4"/>
  <c r="E1984" i="4"/>
  <c r="E2213" i="4"/>
  <c r="E2167" i="4"/>
  <c r="D2160" i="4"/>
  <c r="E2083" i="4"/>
  <c r="D2166" i="4"/>
  <c r="D2055" i="4"/>
  <c r="D2005" i="4"/>
  <c r="D2233" i="4"/>
  <c r="E2153" i="4"/>
  <c r="E2219" i="4"/>
  <c r="F2197" i="4"/>
  <c r="F2075" i="4"/>
  <c r="E2174" i="4"/>
  <c r="F2017" i="4"/>
  <c r="F2008" i="4"/>
  <c r="E2066" i="4"/>
  <c r="E2058" i="4"/>
  <c r="F2215" i="4"/>
  <c r="E2112" i="4"/>
  <c r="F1975" i="4"/>
  <c r="E1603" i="4"/>
  <c r="A7" i="1"/>
  <c r="A8" i="1"/>
  <c r="A15" i="1"/>
  <c r="A18" i="1"/>
  <c r="A19" i="1"/>
  <c r="A20" i="1"/>
  <c r="A21" i="1"/>
  <c r="A23" i="1"/>
  <c r="A24" i="1"/>
  <c r="A25" i="1"/>
  <c r="A27" i="1"/>
  <c r="A30" i="1"/>
  <c r="A31" i="1"/>
  <c r="A38" i="1"/>
  <c r="A39" i="1"/>
  <c r="A40" i="1"/>
  <c r="A41" i="1"/>
  <c r="A42" i="1"/>
  <c r="A45" i="1"/>
  <c r="A47" i="1"/>
  <c r="A48" i="1"/>
  <c r="A49" i="1"/>
  <c r="A50" i="1"/>
  <c r="A51" i="1"/>
  <c r="A52" i="1"/>
  <c r="A53" i="1"/>
  <c r="A54" i="1"/>
  <c r="A56" i="1"/>
  <c r="A59" i="1"/>
  <c r="A62" i="1"/>
  <c r="A70" i="1"/>
  <c r="A71" i="1"/>
  <c r="A76" i="1"/>
  <c r="A83" i="1"/>
  <c r="A94" i="1"/>
  <c r="A95" i="1"/>
  <c r="A96" i="1"/>
  <c r="A103" i="1"/>
  <c r="A107" i="1"/>
  <c r="A113" i="1"/>
  <c r="A115" i="1"/>
  <c r="A118" i="1"/>
  <c r="A121" i="1"/>
  <c r="A130" i="1"/>
  <c r="A131" i="1"/>
  <c r="A135" i="1"/>
  <c r="A138" i="1"/>
  <c r="A139" i="1"/>
  <c r="A140" i="1"/>
  <c r="A142" i="1"/>
  <c r="A148" i="1"/>
  <c r="A149" i="1"/>
  <c r="A150" i="1"/>
  <c r="A153" i="1"/>
  <c r="A158" i="1"/>
  <c r="A159" i="1"/>
  <c r="A160" i="1"/>
  <c r="A161" i="1"/>
  <c r="A162" i="1"/>
  <c r="A163" i="1"/>
  <c r="A170" i="1"/>
  <c r="A171" i="1"/>
  <c r="A172" i="1"/>
  <c r="A178" i="1"/>
  <c r="A183" i="1"/>
  <c r="A185" i="1"/>
  <c r="A186" i="1"/>
  <c r="A189" i="1"/>
  <c r="A190" i="1"/>
  <c r="A191" i="1"/>
  <c r="A196" i="1"/>
  <c r="A208" i="1"/>
  <c r="A209" i="1"/>
  <c r="A214" i="1"/>
  <c r="A216" i="1"/>
  <c r="A217" i="1"/>
  <c r="A218" i="1"/>
  <c r="A220" i="1"/>
  <c r="A228" i="1"/>
  <c r="A231" i="1"/>
  <c r="A232" i="1"/>
  <c r="A252" i="1"/>
  <c r="A253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9" i="1"/>
  <c r="A282" i="1"/>
  <c r="A283" i="1"/>
  <c r="A285" i="1"/>
  <c r="A286" i="1"/>
  <c r="A287" i="1"/>
  <c r="A289" i="1"/>
  <c r="A290" i="1"/>
  <c r="A294" i="1"/>
  <c r="A295" i="1"/>
  <c r="A299" i="1"/>
  <c r="A303" i="1"/>
  <c r="A317" i="1"/>
  <c r="A318" i="1"/>
  <c r="A335" i="1"/>
  <c r="A336" i="1"/>
  <c r="A337" i="1"/>
  <c r="A338" i="1"/>
  <c r="A339" i="1"/>
  <c r="A340" i="1"/>
  <c r="A341" i="1"/>
  <c r="A342" i="1"/>
  <c r="A343" i="1"/>
  <c r="A344" i="1"/>
  <c r="A347" i="1"/>
  <c r="A350" i="1"/>
  <c r="A351" i="1"/>
  <c r="A368" i="1"/>
  <c r="A376" i="1"/>
  <c r="A378" i="1"/>
  <c r="A379" i="1"/>
  <c r="A380" i="1"/>
  <c r="A381" i="1"/>
  <c r="A382" i="1"/>
  <c r="A383" i="1"/>
  <c r="A384" i="1"/>
  <c r="A388" i="1"/>
  <c r="A409" i="1"/>
  <c r="A415" i="1"/>
  <c r="A435" i="1"/>
  <c r="A440" i="1"/>
  <c r="A444" i="1"/>
  <c r="A447" i="1"/>
  <c r="A449" i="1" s="1"/>
  <c r="B9" i="3" l="1"/>
  <c r="B28" i="3"/>
  <c r="C62" i="3"/>
  <c r="B57" i="3"/>
  <c r="C87" i="3"/>
  <c r="C23" i="3"/>
  <c r="B27" i="3"/>
  <c r="A33" i="3"/>
  <c r="C29" i="3"/>
  <c r="A104" i="3"/>
  <c r="B72" i="3"/>
  <c r="C100" i="3"/>
  <c r="A73" i="3"/>
  <c r="C52" i="3"/>
  <c r="C93" i="3"/>
  <c r="A19" i="3"/>
  <c r="A39" i="3"/>
  <c r="A17" i="3"/>
  <c r="B6" i="3"/>
  <c r="C8" i="3"/>
  <c r="B69" i="3"/>
  <c r="C42" i="3"/>
  <c r="B89" i="3"/>
  <c r="A40" i="3"/>
  <c r="C21" i="3"/>
  <c r="C24" i="3"/>
  <c r="C69" i="3"/>
  <c r="A62" i="3"/>
  <c r="C51" i="3"/>
  <c r="B74" i="3"/>
  <c r="A86" i="3"/>
  <c r="A61" i="3"/>
  <c r="C41" i="3"/>
  <c r="C59" i="3"/>
  <c r="B4" i="3"/>
  <c r="A6" i="3"/>
  <c r="C88" i="3"/>
  <c r="C86" i="3"/>
  <c r="C27" i="3"/>
  <c r="B24" i="3"/>
  <c r="A75" i="3"/>
  <c r="C33" i="3"/>
  <c r="C61" i="3"/>
  <c r="C95" i="3"/>
  <c r="C70" i="3"/>
  <c r="C101" i="3"/>
  <c r="B52" i="3"/>
  <c r="B73" i="3"/>
  <c r="B55" i="3"/>
  <c r="A16" i="3"/>
  <c r="B39" i="3"/>
  <c r="B47" i="3"/>
  <c r="A93" i="3"/>
  <c r="A38" i="3"/>
  <c r="B84" i="3"/>
  <c r="A58" i="3"/>
  <c r="A89" i="3"/>
  <c r="A20" i="3"/>
  <c r="C45" i="3"/>
  <c r="A72" i="3"/>
  <c r="C72" i="3"/>
  <c r="B29" i="3"/>
  <c r="B90" i="3"/>
  <c r="C90" i="3"/>
  <c r="C11" i="3"/>
  <c r="A98" i="3"/>
  <c r="B70" i="3"/>
  <c r="A103" i="3"/>
  <c r="A94" i="3"/>
  <c r="B93" i="3"/>
  <c r="C28" i="3"/>
  <c r="B87" i="3"/>
  <c r="A59" i="3"/>
  <c r="B82" i="3"/>
  <c r="A31" i="3"/>
  <c r="B98" i="3"/>
  <c r="B61" i="3"/>
  <c r="B14" i="3"/>
  <c r="A12" i="3"/>
  <c r="C2" i="3"/>
  <c r="A71" i="3"/>
  <c r="C105" i="3"/>
  <c r="A23" i="3"/>
  <c r="A4" i="3"/>
  <c r="B65" i="3"/>
  <c r="B54" i="3"/>
  <c r="C94" i="3"/>
  <c r="B80" i="3"/>
  <c r="C44" i="3"/>
  <c r="C31" i="3"/>
  <c r="A51" i="3"/>
  <c r="B18" i="3"/>
  <c r="C39" i="3"/>
  <c r="A79" i="3"/>
  <c r="A100" i="3"/>
  <c r="A87" i="3"/>
  <c r="A18" i="3"/>
  <c r="A45" i="3"/>
  <c r="C22" i="3"/>
  <c r="C47" i="3"/>
  <c r="B85" i="3"/>
  <c r="A28" i="3"/>
  <c r="B51" i="3"/>
  <c r="B48" i="3"/>
  <c r="B15" i="3"/>
  <c r="C18" i="3"/>
  <c r="C91" i="3"/>
  <c r="A27" i="3"/>
  <c r="B81" i="3"/>
  <c r="C6" i="3"/>
  <c r="C73" i="3"/>
  <c r="C12" i="3"/>
  <c r="B46" i="3"/>
  <c r="A67" i="3"/>
  <c r="B5" i="3"/>
  <c r="A64" i="3"/>
  <c r="C25" i="3"/>
  <c r="A8" i="3"/>
  <c r="A97" i="3"/>
  <c r="C46" i="3"/>
  <c r="C53" i="3"/>
  <c r="B38" i="3"/>
  <c r="B66" i="3"/>
  <c r="B19" i="3"/>
  <c r="A78" i="3"/>
  <c r="B67" i="3"/>
  <c r="B102" i="3"/>
  <c r="B92" i="3"/>
  <c r="C3" i="3"/>
  <c r="A85" i="3"/>
  <c r="A102" i="3"/>
  <c r="C92" i="3"/>
  <c r="A25" i="3"/>
  <c r="B20" i="3"/>
  <c r="B101" i="3"/>
  <c r="B33" i="3"/>
  <c r="C68" i="3"/>
  <c r="C58" i="3"/>
  <c r="B104" i="3"/>
  <c r="A46" i="3"/>
  <c r="B7" i="3"/>
  <c r="B40" i="3"/>
  <c r="A90" i="3"/>
  <c r="C85" i="3"/>
  <c r="C66" i="3"/>
  <c r="A63" i="3"/>
  <c r="B31" i="3"/>
  <c r="B36" i="3"/>
  <c r="A105" i="3"/>
  <c r="C15" i="3"/>
  <c r="C7" i="3"/>
  <c r="C67" i="3"/>
  <c r="B34" i="3"/>
  <c r="A11" i="3"/>
  <c r="C98" i="3"/>
  <c r="A14" i="3"/>
  <c r="A99" i="3"/>
  <c r="A70" i="3"/>
  <c r="B71" i="3"/>
  <c r="A82" i="3"/>
  <c r="A34" i="3"/>
  <c r="B56" i="3"/>
  <c r="B103" i="3"/>
  <c r="B50" i="3"/>
  <c r="A56" i="3"/>
  <c r="A55" i="3"/>
  <c r="C99" i="3"/>
  <c r="B94" i="3"/>
  <c r="B59" i="3"/>
  <c r="C38" i="3"/>
  <c r="C48" i="3"/>
  <c r="A44" i="3"/>
  <c r="A95" i="3"/>
  <c r="A65" i="3"/>
  <c r="A68" i="3"/>
  <c r="A7" i="3"/>
  <c r="A29" i="3"/>
  <c r="C40" i="3"/>
  <c r="A30" i="3"/>
  <c r="B83" i="3"/>
  <c r="A48" i="3"/>
  <c r="B3" i="3"/>
  <c r="B75" i="3"/>
  <c r="A84" i="3"/>
  <c r="A53" i="3"/>
  <c r="A3" i="3"/>
  <c r="C16" i="3"/>
  <c r="B12" i="3"/>
  <c r="C17" i="3"/>
  <c r="A10" i="3"/>
  <c r="C74" i="3"/>
  <c r="A52" i="3"/>
  <c r="B88" i="3"/>
  <c r="C20" i="3"/>
  <c r="A9" i="3"/>
  <c r="B78" i="3"/>
  <c r="C57" i="3"/>
  <c r="B53" i="3"/>
  <c r="C55" i="3"/>
  <c r="B79" i="3"/>
  <c r="B37" i="3"/>
  <c r="A36" i="3"/>
  <c r="C34" i="3"/>
  <c r="B23" i="3"/>
  <c r="C80" i="3"/>
  <c r="C19" i="3"/>
  <c r="B17" i="3"/>
  <c r="C49" i="3"/>
  <c r="B96" i="3"/>
  <c r="B91" i="3"/>
  <c r="A77" i="3"/>
  <c r="A76" i="3"/>
  <c r="B86" i="3"/>
  <c r="A32" i="3"/>
  <c r="B63" i="3"/>
  <c r="C14" i="3"/>
  <c r="A2" i="3"/>
  <c r="C89" i="3"/>
  <c r="C26" i="3"/>
  <c r="C56" i="3"/>
  <c r="B8" i="3"/>
  <c r="B32" i="3"/>
  <c r="B42" i="3"/>
  <c r="C81" i="3"/>
  <c r="C35" i="3"/>
  <c r="C65" i="3"/>
  <c r="B100" i="3"/>
  <c r="B58" i="3"/>
  <c r="A13" i="3"/>
  <c r="C77" i="3"/>
  <c r="A41" i="3"/>
  <c r="B22" i="3"/>
  <c r="C4" i="3"/>
  <c r="C13" i="3"/>
  <c r="B44" i="3"/>
  <c r="B45" i="3"/>
  <c r="C32" i="3"/>
  <c r="A21" i="3"/>
  <c r="B21" i="3"/>
  <c r="A74" i="3"/>
  <c r="A66" i="3"/>
  <c r="B41" i="3"/>
  <c r="C97" i="3"/>
  <c r="A96" i="3"/>
  <c r="A54" i="3"/>
  <c r="C103" i="3"/>
  <c r="A24" i="3"/>
  <c r="B2" i="3"/>
  <c r="B68" i="3"/>
  <c r="B64" i="3"/>
  <c r="B105" i="3"/>
  <c r="A42" i="3"/>
  <c r="A57" i="3"/>
  <c r="C43" i="3"/>
  <c r="B99" i="3"/>
  <c r="A60" i="3"/>
  <c r="A26" i="3"/>
  <c r="C63" i="3"/>
  <c r="A43" i="3"/>
  <c r="A92" i="3"/>
  <c r="A22" i="3"/>
  <c r="A80" i="3"/>
  <c r="B11" i="3"/>
  <c r="A15" i="3"/>
  <c r="B10" i="3"/>
  <c r="C37" i="3"/>
  <c r="B62" i="3"/>
  <c r="C102" i="3"/>
  <c r="A35" i="3"/>
  <c r="C82" i="3"/>
  <c r="B97" i="3"/>
  <c r="A88" i="3"/>
  <c r="A81" i="3"/>
  <c r="B26" i="3"/>
  <c r="C10" i="3"/>
  <c r="A101" i="3"/>
  <c r="B95" i="3"/>
  <c r="C64" i="3"/>
  <c r="C76" i="3"/>
  <c r="A47" i="3"/>
  <c r="C50" i="3"/>
  <c r="B25" i="3"/>
  <c r="C36" i="3"/>
  <c r="A37" i="3"/>
  <c r="A69" i="3"/>
  <c r="C75" i="3"/>
  <c r="C83" i="3"/>
  <c r="C96" i="3"/>
  <c r="B35" i="3"/>
  <c r="B77" i="3"/>
  <c r="B30" i="3"/>
  <c r="C54" i="3"/>
  <c r="A5" i="3"/>
  <c r="A49" i="3"/>
  <c r="B43" i="3"/>
  <c r="C60" i="3"/>
  <c r="C78" i="3"/>
  <c r="C71" i="3"/>
  <c r="C79" i="3"/>
  <c r="B49" i="3"/>
  <c r="C30" i="3"/>
  <c r="C9" i="3"/>
  <c r="A50" i="3"/>
  <c r="B76" i="3"/>
  <c r="B16" i="3"/>
  <c r="C84" i="3"/>
  <c r="C104" i="3"/>
  <c r="B13" i="3"/>
  <c r="B60" i="3"/>
  <c r="A91" i="3"/>
  <c r="A83" i="3"/>
  <c r="C5" i="3"/>
  <c r="A111" i="3"/>
  <c r="C115" i="3"/>
  <c r="B127" i="3"/>
  <c r="A122" i="3"/>
  <c r="A107" i="3"/>
  <c r="B129" i="3"/>
  <c r="C129" i="3"/>
  <c r="A130" i="3"/>
  <c r="B110" i="3"/>
  <c r="A110" i="3"/>
  <c r="C126" i="3"/>
  <c r="C111" i="3"/>
  <c r="A115" i="3"/>
  <c r="B120" i="3"/>
  <c r="C123" i="3"/>
  <c r="B124" i="3"/>
  <c r="B115" i="3"/>
  <c r="B108" i="3"/>
  <c r="B107" i="3"/>
  <c r="B116" i="3"/>
  <c r="C124" i="3"/>
  <c r="B125" i="3"/>
  <c r="C117" i="3"/>
  <c r="A128" i="3"/>
  <c r="B117" i="3"/>
  <c r="A121" i="3"/>
  <c r="C108" i="3"/>
  <c r="B126" i="3"/>
  <c r="B114" i="3"/>
  <c r="A124" i="3"/>
  <c r="A117" i="3"/>
  <c r="C121" i="3"/>
  <c r="C110" i="3"/>
  <c r="B109" i="3"/>
  <c r="A129" i="3"/>
  <c r="A123" i="3"/>
  <c r="B119" i="3"/>
  <c r="C107" i="3"/>
  <c r="C112" i="3"/>
  <c r="B123" i="3"/>
  <c r="A108" i="3"/>
  <c r="A120" i="3"/>
  <c r="B121" i="3"/>
  <c r="A126" i="3"/>
  <c r="A125" i="3"/>
  <c r="C120" i="3"/>
  <c r="A114" i="3"/>
  <c r="B128" i="3"/>
  <c r="B122" i="3"/>
  <c r="A106" i="3"/>
  <c r="A113" i="3"/>
  <c r="C119" i="3"/>
  <c r="A118" i="3"/>
  <c r="C127" i="3"/>
  <c r="B111" i="3"/>
  <c r="A109" i="3"/>
  <c r="B112" i="3"/>
  <c r="C118" i="3"/>
  <c r="C109" i="3"/>
  <c r="A119" i="3"/>
  <c r="C106" i="3"/>
  <c r="C116" i="3"/>
  <c r="C122" i="3"/>
  <c r="C128" i="3"/>
  <c r="C130" i="3"/>
  <c r="C113" i="3"/>
  <c r="B113" i="3"/>
  <c r="C114" i="3"/>
  <c r="B106" i="3"/>
  <c r="B118" i="3"/>
  <c r="B130" i="3"/>
  <c r="A116" i="3"/>
  <c r="A112" i="3"/>
  <c r="C125" i="3"/>
  <c r="A127" i="3"/>
  <c r="C134" i="3"/>
  <c r="A137" i="3"/>
  <c r="B134" i="3"/>
  <c r="B140" i="3"/>
  <c r="B135" i="3"/>
  <c r="B133" i="3"/>
  <c r="B139" i="3"/>
  <c r="C131" i="3"/>
  <c r="A132" i="3"/>
  <c r="C133" i="3"/>
  <c r="A134" i="3"/>
  <c r="C135" i="3"/>
  <c r="C143" i="3"/>
  <c r="B132" i="3"/>
  <c r="C141" i="3"/>
  <c r="B141" i="3"/>
  <c r="B137" i="3"/>
  <c r="A136" i="3"/>
  <c r="A135" i="3"/>
  <c r="C139" i="3"/>
  <c r="A133" i="3"/>
  <c r="A142" i="3"/>
  <c r="A131" i="3"/>
  <c r="C138" i="3"/>
  <c r="B136" i="3"/>
  <c r="B142" i="3"/>
  <c r="C136" i="3"/>
  <c r="A141" i="3"/>
  <c r="A140" i="3"/>
  <c r="B143" i="3"/>
  <c r="C137" i="3"/>
  <c r="C142" i="3"/>
  <c r="A139" i="3"/>
  <c r="B138" i="3"/>
  <c r="A143" i="3"/>
  <c r="C132" i="3"/>
  <c r="B131" i="3"/>
  <c r="C140" i="3"/>
  <c r="A138" i="3"/>
  <c r="B149" i="3"/>
  <c r="A145" i="3"/>
  <c r="B145" i="3"/>
  <c r="A147" i="3"/>
  <c r="A144" i="3"/>
  <c r="C149" i="3"/>
  <c r="C144" i="3"/>
  <c r="C145" i="3"/>
  <c r="C148" i="3"/>
  <c r="B148" i="3"/>
  <c r="C147" i="3"/>
  <c r="A149" i="3"/>
  <c r="B144" i="3"/>
  <c r="B147" i="3"/>
  <c r="A146" i="3"/>
  <c r="A148" i="3"/>
  <c r="C146" i="3"/>
  <c r="B146" i="3"/>
</calcChain>
</file>

<file path=xl/comments1.xml><?xml version="1.0" encoding="utf-8"?>
<comments xmlns="http://schemas.openxmlformats.org/spreadsheetml/2006/main">
  <authors>
    <author>Hp</author>
  </authors>
  <commentList>
    <comment ref="B1767" authorId="0" shapeId="0">
      <text>
        <r>
          <rPr>
            <b/>
            <sz val="9"/>
            <color indexed="81"/>
            <rFont val="Tahoma"/>
            <charset val="1"/>
          </rPr>
          <t xml:space="preserve">habis
</t>
        </r>
      </text>
    </comment>
    <comment ref="B2420" authorId="0" shapeId="0">
      <text>
        <r>
          <rPr>
            <b/>
            <sz val="9"/>
            <color indexed="81"/>
            <rFont val="Tahoma"/>
            <charset val="1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B983" authorId="0" shapeId="0">
      <text>
        <r>
          <rPr>
            <b/>
            <sz val="9"/>
            <color indexed="81"/>
            <rFont val="Tahoma"/>
            <charset val="1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<sst xmlns="http://schemas.openxmlformats.org/spreadsheetml/2006/main" count="11772" uniqueCount="5669">
  <si>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</si>
  <si>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</si>
  <si>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</si>
  <si>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</si>
  <si>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</si>
  <si>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</si>
  <si>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</si>
  <si>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</si>
  <si>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</si>
  <si>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</si>
  <si>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</si>
  <si>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</si>
  <si>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</si>
  <si>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</si>
  <si>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</si>
  <si>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</si>
  <si>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</si>
  <si>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</si>
  <si>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</si>
  <si>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</si>
  <si>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</si>
  <si>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</si>
  <si>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</si>
  <si>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</si>
  <si>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</si>
  <si>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</si>
  <si>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</si>
  <si>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</si>
  <si>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</si>
  <si>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</si>
  <si>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</si>
  <si>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</si>
  <si>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</si>
  <si>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</si>
  <si>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</si>
  <si>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</si>
  <si>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</si>
  <si>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</si>
  <si>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</si>
  <si>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</si>
  <si>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</si>
  <si>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</si>
  <si>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</si>
  <si>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</si>
  <si>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</si>
  <si>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</si>
  <si>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</si>
  <si>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</si>
  <si>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</si>
  <si>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</si>
  <si>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</si>
  <si>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</si>
  <si>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</si>
  <si>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</si>
  <si>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</si>
  <si>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</si>
  <si>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</si>
  <si>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</si>
  <si>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</si>
  <si>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</si>
  <si>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</si>
  <si>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</si>
  <si>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</si>
  <si>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</si>
  <si>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</si>
  <si>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</si>
  <si>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</si>
  <si>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</si>
  <si>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</si>
  <si>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</si>
  <si>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</si>
  <si>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</si>
  <si>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</si>
  <si>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</si>
  <si>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</si>
  <si>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</si>
  <si>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</si>
  <si>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</si>
  <si>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</si>
  <si>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</si>
  <si>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</si>
  <si>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</si>
  <si>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</si>
  <si>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</si>
  <si>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</si>
  <si>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</si>
  <si>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</si>
  <si>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</si>
  <si>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</si>
  <si>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</si>
  <si>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</si>
  <si>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</si>
  <si>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</si>
  <si>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</si>
  <si>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</si>
  <si>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</si>
  <si>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</si>
  <si>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</si>
  <si>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</si>
  <si>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</si>
  <si>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</si>
  <si>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</si>
  <si>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</si>
  <si>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</si>
  <si>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</si>
  <si>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</si>
  <si>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</si>
  <si>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</si>
  <si>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</si>
  <si>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</si>
  <si>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</si>
  <si>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</si>
  <si>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</si>
  <si>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</si>
  <si>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</si>
  <si>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</si>
  <si>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</si>
  <si>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</si>
  <si>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</si>
  <si>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</si>
  <si>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</si>
  <si>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</si>
  <si>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</si>
  <si>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</si>
  <si>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</si>
  <si>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</si>
  <si>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</si>
  <si>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</si>
  <si>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</si>
  <si>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</si>
  <si>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</si>
  <si>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</si>
  <si>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</si>
  <si>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</si>
  <si>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</si>
  <si>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</si>
  <si>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</si>
  <si>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</si>
  <si>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</si>
  <si>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</si>
  <si>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</si>
  <si>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</si>
  <si>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</si>
  <si>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</si>
  <si>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</si>
  <si>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</si>
  <si>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</si>
  <si>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</si>
  <si>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</si>
  <si>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</si>
  <si>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</si>
  <si>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</si>
  <si>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</si>
  <si>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</si>
  <si>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</si>
  <si>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</si>
  <si>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</si>
  <si>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</si>
  <si>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</si>
  <si>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</si>
  <si>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</si>
  <si>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</si>
  <si>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</si>
  <si>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</si>
  <si>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</si>
  <si>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</si>
  <si>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</si>
  <si>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</si>
  <si>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</si>
  <si>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</si>
  <si>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</si>
  <si>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</si>
  <si>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</si>
  <si>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</si>
  <si>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</si>
  <si>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</si>
  <si>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</si>
  <si>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</si>
  <si>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</si>
  <si>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</si>
  <si>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</si>
  <si>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</si>
  <si>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</si>
  <si>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</si>
  <si>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</si>
  <si>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</si>
  <si>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</si>
  <si>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</si>
  <si>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</si>
  <si>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</si>
  <si>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</si>
  <si>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</si>
  <si>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</si>
  <si>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</si>
  <si>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</si>
  <si>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</si>
  <si>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</si>
  <si>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</si>
  <si>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</si>
  <si>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</si>
  <si>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</si>
  <si>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</si>
  <si>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</si>
  <si>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</si>
  <si>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</si>
  <si>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</si>
  <si>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</si>
  <si>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</si>
  <si>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</si>
  <si>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</si>
  <si>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</si>
  <si>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</si>
  <si>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</si>
  <si>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</si>
  <si>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</si>
  <si>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</si>
  <si>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</si>
  <si>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</si>
  <si>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</si>
  <si>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</si>
  <si>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</si>
  <si>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</si>
  <si>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</si>
  <si>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</si>
  <si>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</si>
  <si>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</si>
  <si>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</si>
  <si>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</si>
  <si>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</si>
  <si>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</si>
  <si>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</si>
  <si>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</si>
  <si>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</si>
  <si>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</si>
  <si>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</si>
  <si>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</si>
  <si>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</si>
  <si>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</si>
  <si>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</si>
  <si>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</si>
  <si>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</si>
  <si>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</si>
  <si>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</si>
  <si>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</si>
  <si>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</si>
  <si>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</si>
  <si>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</si>
  <si>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</si>
  <si>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</si>
  <si>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</si>
  <si>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</si>
  <si>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</si>
  <si>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</si>
  <si>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</si>
  <si>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</si>
  <si>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</si>
  <si>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</si>
  <si>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</si>
  <si>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</si>
  <si>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</si>
  <si>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</si>
  <si>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</si>
  <si>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</si>
  <si>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</si>
  <si>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</si>
  <si>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</si>
  <si>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</si>
  <si>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</si>
  <si>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</si>
  <si>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</si>
  <si>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</si>
  <si>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</si>
  <si>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</si>
  <si>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</si>
  <si>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</si>
  <si>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</si>
  <si>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</si>
  <si>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</si>
  <si>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</si>
  <si>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</si>
  <si>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</si>
  <si>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</si>
  <si>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</si>
  <si>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</si>
  <si>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</si>
  <si>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</si>
  <si>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</si>
  <si>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</si>
  <si>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</si>
  <si>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</si>
  <si>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</si>
  <si>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</si>
  <si>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</si>
  <si>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</si>
  <si>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</si>
  <si>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</si>
  <si>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</si>
  <si>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</si>
  <si>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</si>
  <si>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</si>
  <si>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</si>
  <si>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</si>
  <si>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</si>
  <si>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</si>
  <si>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</si>
  <si>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</si>
  <si>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</si>
  <si>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</si>
  <si>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</si>
  <si>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</si>
  <si>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</si>
  <si>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</si>
  <si>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</si>
  <si>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</si>
  <si>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</si>
  <si>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</si>
  <si>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</si>
  <si>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</si>
  <si>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</si>
  <si>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</si>
  <si>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</si>
  <si>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</si>
  <si>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</si>
  <si>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</si>
  <si>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</si>
  <si>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</si>
  <si>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</si>
  <si>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</si>
  <si>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</si>
  <si>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</si>
  <si>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</si>
  <si>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</si>
  <si>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</si>
  <si>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</si>
  <si>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</si>
  <si>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</si>
  <si>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</si>
  <si>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</si>
  <si>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</si>
  <si>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</si>
  <si>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</si>
  <si>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</si>
  <si>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</si>
  <si>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</si>
  <si>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</si>
  <si>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</si>
  <si>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</si>
  <si>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</si>
  <si>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</si>
  <si>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</si>
  <si>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</si>
  <si>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</si>
  <si>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</si>
  <si>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</si>
  <si>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</si>
  <si>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</si>
  <si>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</si>
  <si>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</si>
  <si>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</si>
  <si>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</si>
  <si>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</si>
  <si>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</si>
  <si>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</si>
  <si>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</si>
  <si>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</si>
  <si>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</si>
  <si>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</si>
  <si>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</si>
  <si>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</si>
  <si>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</si>
  <si>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</si>
  <si>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</si>
  <si>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</si>
  <si>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</si>
  <si>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</si>
  <si>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</si>
  <si>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</si>
  <si>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</si>
  <si>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</si>
  <si>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</si>
  <si>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</si>
  <si>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</si>
  <si>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</si>
  <si>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</si>
  <si>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</si>
  <si>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</si>
  <si>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</si>
  <si>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</si>
  <si>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</si>
  <si>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</si>
  <si>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</si>
  <si>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</si>
  <si>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</si>
  <si>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</si>
  <si>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</si>
  <si>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</si>
  <si>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</si>
  <si>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</si>
  <si>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</si>
  <si>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</si>
  <si>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</si>
  <si>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</si>
  <si>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</si>
  <si>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</si>
  <si>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</si>
  <si>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</si>
  <si>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</si>
  <si>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</si>
  <si>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</si>
  <si>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</si>
  <si>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</si>
  <si>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</si>
  <si>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</si>
  <si>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</si>
  <si>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</si>
  <si>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</si>
  <si>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</si>
  <si>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</si>
  <si>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</si>
  <si>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</si>
  <si>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</si>
  <si>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</si>
  <si>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</si>
  <si>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</si>
  <si>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</si>
  <si>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</si>
  <si>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</si>
  <si>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</si>
  <si>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</si>
  <si>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</si>
  <si>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</si>
  <si>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</si>
  <si>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</si>
  <si>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</si>
  <si>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</si>
  <si>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</si>
  <si>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</si>
  <si>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</si>
  <si>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</si>
  <si>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</si>
  <si>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</si>
  <si>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</si>
  <si>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</si>
  <si>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</si>
  <si>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</si>
  <si>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</si>
  <si>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</si>
  <si>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</si>
  <si>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</si>
  <si>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</si>
  <si>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</si>
  <si>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</si>
  <si>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</si>
  <si>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</si>
  <si>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</si>
  <si>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</si>
  <si>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</si>
  <si>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</si>
  <si>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</si>
  <si>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</si>
  <si>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</si>
  <si>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</si>
  <si>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</si>
  <si>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</si>
  <si>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</si>
  <si>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</si>
  <si>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</si>
  <si>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</si>
  <si>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</si>
  <si>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</si>
  <si>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</si>
  <si>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</si>
  <si>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</si>
  <si>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</si>
  <si>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</si>
  <si>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</si>
  <si>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</si>
  <si>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</si>
  <si>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</si>
  <si>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</si>
  <si>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</si>
  <si>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</si>
  <si>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</si>
  <si>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</si>
  <si>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</si>
  <si>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</si>
  <si>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</si>
  <si>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</si>
  <si>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</si>
  <si>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</si>
  <si>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</si>
  <si>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</si>
  <si>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</si>
  <si>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</si>
  <si>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</si>
  <si>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</si>
  <si>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</si>
  <si>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</si>
  <si>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</si>
  <si>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</si>
  <si>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</si>
  <si>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</si>
  <si>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</si>
  <si>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</si>
  <si>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</si>
  <si>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</si>
  <si>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</si>
  <si>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</si>
  <si>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</si>
  <si>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</si>
  <si>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</si>
  <si>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</si>
  <si>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</si>
  <si>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</si>
  <si>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</si>
  <si>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</si>
  <si>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</si>
  <si>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</si>
  <si>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</si>
  <si>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</si>
  <si>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</si>
  <si>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</si>
  <si>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</si>
  <si>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</si>
  <si>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</si>
  <si>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</si>
  <si>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</si>
  <si>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</si>
  <si>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</si>
  <si>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</si>
  <si>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</si>
  <si>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</si>
  <si>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</si>
  <si>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</si>
  <si>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</si>
  <si>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</si>
  <si>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</si>
  <si>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</si>
  <si>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</si>
  <si>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</si>
  <si>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</si>
  <si>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</si>
  <si>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</si>
  <si>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</si>
  <si>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</si>
  <si>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</si>
  <si>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</si>
  <si>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</si>
  <si>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</si>
  <si>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</si>
  <si>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</si>
  <si>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</si>
  <si>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</si>
  <si>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</si>
  <si>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</si>
  <si>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</si>
  <si>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</si>
  <si>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</si>
  <si>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</si>
  <si>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</si>
  <si>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</si>
  <si>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</si>
  <si>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</si>
  <si>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</si>
  <si>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</si>
  <si>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</si>
  <si>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</si>
  <si>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</si>
  <si>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</si>
  <si>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</si>
  <si>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</si>
  <si>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</si>
  <si>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</si>
  <si>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</si>
  <si>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</si>
  <si>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</si>
  <si>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</si>
  <si>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</si>
  <si>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</si>
  <si>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</si>
  <si>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</si>
  <si>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</si>
  <si>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</si>
  <si>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</si>
  <si>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</si>
  <si>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</si>
  <si>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</si>
  <si>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</si>
  <si>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</si>
  <si>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</si>
  <si>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</si>
  <si>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</si>
  <si>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</si>
  <si>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</si>
  <si>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</si>
  <si>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</si>
  <si>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</si>
  <si>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</si>
  <si>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</si>
  <si>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</si>
  <si>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</si>
  <si>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</si>
  <si>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</si>
  <si>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</si>
  <si>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</si>
  <si>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</si>
  <si>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</si>
  <si>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</si>
  <si>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</si>
  <si>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</si>
  <si>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</si>
  <si>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</si>
  <si>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</si>
  <si>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</si>
  <si>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</si>
  <si>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</si>
  <si>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</si>
  <si>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</si>
  <si>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</si>
  <si>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</si>
  <si>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</si>
  <si>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</si>
  <si>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</si>
  <si>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</si>
  <si>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</si>
  <si>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</si>
  <si>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</si>
  <si>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</si>
  <si>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</si>
  <si>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</si>
  <si>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</si>
  <si>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</si>
  <si>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</si>
  <si>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</si>
  <si>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</si>
  <si>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</si>
  <si>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</si>
  <si>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</si>
  <si>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</si>
  <si>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</si>
  <si>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</si>
  <si>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</si>
  <si>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</si>
  <si>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</si>
  <si>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</si>
  <si>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</si>
  <si>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</si>
  <si>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</si>
  <si>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</si>
  <si>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</si>
  <si>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</si>
  <si>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</si>
  <si>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</si>
  <si>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</si>
  <si>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</si>
  <si>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</si>
  <si>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</si>
  <si>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</si>
  <si>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</si>
  <si>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</si>
  <si>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</si>
  <si>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</si>
  <si>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</si>
  <si>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</si>
  <si>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</si>
  <si>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</si>
  <si>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</si>
  <si>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</si>
  <si>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</si>
  <si>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</si>
  <si>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</si>
  <si>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</si>
  <si>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</si>
  <si>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</si>
  <si>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</si>
  <si>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</si>
  <si>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</si>
  <si>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</si>
  <si>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</si>
  <si>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</si>
  <si>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</si>
  <si>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</si>
  <si>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</si>
  <si>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</si>
  <si>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</si>
  <si>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</si>
  <si>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</si>
  <si>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</si>
  <si>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</si>
  <si>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</si>
  <si>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</si>
  <si>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</si>
  <si>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</si>
  <si>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</si>
  <si>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</si>
  <si>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</si>
  <si>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</si>
  <si>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</si>
  <si>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</si>
  <si>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</si>
  <si>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</si>
  <si>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</si>
  <si>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</si>
  <si>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</si>
  <si>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</si>
  <si>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</si>
  <si>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</si>
  <si>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</si>
  <si>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</si>
  <si>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</si>
  <si>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</si>
  <si>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</si>
  <si>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</si>
  <si>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</si>
  <si>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</si>
  <si>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</si>
  <si>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</si>
  <si>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</si>
  <si>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</si>
  <si>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</si>
  <si>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</si>
  <si>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</si>
  <si>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</si>
  <si>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</si>
  <si>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</si>
  <si>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</si>
  <si>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</si>
  <si>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</si>
  <si>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</si>
  <si>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</si>
  <si>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</si>
  <si>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</si>
  <si>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</si>
  <si>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</si>
  <si>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</si>
  <si>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</si>
  <si>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</si>
  <si>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</si>
  <si>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</si>
  <si>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</si>
  <si>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</si>
  <si>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</si>
  <si>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</si>
  <si>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</si>
  <si>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</si>
  <si>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</si>
  <si>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</si>
  <si>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</si>
  <si>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</si>
  <si>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</si>
  <si>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</si>
  <si>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</si>
  <si>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</si>
  <si>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</si>
  <si>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</si>
  <si>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</si>
  <si>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</si>
  <si>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</si>
  <si>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</si>
  <si>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</si>
  <si>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</si>
  <si>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</si>
  <si>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</si>
  <si>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</si>
  <si>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</si>
  <si>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</si>
  <si>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</si>
  <si>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</si>
  <si>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</si>
  <si>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</si>
  <si>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</si>
  <si>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</si>
  <si>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</si>
  <si>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</si>
  <si>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</si>
  <si>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</si>
  <si>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</si>
  <si>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</si>
  <si>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</si>
  <si>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</si>
  <si>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</si>
  <si>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</si>
  <si>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</si>
  <si>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</si>
  <si>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</si>
  <si>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</si>
  <si>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</si>
  <si>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</si>
  <si>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</si>
  <si>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</si>
  <si>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</si>
  <si>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</si>
  <si>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</si>
  <si>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</si>
  <si>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</si>
  <si>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</si>
  <si>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</si>
  <si>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</si>
  <si>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</si>
  <si>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</si>
  <si>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</si>
  <si>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</si>
  <si>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</si>
  <si>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</si>
  <si>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</si>
  <si>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</si>
  <si>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</si>
  <si>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</si>
  <si>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</si>
  <si>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</si>
  <si>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</si>
  <si>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</si>
  <si>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</si>
  <si>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</si>
  <si>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</si>
  <si>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</si>
  <si>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</si>
  <si>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</si>
  <si>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</si>
  <si>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</si>
  <si>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</si>
  <si>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</si>
  <si>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</si>
  <si>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</si>
  <si>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</si>
  <si>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</si>
  <si>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</si>
  <si>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</si>
  <si>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</si>
  <si>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</si>
  <si>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</si>
  <si>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</si>
  <si>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</si>
  <si>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</si>
  <si>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</si>
  <si>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</si>
  <si>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</si>
  <si>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</si>
  <si>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</si>
  <si>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</si>
  <si>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</si>
  <si>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</si>
  <si>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</si>
  <si>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</si>
  <si>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</si>
  <si>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</si>
  <si>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</si>
  <si>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</si>
  <si>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</si>
  <si>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</si>
  <si>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</si>
  <si>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</si>
  <si>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</si>
  <si>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</si>
  <si>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</si>
  <si>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</si>
  <si>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</si>
  <si>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</si>
  <si>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</si>
  <si>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</si>
  <si>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</si>
  <si>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</si>
  <si>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</si>
  <si>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</si>
  <si>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</si>
  <si>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</si>
  <si>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</si>
  <si>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</si>
  <si>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</si>
  <si>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</si>
  <si>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</si>
  <si>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</si>
  <si>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</si>
  <si>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</si>
  <si>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</si>
  <si>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</si>
  <si>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</si>
  <si>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</si>
  <si>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</si>
  <si>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</si>
  <si>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</si>
  <si>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</si>
  <si>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</si>
  <si>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</si>
  <si>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</si>
  <si>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</si>
  <si>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</si>
  <si>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</si>
  <si>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</si>
  <si>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</si>
  <si>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</si>
  <si>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</si>
  <si>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</si>
  <si>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</si>
  <si>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</si>
  <si>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</si>
  <si>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</si>
  <si>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</si>
  <si>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</si>
  <si>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</si>
  <si>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</si>
  <si>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</si>
  <si>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</si>
  <si>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</si>
  <si>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</si>
  <si>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</si>
  <si>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</si>
  <si>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</si>
  <si>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</si>
  <si>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</si>
  <si>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</si>
  <si>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</si>
  <si>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</si>
  <si>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</si>
  <si>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</si>
  <si>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</si>
  <si>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</si>
  <si>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</si>
  <si>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</si>
  <si>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</si>
  <si>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</si>
  <si>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</si>
  <si>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</si>
  <si>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</si>
  <si>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</si>
  <si>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</si>
  <si>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</si>
  <si>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</si>
  <si>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</si>
  <si>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</si>
  <si>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</si>
  <si>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</si>
  <si>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</si>
  <si>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</si>
  <si>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</si>
  <si>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</si>
  <si>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</si>
  <si>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</si>
  <si>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</si>
  <si>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</si>
  <si>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</si>
  <si>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</si>
  <si>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</si>
  <si>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</si>
  <si>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</si>
  <si>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</si>
  <si>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</si>
  <si>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</si>
  <si>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</si>
  <si>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</si>
  <si>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</si>
  <si>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</si>
  <si>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</si>
  <si>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</si>
  <si>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</si>
  <si>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</si>
  <si>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</si>
  <si>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</si>
  <si>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</si>
  <si>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</si>
  <si>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</si>
  <si>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</si>
  <si>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</si>
  <si>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</si>
  <si>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</si>
  <si>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</si>
  <si>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</si>
  <si>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</si>
  <si>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</si>
  <si>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</si>
  <si>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</si>
  <si>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</si>
  <si>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</si>
  <si>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</si>
  <si>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</si>
  <si>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</si>
  <si>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</si>
  <si>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</si>
  <si>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</si>
  <si>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</si>
  <si>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</si>
  <si>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</si>
  <si>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</si>
  <si>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</si>
  <si>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</si>
  <si>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</si>
  <si>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</si>
  <si>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</si>
  <si>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</si>
  <si>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</si>
  <si>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</si>
  <si>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</si>
  <si>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</si>
  <si>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</si>
  <si>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</si>
  <si>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</si>
  <si>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</si>
  <si>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</si>
  <si>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</si>
  <si>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</si>
  <si>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</si>
  <si>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</si>
  <si>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</si>
  <si>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</si>
  <si>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</si>
  <si>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</si>
  <si>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</si>
  <si>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</si>
  <si>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</si>
  <si>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</si>
  <si>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</si>
  <si>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</si>
  <si>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</si>
  <si>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</si>
  <si>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</si>
  <si>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</si>
  <si>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</si>
  <si>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</si>
  <si>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</si>
  <si>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</si>
  <si>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</si>
  <si>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</si>
  <si>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</si>
  <si>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</si>
  <si>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</si>
  <si>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</si>
  <si>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</si>
  <si>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</si>
  <si>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</si>
  <si>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</si>
  <si>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</si>
  <si>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</si>
  <si>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</si>
  <si>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</si>
  <si>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</si>
  <si>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</si>
  <si>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</si>
  <si>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</si>
  <si>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</si>
  <si>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</si>
  <si>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</si>
  <si>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</si>
  <si>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</si>
  <si>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</si>
  <si>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</si>
  <si>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</si>
  <si>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</si>
  <si>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</si>
  <si>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</si>
  <si>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</si>
  <si>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</si>
  <si>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</si>
  <si>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</si>
  <si>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</si>
  <si>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</si>
  <si>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</si>
  <si>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</si>
  <si>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</si>
  <si>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</si>
  <si>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</si>
  <si>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</si>
  <si>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</si>
  <si>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</si>
  <si>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</si>
  <si>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</si>
  <si>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</si>
  <si>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</si>
  <si>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</si>
  <si>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</si>
  <si>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</si>
  <si>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</si>
  <si>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</si>
  <si>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</si>
  <si>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</si>
  <si>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</si>
  <si>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</si>
  <si>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</si>
  <si>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</si>
  <si>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</si>
  <si>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</si>
  <si>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</si>
  <si>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</si>
  <si>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</si>
  <si>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</si>
  <si>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</si>
  <si>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</si>
  <si>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</si>
  <si>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</si>
  <si>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</si>
  <si>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</si>
  <si>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</si>
  <si>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</si>
  <si>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</si>
  <si>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</si>
  <si>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</si>
  <si>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</si>
  <si>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</si>
  <si>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</si>
  <si>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</si>
  <si>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</si>
  <si>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</si>
  <si>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</si>
  <si>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</si>
  <si>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</si>
  <si>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</si>
  <si>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</si>
  <si>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</si>
  <si>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</si>
  <si>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</si>
  <si>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</si>
  <si>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</si>
  <si>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</si>
  <si>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</si>
  <si>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</si>
  <si>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</si>
  <si>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</si>
  <si>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</si>
  <si>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</si>
  <si>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</si>
  <si>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</si>
  <si>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</si>
  <si>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</si>
  <si>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</si>
  <si>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</si>
  <si>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</si>
  <si>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</si>
  <si>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</si>
  <si>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</si>
  <si>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</si>
  <si>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</si>
  <si>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</si>
  <si>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</si>
  <si>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</si>
  <si>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</si>
  <si>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</si>
  <si>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</si>
  <si>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</si>
  <si>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</si>
  <si>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</si>
  <si>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</si>
  <si>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</si>
  <si>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</si>
  <si>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</si>
  <si>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</si>
  <si>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</si>
  <si>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</si>
  <si>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</si>
  <si>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</si>
  <si>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</si>
  <si>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</si>
  <si>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</si>
  <si>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</si>
  <si>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</si>
  <si>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</si>
  <si>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</si>
  <si>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</si>
  <si>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</si>
  <si>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</si>
  <si>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</si>
  <si>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</si>
  <si>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</si>
  <si>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</si>
  <si>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</si>
  <si>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</si>
  <si>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</si>
  <si>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</si>
  <si>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</si>
  <si>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</si>
  <si>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</si>
  <si>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</si>
  <si>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</si>
  <si>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</si>
  <si>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</si>
  <si>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</si>
  <si>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</si>
  <si>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</si>
  <si>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</si>
  <si>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</si>
  <si>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</si>
  <si>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</si>
  <si>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</si>
  <si>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</si>
  <si>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</si>
  <si>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</si>
  <si>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</si>
  <si>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</si>
  <si>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</si>
  <si>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</si>
  <si>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</si>
  <si>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</si>
  <si>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</si>
  <si>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</si>
  <si>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</si>
  <si>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</si>
  <si>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</si>
  <si>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</si>
  <si>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</si>
  <si>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</si>
  <si>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</si>
  <si>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</si>
  <si>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</si>
  <si>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</si>
  <si>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</si>
  <si>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</si>
  <si>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</si>
  <si>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</si>
  <si>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</si>
  <si>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</si>
  <si>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</si>
  <si>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</si>
  <si>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</si>
  <si>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</si>
  <si>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</si>
  <si>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</si>
  <si>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</si>
  <si>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</si>
  <si>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</si>
  <si>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</si>
  <si>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</si>
  <si>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</si>
  <si>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</si>
  <si>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</si>
  <si>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</si>
  <si>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</si>
  <si>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</si>
  <si>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</si>
  <si>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</si>
  <si>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</si>
  <si>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</si>
  <si>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</si>
  <si>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</si>
  <si>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</si>
  <si>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</si>
  <si>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</si>
  <si>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</si>
  <si>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</si>
  <si>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</si>
  <si>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</si>
  <si>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</si>
  <si>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</si>
  <si>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</si>
  <si>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</si>
  <si>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</si>
  <si>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</si>
  <si>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</si>
  <si>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</si>
  <si>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</si>
  <si>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</si>
  <si>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</si>
  <si>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</si>
  <si>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</si>
  <si>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</si>
  <si>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</si>
  <si>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</si>
  <si>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</si>
  <si>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</si>
  <si>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</si>
  <si>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</si>
  <si>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</si>
  <si>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</si>
  <si>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</si>
  <si>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</si>
  <si>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</si>
  <si>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</si>
  <si>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</si>
  <si>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</si>
  <si>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</si>
  <si>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</si>
  <si>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</si>
  <si>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</si>
  <si>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</si>
  <si>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</si>
  <si>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</si>
  <si>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</si>
  <si>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</si>
  <si>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</si>
  <si>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</si>
  <si>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</si>
  <si>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</si>
  <si>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</si>
  <si>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</si>
  <si>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</si>
  <si>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</si>
  <si>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</si>
  <si>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</si>
  <si>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</si>
  <si>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</si>
  <si>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</si>
  <si>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</si>
  <si>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</si>
  <si>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</si>
  <si>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</si>
  <si>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</si>
  <si>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</si>
  <si>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</si>
  <si>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</si>
  <si>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</si>
  <si>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</si>
  <si>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</si>
  <si>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</si>
  <si>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</si>
  <si>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</si>
  <si>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</si>
  <si>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</si>
  <si>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</si>
  <si>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</si>
  <si>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</si>
  <si>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</si>
  <si>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</si>
  <si>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</si>
  <si>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</si>
  <si>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</si>
  <si>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</si>
  <si>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</si>
  <si>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</si>
  <si>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</si>
  <si>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</si>
  <si>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</si>
  <si>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</si>
  <si>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</si>
  <si>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</si>
  <si>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</si>
  <si>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</si>
  <si>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</si>
  <si>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</si>
  <si>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</si>
  <si>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</si>
  <si>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</si>
  <si>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</si>
  <si>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</si>
  <si>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</si>
  <si>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</si>
  <si>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</si>
  <si>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</si>
  <si>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</si>
  <si>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</si>
  <si>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</si>
  <si>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</si>
  <si>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</si>
  <si>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</si>
  <si>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</si>
  <si>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</si>
  <si>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</si>
  <si>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</si>
  <si>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</si>
  <si>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</si>
  <si>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</si>
  <si>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</si>
  <si>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</si>
  <si>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</si>
  <si>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</si>
  <si>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</si>
  <si>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</si>
  <si>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</si>
  <si>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</si>
  <si>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</si>
  <si>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</si>
  <si>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</si>
  <si>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</si>
  <si>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</si>
  <si>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</si>
  <si>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</si>
  <si>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</si>
  <si>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</si>
  <si>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</si>
  <si>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</si>
  <si>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</si>
  <si>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</si>
  <si>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</si>
  <si>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</si>
  <si>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</si>
  <si>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</si>
  <si>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</si>
  <si>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</si>
  <si>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</si>
  <si>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</si>
  <si>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</si>
  <si>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</si>
  <si>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</si>
  <si>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</si>
  <si>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</si>
  <si>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</si>
  <si>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</si>
  <si>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</si>
  <si>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</si>
  <si>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</si>
  <si>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</si>
  <si>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</si>
  <si>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</si>
  <si>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</si>
  <si>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</si>
  <si>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</si>
  <si>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</si>
  <si>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</si>
  <si>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</si>
  <si>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</si>
  <si>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</si>
  <si>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</si>
  <si>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</si>
  <si>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</si>
  <si>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</si>
  <si>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</si>
  <si>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</si>
  <si>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</si>
  <si>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</si>
  <si>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</si>
  <si>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</si>
  <si>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</si>
  <si>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</si>
  <si>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</si>
  <si>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</si>
  <si>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</si>
  <si>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</si>
  <si>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</si>
  <si>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</si>
  <si>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</si>
  <si>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</si>
  <si>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</si>
  <si>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</si>
  <si>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</si>
  <si>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</si>
  <si>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</si>
  <si>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</si>
  <si>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</si>
  <si>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</si>
  <si>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</si>
  <si>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</si>
  <si>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</si>
  <si>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</si>
  <si>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</si>
  <si>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</si>
  <si>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</si>
  <si>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</si>
  <si>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</si>
  <si>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</si>
  <si>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</si>
  <si>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</si>
  <si>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</si>
  <si>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</si>
  <si>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</si>
  <si>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</si>
  <si>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</si>
  <si>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</si>
  <si>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</si>
  <si>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</si>
  <si>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</si>
  <si>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</si>
  <si>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</si>
  <si>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</si>
  <si>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</si>
  <si>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</si>
  <si>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</si>
  <si>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</si>
  <si>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</si>
  <si>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</si>
  <si>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</si>
  <si>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</si>
  <si>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</si>
  <si>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</si>
  <si>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</si>
  <si>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</si>
  <si>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</si>
  <si>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</si>
  <si>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</si>
  <si>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</si>
  <si>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</si>
  <si>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</si>
  <si>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</si>
  <si>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</si>
  <si>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</si>
  <si>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</si>
  <si>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</si>
  <si>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</si>
  <si>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</si>
  <si>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</si>
  <si>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</si>
  <si>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</si>
  <si>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</si>
  <si>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</si>
  <si>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</si>
  <si>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</si>
  <si>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</si>
  <si>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</si>
  <si>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</si>
  <si>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</si>
  <si>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</si>
  <si>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</si>
  <si>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</si>
  <si>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</si>
  <si>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</si>
  <si>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</si>
  <si>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</si>
  <si>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</si>
  <si>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</si>
  <si>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</si>
  <si>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</si>
  <si>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</si>
  <si>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</si>
  <si>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</si>
  <si>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</si>
  <si>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</si>
  <si>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</si>
  <si>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</si>
  <si>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</si>
  <si>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</si>
  <si>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</si>
  <si>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</si>
  <si>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</si>
  <si>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</si>
  <si>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</si>
  <si>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</si>
  <si>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</si>
  <si>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</si>
  <si>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</si>
  <si>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</si>
  <si>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</si>
  <si>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</si>
  <si>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</si>
  <si>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</si>
  <si>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</si>
  <si>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</si>
  <si>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</si>
  <si>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</si>
  <si>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</si>
  <si>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</si>
  <si>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</si>
  <si>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</si>
  <si>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</si>
  <si>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</si>
  <si>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</si>
  <si>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</si>
  <si>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</si>
  <si>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</si>
  <si>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</si>
  <si>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</si>
  <si>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</si>
  <si>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</si>
  <si>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</si>
  <si>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</si>
  <si>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</si>
  <si>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</si>
  <si>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</si>
  <si>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</si>
  <si>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</si>
  <si>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</si>
  <si>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</si>
  <si>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</si>
  <si>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</si>
  <si>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</si>
  <si>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</si>
  <si>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</si>
  <si>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</si>
  <si>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</si>
  <si>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</si>
  <si>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</si>
  <si>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</si>
  <si>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</si>
  <si>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</si>
  <si>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</si>
  <si>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</si>
  <si>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</si>
  <si>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</si>
  <si>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</si>
  <si>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</si>
  <si>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</si>
  <si>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</si>
  <si>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</si>
  <si>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</si>
  <si>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</si>
  <si>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</si>
  <si>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</si>
  <si>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</si>
  <si>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</si>
  <si>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</si>
  <si>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</si>
  <si>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</si>
  <si>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</si>
  <si>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</si>
  <si>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</si>
  <si>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</si>
  <si>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</si>
  <si>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</si>
  <si>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</si>
  <si>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</si>
  <si>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</si>
  <si>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</si>
  <si>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</si>
  <si>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</si>
  <si>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</si>
  <si>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</si>
  <si>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</si>
  <si>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</si>
  <si>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</si>
  <si>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</si>
  <si>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</si>
  <si>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</si>
  <si>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</si>
  <si>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</si>
  <si>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</si>
  <si>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</si>
  <si>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</si>
  <si>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</si>
  <si>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</si>
  <si>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</si>
  <si>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</si>
  <si>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</si>
  <si>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</si>
  <si>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</si>
  <si>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</si>
  <si>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</si>
  <si>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</si>
  <si>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</si>
  <si>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</si>
  <si>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</si>
  <si>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</si>
  <si>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</si>
  <si>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</si>
  <si>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</si>
  <si>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</si>
  <si>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</si>
  <si>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</si>
  <si>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</si>
  <si>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</si>
  <si>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</si>
  <si>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</si>
  <si>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</si>
  <si>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</si>
  <si>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</si>
  <si>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</si>
  <si>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</si>
  <si>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</si>
  <si>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</si>
  <si>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</si>
  <si>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</si>
  <si>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</si>
  <si>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</si>
  <si>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</si>
  <si>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</si>
  <si>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</si>
  <si>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</si>
  <si>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</si>
  <si>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</si>
  <si>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</si>
  <si>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</si>
  <si>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</si>
  <si>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</si>
  <si>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</si>
  <si>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</si>
  <si>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</si>
  <si>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</si>
  <si>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</si>
  <si>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</si>
  <si>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</si>
  <si>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</si>
  <si>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</si>
  <si>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</si>
  <si>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</si>
  <si>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</si>
  <si>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</si>
  <si>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</si>
  <si>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</si>
  <si>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</si>
  <si>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</si>
  <si>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</si>
  <si>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</si>
  <si>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</si>
  <si>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</si>
  <si>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</si>
  <si>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</si>
  <si>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</si>
  <si>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</si>
  <si>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</si>
  <si>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</si>
  <si>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</si>
  <si>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</si>
  <si>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</si>
  <si>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</si>
  <si>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</si>
  <si>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</si>
  <si>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</si>
  <si>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</si>
  <si>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</si>
  <si>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</si>
  <si>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</si>
  <si>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</si>
  <si>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</si>
  <si>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</si>
  <si>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</si>
  <si>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</si>
  <si>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</si>
  <si>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</si>
  <si>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</si>
  <si>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</si>
  <si>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</si>
  <si>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</si>
  <si>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</si>
  <si>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</si>
  <si>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</si>
  <si>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</si>
  <si>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</si>
  <si>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</si>
  <si>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</si>
  <si>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</si>
  <si>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</si>
  <si>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</si>
  <si>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</si>
  <si>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</si>
  <si>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</si>
  <si>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</si>
  <si>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</si>
  <si>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</si>
  <si>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</si>
  <si>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</si>
  <si>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</si>
  <si>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</si>
  <si>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</si>
  <si>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</si>
  <si>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</si>
  <si>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</si>
  <si>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</si>
  <si>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</si>
  <si>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</si>
  <si>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</si>
  <si>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</si>
  <si>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</si>
  <si>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</si>
  <si>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</si>
  <si>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</si>
  <si>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</si>
  <si>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</si>
  <si>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</si>
  <si>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</si>
  <si>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</si>
  <si>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</si>
  <si>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</si>
  <si>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</si>
  <si>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</si>
  <si>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</si>
  <si>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</si>
  <si>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</si>
  <si>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</si>
  <si>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</si>
  <si>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</si>
  <si>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</si>
  <si>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</si>
  <si>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</si>
  <si>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</si>
  <si>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</si>
  <si>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</si>
  <si>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</si>
  <si>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</si>
  <si>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</si>
  <si>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</si>
  <si>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</si>
  <si>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</si>
  <si>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</si>
  <si>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</si>
  <si>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</si>
  <si>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</si>
  <si>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</si>
  <si>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</si>
  <si>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</si>
  <si>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</si>
  <si>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</si>
  <si>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</si>
  <si>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</si>
  <si>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</si>
  <si>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</si>
  <si>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</si>
  <si>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</si>
  <si>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</si>
  <si>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</si>
  <si>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</si>
  <si>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</si>
  <si>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</si>
  <si>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</si>
  <si>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</si>
  <si>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</si>
  <si>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</si>
  <si>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</si>
  <si>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</si>
  <si>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</si>
  <si>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</si>
  <si>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</si>
  <si>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</si>
  <si>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</si>
  <si>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</si>
  <si>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</si>
  <si>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</si>
  <si>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</si>
  <si>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</si>
  <si>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</si>
  <si>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</si>
  <si>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</si>
  <si>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</si>
  <si>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</si>
  <si>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</si>
  <si>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</si>
  <si>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</si>
  <si>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</si>
  <si>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</si>
  <si>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</si>
  <si>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</si>
  <si>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</si>
  <si>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</si>
  <si>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</si>
  <si>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</si>
  <si>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</si>
  <si>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</si>
  <si>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</si>
  <si>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</si>
  <si>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</si>
  <si>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</si>
  <si>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</si>
  <si>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</si>
  <si>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</si>
  <si>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</si>
  <si>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</si>
  <si>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</si>
  <si>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</si>
  <si>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</si>
  <si>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</si>
  <si>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</si>
  <si>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</si>
  <si>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</si>
  <si>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</si>
  <si>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</si>
  <si>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</si>
  <si>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</si>
  <si>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</si>
  <si>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</si>
  <si>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</si>
  <si>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</si>
  <si>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</si>
  <si>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</si>
  <si>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</si>
  <si>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</si>
  <si>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</si>
  <si>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</si>
  <si>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</si>
  <si>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</si>
  <si>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</si>
  <si>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</si>
  <si>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</si>
  <si>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</si>
  <si>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</si>
  <si>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</si>
  <si>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</si>
  <si>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</si>
  <si>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</si>
  <si>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</si>
  <si>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</si>
  <si>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</si>
  <si>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</si>
  <si>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</si>
  <si>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</si>
  <si>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</si>
  <si>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</si>
  <si>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</si>
  <si>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</si>
  <si>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</si>
  <si>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</si>
  <si>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</si>
  <si>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</si>
  <si>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</si>
  <si>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</si>
  <si>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</si>
  <si>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</si>
  <si>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</si>
  <si>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</si>
  <si>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</si>
  <si>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</si>
  <si>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</si>
  <si>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</si>
  <si>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</si>
  <si>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</si>
  <si>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</si>
  <si>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</si>
  <si>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</si>
  <si>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</si>
  <si>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</si>
  <si>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</si>
  <si>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</si>
  <si>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</si>
  <si>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</si>
  <si>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</si>
  <si>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</si>
  <si>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</si>
  <si>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</si>
  <si>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</si>
  <si>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</si>
  <si>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</si>
  <si>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</si>
  <si>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</si>
  <si>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</si>
  <si>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</si>
  <si>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</si>
  <si>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</si>
  <si>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</si>
  <si>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</si>
  <si>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</si>
  <si>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</si>
  <si>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</si>
  <si>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</si>
  <si>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</si>
  <si>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</si>
  <si>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</si>
  <si>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</si>
  <si>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</si>
  <si>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</si>
  <si>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</si>
  <si>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</si>
  <si>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</si>
  <si>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</si>
  <si>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</si>
  <si>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</si>
  <si>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</si>
  <si>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</si>
  <si>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</si>
  <si>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</si>
  <si>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</si>
  <si>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</si>
  <si>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</si>
  <si>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</si>
  <si>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</si>
  <si>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</si>
  <si>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</si>
  <si>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</si>
  <si>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</si>
  <si>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</si>
  <si>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</si>
  <si>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</si>
  <si>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</si>
  <si>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</si>
  <si>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</si>
  <si>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</si>
  <si>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</si>
  <si>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</si>
  <si>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</si>
  <si>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</si>
  <si>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</si>
  <si>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</si>
  <si>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</si>
  <si>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</si>
  <si>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</si>
  <si>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</si>
  <si>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</si>
  <si>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</si>
  <si>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</si>
  <si>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</si>
  <si>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</si>
  <si>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</si>
  <si>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</si>
  <si>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</si>
  <si>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</si>
  <si>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</si>
  <si>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</si>
  <si>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</si>
  <si>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</si>
  <si>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</si>
  <si>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</si>
  <si>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</si>
  <si>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</si>
  <si>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</si>
  <si>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</si>
  <si>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</si>
  <si>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</si>
  <si>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</si>
  <si>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</si>
  <si>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</si>
  <si>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</si>
  <si>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</si>
  <si>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</si>
  <si>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</si>
  <si>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</si>
  <si>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</si>
  <si>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</si>
  <si>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</si>
  <si>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</si>
  <si>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</si>
  <si>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</si>
  <si>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</si>
  <si>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</si>
  <si>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</si>
  <si>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</si>
  <si>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</si>
  <si>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</si>
  <si>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</si>
  <si>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</si>
  <si>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</si>
  <si>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</si>
  <si>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</si>
  <si>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</si>
  <si>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</si>
  <si>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</si>
  <si>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</si>
  <si>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</si>
  <si>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</si>
  <si>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</si>
  <si>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</si>
  <si>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</si>
  <si>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</si>
  <si>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</si>
  <si>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</si>
  <si>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</si>
  <si>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</si>
  <si>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</si>
  <si>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</si>
  <si>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</si>
  <si>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</si>
  <si>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</si>
  <si>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</si>
  <si>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</si>
  <si>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</si>
  <si>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</si>
  <si>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</si>
  <si>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</si>
  <si>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</si>
  <si>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</si>
  <si>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</si>
  <si>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</si>
  <si>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</si>
  <si>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</si>
  <si>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</si>
  <si>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</si>
  <si>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</si>
  <si>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</si>
  <si>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</si>
  <si>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</si>
  <si>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</si>
  <si>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</si>
  <si>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</si>
  <si>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</si>
  <si>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</si>
  <si>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</si>
  <si>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</si>
  <si>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</si>
  <si>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</si>
  <si>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Gunting Kenko SC-828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</si>
  <si>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</si>
  <si>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</si>
  <si>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</si>
  <si>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</si>
  <si>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</si>
  <si>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</si>
  <si>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</si>
  <si>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</si>
  <si>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</si>
  <si>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</si>
  <si>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</si>
  <si>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</si>
  <si>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</si>
  <si>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</si>
  <si>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</si>
  <si>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</si>
  <si>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</si>
  <si>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</si>
  <si>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</si>
  <si>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</si>
  <si>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</si>
  <si>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12W CP-12HALF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</si>
  <si>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</si>
  <si>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</si>
  <si>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</si>
  <si>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</si>
  <si>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</si>
  <si>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</si>
  <si>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</si>
  <si>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</si>
  <si>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</si>
  <si>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</si>
  <si>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</si>
  <si>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</si>
  <si>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</si>
  <si>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</si>
  <si>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</si>
  <si>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</si>
  <si>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</si>
  <si>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</si>
  <si>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</si>
  <si>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</si>
  <si>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</si>
  <si>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</si>
  <si>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</si>
  <si>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</si>
  <si>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</si>
  <si>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</si>
  <si>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</si>
  <si>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</si>
  <si>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</si>
  <si>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</si>
  <si>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</si>
  <si>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</si>
  <si>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</si>
  <si>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</si>
  <si>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</si>
  <si>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</si>
  <si>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</si>
  <si>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</si>
  <si>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</si>
  <si>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</si>
  <si>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</si>
  <si>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</si>
  <si>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</si>
  <si>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</si>
  <si>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</si>
  <si>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</si>
  <si>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</si>
  <si>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</si>
  <si>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</si>
  <si>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</si>
  <si>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</si>
  <si>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</si>
  <si>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</si>
  <si>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</si>
  <si>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</si>
  <si>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</si>
  <si>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</si>
  <si>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</si>
  <si>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</si>
  <si>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</si>
  <si>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</si>
  <si>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</si>
  <si>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</si>
  <si>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</si>
  <si>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</si>
  <si>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</si>
  <si>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</si>
  <si>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</si>
  <si>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</si>
  <si>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</si>
  <si>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</si>
  <si>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</si>
  <si>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</si>
  <si>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</si>
  <si>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</si>
  <si>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</si>
  <si>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</si>
  <si>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</si>
  <si>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</si>
  <si>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</si>
  <si>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</si>
  <si>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</si>
  <si>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</si>
  <si>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</si>
  <si>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</si>
  <si>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</si>
  <si>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</si>
  <si>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</si>
  <si>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</si>
  <si>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</si>
  <si>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</si>
  <si>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</si>
  <si>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</si>
  <si>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</si>
  <si>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</si>
  <si>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</si>
  <si>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</si>
  <si>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</si>
  <si>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</si>
  <si>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</si>
  <si>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</si>
  <si>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</si>
  <si>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</si>
  <si>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</si>
  <si>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</si>
  <si>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</si>
  <si>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</si>
  <si>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</si>
  <si>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</si>
  <si>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</si>
  <si>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</si>
  <si>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</si>
  <si>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</si>
  <si>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</si>
  <si>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</si>
  <si>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</si>
  <si>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</si>
  <si>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</si>
  <si>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</si>
  <si>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</si>
  <si>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</si>
  <si>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</si>
  <si>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</si>
  <si>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</si>
  <si>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</si>
  <si>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</si>
  <si>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</si>
  <si>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</si>
  <si>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</si>
  <si>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</si>
  <si>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</si>
  <si>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</si>
  <si>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</si>
  <si>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</si>
  <si>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</si>
  <si>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</si>
  <si>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</si>
  <si>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</si>
  <si>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</si>
  <si>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</si>
  <si>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</si>
  <si>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</si>
  <si>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</si>
  <si>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</si>
  <si>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</si>
  <si>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</si>
  <si>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</si>
  <si>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</si>
  <si>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</si>
  <si>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</si>
  <si>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</si>
  <si>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</si>
  <si>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</si>
  <si>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</si>
  <si>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</si>
  <si>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</si>
  <si>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</si>
  <si>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</si>
  <si>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</si>
  <si>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</si>
  <si>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</si>
  <si>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</si>
  <si>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</si>
  <si>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</si>
  <si>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</si>
  <si>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</si>
  <si>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</si>
  <si>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</si>
  <si>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</si>
  <si>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</si>
  <si>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</si>
  <si>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</si>
  <si>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</si>
  <si>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</si>
  <si>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</si>
  <si>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</si>
  <si>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</si>
  <si>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</si>
  <si>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</si>
  <si>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</si>
  <si>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</si>
  <si>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</si>
  <si>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</si>
  <si>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</si>
  <si>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</si>
  <si>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</si>
  <si>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</si>
  <si>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</si>
  <si>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</si>
  <si>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</si>
  <si>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</si>
  <si>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</si>
  <si>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</si>
  <si>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</si>
  <si>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</si>
  <si>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</si>
  <si>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</si>
  <si>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</si>
  <si>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</si>
  <si>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</si>
  <si>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</si>
  <si>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</si>
  <si>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</si>
  <si>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</si>
  <si>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</si>
  <si>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</si>
  <si>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</si>
  <si>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</si>
  <si>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</si>
  <si>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</si>
  <si>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</si>
  <si>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</si>
  <si>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</si>
  <si>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</si>
  <si>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</si>
  <si>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</si>
  <si>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</si>
  <si>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</si>
  <si>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</si>
  <si>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</si>
  <si>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</si>
  <si>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</si>
  <si>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</si>
  <si>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</si>
  <si>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</si>
  <si>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</si>
  <si>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</si>
  <si>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</si>
  <si>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</si>
  <si>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</si>
  <si>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</si>
  <si>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</si>
  <si>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</si>
  <si>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</si>
  <si>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</si>
  <si>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</si>
  <si>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</si>
  <si>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</si>
  <si>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</si>
  <si>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</si>
  <si>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</si>
  <si>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</si>
  <si>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</si>
  <si>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</si>
  <si>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</si>
  <si>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</si>
  <si>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</si>
  <si>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</si>
  <si>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</si>
  <si>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</si>
  <si>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</si>
  <si>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</si>
  <si>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</si>
  <si>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</si>
  <si>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</si>
  <si>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</si>
  <si>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</si>
  <si>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</si>
  <si>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</si>
  <si>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</si>
  <si>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</si>
  <si>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</si>
  <si>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</si>
  <si>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</si>
  <si>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</si>
  <si>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</si>
  <si>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</si>
  <si>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</si>
  <si>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</si>
  <si>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</si>
  <si>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</si>
  <si>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</si>
  <si>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</si>
  <si>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</si>
  <si>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</si>
  <si>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</si>
  <si>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</si>
  <si>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</si>
  <si>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</si>
  <si>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</si>
  <si>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</si>
  <si>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</si>
  <si>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</si>
  <si>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</si>
  <si>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</si>
  <si>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</si>
  <si>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</si>
  <si>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</si>
  <si>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</si>
  <si>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</si>
  <si>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</si>
  <si>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</si>
  <si>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</si>
  <si>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</si>
  <si>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</si>
  <si>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</si>
  <si>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</si>
  <si>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</si>
  <si>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</si>
  <si>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</si>
  <si>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</si>
  <si>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</si>
  <si>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</si>
  <si>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</si>
  <si>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</si>
  <si>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</si>
  <si>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</si>
  <si>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</si>
  <si>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Pianika Lovely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</si>
  <si>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</si>
  <si>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</si>
  <si>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</si>
  <si>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</si>
  <si>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</si>
  <si>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</si>
  <si>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</si>
  <si>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</si>
  <si>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</si>
  <si>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</si>
  <si>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</si>
  <si>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</si>
  <si>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</si>
  <si>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</si>
  <si>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</si>
  <si>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</si>
  <si>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</si>
  <si>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</si>
  <si>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</si>
  <si>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</si>
  <si>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</si>
  <si>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</si>
  <si>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</si>
  <si>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</si>
  <si>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</si>
  <si>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</si>
  <si>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</si>
  <si>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</si>
  <si>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</si>
  <si>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</si>
  <si>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</si>
  <si>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</si>
  <si>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</si>
  <si>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</si>
  <si>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</si>
  <si>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</si>
  <si>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</si>
  <si>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</si>
  <si>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</si>
  <si>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</si>
  <si>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</si>
  <si>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</si>
  <si>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</si>
  <si>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</si>
  <si>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</si>
  <si>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</si>
  <si>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</si>
  <si>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</si>
  <si>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</si>
  <si>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</si>
  <si>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</si>
  <si>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</si>
  <si>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</si>
  <si>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</si>
  <si>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</si>
  <si>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</si>
  <si>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</si>
  <si>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</si>
  <si>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</si>
  <si>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</si>
  <si>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</si>
  <si>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</si>
  <si>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</si>
  <si>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</si>
  <si>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</si>
  <si>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</si>
  <si>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</si>
  <si>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</si>
  <si>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</si>
  <si>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</si>
  <si>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</si>
  <si>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</si>
  <si>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</si>
  <si>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</si>
  <si>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</si>
  <si>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</si>
  <si>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</si>
  <si>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</si>
  <si>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</si>
  <si>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</si>
  <si>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</si>
  <si>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</si>
  <si>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</si>
  <si>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</si>
  <si>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</si>
  <si>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</si>
  <si>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</si>
  <si>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</si>
  <si>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</si>
  <si>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</si>
  <si>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</si>
  <si>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</si>
  <si>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</si>
  <si>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</si>
  <si>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</si>
  <si>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</si>
  <si>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</si>
  <si>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</si>
  <si>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</si>
  <si>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</si>
  <si>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</si>
  <si>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</si>
  <si>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</si>
  <si>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</si>
  <si>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</si>
  <si>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</si>
  <si>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</si>
  <si>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</si>
  <si>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</si>
  <si>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</si>
  <si>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</si>
  <si>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</si>
  <si>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</si>
  <si>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</si>
  <si>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</si>
  <si>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</si>
  <si>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</si>
  <si>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</si>
  <si>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</si>
  <si>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</si>
  <si>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</si>
  <si>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</si>
  <si>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</si>
  <si>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</si>
  <si>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</si>
  <si>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</si>
  <si>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</si>
  <si>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</si>
  <si>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</si>
  <si>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</si>
  <si>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</si>
  <si>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</si>
  <si>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</si>
  <si>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</si>
  <si>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</si>
  <si>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</si>
  <si>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</si>
  <si>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</si>
  <si>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</si>
  <si>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</si>
  <si>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</si>
  <si>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</si>
  <si>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</si>
  <si>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</si>
  <si>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</si>
  <si>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</si>
  <si>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</si>
  <si>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</si>
  <si>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</si>
  <si>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</si>
  <si>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</si>
  <si>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</si>
  <si>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</si>
  <si>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</si>
  <si>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</si>
  <si>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</si>
  <si>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</si>
  <si>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</si>
  <si>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</si>
  <si>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</si>
  <si>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</si>
  <si>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</si>
  <si>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</si>
  <si>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</si>
  <si>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</si>
  <si>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</si>
  <si>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</si>
  <si>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</si>
  <si>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</si>
  <si>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</si>
  <si>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</si>
  <si>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</si>
  <si>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</si>
  <si>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</si>
  <si>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</si>
  <si>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</si>
  <si>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</si>
  <si>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</si>
  <si>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</si>
  <si>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</si>
  <si>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</si>
  <si>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</si>
  <si>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</si>
  <si>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</si>
  <si>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</si>
  <si>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</si>
  <si>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</si>
  <si>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</si>
  <si>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</si>
  <si>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</si>
  <si>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</si>
  <si>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</si>
  <si>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</si>
  <si>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</si>
  <si>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</si>
  <si>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</si>
  <si>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</si>
  <si>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</si>
  <si>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</si>
  <si>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</si>
  <si>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</si>
  <si>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</si>
  <si>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</si>
  <si>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</si>
  <si>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</si>
  <si>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</si>
  <si>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</si>
  <si>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</si>
  <si>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</si>
  <si>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</si>
  <si>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</si>
  <si>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</si>
  <si>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</si>
  <si>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</si>
  <si>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</si>
  <si>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</si>
  <si>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</si>
  <si>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</si>
  <si>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</si>
  <si>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</si>
  <si>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</si>
  <si>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</si>
  <si>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</si>
  <si>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</si>
  <si>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</si>
  <si>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</si>
  <si>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</si>
  <si>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</si>
  <si>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</si>
  <si>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</si>
  <si>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</si>
  <si>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</si>
  <si>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</si>
  <si>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</si>
  <si>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</si>
  <si>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</si>
  <si>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</si>
  <si>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</si>
  <si>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</si>
  <si>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</si>
  <si>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</si>
  <si>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</si>
  <si>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</si>
  <si>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</si>
  <si>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</si>
  <si>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</si>
  <si>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</si>
  <si>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</si>
  <si>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</si>
  <si>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</si>
  <si>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</si>
  <si>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</si>
  <si>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</si>
  <si>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</si>
  <si>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</si>
  <si>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</si>
  <si>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</si>
  <si>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</si>
  <si>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</si>
  <si>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</si>
  <si>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</si>
  <si>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</si>
  <si>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</si>
  <si>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</si>
  <si>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</si>
  <si>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</si>
  <si>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</si>
  <si>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</si>
  <si>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</si>
  <si>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</si>
  <si>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</si>
  <si>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</si>
  <si>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</si>
  <si>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</si>
  <si>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</si>
  <si>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</si>
  <si>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</si>
  <si>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</si>
  <si>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</si>
  <si>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</si>
  <si>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</si>
  <si>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</si>
  <si>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</si>
  <si>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</si>
  <si>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</si>
  <si>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</si>
  <si>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</si>
  <si>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</si>
  <si>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</si>
  <si>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</si>
  <si>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</si>
  <si>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</si>
  <si>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</si>
  <si>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</si>
  <si>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</si>
  <si>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</si>
  <si>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</si>
  <si>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</si>
  <si>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</si>
  <si>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</si>
  <si>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</si>
  <si>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</si>
  <si>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</si>
  <si>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</si>
  <si>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</si>
  <si>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</si>
  <si>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</si>
  <si>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</si>
  <si>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</si>
  <si>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</si>
  <si>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</si>
  <si>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</si>
  <si>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</si>
  <si>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</si>
  <si>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</si>
  <si>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</si>
  <si>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</si>
  <si>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</si>
  <si>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</si>
  <si>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</si>
  <si>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</si>
  <si>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</si>
  <si>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</si>
  <si>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</si>
  <si>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</si>
  <si>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</si>
  <si>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</si>
  <si>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</si>
  <si>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</si>
  <si>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</si>
  <si>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</si>
  <si>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</si>
  <si>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</si>
  <si>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</si>
  <si>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</si>
  <si>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</si>
  <si>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</si>
  <si>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</si>
  <si>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</si>
  <si>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</si>
  <si>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</si>
  <si>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</si>
  <si>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</si>
  <si>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</si>
  <si>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</si>
  <si>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</si>
  <si>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</si>
  <si>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</si>
  <si>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</si>
  <si>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</si>
  <si>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</si>
  <si>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</si>
  <si>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</si>
  <si>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</si>
  <si>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</si>
  <si>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</si>
  <si>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</si>
  <si>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</si>
  <si>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</si>
  <si>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</si>
  <si>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</si>
  <si>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</si>
  <si>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</si>
  <si>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</si>
  <si>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</si>
  <si>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</si>
  <si>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</si>
  <si>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</si>
  <si>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</si>
  <si>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</si>
  <si>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</si>
  <si>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</si>
  <si>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</si>
  <si>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</si>
  <si>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</si>
  <si>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</si>
  <si>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</si>
  <si>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</si>
  <si>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</si>
  <si>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</si>
  <si>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</si>
  <si>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</si>
  <si>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</si>
  <si>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</si>
  <si>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</si>
  <si>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</si>
  <si>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</si>
  <si>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</si>
  <si>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</si>
  <si>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</si>
  <si>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</si>
  <si>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</si>
  <si>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</si>
  <si>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</si>
  <si>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</si>
  <si>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</si>
  <si>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</si>
  <si>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</si>
  <si>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</si>
  <si>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</si>
  <si>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</si>
  <si>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</si>
  <si>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</si>
  <si>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</si>
  <si>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</si>
  <si>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</si>
  <si>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</si>
  <si>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</si>
  <si>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</si>
  <si>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</si>
  <si>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</si>
  <si>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</si>
  <si>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</si>
  <si>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</si>
  <si>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</si>
  <si>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</si>
  <si>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</si>
  <si>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</si>
  <si>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</si>
  <si>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</si>
  <si>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</si>
  <si>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</si>
  <si>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</si>
  <si>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</si>
  <si>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</si>
  <si>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</si>
  <si>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</si>
  <si>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</si>
  <si>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</si>
  <si>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</si>
  <si>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</si>
  <si>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</si>
  <si>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</si>
  <si>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</si>
  <si>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</si>
  <si>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</si>
  <si>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</si>
  <si>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</si>
  <si>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</si>
  <si>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</si>
  <si>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</si>
  <si>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</si>
  <si>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</si>
  <si>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</si>
  <si>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</si>
  <si>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</si>
  <si>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</si>
  <si>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</si>
  <si>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</si>
  <si>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</si>
  <si>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</si>
  <si>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</si>
  <si>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</si>
  <si>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</si>
  <si>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</si>
  <si>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</si>
  <si>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</si>
  <si>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</si>
  <si>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</si>
  <si>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</si>
  <si>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</si>
  <si>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</si>
  <si>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</si>
  <si>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</si>
  <si>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</si>
  <si>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</si>
  <si>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</si>
  <si>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</si>
  <si>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</si>
  <si>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</si>
  <si>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</si>
  <si>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</si>
  <si>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</si>
  <si>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</si>
  <si>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</si>
  <si>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</si>
  <si>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</si>
  <si>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</si>
  <si>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</si>
  <si>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</si>
  <si>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</si>
  <si>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</si>
  <si>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</si>
  <si>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</si>
  <si>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</si>
  <si>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</si>
  <si>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</si>
  <si>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</si>
  <si>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</si>
  <si>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</si>
  <si>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</si>
  <si>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</si>
  <si>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</si>
  <si>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</si>
  <si>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</si>
  <si>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</si>
  <si>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</si>
  <si>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</si>
  <si>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</si>
  <si>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</si>
  <si>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</si>
  <si>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</si>
  <si>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</si>
  <si>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</si>
  <si>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</si>
  <si>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</si>
  <si>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</si>
  <si>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</si>
  <si>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</si>
  <si>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</si>
  <si>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</si>
  <si>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</si>
  <si>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</si>
  <si>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</si>
  <si>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</si>
  <si>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</si>
  <si>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</si>
  <si>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</si>
  <si>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</si>
  <si>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</si>
  <si>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</si>
  <si>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</si>
  <si>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</si>
  <si>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</si>
  <si>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</si>
  <si>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</si>
  <si>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</si>
  <si>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</si>
  <si>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</si>
  <si>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</si>
  <si>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</si>
  <si>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</si>
  <si>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</si>
  <si>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</si>
  <si>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</si>
  <si>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</si>
  <si>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</si>
  <si>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</si>
  <si>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</si>
  <si>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</si>
  <si>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</si>
  <si>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</si>
  <si>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</si>
  <si>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</si>
  <si>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</si>
  <si>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</si>
  <si>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</si>
  <si>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</si>
  <si>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</si>
  <si>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</si>
  <si>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</si>
  <si>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</si>
  <si>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</si>
  <si>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</si>
  <si>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</si>
  <si>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</si>
  <si>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</si>
  <si>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</si>
  <si>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</si>
  <si>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</si>
  <si>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</si>
  <si>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</si>
  <si>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</si>
  <si>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</si>
  <si>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</si>
  <si>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</si>
  <si>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</si>
  <si>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</si>
  <si>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</si>
  <si>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</si>
  <si>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</si>
  <si>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</si>
  <si>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</si>
  <si>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</si>
  <si>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</si>
  <si>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</si>
  <si>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</si>
  <si>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</si>
  <si>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</si>
  <si>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</si>
  <si>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</si>
  <si>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</si>
  <si>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</si>
  <si>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</si>
  <si>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</si>
  <si>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</si>
  <si>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</si>
  <si>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</si>
  <si>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</si>
  <si>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</si>
  <si>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</si>
  <si>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</si>
  <si>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</si>
  <si>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</si>
  <si>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</si>
  <si>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</si>
  <si>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</si>
  <si>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</si>
  <si>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</si>
  <si>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</si>
  <si>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</si>
  <si>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</si>
  <si>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</si>
  <si>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</si>
  <si>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</si>
  <si>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</si>
  <si>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</si>
  <si>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</si>
  <si>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</si>
  <si>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</si>
  <si>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</si>
  <si>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</si>
  <si>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</si>
  <si>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</si>
  <si>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</si>
  <si>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</si>
  <si>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</si>
  <si>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</si>
  <si>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</si>
  <si>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</si>
  <si>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</si>
  <si>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</si>
  <si>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</si>
  <si>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</si>
  <si>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</si>
  <si>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</si>
  <si>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</si>
  <si>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</si>
  <si>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</si>
  <si>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</si>
  <si>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</si>
  <si>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</si>
  <si>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</si>
  <si>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</si>
  <si>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</si>
  <si>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</si>
  <si>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</si>
  <si>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</si>
  <si>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</si>
  <si>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</si>
  <si>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</si>
  <si>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</si>
  <si>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</si>
  <si>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</si>
  <si>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</si>
  <si>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</si>
  <si>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</si>
  <si>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</si>
  <si>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</si>
  <si>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</si>
  <si>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</si>
  <si>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</si>
  <si>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</si>
  <si>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</si>
  <si>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</si>
  <si>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</si>
  <si>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</si>
  <si>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</si>
  <si>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</si>
  <si>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</si>
  <si>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</si>
  <si>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</si>
  <si>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</si>
  <si>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</si>
  <si>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</si>
  <si>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</si>
  <si>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</si>
  <si>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</si>
  <si>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</si>
  <si>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</si>
  <si>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</si>
  <si>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</si>
  <si>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</si>
  <si>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</si>
  <si>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</si>
  <si>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</si>
  <si>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</si>
  <si>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</si>
  <si>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</si>
  <si>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</si>
  <si>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</si>
  <si>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</si>
  <si>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</si>
  <si>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</si>
  <si>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</si>
  <si>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</si>
  <si>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</si>
  <si>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</si>
  <si>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</si>
  <si>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</si>
  <si>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</si>
  <si>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</si>
  <si>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</si>
  <si>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</si>
  <si>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</si>
  <si>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</si>
  <si>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</si>
  <si>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</si>
  <si>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</si>
  <si>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</si>
  <si>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</si>
  <si>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</si>
  <si>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</si>
  <si>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</si>
  <si>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</si>
  <si>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</si>
  <si>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</si>
  <si>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</si>
  <si>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</si>
  <si>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</si>
  <si>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</si>
  <si>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</si>
  <si>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</si>
  <si>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</si>
  <si>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</si>
  <si>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</si>
  <si>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</si>
  <si>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</si>
  <si>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</si>
  <si>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</si>
  <si>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</si>
  <si>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</si>
  <si>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</si>
  <si>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</si>
  <si>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</si>
  <si>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</si>
  <si>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</si>
  <si>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</si>
  <si>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</si>
  <si>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</si>
  <si>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</si>
  <si>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</si>
  <si>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</si>
  <si>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</si>
  <si>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</si>
  <si>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</si>
  <si>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</si>
  <si>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</si>
  <si>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</si>
  <si>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</si>
  <si>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</si>
  <si>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</si>
  <si>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</si>
  <si>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</si>
  <si>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</si>
  <si>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</si>
  <si>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</si>
  <si>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</si>
  <si>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</si>
  <si>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</si>
  <si>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</si>
  <si>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</si>
  <si>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</si>
  <si>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</si>
  <si>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</si>
  <si>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</si>
  <si>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</si>
  <si>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</si>
  <si>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</si>
  <si>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</si>
  <si>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</si>
  <si>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</si>
  <si>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</si>
  <si>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</si>
  <si>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</si>
  <si>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</si>
  <si>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</si>
  <si>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</si>
  <si>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</si>
  <si>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</si>
  <si>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</si>
  <si>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</si>
  <si>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</si>
  <si>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</si>
  <si>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</si>
  <si>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</si>
  <si>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</si>
  <si>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</si>
  <si>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</si>
  <si>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</si>
  <si>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</si>
  <si>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</si>
  <si>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</si>
  <si>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</si>
  <si>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</si>
  <si>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</si>
  <si>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</si>
  <si>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</si>
  <si>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</si>
  <si>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</si>
  <si>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</si>
  <si>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</si>
  <si>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</si>
  <si>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</si>
  <si>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</si>
  <si>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</si>
  <si>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</si>
  <si>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</si>
  <si>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</si>
  <si>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</si>
  <si>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</si>
  <si>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</si>
  <si>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</si>
  <si>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</si>
  <si>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</si>
  <si>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</si>
  <si>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</si>
  <si>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</si>
  <si>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</si>
  <si>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</si>
  <si>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</si>
  <si>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</si>
  <si>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</si>
  <si>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</si>
  <si>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</si>
  <si>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</si>
  <si>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</si>
  <si>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</si>
  <si>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</si>
  <si>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</si>
  <si>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</si>
  <si>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</si>
  <si>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</si>
  <si>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</si>
  <si>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</si>
  <si>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</si>
  <si>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</si>
  <si>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</si>
  <si>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</si>
  <si>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</si>
  <si>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</si>
  <si>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</si>
  <si>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</si>
  <si>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</si>
  <si>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</si>
  <si>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</si>
  <si>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</si>
  <si>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</si>
  <si>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</si>
  <si>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</si>
  <si>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</si>
  <si>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</si>
  <si>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</si>
  <si>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</si>
  <si>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</si>
  <si>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</si>
  <si>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</si>
  <si>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</si>
  <si>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</si>
  <si>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</si>
  <si>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</si>
  <si>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</si>
  <si>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</si>
  <si>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</si>
  <si>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</si>
  <si>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</si>
  <si>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</si>
  <si>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</si>
  <si>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</si>
  <si>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</si>
  <si>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</si>
  <si>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</si>
  <si>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</si>
  <si>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</si>
  <si>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</si>
  <si>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</si>
  <si>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</si>
  <si>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</si>
  <si>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</si>
  <si>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</si>
  <si>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</si>
  <si>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</si>
  <si>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</si>
  <si>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</si>
  <si>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</si>
  <si>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</si>
  <si>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</si>
  <si>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</si>
  <si>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</si>
  <si>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</si>
  <si>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</si>
  <si>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</si>
  <si>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</si>
  <si>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</si>
  <si>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</si>
  <si>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</si>
  <si>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</si>
  <si>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</si>
  <si>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</si>
  <si>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</si>
  <si>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</si>
  <si>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</si>
  <si>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</si>
  <si>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</si>
  <si>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</si>
  <si>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</si>
  <si>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</si>
  <si>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</si>
  <si>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</si>
  <si>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</si>
  <si>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</si>
  <si>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</si>
  <si>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</si>
  <si>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</si>
  <si>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</si>
  <si>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</si>
  <si>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</si>
  <si>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</si>
  <si>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</si>
  <si>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</si>
  <si>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</si>
  <si>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</si>
  <si>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</si>
  <si>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</si>
  <si>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</si>
  <si>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</si>
  <si>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</si>
  <si>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</si>
  <si>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</si>
  <si>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</si>
  <si>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</si>
  <si>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</si>
  <si>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</si>
  <si>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</si>
  <si>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</si>
  <si>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</si>
  <si>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</si>
  <si>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</si>
  <si>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</si>
  <si>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</si>
  <si>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</si>
  <si>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</si>
  <si>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</si>
  <si>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</si>
  <si>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</si>
  <si>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</si>
  <si>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</si>
  <si>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</si>
  <si>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</si>
  <si>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</si>
  <si>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</si>
  <si>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</si>
  <si>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</si>
  <si>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</si>
  <si>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</si>
  <si>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</si>
  <si>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</si>
  <si>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</si>
  <si>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</si>
  <si>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</si>
  <si>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</si>
  <si>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</si>
  <si>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</si>
  <si>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</si>
  <si>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</si>
  <si>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</si>
  <si>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</si>
  <si>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</si>
  <si>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</si>
  <si>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</si>
  <si>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</si>
  <si>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</si>
  <si>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</si>
  <si>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</si>
  <si>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</si>
  <si>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</si>
  <si>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</si>
  <si>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</si>
  <si>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</si>
  <si>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</si>
  <si>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</si>
  <si>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</si>
  <si>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</si>
  <si>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</si>
  <si>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</si>
  <si>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</si>
  <si>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</si>
  <si>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</si>
  <si>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</si>
  <si>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</si>
  <si>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</si>
  <si>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</si>
  <si>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</si>
  <si>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</si>
  <si>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</si>
  <si>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</si>
  <si>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</si>
  <si>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</si>
  <si>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</si>
  <si>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</si>
  <si>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</si>
  <si>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</si>
  <si>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</si>
  <si>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</si>
  <si>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</si>
  <si>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</si>
  <si>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</si>
  <si>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</si>
  <si>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</si>
  <si>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</si>
  <si>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</si>
  <si>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</si>
  <si>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</si>
  <si>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</si>
  <si>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</si>
  <si>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</si>
  <si>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</si>
  <si>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</si>
  <si>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</si>
  <si>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</si>
  <si>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</si>
  <si>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</si>
  <si>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</si>
  <si>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</si>
  <si>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</si>
  <si>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</si>
  <si>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</si>
  <si>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</si>
  <si>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</si>
  <si>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</si>
  <si>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</si>
  <si>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</si>
  <si>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</si>
  <si>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</si>
  <si>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</si>
  <si>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</si>
  <si>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</si>
  <si>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</si>
  <si>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</si>
  <si>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</si>
  <si>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</si>
  <si>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</si>
  <si>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</si>
  <si>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</si>
  <si>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</si>
  <si>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</si>
  <si>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</si>
  <si>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</si>
  <si>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</si>
  <si>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</si>
  <si>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</si>
  <si>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</si>
  <si>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</si>
  <si>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</si>
  <si>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</si>
  <si>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</si>
  <si>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</si>
  <si>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</si>
  <si>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</si>
  <si>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</si>
  <si>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</si>
  <si>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</si>
  <si>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</si>
  <si>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</si>
  <si>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</si>
  <si>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</si>
  <si>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</si>
  <si>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</si>
  <si>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</si>
  <si>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</si>
  <si>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</si>
  <si>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</si>
  <si>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</si>
  <si>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</si>
  <si>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</si>
  <si>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</si>
  <si>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</si>
  <si>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</si>
  <si>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</si>
  <si>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</si>
  <si>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</si>
  <si>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</si>
  <si>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</si>
  <si>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</si>
  <si>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</si>
  <si>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</si>
  <si>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</si>
  <si>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</si>
  <si>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</si>
  <si>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</si>
  <si>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</si>
  <si>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Lem 7x29 WOMY</t>
  </si>
  <si>
    <t>Pensil TF 488</t>
  </si>
  <si>
    <t>Pensil TF 588</t>
  </si>
  <si>
    <t>Pensil TF 688</t>
  </si>
  <si>
    <t>Tali Transparant Yoyo montana Ht(5)/ M(22)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</si>
  <si>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</si>
  <si>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</si>
  <si>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</si>
  <si>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</si>
  <si>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</si>
  <si>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</si>
  <si>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</si>
  <si>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</si>
  <si>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</si>
  <si>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</si>
  <si>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</si>
  <si>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</si>
  <si>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</si>
  <si>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</si>
  <si>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</si>
  <si>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</si>
  <si>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</si>
  <si>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</si>
  <si>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</si>
  <si>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</si>
  <si>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</si>
  <si>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</si>
  <si>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</si>
  <si>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</si>
  <si>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</si>
  <si>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</si>
  <si>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</si>
  <si>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</si>
  <si>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</si>
  <si>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</si>
  <si>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</si>
  <si>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</si>
  <si>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</si>
  <si>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</si>
  <si>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</si>
  <si>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</si>
  <si>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</si>
  <si>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</si>
  <si>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</si>
  <si>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</si>
  <si>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</si>
  <si>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</si>
  <si>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</si>
  <si>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</si>
  <si>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</si>
  <si>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</si>
  <si>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</si>
  <si>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</si>
  <si>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</si>
  <si>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</si>
  <si>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</si>
  <si>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</si>
  <si>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</si>
  <si>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</si>
  <si>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</si>
  <si>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Jala Rest Trans jos K(18)/ M(10) warna</t>
  </si>
  <si>
    <t>Map Jala Rest Trans jos B(17)/ Hj(19) warna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</si>
  <si>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</si>
  <si>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</si>
  <si>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</si>
  <si>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</si>
  <si>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</si>
  <si>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</si>
  <si>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</si>
  <si>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</si>
  <si>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</si>
  <si>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</si>
  <si>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</si>
  <si>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</si>
  <si>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</si>
  <si>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</si>
  <si>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</si>
  <si>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</si>
  <si>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</si>
  <si>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</si>
  <si>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</si>
  <si>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</si>
  <si>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</si>
  <si>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</si>
  <si>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</si>
  <si>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</si>
  <si>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</si>
  <si>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</si>
  <si>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</si>
  <si>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</si>
  <si>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</si>
  <si>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Bp Weiyada E 681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</si>
  <si>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</si>
  <si>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</si>
  <si>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</si>
  <si>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</si>
  <si>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</si>
  <si>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</si>
  <si>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</si>
  <si>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</si>
  <si>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</si>
  <si>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</si>
  <si>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</si>
  <si>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</si>
  <si>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</si>
  <si>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</si>
  <si>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</si>
  <si>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</si>
  <si>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</si>
  <si>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</si>
  <si>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</si>
  <si>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</si>
  <si>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</si>
  <si>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</si>
  <si>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</si>
  <si>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</si>
  <si>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</si>
  <si>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</si>
  <si>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</si>
  <si>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</si>
  <si>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</si>
  <si>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</si>
  <si>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</si>
  <si>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</si>
  <si>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</si>
  <si>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</si>
  <si>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</si>
  <si>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</si>
  <si>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</si>
  <si>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</si>
  <si>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</si>
  <si>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</si>
  <si>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</si>
  <si>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</si>
  <si>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</si>
  <si>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</si>
  <si>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</si>
  <si>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</si>
  <si>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</si>
  <si>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</si>
  <si>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</si>
  <si>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</si>
  <si>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</si>
  <si>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</si>
  <si>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</si>
  <si>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</si>
  <si>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</si>
  <si>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</si>
  <si>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</si>
  <si>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</si>
  <si>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</si>
  <si>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</si>
  <si>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</si>
  <si>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</si>
  <si>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</si>
  <si>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</si>
  <si>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</si>
  <si>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</si>
  <si>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</si>
  <si>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</si>
  <si>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</si>
  <si>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</si>
  <si>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</si>
  <si>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</si>
  <si>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</si>
  <si>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</si>
  <si>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</si>
  <si>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</si>
  <si>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</si>
  <si>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</si>
  <si>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</si>
  <si>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</si>
  <si>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</si>
  <si>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</si>
  <si>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</si>
  <si>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</si>
  <si>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</si>
  <si>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</si>
  <si>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</si>
  <si>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</si>
  <si>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</si>
  <si>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</si>
  <si>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</si>
  <si>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</si>
  <si>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</si>
  <si>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</si>
  <si>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</si>
  <si>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</si>
  <si>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</si>
  <si>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</si>
  <si>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</si>
  <si>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</si>
  <si>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</si>
  <si>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</si>
  <si>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</si>
  <si>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</si>
  <si>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</si>
  <si>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</si>
  <si>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</si>
  <si>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</si>
  <si>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</si>
  <si>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Map Zipper Jala Br (biasa)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</si>
  <si>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</si>
  <si>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</si>
  <si>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</si>
  <si>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</si>
  <si>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</si>
  <si>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</si>
  <si>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</si>
  <si>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</si>
  <si>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</si>
  <si>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</si>
  <si>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</si>
  <si>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</si>
  <si>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</si>
  <si>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</si>
  <si>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</si>
  <si>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</si>
  <si>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</si>
  <si>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</si>
  <si>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</si>
  <si>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</si>
  <si>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</si>
  <si>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</si>
  <si>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</si>
  <si>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</si>
  <si>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</si>
  <si>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</si>
  <si>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</si>
  <si>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</si>
  <si>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</si>
  <si>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</si>
  <si>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</si>
  <si>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</si>
  <si>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</si>
  <si>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</si>
  <si>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</si>
  <si>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</si>
  <si>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</si>
  <si>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</si>
  <si>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</si>
  <si>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Pc Magnit C 1756 (Faktur)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</si>
  <si>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</si>
  <si>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</si>
  <si>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</si>
  <si>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</si>
  <si>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</si>
  <si>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</si>
  <si>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</si>
  <si>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</si>
  <si>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</si>
  <si>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</si>
  <si>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</si>
  <si>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</si>
  <si>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</si>
  <si>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</si>
  <si>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</si>
  <si>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</si>
  <si>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</si>
  <si>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</si>
  <si>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</si>
  <si>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</si>
  <si>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Meja Belajar Fancy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</si>
  <si>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</si>
  <si>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</si>
  <si>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</si>
  <si>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</si>
  <si>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</si>
  <si>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</si>
  <si>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</si>
  <si>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</si>
  <si>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</si>
  <si>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</si>
  <si>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</si>
  <si>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</si>
  <si>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</si>
  <si>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</si>
  <si>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</si>
  <si>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</si>
  <si>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</si>
  <si>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</si>
  <si>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</si>
  <si>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</si>
  <si>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</si>
  <si>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</si>
  <si>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</si>
  <si>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</si>
  <si>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</si>
  <si>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</si>
  <si>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</si>
  <si>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</si>
  <si>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</si>
  <si>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</si>
  <si>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</si>
  <si>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</si>
  <si>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</si>
  <si>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</si>
  <si>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</si>
  <si>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</si>
  <si>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</si>
  <si>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</si>
  <si>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</si>
  <si>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</si>
  <si>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</si>
  <si>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</si>
  <si>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</si>
  <si>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</si>
  <si>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</si>
  <si>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</si>
  <si>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</si>
  <si>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</si>
  <si>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</si>
  <si>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</si>
  <si>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</si>
  <si>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</si>
  <si>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</si>
  <si>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</si>
  <si>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</si>
  <si>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</si>
  <si>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</si>
  <si>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</si>
  <si>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</si>
  <si>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</si>
  <si>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</si>
  <si>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</si>
  <si>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</si>
  <si>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</si>
  <si>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</si>
  <si>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</si>
  <si>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</si>
  <si>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</si>
  <si>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</si>
  <si>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</si>
  <si>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</si>
  <si>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</si>
  <si>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</si>
  <si>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Br</t>
  </si>
  <si>
    <t>Map Zipper/ Ret jala Kn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</si>
  <si>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</si>
  <si>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</si>
  <si>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</si>
  <si>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</si>
  <si>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</si>
  <si>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</si>
  <si>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</si>
  <si>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</si>
  <si>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</si>
  <si>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</si>
  <si>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</si>
  <si>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</si>
  <si>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</si>
  <si>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</si>
  <si>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</si>
  <si>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</si>
  <si>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</si>
  <si>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</si>
  <si>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</si>
  <si>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</si>
  <si>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</si>
  <si>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</si>
  <si>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</si>
  <si>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</si>
  <si>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</si>
  <si>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</si>
  <si>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</si>
  <si>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</si>
  <si>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</si>
  <si>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</si>
  <si>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</si>
  <si>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</si>
  <si>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</si>
  <si>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</si>
  <si>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</si>
  <si>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</si>
  <si>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</si>
  <si>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</si>
  <si>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</si>
  <si>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</si>
  <si>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</si>
  <si>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</si>
  <si>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</si>
  <si>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</si>
  <si>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</si>
  <si>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</si>
  <si>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</si>
  <si>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</si>
  <si>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</si>
  <si>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</si>
  <si>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</si>
  <si>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</si>
  <si>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</si>
  <si>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</si>
  <si>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</si>
  <si>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</si>
  <si>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</si>
  <si>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</si>
  <si>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</si>
  <si>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</si>
  <si>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</si>
  <si>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</si>
  <si>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</si>
  <si>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</si>
  <si>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</si>
  <si>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</si>
  <si>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</si>
  <si>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</si>
  <si>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</si>
  <si>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</si>
  <si>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</si>
  <si>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</si>
  <si>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</si>
  <si>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</si>
  <si>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</si>
  <si>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</si>
  <si>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</si>
  <si>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</si>
  <si>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</si>
  <si>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</si>
  <si>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</si>
  <si>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</si>
  <si>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</si>
  <si>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</si>
  <si>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</si>
  <si>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</si>
  <si>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</si>
  <si>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</si>
  <si>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</si>
  <si>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</si>
  <si>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</si>
  <si>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</si>
  <si>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</si>
  <si>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</si>
  <si>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</si>
  <si>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</si>
  <si>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</si>
  <si>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</si>
  <si>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</si>
  <si>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</si>
  <si>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</si>
  <si>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</si>
  <si>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</si>
  <si>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</si>
  <si>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</si>
  <si>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</si>
  <si>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</si>
  <si>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</si>
  <si>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</si>
  <si>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</si>
  <si>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</si>
  <si>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</si>
  <si>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</si>
  <si>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</si>
  <si>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</si>
  <si>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</si>
  <si>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</si>
  <si>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</si>
  <si>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</si>
  <si>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</si>
  <si>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</si>
  <si>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</si>
  <si>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</si>
  <si>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</si>
  <si>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</si>
  <si>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</si>
  <si>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</si>
  <si>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</si>
  <si>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</si>
  <si>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</si>
  <si>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</si>
  <si>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</si>
  <si>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</si>
  <si>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</si>
  <si>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</si>
  <si>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</si>
  <si>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</si>
  <si>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</si>
  <si>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</si>
  <si>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</si>
  <si>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</si>
  <si>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</si>
  <si>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</si>
  <si>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</si>
  <si>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</si>
  <si>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</si>
  <si>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</si>
  <si>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</si>
  <si>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</si>
  <si>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</si>
  <si>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</si>
  <si>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</si>
  <si>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</si>
  <si>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</si>
  <si>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</si>
  <si>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</si>
  <si>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</si>
  <si>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</si>
  <si>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</si>
  <si>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</si>
  <si>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</si>
  <si>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</si>
  <si>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</si>
  <si>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</si>
  <si>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</si>
  <si>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</si>
  <si>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</si>
  <si>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</si>
  <si>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</si>
  <si>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</si>
  <si>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</si>
  <si>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</si>
  <si>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</si>
  <si>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</si>
  <si>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</si>
  <si>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</si>
  <si>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</si>
  <si>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</si>
  <si>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</si>
  <si>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</si>
  <si>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</si>
  <si>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</si>
  <si>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</si>
  <si>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</si>
  <si>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</si>
  <si>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</si>
  <si>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</si>
  <si>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</si>
  <si>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</si>
  <si>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</si>
  <si>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</si>
  <si>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</si>
  <si>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</si>
  <si>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</si>
  <si>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</si>
  <si>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</si>
  <si>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</si>
  <si>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</si>
  <si>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</si>
  <si>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</si>
  <si>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</si>
  <si>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</si>
  <si>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</si>
  <si>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</si>
  <si>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</si>
  <si>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</si>
  <si>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</si>
  <si>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</si>
  <si>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</si>
  <si>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</si>
  <si>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</si>
  <si>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</si>
  <si>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</si>
  <si>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</si>
  <si>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</si>
  <si>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</si>
  <si>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</si>
  <si>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</si>
  <si>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</si>
  <si>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</si>
  <si>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</si>
  <si>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</si>
  <si>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</si>
  <si>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</si>
  <si>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</si>
  <si>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</si>
  <si>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</si>
  <si>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</si>
  <si>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</si>
  <si>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</si>
  <si>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</si>
  <si>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</si>
  <si>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</si>
  <si>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</si>
  <si>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</si>
  <si>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</si>
  <si>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</si>
  <si>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</si>
  <si>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</si>
  <si>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</si>
  <si>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</si>
  <si>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</si>
  <si>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</si>
  <si>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</si>
  <si>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</si>
  <si>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</si>
  <si>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</si>
  <si>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</si>
  <si>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</si>
  <si>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</si>
  <si>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</si>
  <si>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</si>
  <si>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</si>
  <si>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</si>
  <si>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</si>
  <si>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</si>
  <si>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</si>
  <si>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</si>
  <si>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</si>
  <si>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</si>
  <si>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</si>
  <si>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</si>
  <si>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</si>
  <si>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</si>
  <si>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</si>
  <si>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</si>
  <si>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</si>
  <si>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</si>
  <si>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</si>
  <si>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</si>
  <si>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</si>
  <si>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</si>
  <si>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</si>
  <si>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</si>
  <si>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</si>
  <si>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</si>
  <si>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</si>
  <si>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</si>
  <si>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</si>
  <si>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</si>
  <si>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</si>
  <si>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</si>
  <si>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</si>
  <si>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</si>
  <si>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</si>
  <si>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</si>
  <si>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</si>
  <si>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</si>
  <si>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</si>
  <si>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</si>
  <si>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</si>
  <si>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</si>
  <si>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</si>
  <si>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</si>
  <si>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</si>
  <si>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</si>
  <si>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</si>
  <si>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</si>
  <si>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</si>
  <si>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</si>
  <si>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</si>
  <si>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</si>
  <si>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</si>
  <si>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</si>
  <si>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</si>
  <si>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</si>
  <si>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</si>
  <si>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</si>
  <si>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</si>
  <si>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</si>
  <si>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</si>
  <si>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</si>
  <si>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</si>
  <si>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</si>
  <si>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</si>
  <si>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</si>
  <si>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</si>
  <si>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SQ04C Warna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</si>
  <si>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</si>
  <si>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</si>
  <si>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</si>
  <si>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</si>
  <si>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</si>
  <si>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</si>
  <si>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</si>
  <si>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</si>
  <si>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Kode 3ssn A 2020D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</si>
  <si>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</si>
  <si>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</si>
  <si>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</si>
  <si>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</si>
  <si>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</si>
  <si>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</si>
  <si>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</si>
  <si>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</si>
  <si>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</si>
  <si>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</si>
  <si>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</si>
  <si>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</si>
  <si>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</si>
  <si>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</si>
  <si>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</si>
  <si>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</si>
  <si>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</si>
  <si>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</si>
  <si>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</si>
  <si>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</si>
  <si>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</si>
  <si>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</si>
  <si>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</si>
  <si>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</si>
  <si>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</si>
  <si>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</si>
  <si>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</si>
  <si>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</si>
  <si>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</si>
  <si>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</si>
  <si>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</si>
  <si>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</si>
  <si>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</si>
  <si>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</si>
  <si>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</si>
  <si>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</si>
  <si>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</si>
  <si>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</si>
  <si>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</si>
  <si>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</si>
  <si>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</si>
  <si>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</si>
  <si>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</si>
  <si>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</si>
  <si>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</si>
  <si>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</si>
  <si>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</si>
  <si>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</si>
  <si>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</si>
  <si>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</si>
  <si>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</si>
  <si>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</si>
  <si>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</si>
  <si>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</si>
  <si>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</si>
  <si>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</si>
  <si>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</si>
  <si>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</si>
  <si>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</si>
  <si>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</si>
  <si>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</si>
  <si>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</si>
  <si>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</si>
  <si>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</si>
  <si>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</si>
  <si>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</si>
  <si>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</si>
  <si>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</si>
  <si>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</si>
  <si>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</si>
  <si>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</si>
  <si>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</si>
  <si>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</si>
  <si>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</si>
  <si>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</si>
  <si>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</si>
  <si>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</si>
  <si>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</si>
  <si>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</si>
  <si>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</si>
  <si>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</si>
  <si>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</si>
  <si>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</si>
  <si>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</si>
  <si>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</si>
  <si>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</si>
  <si>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</si>
  <si>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</si>
  <si>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</si>
  <si>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</si>
  <si>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</si>
  <si>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</si>
  <si>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</si>
  <si>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</si>
  <si>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</si>
  <si>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</si>
  <si>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</si>
  <si>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</si>
  <si>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</si>
  <si>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</si>
  <si>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</si>
  <si>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</si>
  <si>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346 B/C/D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</si>
  <si>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</si>
  <si>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</si>
  <si>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</si>
  <si>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</si>
  <si>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</si>
  <si>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</si>
  <si>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</si>
  <si>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</si>
  <si>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</si>
  <si>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</si>
  <si>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</si>
  <si>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</si>
  <si>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</si>
  <si>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</si>
  <si>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</si>
  <si>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</si>
  <si>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</si>
  <si>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</si>
  <si>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</si>
  <si>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</si>
  <si>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</si>
  <si>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</si>
  <si>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</si>
  <si>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</si>
  <si>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</si>
  <si>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</si>
  <si>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</si>
  <si>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</si>
  <si>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</si>
  <si>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</si>
  <si>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</si>
  <si>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</si>
  <si>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</si>
  <si>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</si>
  <si>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</si>
  <si>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</si>
  <si>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</si>
  <si>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</si>
  <si>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</si>
  <si>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</si>
  <si>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</si>
  <si>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</si>
  <si>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</si>
  <si>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</si>
  <si>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</si>
  <si>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</si>
  <si>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</si>
  <si>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</si>
  <si>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</si>
  <si>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</si>
  <si>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</si>
  <si>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</si>
  <si>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</si>
  <si>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</si>
  <si>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</si>
  <si>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</si>
  <si>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</si>
  <si>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</si>
  <si>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</si>
  <si>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</si>
  <si>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</si>
  <si>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</si>
  <si>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</si>
  <si>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</si>
  <si>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</si>
  <si>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</si>
  <si>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</si>
  <si>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</si>
  <si>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</si>
  <si>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</si>
  <si>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</si>
  <si>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</si>
  <si>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</si>
  <si>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</si>
  <si>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</si>
  <si>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</si>
  <si>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</si>
  <si>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</si>
  <si>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</si>
  <si>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</si>
  <si>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</si>
  <si>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</si>
  <si>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Card DX K (9), Hj (13) 612</t>
  </si>
  <si>
    <t>Card DX M (14), B (16) 612</t>
  </si>
  <si>
    <t>Map Topla 3090 K (2), B (1), Hijau (1)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</si>
  <si>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</si>
  <si>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</si>
  <si>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</si>
  <si>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</si>
  <si>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</si>
  <si>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</si>
  <si>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</si>
  <si>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</si>
  <si>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</si>
  <si>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</si>
  <si>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</si>
  <si>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</si>
  <si>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</si>
  <si>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</si>
  <si>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</si>
  <si>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</si>
  <si>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</si>
  <si>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</si>
  <si>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</si>
  <si>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</si>
  <si>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</si>
  <si>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</si>
  <si>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</si>
  <si>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</si>
  <si>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</si>
  <si>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</si>
  <si>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</si>
  <si>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</si>
  <si>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</si>
  <si>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9082 Gantungan Gading</t>
  </si>
  <si>
    <t>Bp 9127 Gantungan Gading</t>
  </si>
  <si>
    <t>Bp 99096 Gantungan Gading</t>
  </si>
  <si>
    <t>Karet Bebek B</t>
  </si>
  <si>
    <t>Mesin Tembak Lem BOSCO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</si>
  <si>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</si>
  <si>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</si>
  <si>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</si>
  <si>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</si>
  <si>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</si>
  <si>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</si>
  <si>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</si>
  <si>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</si>
  <si>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Bp Zhixin 3129/ 3153</t>
  </si>
  <si>
    <t>Bp Zhixin 3119/ 5013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</si>
  <si>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</si>
  <si>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</si>
  <si>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</si>
  <si>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</si>
  <si>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</si>
  <si>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</si>
  <si>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</si>
  <si>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</si>
  <si>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</si>
  <si>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</si>
  <si>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</si>
  <si>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</si>
  <si>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</si>
  <si>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</si>
  <si>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</si>
  <si>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</si>
  <si>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</si>
  <si>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</si>
  <si>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</si>
  <si>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</si>
  <si>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</si>
  <si>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</si>
  <si>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</si>
  <si>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</si>
  <si>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</si>
  <si>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</si>
  <si>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</si>
  <si>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</si>
  <si>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</si>
  <si>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</si>
  <si>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</si>
  <si>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</si>
  <si>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</si>
  <si>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</si>
  <si>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</si>
  <si>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</si>
  <si>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</si>
  <si>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</si>
  <si>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</si>
  <si>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</si>
  <si>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</si>
  <si>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</si>
  <si>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</si>
  <si>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</si>
  <si>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</si>
  <si>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</si>
  <si>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</si>
  <si>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Letter 2 Tray JS 2001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</si>
  <si>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</si>
  <si>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</si>
  <si>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</si>
  <si>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</si>
  <si>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</si>
  <si>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</si>
  <si>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</si>
  <si>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</si>
  <si>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</si>
  <si>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</si>
  <si>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</si>
  <si>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</si>
  <si>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</si>
  <si>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0321-14/ 15 A7-80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</si>
  <si>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</si>
  <si>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</si>
  <si>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</si>
  <si>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</si>
  <si>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</si>
  <si>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</si>
  <si>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</si>
  <si>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</si>
  <si>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</si>
  <si>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</si>
  <si>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</si>
  <si>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</si>
  <si>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</si>
  <si>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</si>
  <si>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</si>
  <si>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BN Tali AA0321-06/A6-80/BEAR</t>
  </si>
  <si>
    <t>BN Tali AA0321-09/A6-80/UNIVERSE</t>
  </si>
  <si>
    <t>BN Tali AA0321-10/A6-80/SR</t>
  </si>
  <si>
    <t>BN Tali AA0321-11/A7-80/FRUIT</t>
  </si>
  <si>
    <t>BN Tali AA0321-12/A7-80/GLOWING</t>
  </si>
  <si>
    <t>BN Tali AA0321-13/A7-80/BALLOON</t>
  </si>
  <si>
    <t>BN Tali AA0321-18/A7-80/LUCU</t>
  </si>
  <si>
    <t>BN Tali AA0321-19/A7-80/UNIVERSE</t>
  </si>
  <si>
    <t>BN Tali AA0321-20/A7-80/SR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</si>
  <si>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</si>
  <si>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</si>
  <si>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</si>
  <si>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</si>
  <si>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</si>
  <si>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</si>
  <si>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</si>
  <si>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</si>
  <si>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</si>
  <si>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</si>
  <si>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</si>
  <si>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</si>
  <si>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</si>
  <si>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</si>
  <si>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</si>
  <si>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</si>
  <si>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</si>
  <si>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</si>
  <si>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</si>
  <si>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</si>
  <si>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</si>
  <si>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</si>
  <si>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</si>
  <si>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</si>
  <si>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</si>
  <si>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Kilap 1232 20X5 LKP 3200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</si>
  <si>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</si>
  <si>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</si>
  <si>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</si>
  <si>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</si>
  <si>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</si>
  <si>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</si>
  <si>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</si>
  <si>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</si>
  <si>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</si>
  <si>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</si>
  <si>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</si>
  <si>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</si>
  <si>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</si>
  <si>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</si>
  <si>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</si>
  <si>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</si>
  <si>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</si>
  <si>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</si>
  <si>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Isi Bensia LT 11-32</t>
  </si>
  <si>
    <t>100 PAK</t>
  </si>
  <si>
    <t>Isi GW no.369</t>
  </si>
  <si>
    <t>Lem Cair F 5036 (50 ml)</t>
  </si>
  <si>
    <t>Lem Glupen Kenko GLP-01</t>
  </si>
  <si>
    <t>Paper fastener Kenko PF-508 Warna</t>
  </si>
  <si>
    <t>Pc Magnit  AC-1762 (22x7.5)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</si>
  <si>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</si>
  <si>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</si>
  <si>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</si>
  <si>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</si>
  <si>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</si>
  <si>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</si>
  <si>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</si>
  <si>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</si>
  <si>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</si>
  <si>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</si>
  <si>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</si>
  <si>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</si>
  <si>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</si>
  <si>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</si>
  <si>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</si>
  <si>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</si>
  <si>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</si>
  <si>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</si>
  <si>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</si>
  <si>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</si>
  <si>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</si>
  <si>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</si>
  <si>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</si>
  <si>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</si>
  <si>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</si>
  <si>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</si>
  <si>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</si>
  <si>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</si>
  <si>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</si>
  <si>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DB DB-G 05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</si>
  <si>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</si>
  <si>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</si>
  <si>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</si>
  <si>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</si>
  <si>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</si>
  <si>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</si>
  <si>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</si>
  <si>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</si>
  <si>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</si>
  <si>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</si>
  <si>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</si>
  <si>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</si>
  <si>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Jangka DB TZ 4001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</si>
  <si>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</si>
  <si>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</si>
  <si>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</si>
  <si>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</si>
  <si>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</si>
  <si>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</si>
  <si>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</si>
  <si>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</si>
  <si>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</si>
  <si>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</si>
  <si>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</si>
  <si>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</si>
  <si>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</si>
  <si>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</si>
  <si>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</si>
  <si>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</si>
  <si>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</si>
  <si>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</si>
  <si>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</si>
  <si>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</si>
  <si>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</si>
  <si>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</si>
  <si>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</si>
  <si>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</si>
  <si>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</si>
  <si>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</si>
  <si>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</si>
  <si>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7025-32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</si>
  <si>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</si>
  <si>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</si>
  <si>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</si>
  <si>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</si>
  <si>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</si>
  <si>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</si>
  <si>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</si>
  <si>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</si>
  <si>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</si>
  <si>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</si>
  <si>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</si>
  <si>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</si>
  <si>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</si>
  <si>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</si>
  <si>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</si>
  <si>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</si>
  <si>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</si>
  <si>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</si>
  <si>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</si>
  <si>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</si>
  <si>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</si>
  <si>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</si>
  <si>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</si>
  <si>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</si>
  <si>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</si>
  <si>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</si>
  <si>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</si>
  <si>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</si>
  <si>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</si>
  <si>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</si>
  <si>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</si>
  <si>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</si>
  <si>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</si>
  <si>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</si>
  <si>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</si>
  <si>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</si>
  <si>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</si>
  <si>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</si>
  <si>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</si>
  <si>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</si>
  <si>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</si>
  <si>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</si>
  <si>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</si>
  <si>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</si>
  <si>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</si>
  <si>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</si>
  <si>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</si>
  <si>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</si>
  <si>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</si>
  <si>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</si>
  <si>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</si>
  <si>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</si>
  <si>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</si>
  <si>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</si>
  <si>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</si>
  <si>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</si>
  <si>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</si>
  <si>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</si>
  <si>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</si>
  <si>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</si>
  <si>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</si>
  <si>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</si>
  <si>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</si>
  <si>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</si>
  <si>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</si>
  <si>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</si>
  <si>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</si>
  <si>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</si>
  <si>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</si>
  <si>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</si>
  <si>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</si>
  <si>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</si>
  <si>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</si>
  <si>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</si>
  <si>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</si>
  <si>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</si>
  <si>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</si>
  <si>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</si>
  <si>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</si>
  <si>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</si>
  <si>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</si>
  <si>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</si>
  <si>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</si>
  <si>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</si>
  <si>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</si>
  <si>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</si>
  <si>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</si>
  <si>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</si>
  <si>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</si>
  <si>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</si>
  <si>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</si>
  <si>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</si>
  <si>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</si>
  <si>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</si>
  <si>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</si>
  <si>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</si>
  <si>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</si>
  <si>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</si>
  <si>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</si>
  <si>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</si>
  <si>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</si>
  <si>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</si>
  <si>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</si>
  <si>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</si>
  <si>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</si>
  <si>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</si>
  <si>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</si>
  <si>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</si>
  <si>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</si>
  <si>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</si>
  <si>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</si>
  <si>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</si>
  <si>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</si>
  <si>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</si>
  <si>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</si>
  <si>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</si>
  <si>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</si>
  <si>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</si>
  <si>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</si>
  <si>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</si>
  <si>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</si>
  <si>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</si>
  <si>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</si>
  <si>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</si>
  <si>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</si>
  <si>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</si>
  <si>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</si>
  <si>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</si>
  <si>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</si>
  <si>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</si>
  <si>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</si>
  <si>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</si>
  <si>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</si>
  <si>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</si>
  <si>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</si>
  <si>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</si>
  <si>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</si>
  <si>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</si>
  <si>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</si>
  <si>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</si>
  <si>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</si>
  <si>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</si>
  <si>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</si>
  <si>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</si>
  <si>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</si>
  <si>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</si>
  <si>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</si>
  <si>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</si>
  <si>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</si>
  <si>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</si>
  <si>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</si>
  <si>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</si>
  <si>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</si>
  <si>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</si>
  <si>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</si>
  <si>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</si>
  <si>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</si>
  <si>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</si>
  <si>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</si>
  <si>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</si>
  <si>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</si>
  <si>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</si>
  <si>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</si>
  <si>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</si>
  <si>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</si>
  <si>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</si>
  <si>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</si>
  <si>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</si>
  <si>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</si>
  <si>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</si>
  <si>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</si>
  <si>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</si>
  <si>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</si>
  <si>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</si>
  <si>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</si>
  <si>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</si>
  <si>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</si>
  <si>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</si>
  <si>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</si>
  <si>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</si>
  <si>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</si>
  <si>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</si>
  <si>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</si>
  <si>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</si>
  <si>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</si>
  <si>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</si>
  <si>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</si>
  <si>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</si>
  <si>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</si>
  <si>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</si>
  <si>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</si>
  <si>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</si>
  <si>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</si>
  <si>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</si>
  <si>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</si>
  <si>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</si>
  <si>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</si>
  <si>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</si>
  <si>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</si>
  <si>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</si>
  <si>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</si>
  <si>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</si>
  <si>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</si>
  <si>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</si>
  <si>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</si>
  <si>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</si>
  <si>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</si>
  <si>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</si>
  <si>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</si>
  <si>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</si>
  <si>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</si>
  <si>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</si>
  <si>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</si>
  <si>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</si>
  <si>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</si>
  <si>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</si>
  <si>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</si>
  <si>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</si>
  <si>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</si>
  <si>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</si>
  <si>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</si>
  <si>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</si>
  <si>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</si>
  <si>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</si>
  <si>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</si>
  <si>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</si>
  <si>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</si>
  <si>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</si>
  <si>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</si>
  <si>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</si>
  <si>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</si>
  <si>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</si>
  <si>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</si>
  <si>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</si>
  <si>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</si>
  <si>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</si>
  <si>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</si>
  <si>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</si>
  <si>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</si>
  <si>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</si>
  <si>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</si>
  <si>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</si>
  <si>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</si>
  <si>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</si>
  <si>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</si>
  <si>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</si>
  <si>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</si>
  <si>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</si>
  <si>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</si>
  <si>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</si>
  <si>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</si>
  <si>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</si>
  <si>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</si>
  <si>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</si>
  <si>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</si>
  <si>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</si>
  <si>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</si>
  <si>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</si>
  <si>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</si>
  <si>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</si>
  <si>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</si>
  <si>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</si>
  <si>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</si>
  <si>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</si>
  <si>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</si>
  <si>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</si>
  <si>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</si>
  <si>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</si>
  <si>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</si>
  <si>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</si>
  <si>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</si>
  <si>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</si>
  <si>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</si>
  <si>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</si>
  <si>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</si>
  <si>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</si>
  <si>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</si>
  <si>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</si>
  <si>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</si>
  <si>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</si>
  <si>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</si>
  <si>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</si>
  <si>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</si>
  <si>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</si>
  <si>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</si>
  <si>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</si>
  <si>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</si>
  <si>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</si>
  <si>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</si>
  <si>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</si>
  <si>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</si>
  <si>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</si>
  <si>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Beile Dog 8881(1)/ 8882 restleting(3)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</si>
  <si>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</si>
  <si>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</si>
  <si>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</si>
  <si>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</si>
  <si>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</si>
  <si>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</si>
  <si>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</si>
  <si>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</si>
  <si>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1245 FR(11)/ 3175(1)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</si>
  <si>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</si>
  <si>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</si>
  <si>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</si>
  <si>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</si>
  <si>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</si>
  <si>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</si>
  <si>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</si>
  <si>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</si>
  <si>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</si>
  <si>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</si>
  <si>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</si>
  <si>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</si>
  <si>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</si>
  <si>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</si>
  <si>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</si>
  <si>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</si>
  <si>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</si>
  <si>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</si>
  <si>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</si>
  <si>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</si>
  <si>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</si>
  <si>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</si>
  <si>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</si>
  <si>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</si>
  <si>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</si>
  <si>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</si>
  <si>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</si>
  <si>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</si>
  <si>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</si>
  <si>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</si>
  <si>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</si>
  <si>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</si>
  <si>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</si>
  <si>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</si>
  <si>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</si>
  <si>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</si>
  <si>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</si>
  <si>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</si>
  <si>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</si>
  <si>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</si>
  <si>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</si>
  <si>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</si>
  <si>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</si>
  <si>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</si>
  <si>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</si>
  <si>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</si>
  <si>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</si>
  <si>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</si>
  <si>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</si>
  <si>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</si>
  <si>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</si>
  <si>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</si>
  <si>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</si>
  <si>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</si>
  <si>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</si>
  <si>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</si>
  <si>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</si>
  <si>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</si>
  <si>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</si>
  <si>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</si>
  <si>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</si>
  <si>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</si>
  <si>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</si>
  <si>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</si>
  <si>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</si>
  <si>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</si>
  <si>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</si>
  <si>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</si>
  <si>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</si>
  <si>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</si>
  <si>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</si>
  <si>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</si>
  <si>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</si>
  <si>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</si>
  <si>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</si>
  <si>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</si>
  <si>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</si>
  <si>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</si>
  <si>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</si>
  <si>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</si>
  <si>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</si>
  <si>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</si>
  <si>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</si>
  <si>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</si>
  <si>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</si>
  <si>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</si>
  <si>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</si>
  <si>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</si>
  <si>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</si>
  <si>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</si>
  <si>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</si>
  <si>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</si>
  <si>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</si>
  <si>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</si>
  <si>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</si>
  <si>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</si>
  <si>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</si>
  <si>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</si>
  <si>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</si>
  <si>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</si>
  <si>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</si>
  <si>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</si>
  <si>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</si>
  <si>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</si>
  <si>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</si>
  <si>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</si>
  <si>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</si>
  <si>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13 Baru ETJ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</si>
  <si>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</si>
  <si>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</si>
  <si>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</si>
  <si>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</si>
  <si>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</si>
  <si>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</si>
  <si>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</si>
  <si>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</si>
  <si>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</si>
  <si>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</si>
  <si>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</si>
  <si>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</si>
  <si>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</si>
  <si>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</si>
  <si>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</si>
  <si>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</si>
  <si>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</si>
  <si>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</si>
  <si>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</si>
  <si>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</si>
  <si>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</si>
  <si>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</si>
  <si>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</si>
  <si>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</si>
  <si>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</si>
  <si>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</si>
  <si>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</si>
  <si>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</si>
  <si>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</si>
  <si>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</si>
  <si>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</si>
  <si>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</si>
  <si>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</si>
  <si>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</si>
  <si>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</si>
  <si>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</si>
  <si>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</si>
  <si>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</si>
  <si>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</si>
  <si>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</si>
  <si>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</si>
  <si>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</si>
  <si>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</si>
  <si>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</si>
  <si>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</si>
  <si>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</si>
  <si>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</si>
  <si>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</si>
  <si>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</si>
  <si>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</si>
  <si>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</si>
  <si>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</si>
  <si>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</si>
  <si>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</si>
  <si>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</si>
  <si>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</si>
  <si>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</si>
  <si>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</si>
  <si>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</si>
  <si>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</si>
  <si>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</si>
  <si>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</si>
  <si>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</si>
  <si>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</si>
  <si>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</si>
  <si>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</si>
  <si>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</si>
  <si>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</si>
  <si>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</si>
  <si>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</si>
  <si>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</si>
  <si>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</si>
  <si>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</si>
  <si>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</si>
  <si>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</si>
  <si>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Kenko K-1 Mini Hitam</t>
  </si>
  <si>
    <t>Call JK CC-12 CO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</si>
  <si>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</si>
  <si>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</si>
  <si>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</si>
  <si>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</si>
  <si>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</si>
  <si>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</si>
  <si>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</si>
  <si>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</si>
  <si>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</si>
  <si>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</si>
  <si>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</si>
  <si>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</si>
  <si>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</si>
  <si>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</si>
  <si>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</si>
  <si>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</si>
  <si>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</si>
  <si>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</si>
  <si>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</si>
  <si>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</si>
  <si>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</si>
  <si>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</si>
  <si>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</si>
  <si>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</si>
  <si>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</si>
  <si>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</si>
  <si>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</si>
  <si>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</si>
  <si>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</si>
  <si>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</si>
  <si>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</si>
  <si>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</si>
  <si>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</si>
  <si>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</si>
  <si>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</si>
  <si>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</si>
  <si>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</si>
  <si>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</si>
  <si>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</si>
  <si>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</si>
  <si>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</si>
  <si>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</si>
  <si>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</si>
  <si>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</si>
  <si>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</si>
  <si>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</si>
  <si>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</si>
  <si>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</si>
  <si>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</si>
  <si>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</si>
  <si>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</si>
  <si>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</si>
  <si>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</si>
  <si>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</si>
  <si>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Label harga Kenko 5002 (2 Line)</t>
  </si>
  <si>
    <t>Label harga Kenko 6001 (1 Line)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</si>
  <si>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</si>
  <si>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</si>
  <si>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</si>
  <si>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</si>
  <si>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</si>
  <si>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</si>
  <si>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</si>
  <si>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</si>
  <si>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</si>
  <si>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</si>
  <si>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</si>
  <si>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</si>
  <si>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</si>
  <si>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</si>
  <si>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</si>
  <si>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</si>
  <si>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</si>
  <si>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</si>
  <si>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</si>
  <si>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Bk Sketsa A5-3555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</si>
  <si>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</si>
  <si>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</si>
  <si>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</si>
  <si>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</si>
  <si>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</si>
  <si>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</si>
  <si>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</si>
  <si>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</si>
  <si>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</si>
  <si>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</si>
  <si>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</si>
  <si>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</si>
  <si>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</si>
  <si>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</si>
  <si>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</si>
  <si>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</si>
  <si>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</si>
  <si>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</si>
  <si>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</si>
  <si>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</si>
  <si>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</si>
  <si>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</si>
  <si>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</si>
  <si>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</si>
  <si>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</si>
  <si>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</si>
  <si>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</si>
  <si>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</si>
  <si>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</si>
  <si>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</si>
  <si>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</si>
  <si>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</si>
  <si>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</si>
  <si>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</si>
  <si>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</si>
  <si>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</si>
  <si>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</si>
  <si>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</si>
  <si>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</si>
  <si>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</si>
  <si>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</si>
  <si>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</si>
  <si>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</si>
  <si>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</si>
  <si>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</si>
  <si>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</si>
  <si>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</si>
  <si>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</si>
  <si>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</si>
  <si>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</si>
  <si>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</si>
  <si>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</si>
  <si>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</si>
  <si>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</si>
  <si>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</si>
  <si>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</si>
  <si>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</si>
  <si>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</si>
  <si>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</si>
  <si>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</si>
  <si>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</si>
  <si>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</si>
  <si>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</si>
  <si>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</si>
  <si>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</si>
  <si>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</si>
  <si>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</si>
  <si>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Acrylic 21 x 30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</si>
  <si>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</si>
  <si>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</si>
  <si>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</si>
  <si>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</si>
  <si>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</si>
  <si>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</si>
  <si>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</si>
  <si>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</si>
  <si>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</si>
  <si>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Kartu Stock Kwarto P (2), K (2)</t>
  </si>
  <si>
    <t>Kartu Stock Kwarto Hj (3), M(3)</t>
  </si>
  <si>
    <t>Kartu Stock Folio Hj (20), K (6)</t>
  </si>
  <si>
    <t>Kartu Stock Folio M (16), B (1)</t>
  </si>
  <si>
    <t>Kartu Nama Muka B4</t>
  </si>
  <si>
    <t>Tali Peony  M (1), K (9)</t>
  </si>
  <si>
    <t>Tali Peony  Ht (20), Or (10)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</si>
  <si>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</si>
  <si>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</si>
  <si>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</si>
  <si>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</si>
  <si>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</si>
  <si>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</si>
  <si>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</si>
  <si>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</si>
  <si>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</si>
  <si>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</si>
  <si>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</si>
  <si>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</si>
  <si>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</si>
  <si>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PENAMAS TEGAL</t>
  </si>
  <si>
    <t>U</t>
  </si>
  <si>
    <t>3</t>
  </si>
  <si>
    <t>2</t>
  </si>
  <si>
    <t>1</t>
  </si>
  <si>
    <t>ANEKA MALANG</t>
  </si>
  <si>
    <t>F</t>
  </si>
  <si>
    <t>SISWA MTL</t>
  </si>
  <si>
    <t>SISWA WNSB</t>
  </si>
  <si>
    <t>STOK</t>
  </si>
  <si>
    <t>SISWA</t>
  </si>
  <si>
    <t>SIDU SALATIGA</t>
  </si>
  <si>
    <t>GUNUNGJATI</t>
  </si>
  <si>
    <t>CONCAT</t>
  </si>
  <si>
    <t>u</t>
  </si>
  <si>
    <t>lestari adhi</t>
  </si>
  <si>
    <t>f</t>
  </si>
  <si>
    <t>TOP MGL</t>
  </si>
  <si>
    <t>BP D TIAN 925</t>
  </si>
  <si>
    <t>miracle</t>
  </si>
  <si>
    <t>99 blita</t>
  </si>
  <si>
    <t>al faiz</t>
  </si>
  <si>
    <t>merah yoghya</t>
  </si>
  <si>
    <t>tr 3006 blk 2016</t>
  </si>
  <si>
    <t>isi gel isi 6</t>
  </si>
  <si>
    <t>tambah timur</t>
  </si>
  <si>
    <t>laris baru mtln</t>
  </si>
  <si>
    <t>99 blitar</t>
  </si>
  <si>
    <t>bina ilmu batu</t>
  </si>
  <si>
    <t>koja cirebon</t>
  </si>
  <si>
    <t>b</t>
  </si>
  <si>
    <t>sandi cirebon</t>
  </si>
  <si>
    <t>menara blora</t>
  </si>
  <si>
    <t>doremi tlagng</t>
  </si>
  <si>
    <t>pen holder hitam bulat 802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</si>
  <si>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</si>
  <si>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</si>
  <si>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</si>
  <si>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</si>
  <si>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</si>
  <si>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</si>
  <si>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</si>
  <si>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</si>
  <si>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</si>
  <si>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</si>
  <si>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</si>
  <si>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</si>
  <si>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</si>
  <si>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</si>
  <si>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</si>
  <si>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</si>
  <si>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</si>
  <si>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</si>
  <si>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</si>
  <si>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</si>
  <si>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</si>
  <si>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</si>
  <si>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</si>
  <si>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</si>
  <si>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</si>
  <si>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</si>
  <si>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</si>
  <si>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</si>
  <si>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</si>
  <si>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</si>
  <si>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</si>
  <si>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</si>
  <si>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</si>
  <si>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</si>
  <si>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ATALI MAKMUR</t>
  </si>
  <si>
    <t>ARTO MORO</t>
  </si>
  <si>
    <t>SA230713224</t>
  </si>
  <si>
    <t>CRAYON PUTAR TWCR-12 MINI JK</t>
  </si>
  <si>
    <t>SET</t>
  </si>
  <si>
    <t>COLOR PENCIL CP 24 PB JK</t>
  </si>
  <si>
    <t>COLOR PENCIL CP 107 JK</t>
  </si>
  <si>
    <t>PENCIL LEAD PL 11 2.0 JK</t>
  </si>
  <si>
    <t>LSN</t>
  </si>
  <si>
    <t>PAPER FASTENER PF-50 (WHITE) JK</t>
  </si>
  <si>
    <t>PAK</t>
  </si>
  <si>
    <t>CUTTER L 500 JK</t>
  </si>
  <si>
    <t>CUTTER BLADE L 150 M (MH) JK BONUS</t>
  </si>
  <si>
    <t>SA230713282</t>
  </si>
  <si>
    <t>GLUE GL R 50 JK</t>
  </si>
  <si>
    <t>PCS</t>
  </si>
  <si>
    <t>SA230713352</t>
  </si>
  <si>
    <t>BALLPEN BP 338 VOCUS BLACK JK</t>
  </si>
  <si>
    <t>KENKO SINAR INDONESIA</t>
  </si>
  <si>
    <t>23080040</t>
  </si>
  <si>
    <t>KENKO 12 BI COLOR PENCIL CP 12 FBC CLASSIC</t>
  </si>
  <si>
    <t>KENKO PUNCH NO.30</t>
  </si>
  <si>
    <t>KENKO PUNCH NO.30XL</t>
  </si>
  <si>
    <t>KENKO HEAVY DUTY STAPLER HD-12N/24</t>
  </si>
  <si>
    <t>KENKO STAMP PAD NO.1</t>
  </si>
  <si>
    <t>KENKO BUKU TAMU BT-2920-03 KEMBANG</t>
  </si>
  <si>
    <t>KENKO BUKU TAMU BT-2920-BTK 03 BATIK</t>
  </si>
  <si>
    <t>23080038</t>
  </si>
  <si>
    <t>KENKO LIQUID GLUE LG-35 35ML</t>
  </si>
  <si>
    <t>KENKO LIQUID GLUE LG 50 50 ML</t>
  </si>
  <si>
    <t>KENKO GLUE STICK 8 GR SMALL</t>
  </si>
  <si>
    <t>KENKO GLUE STICK 15 GR MEDIUM</t>
  </si>
  <si>
    <t>KENKO GLUE STICK 25 GR LARGE</t>
  </si>
  <si>
    <t>23080102</t>
  </si>
  <si>
    <t>KENKO CORRECTION TAPE CT 634 N 8M X 5MM</t>
  </si>
  <si>
    <t>KENKO CORRECTION TAPE CT-902 12M X 5MM</t>
  </si>
  <si>
    <t>KENKO CUTTER L 500 18MM BLADE</t>
  </si>
  <si>
    <t>PPW</t>
  </si>
  <si>
    <t>UNTANA</t>
  </si>
  <si>
    <t>187/EPW/VII/23</t>
  </si>
  <si>
    <t>BT R3</t>
  </si>
  <si>
    <t>BT R5</t>
  </si>
  <si>
    <t>0502/HW/VII/23</t>
  </si>
  <si>
    <t>BT 20 CM</t>
  </si>
  <si>
    <t>0488/HW/VII/23</t>
  </si>
  <si>
    <t>BT 30 CM</t>
  </si>
  <si>
    <t>COMBI</t>
  </si>
  <si>
    <t>0760</t>
  </si>
  <si>
    <t>DOC RIT ELEGANCE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</si>
  <si>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</si>
  <si>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</si>
  <si>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</si>
  <si>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</si>
  <si>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</si>
  <si>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</si>
  <si>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</si>
  <si>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</si>
  <si>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</si>
  <si>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</si>
  <si>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</si>
  <si>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</si>
  <si>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</si>
  <si>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</si>
  <si>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</si>
  <si>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</si>
  <si>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</si>
  <si>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</si>
  <si>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</si>
  <si>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</si>
  <si>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</si>
  <si>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</si>
  <si>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</si>
  <si>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</si>
  <si>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</si>
  <si>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</si>
  <si>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siswa kutoarjo</t>
  </si>
  <si>
    <t>/MASUK</t>
  </si>
  <si>
    <t>//KELUAR</t>
  </si>
  <si>
    <t>bkeluar1</t>
  </si>
  <si>
    <t>bmasuk1</t>
  </si>
  <si>
    <t>TT1</t>
  </si>
  <si>
    <t>sukses salatiga</t>
  </si>
  <si>
    <t>sukses</t>
  </si>
  <si>
    <t>manggala</t>
  </si>
  <si>
    <t>siswa mtl</t>
  </si>
  <si>
    <t>Tali Peony  B (19), Hj (3)</t>
  </si>
  <si>
    <t>surya kudus</t>
  </si>
  <si>
    <t>ydw</t>
  </si>
  <si>
    <t>siswa wonosobo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</si>
  <si>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</si>
  <si>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</si>
  <si>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</si>
  <si>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</si>
  <si>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</si>
  <si>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</si>
  <si>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</si>
  <si>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</si>
  <si>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</si>
  <si>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</si>
  <si>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</si>
  <si>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</si>
  <si>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</si>
  <si>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</si>
  <si>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</si>
  <si>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</si>
  <si>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</si>
  <si>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</si>
  <si>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</si>
  <si>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</si>
  <si>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</si>
  <si>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</si>
  <si>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</si>
  <si>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</si>
  <si>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SA230713405</t>
  </si>
  <si>
    <t>BINDER CLIP 105 CD JK</t>
  </si>
  <si>
    <t>DRM</t>
  </si>
  <si>
    <t>48 DRM (60 PCS)</t>
  </si>
  <si>
    <t>BINDER CLIP 107 CD JK</t>
  </si>
  <si>
    <t>96 DRM (40 PCS)</t>
  </si>
  <si>
    <t>OIL PASTEL OP 18S PP CASE SEA WORLD JK</t>
  </si>
  <si>
    <t>STAPLER HD-12N/24 JK</t>
  </si>
  <si>
    <t>PUNCH 30XL JK</t>
  </si>
  <si>
    <t>BINDER CLIP 155 JK</t>
  </si>
  <si>
    <t>BINDER CLIP 200 JK</t>
  </si>
  <si>
    <t>BINDER CLIP 260 JK</t>
  </si>
  <si>
    <t>BALLPEN BP 349-12 VOKUS TRANS BLACK JK BONUS</t>
  </si>
  <si>
    <t>SA230713430</t>
  </si>
  <si>
    <t>OIL PASTEL OP 18 S PP CASE SEA WORLD JK</t>
  </si>
  <si>
    <t>OIL PASTEL OP 48 S PP CASE SEA WORLD JK</t>
  </si>
  <si>
    <t>SA230813538</t>
  </si>
  <si>
    <t>SHARPENER A-33 JK</t>
  </si>
  <si>
    <t>BRUSH BR-1 JK</t>
  </si>
  <si>
    <t>10 BOX X 24 SET</t>
  </si>
  <si>
    <t>23080130</t>
  </si>
  <si>
    <t>KENKO BUKU TAMU BT-2920-01 KEMBANG</t>
  </si>
  <si>
    <t>KENKO CORRECTION FLUID KE-01</t>
  </si>
  <si>
    <t>KENKO PRICE LABEL 6001-2R 1 LINE @10ROL</t>
  </si>
  <si>
    <t>JAYA MUSIK</t>
  </si>
  <si>
    <t>201/VIII</t>
  </si>
  <si>
    <t>MELODIKA ALTOZ KOPER</t>
  </si>
  <si>
    <t>MELODIKA ALTOZ KOPER PINK</t>
  </si>
  <si>
    <t>MELODIKA MARVEL KOPER</t>
  </si>
  <si>
    <t>MELODIKA MARVEL TAS</t>
  </si>
  <si>
    <t>DB STATIONERY</t>
  </si>
  <si>
    <t>JUG740/23</t>
  </si>
  <si>
    <t>GEL DEBOZZ 0.7 DB-G07</t>
  </si>
  <si>
    <t>GEL DEBOZZ 0.5 DB-G08</t>
  </si>
  <si>
    <t>GEL DEBOZZ KLIK 09 DB-G09</t>
  </si>
  <si>
    <t>GEL TIZO TG31220</t>
  </si>
  <si>
    <t>GEL TECHJOB EXAMINAT TG313-B</t>
  </si>
  <si>
    <t>GEL TIZO TG31060</t>
  </si>
  <si>
    <t>MEKANIK PENSIL TIZO TM01500</t>
  </si>
  <si>
    <t>MEK PENSIL 2.0 TM01800</t>
  </si>
  <si>
    <t>MEK PENSIL 2.0 TIZO TM01800-A</t>
  </si>
  <si>
    <t>GEL TIZO RETRC 1.0 TG630</t>
  </si>
  <si>
    <t>GEL TIZO SAVEX TG396-D</t>
  </si>
  <si>
    <t>MEK TIZO 2.0 TM030-C</t>
  </si>
  <si>
    <t>MEKANIK TIZO 2.0 TM030-E</t>
  </si>
  <si>
    <t>MEK PENSIL 2.0 TIZO TM030-H</t>
  </si>
  <si>
    <t>RAUTAN KITTY TOPLES R-5842</t>
  </si>
  <si>
    <t>TOP</t>
  </si>
  <si>
    <t xml:space="preserve">24 TOP </t>
  </si>
  <si>
    <t>R.MEJA XLG SX-0036-02L</t>
  </si>
  <si>
    <t>8 PCS</t>
  </si>
  <si>
    <t>JUG739/23</t>
  </si>
  <si>
    <t>GEL PEN TIZO 1.0 TG340</t>
  </si>
  <si>
    <t>GEL 1.0 340 BIRU TG340BI</t>
  </si>
  <si>
    <t>HIGHLIGHTER 24 PCS TF616</t>
  </si>
  <si>
    <t>32 PAK (24 PCS)</t>
  </si>
  <si>
    <t>ISI GEL INK TZ-501 R</t>
  </si>
  <si>
    <t>GEL INK TIANJIAO TZ-501</t>
  </si>
  <si>
    <t>GUNTING BENANG KX-GB007</t>
  </si>
  <si>
    <t>GEL CLICK 0.28 DEBOZZ DB-G028</t>
  </si>
  <si>
    <t>RAUTAN KAYAGI 12 PCS KY-393B</t>
  </si>
  <si>
    <t>RAUTAN KAYAGI 12 PCS KY-394B</t>
  </si>
  <si>
    <t>RAUTAN KAYAGI 12 PCS KY-395B</t>
  </si>
  <si>
    <t>MEK PSL 12 WARNA TIZO TM02630</t>
  </si>
  <si>
    <t>160 SET</t>
  </si>
  <si>
    <t>MEK PSL 18 WARNA TM02630-18</t>
  </si>
  <si>
    <t>96 SET</t>
  </si>
  <si>
    <t>WIN'S SENTOSA</t>
  </si>
  <si>
    <t>SI-2023/07-0270/COD</t>
  </si>
  <si>
    <t>PITA JPN LIST GOLD MIX</t>
  </si>
  <si>
    <t>PITA JPN POLOS MIX</t>
  </si>
  <si>
    <t>31660</t>
  </si>
  <si>
    <t>PITA JPN LIST GOLD B</t>
  </si>
  <si>
    <t>SAHABAT REJEKI</t>
  </si>
  <si>
    <t>SIW/0744/08-23</t>
  </si>
  <si>
    <t>NOTEBOOK DIVIDER CXQF-A5819 RAINBOW JELLY</t>
  </si>
  <si>
    <t>MEASURE TAPE HC-25851 APPLE</t>
  </si>
  <si>
    <t>DIARY 64K-1302 CUTISAN (100LBR)</t>
  </si>
  <si>
    <t>DIARY HL32-1011 FLOWER 32 K (96 LBR)</t>
  </si>
  <si>
    <t>DIARY HL32-3014 MORNING MEMORY 32K (128 LBR)</t>
  </si>
  <si>
    <t>DIARY HL32-3041 MOCO 32K (128 LBR)</t>
  </si>
  <si>
    <t>DIARY HL32-3042 FLOWER TRAVEL 32K (128 LBR)</t>
  </si>
  <si>
    <t>DIARY HL32-3045 SWEET MEMORY 32K (128 LBR)</t>
  </si>
  <si>
    <t>DIARY HL32-3046 FAIRY LAND 32K (128 LBR)</t>
  </si>
  <si>
    <t>DIARY HL32-3047 THE VELVET RABBIT 32 K (128 LBR)</t>
  </si>
  <si>
    <t>DIARY HL32-3049 SPACE TRAVEL 32K (128 LBR)</t>
  </si>
  <si>
    <t>ETJ</t>
  </si>
  <si>
    <t>MY1.23</t>
  </si>
  <si>
    <t>KOJIKO SEGITIGA NO.12</t>
  </si>
  <si>
    <t>KOJIKO SEGITIGA NO.8</t>
  </si>
  <si>
    <t>KOJIKO SEGITIGA NO.10</t>
  </si>
  <si>
    <t>ENTER WB B 803</t>
  </si>
  <si>
    <t xml:space="preserve"> LSN</t>
  </si>
  <si>
    <t>DUST 344</t>
  </si>
  <si>
    <t>DUST 254</t>
  </si>
  <si>
    <t>GRAFINDO</t>
  </si>
  <si>
    <t>GEL PEN ODOMEI GP-9933</t>
  </si>
  <si>
    <t>GEL PEN ODOMEI GP-9905</t>
  </si>
  <si>
    <t>GEL PEN ODOMEI GP-9932</t>
  </si>
  <si>
    <t>SURYA PRATAMA</t>
  </si>
  <si>
    <t>F23HP000006</t>
  </si>
  <si>
    <t>REFIL GEL ES-220 (BTS)</t>
  </si>
  <si>
    <t>REFIL GEL ES-222 (DORAEMON)</t>
  </si>
  <si>
    <t>REFIL GEL ES-226 (SANRIO)</t>
  </si>
  <si>
    <t>REFIL GEL ES-227 (TAYO)</t>
  </si>
  <si>
    <t>REFIL GEL ES-228 (SUOER HERO)</t>
  </si>
  <si>
    <t>REFIL GEL ES-230 (DINO)</t>
  </si>
  <si>
    <t>REFIL GEL ES-223 (223)</t>
  </si>
  <si>
    <t>REFIL GEL ES-225 (UNICORN)</t>
  </si>
  <si>
    <t>BINTANG SAUDARA</t>
  </si>
  <si>
    <t>SO2023070081499</t>
  </si>
  <si>
    <t>KERTAS CREPE POT KREASI KOALA MERAH/ PUTIH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</si>
  <si>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</si>
  <si>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</si>
  <si>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</si>
  <si>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</si>
  <si>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</si>
  <si>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</si>
  <si>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</si>
  <si>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</si>
  <si>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</si>
  <si>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</si>
  <si>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</si>
  <si>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</si>
  <si>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</si>
  <si>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</si>
  <si>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</si>
  <si>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</si>
  <si>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</si>
  <si>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</si>
  <si>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</si>
  <si>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</si>
  <si>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</si>
  <si>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</si>
  <si>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</si>
  <si>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</si>
  <si>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</si>
  <si>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</si>
  <si>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</si>
  <si>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</si>
  <si>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</si>
  <si>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</si>
  <si>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Box</t>
  </si>
  <si>
    <t>Pianika Altoz Kain</t>
  </si>
  <si>
    <t>Pianika Marvel Kain</t>
  </si>
  <si>
    <t>Pianika Marvel Box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</si>
  <si>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</si>
  <si>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</si>
  <si>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</si>
  <si>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</si>
  <si>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</si>
  <si>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</si>
  <si>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</si>
  <si>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</si>
  <si>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</si>
  <si>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</si>
  <si>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</si>
  <si>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</si>
  <si>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</si>
  <si>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</si>
  <si>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</si>
  <si>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</si>
  <si>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</si>
  <si>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</si>
  <si>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</si>
  <si>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</si>
  <si>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</si>
  <si>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</si>
  <si>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</si>
  <si>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</si>
  <si>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</si>
  <si>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</si>
  <si>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</si>
  <si>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</si>
  <si>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</si>
  <si>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</si>
  <si>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</si>
  <si>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</si>
  <si>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</si>
  <si>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</si>
  <si>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</si>
  <si>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</si>
  <si>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</si>
  <si>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</si>
  <si>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</si>
  <si>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global</t>
  </si>
  <si>
    <t>d1</t>
  </si>
  <si>
    <t>d7</t>
  </si>
  <si>
    <t>c6</t>
  </si>
  <si>
    <t>hj -1</t>
  </si>
  <si>
    <t>d3</t>
  </si>
  <si>
    <t>Pianika Altoz Box PINK</t>
  </si>
  <si>
    <t>BT Kenko BT-2920-03 Bunga</t>
  </si>
  <si>
    <t>Gunting Kenko SC 828</t>
  </si>
  <si>
    <t>Asahan 3006 pesawat (45) X</t>
  </si>
  <si>
    <t>Clip Board Enter Anti Pecah (Gap 03)</t>
  </si>
  <si>
    <t>Clip Board mika Holo Fancy (baru) x</t>
  </si>
  <si>
    <t>Garisan Set 20136</t>
  </si>
  <si>
    <t>Pc Kode 3ssn A 2020D Cewek</t>
  </si>
  <si>
    <t>Tali Peony  B (19), Hj (2)</t>
  </si>
  <si>
    <t>WC Marries 1325/ 12W BT (34) GM (22)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</si>
  <si>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</si>
  <si>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</si>
  <si>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</si>
  <si>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</si>
  <si>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</si>
  <si>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</si>
  <si>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</si>
  <si>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</si>
  <si>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</si>
  <si>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</si>
  <si>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</si>
  <si>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</si>
  <si>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</si>
  <si>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</si>
  <si>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</si>
  <si>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</si>
  <si>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</si>
  <si>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</si>
  <si>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</si>
  <si>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</si>
  <si>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</si>
  <si>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</si>
  <si>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</si>
  <si>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</si>
  <si>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</si>
  <si>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</si>
  <si>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</si>
  <si>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</si>
  <si>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</si>
  <si>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</si>
  <si>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</si>
  <si>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</si>
  <si>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</si>
  <si>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</si>
  <si>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</si>
  <si>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</si>
  <si>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</si>
  <si>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</si>
  <si>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</si>
  <si>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</si>
  <si>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</si>
  <si>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</si>
  <si>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</si>
  <si>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</si>
  <si>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</si>
  <si>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</si>
  <si>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</si>
  <si>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</si>
  <si>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</si>
  <si>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</si>
  <si>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</si>
  <si>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</si>
  <si>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</si>
  <si>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</si>
  <si>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</si>
  <si>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</si>
  <si>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</si>
  <si>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</si>
  <si>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</si>
  <si>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JR-8988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</si>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</sst>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113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0" fillId="4" borderId="1" xfId="0" applyFont="1" applyFill="1" applyBorder="1" applyAlignment="1">
      <alignment horizontal="left"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0" fillId="0" borderId="6" xfId="0" applyNumberFormat="1" applyFill="1" applyBorder="1" applyAlignment="1">
      <alignment horizontal="center"/>
    </xf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290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64" formatCode="dd/mm/yyyy"/>
    </dxf>
    <dxf>
      <numFmt numFmtId="164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outline="0"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a\BANK%20EXP\BARU\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IT/BC/BARU/2023/07%20JULI/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144.905223842594" createdVersion="5" refreshedVersion="5" minRefreshableVersion="3" recordCount="1091">
  <cacheSource type="worksheet">
    <worksheetSource name="IMPORT"/>
  </cacheSource>
  <cacheFields count="24">
    <cacheField name="ID" numFmtId="0">
      <sharedItems containsMixedTypes="1" containsNumber="1" containsInteger="1" minValue="1" maxValue="967" count="96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s v=""/>
      </sharedItems>
    </cacheField>
    <cacheField name="Seri" numFmtId="0">
      <sharedItems containsMixedTypes="1" containsNumber="1" containsInteger="1" minValue="50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49"/>
    </cacheField>
    <cacheField name="c1" numFmtId="0">
      <sharedItems containsMixedTypes="1" containsNumber="1" containsInteger="1" minValue="-50" maxValue="6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NonDate="0" containsString="0" containsBlank="1"/>
    </cacheField>
    <cacheField name="c2" numFmtId="0">
      <sharedItems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144.918184722221" createdVersion="5" refreshedVersion="5" minRefreshableVersion="3" recordCount="3428">
  <cacheSource type="worksheet">
    <worksheetSource name="GLOBAL"/>
  </cacheSource>
  <cacheFields count="30">
    <cacheField name="ID" numFmtId="0">
      <sharedItems containsMixedTypes="1" containsNumber="1" containsInteger="1" minValue="1" maxValue="3428" count="3395">
        <n v="1"/>
        <s v=""/>
        <n v="3"/>
        <n v="7"/>
        <n v="10"/>
        <n v="11"/>
        <n v="12"/>
        <n v="13"/>
        <n v="14"/>
        <n v="15"/>
        <n v="16"/>
        <n v="18"/>
        <n v="19"/>
        <n v="20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4"/>
        <n v="55"/>
        <n v="56"/>
        <n v="61"/>
        <n v="68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4"/>
        <n v="95"/>
        <n v="96"/>
        <n v="97"/>
        <n v="98"/>
        <n v="99"/>
        <n v="100"/>
        <n v="101"/>
        <n v="102"/>
        <n v="105"/>
        <n v="106"/>
        <n v="107"/>
        <n v="108"/>
        <n v="109"/>
        <n v="110"/>
        <n v="111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3"/>
        <n v="134"/>
        <n v="135"/>
        <n v="136"/>
        <n v="139"/>
        <n v="140"/>
        <n v="143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3"/>
        <n v="164"/>
        <n v="165"/>
        <n v="166"/>
        <n v="167"/>
        <n v="168"/>
        <n v="172"/>
        <n v="173"/>
        <n v="175"/>
        <n v="176"/>
        <n v="177"/>
        <n v="178"/>
        <n v="179"/>
        <n v="182"/>
        <n v="185"/>
        <n v="186"/>
        <n v="188"/>
        <n v="191"/>
        <n v="192"/>
        <n v="193"/>
        <n v="194"/>
        <n v="199"/>
        <n v="201"/>
        <n v="202"/>
        <n v="203"/>
        <n v="204"/>
        <n v="205"/>
        <n v="207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50"/>
        <n v="251"/>
        <n v="253"/>
        <n v="256"/>
        <n v="257"/>
        <n v="258"/>
        <n v="259"/>
        <n v="260"/>
        <n v="261"/>
        <n v="262"/>
        <n v="263"/>
        <n v="264"/>
        <n v="265"/>
        <n v="267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6"/>
        <n v="288"/>
        <n v="292"/>
        <n v="293"/>
        <n v="296"/>
        <n v="297"/>
        <n v="298"/>
        <n v="299"/>
        <n v="300"/>
        <n v="305"/>
        <n v="306"/>
        <n v="307"/>
        <n v="308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5"/>
        <n v="326"/>
        <n v="327"/>
        <n v="328"/>
        <n v="331"/>
        <n v="332"/>
        <n v="333"/>
        <n v="334"/>
        <n v="336"/>
        <n v="337"/>
        <n v="341"/>
        <n v="342"/>
        <n v="343"/>
        <n v="344"/>
        <n v="345"/>
        <n v="346"/>
        <n v="347"/>
        <n v="348"/>
        <n v="349"/>
        <n v="350"/>
        <n v="366"/>
        <n v="367"/>
        <n v="370"/>
        <n v="371"/>
        <n v="373"/>
        <n v="377"/>
        <n v="378"/>
        <n v="379"/>
        <n v="383"/>
        <n v="386"/>
        <n v="387"/>
        <n v="388"/>
        <n v="390"/>
        <n v="392"/>
        <n v="393"/>
        <n v="394"/>
        <n v="395"/>
        <n v="396"/>
        <n v="397"/>
        <n v="398"/>
        <n v="400"/>
        <n v="401"/>
        <n v="404"/>
        <n v="406"/>
        <n v="407"/>
        <n v="421"/>
        <n v="422"/>
        <n v="423"/>
        <n v="424"/>
        <n v="427"/>
        <n v="428"/>
        <n v="429"/>
        <n v="433"/>
        <n v="438"/>
        <n v="439"/>
        <n v="455"/>
        <n v="462"/>
        <n v="464"/>
        <n v="466"/>
        <n v="467"/>
        <n v="474"/>
        <n v="477"/>
        <n v="478"/>
        <n v="479"/>
        <n v="483"/>
        <n v="484"/>
        <n v="490"/>
        <n v="491"/>
        <n v="492"/>
        <n v="493"/>
        <n v="494"/>
        <n v="495"/>
        <n v="496"/>
        <n v="497"/>
        <n v="498"/>
        <n v="500"/>
        <n v="501"/>
        <n v="502"/>
        <n v="503"/>
        <n v="504"/>
        <n v="507"/>
        <n v="508"/>
        <n v="509"/>
        <n v="510"/>
        <n v="512"/>
        <n v="513"/>
        <n v="515"/>
        <n v="516"/>
        <n v="518"/>
        <n v="519"/>
        <n v="520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1"/>
        <n v="552"/>
        <n v="554"/>
        <n v="555"/>
        <n v="556"/>
        <n v="557"/>
        <n v="558"/>
        <n v="561"/>
        <n v="562"/>
        <n v="563"/>
        <n v="564"/>
        <n v="565"/>
        <n v="566"/>
        <n v="567"/>
        <n v="568"/>
        <n v="569"/>
        <n v="570"/>
        <n v="571"/>
        <n v="572"/>
        <n v="574"/>
        <n v="575"/>
        <n v="576"/>
        <n v="577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4"/>
        <n v="595"/>
        <n v="596"/>
        <n v="597"/>
        <n v="599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3"/>
        <n v="624"/>
        <n v="625"/>
        <n v="627"/>
        <n v="628"/>
        <n v="631"/>
        <n v="633"/>
        <n v="634"/>
        <n v="636"/>
        <n v="638"/>
        <n v="639"/>
        <n v="640"/>
        <n v="641"/>
        <n v="642"/>
        <n v="643"/>
        <n v="644"/>
        <n v="645"/>
        <n v="646"/>
        <n v="647"/>
        <n v="648"/>
        <n v="649"/>
        <n v="651"/>
        <n v="65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2"/>
        <n v="743"/>
        <n v="744"/>
        <n v="745"/>
        <n v="746"/>
        <n v="747"/>
        <n v="749"/>
        <n v="750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72"/>
        <n v="773"/>
        <n v="774"/>
        <n v="775"/>
        <n v="776"/>
        <n v="777"/>
        <n v="778"/>
        <n v="779"/>
        <n v="780"/>
        <n v="782"/>
        <n v="783"/>
        <n v="784"/>
        <n v="785"/>
        <n v="790"/>
        <n v="791"/>
        <n v="792"/>
        <n v="793"/>
        <n v="794"/>
        <n v="795"/>
        <n v="797"/>
        <n v="799"/>
        <n v="816"/>
        <n v="817"/>
        <n v="818"/>
        <n v="819"/>
        <n v="822"/>
        <n v="823"/>
        <n v="829"/>
        <n v="830"/>
        <n v="831"/>
        <n v="832"/>
        <n v="835"/>
        <n v="836"/>
        <n v="837"/>
        <n v="839"/>
        <n v="840"/>
        <n v="842"/>
        <n v="845"/>
        <n v="848"/>
        <n v="849"/>
        <n v="850"/>
        <n v="851"/>
        <n v="852"/>
        <n v="854"/>
        <n v="855"/>
        <n v="857"/>
        <n v="858"/>
        <n v="875"/>
        <n v="881"/>
        <n v="886"/>
        <n v="894"/>
        <n v="895"/>
        <n v="896"/>
        <n v="898"/>
        <n v="899"/>
        <n v="901"/>
        <n v="902"/>
        <n v="903"/>
        <n v="904"/>
        <n v="905"/>
        <n v="906"/>
        <n v="907"/>
        <n v="908"/>
        <n v="909"/>
        <n v="910"/>
        <n v="915"/>
        <n v="916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3"/>
        <n v="954"/>
        <n v="955"/>
        <n v="956"/>
        <n v="957"/>
        <n v="959"/>
        <n v="960"/>
        <n v="961"/>
        <n v="962"/>
        <n v="963"/>
        <n v="968"/>
        <n v="969"/>
        <n v="970"/>
        <n v="971"/>
        <n v="972"/>
        <n v="973"/>
        <n v="975"/>
        <n v="977"/>
        <n v="979"/>
        <n v="984"/>
        <n v="986"/>
        <n v="987"/>
        <n v="988"/>
        <n v="989"/>
        <n v="990"/>
        <n v="991"/>
        <n v="993"/>
        <n v="994"/>
        <n v="995"/>
        <n v="996"/>
        <n v="997"/>
        <n v="998"/>
        <n v="999"/>
        <n v="1000"/>
        <n v="1001"/>
        <n v="1002"/>
        <n v="1007"/>
        <n v="1008"/>
        <n v="1009"/>
        <n v="1011"/>
        <n v="1012"/>
        <n v="1013"/>
        <n v="1014"/>
        <n v="1015"/>
        <n v="1016"/>
        <n v="1017"/>
        <n v="1024"/>
        <n v="1026"/>
        <n v="1027"/>
        <n v="1028"/>
        <n v="1029"/>
        <n v="1031"/>
        <n v="1032"/>
        <n v="1033"/>
        <n v="1034"/>
        <n v="1037"/>
        <n v="1038"/>
        <n v="1039"/>
        <n v="1040"/>
        <n v="1041"/>
        <n v="1042"/>
        <n v="1044"/>
        <n v="1047"/>
        <n v="1048"/>
        <n v="1049"/>
        <n v="1051"/>
        <n v="1052"/>
        <n v="1055"/>
        <n v="1056"/>
        <n v="1057"/>
        <n v="1060"/>
        <n v="1061"/>
        <n v="1062"/>
        <n v="1063"/>
        <n v="1064"/>
        <n v="1066"/>
        <n v="1067"/>
        <n v="1069"/>
        <n v="1070"/>
        <n v="1071"/>
        <n v="1072"/>
        <n v="1073"/>
        <n v="1074"/>
        <n v="1075"/>
        <n v="1077"/>
        <n v="1078"/>
        <n v="1079"/>
        <n v="1081"/>
        <n v="1082"/>
        <n v="1083"/>
        <n v="1088"/>
        <n v="1089"/>
        <n v="1091"/>
        <n v="1093"/>
        <n v="1095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20"/>
        <n v="1121"/>
        <n v="1122"/>
        <n v="1123"/>
        <n v="1124"/>
        <n v="1125"/>
        <n v="1127"/>
        <n v="1128"/>
        <n v="1130"/>
        <n v="1131"/>
        <n v="1132"/>
        <n v="1135"/>
        <n v="1136"/>
        <n v="1137"/>
        <n v="1139"/>
        <n v="1140"/>
        <n v="1142"/>
        <n v="1143"/>
        <n v="1151"/>
        <n v="1152"/>
        <n v="1153"/>
        <n v="1154"/>
        <n v="1158"/>
        <n v="1163"/>
        <n v="1164"/>
        <n v="1165"/>
        <n v="1166"/>
        <n v="1167"/>
        <n v="1169"/>
        <n v="1170"/>
        <n v="1171"/>
        <n v="1172"/>
        <n v="1173"/>
        <n v="1174"/>
        <n v="1175"/>
        <n v="1176"/>
        <n v="1179"/>
        <n v="1180"/>
        <n v="1182"/>
        <n v="1183"/>
        <n v="1184"/>
        <n v="1185"/>
        <n v="1186"/>
        <n v="1187"/>
        <n v="1190"/>
        <n v="1191"/>
        <n v="1192"/>
        <n v="1193"/>
        <n v="1194"/>
        <n v="1195"/>
        <n v="1196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30"/>
        <n v="1231"/>
        <n v="1232"/>
        <n v="1233"/>
        <n v="1234"/>
        <n v="1237"/>
        <n v="1238"/>
        <n v="1241"/>
        <n v="1242"/>
        <n v="1243"/>
        <n v="1244"/>
        <n v="1245"/>
        <n v="1246"/>
        <n v="1247"/>
        <n v="1248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7"/>
        <n v="1268"/>
        <n v="1270"/>
        <n v="1271"/>
        <n v="1272"/>
        <n v="1273"/>
        <n v="1274"/>
        <n v="1277"/>
        <n v="1279"/>
        <n v="1280"/>
        <n v="1281"/>
        <n v="1283"/>
        <n v="1284"/>
        <n v="1285"/>
        <n v="1298"/>
        <n v="1299"/>
        <n v="1300"/>
        <n v="1301"/>
        <n v="1302"/>
        <n v="1303"/>
        <n v="1304"/>
        <n v="1312"/>
        <n v="1313"/>
        <n v="1314"/>
        <n v="1315"/>
        <n v="1316"/>
        <n v="1317"/>
        <n v="1318"/>
        <n v="1319"/>
        <n v="1320"/>
        <n v="1321"/>
        <n v="1323"/>
        <n v="1324"/>
        <n v="1326"/>
        <n v="1327"/>
        <n v="1328"/>
        <n v="1332"/>
        <n v="1333"/>
        <n v="1334"/>
        <n v="1335"/>
        <n v="1336"/>
        <n v="1337"/>
        <n v="1338"/>
        <n v="1339"/>
        <n v="1340"/>
        <n v="1342"/>
        <n v="1343"/>
        <n v="1347"/>
        <n v="1354"/>
        <n v="1355"/>
        <n v="1356"/>
        <n v="1358"/>
        <n v="1359"/>
        <n v="1360"/>
        <n v="1361"/>
        <n v="1363"/>
        <n v="1365"/>
        <n v="1366"/>
        <n v="1367"/>
        <n v="1368"/>
        <n v="1370"/>
        <n v="1371"/>
        <n v="1372"/>
        <n v="1374"/>
        <n v="1375"/>
        <n v="1376"/>
        <n v="1377"/>
        <n v="1378"/>
        <n v="1379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40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2"/>
        <n v="1443"/>
        <n v="1444"/>
        <n v="1445"/>
        <n v="1446"/>
        <n v="1447"/>
        <n v="1448"/>
        <n v="1449"/>
        <n v="1453"/>
        <n v="1454"/>
        <n v="1455"/>
        <n v="1457"/>
        <n v="1458"/>
        <n v="1459"/>
        <n v="1460"/>
        <n v="1461"/>
        <n v="1462"/>
        <n v="1463"/>
        <n v="1464"/>
        <n v="1466"/>
        <n v="1467"/>
        <n v="1473"/>
        <n v="1479"/>
        <n v="1480"/>
        <n v="1481"/>
        <n v="1482"/>
        <n v="1483"/>
        <n v="1488"/>
        <n v="1489"/>
        <n v="1491"/>
        <n v="1492"/>
        <n v="1495"/>
        <n v="1496"/>
        <n v="1497"/>
        <n v="1498"/>
        <n v="1499"/>
        <n v="1506"/>
        <n v="1507"/>
        <n v="1508"/>
        <n v="1509"/>
        <n v="1510"/>
        <n v="1511"/>
        <n v="1512"/>
        <n v="1513"/>
        <n v="1518"/>
        <n v="1519"/>
        <n v="1520"/>
        <n v="1522"/>
        <n v="1523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7"/>
        <n v="1548"/>
        <n v="1549"/>
        <n v="1550"/>
        <n v="1551"/>
        <n v="1552"/>
        <n v="1553"/>
        <n v="1555"/>
        <n v="1556"/>
        <n v="1557"/>
        <n v="1558"/>
        <n v="1559"/>
        <n v="1560"/>
        <n v="1561"/>
        <n v="1562"/>
        <n v="1564"/>
        <n v="1567"/>
        <n v="1568"/>
        <n v="1569"/>
        <n v="1570"/>
        <n v="1572"/>
        <n v="1574"/>
        <n v="1575"/>
        <n v="1576"/>
        <n v="1577"/>
        <n v="1579"/>
        <n v="1580"/>
        <n v="1582"/>
        <n v="1583"/>
        <n v="1584"/>
        <n v="1585"/>
        <n v="1586"/>
        <n v="1587"/>
        <n v="1588"/>
        <n v="1593"/>
        <n v="1594"/>
        <n v="1595"/>
        <n v="1596"/>
        <n v="1597"/>
        <n v="1599"/>
        <n v="1604"/>
        <n v="1606"/>
        <n v="1607"/>
        <n v="1608"/>
        <n v="1609"/>
        <n v="1610"/>
        <n v="1615"/>
        <n v="1616"/>
        <n v="1617"/>
        <n v="1621"/>
        <n v="1622"/>
        <n v="1623"/>
        <n v="1635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20"/>
        <n v="1721"/>
        <n v="1723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6"/>
        <n v="1749"/>
        <n v="1750"/>
        <n v="1751"/>
        <n v="1752"/>
        <n v="1753"/>
        <n v="1754"/>
        <n v="1755"/>
        <n v="1756"/>
        <n v="1757"/>
        <n v="1758"/>
        <n v="1759"/>
        <n v="1762"/>
        <n v="1763"/>
        <n v="1765"/>
        <n v="1768"/>
        <n v="1769"/>
        <n v="1770"/>
        <n v="1772"/>
        <n v="1773"/>
        <n v="1774"/>
        <n v="1775"/>
        <n v="1777"/>
        <n v="1778"/>
        <n v="1779"/>
        <n v="1780"/>
        <n v="1781"/>
        <n v="1783"/>
        <n v="1785"/>
        <n v="1786"/>
        <n v="1787"/>
        <n v="1791"/>
        <n v="1792"/>
        <n v="1793"/>
        <n v="1794"/>
        <n v="1795"/>
        <n v="1797"/>
        <n v="1798"/>
        <n v="1804"/>
        <n v="1806"/>
        <n v="1807"/>
        <n v="1808"/>
        <n v="1809"/>
        <n v="1810"/>
        <n v="1813"/>
        <n v="1815"/>
        <n v="1818"/>
        <n v="1830"/>
        <n v="1833"/>
        <n v="1835"/>
        <n v="1836"/>
        <n v="1837"/>
        <n v="1839"/>
        <n v="1840"/>
        <n v="1841"/>
        <n v="1842"/>
        <n v="1843"/>
        <n v="1846"/>
        <n v="1847"/>
        <n v="1850"/>
        <n v="1851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5"/>
        <n v="1886"/>
        <n v="1887"/>
        <n v="1889"/>
        <n v="1891"/>
        <n v="1893"/>
        <n v="1894"/>
        <n v="1895"/>
        <n v="1896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8"/>
        <n v="1919"/>
        <n v="1920"/>
        <n v="1922"/>
        <n v="1923"/>
        <n v="1924"/>
        <n v="1925"/>
        <n v="1929"/>
        <n v="1930"/>
        <n v="1931"/>
        <n v="1932"/>
        <n v="1933"/>
        <n v="1934"/>
        <n v="1941"/>
        <n v="1942"/>
        <n v="1943"/>
        <n v="1944"/>
        <n v="1946"/>
        <n v="1949"/>
        <n v="1950"/>
        <n v="1951"/>
        <n v="1952"/>
        <n v="1953"/>
        <n v="1954"/>
        <n v="1955"/>
        <n v="1956"/>
        <n v="1957"/>
        <n v="1958"/>
        <n v="1959"/>
        <n v="1961"/>
        <n v="1962"/>
        <n v="1963"/>
        <n v="1964"/>
        <n v="1965"/>
        <n v="1966"/>
        <n v="1967"/>
        <n v="1968"/>
        <n v="1969"/>
        <n v="1970"/>
        <n v="1972"/>
        <n v="1974"/>
        <n v="1976"/>
        <n v="1977"/>
        <n v="1978"/>
        <n v="1979"/>
        <n v="1983"/>
        <n v="1984"/>
        <n v="1985"/>
        <n v="1986"/>
        <n v="1987"/>
        <n v="1988"/>
        <n v="1989"/>
        <n v="1990"/>
        <n v="1992"/>
        <n v="1993"/>
        <n v="1996"/>
        <n v="1997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5"/>
        <n v="2016"/>
        <n v="2017"/>
        <n v="2018"/>
        <n v="2020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44"/>
        <n v="2045"/>
        <n v="2046"/>
        <n v="2047"/>
        <n v="2048"/>
        <n v="2070"/>
        <n v="2075"/>
        <n v="2076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5"/>
        <n v="2096"/>
        <n v="2098"/>
        <n v="2099"/>
        <n v="2100"/>
        <n v="2102"/>
        <n v="2103"/>
        <n v="2104"/>
        <n v="2106"/>
        <n v="2107"/>
        <n v="2108"/>
        <n v="2109"/>
        <n v="2110"/>
        <n v="2112"/>
        <n v="2113"/>
        <n v="2115"/>
        <n v="2121"/>
        <n v="2123"/>
        <n v="2125"/>
        <n v="2126"/>
        <n v="2127"/>
        <n v="2128"/>
        <n v="2129"/>
        <n v="2130"/>
        <n v="2131"/>
        <n v="2132"/>
        <n v="2133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1"/>
        <n v="2152"/>
        <n v="2153"/>
        <n v="2154"/>
        <n v="2155"/>
        <n v="2157"/>
        <n v="2159"/>
        <n v="2160"/>
        <n v="2161"/>
        <n v="2162"/>
        <n v="2163"/>
        <n v="2164"/>
        <n v="2165"/>
        <n v="2166"/>
        <n v="2168"/>
        <n v="2169"/>
        <n v="2176"/>
        <n v="2177"/>
        <n v="2178"/>
        <n v="2179"/>
        <n v="2180"/>
        <n v="2181"/>
        <n v="2183"/>
        <n v="2184"/>
        <n v="2186"/>
        <n v="2188"/>
        <n v="2189"/>
        <n v="2190"/>
        <n v="2191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8"/>
        <n v="2209"/>
        <n v="2210"/>
        <n v="2211"/>
        <n v="2212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2"/>
        <n v="2233"/>
        <n v="2234"/>
        <n v="2235"/>
        <n v="2236"/>
        <n v="2237"/>
        <n v="2240"/>
        <n v="2243"/>
        <n v="2244"/>
        <n v="2245"/>
        <n v="2246"/>
        <n v="2247"/>
        <n v="2252"/>
        <n v="2254"/>
        <n v="2256"/>
        <n v="2267"/>
        <n v="2269"/>
        <n v="2270"/>
        <n v="2272"/>
        <n v="2275"/>
        <n v="2276"/>
        <n v="2277"/>
        <n v="2278"/>
        <n v="2279"/>
        <n v="2280"/>
        <n v="2281"/>
        <n v="2288"/>
        <n v="2291"/>
        <n v="2298"/>
        <n v="2301"/>
        <n v="2302"/>
        <n v="2303"/>
        <n v="2304"/>
        <n v="2305"/>
        <n v="2307"/>
        <n v="2308"/>
        <n v="2311"/>
        <n v="2312"/>
        <n v="2313"/>
        <n v="2314"/>
        <n v="2315"/>
        <n v="2316"/>
        <n v="2317"/>
        <n v="2318"/>
        <n v="2321"/>
        <n v="2322"/>
        <n v="2323"/>
        <n v="2324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57"/>
        <n v="2358"/>
        <n v="2360"/>
        <n v="2361"/>
        <n v="2362"/>
        <n v="2363"/>
        <n v="2366"/>
        <n v="2367"/>
        <n v="2371"/>
        <n v="2373"/>
        <n v="2375"/>
        <n v="2379"/>
        <n v="2380"/>
        <n v="2382"/>
        <n v="2390"/>
        <n v="2391"/>
        <n v="2395"/>
        <n v="2396"/>
        <n v="2397"/>
        <n v="2402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9"/>
        <n v="2423"/>
        <n v="2424"/>
        <n v="2425"/>
        <n v="2426"/>
        <n v="2428"/>
        <n v="2429"/>
        <n v="2430"/>
        <n v="2431"/>
        <n v="2432"/>
        <n v="2434"/>
        <n v="2435"/>
        <n v="2436"/>
        <n v="2438"/>
        <n v="2439"/>
        <n v="2440"/>
        <n v="2445"/>
        <n v="2446"/>
        <n v="2449"/>
        <n v="2450"/>
        <n v="2451"/>
        <n v="2455"/>
        <n v="2456"/>
        <n v="2457"/>
        <n v="2458"/>
        <n v="2459"/>
        <n v="2460"/>
        <n v="2461"/>
        <n v="2462"/>
        <n v="2463"/>
        <n v="2464"/>
        <n v="2468"/>
        <n v="2469"/>
        <n v="2470"/>
        <n v="2471"/>
        <n v="2472"/>
        <n v="2473"/>
        <n v="2475"/>
        <n v="2476"/>
        <n v="2477"/>
        <n v="2478"/>
        <n v="2480"/>
        <n v="2481"/>
        <n v="2482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9"/>
        <n v="2500"/>
        <n v="2501"/>
        <n v="2502"/>
        <n v="2503"/>
        <n v="2504"/>
        <n v="2505"/>
        <n v="2506"/>
        <n v="2507"/>
        <n v="2509"/>
        <n v="2516"/>
        <n v="2517"/>
        <n v="2518"/>
        <n v="2519"/>
        <n v="2520"/>
        <n v="2521"/>
        <n v="2522"/>
        <n v="2523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7"/>
        <n v="2550"/>
        <n v="2556"/>
        <n v="2558"/>
        <n v="2559"/>
        <n v="2560"/>
        <n v="2562"/>
        <n v="2563"/>
        <n v="2564"/>
        <n v="2565"/>
        <n v="2566"/>
        <n v="2567"/>
        <n v="2568"/>
        <n v="2569"/>
        <n v="2570"/>
        <n v="2572"/>
        <n v="2573"/>
        <n v="2575"/>
        <n v="2576"/>
        <n v="2577"/>
        <n v="2578"/>
        <n v="2579"/>
        <n v="2580"/>
        <n v="2583"/>
        <n v="2584"/>
        <n v="2585"/>
        <n v="2586"/>
        <n v="2587"/>
        <n v="2588"/>
        <n v="2589"/>
        <n v="2591"/>
        <n v="2592"/>
        <n v="2593"/>
        <n v="2594"/>
        <n v="2595"/>
        <n v="2597"/>
        <n v="2598"/>
        <n v="2600"/>
        <n v="2602"/>
        <n v="2603"/>
        <n v="2604"/>
        <n v="2605"/>
        <n v="2606"/>
        <n v="2607"/>
        <n v="2608"/>
        <n v="2609"/>
        <n v="2610"/>
        <n v="2611"/>
        <n v="2613"/>
        <n v="2615"/>
        <n v="2616"/>
        <n v="2617"/>
        <n v="2620"/>
        <n v="2621"/>
        <n v="2625"/>
        <n v="2627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6"/>
        <n v="2647"/>
        <n v="2648"/>
        <n v="2650"/>
        <n v="2651"/>
        <n v="2652"/>
        <n v="2653"/>
        <n v="2655"/>
        <n v="2656"/>
        <n v="2657"/>
        <n v="2658"/>
        <n v="2659"/>
        <n v="2671"/>
        <n v="2676"/>
        <n v="2677"/>
        <n v="2678"/>
        <n v="2679"/>
        <n v="2680"/>
        <n v="2682"/>
        <n v="2683"/>
        <n v="2684"/>
        <n v="2686"/>
        <n v="2687"/>
        <n v="2688"/>
        <n v="2689"/>
        <n v="2690"/>
        <n v="2691"/>
        <n v="2692"/>
        <n v="2693"/>
        <n v="2695"/>
        <n v="2696"/>
        <n v="2704"/>
        <n v="2712"/>
        <n v="2713"/>
        <n v="2714"/>
        <n v="2716"/>
        <n v="2717"/>
        <n v="2718"/>
        <n v="2719"/>
        <n v="2722"/>
        <n v="2723"/>
        <n v="2724"/>
        <n v="2725"/>
        <n v="2727"/>
        <n v="2735"/>
        <n v="2737"/>
        <n v="2738"/>
        <n v="2739"/>
        <n v="2740"/>
        <n v="2741"/>
        <n v="2747"/>
        <n v="2748"/>
        <n v="2750"/>
        <n v="2751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7"/>
        <n v="2768"/>
        <n v="2769"/>
        <n v="2770"/>
        <n v="2771"/>
        <n v="2773"/>
        <n v="2774"/>
        <n v="2775"/>
        <n v="2776"/>
        <n v="2777"/>
        <n v="2780"/>
        <n v="2781"/>
        <n v="2783"/>
        <n v="2787"/>
        <n v="2789"/>
        <n v="2790"/>
        <n v="2793"/>
        <n v="2794"/>
        <n v="2796"/>
        <n v="2801"/>
        <n v="2802"/>
        <n v="2805"/>
        <n v="2808"/>
        <n v="2809"/>
        <n v="2810"/>
        <n v="2818"/>
        <n v="2823"/>
        <n v="2826"/>
        <n v="2833"/>
        <n v="2835"/>
        <n v="2836"/>
        <n v="2837"/>
        <n v="2838"/>
        <n v="2840"/>
        <n v="2841"/>
        <n v="2843"/>
        <n v="2845"/>
        <n v="2846"/>
        <n v="2847"/>
        <n v="2848"/>
        <n v="2849"/>
        <n v="2851"/>
        <n v="2852"/>
        <n v="2853"/>
        <n v="2854"/>
        <n v="2856"/>
        <n v="2858"/>
        <n v="2860"/>
        <n v="2861"/>
        <n v="2862"/>
        <n v="2865"/>
        <n v="2866"/>
        <n v="2867"/>
        <n v="2868"/>
        <n v="2869"/>
        <n v="2871"/>
        <n v="2872"/>
        <n v="2874"/>
        <n v="2875"/>
        <n v="2876"/>
        <n v="2877"/>
        <n v="2881"/>
        <n v="2883"/>
        <n v="2888"/>
        <n v="2889"/>
        <n v="2893"/>
        <n v="2894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7"/>
        <n v="2918"/>
        <n v="2920"/>
        <n v="2922"/>
        <n v="2923"/>
        <n v="2924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72"/>
        <n v="2974"/>
        <n v="2975"/>
        <n v="2976"/>
        <n v="2977"/>
        <n v="2978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25"/>
        <n v="3026"/>
        <n v="3028"/>
        <n v="3033"/>
        <n v="3034"/>
        <n v="3036"/>
        <n v="3037"/>
        <n v="3038"/>
        <n v="3042"/>
        <n v="3043"/>
        <n v="3044"/>
        <n v="3045"/>
        <n v="3046"/>
        <n v="3047"/>
        <n v="3049"/>
        <n v="3050"/>
        <n v="3051"/>
        <n v="3053"/>
        <n v="3054"/>
        <n v="3055"/>
        <n v="3056"/>
        <n v="3059"/>
        <n v="3060"/>
        <n v="3061"/>
        <n v="3062"/>
        <n v="3064"/>
        <n v="3069"/>
        <n v="3071"/>
        <n v="3079"/>
        <n v="3080"/>
        <n v="3085"/>
        <n v="3086"/>
        <n v="3087"/>
        <n v="3088"/>
        <n v="3089"/>
        <n v="3090"/>
        <n v="3091"/>
        <n v="3092"/>
        <n v="3093"/>
        <n v="3094"/>
        <n v="3095"/>
        <n v="3097"/>
        <n v="3098"/>
        <n v="3099"/>
        <n v="3100"/>
        <n v="3101"/>
        <n v="3102"/>
        <n v="3103"/>
        <n v="3105"/>
        <n v="3106"/>
        <n v="3107"/>
        <n v="3108"/>
        <n v="3109"/>
        <n v="3110"/>
        <n v="3111"/>
        <n v="3113"/>
        <n v="3122"/>
        <n v="3124"/>
        <n v="3125"/>
        <n v="3126"/>
        <n v="3127"/>
        <n v="3128"/>
        <n v="3129"/>
        <n v="3130"/>
        <n v="3132"/>
        <n v="3133"/>
        <n v="3134"/>
        <n v="3135"/>
        <n v="3136"/>
        <n v="3137"/>
        <n v="3140"/>
        <n v="3142"/>
        <n v="3144"/>
        <n v="3145"/>
        <n v="3152"/>
        <n v="3154"/>
        <n v="3155"/>
        <n v="3156"/>
        <n v="3157"/>
        <n v="3158"/>
        <n v="3159"/>
        <n v="3160"/>
        <n v="3161"/>
        <n v="3163"/>
        <n v="3164"/>
        <n v="3165"/>
        <n v="3166"/>
        <n v="3167"/>
        <n v="3168"/>
        <n v="3170"/>
        <n v="3171"/>
        <n v="3172"/>
        <n v="3173"/>
        <n v="3174"/>
        <n v="3175"/>
        <n v="3176"/>
        <n v="3177"/>
        <n v="3179"/>
        <n v="3180"/>
        <n v="3181"/>
        <n v="3182"/>
        <n v="3184"/>
        <n v="3185"/>
        <n v="3186"/>
        <n v="3187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5"/>
        <n v="3246"/>
        <n v="3247"/>
        <n v="3248"/>
        <n v="3249"/>
        <n v="3250"/>
        <n v="3251"/>
        <n v="3253"/>
        <n v="3254"/>
        <n v="3255"/>
        <n v="3256"/>
        <n v="3257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2"/>
        <n v="3306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4"/>
        <n v="3341"/>
        <n v="3342"/>
        <n v="3343"/>
        <n v="3344"/>
        <n v="3345"/>
        <n v="3346"/>
        <n v="3347"/>
        <n v="3348"/>
        <n v="3349"/>
        <n v="3352"/>
        <n v="3353"/>
        <n v="3354"/>
        <n v="3355"/>
        <n v="3356"/>
        <n v="3357"/>
        <n v="3360"/>
        <n v="3362"/>
        <n v="3364"/>
        <n v="3365"/>
        <n v="3370"/>
        <n v="3371"/>
        <n v="3372"/>
        <n v="3374"/>
        <n v="3375"/>
        <n v="3376"/>
        <n v="3377"/>
        <n v="3378"/>
        <n v="3380"/>
        <n v="3381"/>
        <n v="3383"/>
        <n v="3388"/>
        <n v="3390"/>
        <n v="3391"/>
        <n v="3392"/>
        <n v="3393"/>
        <n v="3394"/>
        <n v="3395"/>
        <n v="3396"/>
        <n v="3397"/>
        <n v="3398"/>
        <n v="3400"/>
        <n v="3401"/>
        <n v="3403"/>
        <n v="3404"/>
        <n v="3405"/>
        <n v="3406"/>
        <n v="3408"/>
        <n v="3409"/>
        <n v="3410"/>
        <n v="3411"/>
        <n v="3412"/>
        <n v="3413"/>
        <n v="3414"/>
        <n v="3415"/>
        <n v="3416"/>
        <n v="3417"/>
        <n v="3418"/>
        <n v="3421"/>
        <n v="3422"/>
        <n v="3423"/>
        <n v="3424"/>
        <n v="3425"/>
        <n v="3426"/>
        <n v="3427"/>
        <n v="3428"/>
        <n v="2266" u="1"/>
        <n v="517" u="1"/>
        <n v="482" u="1"/>
        <n v="1897" u="1"/>
        <n v="1832" u="1"/>
        <n v="1767" u="1"/>
        <n v="417" u="1"/>
        <n v="1637" u="1"/>
        <n v="352" u="1"/>
        <n v="287" u="1"/>
        <n v="2073" u="1"/>
        <n v="843" u="1"/>
        <n v="174" u="1"/>
        <n v="2660" u="1"/>
        <n v="2400" u="1"/>
        <n v="1834" u="1"/>
        <n v="450" u="1"/>
        <n v="1704" u="1"/>
        <n v="3117" u="1"/>
        <n v="385" u="1"/>
        <n v="2857" u="1"/>
        <n v="1249" u="1"/>
        <n v="2467" u="1"/>
        <n v="1119" u="1"/>
        <n v="2207" u="1"/>
        <n v="1054" u="1"/>
        <n v="2077" u="1"/>
        <n v="974" u="1"/>
        <n v="844" u="1"/>
        <n v="2664" u="1"/>
        <n v="2274" u="1"/>
        <n v="1771" u="1"/>
        <n v="418" u="1"/>
        <n v="3121" u="1"/>
        <n v="353" u="1"/>
        <n v="2731" u="1"/>
        <n v="2601" u="1"/>
        <n v="21" u="1"/>
        <n v="1251" u="1"/>
        <n v="2341" u="1"/>
        <n v="3188" u="1"/>
        <n v="3058" u="1"/>
        <n v="2798" u="1"/>
        <n v="2668" u="1"/>
        <n v="650" u="1"/>
        <n v="142" u="1"/>
        <n v="1838" u="1"/>
        <n v="451" u="1"/>
        <n v="1578" u="1"/>
        <n v="1188" u="1"/>
        <n v="2345" u="1"/>
        <n v="2215" u="1"/>
        <n v="70" u="1"/>
        <n v="1058" u="1"/>
        <n v="976" u="1"/>
        <n v="911" u="1"/>
        <n v="846" u="1"/>
        <n v="781" u="1"/>
        <n v="2672" u="1"/>
        <n v="2542" u="1"/>
        <n v="2282" u="1"/>
        <n v="521" u="1"/>
        <n v="419" u="1"/>
        <n v="1515" u="1"/>
        <n v="1450" u="1"/>
        <n v="354" u="1"/>
        <n v="2479" u="1"/>
        <n v="2349" u="1"/>
        <n v="289" u="1"/>
        <n v="17" u="1"/>
        <n v="63" u="1"/>
        <n v="912" u="1"/>
        <n v="847" u="1"/>
        <n v="3066" u="1"/>
        <n v="2806" u="1"/>
        <n v="2546" u="1"/>
        <n v="2286" u="1"/>
        <n v="2156" u="1"/>
        <n v="2037" u="1"/>
        <n v="452" u="1"/>
        <n v="1517" u="1"/>
        <n v="1452" u="1"/>
        <n v="2873" u="1"/>
        <n v="2743" u="1"/>
        <n v="1322" u="1"/>
        <n v="2483" u="1"/>
        <n v="2353" u="1"/>
        <n v="978" u="1"/>
        <n v="59" u="1"/>
        <n v="913" u="1"/>
        <n v="3070" u="1"/>
        <n v="653" u="1"/>
        <n v="2420" u="1"/>
        <n v="2290" u="1"/>
        <n v="2039" u="1"/>
        <n v="485" u="1"/>
        <n v="1844" u="1"/>
        <n v="420" u="1"/>
        <n v="355" u="1"/>
        <n v="290" u="1"/>
        <n v="1129" u="1"/>
        <n v="2097" u="1"/>
        <n v="914" u="1"/>
        <n v="208" u="1"/>
        <n v="3074" u="1"/>
        <n v="2814" u="1"/>
        <n v="654" u="1"/>
        <n v="2554" u="1"/>
        <n v="2294" u="1"/>
        <n v="2041" u="1"/>
        <n v="453" u="1"/>
        <n v="1651" u="1"/>
        <n v="103" u="1"/>
        <n v="3141" u="1"/>
        <n v="1521" u="1"/>
        <n v="1456" u="1"/>
        <n v="2231" u="1"/>
        <n v="2101" u="1"/>
        <n v="980" u="1"/>
        <n v="3338" u="1"/>
        <n v="3078" u="1"/>
        <n v="655" u="1"/>
        <n v="2043" u="1"/>
        <n v="486" u="1"/>
        <n v="1848" u="1"/>
        <n v="1718" u="1"/>
        <n v="1653" u="1"/>
        <n v="2885" u="1"/>
        <n v="356" u="1"/>
        <n v="2365" u="1"/>
        <n v="291" u="1"/>
        <n v="1133" u="1"/>
        <n v="1068" u="1"/>
        <n v="2105" u="1"/>
        <n v="981" u="1"/>
        <n v="786" u="1"/>
        <n v="2822" u="1"/>
        <n v="656" u="1"/>
        <n v="2172" u="1"/>
        <n v="1980" u="1"/>
        <n v="454" u="1"/>
        <n v="1655" u="1"/>
        <n v="1590" u="1"/>
        <n v="3149" u="1"/>
        <n v="389" u="1"/>
        <n v="3019" u="1"/>
        <n v="1330" u="1"/>
        <n v="324" u="1"/>
        <n v="1265" u="1"/>
        <n v="2369" u="1"/>
        <n v="2239" u="1"/>
        <n v="982" u="1"/>
        <n v="917" u="1"/>
        <n v="787" u="1"/>
        <n v="657" u="1"/>
        <n v="592" u="1"/>
        <n v="2306" u="1"/>
        <n v="1982" u="1"/>
        <n v="487" u="1"/>
        <n v="1917" u="1"/>
        <n v="1852" u="1"/>
        <n v="1722" u="1"/>
        <n v="1592" u="1"/>
        <n v="3153" u="1"/>
        <n v="3023" u="1"/>
        <n v="357" u="1"/>
        <n v="983" u="1"/>
        <n v="918" u="1"/>
        <n v="853" u="1"/>
        <n v="788" u="1"/>
        <n v="2830" u="1"/>
        <n v="2700" u="1"/>
        <n v="658" u="1"/>
        <n v="593" u="1"/>
        <n v="2310" u="1"/>
        <n v="144" u="1"/>
        <n v="2050" u="1"/>
        <n v="1789" u="1"/>
        <n v="1724" u="1"/>
        <n v="3027" u="1"/>
        <n v="1399" u="1"/>
        <n v="1269" u="1"/>
        <n v="2377" u="1"/>
        <n v="2117" u="1"/>
        <n v="919" u="1"/>
        <n v="789" u="1"/>
        <n v="2834" u="1"/>
        <n v="659" u="1"/>
        <n v="2574" u="1"/>
        <n v="2444" u="1"/>
        <n v="2054" u="1"/>
        <n v="488" u="1"/>
        <n v="1921" u="1"/>
        <n v="3031" u="1"/>
        <n v="358" u="1"/>
        <n v="2511" u="1"/>
        <n v="2381" u="1"/>
        <n v="1141" u="1"/>
        <n v="2251" u="1"/>
        <n v="1076" u="1"/>
        <n v="985" u="1"/>
        <n v="920" u="1"/>
        <n v="2708" u="1"/>
        <n v="660" u="1"/>
        <n v="2448" u="1"/>
        <n v="2058" u="1"/>
        <n v="456" u="1"/>
        <n v="1598" u="1"/>
        <n v="391" u="1"/>
        <n v="3035" u="1"/>
        <n v="1468" u="1"/>
        <n v="1403" u="1"/>
        <n v="2645" u="1"/>
        <n v="2515" u="1"/>
        <n v="2385" u="1"/>
        <n v="2255" u="1"/>
        <n v="921" u="1"/>
        <n v="856" u="1"/>
        <n v="2842" u="1"/>
        <n v="661" u="1"/>
        <n v="2582" u="1"/>
        <n v="2452" u="1"/>
        <n v="2192" u="1"/>
        <n v="2062" u="1"/>
        <n v="489" u="1"/>
        <n v="112" u="1"/>
        <n v="1600" u="1"/>
        <n v="3169" u="1"/>
        <n v="3039" u="1"/>
        <n v="1470" u="1"/>
        <n v="359" u="1"/>
        <n v="1405" u="1"/>
        <n v="2779" u="1"/>
        <n v="2649" u="1"/>
        <n v="1275" u="1"/>
        <n v="2389" u="1"/>
        <n v="294" u="1"/>
        <n v="1145" u="1"/>
        <n v="2259" u="1"/>
        <n v="1080" u="1"/>
        <n v="922" u="1"/>
        <n v="662" u="1"/>
        <n v="2066" u="1"/>
        <n v="1927" u="1"/>
        <n v="457" u="1"/>
        <n v="104" u="1"/>
        <n v="1602" u="1"/>
        <n v="1472" u="1"/>
        <n v="1407" u="1"/>
        <n v="2393" u="1"/>
        <n v="1147" u="1"/>
        <n v="2263" u="1"/>
        <n v="923" u="1"/>
        <n v="2850" u="1"/>
        <n v="2720" u="1"/>
        <n v="663" u="1"/>
        <n v="2590" u="1"/>
        <n v="598" u="1"/>
        <n v="1994" u="1"/>
        <n v="1799" u="1"/>
        <n v="425" u="1"/>
        <n v="1474" u="1"/>
        <n v="360" u="1"/>
        <n v="1409" u="1"/>
        <n v="1344" u="1"/>
        <n v="295" u="1"/>
        <n v="1149" u="1"/>
        <n v="1084" u="1"/>
        <n v="924" u="1"/>
        <n v="859" u="1"/>
        <n v="3114" u="1"/>
        <n v="664" u="1"/>
        <n v="2074" u="1"/>
        <n v="458" u="1"/>
        <n v="1801" u="1"/>
        <n v="1476" u="1"/>
        <n v="2921" u="1"/>
        <n v="1411" u="1"/>
        <n v="2791" u="1"/>
        <n v="1346" u="1"/>
        <n v="2661" u="1"/>
        <n v="2401" u="1"/>
        <n v="2271" u="1"/>
        <n v="1086" u="1"/>
        <n v="925" u="1"/>
        <n v="860" u="1"/>
        <n v="3118" u="1"/>
        <n v="2728" u="1"/>
        <n v="665" u="1"/>
        <n v="162" u="1"/>
        <n v="600" u="1"/>
        <n v="2338" u="1"/>
        <n v="1998" u="1"/>
        <n v="1803" u="1"/>
        <n v="426" u="1"/>
        <n v="1478" u="1"/>
        <n v="2925" u="1"/>
        <n v="361" u="1"/>
        <n v="2795" u="1"/>
        <n v="1348" u="1"/>
        <n v="2665" u="1"/>
        <n v="926" u="1"/>
        <n v="861" u="1"/>
        <n v="796" u="1"/>
        <n v="2732" u="1"/>
        <n v="666" u="1"/>
        <n v="601" u="1"/>
        <n v="2342" u="1"/>
        <n v="1935" u="1"/>
        <n v="459" u="1"/>
        <n v="1805" u="1"/>
        <n v="3189" u="1"/>
        <n v="2799" u="1"/>
        <n v="1350" u="1"/>
        <n v="2669" u="1"/>
        <n v="329" u="1"/>
        <n v="1155" u="1"/>
        <n v="1090" u="1"/>
        <n v="1025" u="1"/>
        <n v="992" u="1"/>
        <n v="927" u="1"/>
        <n v="862" u="1"/>
        <n v="195" u="1"/>
        <n v="2736" u="1"/>
        <n v="667" u="1"/>
        <n v="2346" u="1"/>
        <n v="2216" u="1"/>
        <n v="1937" u="1"/>
        <n v="1742" u="1"/>
        <n v="1612" u="1"/>
        <n v="3063" u="1"/>
        <n v="362" u="1"/>
        <n v="2803" u="1"/>
        <n v="1352" u="1"/>
        <n v="2673" u="1"/>
        <n v="1287" u="1"/>
        <n v="2543" u="1"/>
        <n v="1157" u="1"/>
        <n v="2283" u="1"/>
        <n v="1092" u="1"/>
        <n v="64" u="1"/>
        <n v="928" u="1"/>
        <n v="863" u="1"/>
        <n v="798" u="1"/>
        <n v="2870" u="1"/>
        <n v="668" u="1"/>
        <n v="2350" u="1"/>
        <n v="1939" u="1"/>
        <n v="460" u="1"/>
        <n v="1744" u="1"/>
        <n v="1614" u="1"/>
        <n v="3067" u="1"/>
        <n v="1484" u="1"/>
        <n v="2807" u="1"/>
        <n v="330" u="1"/>
        <n v="1289" u="1"/>
        <n v="1159" u="1"/>
        <n v="2287" u="1"/>
        <n v="1094" u="1"/>
        <n v="60" u="1"/>
        <n v="929" u="1"/>
        <n v="864" u="1"/>
        <n v="2744" u="1"/>
        <n v="669" u="1"/>
        <n v="2614" u="1"/>
        <n v="2354" u="1"/>
        <n v="2094" u="1"/>
        <n v="1811" u="1"/>
        <n v="1486" u="1"/>
        <n v="363" u="1"/>
        <n v="2811" u="1"/>
        <n v="2681" u="1"/>
        <n v="1291" u="1"/>
        <n v="2551" u="1"/>
        <n v="2421" u="1"/>
        <n v="1161" u="1"/>
        <n v="1096" u="1"/>
        <n v="930" u="1"/>
        <n v="865" u="1"/>
        <n v="800" u="1"/>
        <n v="3138" u="1"/>
        <n v="2878" u="1"/>
        <n v="670" u="1"/>
        <n v="2618" u="1"/>
        <n v="461" u="1"/>
        <n v="1748" u="1"/>
        <n v="3335" u="1"/>
        <n v="1618" u="1"/>
        <n v="3075" u="1"/>
        <n v="2815" u="1"/>
        <n v="2685" u="1"/>
        <n v="1293" u="1"/>
        <n v="2555" u="1"/>
        <n v="2295" u="1"/>
        <n v="266" u="1"/>
        <n v="931" u="1"/>
        <n v="866" u="1"/>
        <n v="801" u="1"/>
        <n v="196" u="1"/>
        <n v="2882" u="1"/>
        <n v="2752" u="1"/>
        <n v="671" u="1"/>
        <n v="2622" u="1"/>
        <n v="1945" u="1"/>
        <n v="3339" u="1"/>
        <n v="1620" u="1"/>
        <n v="1490" u="1"/>
        <n v="364" u="1"/>
        <n v="2819" u="1"/>
        <n v="1295" u="1"/>
        <n v="2299" u="1"/>
        <n v="1035" u="1"/>
        <n v="932" u="1"/>
        <n v="867" u="1"/>
        <n v="802" u="1"/>
        <n v="3146" u="1"/>
        <n v="2886" u="1"/>
        <n v="180" u="1"/>
        <n v="672" u="1"/>
        <n v="2626" u="1"/>
        <n v="1947" u="1"/>
        <n v="1817" u="1"/>
        <n v="3083" u="1"/>
        <n v="1362" u="1"/>
        <n v="1297" u="1"/>
        <n v="2433" u="1"/>
        <n v="2173" u="1"/>
        <n v="933" u="1"/>
        <n v="868" u="1"/>
        <n v="803" u="1"/>
        <n v="3150" u="1"/>
        <n v="3020" u="1"/>
        <n v="2890" u="1"/>
        <n v="673" u="1"/>
        <n v="2370" u="1"/>
        <n v="2014" u="1"/>
        <n v="1884" u="1"/>
        <n v="1819" u="1"/>
        <n v="430" u="1"/>
        <n v="1624" u="1"/>
        <n v="1494" u="1"/>
        <n v="365" u="1"/>
        <n v="2827" u="1"/>
        <n v="1364" u="1"/>
        <n v="2697" u="1"/>
        <n v="2437" u="1"/>
        <n v="934" u="1"/>
        <n v="869" u="1"/>
        <n v="804" u="1"/>
        <n v="3024" u="1"/>
        <n v="674" u="1"/>
        <n v="2374" u="1"/>
        <n v="2114" u="1"/>
        <n v="463" u="1"/>
        <n v="1821" u="1"/>
        <n v="1691" u="1"/>
        <n v="1626" u="1"/>
        <n v="2831" u="1"/>
        <n v="2701" u="1"/>
        <n v="2571" u="1"/>
        <n v="1236" u="1"/>
        <n v="2441" u="1"/>
        <n v="268" u="1"/>
        <n v="2051" u="1"/>
        <n v="935" u="1"/>
        <n v="870" u="1"/>
        <n v="805" u="1"/>
        <n v="197" u="1"/>
        <n v="675" u="1"/>
        <n v="2508" u="1"/>
        <n v="2378" u="1"/>
        <n v="2248" u="1"/>
        <n v="2118" u="1"/>
        <n v="132" u="1"/>
        <n v="1888" u="1"/>
        <n v="1823" u="1"/>
        <n v="431" u="1"/>
        <n v="1628" u="1"/>
        <n v="1563" u="1"/>
        <n v="2705" u="1"/>
        <n v="301" u="1"/>
        <n v="2185" u="1"/>
        <n v="1043" u="1"/>
        <n v="2055" u="1"/>
        <n v="65" u="1"/>
        <n v="936" u="1"/>
        <n v="871" u="1"/>
        <n v="806" u="1"/>
        <n v="3162" u="1"/>
        <n v="3032" u="1"/>
        <n v="741" u="1"/>
        <n v="181" u="1"/>
        <n v="2772" u="1"/>
        <n v="676" u="1"/>
        <n v="2512" u="1"/>
        <n v="2122" u="1"/>
        <n v="1890" u="1"/>
        <n v="1825" u="1"/>
        <n v="1760" u="1"/>
        <n v="1630" u="1"/>
        <n v="399" u="1"/>
        <n v="1565" u="1"/>
        <n v="1500" u="1"/>
        <n v="2969" u="1"/>
        <n v="2839" u="1"/>
        <n v="2709" u="1"/>
        <n v="1305" u="1"/>
        <n v="1240" u="1"/>
        <n v="2319" u="1"/>
        <n v="1045" u="1"/>
        <n v="2059" u="1"/>
        <n v="937" u="1"/>
        <n v="872" u="1"/>
        <n v="807" u="1"/>
        <n v="677" u="1"/>
        <n v="2386" u="1"/>
        <n v="2022" u="1"/>
        <n v="1892" u="1"/>
        <n v="1827" u="1"/>
        <n v="432" u="1"/>
        <n v="1632" u="1"/>
        <n v="1502" u="1"/>
        <n v="2973" u="1"/>
        <n v="1307" u="1"/>
        <n v="2453" u="1"/>
        <n v="302" u="1"/>
        <n v="1177" u="1"/>
        <n v="2063" u="1"/>
        <n v="1003" u="1"/>
        <n v="938" u="1"/>
        <n v="873" u="1"/>
        <n v="808" u="1"/>
        <n v="3040" u="1"/>
        <n v="678" u="1"/>
        <n v="2260" u="1"/>
        <n v="465" u="1"/>
        <n v="1829" u="1"/>
        <n v="1764" u="1"/>
        <n v="1634" u="1"/>
        <n v="1504" u="1"/>
        <n v="335" u="1"/>
        <n v="1309" u="1"/>
        <n v="2067" u="1"/>
        <n v="1004" u="1"/>
        <n v="874" u="1"/>
        <n v="809" u="1"/>
        <n v="198" u="1"/>
        <n v="2784" u="1"/>
        <n v="679" u="1"/>
        <n v="2654" u="1"/>
        <n v="2524" u="1"/>
        <n v="2394" u="1"/>
        <n v="2264" u="1"/>
        <n v="2134" u="1"/>
        <n v="1831" u="1"/>
        <n v="1766" u="1"/>
        <n v="1636" u="1"/>
        <n v="1571" u="1"/>
        <n v="368" u="1"/>
        <n v="1441" u="1"/>
        <n v="2721" u="1"/>
        <n v="1311" u="1"/>
        <n v="303" u="1"/>
        <n v="1181" u="1"/>
        <n v="2071" u="1"/>
        <n v="1005" u="1"/>
        <n v="810" u="1"/>
        <n v="3178" u="1"/>
        <n v="3048" u="1"/>
        <n v="2788" u="1"/>
        <n v="680" u="1"/>
        <n v="2398" u="1"/>
        <n v="2268" u="1"/>
        <n v="550" u="1"/>
        <n v="1638" u="1"/>
        <n v="1573" u="1"/>
        <n v="3115" u="1"/>
        <n v="2855" u="1"/>
        <n v="2465" u="1"/>
        <n v="1053" u="1"/>
        <n v="1006" u="1"/>
        <n v="876" u="1"/>
        <n v="811" u="1"/>
        <n v="3052" u="1"/>
        <n v="2792" u="1"/>
        <n v="681" u="1"/>
        <n v="2662" u="1"/>
        <n v="499" u="1"/>
        <n v="434" u="1"/>
        <n v="3119" u="1"/>
        <n v="369" u="1"/>
        <n v="2859" u="1"/>
        <n v="1380" u="1"/>
        <n v="2729" u="1"/>
        <n v="22" u="1"/>
        <n v="2599" u="1"/>
        <n v="1250" u="1"/>
        <n v="304" u="1"/>
        <n v="2339" u="1"/>
        <n v="877" u="1"/>
        <n v="812" u="1"/>
        <n v="682" u="1"/>
        <n v="2666" u="1"/>
        <n v="402" u="1"/>
        <n v="3123" u="1"/>
        <n v="2863" u="1"/>
        <n v="2733" u="1"/>
        <n v="1252" u="1"/>
        <n v="2343" u="1"/>
        <n v="2213" u="1"/>
        <n v="878" u="1"/>
        <n v="813" u="1"/>
        <n v="748" u="1"/>
        <n v="2800" u="1"/>
        <n v="683" u="1"/>
        <n v="2670" u="1"/>
        <n v="553" u="1"/>
        <n v="2150" u="1"/>
        <n v="435" u="1"/>
        <n v="1514" u="1"/>
        <n v="1189" u="1"/>
        <n v="2347" u="1"/>
        <n v="1059" u="1"/>
        <n v="66" u="1"/>
        <n v="879" u="1"/>
        <n v="814" u="1"/>
        <n v="183" u="1"/>
        <n v="2804" u="1"/>
        <n v="684" u="1"/>
        <n v="2674" u="1"/>
        <n v="2544" u="1"/>
        <n v="2284" u="1"/>
        <n v="2036" u="1"/>
        <n v="1971" u="1"/>
        <n v="468" u="1"/>
        <n v="1776" u="1"/>
        <n v="403" u="1"/>
        <n v="1581" u="1"/>
        <n v="3131" u="1"/>
        <n v="1516" u="1"/>
        <n v="1451" u="1"/>
        <n v="338" u="1"/>
        <n v="2351" u="1"/>
        <n v="1126" u="1"/>
        <n v="1010" u="1"/>
        <n v="880" u="1"/>
        <n v="815" u="1"/>
        <n v="3068" u="1"/>
        <n v="685" u="1"/>
        <n v="2548" u="1"/>
        <n v="620" u="1"/>
        <n v="2418" u="1"/>
        <n v="2158" u="1"/>
        <n v="2038" u="1"/>
        <n v="1973" u="1"/>
        <n v="436" u="1"/>
        <n v="2745" u="1"/>
        <n v="2355" u="1"/>
        <n v="57" u="1"/>
        <n v="3072" u="1"/>
        <n v="751" u="1"/>
        <n v="2812" u="1"/>
        <n v="686" u="1"/>
        <n v="2552" u="1"/>
        <n v="621" u="1"/>
        <n v="2422" u="1"/>
        <n v="2292" u="1"/>
        <n v="2040" u="1"/>
        <n v="1975" u="1"/>
        <n v="469" u="1"/>
        <n v="1845" u="1"/>
        <n v="3139" u="1"/>
        <n v="2879" u="1"/>
        <n v="2749" u="1"/>
        <n v="339" u="1"/>
        <n v="1325" u="1"/>
        <n v="2619" u="1"/>
        <n v="2359" u="1"/>
        <n v="1065" u="1"/>
        <n v="882" u="1"/>
        <n v="3336" u="1"/>
        <n v="53" u="1"/>
        <n v="200" u="1"/>
        <n v="3076" u="1"/>
        <n v="2816" u="1"/>
        <n v="687" u="1"/>
        <n v="622" u="1"/>
        <n v="2296" u="1"/>
        <n v="2042" u="1"/>
        <n v="1782" u="1"/>
        <n v="437" u="1"/>
        <n v="1652" u="1"/>
        <n v="3143" u="1"/>
        <n v="372" u="1"/>
        <n v="2623" u="1"/>
        <n v="1197" u="1"/>
        <n v="249" u="1"/>
        <n v="883" u="1"/>
        <n v="3340" u="1"/>
        <n v="184" u="1"/>
        <n v="2820" u="1"/>
        <n v="688" u="1"/>
        <n v="2300" u="1"/>
        <n v="2170" u="1"/>
        <n v="470" u="1"/>
        <n v="1849" u="1"/>
        <n v="1784" u="1"/>
        <n v="1719" u="1"/>
        <n v="1654" u="1"/>
        <n v="405" u="1"/>
        <n v="1589" u="1"/>
        <n v="3147" u="1"/>
        <n v="1524" u="1"/>
        <n v="2887" u="1"/>
        <n v="340" u="1"/>
        <n v="1329" u="1"/>
        <n v="1134" u="1"/>
        <n v="233" u="1"/>
        <n v="884" u="1"/>
        <n v="3084" u="1"/>
        <n v="2824" u="1"/>
        <n v="689" u="1"/>
        <n v="2694" u="1"/>
        <n v="559" u="1"/>
        <n v="2174" u="1"/>
        <n v="1981" u="1"/>
        <n v="1591" u="1"/>
        <n v="3151" u="1"/>
        <n v="3021" u="1"/>
        <n v="2891" u="1"/>
        <n v="1331" u="1"/>
        <n v="1266" u="1"/>
        <n v="2241" u="1"/>
        <n v="2111" u="1"/>
        <n v="885" u="1"/>
        <n v="820" u="1"/>
        <n v="2828" u="1"/>
        <n v="690" u="1"/>
        <n v="2698" u="1"/>
        <n v="560" u="1"/>
        <n v="471" u="1"/>
        <n v="1788" u="1"/>
        <n v="2895" u="1"/>
        <n v="1138" u="1"/>
        <n v="821" u="1"/>
        <n v="2832" u="1"/>
        <n v="691" u="1"/>
        <n v="2702" u="1"/>
        <n v="626" u="1"/>
        <n v="2442" u="1"/>
        <n v="2182" u="1"/>
        <n v="2052" u="1"/>
        <n v="1790" u="1"/>
        <n v="1725" u="1"/>
        <n v="3029" u="1"/>
        <n v="374" u="1"/>
        <n v="1465" u="1"/>
        <n v="1400" u="1"/>
        <n v="309" u="1"/>
        <n v="2249" u="1"/>
        <n v="2119" u="1"/>
        <n v="67" u="1"/>
        <n v="952" u="1"/>
        <n v="887" u="1"/>
        <n v="3096" u="1"/>
        <n v="692" u="1"/>
        <n v="2706" u="1"/>
        <n v="9" u="1"/>
        <n v="2056" u="1"/>
        <n v="472" u="1"/>
        <n v="1402" u="1"/>
        <n v="2513" u="1"/>
        <n v="2383" u="1"/>
        <n v="2253" u="1"/>
        <n v="1018" u="1"/>
        <n v="888" u="1"/>
        <n v="2970" u="1"/>
        <n v="2710" u="1"/>
        <n v="169" u="1"/>
        <n v="2320" u="1"/>
        <n v="2060" u="1"/>
        <n v="505" u="1"/>
        <n v="8" u="1"/>
        <n v="440" u="1"/>
        <n v="375" u="1"/>
        <n v="1469" u="1"/>
        <n v="1404" u="1"/>
        <n v="2387" u="1"/>
        <n v="1144" u="1"/>
        <n v="2257" u="1"/>
        <n v="1019" u="1"/>
        <n v="889" u="1"/>
        <n v="824" u="1"/>
        <n v="3104" u="1"/>
        <n v="2844" u="1"/>
        <n v="629" u="1"/>
        <n v="2454" u="1"/>
        <n v="2064" u="1"/>
        <n v="1991" u="1"/>
        <n v="1926" u="1"/>
        <n v="473" u="1"/>
        <n v="1796" u="1"/>
        <n v="408" u="1"/>
        <n v="1601" u="1"/>
        <n v="3041" u="1"/>
        <n v="1471" u="1"/>
        <n v="1406" u="1"/>
        <n v="1341" u="1"/>
        <n v="1276" u="1"/>
        <n v="1146" u="1"/>
        <n v="2261" u="1"/>
        <n v="1020" u="1"/>
        <n v="890" u="1"/>
        <n v="825" u="1"/>
        <n v="630" u="1"/>
        <n v="137" u="1"/>
        <n v="2068" u="1"/>
        <n v="506" u="1"/>
        <n v="1928" u="1"/>
        <n v="441" u="1"/>
        <n v="1603" u="1"/>
        <n v="376" u="1"/>
        <n v="1408" u="1"/>
        <n v="2785" u="1"/>
        <n v="1278" u="1"/>
        <n v="2525" u="1"/>
        <n v="1148" u="1"/>
        <n v="2265" u="1"/>
        <n v="1021" u="1"/>
        <n v="891" u="1"/>
        <n v="826" u="1"/>
        <n v="3112" u="1"/>
        <n v="2072" u="1"/>
        <n v="1995" u="1"/>
        <n v="1800" u="1"/>
        <n v="409" u="1"/>
        <n v="1605" u="1"/>
        <n v="1475" u="1"/>
        <n v="2919" u="1"/>
        <n v="92" u="1"/>
        <n v="1410" u="1"/>
        <n v="1345" u="1"/>
        <n v="2399" u="1"/>
        <n v="1150" u="1"/>
        <n v="1085" u="1"/>
        <n v="1022" u="1"/>
        <n v="892" u="1"/>
        <n v="827" u="1"/>
        <n v="3116" u="1"/>
        <n v="2726" u="1"/>
        <n v="170" u="1"/>
        <n v="2596" u="1"/>
        <n v="632" u="1"/>
        <n v="2466" u="1"/>
        <n v="1802" u="1"/>
        <n v="442" u="1"/>
        <n v="3183" u="1"/>
        <n v="1477" u="1"/>
        <n v="6" u="1"/>
        <n v="2663" u="1"/>
        <n v="1282" u="1"/>
        <n v="2403" u="1"/>
        <n v="2273" u="1"/>
        <n v="1087" u="1"/>
        <n v="1023" u="1"/>
        <n v="958" u="1"/>
        <n v="893" u="1"/>
        <n v="828" u="1"/>
        <n v="3120" u="1"/>
        <n v="2730" u="1"/>
        <n v="2340" u="1"/>
        <n v="475" u="1"/>
        <n v="410" u="1"/>
        <n v="3057" u="1"/>
        <n v="2797" u="1"/>
        <n v="1349" u="1"/>
        <n v="2667" u="1"/>
        <n v="2864" u="1"/>
        <n v="2734" u="1"/>
        <n v="2474" u="1"/>
        <n v="2344" u="1"/>
        <n v="2214" u="1"/>
        <n v="138" u="1"/>
        <n v="1936" u="1"/>
        <n v="443" u="1"/>
        <n v="1741" u="1"/>
        <n v="1611" u="1"/>
        <n v="1546" u="1"/>
        <n v="1351" u="1"/>
        <n v="1286" u="1"/>
        <n v="5" u="1"/>
        <n v="1156" u="1"/>
        <n v="252" u="1"/>
        <n v="765" u="1"/>
        <n v="187" u="1"/>
        <n v="635" u="1"/>
        <n v="2348" u="1"/>
        <n v="1938" u="1"/>
        <n v="476" u="1"/>
        <n v="1743" u="1"/>
        <n v="411" u="1"/>
        <n v="1613" u="1"/>
        <n v="3065" u="1"/>
        <n v="1353" u="1"/>
        <n v="2675" u="1"/>
        <n v="1288" u="1"/>
        <n v="2545" u="1"/>
        <n v="2285" u="1"/>
        <n v="62" u="1"/>
        <n v="766" u="1"/>
        <n v="2742" u="1"/>
        <n v="171" u="1"/>
        <n v="2612" u="1"/>
        <n v="2352" u="1"/>
        <n v="1940" u="1"/>
        <n v="444" u="1"/>
        <n v="1745" u="1"/>
        <n v="1485" u="1"/>
        <n v="1290" u="1"/>
        <n v="2549" u="1"/>
        <n v="1160" u="1"/>
        <n v="2289" u="1"/>
        <n v="1030" u="1"/>
        <n v="4" u="1"/>
        <n v="58" u="1"/>
        <n v="897" u="1"/>
        <n v="767" u="1"/>
        <n v="2746" u="1"/>
        <n v="637" u="1"/>
        <n v="2356" u="1"/>
        <n v="1812" u="1"/>
        <n v="1747" u="1"/>
        <n v="3333" u="1"/>
        <n v="412" u="1"/>
        <n v="3073" u="1"/>
        <n v="1487" u="1"/>
        <n v="2813" u="1"/>
        <n v="1357" u="1"/>
        <n v="1292" u="1"/>
        <n v="2553" u="1"/>
        <n v="1162" u="1"/>
        <n v="2293" u="1"/>
        <n v="833" u="1"/>
        <n v="768" u="1"/>
        <n v="2880" u="1"/>
        <n v="573" u="1"/>
        <n v="1814" u="1"/>
        <n v="445" u="1"/>
        <n v="3337" u="1"/>
        <n v="1619" u="1"/>
        <n v="1554" u="1"/>
        <n v="3077" u="1"/>
        <n v="380" u="1"/>
        <n v="2817" u="1"/>
        <n v="1294" u="1"/>
        <n v="2557" u="1"/>
        <n v="1229" u="1"/>
        <n v="2427" u="1"/>
        <n v="2297" u="1"/>
        <n v="2167" u="1"/>
        <n v="964" u="1"/>
        <n v="834" u="1"/>
        <n v="50" u="1"/>
        <n v="769" u="1"/>
        <n v="2884" u="1"/>
        <n v="2624" u="1"/>
        <n v="2364" u="1"/>
        <n v="1816" u="1"/>
        <n v="413" u="1"/>
        <n v="3081" u="1"/>
        <n v="93" u="1"/>
        <n v="2821" u="1"/>
        <n v="1296" u="1"/>
        <n v="2561" u="1"/>
        <n v="2171" u="1"/>
        <n v="1036" u="1"/>
        <n v="965" u="1"/>
        <n v="900" u="1"/>
        <n v="3148" u="1"/>
        <n v="770" u="1"/>
        <n v="2628" u="1"/>
        <n v="2498" u="1"/>
        <n v="2368" u="1"/>
        <n v="2238" u="1"/>
        <n v="511" u="1"/>
        <n v="1948" u="1"/>
        <n v="1883" u="1"/>
        <n v="446" u="1"/>
        <n v="381" u="1"/>
        <n v="1493" u="1"/>
        <n v="2825" u="1"/>
        <n v="1168" u="1"/>
        <n v="2175" u="1"/>
        <n v="966" u="1"/>
        <n v="771" u="1"/>
        <n v="3022" u="1"/>
        <n v="2892" u="1"/>
        <n v="2372" u="1"/>
        <n v="2242" u="1"/>
        <n v="1820" u="1"/>
        <n v="1690" u="1"/>
        <n v="414" u="1"/>
        <n v="1625" u="1"/>
        <n v="2829" u="1"/>
        <n v="2699" u="1"/>
        <n v="1235" u="1"/>
        <n v="2309" u="1"/>
        <n v="284" u="1"/>
        <n v="2049" u="1"/>
        <n v="967" u="1"/>
        <n v="2896" u="1"/>
        <n v="2766" u="1"/>
        <n v="2376" u="1"/>
        <n v="2116" u="1"/>
        <n v="1822" u="1"/>
        <n v="447" u="1"/>
        <n v="1627" u="1"/>
        <n v="382" u="1"/>
        <n v="2703" u="1"/>
        <n v="2443" u="1"/>
        <n v="69" u="1"/>
        <n v="2053" u="1"/>
        <n v="254" u="1"/>
        <n v="838" u="1"/>
        <n v="3030" u="1"/>
        <n v="189" u="1"/>
        <n v="2510" u="1"/>
        <n v="578" u="1"/>
        <n v="2250" u="1"/>
        <n v="2120" u="1"/>
        <n v="2019" u="1"/>
        <n v="480" u="1"/>
        <n v="1824" u="1"/>
        <n v="415" u="1"/>
        <n v="1629" u="1"/>
        <n v="1369" u="1"/>
        <n v="2707" u="1"/>
        <n v="1239" u="1"/>
        <n v="2447" u="1"/>
        <n v="285" u="1"/>
        <n v="2187" u="1"/>
        <n v="2057" u="1"/>
        <n v="2514" u="1"/>
        <n v="2384" u="1"/>
        <n v="2124" u="1"/>
        <n v="514" u="1"/>
        <n v="2021" u="1"/>
        <n v="1826" u="1"/>
        <n v="448" u="1"/>
        <n v="1761" u="1"/>
        <n v="1631" u="1"/>
        <n v="1566" u="1"/>
        <n v="1501" u="1"/>
        <n v="2971" u="1"/>
        <n v="2711" u="1"/>
        <n v="1306" u="1"/>
        <n v="2581" u="1"/>
        <n v="1046" u="1"/>
        <n v="2061" u="1"/>
        <n v="2778" u="1"/>
        <n v="2388" u="1"/>
        <n v="2258" u="1"/>
        <n v="2023" u="1"/>
        <n v="2" u="1"/>
        <n v="481" u="1"/>
        <n v="1828" u="1"/>
        <n v="416" u="1"/>
        <n v="1633" u="1"/>
        <n v="1503" u="1"/>
        <n v="351" u="1"/>
        <n v="1373" u="1"/>
        <n v="2715" u="1"/>
        <n v="1308" u="1"/>
        <n v="1178" u="1"/>
        <n v="2325" u="1"/>
        <n v="2065" u="1"/>
        <n v="841" u="1"/>
        <n v="206" u="1"/>
        <n v="2782" u="1"/>
        <n v="2392" u="1"/>
        <n v="2262" u="1"/>
        <n v="141" u="1"/>
        <n v="1960" u="1"/>
        <n v="449" u="1"/>
        <n v="384" u="1"/>
        <n v="1505" u="1"/>
        <n v="2979" u="1"/>
        <n v="1310" u="1"/>
        <n v="1050" u="1"/>
        <n v="2069" u="1"/>
        <n v="255" u="1"/>
        <n v="190" u="1"/>
        <n v="2916" u="1"/>
        <n v="712" u="1"/>
        <n v="2786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71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-1" maxValue="170"/>
    </cacheField>
    <cacheField name="a1" numFmtId="0">
      <sharedItems containsSemiMixedTypes="0" containsString="0" containsNumber="1" containsInteger="1" minValue="0" maxValue="171"/>
    </cacheField>
    <cacheField name="b1" numFmtId="0">
      <sharedItems containsString="0" containsBlank="1" containsNumber="1" containsInteger="1" minValue="0" maxValue="170"/>
    </cacheField>
    <cacheField name="b12" numFmtId="0">
      <sharedItems containsString="0" containsBlank="1" containsNumber="1" containsInteger="1" minValue="0" maxValue="22"/>
    </cacheField>
    <cacheField name="bmasuk1" numFmtId="0">
      <sharedItems containsMixedTypes="1" containsNumber="1" containsInteger="1" minValue="0" maxValue="26"/>
    </cacheField>
    <cacheField name="bkeluar1" numFmtId="41">
      <sharedItems containsSemiMixedTypes="0" containsString="0" containsNumber="1" containsInteger="1" minValue="-9" maxValue="0"/>
    </cacheField>
    <cacheField name="c1" numFmtId="0">
      <sharedItems containsMixedTypes="1" containsNumber="1" containsInteger="1" minValue="-38" maxValue="68"/>
    </cacheField>
    <cacheField name="TT1" numFmtId="0">
      <sharedItems containsSemiMixedTypes="0" containsString="0" containsNumber="1" containsInteger="1" minValue="-44" maxValue="59"/>
    </cacheField>
    <cacheField name="a2" numFmtId="0">
      <sharedItems containsSemiMixedTypes="0" containsString="0" containsNumber="1" containsInteger="1" minValue="-1" maxValue="170"/>
    </cacheField>
    <cacheField name="b2" numFmtId="0">
      <sharedItems containsNonDate="0" containsString="0" containsBlank="1"/>
    </cacheField>
    <cacheField name="c2" numFmtId="0">
      <sharedItems containsNonDate="0" containsString="0" containsBlank="1"/>
    </cacheField>
    <cacheField name="a3" numFmtId="0">
      <sharedItems containsSemiMixedTypes="0" containsString="0" containsNumber="1" containsInteger="1" minValue="-1" maxValue="170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-1" maxValue="170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-1" maxValue="170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-1" maxValue="170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 containsMixedTypes="1" containsNumber="1" containsInteger="1" minValue="35" maxValue="134"/>
    </cacheField>
    <cacheField name="//KELUAR" numFmtId="0">
      <sharedItems containsMixedTypes="1" containsNumber="1" containsInteger="1" minValue="4" maxValue="175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1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4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2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3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23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9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5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7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1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2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3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4"/>
    <s v="30*20"/>
    <s v="Pocket"/>
    <n v="1080"/>
    <n v="2"/>
    <m/>
    <n v="2019"/>
    <n v="3"/>
    <n v="2"/>
    <n v="-1"/>
    <n v="2"/>
    <m/>
    <s v=""/>
    <n v="2"/>
    <m/>
    <s v=""/>
    <n v="2"/>
    <m/>
    <s v=""/>
    <n v="2"/>
    <m/>
    <m/>
    <s v=""/>
    <n v="2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6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7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58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9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68"/>
    <s v="A-1359"/>
    <s v="Pencil box"/>
    <n v="120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69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</r>
  <r>
    <x v="70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71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72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5"/>
    <s v="7712"/>
    <s v="Sharpener"/>
    <n v="192"/>
    <n v="1"/>
    <m/>
    <n v="2019"/>
    <n v="5"/>
    <n v="1"/>
    <n v="-4"/>
    <n v="1"/>
    <m/>
    <s v=""/>
    <n v="1"/>
    <m/>
    <s v=""/>
    <n v="1"/>
    <m/>
    <s v=""/>
    <n v="1"/>
    <m/>
    <m/>
    <s v=""/>
    <n v="1"/>
  </r>
  <r>
    <x v="76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7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78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79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80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1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</r>
  <r>
    <x v="82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83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4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</r>
  <r>
    <x v="85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</r>
  <r>
    <x v="86"/>
    <s v="A-1301"/>
    <s v="Pencil box"/>
    <n v="144"/>
    <n v="11"/>
    <m/>
    <n v="2019"/>
    <n v="12"/>
    <n v="11"/>
    <n v="-1"/>
    <n v="11"/>
    <m/>
    <s v=""/>
    <n v="11"/>
    <m/>
    <s v=""/>
    <n v="11"/>
    <m/>
    <s v=""/>
    <n v="11"/>
    <m/>
    <m/>
    <s v=""/>
    <n v="11"/>
  </r>
  <r>
    <x v="87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88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9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90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1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2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3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4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5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6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7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98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9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0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01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102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3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4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5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6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7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8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</r>
  <r>
    <x v="109"/>
    <s v="KM-7733"/>
    <s v="Ruler"/>
    <n v="960"/>
    <n v="18"/>
    <m/>
    <n v="2019"/>
    <n v="18"/>
    <m/>
    <s v=""/>
    <n v="18"/>
    <m/>
    <s v=""/>
    <n v="18"/>
    <m/>
    <s v=""/>
    <n v="18"/>
    <m/>
    <s v=""/>
    <n v="18"/>
    <m/>
    <m/>
    <s v=""/>
    <n v="18"/>
  </r>
  <r>
    <x v="110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</r>
  <r>
    <x v="111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</r>
  <r>
    <x v="112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3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4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5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16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</r>
  <r>
    <x v="117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118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</r>
  <r>
    <x v="119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20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21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22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3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4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</r>
  <r>
    <x v="125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6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7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8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9"/>
    <s v="WLT-8886"/>
    <s v="Post It WALITO"/>
    <n v="1200"/>
    <n v="25"/>
    <m/>
    <s v="2019 POST IT"/>
    <n v="25"/>
    <m/>
    <s v=""/>
    <n v="25"/>
    <m/>
    <s v=""/>
    <n v="25"/>
    <m/>
    <s v=""/>
    <n v="25"/>
    <m/>
    <s v=""/>
    <n v="25"/>
    <m/>
    <m/>
    <s v=""/>
    <n v="25"/>
  </r>
  <r>
    <x v="130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1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m/>
    <s v=""/>
    <n v="16"/>
  </r>
  <r>
    <x v="132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33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4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5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36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7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8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9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0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1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2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3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4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5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6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</r>
  <r>
    <x v="147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</r>
  <r>
    <x v="148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</r>
  <r>
    <x v="149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0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1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2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3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4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5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6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7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8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9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60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</r>
  <r>
    <x v="161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</r>
  <r>
    <x v="162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</r>
  <r>
    <x v="163"/>
    <s v="BL-8"/>
    <s v="Brush"/>
    <n v="5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64"/>
    <s v="145mm-6&quot;"/>
    <s v="Clips"/>
    <n v="24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165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6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7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8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9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170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1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72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173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4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75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6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7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8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9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80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81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2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3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4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5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6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7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88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9"/>
    <s v="JOSS-188 B"/>
    <s v="Gell pen"/>
    <n v="1728"/>
    <n v="22"/>
    <m/>
    <n v="2020"/>
    <n v="22"/>
    <m/>
    <s v=""/>
    <n v="22"/>
    <m/>
    <s v=""/>
    <n v="22"/>
    <m/>
    <s v=""/>
    <n v="22"/>
    <m/>
    <s v=""/>
    <n v="22"/>
    <m/>
    <m/>
    <s v=""/>
    <n v="22"/>
  </r>
  <r>
    <x v="190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1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92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93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94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95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6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7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8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9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0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1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02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3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4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5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6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7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</r>
  <r>
    <x v="208"/>
    <s v="24x20"/>
    <s v="Pocket"/>
    <n v="84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09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0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211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2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3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</r>
  <r>
    <x v="214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5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6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7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8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9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0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1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2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3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4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5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26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7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8"/>
    <s v="ZD-206-M"/>
    <s v="Pocket glitter kecil"/>
    <n v="720"/>
    <n v="3"/>
    <m/>
    <n v="2020"/>
    <n v="4"/>
    <n v="3"/>
    <n v="-1"/>
    <n v="3"/>
    <m/>
    <s v=""/>
    <n v="3"/>
    <m/>
    <s v=""/>
    <n v="3"/>
    <m/>
    <s v=""/>
    <n v="3"/>
    <m/>
    <m/>
    <s v=""/>
    <n v="3"/>
  </r>
  <r>
    <x v="229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30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1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2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3"/>
    <s v="XM2083-L"/>
    <s v="Pocket glitter Tg"/>
    <n v="480"/>
    <n v="2"/>
    <m/>
    <n v="2020"/>
    <n v="3"/>
    <n v="2"/>
    <n v="-1"/>
    <n v="2"/>
    <m/>
    <s v=""/>
    <n v="2"/>
    <m/>
    <s v=""/>
    <n v="2"/>
    <m/>
    <s v=""/>
    <n v="2"/>
    <m/>
    <m/>
    <s v=""/>
    <n v="2"/>
  </r>
  <r>
    <x v="234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5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6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7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8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39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0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1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42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3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4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5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6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7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8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9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0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1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52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</r>
  <r>
    <x v="253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</r>
  <r>
    <x v="254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55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6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57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8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9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0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1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62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3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64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5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66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7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68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9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270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</r>
  <r>
    <x v="271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2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73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4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75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76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7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</r>
  <r>
    <x v="278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79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</r>
  <r>
    <x v="280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</r>
  <r>
    <x v="281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</r>
  <r>
    <x v="282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</r>
  <r>
    <x v="283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</r>
  <r>
    <x v="284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5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6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287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88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9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90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1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2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3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4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5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6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7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8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9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0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1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02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3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4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5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6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07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8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9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10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</r>
  <r>
    <x v="311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2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3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4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15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6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7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8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9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20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1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22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3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4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5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6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27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8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29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0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1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32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3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4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5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</r>
  <r>
    <x v="336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7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8"/>
    <s v="JN-H"/>
    <s v="Sticker"/>
    <n v="20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39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40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1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2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3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4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5"/>
    <s v="131/ 6"/>
    <s v="Staples joss"/>
    <n v="50"/>
    <n v="90"/>
    <m/>
    <s v="B1"/>
    <n v="90"/>
    <m/>
    <s v=""/>
    <n v="90"/>
    <m/>
    <s v=""/>
    <n v="90"/>
    <m/>
    <s v=""/>
    <n v="90"/>
    <m/>
    <s v=""/>
    <n v="90"/>
    <m/>
    <m/>
    <s v=""/>
    <n v="90"/>
  </r>
  <r>
    <x v="346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7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8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9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0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1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2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3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54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5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6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57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</r>
  <r>
    <x v="358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9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60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61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2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3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4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5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6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7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8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9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</r>
  <r>
    <x v="370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71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72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3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4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5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6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7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78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9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80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81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2"/>
    <s v="NO-1036-L/ M"/>
    <s v="Pocket M"/>
    <n v="48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3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4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5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</r>
  <r>
    <x v="386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7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8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9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90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391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2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3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4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5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6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7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8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9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0"/>
    <s v="XNB-1828"/>
    <s v="Ruler (1 Meter)"/>
    <n v="144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1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</r>
  <r>
    <x v="402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3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04"/>
    <s v="70100-2"/>
    <s v="Notebook"/>
    <n v="76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05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6"/>
    <s v="70100-11"/>
    <s v="Notebook"/>
    <n v="768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07"/>
    <s v="7050-18"/>
    <s v="Notebook"/>
    <n v="51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8"/>
    <s v="7050-19"/>
    <s v="Notebook"/>
    <n v="512"/>
    <n v="10"/>
    <m/>
    <s v="B2 + B3"/>
    <n v="10"/>
    <m/>
    <s v=""/>
    <n v="10"/>
    <m/>
    <s v=""/>
    <n v="10"/>
    <m/>
    <s v=""/>
    <n v="10"/>
    <m/>
    <s v=""/>
    <n v="10"/>
    <m/>
    <m/>
    <s v=""/>
    <n v="10"/>
  </r>
  <r>
    <x v="409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10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1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12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13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4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15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16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7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8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9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0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1"/>
    <s v="CH-100"/>
    <s v="Clear Holder"/>
    <n v="7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2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3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4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5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26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7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8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29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0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1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32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3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34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5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6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37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</r>
  <r>
    <x v="438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</r>
  <r>
    <x v="439"/>
    <s v="30cm"/>
    <s v="Aluminium Ruler"/>
    <n v="1440"/>
    <n v="19"/>
    <m/>
    <s v="B4"/>
    <n v="19"/>
    <m/>
    <s v=""/>
    <n v="19"/>
    <m/>
    <s v=""/>
    <n v="19"/>
    <m/>
    <s v=""/>
    <n v="19"/>
    <m/>
    <s v=""/>
    <n v="19"/>
    <m/>
    <m/>
    <s v=""/>
    <n v="19"/>
  </r>
  <r>
    <x v="440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41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42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3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44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5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6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7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8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9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50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m/>
    <s v=""/>
    <n v="12"/>
  </r>
  <r>
    <x v="451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52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3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</r>
  <r>
    <x v="454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5"/>
    <s v="JQ-1909"/>
    <s v="Study board"/>
    <n v="6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56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</r>
  <r>
    <x v="457"/>
    <n v="344"/>
    <s v="Sharpener"/>
    <n v="198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8"/>
    <n v="371"/>
    <s v="Sharpener"/>
    <n v="162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59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m/>
    <s v=""/>
    <n v="12"/>
  </r>
  <r>
    <x v="460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m/>
    <s v=""/>
    <n v="24"/>
  </r>
  <r>
    <x v="461"/>
    <s v="L-201"/>
    <s v="Pocket"/>
    <n v="48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2"/>
    <s v="XL-301"/>
    <s v="Pocket"/>
    <n v="360"/>
    <n v="23"/>
    <m/>
    <s v="C1 + C2"/>
    <n v="23"/>
    <m/>
    <s v=""/>
    <n v="23"/>
    <m/>
    <s v=""/>
    <n v="23"/>
    <m/>
    <s v=""/>
    <n v="23"/>
    <m/>
    <s v=""/>
    <n v="23"/>
    <m/>
    <m/>
    <s v=""/>
    <n v="23"/>
  </r>
  <r>
    <x v="463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</r>
  <r>
    <x v="464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</r>
  <r>
    <x v="465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m/>
    <s v=""/>
    <n v="48"/>
  </r>
  <r>
    <x v="466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67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8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m/>
    <s v=""/>
    <n v="6"/>
  </r>
  <r>
    <x v="469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0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1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2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3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4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</r>
  <r>
    <x v="475"/>
    <s v="MS-4001"/>
    <s v="Compasses (koala)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76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77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78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</r>
  <r>
    <x v="479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</r>
  <r>
    <x v="480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</r>
  <r>
    <x v="481"/>
    <s v="722B"/>
    <s v="Sharpener"/>
    <n v="144"/>
    <n v="12"/>
    <m/>
    <s v="C3"/>
    <n v="13"/>
    <n v="12"/>
    <n v="-1"/>
    <n v="12"/>
    <m/>
    <s v=""/>
    <n v="12"/>
    <m/>
    <s v=""/>
    <n v="12"/>
    <m/>
    <s v=""/>
    <n v="12"/>
    <m/>
    <m/>
    <s v=""/>
    <n v="12"/>
  </r>
  <r>
    <x v="482"/>
    <s v="722A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</r>
  <r>
    <x v="483"/>
    <s v="717A"/>
    <s v="Sharpener"/>
    <n v="144"/>
    <n v="10"/>
    <m/>
    <s v="C3"/>
    <n v="12"/>
    <n v="10"/>
    <n v="-2"/>
    <n v="10"/>
    <m/>
    <s v=""/>
    <n v="10"/>
    <m/>
    <s v=""/>
    <n v="10"/>
    <m/>
    <s v=""/>
    <n v="10"/>
    <m/>
    <m/>
    <s v=""/>
    <n v="10"/>
  </r>
  <r>
    <x v="484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5"/>
    <s v="6600-B"/>
    <s v="Sharpener"/>
    <n v="144"/>
    <n v="15"/>
    <m/>
    <s v="C3"/>
    <n v="14"/>
    <n v="15"/>
    <n v="1"/>
    <n v="15"/>
    <m/>
    <s v=""/>
    <n v="15"/>
    <m/>
    <s v=""/>
    <n v="15"/>
    <m/>
    <s v=""/>
    <n v="15"/>
    <m/>
    <m/>
    <s v=""/>
    <n v="15"/>
  </r>
  <r>
    <x v="486"/>
    <s v="RC-9021 / 9051"/>
    <s v="Sharpener"/>
    <n v="144"/>
    <n v="14"/>
    <m/>
    <s v="C3"/>
    <n v="16"/>
    <n v="14"/>
    <n v="-2"/>
    <n v="14"/>
    <m/>
    <s v=""/>
    <n v="14"/>
    <m/>
    <s v=""/>
    <n v="14"/>
    <m/>
    <s v=""/>
    <n v="14"/>
    <m/>
    <m/>
    <s v=""/>
    <n v="14"/>
  </r>
  <r>
    <x v="487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88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9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0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1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2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93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94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5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96"/>
    <s v="009"/>
    <s v="Magnet"/>
    <n v="24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97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</r>
  <r>
    <x v="498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99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500"/>
    <s v="1007F"/>
    <s v="Stapler (bkn joss)"/>
    <n v="48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501"/>
    <s v="GP-168"/>
    <s v="Gel Pen Koala"/>
    <n v="1728"/>
    <n v="51"/>
    <m/>
    <s v="C3"/>
    <n v="51"/>
    <m/>
    <s v=""/>
    <n v="51"/>
    <m/>
    <s v=""/>
    <n v="51"/>
    <m/>
    <s v=""/>
    <n v="51"/>
    <m/>
    <s v=""/>
    <n v="51"/>
    <m/>
    <m/>
    <s v=""/>
    <n v="51"/>
  </r>
  <r>
    <x v="502"/>
    <s v="GP-168"/>
    <s v="Gel Pen Joss"/>
    <n v="1728"/>
    <n v="57"/>
    <m/>
    <s v="C4"/>
    <n v="57"/>
    <m/>
    <s v=""/>
    <n v="57"/>
    <m/>
    <s v=""/>
    <n v="57"/>
    <m/>
    <s v=""/>
    <n v="57"/>
    <m/>
    <s v=""/>
    <n v="57"/>
    <m/>
    <m/>
    <s v=""/>
    <n v="57"/>
  </r>
  <r>
    <x v="503"/>
    <s v="30 cm"/>
    <s v="Ribbon"/>
    <n v="1500"/>
    <n v="28"/>
    <m/>
    <s v="C4"/>
    <n v="28"/>
    <m/>
    <s v=""/>
    <n v="28"/>
    <m/>
    <s v=""/>
    <n v="28"/>
    <m/>
    <s v=""/>
    <n v="28"/>
    <m/>
    <s v=""/>
    <n v="28"/>
    <m/>
    <m/>
    <s v=""/>
    <n v="28"/>
  </r>
  <r>
    <x v="504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</r>
  <r>
    <x v="505"/>
    <s v="30cm-1"/>
    <s v="Ribbon"/>
    <n v="1500"/>
    <n v="6"/>
    <m/>
    <s v="C4"/>
    <n v="6"/>
    <m/>
    <s v=""/>
    <n v="6"/>
    <m/>
    <s v=""/>
    <n v="6"/>
    <m/>
    <s v=""/>
    <n v="6"/>
    <m/>
    <s v=""/>
    <n v="6"/>
    <m/>
    <m/>
    <s v=""/>
    <n v="6"/>
  </r>
  <r>
    <x v="506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7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08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09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510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511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2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3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4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5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6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17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18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19"/>
    <s v="HT-018"/>
    <s v="Colouring Book"/>
    <n v="36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20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21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</r>
  <r>
    <x v="522"/>
    <s v="8025"/>
    <s v="Study Board"/>
    <n v="360"/>
    <n v="10"/>
    <m/>
    <s v="C4"/>
    <n v="10"/>
    <m/>
    <s v=""/>
    <n v="10"/>
    <m/>
    <s v=""/>
    <n v="10"/>
    <m/>
    <s v=""/>
    <n v="10"/>
    <m/>
    <s v=""/>
    <n v="10"/>
    <m/>
    <m/>
    <s v=""/>
    <n v="10"/>
  </r>
  <r>
    <x v="523"/>
    <s v="B1005（B5）"/>
    <s v="Note Book"/>
    <n v="72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24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25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26"/>
    <s v="GG-3"/>
    <s v="Pocket"/>
    <n v="360"/>
    <n v="28"/>
    <m/>
    <s v="C5"/>
    <n v="28"/>
    <m/>
    <s v=""/>
    <n v="28"/>
    <m/>
    <s v=""/>
    <n v="28"/>
    <m/>
    <s v=""/>
    <n v="28"/>
    <m/>
    <s v=""/>
    <n v="28"/>
    <m/>
    <m/>
    <s v=""/>
    <n v="28"/>
  </r>
  <r>
    <x v="527"/>
    <s v="5070-1"/>
    <s v="Wrapper"/>
    <n v="1000"/>
    <n v="81"/>
    <m/>
    <s v="C5"/>
    <n v="81"/>
    <m/>
    <s v=""/>
    <n v="81"/>
    <m/>
    <s v=""/>
    <n v="81"/>
    <m/>
    <s v=""/>
    <n v="81"/>
    <m/>
    <s v=""/>
    <n v="81"/>
    <m/>
    <m/>
    <s v=""/>
    <n v="81"/>
  </r>
  <r>
    <x v="528"/>
    <s v="5070-4"/>
    <s v="Wrapper"/>
    <n v="1000"/>
    <n v="22"/>
    <m/>
    <s v="C5"/>
    <n v="22"/>
    <m/>
    <s v=""/>
    <n v="22"/>
    <m/>
    <s v=""/>
    <n v="22"/>
    <m/>
    <s v=""/>
    <n v="22"/>
    <m/>
    <s v=""/>
    <n v="22"/>
    <m/>
    <m/>
    <s v=""/>
    <n v="22"/>
  </r>
  <r>
    <x v="529"/>
    <s v="5070-5"/>
    <s v="Wrapper"/>
    <n v="1000"/>
    <n v="18"/>
    <m/>
    <s v="C5"/>
    <n v="18"/>
    <m/>
    <s v=""/>
    <n v="18"/>
    <m/>
    <s v=""/>
    <n v="18"/>
    <m/>
    <s v=""/>
    <n v="18"/>
    <m/>
    <s v=""/>
    <n v="18"/>
    <m/>
    <m/>
    <s v=""/>
    <n v="18"/>
  </r>
  <r>
    <x v="530"/>
    <n v="8022"/>
    <s v="Learning Board"/>
    <n v="144"/>
    <n v="4"/>
    <m/>
    <s v="C5"/>
    <n v="4"/>
    <m/>
    <s v=""/>
    <n v="4"/>
    <m/>
    <s v=""/>
    <n v="4"/>
    <m/>
    <s v=""/>
    <n v="4"/>
    <m/>
    <s v=""/>
    <n v="4"/>
    <m/>
    <m/>
    <s v=""/>
    <n v="4"/>
  </r>
  <r>
    <x v="531"/>
    <s v="KC-008"/>
    <s v="Key Ring"/>
    <n v="100"/>
    <n v="20"/>
    <s v="100 Box/ 50 Pc"/>
    <s v="C5"/>
    <n v="20"/>
    <m/>
    <s v=""/>
    <n v="20"/>
    <m/>
    <s v=""/>
    <n v="20"/>
    <m/>
    <s v=""/>
    <n v="20"/>
    <m/>
    <s v=""/>
    <n v="20"/>
    <m/>
    <m/>
    <s v=""/>
    <n v="20"/>
  </r>
  <r>
    <x v="532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m/>
    <s v=""/>
    <n v="17"/>
  </r>
  <r>
    <x v="533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34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35"/>
    <s v="B1010（A5）"/>
    <s v="Note Book"/>
    <n v="96"/>
    <n v="2"/>
    <m/>
    <s v="C5"/>
    <n v="3"/>
    <n v="2"/>
    <n v="-1"/>
    <n v="2"/>
    <m/>
    <s v=""/>
    <n v="2"/>
    <m/>
    <s v=""/>
    <n v="2"/>
    <m/>
    <s v=""/>
    <n v="2"/>
    <m/>
    <m/>
    <s v=""/>
    <n v="2"/>
  </r>
  <r>
    <x v="536"/>
    <s v="B1012（A5）"/>
    <s v="Note Book"/>
    <n v="96"/>
    <n v="7"/>
    <m/>
    <s v="C5"/>
    <n v="7"/>
    <m/>
    <s v=""/>
    <n v="7"/>
    <m/>
    <s v=""/>
    <n v="7"/>
    <m/>
    <s v=""/>
    <n v="7"/>
    <m/>
    <s v=""/>
    <n v="7"/>
    <m/>
    <m/>
    <s v=""/>
    <n v="7"/>
  </r>
  <r>
    <x v="537"/>
    <s v="B1012（B5）"/>
    <s v="Note Book"/>
    <n v="72"/>
    <n v="6"/>
    <m/>
    <s v="C5"/>
    <n v="6"/>
    <m/>
    <s v=""/>
    <n v="6"/>
    <m/>
    <s v=""/>
    <n v="6"/>
    <m/>
    <s v=""/>
    <n v="6"/>
    <m/>
    <s v=""/>
    <n v="6"/>
    <m/>
    <m/>
    <s v=""/>
    <n v="6"/>
  </r>
  <r>
    <x v="538"/>
    <s v="B1019（B5）"/>
    <s v="Note Book"/>
    <n v="72"/>
    <n v="7"/>
    <m/>
    <s v="C5"/>
    <n v="7"/>
    <m/>
    <s v=""/>
    <n v="7"/>
    <m/>
    <s v=""/>
    <n v="7"/>
    <m/>
    <s v=""/>
    <n v="7"/>
    <m/>
    <s v=""/>
    <n v="7"/>
    <m/>
    <m/>
    <s v=""/>
    <n v="7"/>
  </r>
  <r>
    <x v="539"/>
    <s v="B1018（B5）"/>
    <s v="Note Book"/>
    <n v="72"/>
    <n v="5"/>
    <m/>
    <s v="C5"/>
    <n v="6"/>
    <n v="5"/>
    <n v="-1"/>
    <n v="5"/>
    <m/>
    <s v=""/>
    <n v="5"/>
    <m/>
    <s v=""/>
    <n v="5"/>
    <m/>
    <s v=""/>
    <n v="5"/>
    <m/>
    <m/>
    <s v=""/>
    <n v="5"/>
  </r>
  <r>
    <x v="540"/>
    <s v="B0200（A5）"/>
    <s v="Note Book"/>
    <n v="96"/>
    <n v="3"/>
    <m/>
    <s v="C5"/>
    <n v="3"/>
    <m/>
    <s v=""/>
    <n v="3"/>
    <m/>
    <s v=""/>
    <n v="3"/>
    <m/>
    <s v=""/>
    <n v="3"/>
    <m/>
    <s v=""/>
    <n v="3"/>
    <m/>
    <m/>
    <s v=""/>
    <n v="3"/>
  </r>
  <r>
    <x v="541"/>
    <s v="B017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42"/>
    <s v="B0196（B5）"/>
    <s v="Note Book"/>
    <n v="72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43"/>
    <s v="B0200（B5）"/>
    <s v="Note Book"/>
    <n v="72"/>
    <n v="3"/>
    <m/>
    <s v="C5"/>
    <n v="3"/>
    <m/>
    <s v=""/>
    <n v="3"/>
    <m/>
    <s v=""/>
    <n v="3"/>
    <m/>
    <s v=""/>
    <n v="3"/>
    <m/>
    <s v=""/>
    <n v="3"/>
    <m/>
    <m/>
    <s v=""/>
    <n v="3"/>
  </r>
  <r>
    <x v="544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45"/>
    <s v="XH8077"/>
    <s v="Sharpener"/>
    <n v="1728"/>
    <n v="3"/>
    <m/>
    <s v="C6"/>
    <n v="4"/>
    <n v="3"/>
    <n v="-1"/>
    <n v="3"/>
    <m/>
    <s v=""/>
    <n v="3"/>
    <m/>
    <s v=""/>
    <n v="3"/>
    <m/>
    <s v=""/>
    <n v="3"/>
    <m/>
    <m/>
    <s v=""/>
    <n v="3"/>
  </r>
  <r>
    <x v="546"/>
    <s v="DY-347"/>
    <s v="Sharpener"/>
    <n v="3200"/>
    <n v="3"/>
    <m/>
    <s v="C6"/>
    <n v="4"/>
    <n v="3"/>
    <n v="-1"/>
    <n v="3"/>
    <m/>
    <s v=""/>
    <n v="3"/>
    <m/>
    <s v=""/>
    <n v="3"/>
    <m/>
    <s v=""/>
    <n v="3"/>
    <m/>
    <m/>
    <s v=""/>
    <n v="3"/>
  </r>
  <r>
    <x v="547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48"/>
    <s v="XL-102-6"/>
    <s v="Highlighter Pen"/>
    <n v="1200"/>
    <n v="20"/>
    <s v="200 (6 set)"/>
    <s v="C6"/>
    <n v="21"/>
    <n v="20"/>
    <n v="-1"/>
    <n v="20"/>
    <m/>
    <s v=""/>
    <n v="20"/>
    <m/>
    <s v=""/>
    <n v="20"/>
    <m/>
    <s v=""/>
    <n v="20"/>
    <m/>
    <m/>
    <s v=""/>
    <n v="20"/>
  </r>
  <r>
    <x v="549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50"/>
    <s v="1921116-8"/>
    <s v="Pencil"/>
    <n v="960"/>
    <n v="29"/>
    <m/>
    <s v="C6"/>
    <n v="29"/>
    <m/>
    <s v=""/>
    <n v="29"/>
    <m/>
    <s v=""/>
    <n v="29"/>
    <m/>
    <s v=""/>
    <n v="29"/>
    <m/>
    <s v=""/>
    <n v="29"/>
    <m/>
    <m/>
    <s v=""/>
    <n v="29"/>
  </r>
  <r>
    <x v="551"/>
    <s v="ZX-012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2"/>
    <s v="ZX-013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3"/>
    <s v="ZX-015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4"/>
    <s v="ZX-019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5"/>
    <s v="ZX-022"/>
    <s v="Ruler"/>
    <n v="10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56"/>
    <s v="ZX-018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7"/>
    <s v="ZX-021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58"/>
    <s v="1842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59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0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1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2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3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4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5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6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7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8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9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0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1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2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3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4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5"/>
    <n v="84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6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7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8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79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0"/>
    <n v="5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1"/>
    <s v="2-25100-3"/>
    <s v="Ruler"/>
    <n v="12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82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3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4"/>
    <s v="B1019（A5）"/>
    <s v="Note Book"/>
    <n v="96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85"/>
    <s v="B078（B5）"/>
    <s v="Note Book"/>
    <n v="72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86"/>
    <s v="B017（A5）"/>
    <s v="Note Book"/>
    <n v="96"/>
    <n v="4"/>
    <m/>
    <s v="C6"/>
    <n v="5"/>
    <n v="4"/>
    <n v="-1"/>
    <n v="4"/>
    <m/>
    <s v=""/>
    <n v="4"/>
    <m/>
    <s v=""/>
    <n v="4"/>
    <m/>
    <s v=""/>
    <n v="4"/>
    <m/>
    <m/>
    <s v=""/>
    <n v="4"/>
  </r>
  <r>
    <x v="587"/>
    <s v="B0217（B5）"/>
    <s v="Note Book"/>
    <n v="72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8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89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0"/>
    <s v="251-2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91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92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3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4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5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96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7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98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99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0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1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2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3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4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05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6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607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08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09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0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611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612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13"/>
    <s v="006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14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15"/>
    <s v="009"/>
    <s v="Magnet"/>
    <n v="24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16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617"/>
    <s v="T-1"/>
    <s v="Tube"/>
    <n v="25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618"/>
    <s v="TY808"/>
    <s v="Sharpener"/>
    <n v="432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19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</r>
  <r>
    <x v="620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21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2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23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4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5"/>
    <s v="830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6"/>
    <s v="832-Eraser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7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28"/>
    <s v="83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29"/>
    <s v="8801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30"/>
    <s v="8803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31"/>
    <s v="880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32"/>
    <s v="8807-Eraser"/>
    <s v="Gel Pen"/>
    <n v="2304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33"/>
    <s v="DT-612"/>
    <s v="Gel Pen"/>
    <n v="2304"/>
    <n v="14"/>
    <m/>
    <s v="C7"/>
    <n v="16"/>
    <n v="14"/>
    <n v="-2"/>
    <n v="14"/>
    <m/>
    <s v=""/>
    <n v="14"/>
    <m/>
    <s v=""/>
    <n v="14"/>
    <m/>
    <s v=""/>
    <n v="14"/>
    <m/>
    <m/>
    <s v=""/>
    <n v="14"/>
  </r>
  <r>
    <x v="634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35"/>
    <n v="8803"/>
    <s v="Gel Pen"/>
    <n v="2304"/>
    <n v="2"/>
    <m/>
    <s v="C7"/>
    <n v="4"/>
    <n v="2"/>
    <n v="-2"/>
    <n v="2"/>
    <m/>
    <s v=""/>
    <n v="2"/>
    <m/>
    <s v=""/>
    <n v="2"/>
    <m/>
    <s v=""/>
    <n v="2"/>
    <m/>
    <m/>
    <s v=""/>
    <n v="2"/>
  </r>
  <r>
    <x v="636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37"/>
    <n v="8807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8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9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0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1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2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3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44"/>
    <s v="SB-8877"/>
    <s v="Book end"/>
    <n v="48"/>
    <n v="35"/>
    <m/>
    <s v="C7"/>
    <n v="35"/>
    <m/>
    <s v=""/>
    <n v="35"/>
    <m/>
    <s v=""/>
    <n v="35"/>
    <m/>
    <s v=""/>
    <n v="35"/>
    <m/>
    <s v=""/>
    <n v="35"/>
    <m/>
    <m/>
    <s v=""/>
    <n v="35"/>
  </r>
  <r>
    <x v="645"/>
    <s v="SB-8899"/>
    <s v="Book end"/>
    <n v="48"/>
    <n v="34"/>
    <m/>
    <s v="C7"/>
    <n v="34"/>
    <m/>
    <s v=""/>
    <n v="34"/>
    <m/>
    <s v=""/>
    <n v="34"/>
    <m/>
    <s v=""/>
    <n v="34"/>
    <m/>
    <s v=""/>
    <n v="34"/>
    <m/>
    <m/>
    <s v=""/>
    <n v="34"/>
  </r>
  <r>
    <x v="646"/>
    <s v="003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7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48"/>
    <s v="025"/>
    <s v="Magnet"/>
    <n v="8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49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0"/>
    <s v="054"/>
    <s v="Magnet"/>
    <n v="48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51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52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53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54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5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56"/>
    <s v="GB-100"/>
    <s v="Ruler"/>
    <n v="12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57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58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59"/>
    <s v="A5"/>
    <s v="Pocket"/>
    <n v="15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60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61"/>
    <s v="25100-36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62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63"/>
    <s v="18100-62"/>
    <s v="Note Book"/>
    <n v="120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64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65"/>
    <s v="28825-65"/>
    <s v="Note Book"/>
    <n v="160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66"/>
    <s v="28850-68"/>
    <s v="Note Book"/>
    <n v="240"/>
    <n v="10"/>
    <m/>
    <s v="D1"/>
    <n v="10"/>
    <m/>
    <s v=""/>
    <n v="10"/>
    <m/>
    <s v=""/>
    <n v="10"/>
    <m/>
    <s v=""/>
    <n v="10"/>
    <m/>
    <s v=""/>
    <n v="10"/>
    <m/>
    <m/>
    <s v=""/>
    <n v="10"/>
  </r>
  <r>
    <x v="667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</r>
  <r>
    <x v="668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69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70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1"/>
    <s v="HT-081"/>
    <s v="Colouring Book"/>
    <n v="360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2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3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74"/>
    <s v="NO.9304"/>
    <s v="Correction Tape"/>
    <n v="864"/>
    <n v="6"/>
    <m/>
    <s v="D1"/>
    <n v="6"/>
    <m/>
    <s v=""/>
    <n v="6"/>
    <m/>
    <s v=""/>
    <n v="6"/>
    <m/>
    <s v=""/>
    <n v="6"/>
    <m/>
    <s v=""/>
    <n v="6"/>
    <m/>
    <m/>
    <s v=""/>
    <n v="6"/>
  </r>
  <r>
    <x v="675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76"/>
    <s v="91038HG"/>
    <s v="Correction Tape"/>
    <n v="1152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77"/>
    <s v="91033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78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79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80"/>
    <s v="TG3086A"/>
    <s v="Sharpener"/>
    <n v="120"/>
    <n v="16"/>
    <m/>
    <s v="D1"/>
    <n v="23"/>
    <n v="16"/>
    <n v="-7"/>
    <n v="16"/>
    <m/>
    <s v=""/>
    <n v="16"/>
    <m/>
    <s v=""/>
    <n v="16"/>
    <m/>
    <s v=""/>
    <n v="16"/>
    <m/>
    <m/>
    <s v=""/>
    <n v="16"/>
  </r>
  <r>
    <x v="681"/>
    <s v="TG3695"/>
    <s v="Sharpener"/>
    <n v="120"/>
    <n v="25"/>
    <m/>
    <s v="D1"/>
    <n v="22"/>
    <n v="25"/>
    <n v="3"/>
    <n v="25"/>
    <m/>
    <s v=""/>
    <n v="25"/>
    <m/>
    <s v=""/>
    <n v="25"/>
    <m/>
    <s v=""/>
    <n v="25"/>
    <m/>
    <m/>
    <s v=""/>
    <n v="25"/>
  </r>
  <r>
    <x v="682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83"/>
    <n v="906"/>
    <s v="Sharpener"/>
    <n v="120"/>
    <n v="13"/>
    <m/>
    <s v="D1"/>
    <n v="14"/>
    <n v="13"/>
    <n v="-1"/>
    <n v="13"/>
    <m/>
    <s v=""/>
    <n v="13"/>
    <m/>
    <s v=""/>
    <n v="13"/>
    <m/>
    <s v=""/>
    <n v="13"/>
    <m/>
    <m/>
    <s v=""/>
    <n v="13"/>
  </r>
  <r>
    <x v="684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m/>
    <s v=""/>
    <n v="22"/>
  </r>
  <r>
    <x v="685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</r>
  <r>
    <x v="686"/>
    <n v="8095"/>
    <s v="Sharpener"/>
    <n v="1728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87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</r>
  <r>
    <x v="688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89"/>
    <s v="XTQ（333）"/>
    <s v="Sticky"/>
    <n v="105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0"/>
    <s v="13/8"/>
    <s v="Staples Joss"/>
    <n v="50"/>
    <n v="32"/>
    <m/>
    <s v="D2"/>
    <n v="36"/>
    <n v="32"/>
    <n v="-4"/>
    <n v="32"/>
    <m/>
    <s v=""/>
    <n v="32"/>
    <m/>
    <s v=""/>
    <n v="32"/>
    <m/>
    <s v=""/>
    <n v="32"/>
    <m/>
    <m/>
    <s v=""/>
    <n v="32"/>
  </r>
  <r>
    <x v="691"/>
    <s v="1008F"/>
    <s v="Stapler joss"/>
    <n v="48"/>
    <n v="36"/>
    <m/>
    <s v="D2"/>
    <n v="38"/>
    <n v="36"/>
    <n v="-2"/>
    <n v="36"/>
    <m/>
    <s v=""/>
    <n v="36"/>
    <m/>
    <s v=""/>
    <n v="36"/>
    <m/>
    <s v=""/>
    <n v="36"/>
    <m/>
    <m/>
    <s v=""/>
    <n v="36"/>
  </r>
  <r>
    <x v="692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</r>
  <r>
    <x v="693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m/>
    <s v=""/>
    <n v="15"/>
  </r>
  <r>
    <x v="694"/>
    <n v="8805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95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96"/>
    <n v="925"/>
    <s v="Gel Pen "/>
    <n v="2304"/>
    <n v="9"/>
    <m/>
    <s v="D2"/>
    <n v="11"/>
    <n v="9"/>
    <n v="-2"/>
    <n v="9"/>
    <m/>
    <s v=""/>
    <n v="9"/>
    <m/>
    <s v=""/>
    <n v="9"/>
    <m/>
    <s v=""/>
    <n v="9"/>
    <m/>
    <m/>
    <s v=""/>
    <n v="9"/>
  </r>
  <r>
    <x v="697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m/>
    <s v=""/>
    <n v="1"/>
  </r>
  <r>
    <x v="698"/>
    <n v="830"/>
    <s v="Gel Pen "/>
    <n v="2304"/>
    <n v="13"/>
    <m/>
    <s v="D2"/>
    <n v="13"/>
    <m/>
    <s v=""/>
    <n v="13"/>
    <m/>
    <s v=""/>
    <n v="13"/>
    <m/>
    <s v=""/>
    <n v="13"/>
    <m/>
    <s v=""/>
    <n v="13"/>
    <m/>
    <m/>
    <s v=""/>
    <n v="13"/>
  </r>
  <r>
    <x v="699"/>
    <n v="832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700"/>
    <n v="835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701"/>
    <n v="837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702"/>
    <n v="6605"/>
    <s v="Gel Pen "/>
    <n v="2304"/>
    <n v="6"/>
    <m/>
    <s v="D2"/>
    <n v="8"/>
    <n v="6"/>
    <n v="-2"/>
    <n v="6"/>
    <m/>
    <s v=""/>
    <n v="6"/>
    <m/>
    <s v=""/>
    <n v="6"/>
    <m/>
    <s v=""/>
    <n v="6"/>
    <m/>
    <m/>
    <s v=""/>
    <n v="6"/>
  </r>
  <r>
    <x v="703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04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705"/>
    <s v="NO.8546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706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07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08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</r>
  <r>
    <x v="709"/>
    <s v="NO.944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10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11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712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13"/>
    <s v="NO.9459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14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15"/>
    <s v="NO.9473"/>
    <s v="Correction Tape"/>
    <n v="864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16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</r>
  <r>
    <x v="717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18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719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720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21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22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723"/>
    <s v="DP-912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724"/>
    <s v="DP-902"/>
    <s v="Correction Tape"/>
    <n v="576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725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</r>
  <r>
    <x v="726"/>
    <n v="923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7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28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</r>
  <r>
    <x v="729"/>
    <n v="922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0"/>
    <n v="6601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31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32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33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</r>
  <r>
    <x v="734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35"/>
    <s v="0831"/>
    <s v="Correction Tape"/>
    <n v="2034"/>
    <n v="21"/>
    <m/>
    <s v="D3"/>
    <n v="21"/>
    <m/>
    <s v=""/>
    <n v="21"/>
    <m/>
    <s v=""/>
    <n v="21"/>
    <m/>
    <s v=""/>
    <n v="21"/>
    <m/>
    <s v=""/>
    <n v="21"/>
    <m/>
    <m/>
    <s v=""/>
    <n v="21"/>
  </r>
  <r>
    <x v="736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37"/>
    <s v="No.5039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38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39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40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41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42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43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44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</r>
  <r>
    <x v="745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</r>
  <r>
    <x v="746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47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</r>
  <r>
    <x v="748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49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50"/>
    <s v="B2"/>
    <s v="Id Card"/>
    <n v="5000"/>
    <n v="19"/>
    <m/>
    <s v="D3"/>
    <n v="19"/>
    <m/>
    <s v=""/>
    <n v="19"/>
    <m/>
    <s v=""/>
    <n v="19"/>
    <m/>
    <s v=""/>
    <n v="19"/>
    <m/>
    <s v=""/>
    <n v="19"/>
    <m/>
    <m/>
    <s v=""/>
    <n v="19"/>
  </r>
  <r>
    <x v="751"/>
    <s v="B3"/>
    <s v="Id Card"/>
    <n v="4000"/>
    <n v="13"/>
    <m/>
    <s v="D3"/>
    <n v="15"/>
    <n v="13"/>
    <n v="-2"/>
    <n v="13"/>
    <m/>
    <s v=""/>
    <n v="13"/>
    <m/>
    <s v=""/>
    <n v="13"/>
    <m/>
    <s v=""/>
    <n v="13"/>
    <m/>
    <m/>
    <s v=""/>
    <n v="13"/>
  </r>
  <r>
    <x v="752"/>
    <s v="B4"/>
    <s v="Id Card"/>
    <n v="4000"/>
    <n v="18"/>
    <m/>
    <s v="D3"/>
    <n v="18"/>
    <m/>
    <s v=""/>
    <n v="18"/>
    <m/>
    <s v=""/>
    <n v="18"/>
    <m/>
    <s v=""/>
    <n v="18"/>
    <m/>
    <s v=""/>
    <n v="18"/>
    <m/>
    <m/>
    <s v=""/>
    <n v="18"/>
  </r>
  <r>
    <x v="753"/>
    <s v="JP-38"/>
    <s v="Clips"/>
    <n v="1000"/>
    <n v="28"/>
    <m/>
    <s v="D3"/>
    <n v="28"/>
    <m/>
    <s v=""/>
    <n v="28"/>
    <m/>
    <s v=""/>
    <n v="28"/>
    <m/>
    <s v=""/>
    <n v="28"/>
    <m/>
    <s v=""/>
    <n v="28"/>
    <m/>
    <m/>
    <s v=""/>
    <n v="28"/>
  </r>
  <r>
    <x v="754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55"/>
    <s v="18100-68"/>
    <s v="Note Book"/>
    <n v="120"/>
    <n v="3"/>
    <m/>
    <s v="D3"/>
    <n v="3"/>
    <m/>
    <s v=""/>
    <n v="3"/>
    <m/>
    <s v=""/>
    <n v="3"/>
    <m/>
    <s v=""/>
    <n v="3"/>
    <m/>
    <s v=""/>
    <n v="3"/>
    <m/>
    <m/>
    <s v=""/>
    <n v="3"/>
  </r>
  <r>
    <x v="756"/>
    <s v="18100-70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</r>
  <r>
    <x v="757"/>
    <s v="18100-71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58"/>
    <s v="18100-72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59"/>
    <s v="28825-68"/>
    <s v="Note Book"/>
    <n v="16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60"/>
    <s v="25100-61"/>
    <s v="Note Book"/>
    <n v="16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61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62"/>
    <s v="25100-71"/>
    <s v="Note Book"/>
    <n v="160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63"/>
    <s v="28850-62"/>
    <s v="Note Book"/>
    <n v="24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64"/>
    <s v="28850-64"/>
    <s v="Note Book"/>
    <n v="24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65"/>
    <s v="168-20"/>
    <s v="Pencil Box"/>
    <n v="120"/>
    <n v="10"/>
    <m/>
    <s v="D4"/>
    <n v="10"/>
    <m/>
    <s v=""/>
    <n v="10"/>
    <m/>
    <s v=""/>
    <n v="10"/>
    <m/>
    <s v=""/>
    <n v="10"/>
    <m/>
    <s v=""/>
    <n v="10"/>
    <m/>
    <m/>
    <s v=""/>
    <n v="10"/>
  </r>
  <r>
    <x v="766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7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68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</r>
  <r>
    <x v="769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70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71"/>
    <s v="168-69-3"/>
    <s v="Pencil Box"/>
    <n v="12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72"/>
    <s v="PC-633-5"/>
    <s v="Pencil Box"/>
    <n v="160"/>
    <n v="5"/>
    <m/>
    <s v="D4"/>
    <n v="5"/>
    <m/>
    <s v=""/>
    <n v="5"/>
    <m/>
    <s v=""/>
    <n v="5"/>
    <m/>
    <s v=""/>
    <n v="5"/>
    <m/>
    <s v=""/>
    <n v="5"/>
    <m/>
    <m/>
    <s v=""/>
    <n v="5"/>
  </r>
  <r>
    <x v="773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74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75"/>
    <s v="ZL-178-1"/>
    <s v="Pencil Box"/>
    <n v="160"/>
    <n v="18"/>
    <m/>
    <s v="D4"/>
    <n v="18"/>
    <m/>
    <s v=""/>
    <n v="18"/>
    <m/>
    <s v=""/>
    <n v="18"/>
    <m/>
    <s v=""/>
    <n v="18"/>
    <m/>
    <s v=""/>
    <n v="18"/>
    <m/>
    <m/>
    <s v=""/>
    <n v="18"/>
  </r>
  <r>
    <x v="776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</r>
  <r>
    <x v="777"/>
    <s v="13/8"/>
    <s v="Staples"/>
    <n v="50"/>
    <n v="100"/>
    <m/>
    <s v="D4"/>
    <n v="100"/>
    <m/>
    <s v=""/>
    <n v="100"/>
    <m/>
    <s v=""/>
    <n v="100"/>
    <m/>
    <s v=""/>
    <n v="100"/>
    <m/>
    <s v=""/>
    <n v="100"/>
    <m/>
    <m/>
    <s v=""/>
    <n v="100"/>
  </r>
  <r>
    <x v="778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</r>
  <r>
    <x v="779"/>
    <s v="K5"/>
    <s v="Brush"/>
    <n v="600"/>
    <n v="7"/>
    <m/>
    <s v="D4"/>
    <n v="7"/>
    <m/>
    <s v=""/>
    <n v="7"/>
    <m/>
    <s v=""/>
    <n v="7"/>
    <m/>
    <s v=""/>
    <n v="7"/>
    <m/>
    <s v=""/>
    <n v="7"/>
    <m/>
    <m/>
    <s v=""/>
    <n v="7"/>
  </r>
  <r>
    <x v="780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</r>
  <r>
    <x v="781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82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83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84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85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</r>
  <r>
    <x v="786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87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88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89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90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91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92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93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94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95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</r>
  <r>
    <x v="796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97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98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99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00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01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02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803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804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</r>
  <r>
    <x v="805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</r>
  <r>
    <x v="806"/>
    <s v="GG-1"/>
    <s v="Pocket"/>
    <n v="720"/>
    <n v="45"/>
    <m/>
    <s v="D5"/>
    <n v="45"/>
    <m/>
    <s v=""/>
    <n v="45"/>
    <m/>
    <s v=""/>
    <n v="45"/>
    <m/>
    <s v=""/>
    <n v="45"/>
    <m/>
    <s v=""/>
    <n v="45"/>
    <m/>
    <m/>
    <s v=""/>
    <n v="45"/>
  </r>
  <r>
    <x v="807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</r>
  <r>
    <x v="808"/>
    <s v="GG-3"/>
    <s v="Pocket"/>
    <n v="360"/>
    <n v="43"/>
    <m/>
    <s v="D5"/>
    <n v="43"/>
    <m/>
    <s v=""/>
    <n v="43"/>
    <m/>
    <s v=""/>
    <n v="43"/>
    <m/>
    <s v=""/>
    <n v="43"/>
    <m/>
    <s v=""/>
    <n v="43"/>
    <m/>
    <m/>
    <s v=""/>
    <n v="43"/>
  </r>
  <r>
    <x v="809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10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11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12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13"/>
    <n v="925"/>
    <s v="Pencil"/>
    <n v="1152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814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15"/>
    <n v="953"/>
    <s v="Pencil"/>
    <n v="1152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16"/>
    <s v="948"/>
    <s v="Pencil"/>
    <n v="1152"/>
    <n v="6"/>
    <m/>
    <s v="D5"/>
    <n v="7"/>
    <n v="6"/>
    <n v="-1"/>
    <n v="6"/>
    <m/>
    <s v=""/>
    <n v="6"/>
    <m/>
    <s v=""/>
    <n v="6"/>
    <m/>
    <s v=""/>
    <n v="6"/>
    <m/>
    <m/>
    <s v=""/>
    <n v="6"/>
  </r>
  <r>
    <x v="817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818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</r>
  <r>
    <x v="819"/>
    <s v="915"/>
    <s v="Pencil"/>
    <n v="1152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20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21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822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823"/>
    <n v="5870"/>
    <s v="Pencil Box"/>
    <n v="288"/>
    <n v="4"/>
    <m/>
    <s v="D5"/>
    <n v="4"/>
    <m/>
    <s v=""/>
    <n v="4"/>
    <m/>
    <s v=""/>
    <n v="4"/>
    <m/>
    <s v=""/>
    <n v="4"/>
    <m/>
    <s v=""/>
    <n v="4"/>
    <m/>
    <m/>
    <s v=""/>
    <n v="4"/>
  </r>
  <r>
    <x v="824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</r>
  <r>
    <x v="825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826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27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828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</r>
  <r>
    <x v="829"/>
    <s v="BF-19"/>
    <s v="File"/>
    <n v="1500"/>
    <n v="45"/>
    <s v="Hj, K, P, Mr, Ht"/>
    <s v="D6"/>
    <n v="45"/>
    <m/>
    <s v=""/>
    <n v="45"/>
    <m/>
    <s v=""/>
    <n v="45"/>
    <m/>
    <s v=""/>
    <n v="45"/>
    <m/>
    <s v=""/>
    <n v="45"/>
    <m/>
    <m/>
    <s v=""/>
    <n v="45"/>
  </r>
  <r>
    <x v="830"/>
    <s v="28850-61"/>
    <s v="Note Book"/>
    <n v="24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31"/>
    <s v="28850-65"/>
    <s v="Note Book"/>
    <n v="24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32"/>
    <s v="50100-71"/>
    <s v="Note Book"/>
    <n v="240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33"/>
    <s v="28850-67"/>
    <s v="Note Book"/>
    <n v="240"/>
    <n v="12"/>
    <m/>
    <s v="D6"/>
    <n v="12"/>
    <m/>
    <s v=""/>
    <n v="12"/>
    <m/>
    <s v=""/>
    <n v="12"/>
    <m/>
    <s v=""/>
    <n v="12"/>
    <m/>
    <s v=""/>
    <n v="12"/>
    <m/>
    <m/>
    <s v=""/>
    <n v="12"/>
  </r>
  <r>
    <x v="834"/>
    <s v="28825-62"/>
    <s v="Note Book"/>
    <n v="160"/>
    <n v="8"/>
    <m/>
    <s v="D6"/>
    <n v="9"/>
    <n v="8"/>
    <n v="-1"/>
    <n v="8"/>
    <m/>
    <s v=""/>
    <n v="8"/>
    <m/>
    <s v=""/>
    <n v="8"/>
    <m/>
    <s v=""/>
    <n v="8"/>
    <m/>
    <m/>
    <s v=""/>
    <n v="8"/>
  </r>
  <r>
    <x v="835"/>
    <s v="28825-61"/>
    <s v="Note Book"/>
    <n v="160"/>
    <n v="12"/>
    <m/>
    <s v="D6"/>
    <n v="13"/>
    <n v="12"/>
    <n v="-1"/>
    <n v="12"/>
    <m/>
    <s v=""/>
    <n v="12"/>
    <m/>
    <s v=""/>
    <n v="12"/>
    <m/>
    <s v=""/>
    <n v="12"/>
    <m/>
    <m/>
    <s v=""/>
    <n v="12"/>
  </r>
  <r>
    <x v="836"/>
    <s v="25100-67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37"/>
    <s v="28825-67"/>
    <s v="Note Book"/>
    <n v="160"/>
    <n v="14"/>
    <m/>
    <s v="D6"/>
    <n v="14"/>
    <m/>
    <s v=""/>
    <n v="14"/>
    <m/>
    <s v=""/>
    <n v="14"/>
    <m/>
    <s v=""/>
    <n v="14"/>
    <m/>
    <s v=""/>
    <n v="14"/>
    <m/>
    <m/>
    <s v=""/>
    <n v="14"/>
  </r>
  <r>
    <x v="838"/>
    <s v="25100-68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9"/>
    <s v="28825-63"/>
    <s v="Note Book"/>
    <n v="160"/>
    <n v="13"/>
    <m/>
    <s v="D6"/>
    <n v="13"/>
    <m/>
    <s v=""/>
    <n v="13"/>
    <m/>
    <s v=""/>
    <n v="13"/>
    <m/>
    <s v=""/>
    <n v="13"/>
    <m/>
    <s v=""/>
    <n v="13"/>
    <m/>
    <m/>
    <s v=""/>
    <n v="13"/>
  </r>
  <r>
    <x v="840"/>
    <s v="25100-60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41"/>
    <s v="25100-64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42"/>
    <s v="28825-65"/>
    <s v="Note Book"/>
    <n v="16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43"/>
    <s v="28825-64"/>
    <s v="Note Book"/>
    <n v="16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44"/>
    <s v="25100-56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45"/>
    <s v="25100-13"/>
    <s v="Note Book"/>
    <n v="160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46"/>
    <s v="18100-61"/>
    <s v="Note Book"/>
    <n v="12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47"/>
    <s v="18100-52"/>
    <s v="Note Book"/>
    <n v="12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48"/>
    <s v="18100-67"/>
    <s v="Note Book"/>
    <n v="120"/>
    <n v="2"/>
    <m/>
    <s v="D6"/>
    <n v="3"/>
    <n v="2"/>
    <n v="-1"/>
    <n v="2"/>
    <m/>
    <s v=""/>
    <n v="2"/>
    <m/>
    <s v=""/>
    <n v="2"/>
    <m/>
    <s v=""/>
    <n v="2"/>
    <m/>
    <m/>
    <s v=""/>
    <n v="2"/>
  </r>
  <r>
    <x v="849"/>
    <s v="18100-36"/>
    <s v="Note Book"/>
    <n v="12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50"/>
    <n v="938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51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2"/>
    <n v="90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53"/>
    <s v="950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54"/>
    <s v="94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5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56"/>
    <s v="92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7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58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59"/>
    <s v="947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60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61"/>
    <n v="5864"/>
    <s v="Pencil Box"/>
    <n v="288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62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63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64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65"/>
    <n v="5853"/>
    <s v="Pencil Box"/>
    <n v="288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66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67"/>
    <n v="5872"/>
    <s v="Pencil Box"/>
    <n v="288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68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69"/>
    <s v="XXY-1868"/>
    <s v="Sharpener"/>
    <n v="2016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70"/>
    <n v="8811"/>
    <s v="Sharpener"/>
    <n v="2592"/>
    <n v="12"/>
    <m/>
    <s v="D6"/>
    <n v="12"/>
    <m/>
    <s v=""/>
    <n v="12"/>
    <m/>
    <s v=""/>
    <n v="12"/>
    <m/>
    <s v=""/>
    <n v="12"/>
    <m/>
    <s v=""/>
    <n v="12"/>
    <m/>
    <m/>
    <s v=""/>
    <n v="12"/>
  </r>
  <r>
    <x v="871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72"/>
    <s v="BH-268"/>
    <s v="Pencil Box"/>
    <n v="96"/>
    <n v="1"/>
    <m/>
    <s v="D6"/>
    <n v="2"/>
    <n v="1"/>
    <n v="-1"/>
    <n v="1"/>
    <m/>
    <s v=""/>
    <n v="1"/>
    <m/>
    <s v=""/>
    <n v="1"/>
    <m/>
    <s v=""/>
    <n v="1"/>
    <m/>
    <m/>
    <s v=""/>
    <n v="1"/>
  </r>
  <r>
    <x v="873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74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75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76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77"/>
    <s v="XTQ-F"/>
    <s v="Sticker"/>
    <n v="1152"/>
    <n v="9"/>
    <s v="1 Pak (20)"/>
    <s v="D7"/>
    <n v="9"/>
    <m/>
    <s v=""/>
    <n v="9"/>
    <m/>
    <s v=""/>
    <n v="9"/>
    <m/>
    <s v=""/>
    <n v="9"/>
    <m/>
    <s v=""/>
    <n v="9"/>
    <m/>
    <m/>
    <s v=""/>
    <n v="9"/>
  </r>
  <r>
    <x v="878"/>
    <s v="KL-AH"/>
    <s v="Sticker"/>
    <n v="2880"/>
    <n v="9"/>
    <s v="1 Pak (24)"/>
    <s v="D7"/>
    <n v="9"/>
    <m/>
    <s v=""/>
    <n v="9"/>
    <m/>
    <s v=""/>
    <n v="9"/>
    <m/>
    <s v=""/>
    <n v="9"/>
    <m/>
    <s v=""/>
    <n v="9"/>
    <m/>
    <m/>
    <s v=""/>
    <n v="9"/>
  </r>
  <r>
    <x v="879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80"/>
    <s v="JBE-SA"/>
    <s v="Sticker"/>
    <n v="224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81"/>
    <s v="DH-2356"/>
    <s v="Sticker"/>
    <n v="200"/>
    <n v="7"/>
    <m/>
    <s v="D7"/>
    <n v="7"/>
    <m/>
    <s v=""/>
    <n v="7"/>
    <m/>
    <s v=""/>
    <n v="7"/>
    <m/>
    <s v=""/>
    <n v="7"/>
    <m/>
    <s v=""/>
    <n v="7"/>
    <m/>
    <m/>
    <s v=""/>
    <n v="7"/>
  </r>
  <r>
    <x v="882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83"/>
    <s v="JBE34"/>
    <s v="Sticker"/>
    <n v="480"/>
    <n v="8"/>
    <m/>
    <s v="D7"/>
    <n v="9"/>
    <n v="8"/>
    <n v="-1"/>
    <n v="8"/>
    <m/>
    <s v=""/>
    <n v="8"/>
    <m/>
    <s v=""/>
    <n v="8"/>
    <m/>
    <s v=""/>
    <n v="8"/>
    <m/>
    <m/>
    <s v=""/>
    <n v="8"/>
  </r>
  <r>
    <x v="884"/>
    <s v="JBE24"/>
    <s v="Sticker"/>
    <n v="384"/>
    <n v="8"/>
    <s v="1 Dos (24)"/>
    <s v="D7"/>
    <n v="9"/>
    <n v="8"/>
    <n v="-1"/>
    <n v="8"/>
    <m/>
    <s v=""/>
    <n v="8"/>
    <m/>
    <s v=""/>
    <n v="8"/>
    <m/>
    <s v=""/>
    <n v="8"/>
    <m/>
    <m/>
    <s v=""/>
    <n v="8"/>
  </r>
  <r>
    <x v="885"/>
    <s v="XTQ-E"/>
    <s v="Sticker"/>
    <n v="1512"/>
    <n v="9"/>
    <s v="1 Pak (36)"/>
    <s v="D7"/>
    <n v="9"/>
    <m/>
    <s v=""/>
    <n v="9"/>
    <m/>
    <s v=""/>
    <n v="9"/>
    <m/>
    <s v=""/>
    <n v="9"/>
    <m/>
    <s v=""/>
    <n v="9"/>
    <m/>
    <m/>
    <s v=""/>
    <n v="9"/>
  </r>
  <r>
    <x v="886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</r>
  <r>
    <x v="887"/>
    <s v="JBE-35"/>
    <s v="Sticker"/>
    <n v="1920"/>
    <n v="9"/>
    <s v="1 Pak (48)"/>
    <s v="D7"/>
    <n v="9"/>
    <m/>
    <s v=""/>
    <n v="9"/>
    <m/>
    <s v=""/>
    <n v="9"/>
    <m/>
    <s v=""/>
    <n v="9"/>
    <m/>
    <s v=""/>
    <n v="9"/>
    <m/>
    <m/>
    <s v=""/>
    <n v="9"/>
  </r>
  <r>
    <x v="888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9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0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91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2"/>
    <s v="JBE 30"/>
    <s v="Sticker"/>
    <n v="576"/>
    <n v="8"/>
    <s v="1 Dos (24)"/>
    <s v="D7"/>
    <n v="8"/>
    <m/>
    <s v=""/>
    <n v="8"/>
    <m/>
    <s v=""/>
    <n v="8"/>
    <m/>
    <s v=""/>
    <n v="8"/>
    <m/>
    <s v=""/>
    <n v="8"/>
    <m/>
    <m/>
    <s v=""/>
    <n v="8"/>
  </r>
  <r>
    <x v="893"/>
    <s v="JBE -SV"/>
    <s v="Sticker"/>
    <n v="22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94"/>
    <s v="50100-71"/>
    <s v="Note Book"/>
    <n v="240"/>
    <n v="13"/>
    <m/>
    <s v="D7"/>
    <n v="13"/>
    <m/>
    <s v=""/>
    <n v="13"/>
    <m/>
    <s v=""/>
    <n v="13"/>
    <m/>
    <s v=""/>
    <n v="13"/>
    <m/>
    <s v=""/>
    <n v="13"/>
    <m/>
    <m/>
    <s v=""/>
    <n v="13"/>
  </r>
  <r>
    <x v="895"/>
    <s v="50100-67"/>
    <s v="Note Book"/>
    <n v="240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96"/>
    <s v="25100-71"/>
    <s v="Note Book"/>
    <n v="16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97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98"/>
    <s v="18100-59"/>
    <s v="Note Book"/>
    <n v="120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99"/>
    <s v="7025-18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0"/>
    <s v="7025-19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1"/>
    <s v="7025-27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2"/>
    <s v="7025-28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3"/>
    <s v="7025-29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4"/>
    <s v="7025-30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5"/>
    <s v="7025-31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6"/>
    <s v="7025-32"/>
    <s v="Note Book"/>
    <n v="19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07"/>
    <s v="05201"/>
    <s v="Note Book"/>
    <n v="128"/>
    <n v="8"/>
    <s v="A5"/>
    <s v="D7"/>
    <n v="8"/>
    <m/>
    <s v=""/>
    <n v="8"/>
    <m/>
    <s v=""/>
    <n v="8"/>
    <m/>
    <s v=""/>
    <n v="8"/>
    <m/>
    <s v=""/>
    <n v="8"/>
    <m/>
    <m/>
    <s v=""/>
    <n v="8"/>
  </r>
  <r>
    <x v="908"/>
    <s v="05203"/>
    <s v="Note Book"/>
    <n v="128"/>
    <n v="7"/>
    <s v="A5"/>
    <s v="D7"/>
    <n v="8"/>
    <n v="7"/>
    <n v="-1"/>
    <n v="7"/>
    <m/>
    <s v=""/>
    <n v="7"/>
    <m/>
    <s v=""/>
    <n v="7"/>
    <m/>
    <s v=""/>
    <n v="7"/>
    <m/>
    <m/>
    <s v=""/>
    <n v="7"/>
  </r>
  <r>
    <x v="909"/>
    <s v="05204"/>
    <s v="Note Book"/>
    <n v="128"/>
    <n v="7"/>
    <s v="A5"/>
    <s v="D7"/>
    <n v="7"/>
    <m/>
    <s v=""/>
    <n v="7"/>
    <m/>
    <s v=""/>
    <n v="7"/>
    <m/>
    <s v=""/>
    <n v="7"/>
    <m/>
    <s v=""/>
    <n v="7"/>
    <m/>
    <m/>
    <s v=""/>
    <n v="7"/>
  </r>
  <r>
    <x v="910"/>
    <s v="05205"/>
    <s v="Note Book"/>
    <n v="128"/>
    <n v="7"/>
    <s v="A5"/>
    <s v="D7"/>
    <n v="8"/>
    <n v="7"/>
    <n v="-1"/>
    <n v="7"/>
    <m/>
    <s v=""/>
    <n v="7"/>
    <m/>
    <s v=""/>
    <n v="7"/>
    <m/>
    <s v=""/>
    <n v="7"/>
    <m/>
    <m/>
    <s v=""/>
    <n v="7"/>
  </r>
  <r>
    <x v="911"/>
    <s v="05202"/>
    <s v="Note Book"/>
    <n v="128"/>
    <n v="8"/>
    <s v="A5"/>
    <s v="D7"/>
    <n v="8"/>
    <m/>
    <s v=""/>
    <n v="8"/>
    <m/>
    <s v=""/>
    <n v="8"/>
    <m/>
    <s v=""/>
    <n v="8"/>
    <m/>
    <s v=""/>
    <n v="8"/>
    <m/>
    <m/>
    <s v=""/>
    <n v="8"/>
  </r>
  <r>
    <x v="912"/>
    <s v="64834"/>
    <s v="Note Book"/>
    <n v="128"/>
    <n v="7"/>
    <s v="A5"/>
    <s v="D7"/>
    <n v="8"/>
    <n v="7"/>
    <n v="-1"/>
    <n v="7"/>
    <m/>
    <s v=""/>
    <n v="7"/>
    <m/>
    <s v=""/>
    <n v="7"/>
    <m/>
    <s v=""/>
    <n v="7"/>
    <m/>
    <m/>
    <s v=""/>
    <n v="7"/>
  </r>
  <r>
    <x v="913"/>
    <n v="593834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14"/>
    <n v="76203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15"/>
    <n v="76205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16"/>
    <n v="93848"/>
    <s v="Note Book"/>
    <n v="96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917"/>
    <n v="93846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18"/>
    <n v="76208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919"/>
    <s v="LK-22305"/>
    <s v="Tape"/>
    <n v="3600"/>
    <n v="9"/>
    <s v="1 Pak (60)"/>
    <s v="D7"/>
    <n v="9"/>
    <m/>
    <s v=""/>
    <n v="9"/>
    <m/>
    <s v=""/>
    <n v="9"/>
    <m/>
    <s v=""/>
    <n v="9"/>
    <m/>
    <s v=""/>
    <n v="9"/>
    <m/>
    <m/>
    <s v=""/>
    <n v="9"/>
  </r>
  <r>
    <x v="920"/>
    <n v="9022"/>
    <s v="Sharpener"/>
    <n v="192"/>
    <n v="9"/>
    <m/>
    <s v="D7"/>
    <n v="3"/>
    <n v="9"/>
    <n v="6"/>
    <n v="9"/>
    <m/>
    <s v=""/>
    <n v="9"/>
    <m/>
    <s v=""/>
    <n v="9"/>
    <m/>
    <s v=""/>
    <n v="9"/>
    <m/>
    <m/>
    <s v=""/>
    <n v="9"/>
  </r>
  <r>
    <x v="921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922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923"/>
    <n v="5842"/>
    <s v="Pencil Box"/>
    <n v="288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24"/>
    <n v="5866"/>
    <s v="Pencil Box"/>
    <n v="288"/>
    <n v="7"/>
    <m/>
    <s v="D7"/>
    <n v="7"/>
    <m/>
    <s v=""/>
    <n v="7"/>
    <m/>
    <s v=""/>
    <n v="7"/>
    <m/>
    <s v=""/>
    <n v="7"/>
    <m/>
    <s v=""/>
    <n v="7"/>
    <m/>
    <m/>
    <s v=""/>
    <n v="7"/>
  </r>
  <r>
    <x v="925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926"/>
    <s v="QY-2023"/>
    <s v="Pencil box"/>
    <n v="144"/>
    <n v="19"/>
    <m/>
    <s v="D8"/>
    <n v="20"/>
    <n v="19"/>
    <n v="-1"/>
    <n v="19"/>
    <m/>
    <s v=""/>
    <n v="19"/>
    <m/>
    <s v=""/>
    <n v="19"/>
    <m/>
    <s v=""/>
    <n v="19"/>
    <m/>
    <m/>
    <s v=""/>
    <n v="19"/>
  </r>
  <r>
    <x v="927"/>
    <s v="QC-771"/>
    <s v="Pencil box"/>
    <n v="240"/>
    <n v="19"/>
    <m/>
    <m/>
    <n v="20"/>
    <n v="19"/>
    <n v="-1"/>
    <n v="19"/>
    <m/>
    <s v=""/>
    <n v="19"/>
    <m/>
    <s v=""/>
    <n v="19"/>
    <m/>
    <s v=""/>
    <n v="19"/>
    <m/>
    <m/>
    <s v=""/>
    <n v="19"/>
  </r>
  <r>
    <x v="928"/>
    <s v="DZ-0061-3"/>
    <s v="Pencil box"/>
    <n v="192"/>
    <n v="24"/>
    <m/>
    <m/>
    <n v="25"/>
    <n v="24"/>
    <n v="-1"/>
    <n v="24"/>
    <m/>
    <s v=""/>
    <n v="24"/>
    <m/>
    <s v=""/>
    <n v="24"/>
    <m/>
    <s v=""/>
    <n v="24"/>
    <m/>
    <m/>
    <s v=""/>
    <n v="24"/>
  </r>
  <r>
    <x v="929"/>
    <s v="KD-50J"/>
    <s v="Pencil box"/>
    <n v="192"/>
    <n v="19"/>
    <m/>
    <m/>
    <n v="20"/>
    <n v="19"/>
    <n v="-1"/>
    <n v="19"/>
    <m/>
    <s v=""/>
    <n v="19"/>
    <m/>
    <s v=""/>
    <n v="19"/>
    <m/>
    <s v=""/>
    <n v="19"/>
    <m/>
    <m/>
    <s v=""/>
    <n v="19"/>
  </r>
  <r>
    <x v="930"/>
    <s v="168-18"/>
    <s v="Pencil box"/>
    <n v="144"/>
    <n v="9"/>
    <m/>
    <m/>
    <n v="10"/>
    <n v="9"/>
    <n v="-1"/>
    <n v="9"/>
    <m/>
    <s v=""/>
    <n v="9"/>
    <m/>
    <s v=""/>
    <n v="9"/>
    <m/>
    <s v=""/>
    <n v="9"/>
    <m/>
    <m/>
    <s v=""/>
    <n v="9"/>
  </r>
  <r>
    <x v="931"/>
    <s v="C-8023"/>
    <s v="Pencil box"/>
    <n v="96"/>
    <n v="10"/>
    <m/>
    <m/>
    <n v="10"/>
    <m/>
    <s v=""/>
    <n v="10"/>
    <m/>
    <s v=""/>
    <n v="10"/>
    <m/>
    <s v=""/>
    <n v="10"/>
    <m/>
    <s v=""/>
    <n v="10"/>
    <m/>
    <m/>
    <s v=""/>
    <n v="10"/>
  </r>
  <r>
    <x v="932"/>
    <s v="AC-2860-3"/>
    <s v="Pencil box"/>
    <n v="144"/>
    <n v="9"/>
    <m/>
    <m/>
    <n v="10"/>
    <n v="9"/>
    <n v="-1"/>
    <n v="9"/>
    <m/>
    <s v=""/>
    <n v="9"/>
    <m/>
    <s v=""/>
    <n v="9"/>
    <m/>
    <s v=""/>
    <n v="9"/>
    <m/>
    <m/>
    <s v=""/>
    <n v="9"/>
  </r>
  <r>
    <x v="933"/>
    <s v="168-35"/>
    <s v="Pencil box"/>
    <n v="144"/>
    <n v="24"/>
    <m/>
    <m/>
    <n v="25"/>
    <n v="24"/>
    <n v="-1"/>
    <n v="24"/>
    <m/>
    <s v=""/>
    <n v="24"/>
    <m/>
    <s v=""/>
    <n v="24"/>
    <m/>
    <s v=""/>
    <n v="24"/>
    <m/>
    <m/>
    <s v=""/>
    <n v="24"/>
  </r>
  <r>
    <x v="934"/>
    <s v="AC-2893-3"/>
    <s v="Pencil box"/>
    <n v="144"/>
    <n v="24"/>
    <m/>
    <m/>
    <n v="25"/>
    <n v="24"/>
    <n v="-1"/>
    <n v="24"/>
    <m/>
    <s v=""/>
    <n v="24"/>
    <m/>
    <s v=""/>
    <n v="24"/>
    <m/>
    <s v=""/>
    <n v="24"/>
    <m/>
    <m/>
    <s v=""/>
    <n v="24"/>
  </r>
  <r>
    <x v="935"/>
    <s v="AG-8881"/>
    <s v="Pencil box"/>
    <n v="160"/>
    <n v="19"/>
    <m/>
    <m/>
    <n v="20"/>
    <n v="19"/>
    <n v="-1"/>
    <n v="19"/>
    <m/>
    <s v=""/>
    <n v="19"/>
    <m/>
    <s v=""/>
    <n v="19"/>
    <m/>
    <s v=""/>
    <n v="19"/>
    <m/>
    <m/>
    <s v=""/>
    <n v="19"/>
  </r>
  <r>
    <x v="936"/>
    <s v="BX-3971"/>
    <s v="Pencil box"/>
    <n v="144"/>
    <n v="29"/>
    <m/>
    <m/>
    <n v="30"/>
    <n v="29"/>
    <n v="-1"/>
    <n v="29"/>
    <m/>
    <s v=""/>
    <n v="29"/>
    <m/>
    <s v=""/>
    <n v="29"/>
    <m/>
    <s v=""/>
    <n v="29"/>
    <m/>
    <m/>
    <s v=""/>
    <n v="29"/>
  </r>
  <r>
    <x v="937"/>
    <s v="168-25"/>
    <s v="Pencil box"/>
    <n v="120"/>
    <n v="14"/>
    <m/>
    <m/>
    <n v="15"/>
    <n v="14"/>
    <n v="-1"/>
    <n v="14"/>
    <m/>
    <s v=""/>
    <n v="14"/>
    <m/>
    <s v=""/>
    <n v="14"/>
    <m/>
    <s v=""/>
    <n v="14"/>
    <m/>
    <m/>
    <s v=""/>
    <n v="14"/>
  </r>
  <r>
    <x v="938"/>
    <s v="8009-12"/>
    <s v="Pencil "/>
    <n v="240"/>
    <n v="9"/>
    <m/>
    <s v="Warna"/>
    <n v="10"/>
    <n v="9"/>
    <n v="-1"/>
    <n v="9"/>
    <m/>
    <s v=""/>
    <n v="9"/>
    <m/>
    <s v=""/>
    <n v="9"/>
    <m/>
    <s v=""/>
    <n v="9"/>
    <m/>
    <m/>
    <s v=""/>
    <n v="9"/>
  </r>
  <r>
    <x v="939"/>
    <s v="8894-12"/>
    <s v="Pencil "/>
    <n v="288"/>
    <n v="9"/>
    <m/>
    <m/>
    <n v="10"/>
    <n v="9"/>
    <n v="-1"/>
    <n v="9"/>
    <m/>
    <s v=""/>
    <n v="9"/>
    <m/>
    <s v=""/>
    <n v="9"/>
    <m/>
    <s v=""/>
    <n v="9"/>
    <m/>
    <m/>
    <s v=""/>
    <n v="9"/>
  </r>
  <r>
    <x v="940"/>
    <s v="8891-12"/>
    <s v="Pencil "/>
    <n v="288"/>
    <n v="9"/>
    <m/>
    <m/>
    <n v="10"/>
    <n v="9"/>
    <n v="-1"/>
    <n v="9"/>
    <m/>
    <s v=""/>
    <n v="9"/>
    <m/>
    <s v=""/>
    <n v="9"/>
    <m/>
    <s v=""/>
    <n v="9"/>
    <m/>
    <m/>
    <s v=""/>
    <n v="9"/>
  </r>
  <r>
    <x v="941"/>
    <s v="9999-12"/>
    <s v="Pencil "/>
    <n v="288"/>
    <n v="9"/>
    <m/>
    <m/>
    <n v="10"/>
    <n v="9"/>
    <n v="-1"/>
    <n v="9"/>
    <m/>
    <s v=""/>
    <n v="9"/>
    <m/>
    <s v=""/>
    <n v="9"/>
    <m/>
    <s v=""/>
    <n v="9"/>
    <m/>
    <m/>
    <s v=""/>
    <n v="9"/>
  </r>
  <r>
    <x v="942"/>
    <s v="8880-12"/>
    <s v="Pencil "/>
    <n v="288"/>
    <n v="9"/>
    <m/>
    <m/>
    <n v="10"/>
    <n v="9"/>
    <n v="-1"/>
    <n v="9"/>
    <m/>
    <s v=""/>
    <n v="9"/>
    <m/>
    <s v=""/>
    <n v="9"/>
    <m/>
    <s v=""/>
    <n v="9"/>
    <m/>
    <m/>
    <s v=""/>
    <n v="9"/>
  </r>
  <r>
    <x v="943"/>
    <s v="MS-405"/>
    <s v="Compass"/>
    <n v="100"/>
    <n v="49"/>
    <m/>
    <m/>
    <n v="50"/>
    <n v="49"/>
    <n v="-1"/>
    <n v="49"/>
    <m/>
    <s v=""/>
    <n v="49"/>
    <m/>
    <s v=""/>
    <n v="49"/>
    <m/>
    <s v=""/>
    <n v="49"/>
    <m/>
    <m/>
    <s v=""/>
    <n v="49"/>
  </r>
  <r>
    <x v="944"/>
    <s v="DT-221"/>
    <s v="Gel Pen"/>
    <n v="2304"/>
    <n v="16"/>
    <m/>
    <m/>
    <n v="17"/>
    <n v="16"/>
    <n v="-1"/>
    <n v="16"/>
    <m/>
    <s v=""/>
    <n v="16"/>
    <m/>
    <s v=""/>
    <n v="16"/>
    <m/>
    <s v=""/>
    <n v="16"/>
    <m/>
    <m/>
    <s v=""/>
    <n v="16"/>
  </r>
  <r>
    <x v="945"/>
    <s v="DT-222"/>
    <s v="Gel Pen"/>
    <n v="2304"/>
    <n v="14"/>
    <m/>
    <m/>
    <n v="15"/>
    <n v="14"/>
    <n v="-1"/>
    <n v="14"/>
    <m/>
    <s v=""/>
    <n v="14"/>
    <m/>
    <s v=""/>
    <n v="14"/>
    <m/>
    <s v=""/>
    <n v="14"/>
    <m/>
    <m/>
    <s v=""/>
    <n v="14"/>
  </r>
  <r>
    <x v="946"/>
    <s v="DT-225"/>
    <s v="Gel Pen"/>
    <n v="2304"/>
    <n v="16"/>
    <m/>
    <m/>
    <n v="17"/>
    <n v="16"/>
    <n v="-1"/>
    <n v="16"/>
    <m/>
    <s v=""/>
    <n v="16"/>
    <m/>
    <s v=""/>
    <n v="16"/>
    <m/>
    <s v=""/>
    <n v="16"/>
    <m/>
    <m/>
    <s v=""/>
    <n v="16"/>
  </r>
  <r>
    <x v="947"/>
    <s v="DT-227"/>
    <s v="Gel Pen"/>
    <n v="2304"/>
    <n v="7"/>
    <m/>
    <m/>
    <n v="8"/>
    <n v="7"/>
    <n v="-1"/>
    <n v="7"/>
    <m/>
    <s v=""/>
    <n v="7"/>
    <m/>
    <s v=""/>
    <n v="7"/>
    <m/>
    <s v=""/>
    <n v="7"/>
    <m/>
    <m/>
    <s v=""/>
    <n v="7"/>
  </r>
  <r>
    <x v="948"/>
    <s v="DT-233"/>
    <s v="Gel Pen"/>
    <n v="2304"/>
    <n v="14"/>
    <m/>
    <m/>
    <n v="15"/>
    <n v="14"/>
    <n v="-1"/>
    <n v="14"/>
    <m/>
    <s v=""/>
    <n v="14"/>
    <m/>
    <s v=""/>
    <n v="14"/>
    <m/>
    <s v=""/>
    <n v="14"/>
    <m/>
    <m/>
    <s v=""/>
    <n v="14"/>
  </r>
  <r>
    <x v="949"/>
    <s v="DT-236"/>
    <s v="Gel Pen"/>
    <n v="2304"/>
    <n v="17"/>
    <m/>
    <m/>
    <n v="18"/>
    <n v="17"/>
    <n v="-1"/>
    <n v="17"/>
    <m/>
    <s v=""/>
    <n v="17"/>
    <m/>
    <s v=""/>
    <n v="17"/>
    <m/>
    <s v=""/>
    <n v="17"/>
    <m/>
    <m/>
    <s v=""/>
    <n v="17"/>
  </r>
  <r>
    <x v="950"/>
    <s v="DT-238"/>
    <s v="Gel Pen"/>
    <n v="2304"/>
    <n v="14"/>
    <m/>
    <m/>
    <n v="15"/>
    <n v="14"/>
    <n v="-1"/>
    <n v="14"/>
    <m/>
    <s v=""/>
    <n v="14"/>
    <m/>
    <s v=""/>
    <n v="14"/>
    <m/>
    <s v=""/>
    <n v="14"/>
    <m/>
    <m/>
    <s v=""/>
    <n v="14"/>
  </r>
  <r>
    <x v="951"/>
    <s v="DT-239"/>
    <s v="Gel Pen"/>
    <n v="2304"/>
    <n v="14"/>
    <m/>
    <m/>
    <n v="15"/>
    <n v="14"/>
    <n v="-1"/>
    <n v="14"/>
    <m/>
    <s v=""/>
    <n v="14"/>
    <m/>
    <s v=""/>
    <n v="14"/>
    <m/>
    <s v=""/>
    <n v="14"/>
    <m/>
    <m/>
    <s v=""/>
    <n v="14"/>
  </r>
  <r>
    <x v="952"/>
    <s v="GR-088"/>
    <s v="Pen Refill"/>
    <n v="576"/>
    <n v="3"/>
    <m/>
    <m/>
    <n v="8"/>
    <n v="3"/>
    <n v="-5"/>
    <n v="3"/>
    <m/>
    <s v=""/>
    <n v="3"/>
    <m/>
    <s v=""/>
    <n v="3"/>
    <m/>
    <s v=""/>
    <n v="3"/>
    <m/>
    <m/>
    <s v=""/>
    <n v="3"/>
  </r>
  <r>
    <x v="953"/>
    <s v="GR-089"/>
    <s v="Pen Refill"/>
    <n v="576"/>
    <n v="13"/>
    <m/>
    <m/>
    <n v="14"/>
    <n v="13"/>
    <n v="-1"/>
    <n v="13"/>
    <m/>
    <s v=""/>
    <n v="13"/>
    <m/>
    <s v=""/>
    <n v="13"/>
    <m/>
    <s v=""/>
    <n v="13"/>
    <m/>
    <m/>
    <s v=""/>
    <n v="13"/>
  </r>
  <r>
    <x v="954"/>
    <s v="GR-090"/>
    <s v="Pen Refill"/>
    <n v="576"/>
    <n v="13"/>
    <m/>
    <m/>
    <n v="14"/>
    <n v="13"/>
    <n v="-1"/>
    <n v="13"/>
    <m/>
    <s v=""/>
    <n v="13"/>
    <m/>
    <s v=""/>
    <n v="13"/>
    <m/>
    <s v=""/>
    <n v="13"/>
    <m/>
    <m/>
    <s v=""/>
    <n v="13"/>
  </r>
  <r>
    <x v="955"/>
    <n v="9022"/>
    <s v="Sharpener"/>
    <n v="192"/>
    <n v="5"/>
    <m/>
    <m/>
    <n v="6"/>
    <n v="5"/>
    <n v="-1"/>
    <n v="5"/>
    <m/>
    <s v=""/>
    <n v="5"/>
    <m/>
    <s v=""/>
    <n v="5"/>
    <m/>
    <s v=""/>
    <n v="5"/>
    <m/>
    <m/>
    <s v=""/>
    <n v="5"/>
  </r>
  <r>
    <x v="956"/>
    <n v="8810"/>
    <s v="Sharpener"/>
    <n v="2592"/>
    <n v="13"/>
    <m/>
    <s v="72 PCS"/>
    <n v="15"/>
    <n v="13"/>
    <n v="-2"/>
    <n v="13"/>
    <m/>
    <s v=""/>
    <n v="13"/>
    <m/>
    <s v=""/>
    <n v="13"/>
    <m/>
    <s v=""/>
    <n v="13"/>
    <m/>
    <m/>
    <s v=""/>
    <n v="13"/>
  </r>
  <r>
    <x v="957"/>
    <n v="8809"/>
    <s v="Sharpener"/>
    <n v="2160"/>
    <n v="14"/>
    <m/>
    <s v="60 PCS"/>
    <n v="15"/>
    <n v="14"/>
    <n v="-1"/>
    <n v="14"/>
    <m/>
    <s v=""/>
    <n v="14"/>
    <m/>
    <s v=""/>
    <n v="14"/>
    <m/>
    <s v=""/>
    <n v="14"/>
    <m/>
    <m/>
    <s v=""/>
    <n v="14"/>
  </r>
  <r>
    <x v="958"/>
    <s v="JR-8988"/>
    <s v="Sharpener"/>
    <n v="1800"/>
    <n v="14"/>
    <m/>
    <s v="60 PCS"/>
    <n v="15"/>
    <n v="14"/>
    <n v="-1"/>
    <n v="14"/>
    <m/>
    <s v=""/>
    <n v="14"/>
    <m/>
    <s v=""/>
    <n v="14"/>
    <m/>
    <s v=""/>
    <n v="14"/>
    <m/>
    <m/>
    <s v=""/>
    <n v="14"/>
  </r>
  <r>
    <x v="959"/>
    <s v="NO.8807"/>
    <s v="Sharpener"/>
    <n v="2160"/>
    <n v="14"/>
    <m/>
    <s v="60 PCS"/>
    <n v="15"/>
    <n v="14"/>
    <n v="-1"/>
    <n v="14"/>
    <m/>
    <s v=""/>
    <n v="14"/>
    <m/>
    <s v=""/>
    <n v="14"/>
    <m/>
    <s v=""/>
    <n v="14"/>
    <m/>
    <m/>
    <s v=""/>
    <n v="14"/>
  </r>
  <r>
    <x v="960"/>
    <s v="XH8082"/>
    <s v="Sharpener"/>
    <n v="2592"/>
    <n v="14"/>
    <m/>
    <s v="72 PCS"/>
    <n v="15"/>
    <n v="14"/>
    <n v="-1"/>
    <n v="14"/>
    <m/>
    <s v=""/>
    <n v="14"/>
    <m/>
    <s v=""/>
    <n v="14"/>
    <m/>
    <s v=""/>
    <n v="14"/>
    <m/>
    <m/>
    <s v=""/>
    <n v="14"/>
  </r>
  <r>
    <x v="961"/>
    <s v="TR-3006"/>
    <s v="Sharpener"/>
    <n v="2016"/>
    <n v="7"/>
    <m/>
    <s v="56 PCS"/>
    <n v="10"/>
    <n v="7"/>
    <n v="-3"/>
    <n v="7"/>
    <m/>
    <s v=""/>
    <n v="7"/>
    <m/>
    <s v=""/>
    <n v="7"/>
    <m/>
    <s v=""/>
    <n v="7"/>
    <m/>
    <m/>
    <s v=""/>
    <n v="7"/>
  </r>
  <r>
    <x v="962"/>
    <n v="390"/>
    <s v="Sharpener"/>
    <n v="2160"/>
    <n v="4"/>
    <m/>
    <s v="60 PCS"/>
    <n v="5"/>
    <n v="4"/>
    <n v="-1"/>
    <n v="4"/>
    <m/>
    <s v=""/>
    <n v="4"/>
    <m/>
    <s v=""/>
    <n v="4"/>
    <m/>
    <s v=""/>
    <n v="4"/>
    <m/>
    <m/>
    <s v=""/>
    <n v="4"/>
  </r>
  <r>
    <x v="963"/>
    <s v="ZH-243"/>
    <s v="Ruler"/>
    <n v="1200"/>
    <n v="4"/>
    <m/>
    <m/>
    <n v="5"/>
    <n v="4"/>
    <n v="-1"/>
    <n v="4"/>
    <m/>
    <s v=""/>
    <n v="4"/>
    <m/>
    <s v=""/>
    <n v="4"/>
    <m/>
    <s v=""/>
    <n v="4"/>
    <m/>
    <m/>
    <s v=""/>
    <n v="4"/>
  </r>
  <r>
    <x v="964"/>
    <s v="ZH-248"/>
    <s v="Ruler"/>
    <n v="1600"/>
    <n v="4"/>
    <m/>
    <m/>
    <n v="5"/>
    <n v="4"/>
    <n v="-1"/>
    <n v="4"/>
    <m/>
    <s v=""/>
    <n v="4"/>
    <m/>
    <s v=""/>
    <n v="4"/>
    <m/>
    <s v=""/>
    <n v="4"/>
    <m/>
    <m/>
    <s v=""/>
    <n v="4"/>
  </r>
  <r>
    <x v="965"/>
    <s v="ZH-231"/>
    <s v="Ruler"/>
    <n v="1600"/>
    <n v="4"/>
    <m/>
    <m/>
    <n v="5"/>
    <n v="4"/>
    <n v="-1"/>
    <n v="4"/>
    <m/>
    <s v=""/>
    <n v="4"/>
    <m/>
    <s v=""/>
    <n v="4"/>
    <m/>
    <s v=""/>
    <n v="4"/>
    <m/>
    <m/>
    <s v=""/>
    <n v="4"/>
  </r>
  <r>
    <x v="966"/>
    <s v="ZH-251"/>
    <s v="Ruler"/>
    <n v="1920"/>
    <n v="4"/>
    <m/>
    <m/>
    <n v="5"/>
    <n v="4"/>
    <n v="-1"/>
    <n v="4"/>
    <m/>
    <s v=""/>
    <n v="4"/>
    <m/>
    <s v=""/>
    <n v="4"/>
    <m/>
    <s v=""/>
    <n v="4"/>
    <m/>
    <m/>
    <s v=""/>
    <n v="4"/>
  </r>
  <r>
    <x v="967"/>
    <s v="3082"/>
    <s v="Sharpener"/>
    <n v="120"/>
    <n v="0"/>
    <m/>
    <n v="2019"/>
    <n v="1"/>
    <n v="0"/>
    <n v="-1"/>
    <n v="0"/>
    <m/>
    <s v=""/>
    <n v="0"/>
    <m/>
    <s v=""/>
    <n v="0"/>
    <m/>
    <s v=""/>
    <n v="0"/>
    <m/>
    <m/>
    <s v=""/>
    <n v="0"/>
  </r>
  <r>
    <x v="967"/>
    <s v="A803"/>
    <s v="Sharpener"/>
    <n v="96"/>
    <n v="0"/>
    <m/>
    <n v="2019"/>
    <n v="2"/>
    <n v="0"/>
    <n v="-2"/>
    <n v="0"/>
    <m/>
    <s v=""/>
    <n v="0"/>
    <m/>
    <s v=""/>
    <n v="0"/>
    <m/>
    <s v=""/>
    <n v="0"/>
    <m/>
    <m/>
    <s v=""/>
    <n v="0"/>
  </r>
  <r>
    <x v="967"/>
    <n v="6601"/>
    <s v="Sharpener"/>
    <n v="120"/>
    <n v="0"/>
    <m/>
    <s v="A6"/>
    <n v="2"/>
    <n v="0"/>
    <n v="-2"/>
    <n v="0"/>
    <m/>
    <s v=""/>
    <n v="0"/>
    <m/>
    <s v=""/>
    <n v="0"/>
    <m/>
    <s v=""/>
    <n v="0"/>
    <m/>
    <m/>
    <s v=""/>
    <n v="0"/>
  </r>
  <r>
    <x v="967"/>
    <n v="6610"/>
    <s v="Sharpener"/>
    <n v="96"/>
    <n v="0"/>
    <m/>
    <s v="C3"/>
    <n v="3"/>
    <n v="0"/>
    <n v="-3"/>
    <n v="0"/>
    <m/>
    <s v=""/>
    <n v="0"/>
    <m/>
    <s v=""/>
    <n v="0"/>
    <m/>
    <s v=""/>
    <n v="0"/>
    <m/>
    <m/>
    <s v=""/>
    <n v="0"/>
  </r>
  <r>
    <x v="967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67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67"/>
    <n v="6610"/>
    <s v="Sharpener"/>
    <n v="120"/>
    <n v="0"/>
    <m/>
    <s v="C4"/>
    <n v="1"/>
    <n v="0"/>
    <n v="-1"/>
    <n v="0"/>
    <m/>
    <s v=""/>
    <n v="0"/>
    <m/>
    <s v=""/>
    <n v="0"/>
    <m/>
    <s v=""/>
    <n v="0"/>
    <m/>
    <m/>
    <s v=""/>
    <n v="0"/>
  </r>
  <r>
    <x v="967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67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67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67"/>
    <s v="B0193（B5）"/>
    <s v="Note Book"/>
    <n v="72"/>
    <n v="0"/>
    <m/>
    <s v="C6"/>
    <n v="2"/>
    <n v="0"/>
    <n v="-2"/>
    <n v="0"/>
    <m/>
    <s v=""/>
    <n v="0"/>
    <m/>
    <s v=""/>
    <n v="0"/>
    <m/>
    <s v=""/>
    <n v="0"/>
    <m/>
    <m/>
    <s v=""/>
    <n v="0"/>
  </r>
  <r>
    <x v="967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n v="858"/>
    <s v="Sharpener"/>
    <n v="144"/>
    <n v="0"/>
    <m/>
    <s v="D1"/>
    <n v="1"/>
    <n v="0"/>
    <n v="-1"/>
    <n v="0"/>
    <m/>
    <s v=""/>
    <n v="0"/>
    <m/>
    <s v=""/>
    <n v="0"/>
    <m/>
    <s v=""/>
    <n v="0"/>
    <m/>
    <m/>
    <s v=""/>
    <n v="0"/>
  </r>
  <r>
    <x v="967"/>
    <s v="25100-70"/>
    <s v="Note Book"/>
    <n v="160"/>
    <n v="0"/>
    <m/>
    <s v="D3"/>
    <n v="1"/>
    <n v="0"/>
    <n v="-1"/>
    <n v="0"/>
    <m/>
    <s v=""/>
    <n v="0"/>
    <m/>
    <s v=""/>
    <n v="0"/>
    <m/>
    <s v=""/>
    <n v="0"/>
    <m/>
    <m/>
    <s v=""/>
    <n v="0"/>
  </r>
  <r>
    <x v="967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67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967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67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67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67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67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67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67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</r>
  <r>
    <x v="967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67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67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67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967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67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67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67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67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67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67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967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67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67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967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67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67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967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67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67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67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67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67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67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67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967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67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967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67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67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67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967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67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67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67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67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67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67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67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967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967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967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967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967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67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967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67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67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967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67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967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967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967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967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67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67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967"/>
    <s v="FG-101"/>
    <s v="Pocket"/>
    <n v="720"/>
    <n v="0"/>
    <m/>
    <m/>
    <n v="25"/>
    <n v="0"/>
    <n v="-25"/>
    <n v="0"/>
    <m/>
    <s v=""/>
    <n v="0"/>
    <m/>
    <s v=""/>
    <n v="0"/>
    <m/>
    <s v=""/>
    <n v="0"/>
    <m/>
    <m/>
    <s v=""/>
    <n v="0"/>
  </r>
  <r>
    <x v="967"/>
    <s v="FG-401"/>
    <s v="Pocket"/>
    <n v="240"/>
    <n v="0"/>
    <m/>
    <m/>
    <n v="50"/>
    <n v="0"/>
    <n v="-50"/>
    <n v="0"/>
    <m/>
    <s v=""/>
    <n v="0"/>
    <m/>
    <s v=""/>
    <n v="0"/>
    <m/>
    <s v=""/>
    <n v="0"/>
    <m/>
    <m/>
    <s v="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428">
  <r>
    <x v="0"/>
    <s v="Abjad &quot;D &amp; R&quot; 260 Kcl"/>
    <n v="4"/>
    <s v="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bjadd&amp;r260kcl20lsuntana"/>
    <s v=""/>
    <s v=""/>
    <m/>
  </r>
  <r>
    <x v="1"/>
    <s v="Abjad &amp; angka ABC123 DR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bjad&amp;angkaabc123dr12lsuntana"/>
    <s v=""/>
    <s v=""/>
    <m/>
  </r>
  <r>
    <x v="2"/>
    <s v="Abjad Magnit K B 8125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bjadmagnitkb812524lsuntana"/>
    <s v=""/>
    <s v=""/>
    <m/>
  </r>
  <r>
    <x v="1"/>
    <s v="Acrylic 11x16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11x16120pcsuntana"/>
    <s v=""/>
    <s v=""/>
    <m/>
  </r>
  <r>
    <x v="1"/>
    <s v="Acrylic 11x21.5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11x215120pcsuntana"/>
    <s v=""/>
    <s v=""/>
    <m/>
  </r>
  <r>
    <x v="1"/>
    <s v="Acrylic 15 x 21"/>
    <n v="1"/>
    <s v="60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acrylic15x2160pcsuntana"/>
    <s v=""/>
    <n v="118"/>
    <m/>
  </r>
  <r>
    <x v="3"/>
    <s v="Acrylic 21 x 30"/>
    <n v="1"/>
    <s v="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crylic21x3040pcsuntana"/>
    <s v=""/>
    <s v=""/>
    <m/>
  </r>
  <r>
    <x v="1"/>
    <s v="Acrylic 21.5 x 33"/>
    <n v="1"/>
    <s v="40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acrylic215x3340pcsuntana"/>
    <s v=""/>
    <n v="119"/>
    <m/>
  </r>
  <r>
    <x v="1"/>
    <s v="Acrylic 7 x 10"/>
    <n v="0"/>
    <s v="28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7x10288pcuntana"/>
    <s v=""/>
    <s v=""/>
    <m/>
  </r>
  <r>
    <x v="4"/>
    <s v="Acrylic 8 x 20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crylic8x20144pcuntana"/>
    <s v=""/>
    <s v=""/>
    <m/>
  </r>
  <r>
    <x v="5"/>
    <s v="Acrylic 8 x 25"/>
    <n v="15"/>
    <s v="144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acrylic8x25144pcuntana"/>
    <s v=""/>
    <s v=""/>
    <m/>
  </r>
  <r>
    <x v="6"/>
    <s v="Acrylic 8 x 30"/>
    <n v="17"/>
    <s v="144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acrylic8x30144pcuntana"/>
    <s v=""/>
    <s v=""/>
    <m/>
  </r>
  <r>
    <x v="7"/>
    <s v="Acrylic A12 - 9 12W"/>
    <n v="14"/>
    <s v="120 PC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acrylica12912w120pcsuntana"/>
    <s v=""/>
    <s v=""/>
    <m/>
  </r>
  <r>
    <x v="8"/>
    <s v="Acrylic Enter A 912"/>
    <n v="6"/>
    <n v="12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crylicentera912120untana"/>
    <s v=""/>
    <s v=""/>
    <m/>
  </r>
  <r>
    <x v="9"/>
    <s v="Acrylic Marries 812/ 12w Biasa (BT)"/>
    <n v="119"/>
    <n v="60"/>
    <n v="118"/>
    <n v="119"/>
    <n v="118"/>
    <m/>
    <s v=""/>
    <n v="0"/>
    <n v="-1"/>
    <n v="-1"/>
    <n v="118"/>
    <m/>
    <m/>
    <n v="118"/>
    <m/>
    <s v=""/>
    <n v="118"/>
    <m/>
    <s v=""/>
    <n v="118"/>
    <m/>
    <s v=""/>
    <n v="118"/>
    <m/>
    <s v="acrylicmarries81212wbiasabt60untana"/>
    <s v=""/>
    <s v=""/>
    <m/>
  </r>
  <r>
    <x v="10"/>
    <s v="Acrylic Marries 818/ 18w"/>
    <n v="73"/>
    <s v="3 ls"/>
    <n v="73"/>
    <n v="73"/>
    <m/>
    <m/>
    <s v=""/>
    <n v="0"/>
    <s v=""/>
    <n v="0"/>
    <n v="73"/>
    <m/>
    <m/>
    <n v="73"/>
    <m/>
    <s v=""/>
    <n v="73"/>
    <m/>
    <s v=""/>
    <n v="73"/>
    <m/>
    <s v=""/>
    <n v="73"/>
    <m/>
    <s v="acrylicmarries81818w3lsuntana"/>
    <s v=""/>
    <s v=""/>
    <m/>
  </r>
  <r>
    <x v="1"/>
    <s v="Acrylic NT 21X30"/>
    <n v="0"/>
    <s v="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nt21x3040pcuntana"/>
    <s v=""/>
    <s v=""/>
    <m/>
  </r>
  <r>
    <x v="11"/>
    <s v="Acrylic NT 7X20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crylicnt7x20144pcuntana"/>
    <s v=""/>
    <s v=""/>
    <m/>
  </r>
  <r>
    <x v="12"/>
    <s v="Acrylic NT 7X25"/>
    <n v="13"/>
    <s v="144 pc"/>
    <n v="12"/>
    <n v="13"/>
    <m/>
    <m/>
    <s v=""/>
    <n v="-1"/>
    <s v=""/>
    <n v="-1"/>
    <n v="12"/>
    <m/>
    <m/>
    <n v="12"/>
    <m/>
    <s v=""/>
    <n v="12"/>
    <m/>
    <s v=""/>
    <n v="12"/>
    <m/>
    <s v=""/>
    <n v="12"/>
    <m/>
    <s v="acrylicnt7x25144pcuntana"/>
    <s v=""/>
    <n v="128"/>
    <m/>
  </r>
  <r>
    <x v="13"/>
    <s v="Acrylic NT 7X30"/>
    <n v="13"/>
    <s v="144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crylicnt7x30144pcuntana"/>
    <s v=""/>
    <s v=""/>
    <m/>
  </r>
  <r>
    <x v="1"/>
    <s v="Acrylic sisipan kertas A4 T 30x21cm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sisipankertasa4t30x21cm40pcsuntana"/>
    <s v=""/>
    <s v=""/>
    <m/>
  </r>
  <r>
    <x v="1"/>
    <s v="Acrylic sisipan kertas A5 T 15x21cm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crylicsisipankertasa5t15x21cm60pcsuntana"/>
    <s v=""/>
    <s v=""/>
    <m/>
  </r>
  <r>
    <x v="14"/>
    <s v="Acrylic TF 001"/>
    <n v="52"/>
    <s v="6 ls"/>
    <n v="51"/>
    <n v="52"/>
    <m/>
    <m/>
    <s v=""/>
    <n v="-1"/>
    <s v=""/>
    <n v="-1"/>
    <n v="51"/>
    <m/>
    <m/>
    <n v="51"/>
    <m/>
    <s v=""/>
    <n v="51"/>
    <m/>
    <s v=""/>
    <n v="51"/>
    <m/>
    <s v=""/>
    <n v="51"/>
    <m/>
    <s v="acrylictf0016lsuntana"/>
    <s v=""/>
    <n v="47"/>
    <m/>
  </r>
  <r>
    <x v="15"/>
    <s v="Acrylic TF 002"/>
    <n v="22"/>
    <s v="60 pc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acrylictf00260pcuntana"/>
    <s v=""/>
    <s v=""/>
    <m/>
  </r>
  <r>
    <x v="16"/>
    <s v="Acrylic TF 003"/>
    <n v="27"/>
    <n v="72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acrylictf00372untana"/>
    <s v=""/>
    <s v=""/>
    <m/>
  </r>
  <r>
    <x v="17"/>
    <s v="Acrylic TF 004"/>
    <n v="2"/>
    <n v="72"/>
    <n v="5"/>
    <n v="2"/>
    <n v="5"/>
    <m/>
    <s v=""/>
    <n v="0"/>
    <n v="3"/>
    <n v="3"/>
    <n v="5"/>
    <m/>
    <m/>
    <n v="5"/>
    <m/>
    <s v=""/>
    <n v="5"/>
    <m/>
    <s v=""/>
    <n v="5"/>
    <m/>
    <s v=""/>
    <n v="5"/>
    <m/>
    <s v="acrylictf00472untana"/>
    <s v=""/>
    <s v=""/>
    <m/>
  </r>
  <r>
    <x v="18"/>
    <s v="Acrylic TF 005"/>
    <n v="1"/>
    <n v="72"/>
    <n v="4"/>
    <n v="1"/>
    <n v="4"/>
    <m/>
    <s v=""/>
    <n v="0"/>
    <n v="3"/>
    <n v="3"/>
    <n v="4"/>
    <m/>
    <m/>
    <n v="4"/>
    <m/>
    <s v=""/>
    <n v="4"/>
    <m/>
    <s v=""/>
    <n v="4"/>
    <m/>
    <s v=""/>
    <n v="4"/>
    <m/>
    <s v="acrylictf00572untana"/>
    <s v=""/>
    <s v=""/>
    <m/>
  </r>
  <r>
    <x v="19"/>
    <s v="Acrylic TF 006"/>
    <n v="3"/>
    <n v="72"/>
    <n v="6"/>
    <n v="3"/>
    <n v="6"/>
    <m/>
    <s v=""/>
    <n v="0"/>
    <n v="3"/>
    <n v="3"/>
    <n v="6"/>
    <m/>
    <m/>
    <n v="6"/>
    <m/>
    <s v=""/>
    <n v="6"/>
    <m/>
    <s v=""/>
    <n v="6"/>
    <m/>
    <s v=""/>
    <n v="6"/>
    <m/>
    <s v="acrylictf00672untana"/>
    <s v=""/>
    <s v=""/>
    <m/>
  </r>
  <r>
    <x v="20"/>
    <s v="Acrylic V-tech"/>
    <n v="171"/>
    <s v="6 ls"/>
    <n v="170"/>
    <n v="171"/>
    <n v="170"/>
    <m/>
    <s v=""/>
    <n v="0"/>
    <n v="-1"/>
    <n v="-1"/>
    <n v="170"/>
    <m/>
    <m/>
    <n v="170"/>
    <m/>
    <s v=""/>
    <n v="170"/>
    <m/>
    <s v=""/>
    <n v="170"/>
    <m/>
    <s v=""/>
    <n v="170"/>
    <m/>
    <s v="acrylicvtech6lsuntana"/>
    <s v=""/>
    <s v=""/>
    <m/>
  </r>
  <r>
    <x v="21"/>
    <s v="Address 107 Rapico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107rapico100lsuntana"/>
    <s v=""/>
    <s v=""/>
    <m/>
  </r>
  <r>
    <x v="22"/>
    <s v="Address Fancy Pkc Holo 106"/>
    <n v="1"/>
    <s v="78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fancypkcholo106784lsuntana"/>
    <s v=""/>
    <s v=""/>
    <m/>
  </r>
  <r>
    <x v="23"/>
    <s v="Address Fancy Pkc tdk Holo 106"/>
    <n v="1"/>
    <s v="2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fancypkctdkholo106200lsuntana"/>
    <s v=""/>
    <s v=""/>
    <m/>
  </r>
  <r>
    <x v="24"/>
    <s v="Address Fancy Pkc tdk Holo 106"/>
    <n v="1"/>
    <s v="78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fancypkctdkholo106784lsuntana"/>
    <s v=""/>
    <s v=""/>
    <m/>
  </r>
  <r>
    <x v="25"/>
    <s v="Address Fancy WTP Holo 106"/>
    <n v="4"/>
    <s v="5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ddressfancywtpholo106500lsuntana"/>
    <s v=""/>
    <s v=""/>
    <m/>
  </r>
  <r>
    <x v="26"/>
    <s v="Address Hk Mill 2000"/>
    <n v="12"/>
    <s v="23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addresshkmill2000230lsuntana"/>
    <s v=""/>
    <s v=""/>
    <m/>
  </r>
  <r>
    <x v="27"/>
    <s v="Address Kaca X-1002 + Indeks"/>
    <n v="1"/>
    <s v="4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kacax1002indeks42lsuntana"/>
    <s v=""/>
    <s v=""/>
    <m/>
  </r>
  <r>
    <x v="28"/>
    <s v="Address Magnit 056 Gant kunci"/>
    <n v="14"/>
    <s v="125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addressmagnit056gantkunci125lsuntana"/>
    <s v=""/>
    <s v=""/>
    <m/>
  </r>
  <r>
    <x v="29"/>
    <s v="Address Magnit 058 bsr"/>
    <n v="7"/>
    <s v="125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ddressmagnit058bsr125lsuntana"/>
    <s v=""/>
    <s v=""/>
    <m/>
  </r>
  <r>
    <x v="30"/>
    <s v="Address Magnit Artis Hongkong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magnitartishongkong50lsuntana"/>
    <s v=""/>
    <s v=""/>
    <m/>
  </r>
  <r>
    <x v="31"/>
    <s v="Address Magnit F4+Gant kunci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ddressmagnitf4gantkunci1200pcuntana"/>
    <s v=""/>
    <s v=""/>
    <m/>
  </r>
  <r>
    <x v="32"/>
    <s v="Address Magnit Hk B-5372 Wrn"/>
    <n v="6"/>
    <s v="5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ddressmagnithkb5372wrn500pcuntana"/>
    <s v=""/>
    <s v=""/>
    <m/>
  </r>
  <r>
    <x v="33"/>
    <s v="Address Magnit Kcl WTP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ddressmagnitkclwtp120lsuntana"/>
    <s v=""/>
    <s v=""/>
    <m/>
  </r>
  <r>
    <x v="34"/>
    <s v="Address Magnit Pkc (lie) Kcl(5)/ Tg(5)"/>
    <n v="10"/>
    <s v="12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addressmagnitpkcliekcl5tg5120lsuntana"/>
    <s v=""/>
    <s v=""/>
    <m/>
  </r>
  <r>
    <x v="35"/>
    <s v="Address Magnit Pkc Bsr (lie)"/>
    <n v="9"/>
    <s v="96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addressmagnitpkcbsrlie96lsuntana"/>
    <s v=""/>
    <s v=""/>
    <m/>
  </r>
  <r>
    <x v="36"/>
    <s v="Address Magnit Pkc Bsr (mmas)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magnitpkcbsrmmas1000pcuntana"/>
    <s v=""/>
    <s v=""/>
    <m/>
  </r>
  <r>
    <x v="37"/>
    <s v="Address Magnit Tal Hk(3)/ BR(2) Bsr"/>
    <n v="5"/>
    <s v="6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ddressmagnittalhk3br2bsr60lsuntana"/>
    <s v=""/>
    <s v=""/>
    <m/>
  </r>
  <r>
    <x v="38"/>
    <s v="Address Magnit Tam Hk(6)/ DNY(4)/ BR(6) Bsr"/>
    <n v="16"/>
    <s v="6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addressmagnittamhk6dny4br6bsr60lsuntana"/>
    <s v=""/>
    <s v=""/>
    <m/>
  </r>
  <r>
    <x v="39"/>
    <s v="Address Magnit Tg WTP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ddressmagnittgwtp120lsuntana"/>
    <s v=""/>
    <s v=""/>
    <m/>
  </r>
  <r>
    <x v="40"/>
    <s v="Address Telp Mmoro A-060/ 8016(1)/ A-062/ 8012(1)"/>
    <n v="2"/>
    <s v="9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ddresstelpmmoroa06080161a0628012190lsuntana"/>
    <s v=""/>
    <s v=""/>
    <m/>
  </r>
  <r>
    <x v="1"/>
    <s v="Agenda 082/ 90k no 8390"/>
    <n v="0"/>
    <s v="3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08290kno8390380pcuntana"/>
    <s v=""/>
    <s v=""/>
    <m/>
  </r>
  <r>
    <x v="41"/>
    <s v="Agenda 123 polos Hijau"/>
    <n v="1"/>
    <s v="6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123poloshijau60pcsuntana"/>
    <s v=""/>
    <s v=""/>
    <m/>
  </r>
  <r>
    <x v="42"/>
    <s v="Agenda 22k (BA 22k)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22kba22k160pcuntana"/>
    <s v=""/>
    <s v=""/>
    <m/>
  </r>
  <r>
    <x v="1"/>
    <s v="Agenda 2960"/>
    <n v="0"/>
    <n v="2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2960260untana"/>
    <s v=""/>
    <s v=""/>
    <m/>
  </r>
  <r>
    <x v="43"/>
    <s v="Agenda 32k (BA 32k) Kunci B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genda32kba32kkuncib300pcuntana"/>
    <s v=""/>
    <s v=""/>
    <m/>
  </r>
  <r>
    <x v="44"/>
    <s v="Agenda 48K Hitam 513"/>
    <n v="4"/>
    <s v="20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genda48khitam513200pcsuntana"/>
    <s v=""/>
    <s v=""/>
    <m/>
  </r>
  <r>
    <x v="45"/>
    <s v="Agenda 50K 511"/>
    <n v="3"/>
    <s v="24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genda50k511240pcsuntana"/>
    <s v=""/>
    <s v=""/>
    <m/>
  </r>
  <r>
    <x v="1"/>
    <s v="Agenda 5148"/>
    <n v="0"/>
    <n v="2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5148220untana"/>
    <s v=""/>
    <s v=""/>
    <m/>
  </r>
  <r>
    <x v="1"/>
    <s v="Agenda 5212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5212180pcsuntana"/>
    <s v=""/>
    <s v=""/>
    <m/>
  </r>
  <r>
    <x v="1"/>
    <s v="Agenda 6212(2)/ 6213(1)"/>
    <n v="0"/>
    <s v="2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6212262131200pcuntana"/>
    <s v=""/>
    <s v=""/>
    <m/>
  </r>
  <r>
    <x v="1"/>
    <s v="Agenda 7032 32K BC 334"/>
    <n v="0"/>
    <s v="135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703232kbc334135pcsuntana"/>
    <s v=""/>
    <s v=""/>
    <m/>
  </r>
  <r>
    <x v="46"/>
    <s v="Agenda 7048 48K BC 335"/>
    <n v="1"/>
    <s v="16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704848kbc335160pcsuntana"/>
    <s v=""/>
    <s v=""/>
    <m/>
  </r>
  <r>
    <x v="1"/>
    <s v="Agenda 7060 60K BC 336"/>
    <n v="0"/>
    <s v="19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706060kbc336190pcsuntana"/>
    <s v=""/>
    <s v=""/>
    <m/>
  </r>
  <r>
    <x v="1"/>
    <s v="Agenda Batik"/>
    <n v="0"/>
    <s v="1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batik100pcuntana"/>
    <s v=""/>
    <s v=""/>
    <m/>
  </r>
  <r>
    <x v="1"/>
    <s v="Agenda CK polos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ckpolos120pcuntana"/>
    <s v=""/>
    <s v=""/>
    <m/>
  </r>
  <r>
    <x v="1"/>
    <s v="Agenda JB 2932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jb2932160pcuntana"/>
    <s v=""/>
    <s v=""/>
    <m/>
  </r>
  <r>
    <x v="1"/>
    <s v="Agenda JB 6132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jb6132160pcuntana"/>
    <s v=""/>
    <s v=""/>
    <m/>
  </r>
  <r>
    <x v="1"/>
    <s v="Agenda JB 6160/ 60k"/>
    <n v="0"/>
    <n v="25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jb616060k254untana"/>
    <s v=""/>
    <s v=""/>
    <m/>
  </r>
  <r>
    <x v="47"/>
    <s v="Agenda kulit ular k"/>
    <n v="1"/>
    <s v="27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kulitulark270pcuntana"/>
    <s v=""/>
    <s v=""/>
    <m/>
  </r>
  <r>
    <x v="1"/>
    <s v="Agenda PC 121 Tebal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pc121tebal144pcsuntana"/>
    <s v=""/>
    <s v=""/>
    <m/>
  </r>
  <r>
    <x v="1"/>
    <s v="Agenda polos 123 Hijau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gendapolos123hijau60pcsuntana"/>
    <s v=""/>
    <s v=""/>
    <m/>
  </r>
  <r>
    <x v="48"/>
    <s v="Agenda Pro Deluxe Besar PC-122 WK"/>
    <n v="1"/>
    <s v="6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prodeluxebesarpc122wk60pcsuntana"/>
    <s v=""/>
    <s v=""/>
    <m/>
  </r>
  <r>
    <x v="49"/>
    <s v="Agenda Pro Deluxe PC-121 WK Kecil"/>
    <n v="1"/>
    <s v="12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gendaprodeluxepc121wkkecil120pcsuntana"/>
    <s v=""/>
    <s v=""/>
    <m/>
  </r>
  <r>
    <x v="50"/>
    <s v="Alphabet huruf ABC 8714"/>
    <n v="6"/>
    <s v="456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lphabethurufabc8714456pcuntana"/>
    <s v=""/>
    <s v=""/>
    <m/>
  </r>
  <r>
    <x v="51"/>
    <s v="Alphabet Huruf ABC 8715"/>
    <n v="5"/>
    <s v="45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lphabethurufabc8715456pcuntana"/>
    <s v=""/>
    <s v=""/>
    <m/>
  </r>
  <r>
    <x v="52"/>
    <s v="Alphabet Magnetic letter/ Huruf"/>
    <n v="21"/>
    <s v="400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alphabetmagneticletterhuruf400pcuntana"/>
    <s v=""/>
    <s v=""/>
    <m/>
  </r>
  <r>
    <x v="53"/>
    <s v="Alphabet Magnetic number/ Angka"/>
    <n v="25"/>
    <s v="400 pc"/>
    <n v="25"/>
    <n v="25"/>
    <m/>
    <m/>
    <s v=""/>
    <n v="0"/>
    <s v=""/>
    <n v="0"/>
    <n v="25"/>
    <m/>
    <m/>
    <n v="25"/>
    <m/>
    <s v=""/>
    <n v="25"/>
    <m/>
    <s v=""/>
    <n v="25"/>
    <m/>
    <s v=""/>
    <n v="25"/>
    <m/>
    <s v="alphabetmagneticnumberangka400pcuntana"/>
    <s v=""/>
    <s v=""/>
    <m/>
  </r>
  <r>
    <x v="54"/>
    <s v="Alphabet magnit Angka Ak 18/ 026"/>
    <n v="17"/>
    <s v="400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alphabetmagnitangkaak18026400pcuntana"/>
    <s v=""/>
    <s v=""/>
    <m/>
  </r>
  <r>
    <x v="55"/>
    <s v="Alphabet magnit Huruf Ak 17/ 005"/>
    <n v="19"/>
    <s v="400 pc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alphabetmagnithurufak17005400pcuntana"/>
    <s v=""/>
    <s v=""/>
    <m/>
  </r>
  <r>
    <x v="56"/>
    <s v="Amplop BE 55"/>
    <n v="4"/>
    <s v="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be5540lsuntana"/>
    <s v=""/>
    <s v=""/>
    <m/>
  </r>
  <r>
    <x v="57"/>
    <s v="Amplop Data BT 53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databt5350lsuntana"/>
    <s v=""/>
    <s v=""/>
    <m/>
  </r>
  <r>
    <x v="58"/>
    <s v="Amplop data gasta GD 57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mplopdatagastagd57240untana"/>
    <s v=""/>
    <s v=""/>
    <m/>
  </r>
  <r>
    <x v="59"/>
    <s v="Amplop Data microtop CF 57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datamicrotopcf57240pcuntana"/>
    <s v=""/>
    <s v=""/>
    <m/>
  </r>
  <r>
    <x v="60"/>
    <s v="Amplop Data Tesla TS 55 batik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datateslats55batik50lsuntana"/>
    <s v=""/>
    <s v=""/>
    <m/>
  </r>
  <r>
    <x v="61"/>
    <s v="Amplop Data/ Map gasta GF56"/>
    <n v="1"/>
    <s v="3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datamapgastagf5630lsnuntana"/>
    <s v=""/>
    <s v=""/>
    <m/>
  </r>
  <r>
    <x v="62"/>
    <s v="Amplop F54"/>
    <n v="2"/>
    <s v="8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mplopf5480lsuntana"/>
    <s v=""/>
    <s v=""/>
    <m/>
  </r>
  <r>
    <x v="63"/>
    <s v="Amplop gasta CE 56"/>
    <n v="1"/>
    <s v="3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gastace56360lsuntana"/>
    <s v=""/>
    <s v=""/>
    <m/>
  </r>
  <r>
    <x v="64"/>
    <s v="Amplop gasta FC 56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gastafc5630lsuntana"/>
    <s v=""/>
    <s v=""/>
    <m/>
  </r>
  <r>
    <x v="65"/>
    <s v="Amplop gasta GD 56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gastagd56360untana"/>
    <s v=""/>
    <s v=""/>
    <m/>
  </r>
  <r>
    <x v="66"/>
    <s v="Amplop hutang piutang"/>
    <n v="3"/>
    <n v="5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hutangpiutang500untana"/>
    <s v=""/>
    <s v=""/>
    <m/>
  </r>
  <r>
    <x v="67"/>
    <s v="Amplop KD 865/ B5"/>
    <n v="4"/>
    <s v="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kd865b540lsuntana"/>
    <s v=""/>
    <s v=""/>
    <m/>
  </r>
  <r>
    <x v="68"/>
    <s v="Amplop microtop data F 53/ B5"/>
    <n v="1"/>
    <s v="10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microtopdataf53b5100lsnuntana"/>
    <s v=""/>
    <s v=""/>
    <m/>
  </r>
  <r>
    <x v="1"/>
    <s v="Amplop microtop data F 54/ A5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mplopmicrotopdataf54a560lsnuntana"/>
    <s v=""/>
    <s v=""/>
    <m/>
  </r>
  <r>
    <x v="1"/>
    <s v="Amplop polos 307 Tali"/>
    <n v="0"/>
    <s v="1200 bh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mploppolos307tali1200bhuntana"/>
    <s v=""/>
    <s v=""/>
    <m/>
  </r>
  <r>
    <x v="69"/>
    <s v="Amplop/ Data envelope DE A4"/>
    <n v="4"/>
    <s v="57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mplopdataenvelopedea4576pcuntana"/>
    <s v=""/>
    <s v=""/>
    <m/>
  </r>
  <r>
    <x v="70"/>
    <s v="Amplop/ map Data FC 53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mapdatafc53600pcuntana"/>
    <s v=""/>
    <s v=""/>
    <m/>
  </r>
  <r>
    <x v="71"/>
    <s v="Amplop/ map Data microtop KD 861"/>
    <n v="8"/>
    <s v="5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mplopmapdatamicrotopkd86150lsuntana"/>
    <s v=""/>
    <s v=""/>
    <m/>
  </r>
  <r>
    <x v="72"/>
    <s v="Amplop/ map gasta BM 53"/>
    <n v="7"/>
    <s v="6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mplopmapgastabm53600pcuntana"/>
    <s v=""/>
    <s v=""/>
    <m/>
  </r>
  <r>
    <x v="73"/>
    <s v="Amplop/ map gasta BM 56"/>
    <n v="3"/>
    <s v="3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mplopmapgastabm56360pcuntana"/>
    <s v=""/>
    <s v=""/>
    <m/>
  </r>
  <r>
    <x v="74"/>
    <s v="Amplop/ map gasta CF 56"/>
    <n v="1"/>
    <s v="3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mplopmapgastacf56360pcuntana"/>
    <s v=""/>
    <s v=""/>
    <m/>
  </r>
  <r>
    <x v="75"/>
    <s v="Amplop/ map Tesla batik BT 53 S"/>
    <n v="2"/>
    <s v="6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mplopmapteslabatikbt53s660pcuntana"/>
    <s v=""/>
    <s v=""/>
    <m/>
  </r>
  <r>
    <x v="76"/>
    <s v="Asahan 006 Ikan (48)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006ikan481440pcuntana"/>
    <s v=""/>
    <s v=""/>
    <m/>
  </r>
  <r>
    <x v="77"/>
    <s v="Asahan 101-103 PH (1x24)"/>
    <n v="8"/>
    <s v="48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101103ph1x2448boxuntana"/>
    <s v=""/>
    <s v=""/>
    <m/>
  </r>
  <r>
    <x v="1"/>
    <s v="Asahan 18106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1810696pcsuntana"/>
    <s v=""/>
    <s v=""/>
    <m/>
  </r>
  <r>
    <x v="1"/>
    <s v="Asahan 18107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1810796pcuntana"/>
    <s v=""/>
    <s v=""/>
    <m/>
  </r>
  <r>
    <x v="78"/>
    <s v="Asahan 20160 (42)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201604236boxuntana"/>
    <s v=""/>
    <s v=""/>
    <m/>
  </r>
  <r>
    <x v="79"/>
    <s v="Asahan 3006 pesawat (45)"/>
    <n v="2"/>
    <s v="48 pot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3006pesawat4548potuntana"/>
    <s v=""/>
    <s v=""/>
    <m/>
  </r>
  <r>
    <x v="80"/>
    <s v="Asahan 346 (48)"/>
    <n v="16"/>
    <s v="90 box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asahan3464890boxuntana"/>
    <s v=""/>
    <s v=""/>
    <m/>
  </r>
  <r>
    <x v="81"/>
    <s v="Asahan 3852 (12)"/>
    <n v="3"/>
    <s v="64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38521264boxuntana"/>
    <s v=""/>
    <s v=""/>
    <m/>
  </r>
  <r>
    <x v="82"/>
    <s v="Asahan 387 Hipo"/>
    <n v="7"/>
    <s v="144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387hipo1440pcuntana"/>
    <s v=""/>
    <s v=""/>
    <m/>
  </r>
  <r>
    <x v="83"/>
    <s v="Asahan 3in1 3281 Frozen lancip"/>
    <n v="13"/>
    <s v="14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sahan3in13281frozenlancip144lsuntana"/>
    <s v=""/>
    <s v=""/>
    <m/>
  </r>
  <r>
    <x v="84"/>
    <s v="Asahan 51102"/>
    <n v="2"/>
    <s v="48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51102480pcsuntana"/>
    <s v=""/>
    <s v=""/>
    <m/>
  </r>
  <r>
    <x v="1"/>
    <s v="Asahan 601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60196untana"/>
    <s v=""/>
    <s v=""/>
    <m/>
  </r>
  <r>
    <x v="85"/>
    <s v="Asahan 62 2169 (48)"/>
    <n v="3"/>
    <s v="96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6221694896boxuntana"/>
    <s v=""/>
    <s v=""/>
    <m/>
  </r>
  <r>
    <x v="86"/>
    <s v="Asahan 653"/>
    <n v="3"/>
    <s v="115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6531152pcuntana"/>
    <s v=""/>
    <s v=""/>
    <m/>
  </r>
  <r>
    <x v="87"/>
    <s v="Asahan 6611 6619/ 2pc (27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661166192pc2760boxuntana"/>
    <s v=""/>
    <s v=""/>
    <m/>
  </r>
  <r>
    <x v="88"/>
    <s v="Asahan 7528 botol"/>
    <n v="4"/>
    <s v="24 botol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7528botol24botoluntana"/>
    <s v=""/>
    <s v=""/>
    <m/>
  </r>
  <r>
    <x v="89"/>
    <s v="Asahan 859 Cangkir (12)"/>
    <n v="2"/>
    <s v="5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859cangkir125grsuntana"/>
    <s v=""/>
    <s v=""/>
    <m/>
  </r>
  <r>
    <x v="90"/>
    <s v="Asahan 888 H (24)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888h2460boxuntana"/>
    <s v=""/>
    <s v=""/>
    <m/>
  </r>
  <r>
    <x v="91"/>
    <s v="Asahan 888 K(3)"/>
    <n v="3"/>
    <s v="6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888k360boxuntana"/>
    <s v=""/>
    <s v=""/>
    <m/>
  </r>
  <r>
    <x v="92"/>
    <s v="Asahan 888E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888e60boxuntana"/>
    <s v=""/>
    <s v=""/>
    <m/>
  </r>
  <r>
    <x v="93"/>
    <s v="Asahan 9040 A Rumah"/>
    <n v="1"/>
    <s v="12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9040arumah126pcsuntana"/>
    <s v=""/>
    <s v=""/>
    <m/>
  </r>
  <r>
    <x v="94"/>
    <s v="Asahan 9040 A Rumah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9040arumah144pcsuntana"/>
    <s v=""/>
    <s v=""/>
    <m/>
  </r>
  <r>
    <x v="95"/>
    <s v="Asahan 9095"/>
    <n v="1"/>
    <s v="172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90951728pcsuntana"/>
    <s v=""/>
    <s v=""/>
    <m/>
  </r>
  <r>
    <x v="96"/>
    <s v="Asahan 9102 bubble(24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9102bubble2448boxuntana"/>
    <s v=""/>
    <s v=""/>
    <m/>
  </r>
  <r>
    <x v="97"/>
    <s v="Asahan 9910"/>
    <n v="6"/>
    <s v="96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991096pcsuntana"/>
    <s v=""/>
    <s v=""/>
    <m/>
  </r>
  <r>
    <x v="98"/>
    <s v="Asahan B 752 (1x24 pc)"/>
    <n v="6"/>
    <s v="-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b7521x24pcuntana"/>
    <s v=""/>
    <s v=""/>
    <m/>
  </r>
  <r>
    <x v="99"/>
    <s v="Asahan Bear 839"/>
    <n v="6"/>
    <s v="48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bear83948lsuntana"/>
    <s v=""/>
    <s v=""/>
    <m/>
  </r>
  <r>
    <x v="100"/>
    <s v="Asahan Bulat Disney 1083 3D (24)"/>
    <n v="4"/>
    <s v="4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bulatdisney10833d2448boxuntana"/>
    <s v=""/>
    <s v=""/>
    <m/>
  </r>
  <r>
    <x v="101"/>
    <s v="Asahan Car mic color 351 (30)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carmiccolor35130120lsuntana"/>
    <s v=""/>
    <s v=""/>
    <m/>
  </r>
  <r>
    <x v="102"/>
    <s v="Asahan CC 215"/>
    <n v="1"/>
    <s v="144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cc215144setuntana"/>
    <s v=""/>
    <s v=""/>
    <m/>
  </r>
  <r>
    <x v="103"/>
    <s v="Asahan Changli CL 161-2 Hole"/>
    <n v="1"/>
    <s v="14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changlicl1612hole1440pcuntana"/>
    <s v=""/>
    <s v=""/>
    <m/>
  </r>
  <r>
    <x v="1"/>
    <s v="Asahan CL 106"/>
    <n v="0"/>
    <s v="115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cl1061152pcuntana"/>
    <s v=""/>
    <s v=""/>
    <m/>
  </r>
  <r>
    <x v="104"/>
    <s v="Asahan CL 135/ mini (72)"/>
    <n v="18"/>
    <s v="36 box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asahancl135mini7236boxuntana"/>
    <s v=""/>
    <s v=""/>
    <m/>
  </r>
  <r>
    <x v="105"/>
    <s v="Asahan CL-113/2H 1x48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cl1132h1x4830boxuntana"/>
    <s v=""/>
    <s v=""/>
    <m/>
  </r>
  <r>
    <x v="106"/>
    <s v="Asahan CLI - 4581 pinguin (24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cli4581pinguin2460boxuntana"/>
    <s v=""/>
    <s v=""/>
    <m/>
  </r>
  <r>
    <x v="107"/>
    <s v="Asahan dinosaurus 8188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dinosaurus81881728pcuntana"/>
    <s v=""/>
    <s v=""/>
    <m/>
  </r>
  <r>
    <x v="1"/>
    <s v="Asahan DMS 024"/>
    <n v="0"/>
    <s v="115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dms0241152pcuntana"/>
    <s v=""/>
    <s v=""/>
    <m/>
  </r>
  <r>
    <x v="1"/>
    <s v="Asahan DMS 030(36)"/>
    <n v="0"/>
    <s v="48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dms0303648boxuntana"/>
    <s v=""/>
    <s v=""/>
    <m/>
  </r>
  <r>
    <x v="108"/>
    <s v="Asahan DMS 038"/>
    <n v="13"/>
    <s v="1152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sahandms0381152pcuntana"/>
    <s v=""/>
    <s v=""/>
    <m/>
  </r>
  <r>
    <x v="109"/>
    <s v="Asahan DY - 358 HP (1x48)"/>
    <n v="13"/>
    <s v="24 box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asahandy358hp1x4824boxuntana"/>
    <s v=""/>
    <s v=""/>
    <m/>
  </r>
  <r>
    <x v="1"/>
    <s v="Asahan FA 15003 (36)"/>
    <n v="0"/>
    <s v="120 tabun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fa1500336120tabunguntana"/>
    <s v=""/>
    <s v=""/>
    <m/>
  </r>
  <r>
    <x v="1"/>
    <s v="Asahan FA 1618-24"/>
    <n v="0"/>
    <s v="72 Tabun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fa16182472tabunguntana"/>
    <s v=""/>
    <s v=""/>
    <m/>
  </r>
  <r>
    <x v="110"/>
    <s v="Asahan FC - 2258 Otopet"/>
    <n v="3"/>
    <s v="96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fc2258otopet96lsuntana"/>
    <s v=""/>
    <s v=""/>
    <m/>
  </r>
  <r>
    <x v="1"/>
    <s v="Asahan G2 405 (36)"/>
    <n v="0"/>
    <s v="32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g24053632pkuntana"/>
    <s v=""/>
    <s v=""/>
    <m/>
  </r>
  <r>
    <x v="111"/>
    <s v="Asahan GC 208/ PH/ Dot Disney 1 box (30 pc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gc208phdotdisney1box30pc40boxuntana"/>
    <s v=""/>
    <s v=""/>
    <m/>
  </r>
  <r>
    <x v="112"/>
    <s v="Asahan GZ.469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gz46948pcuntana"/>
    <s v=""/>
    <s v=""/>
    <m/>
  </r>
  <r>
    <x v="113"/>
    <s v="Asahan H 100 (48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h1004848boxuntana"/>
    <s v=""/>
    <s v=""/>
    <m/>
  </r>
  <r>
    <x v="114"/>
    <s v="Asahan H 200 (48)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h2004836boxuntana"/>
    <s v=""/>
    <s v=""/>
    <m/>
  </r>
  <r>
    <x v="115"/>
    <s v="Asahan Hati S 1382"/>
    <n v="1"/>
    <s v="3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hatis1382360lsuntana"/>
    <s v=""/>
    <s v=""/>
    <m/>
  </r>
  <r>
    <x v="116"/>
    <s v="Asahan Hippo X357"/>
    <n v="18"/>
    <s v="135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asahanhippox357135lsuntana"/>
    <s v=""/>
    <s v=""/>
    <m/>
  </r>
  <r>
    <x v="117"/>
    <s v="Asahan Hk C15-190"/>
    <n v="3"/>
    <s v="1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hkc1519010lsuntana"/>
    <s v=""/>
    <s v=""/>
    <m/>
  </r>
  <r>
    <x v="118"/>
    <s v="Asahan HT 032 Prangko Barbie(1)/ 033 Barbie(1)"/>
    <n v="2"/>
    <s v="3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ht032prangkobarbie1033barbie1320lsuntana"/>
    <s v=""/>
    <s v=""/>
    <m/>
  </r>
  <r>
    <x v="119"/>
    <s v="Asahan JX 3749 (24)"/>
    <n v="2"/>
    <s v="3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jx37492430boxuntana"/>
    <s v=""/>
    <s v=""/>
    <m/>
  </r>
  <r>
    <x v="120"/>
    <s v="Asahan Kayagi KY-393 B"/>
    <m/>
    <s v="108 LSN"/>
    <n v="1"/>
    <n v="0"/>
    <m/>
    <n v="1"/>
    <n v="2"/>
    <n v="0"/>
    <s v=""/>
    <n v="2"/>
    <n v="2"/>
    <m/>
    <m/>
    <n v="2"/>
    <m/>
    <s v=""/>
    <n v="2"/>
    <m/>
    <s v=""/>
    <n v="2"/>
    <m/>
    <s v=""/>
    <n v="2"/>
    <m/>
    <s v="asahankayagiky393b108lsnuntana"/>
    <n v="90"/>
    <s v=""/>
    <m/>
  </r>
  <r>
    <x v="121"/>
    <s v="Asahan Kayagi KY-394 B"/>
    <m/>
    <s v="108 LSN"/>
    <n v="1"/>
    <n v="0"/>
    <m/>
    <n v="1"/>
    <n v="2"/>
    <n v="0"/>
    <s v=""/>
    <n v="2"/>
    <n v="2"/>
    <m/>
    <m/>
    <n v="2"/>
    <m/>
    <s v=""/>
    <n v="2"/>
    <m/>
    <s v=""/>
    <n v="2"/>
    <m/>
    <s v=""/>
    <n v="2"/>
    <m/>
    <s v="asahankayagiky394b108lsnuntana"/>
    <n v="91"/>
    <s v=""/>
    <m/>
  </r>
  <r>
    <x v="122"/>
    <s v="Asahan Kayagi KY-395 B"/>
    <m/>
    <s v="108 LSN"/>
    <n v="1"/>
    <n v="0"/>
    <m/>
    <n v="1"/>
    <n v="2"/>
    <n v="0"/>
    <s v=""/>
    <n v="2"/>
    <n v="2"/>
    <m/>
    <m/>
    <n v="2"/>
    <m/>
    <s v=""/>
    <n v="2"/>
    <m/>
    <s v=""/>
    <n v="2"/>
    <m/>
    <s v=""/>
    <n v="2"/>
    <m/>
    <s v="asahankayagiky395b108lsnuntana"/>
    <n v="92"/>
    <s v=""/>
    <m/>
  </r>
  <r>
    <x v="123"/>
    <s v="Asahan Kayu A-163 (12)"/>
    <n v="1"/>
    <s v="9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kayua1631290lsuntana"/>
    <s v=""/>
    <s v=""/>
    <m/>
  </r>
  <r>
    <x v="124"/>
    <s v="Asahan Kerang/ Ikan 29-4 bening/ BE-28 (SM)"/>
    <n v="8"/>
    <s v="6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kerangikan294beningbe28sm60lsuntana"/>
    <s v=""/>
    <s v=""/>
    <m/>
  </r>
  <r>
    <x v="125"/>
    <s v="Asahan kereta api kayu"/>
    <n v="1"/>
    <s v="8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keretaapikayu80boxuntana"/>
    <s v=""/>
    <s v=""/>
    <m/>
  </r>
  <r>
    <x v="126"/>
    <s v="Asahan KFC"/>
    <n v="8"/>
    <s v="48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kfc48boxuntana"/>
    <s v=""/>
    <s v=""/>
    <m/>
  </r>
  <r>
    <x v="127"/>
    <s v="Asahan KM 9088D/ 2 Hole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km9088d2hole960pcuntana"/>
    <s v=""/>
    <s v=""/>
    <m/>
  </r>
  <r>
    <x v="1"/>
    <s v="Asahan KM 9105 F/ FR "/>
    <n v="0"/>
    <s v="9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km9105ffr96boxuntana"/>
    <s v=""/>
    <s v=""/>
    <m/>
  </r>
  <r>
    <x v="128"/>
    <s v="Asahan Lokomotif 2535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lokomotif253560lsuntana"/>
    <s v=""/>
    <s v=""/>
    <m/>
  </r>
  <r>
    <x v="129"/>
    <s v="Asahan Meja 004 blk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meja004blk96pcuntana"/>
    <s v=""/>
    <s v=""/>
    <m/>
  </r>
  <r>
    <x v="130"/>
    <s v="Asahan Meja 0613"/>
    <n v="8"/>
    <s v="72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meja061372pcuntana"/>
    <s v=""/>
    <s v=""/>
    <m/>
  </r>
  <r>
    <x v="131"/>
    <s v="Asahan Meja 0618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meja061896pcuntana"/>
    <s v=""/>
    <s v=""/>
    <m/>
  </r>
  <r>
    <x v="132"/>
    <s v="Asahan Meja 0619 Tank"/>
    <n v="7"/>
    <s v="96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meja0619tank96pcuntana"/>
    <s v=""/>
    <s v=""/>
    <m/>
  </r>
  <r>
    <x v="133"/>
    <s v="Asahan Meja 1001"/>
    <n v="7"/>
    <s v="12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meja1001120pcuntana"/>
    <s v=""/>
    <s v=""/>
    <m/>
  </r>
  <r>
    <x v="1"/>
    <s v="Asahan Meja 1006 Rumah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1006rumah96pcuntana"/>
    <s v=""/>
    <s v=""/>
    <m/>
  </r>
  <r>
    <x v="1"/>
    <s v="Asahan meja 18107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1810796pcsuntana"/>
    <s v=""/>
    <s v=""/>
    <m/>
  </r>
  <r>
    <x v="1"/>
    <s v="Asahan meja 18109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18109192untana"/>
    <s v=""/>
    <s v=""/>
    <m/>
  </r>
  <r>
    <x v="134"/>
    <s v="Asahan meja 18121"/>
    <n v="1"/>
    <n v="192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eja18121192untana"/>
    <s v=""/>
    <s v=""/>
    <m/>
  </r>
  <r>
    <x v="135"/>
    <s v="Asahan Meja 1F YF 9103"/>
    <n v="5"/>
    <s v="7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meja1fyf910372pcuntana"/>
    <s v=""/>
    <s v=""/>
    <m/>
  </r>
  <r>
    <x v="1"/>
    <s v="Asahan meja 5528"/>
    <n v="0"/>
    <s v="1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5528180pcuntana"/>
    <s v=""/>
    <s v=""/>
    <m/>
  </r>
  <r>
    <x v="136"/>
    <s v="Asahan Meja 601 MM"/>
    <n v="8"/>
    <s v="96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meja601mm96pcuntana"/>
    <s v=""/>
    <s v=""/>
    <m/>
  </r>
  <r>
    <x v="137"/>
    <s v="Asahan Meja 610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meja61096pcuntana"/>
    <s v=""/>
    <s v=""/>
    <m/>
  </r>
  <r>
    <x v="138"/>
    <s v="Asahan Meja 612"/>
    <n v="17"/>
    <s v="36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asahanmeja61236pcuntana"/>
    <s v=""/>
    <s v=""/>
    <m/>
  </r>
  <r>
    <x v="139"/>
    <s v="Asahan meja 615"/>
    <n v="2"/>
    <n v="96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meja61596untana"/>
    <s v=""/>
    <s v=""/>
    <m/>
  </r>
  <r>
    <x v="140"/>
    <s v="Asahan Meja 6516 Piglet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meja6516piglet96pcuntana"/>
    <s v=""/>
    <s v=""/>
    <m/>
  </r>
  <r>
    <x v="1"/>
    <s v="Asahan meja 7913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7913144pcuntana"/>
    <s v=""/>
    <s v=""/>
    <m/>
  </r>
  <r>
    <x v="1"/>
    <s v="Asahan Meja 7922 blk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7922blk144pcuntana"/>
    <s v=""/>
    <s v=""/>
    <m/>
  </r>
  <r>
    <x v="141"/>
    <s v="Asahan Meja 7923"/>
    <n v="12"/>
    <s v="144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asahanmeja7923144pcuntana"/>
    <s v=""/>
    <s v=""/>
    <m/>
  </r>
  <r>
    <x v="1"/>
    <s v="Asahan Meja 8004 A motif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004amotif120pcuntana"/>
    <s v=""/>
    <s v=""/>
    <m/>
  </r>
  <r>
    <x v="1"/>
    <s v="Asahan Meja 8005 A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005a120lsuntana"/>
    <s v=""/>
    <s v=""/>
    <m/>
  </r>
  <r>
    <x v="142"/>
    <s v="Asahan Meja 826 kotak motif"/>
    <n v="23"/>
    <s v="180 pc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asahanmeja826kotakmotif180pcuntana"/>
    <s v=""/>
    <s v=""/>
    <m/>
  </r>
  <r>
    <x v="143"/>
    <s v="Asahan Meja 8621 Dragon"/>
    <n v="6"/>
    <s v="96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meja8621dragon96pcuntana"/>
    <s v=""/>
    <s v=""/>
    <m/>
  </r>
  <r>
    <x v="1"/>
    <s v="Asahan meja 8803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80396pcuntana"/>
    <s v=""/>
    <s v=""/>
    <m/>
  </r>
  <r>
    <x v="144"/>
    <s v="Asahan Meja 8808A blk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eja8808ablk120pcuntana"/>
    <s v=""/>
    <s v=""/>
    <m/>
  </r>
  <r>
    <x v="1"/>
    <s v="Asahan meja 8909"/>
    <n v="0"/>
    <s v="9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90990pcsuntana"/>
    <s v=""/>
    <s v=""/>
    <m/>
  </r>
  <r>
    <x v="1"/>
    <s v="Asahan meja 8909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890996pcsuntana"/>
    <s v=""/>
    <s v=""/>
    <m/>
  </r>
  <r>
    <x v="145"/>
    <s v="Asahan Meja 9163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meja9163144pcuntana"/>
    <s v=""/>
    <s v=""/>
    <m/>
  </r>
  <r>
    <x v="146"/>
    <s v="Asahan meja 9233"/>
    <n v="16"/>
    <s v="144 pc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asahanmeja9233144pcsuntana"/>
    <s v=""/>
    <s v=""/>
    <m/>
  </r>
  <r>
    <x v="147"/>
    <s v="Asahan Meja A 33"/>
    <n v="15"/>
    <s v="96 PC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asahanmejaa3396pcsuntana"/>
    <s v=""/>
    <s v=""/>
    <m/>
  </r>
  <r>
    <x v="148"/>
    <s v="Asahan Meja A002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mejaa00296pcuntana"/>
    <s v=""/>
    <s v=""/>
    <m/>
  </r>
  <r>
    <x v="1"/>
    <s v="Asahan Meja CL 204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cl204120pcuntana"/>
    <s v=""/>
    <s v=""/>
    <m/>
  </r>
  <r>
    <x v="1"/>
    <s v="Asahan Meja S 227 Telephone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227telephone72pcuntana"/>
    <s v=""/>
    <s v=""/>
    <m/>
  </r>
  <r>
    <x v="1"/>
    <s v="Asahan Meja S 229 EGG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229egg120pcuntana"/>
    <s v=""/>
    <s v=""/>
    <m/>
  </r>
  <r>
    <x v="1"/>
    <s v="Asahan Meja S 5226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5226120pcuntana"/>
    <s v=""/>
    <s v=""/>
    <m/>
  </r>
  <r>
    <x v="149"/>
    <s v="Asahan Meja S 5227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mejas5227120pcuntana"/>
    <s v=""/>
    <s v=""/>
    <m/>
  </r>
  <r>
    <x v="1"/>
    <s v="Asahan meja S233"/>
    <n v="0"/>
    <s v="1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s233180pcuntana"/>
    <s v=""/>
    <s v=""/>
    <m/>
  </r>
  <r>
    <x v="150"/>
    <s v="Asahan Meja S530"/>
    <n v="1"/>
    <s v="1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ejas530180pcuntana"/>
    <s v=""/>
    <s v=""/>
    <m/>
  </r>
  <r>
    <x v="151"/>
    <s v="Asahan Meja S558"/>
    <n v="9"/>
    <s v="9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asahanmejas55896pcuntana"/>
    <s v=""/>
    <s v=""/>
    <m/>
  </r>
  <r>
    <x v="152"/>
    <s v="Asahan Meja SX 0057"/>
    <n v="10"/>
    <s v="72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asahanmejasx005772pcuntana"/>
    <s v=""/>
    <s v=""/>
    <m/>
  </r>
  <r>
    <x v="153"/>
    <s v="Asahan Meja TG 3081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mejatg308196pcuntana"/>
    <s v=""/>
    <s v=""/>
    <m/>
  </r>
  <r>
    <x v="154"/>
    <s v="Asahan Meja XC S223"/>
    <n v="3"/>
    <s v="1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mejaxcs223120pcuntana"/>
    <s v=""/>
    <s v=""/>
    <m/>
  </r>
  <r>
    <x v="1"/>
    <s v="Asahan Meja XLG SX-0096-02L"/>
    <m/>
    <s v="8 PCS"/>
    <n v="0"/>
    <n v="0"/>
    <m/>
    <m/>
    <n v="0"/>
    <n v="0"/>
    <s v=""/>
    <n v="0"/>
    <n v="0"/>
    <m/>
    <m/>
    <n v="0"/>
    <m/>
    <s v=""/>
    <n v="0"/>
    <m/>
    <s v=""/>
    <n v="0"/>
    <m/>
    <s v=""/>
    <n v="0"/>
    <m/>
    <s v="asahanmejaxlgsx009602l8pcsuntana"/>
    <n v="81"/>
    <s v=""/>
    <m/>
  </r>
  <r>
    <x v="155"/>
    <s v="Asahan Meja XM 8005"/>
    <n v="69"/>
    <s v="120 pc"/>
    <n v="69"/>
    <n v="69"/>
    <m/>
    <m/>
    <s v=""/>
    <n v="0"/>
    <s v=""/>
    <n v="0"/>
    <n v="69"/>
    <m/>
    <m/>
    <n v="69"/>
    <m/>
    <s v=""/>
    <n v="69"/>
    <m/>
    <s v=""/>
    <n v="69"/>
    <m/>
    <s v=""/>
    <n v="69"/>
    <m/>
    <s v="asahanmejaxm8005120pcuntana"/>
    <s v=""/>
    <s v=""/>
    <m/>
  </r>
  <r>
    <x v="1"/>
    <s v="Asahan Meja XM 8909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mejaxm890996pcuntana"/>
    <s v=""/>
    <s v=""/>
    <m/>
  </r>
  <r>
    <x v="156"/>
    <s v="Asahan Mono 908 (1x32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mono9081x3240boxuntana"/>
    <s v=""/>
    <s v=""/>
    <m/>
  </r>
  <r>
    <x v="157"/>
    <s v="Asahan P 527 (48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p5274836boxuntana"/>
    <s v=""/>
    <s v=""/>
    <m/>
  </r>
  <r>
    <x v="158"/>
    <s v="Asahan Payu 823"/>
    <n v="2"/>
    <s v="1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payu823120boxuntana"/>
    <s v=""/>
    <s v=""/>
    <m/>
  </r>
  <r>
    <x v="159"/>
    <s v="Asahan Payu 824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24120boxuntana"/>
    <s v=""/>
    <s v=""/>
    <m/>
  </r>
  <r>
    <x v="160"/>
    <s v="Asahan Payu 825"/>
    <n v="5"/>
    <s v="12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payu825120boxuntana"/>
    <s v=""/>
    <s v=""/>
    <m/>
  </r>
  <r>
    <x v="161"/>
    <s v="Asahan Payu 829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29120boxuntana"/>
    <s v=""/>
    <s v=""/>
    <m/>
  </r>
  <r>
    <x v="162"/>
    <s v="Asahan Payu 830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30120boxuntana"/>
    <s v=""/>
    <s v=""/>
    <m/>
  </r>
  <r>
    <x v="163"/>
    <s v="Asahan Payu 835"/>
    <n v="3"/>
    <s v="1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payu835120boxuntana"/>
    <s v=""/>
    <s v=""/>
    <m/>
  </r>
  <r>
    <x v="164"/>
    <s v="Asahan Payu 844"/>
    <n v="4"/>
    <s v="1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payu844120boxuntana"/>
    <s v=""/>
    <s v=""/>
    <m/>
  </r>
  <r>
    <x v="165"/>
    <s v="Asahan Payu 845"/>
    <n v="2"/>
    <s v="1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payu845120boxuntana"/>
    <s v=""/>
    <s v=""/>
    <m/>
  </r>
  <r>
    <x v="166"/>
    <s v="Asahan Payu 846"/>
    <n v="4"/>
    <s v="1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payu846120boxuntana"/>
    <s v=""/>
    <s v=""/>
    <m/>
  </r>
  <r>
    <x v="167"/>
    <s v="Asahan Payu 851"/>
    <n v="6"/>
    <s v="12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asahanpayu851120boxuntana"/>
    <s v=""/>
    <s v=""/>
    <m/>
  </r>
  <r>
    <x v="168"/>
    <s v="Asahan pensil K 2177"/>
    <n v="136"/>
    <s v="60 ls"/>
    <n v="136"/>
    <n v="136"/>
    <m/>
    <m/>
    <s v=""/>
    <n v="0"/>
    <s v=""/>
    <n v="0"/>
    <n v="136"/>
    <m/>
    <m/>
    <n v="136"/>
    <m/>
    <s v=""/>
    <n v="136"/>
    <m/>
    <s v=""/>
    <n v="136"/>
    <m/>
    <s v=""/>
    <n v="136"/>
    <m/>
    <s v="asahanpensilk217760lsuntana"/>
    <s v=""/>
    <s v=""/>
    <m/>
  </r>
  <r>
    <x v="169"/>
    <s v="Asahan pensil TF 987"/>
    <n v="34"/>
    <s v="36 ls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asahanpensiltf98736lsuntana"/>
    <s v=""/>
    <s v=""/>
    <m/>
  </r>
  <r>
    <x v="170"/>
    <s v="Asahan pot 8022 (24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pot80222448boxuntana"/>
    <s v=""/>
    <s v=""/>
    <m/>
  </r>
  <r>
    <x v="171"/>
    <s v="Asahan pot R 3009 (54) "/>
    <n v="2"/>
    <s v="40 pot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potr30095440potuntana"/>
    <s v=""/>
    <s v=""/>
    <m/>
  </r>
  <r>
    <x v="172"/>
    <s v="Asahan R 6024 (48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r60244840boxuntana"/>
    <s v=""/>
    <s v=""/>
    <m/>
  </r>
  <r>
    <x v="173"/>
    <s v="Asahan RC 6008"/>
    <n v="23"/>
    <s v="128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asahanrc6008128lsuntana"/>
    <s v=""/>
    <s v=""/>
    <m/>
  </r>
  <r>
    <x v="174"/>
    <s v="Asahan RC 8042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rc804224boxuntana"/>
    <s v=""/>
    <s v=""/>
    <m/>
  </r>
  <r>
    <x v="175"/>
    <s v="Asahan RC 8060/ 2H (24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rc80602h2448boxuntana"/>
    <s v=""/>
    <s v=""/>
    <m/>
  </r>
  <r>
    <x v="176"/>
    <s v="Asahan RC 847 (24)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rc8472448boxuntana"/>
    <s v=""/>
    <s v=""/>
    <m/>
  </r>
  <r>
    <x v="177"/>
    <s v="Asahan Remcai 894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remcai89496lsuntana"/>
    <s v=""/>
    <s v=""/>
    <m/>
  </r>
  <r>
    <x v="178"/>
    <s v="Asahan Remcai RC 6016"/>
    <n v="5"/>
    <s v="9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remcairc601696lsuntana"/>
    <s v=""/>
    <s v=""/>
    <m/>
  </r>
  <r>
    <x v="179"/>
    <s v="Asahan Remcai RC 700"/>
    <n v="4"/>
    <s v="12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remcairc700128lsuntana"/>
    <s v=""/>
    <s v=""/>
    <m/>
  </r>
  <r>
    <x v="1"/>
    <s v="Asahan SC 201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sc20160lsuntana"/>
    <s v=""/>
    <s v=""/>
    <m/>
  </r>
  <r>
    <x v="180"/>
    <s v="Asahan SC 6023"/>
    <n v="31"/>
    <s v="72 ls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asahansc602372lsuntana"/>
    <s v=""/>
    <s v=""/>
    <m/>
  </r>
  <r>
    <x v="181"/>
    <s v="Asahan SC 6029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sc602940lsuntana"/>
    <s v=""/>
    <s v=""/>
    <m/>
  </r>
  <r>
    <x v="182"/>
    <s v="Asahan SC 6029/ 2H (48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sc60292h4824boxuntana"/>
    <s v=""/>
    <s v=""/>
    <m/>
  </r>
  <r>
    <x v="183"/>
    <s v="Asahan SC 621 (48)"/>
    <n v="5"/>
    <s v="24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sc6214824boxuntana"/>
    <s v=""/>
    <s v=""/>
    <m/>
  </r>
  <r>
    <x v="184"/>
    <s v="Asahan SH 203 (24)"/>
    <n v="19"/>
    <s v="120 pot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asahansh20324120potuntana"/>
    <s v=""/>
    <s v=""/>
    <m/>
  </r>
  <r>
    <x v="185"/>
    <s v="Asahan SH 324 jos (48)"/>
    <n v="4"/>
    <s v="90 po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sh324jos4890potuntana"/>
    <s v=""/>
    <s v=""/>
    <m/>
  </r>
  <r>
    <x v="186"/>
    <s v="Asahan SH 6512 oval Apple Bear (1 box=20)"/>
    <n v="1"/>
    <s v="4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sh6512ovalapplebear1box=20480pcuntana"/>
    <s v=""/>
    <s v=""/>
    <m/>
  </r>
  <r>
    <x v="187"/>
    <s v="Asahan SP-720 Tabung Coller (1x24)"/>
    <n v="4"/>
    <s v="6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sp720tabungcoller1x2460lsuntana"/>
    <s v=""/>
    <s v=""/>
    <m/>
  </r>
  <r>
    <x v="188"/>
    <s v="Asahan SR 870B (72)"/>
    <n v="4"/>
    <s v="72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sr870b7272boxuntana"/>
    <s v=""/>
    <s v=""/>
    <m/>
  </r>
  <r>
    <x v="189"/>
    <s v="Asahan T334 Smile (60 pc)"/>
    <n v="2"/>
    <s v="36 pot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t334smile60pc36potuntana"/>
    <s v=""/>
    <s v=""/>
    <m/>
  </r>
  <r>
    <x v="190"/>
    <s v="Asahan Tabung 231 (24)"/>
    <n v="52"/>
    <s v="120 BOX"/>
    <n v="52"/>
    <n v="52"/>
    <m/>
    <m/>
    <s v=""/>
    <n v="0"/>
    <s v=""/>
    <n v="0"/>
    <n v="52"/>
    <m/>
    <m/>
    <n v="52"/>
    <m/>
    <s v=""/>
    <n v="52"/>
    <m/>
    <s v=""/>
    <n v="52"/>
    <m/>
    <s v=""/>
    <n v="52"/>
    <m/>
    <s v="asahantabung23124120boxuntana"/>
    <s v=""/>
    <s v=""/>
    <m/>
  </r>
  <r>
    <x v="191"/>
    <s v="Asahan tabung SP 8865 Ikan"/>
    <n v="3"/>
    <s v="45 box x 48 pc"/>
    <n v="2"/>
    <n v="3"/>
    <m/>
    <m/>
    <s v=""/>
    <n v="-1"/>
    <s v=""/>
    <n v="-1"/>
    <n v="2"/>
    <m/>
    <m/>
    <n v="2"/>
    <m/>
    <s v=""/>
    <n v="2"/>
    <m/>
    <s v=""/>
    <n v="2"/>
    <m/>
    <s v=""/>
    <n v="2"/>
    <m/>
    <s v="asahantabungsp8865ikan45boxx48pcuntana"/>
    <s v=""/>
    <n v="101"/>
    <m/>
  </r>
  <r>
    <x v="192"/>
    <s v="Asahan Tas H Potter 378 E (48)"/>
    <n v="1"/>
    <s v="5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tashpotter378e4858boxuntana"/>
    <s v=""/>
    <s v=""/>
    <m/>
  </r>
  <r>
    <x v="193"/>
    <s v="Asahan Thomas tabung 9938"/>
    <n v="2"/>
    <s v="15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thomastabung9938150boxuntana"/>
    <s v=""/>
    <s v=""/>
    <m/>
  </r>
  <r>
    <x v="194"/>
    <s v="Asahan Tiko 0531"/>
    <n v="3"/>
    <s v="72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tiko0531720pcsuntana"/>
    <s v=""/>
    <s v=""/>
    <m/>
  </r>
  <r>
    <x v="1"/>
    <s v="Asahan Tiko 327 Camera (24)"/>
    <n v="0"/>
    <s v="3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tiko327camera2430boxuntana"/>
    <s v=""/>
    <s v=""/>
    <m/>
  </r>
  <r>
    <x v="195"/>
    <s v="Asahan Tiko 544 (24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tiko5442420boxuntana"/>
    <s v=""/>
    <s v=""/>
    <m/>
  </r>
  <r>
    <x v="196"/>
    <s v="Asahan Topi LY-804 (36)"/>
    <n v="8"/>
    <s v="48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asahantopily8043648lsuntana"/>
    <s v=""/>
    <s v=""/>
    <m/>
  </r>
  <r>
    <x v="1"/>
    <s v="Asahan Topla Golden"/>
    <n v="0"/>
    <s v="14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toplagolden144boxuntana"/>
    <s v=""/>
    <s v=""/>
    <m/>
  </r>
  <r>
    <x v="197"/>
    <s v="Asahan Toples (50)"/>
    <n v="3"/>
    <s v="24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toples502400pcuntana"/>
    <s v=""/>
    <s v=""/>
    <m/>
  </r>
  <r>
    <x v="1"/>
    <s v="Asahan Toples Golden (24)"/>
    <n v="0"/>
    <s v="14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asahantoplesgolden24144boxuntana"/>
    <s v=""/>
    <s v=""/>
    <m/>
  </r>
  <r>
    <x v="1"/>
    <s v="Asahan Toples R-5842 Kitty"/>
    <m/>
    <s v="24 TOP "/>
    <n v="0"/>
    <n v="0"/>
    <m/>
    <m/>
    <n v="0"/>
    <n v="0"/>
    <s v=""/>
    <n v="0"/>
    <n v="0"/>
    <m/>
    <m/>
    <n v="0"/>
    <m/>
    <s v=""/>
    <n v="0"/>
    <m/>
    <s v=""/>
    <n v="0"/>
    <m/>
    <s v=""/>
    <n v="0"/>
    <m/>
    <s v="asahantoplesr5842kitty24topuntana"/>
    <n v="80"/>
    <s v=""/>
    <m/>
  </r>
  <r>
    <x v="198"/>
    <s v="Asahan Toples TPL 5-27"/>
    <n v="22"/>
    <s v="80 box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asahantoplestpl52780boxuntana"/>
    <s v=""/>
    <s v=""/>
    <m/>
  </r>
  <r>
    <x v="199"/>
    <s v="Asahan TR 340/ GS 340 (24)"/>
    <n v="10"/>
    <s v="6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asahantr340gs3402460boxuntana"/>
    <s v=""/>
    <s v=""/>
    <m/>
  </r>
  <r>
    <x v="200"/>
    <s v="Asahan TR 372 (48)"/>
    <n v="1"/>
    <s v="17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tr3724817boxuntana"/>
    <s v=""/>
    <s v=""/>
    <m/>
  </r>
  <r>
    <x v="201"/>
    <s v="Asahan TR 385 Hippo (54)"/>
    <n v="7"/>
    <s v="60 BOX)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asahantr385hippo5460boxuntana"/>
    <s v=""/>
    <s v=""/>
    <m/>
  </r>
  <r>
    <x v="202"/>
    <s v="Asahan TT 906 (60)"/>
    <n v="4"/>
    <s v="4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asahantt9066048boxuntana"/>
    <s v=""/>
    <s v=""/>
    <m/>
  </r>
  <r>
    <x v="203"/>
    <s v="Asahan TT 910 (48)"/>
    <n v="5"/>
    <s v="4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asahantt9104848boxuntana"/>
    <s v=""/>
    <s v=""/>
    <m/>
  </r>
  <r>
    <x v="204"/>
    <s v="Asahan TTX-815 (12)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asahanttx8151272lsuntana"/>
    <s v=""/>
    <s v=""/>
    <m/>
  </r>
  <r>
    <x v="205"/>
    <s v="Asahan TX-819 tikus (24)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tx819tikus2496lsuntana"/>
    <s v=""/>
    <s v=""/>
    <m/>
  </r>
  <r>
    <x v="206"/>
    <s v="Asahan XL 376 aircraft (36)"/>
    <n v="2"/>
    <s v="72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asahanxl376aircraft3672boxuntana"/>
    <s v=""/>
    <s v=""/>
    <m/>
  </r>
  <r>
    <x v="207"/>
    <s v="Asahan Y 8189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asahany818936boxuntana"/>
    <s v=""/>
    <s v=""/>
    <m/>
  </r>
  <r>
    <x v="1"/>
    <s v="Balon angka Lka 3200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angkalka320050pkuntana"/>
    <s v=""/>
    <s v=""/>
    <m/>
  </r>
  <r>
    <x v="208"/>
    <s v="Balon BL 10010"/>
    <n v="8"/>
    <n v="1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alonbl10010100untana"/>
    <s v=""/>
    <s v=""/>
    <m/>
  </r>
  <r>
    <x v="1"/>
    <s v="Balon BL 100178 M/ P"/>
    <n v="0"/>
    <s v="100 PAK"/>
    <n v="-1"/>
    <n v="0"/>
    <m/>
    <m/>
    <s v=""/>
    <n v="-1"/>
    <s v=""/>
    <n v="-1"/>
    <n v="-1"/>
    <m/>
    <m/>
    <n v="-1"/>
    <m/>
    <s v=""/>
    <n v="-1"/>
    <m/>
    <s v=""/>
    <n v="-1"/>
    <m/>
    <s v=""/>
    <n v="-1"/>
    <m/>
    <s v="balonbl100178mp100pakuntana"/>
    <s v=""/>
    <n v="58"/>
    <m/>
  </r>
  <r>
    <x v="209"/>
    <s v="Balon BL 100192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bl100192100untana"/>
    <s v=""/>
    <s v=""/>
    <m/>
  </r>
  <r>
    <x v="210"/>
    <s v="Balon BL 1002"/>
    <n v="13"/>
    <n v="100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alonbl1002100untana"/>
    <s v=""/>
    <s v=""/>
    <m/>
  </r>
  <r>
    <x v="211"/>
    <s v="Balon BL 10022"/>
    <n v="4"/>
    <n v="100"/>
    <n v="3"/>
    <n v="4"/>
    <n v="3"/>
    <m/>
    <s v=""/>
    <n v="0"/>
    <n v="-1"/>
    <n v="-1"/>
    <n v="3"/>
    <m/>
    <m/>
    <n v="3"/>
    <m/>
    <s v=""/>
    <n v="3"/>
    <m/>
    <s v=""/>
    <n v="3"/>
    <m/>
    <s v=""/>
    <n v="3"/>
    <m/>
    <s v="balonbl10022100untana"/>
    <s v=""/>
    <s v=""/>
    <m/>
  </r>
  <r>
    <x v="212"/>
    <s v="Balon BL 10023"/>
    <n v="19"/>
    <n v="100"/>
    <n v="17"/>
    <n v="19"/>
    <n v="17"/>
    <m/>
    <s v=""/>
    <n v="-1"/>
    <n v="-1"/>
    <n v="-2"/>
    <n v="17"/>
    <m/>
    <m/>
    <n v="17"/>
    <m/>
    <s v=""/>
    <n v="17"/>
    <m/>
    <s v=""/>
    <n v="17"/>
    <m/>
    <s v=""/>
    <n v="17"/>
    <m/>
    <s v="balonbl10023100untana"/>
    <s v=""/>
    <n v="8"/>
    <m/>
  </r>
  <r>
    <x v="213"/>
    <s v="Balon BL 10025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25100untana"/>
    <s v=""/>
    <s v=""/>
    <m/>
  </r>
  <r>
    <x v="214"/>
    <s v="Balon BL 1003"/>
    <n v="11"/>
    <n v="100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alonbl1003100untana"/>
    <s v=""/>
    <s v=""/>
    <m/>
  </r>
  <r>
    <x v="215"/>
    <s v="Balon BL 1005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5100untana"/>
    <s v=""/>
    <s v=""/>
    <m/>
  </r>
  <r>
    <x v="216"/>
    <s v="Balon BL 1006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6100untana"/>
    <s v=""/>
    <s v=""/>
    <m/>
  </r>
  <r>
    <x v="217"/>
    <s v="Balon BL 1007"/>
    <n v="9"/>
    <n v="1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alonbl1007100untana"/>
    <s v=""/>
    <s v=""/>
    <m/>
  </r>
  <r>
    <x v="218"/>
    <s v="Balon BL 1008"/>
    <n v="7"/>
    <n v="1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alonbl1008100untana"/>
    <s v=""/>
    <s v=""/>
    <m/>
  </r>
  <r>
    <x v="219"/>
    <s v="Balon BL 10082"/>
    <n v="10"/>
    <n v="100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alonbl10082100untana"/>
    <s v=""/>
    <s v=""/>
    <m/>
  </r>
  <r>
    <x v="220"/>
    <s v="Balon BL 1009"/>
    <n v="7"/>
    <n v="1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alonbl1009100untana"/>
    <s v=""/>
    <s v=""/>
    <m/>
  </r>
  <r>
    <x v="221"/>
    <s v="Balon BL 10092"/>
    <n v="6"/>
    <n v="1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alonbl10092100untana"/>
    <s v=""/>
    <s v=""/>
    <m/>
  </r>
  <r>
    <x v="222"/>
    <s v="Balon Bulan bintang BL 1808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bulanbintangbl1808100untana"/>
    <s v=""/>
    <s v=""/>
    <m/>
  </r>
  <r>
    <x v="223"/>
    <s v="Balon Cacing LPK 2225"/>
    <n v="1"/>
    <n v="1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cacinglpk2225180untana"/>
    <s v=""/>
    <s v=""/>
    <m/>
  </r>
  <r>
    <x v="1"/>
    <s v="Balon Double BL 2402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doublebl2402100untana"/>
    <s v=""/>
    <s v=""/>
    <m/>
  </r>
  <r>
    <x v="1"/>
    <s v="Balon Foil metallik angka BFOIA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oilmetallikangkabfoia2000pcuntana"/>
    <s v=""/>
    <s v=""/>
    <m/>
  </r>
  <r>
    <x v="224"/>
    <s v="Balon FS Bintang Bulan M12"/>
    <n v="1"/>
    <s v="5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fsbintangbulanm1250pakuntana"/>
    <s v=""/>
    <s v=""/>
    <m/>
  </r>
  <r>
    <x v="1"/>
    <s v="Balon FS Cupcake LKF 3200 M 16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cupcakelkf3200m1650untana"/>
    <s v=""/>
    <s v=""/>
    <m/>
  </r>
  <r>
    <x v="225"/>
    <s v="Balon FS HS Warna 20X5 LKF 3200HBW"/>
    <n v="1"/>
    <s v="40 LPG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fshswarna20x5lkf3200hbw40lpguntana"/>
    <s v=""/>
    <s v=""/>
    <m/>
  </r>
  <r>
    <x v="1"/>
    <s v="Balon FS LKF 3200 HB"/>
    <n v="0"/>
    <s v="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lkf3200hb50pakuntana"/>
    <s v=""/>
    <s v=""/>
    <m/>
  </r>
  <r>
    <x v="1"/>
    <s v="Balon FS love love LKF 3200 M11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lovelovelkf3200m1150pkuntana"/>
    <s v=""/>
    <s v=""/>
    <m/>
  </r>
  <r>
    <x v="1"/>
    <s v="Balon FS Mickey LKF 3200 M3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fsmickeylkf3200m350pkuntana"/>
    <s v=""/>
    <s v=""/>
    <m/>
  </r>
  <r>
    <x v="226"/>
    <s v="Balon FS polkadot LKF 3200 PP"/>
    <n v="2"/>
    <s v="50 PA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lonfspolkadotlkf3200pp50pakuntana"/>
    <s v=""/>
    <s v=""/>
    <m/>
  </r>
  <r>
    <x v="227"/>
    <s v="Balon FS polkadot LKF 3200 PW"/>
    <n v="3"/>
    <s v="50 pk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alonfspolkadotlkf3200pw50pkuntana"/>
    <s v=""/>
    <s v=""/>
    <m/>
  </r>
  <r>
    <x v="1"/>
    <s v="Balon Jumbo LJ 1836"/>
    <n v="0"/>
    <s v="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jumbolj183650pakuntana"/>
    <s v=""/>
    <s v=""/>
    <m/>
  </r>
  <r>
    <x v="1"/>
    <s v="Balon Kilap 1022 20X5 LKP 2200"/>
    <n v="0"/>
    <s v="60 LP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kilap102220x5lkp220060lpguntana"/>
    <s v=""/>
    <s v=""/>
    <m/>
  </r>
  <r>
    <x v="228"/>
    <s v="Balon Kilap 1232 20X5 LKP 3200"/>
    <n v="1"/>
    <s v="50 LPG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kilap123220x5lkp320050lpguntana"/>
    <s v=""/>
    <s v=""/>
    <m/>
  </r>
  <r>
    <x v="229"/>
    <s v="Balon LKF 3200 M"/>
    <n v="1"/>
    <s v="4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lkf3200m40pakuntana"/>
    <s v=""/>
    <s v=""/>
    <m/>
  </r>
  <r>
    <x v="230"/>
    <s v="Balon LKF 3200 M3"/>
    <n v="1"/>
    <s v="4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lkf3200m340pakuntana"/>
    <s v=""/>
    <s v=""/>
    <m/>
  </r>
  <r>
    <x v="231"/>
    <s v="Balon LMP 2200"/>
    <n v="6"/>
    <s v="6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alonlmp220060pcuntana"/>
    <s v=""/>
    <s v=""/>
    <m/>
  </r>
  <r>
    <x v="232"/>
    <s v="Balon Love 1022 20x5 LKL 2200"/>
    <n v="1"/>
    <s v="75 LPG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love102220x5lkl220075lpguntana"/>
    <s v=""/>
    <s v=""/>
    <m/>
  </r>
  <r>
    <x v="1"/>
    <s v="Balon Macaron 1022 LKM 2200"/>
    <n v="0"/>
    <s v="60 LP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acaron1022lkm220060lpguntana"/>
    <s v=""/>
    <s v=""/>
    <m/>
  </r>
  <r>
    <x v="1"/>
    <s v="Balon macaron 1228 20x5 LKM 2800"/>
    <n v="0"/>
    <s v="50 LP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acaron122820x5lkm280050lpguntana"/>
    <s v=""/>
    <s v=""/>
    <m/>
  </r>
  <r>
    <x v="1"/>
    <s v="Balon metalik HB LMS 2800 HB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etalikhblms2800hb50untana"/>
    <s v=""/>
    <s v=""/>
    <m/>
  </r>
  <r>
    <x v="1"/>
    <s v="Balon metalik LKM 2800"/>
    <n v="0"/>
    <s v="5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metaliklkm280050pkuntana"/>
    <s v=""/>
    <s v=""/>
    <m/>
  </r>
  <r>
    <x v="233"/>
    <s v="Balon metalik LMP 2800"/>
    <n v="2"/>
    <s v="50 PA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lonmetaliklmp280050pakuntana"/>
    <s v=""/>
    <s v=""/>
    <m/>
  </r>
  <r>
    <x v="234"/>
    <s v="Balon metalik Yoeker (20)"/>
    <n v="37"/>
    <s v="100 Disp"/>
    <n v="37"/>
    <n v="37"/>
    <m/>
    <m/>
    <s v=""/>
    <n v="0"/>
    <s v=""/>
    <n v="0"/>
    <n v="37"/>
    <m/>
    <m/>
    <n v="37"/>
    <m/>
    <s v=""/>
    <n v="37"/>
    <m/>
    <s v=""/>
    <n v="37"/>
    <m/>
    <s v=""/>
    <n v="37"/>
    <m/>
    <s v="balonmetalikyoeker20100dispuntana"/>
    <s v=""/>
    <s v=""/>
    <m/>
  </r>
  <r>
    <x v="235"/>
    <s v="Balon mickey Kcl (20)"/>
    <n v="4"/>
    <s v="150 Disp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alonmickeykcl20150dispuntana"/>
    <s v=""/>
    <s v=""/>
    <m/>
  </r>
  <r>
    <x v="236"/>
    <s v="Balon Smile Kuning 20X5 LKS 3200SK"/>
    <n v="2"/>
    <s v="72 LPG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lonsmilekuning20x5lks3200sk72lpguntana"/>
    <s v=""/>
    <s v=""/>
    <m/>
  </r>
  <r>
    <x v="1"/>
    <s v="Balon Smile Warna LKS 3200 SW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alonsmilewarnalks3200sw50untana"/>
    <s v=""/>
    <s v=""/>
    <m/>
  </r>
  <r>
    <x v="237"/>
    <s v="Balon Tata Surya KS 1222"/>
    <n v="8"/>
    <s v="80 pk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alontatasuryaks122280pkuntana"/>
    <s v=""/>
    <s v=""/>
    <m/>
  </r>
  <r>
    <x v="238"/>
    <s v="Balon Zodiak 2260"/>
    <n v="1"/>
    <s v="80 p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lonzodiak226080pkuntana"/>
    <s v=""/>
    <s v=""/>
    <m/>
  </r>
  <r>
    <x v="239"/>
    <s v="Bando King (Raja) mix gold/ silver"/>
    <n v="2"/>
    <s v="1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ndokingrajamixgoldsilver1000pcuntana"/>
    <s v=""/>
    <s v=""/>
    <m/>
  </r>
  <r>
    <x v="240"/>
    <s v="Bando King (Ratu) gold"/>
    <n v="2"/>
    <s v="6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andokingratugold600pcuntana"/>
    <s v=""/>
    <s v=""/>
    <m/>
  </r>
  <r>
    <x v="241"/>
    <s v="Banner Ballet B312 BS"/>
    <n v="1"/>
    <s v="4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annerballetb312bs400pcuntana"/>
    <s v=""/>
    <s v=""/>
    <m/>
  </r>
  <r>
    <x v="242"/>
    <s v="Bensia 03LM4 (6202)"/>
    <n v="35"/>
    <s v="48 BOX (42)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bensia03lm4620248box42untana"/>
    <s v=""/>
    <s v=""/>
    <m/>
  </r>
  <r>
    <x v="243"/>
    <s v="Bensia 04LM1 (5921"/>
    <n v="29"/>
    <s v="48 BOX (50)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bensia04lm1592148box50untana"/>
    <s v=""/>
    <s v=""/>
    <m/>
  </r>
  <r>
    <x v="244"/>
    <s v="Bensia 05LM2 (6021)"/>
    <n v="27"/>
    <s v="48 BOX (42)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bensia05lm2602148box42untana"/>
    <s v=""/>
    <s v=""/>
    <m/>
  </r>
  <r>
    <x v="245"/>
    <s v="Bensia 06 LMH 4M-3 Hati metalik pendek"/>
    <n v="8"/>
    <s v="1152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ensia06lmh4m3hatimetalikpendek1152pcuntana"/>
    <s v=""/>
    <s v=""/>
    <m/>
  </r>
  <r>
    <x v="246"/>
    <s v="Bensia 06LM1 (6034)"/>
    <n v="17"/>
    <s v="48 BOX (36)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bensia06lm1603448box36untana"/>
    <s v=""/>
    <s v=""/>
    <m/>
  </r>
  <r>
    <x v="247"/>
    <s v="Bensia 08LM1 (6221)"/>
    <n v="20"/>
    <s v="48 BOX (36)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ensia08lm1622148box36untana"/>
    <s v=""/>
    <s v=""/>
    <m/>
  </r>
  <r>
    <x v="248"/>
    <s v="Bensia 09LM1 (6213)"/>
    <n v="24"/>
    <s v="48 BOX (42)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bensia09lm1621348box42untana"/>
    <s v=""/>
    <s v=""/>
    <m/>
  </r>
  <r>
    <x v="249"/>
    <s v="Bensia 10LM1 (6209)"/>
    <n v="13"/>
    <s v="48 BOX (50)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ensia10lm1620948box50untana"/>
    <s v=""/>
    <s v=""/>
    <m/>
  </r>
  <r>
    <x v="250"/>
    <s v="Bensia 13LM1 (6212)"/>
    <n v="22"/>
    <s v="48 BOX (50)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bensia13lm1621248box50untana"/>
    <s v=""/>
    <s v=""/>
    <m/>
  </r>
  <r>
    <x v="1"/>
    <s v="Bensia 2C BTS 128"/>
    <n v="0"/>
    <s v="3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2cbts12836boxuntana"/>
    <s v=""/>
    <s v=""/>
    <m/>
  </r>
  <r>
    <x v="251"/>
    <s v="Bensia 905"/>
    <n v="4"/>
    <s v="115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ensia9051152pcuntana"/>
    <s v=""/>
    <s v=""/>
    <m/>
  </r>
  <r>
    <x v="252"/>
    <s v="Bensia 909"/>
    <n v="3"/>
    <s v="115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ensia9091152pcuntana"/>
    <s v=""/>
    <s v=""/>
    <m/>
  </r>
  <r>
    <x v="253"/>
    <s v="Bensia 9935 pluit (42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ensia9935pluit4248boxuntana"/>
    <s v=""/>
    <s v=""/>
    <m/>
  </r>
  <r>
    <x v="254"/>
    <s v="Bensia 9938 Cermin Kaca (32)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ensia9938cerminkaca3248boxuntana"/>
    <s v=""/>
    <s v=""/>
    <m/>
  </r>
  <r>
    <x v="1"/>
    <s v="Bensia 9939 A (Faktur) 32"/>
    <n v="0"/>
    <s v="2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9939afaktur3224boxuntana"/>
    <s v=""/>
    <s v=""/>
    <m/>
  </r>
  <r>
    <x v="1"/>
    <s v="Bensia 9939 Dadu (32)"/>
    <n v="0"/>
    <s v="48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9939dadu3248boxuntana"/>
    <s v=""/>
    <s v=""/>
    <m/>
  </r>
  <r>
    <x v="255"/>
    <s v="Bensia BAEA 009 (1x50)"/>
    <n v="4"/>
    <s v="4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ensiabaea0091x5048boxuntana"/>
    <s v=""/>
    <s v=""/>
    <m/>
  </r>
  <r>
    <x v="256"/>
    <s v="Bensia CYD3-1 Smile"/>
    <n v="6"/>
    <s v="1200 set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ensiacyd31smile1200setuntana"/>
    <s v=""/>
    <s v=""/>
    <m/>
  </r>
  <r>
    <x v="257"/>
    <s v="Bensia CYD3-5 Angel 0322"/>
    <n v="8"/>
    <s v="1200 set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ensiacyd35angel03221200setuntana"/>
    <s v=""/>
    <s v=""/>
    <m/>
  </r>
  <r>
    <x v="258"/>
    <s v="Bensia CYLN 6203/ 5333"/>
    <n v="30"/>
    <s v="48 BOX (50)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bensiacyln6203533348box50untana"/>
    <s v=""/>
    <s v=""/>
    <m/>
  </r>
  <r>
    <x v="1"/>
    <s v="Bensia Dadu SF 9939A"/>
    <n v="0"/>
    <s v="24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dadusf9939a24boxuntana"/>
    <s v=""/>
    <s v=""/>
    <m/>
  </r>
  <r>
    <x v="259"/>
    <s v="Bensia Dollar"/>
    <n v="1"/>
    <s v="12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ensiadollar12grsuntana"/>
    <s v=""/>
    <s v=""/>
    <m/>
  </r>
  <r>
    <x v="260"/>
    <s v="Bensia LT 131 (30 pc) (36)"/>
    <n v="5"/>
    <s v="3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ensialt13130pc3630boxuntana"/>
    <s v=""/>
    <s v=""/>
    <m/>
  </r>
  <r>
    <x v="1"/>
    <s v="Bensia pluit 9925 A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pluit9925a40boxuntana"/>
    <s v=""/>
    <s v=""/>
    <m/>
  </r>
  <r>
    <x v="1"/>
    <s v="Bensia SF 9925 A (Pluit 42 F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sf9925apluit42f40boxuntana"/>
    <s v=""/>
    <s v=""/>
    <m/>
  </r>
  <r>
    <x v="1"/>
    <s v="Bensia SF 9925 B (Tangan 42 F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ensiasf9925btangan42f40boxuntana"/>
    <s v=""/>
    <s v=""/>
    <m/>
  </r>
  <r>
    <x v="261"/>
    <s v="Bensia SF 9925 C (Biasa)"/>
    <n v="1"/>
    <s v="3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ensiasf9925cbiasa38boxuntana"/>
    <s v=""/>
    <s v=""/>
    <m/>
  </r>
  <r>
    <x v="262"/>
    <s v="Bensia SF 9925 C (Sendok 42 Biasa)"/>
    <n v="19"/>
    <s v="40 box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bensiasf9925csendok42biasa40boxuntana"/>
    <s v=""/>
    <s v=""/>
    <m/>
  </r>
  <r>
    <x v="263"/>
    <s v="Bensia ZC 105 pluit"/>
    <n v="3"/>
    <s v="36 BOX (48)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ensiazc105pluit36box48untana"/>
    <s v=""/>
    <s v=""/>
    <m/>
  </r>
  <r>
    <x v="264"/>
    <s v="Bensia ZC 131 Fan (30 Box) isi 48"/>
    <n v="24"/>
    <s v="1728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bensiazc131fan30boxisi481728pcuntana"/>
    <s v=""/>
    <s v=""/>
    <m/>
  </r>
  <r>
    <x v="265"/>
    <s v="Bensia ZC 9937 (50)"/>
    <n v="23"/>
    <s v="72 box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bensiazc99375072boxuntana"/>
    <s v=""/>
    <s v=""/>
    <m/>
  </r>
  <r>
    <x v="266"/>
    <s v="Binder Clip 111 Flower (48)"/>
    <n v="1"/>
    <s v="96 Tab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inderclip111flower4896tabuntana"/>
    <s v=""/>
    <s v=""/>
    <m/>
  </r>
  <r>
    <x v="267"/>
    <s v="Binder Clip 155 Flower (24)"/>
    <n v="2"/>
    <s v="96 Tab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inderclip155flower2496tabuntana"/>
    <s v=""/>
    <s v=""/>
    <m/>
  </r>
  <r>
    <x v="268"/>
    <s v="Binder Note A5 besi Fancy 4D"/>
    <n v="3"/>
    <s v="1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indernotea5besifancy4d120pcuntana"/>
    <s v=""/>
    <s v=""/>
    <m/>
  </r>
  <r>
    <x v="269"/>
    <s v="Binder Note A5 Pon GZ-015 Sheepo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indernotea5pongz015sheepo96pcuntana"/>
    <s v=""/>
    <s v=""/>
    <m/>
  </r>
  <r>
    <x v="270"/>
    <s v="Binder Note A5 Pons Plst Dragon(5)/ MM(4)"/>
    <n v="7"/>
    <s v="96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indernotea5ponsplstdragon5mm496pcuntana"/>
    <s v=""/>
    <s v=""/>
    <m/>
  </r>
  <r>
    <x v="1"/>
    <s v="Bk ASB Folio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asbfolio50untana"/>
    <s v=""/>
    <s v=""/>
    <m/>
  </r>
  <r>
    <x v="1"/>
    <s v="Bk ASB Kwarto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asbkwarto100untana"/>
    <s v=""/>
    <s v=""/>
    <m/>
  </r>
  <r>
    <x v="1"/>
    <s v="Bk Bank Folio 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ankfolio50untana"/>
    <s v=""/>
    <s v=""/>
    <m/>
  </r>
  <r>
    <x v="1"/>
    <s v="Bk Bank Kwarto 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ankkwarto100untana"/>
    <s v=""/>
    <s v=""/>
    <m/>
  </r>
  <r>
    <x v="1"/>
    <s v="Bk BNPP FOLIO (PAJAK)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nppfoliopajak50untana"/>
    <s v=""/>
    <s v=""/>
    <m/>
  </r>
  <r>
    <x v="1"/>
    <s v="Bk BNPP Kwarto (PAJAK)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bnppkwartopajak100untana"/>
    <s v=""/>
    <s v=""/>
    <m/>
  </r>
  <r>
    <x v="1"/>
    <s v="Bk Diari 64K-1502 Curtisan 100lbr"/>
    <m/>
    <s v="144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64k1502curtisan100lbr144pcsuntana"/>
    <n v="103"/>
    <s v=""/>
    <m/>
  </r>
  <r>
    <x v="1"/>
    <s v="Bk Diari HL-32-1011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101196pcsuntana"/>
    <n v="104"/>
    <s v=""/>
    <m/>
  </r>
  <r>
    <x v="1"/>
    <s v="Bk Diari HL-32-3014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301496pcsuntana"/>
    <n v="105"/>
    <s v=""/>
    <m/>
  </r>
  <r>
    <x v="1"/>
    <s v="Bk Diari HL-32-3041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304196pcsuntana"/>
    <n v="106"/>
    <s v=""/>
    <m/>
  </r>
  <r>
    <x v="1"/>
    <s v="Bk Diari HL-32-3042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304296pcsuntana"/>
    <n v="107"/>
    <s v=""/>
    <m/>
  </r>
  <r>
    <x v="1"/>
    <s v="Bk Diari HL-32-3045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304596pcsuntana"/>
    <n v="108"/>
    <s v=""/>
    <m/>
  </r>
  <r>
    <x v="1"/>
    <s v="Bk Diari HL-32-3046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304696pcsuntana"/>
    <n v="109"/>
    <s v=""/>
    <m/>
  </r>
  <r>
    <x v="1"/>
    <s v="Bk Diari HL-32-3047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304796pcsuntana"/>
    <n v="110"/>
    <s v=""/>
    <m/>
  </r>
  <r>
    <x v="1"/>
    <s v="Bk Diari HL-32-3049"/>
    <m/>
    <s v="96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kdiarihl32304996pcsuntana"/>
    <n v="111"/>
    <s v=""/>
    <m/>
  </r>
  <r>
    <x v="271"/>
    <s v="Bk Diary 1273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diary1273300pcuntana"/>
    <s v=""/>
    <s v=""/>
    <m/>
  </r>
  <r>
    <x v="272"/>
    <s v="Bk Diary 1277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diary1277300pcuntana"/>
    <s v=""/>
    <s v=""/>
    <m/>
  </r>
  <r>
    <x v="1"/>
    <s v="Bk kas Folio"/>
    <n v="0"/>
    <n v="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kasfolio50untana"/>
    <s v=""/>
    <s v=""/>
    <m/>
  </r>
  <r>
    <x v="1"/>
    <s v="Bk Kas Kwarto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kaskwarto100untana"/>
    <s v=""/>
    <s v=""/>
    <m/>
  </r>
  <r>
    <x v="273"/>
    <s v="Bk mewarnai &amp; cerita miring"/>
    <n v="29"/>
    <s v="128 ls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bkmewarnai&amp;ceritamiring128lsuntana"/>
    <s v=""/>
    <s v=""/>
    <m/>
  </r>
  <r>
    <x v="274"/>
    <s v="Bk mewarnai 21x29 B"/>
    <n v="4"/>
    <s v="6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kmewarnai21x29b600pcuntana"/>
    <s v=""/>
    <s v=""/>
    <m/>
  </r>
  <r>
    <x v="1"/>
    <s v="Bk mewarnai A5/ Full color"/>
    <n v="0"/>
    <s v="4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a5fullcolor480pcuntana"/>
    <s v=""/>
    <s v=""/>
    <m/>
  </r>
  <r>
    <x v="275"/>
    <s v="Bk mewarnai ART 8 design (32x50)"/>
    <n v="9"/>
    <s v="160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kmewarnaiart8design32x501600pcuntana"/>
    <s v=""/>
    <s v=""/>
    <m/>
  </r>
  <r>
    <x v="1"/>
    <s v="Bk mewarnai ART A4 (8 design)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arta48design600untana"/>
    <s v=""/>
    <s v=""/>
    <m/>
  </r>
  <r>
    <x v="1"/>
    <s v="Bk Mewarnai ART A4 B"/>
    <n v="0"/>
    <s v="9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arta4b900pcsuntana"/>
    <s v=""/>
    <s v=""/>
    <m/>
  </r>
  <r>
    <x v="1"/>
    <s v="Bk mewarnai BT 21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bt21600untana"/>
    <s v=""/>
    <s v=""/>
    <m/>
  </r>
  <r>
    <x v="276"/>
    <s v="Bk Mewarnai BTS 5 2201"/>
    <n v="1"/>
    <s v="8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mewarnaibts52201800pcsuntana"/>
    <s v=""/>
    <s v=""/>
    <m/>
  </r>
  <r>
    <x v="277"/>
    <s v="Bk mewarnai HTL 600-650"/>
    <n v="1"/>
    <s v="1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mewarnaihtl600650160lsuntana"/>
    <s v=""/>
    <s v=""/>
    <m/>
  </r>
  <r>
    <x v="278"/>
    <s v="Bk Mewarnai Jumbo (Putri 3) SJ"/>
    <n v="1"/>
    <s v="6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mewarnaijumboputri3sj600pcsuntana"/>
    <s v=""/>
    <s v=""/>
    <m/>
  </r>
  <r>
    <x v="1"/>
    <s v="Bk mewarnai jumbo 4 Seri IF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4seriif600untana"/>
    <s v=""/>
    <s v=""/>
    <m/>
  </r>
  <r>
    <x v="1"/>
    <s v="Bk mewarnai jumbo Abjad Angka IF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abjadangkaif600untana"/>
    <s v=""/>
    <s v=""/>
    <m/>
  </r>
  <r>
    <x v="1"/>
    <s v="Bk mewarnai jumbo Enter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enter600untana"/>
    <s v=""/>
    <s v=""/>
    <m/>
  </r>
  <r>
    <x v="279"/>
    <s v="Bk mewarnai jumbo kode 8A4-1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mewarnaijumbokode8a411200pcuntana"/>
    <s v=""/>
    <s v=""/>
    <m/>
  </r>
  <r>
    <x v="1"/>
    <s v="Bk Mewarnai Jumbo SJ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mewarnaijumbosj600pcsuntana"/>
    <s v=""/>
    <s v=""/>
    <m/>
  </r>
  <r>
    <x v="1"/>
    <s v="Bk Sketsa A5-3555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sketsaa53555144pcsuntana"/>
    <s v=""/>
    <s v=""/>
    <m/>
  </r>
  <r>
    <x v="280"/>
    <s v="Bk Spiral Gliter Happy Cherub G-12 (1 Pk=6)/ A-017 polos"/>
    <n v="6"/>
    <s v="3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kspiralgliterhappycherubg121pk=6a017polos30lsuntana"/>
    <s v=""/>
    <s v=""/>
    <m/>
  </r>
  <r>
    <x v="281"/>
    <s v="Bk Spiral X-019 MM Gliter(3)/ 052 Hk(5)"/>
    <n v="8"/>
    <s v="40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kspiralx019mmgliter3052hk5400pcuntana"/>
    <s v=""/>
    <s v=""/>
    <m/>
  </r>
  <r>
    <x v="282"/>
    <s v="Bk Spiral X-053 MM timbul"/>
    <n v="2"/>
    <s v="4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spiralx053mmtimbul400pcuntana"/>
    <s v=""/>
    <s v=""/>
    <m/>
  </r>
  <r>
    <x v="1"/>
    <s v="Bk Tabungan Enter"/>
    <n v="0"/>
    <s v="3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tabunganenter3600pcsuntana"/>
    <s v=""/>
    <s v=""/>
    <m/>
  </r>
  <r>
    <x v="283"/>
    <s v="Bk/ Diary 1047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diary1047untana"/>
    <s v=""/>
    <s v=""/>
    <m/>
  </r>
  <r>
    <x v="1"/>
    <s v="Bk/ NB A 318B(1)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knba318b1120pcuntana"/>
    <s v=""/>
    <s v=""/>
    <m/>
  </r>
  <r>
    <x v="284"/>
    <s v="Bk/ NB A 326K(4)/ A 343K(1)"/>
    <n v="5"/>
    <s v="1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knba326k4a343k1180pcuntana"/>
    <s v=""/>
    <s v=""/>
    <m/>
  </r>
  <r>
    <x v="285"/>
    <s v="Bk/ NB A 331B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nba331b120pcuntana"/>
    <s v=""/>
    <s v=""/>
    <m/>
  </r>
  <r>
    <x v="286"/>
    <s v="Bk/ NB A 342K"/>
    <n v="9"/>
    <s v="18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knba342k180pcuntana"/>
    <s v=""/>
    <s v=""/>
    <m/>
  </r>
  <r>
    <x v="287"/>
    <s v="Bk/ NB Kancing A5 Dsy"/>
    <n v="2"/>
    <s v="21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knbkancinga5dsy210pcuntana"/>
    <s v=""/>
    <s v=""/>
    <m/>
  </r>
  <r>
    <x v="288"/>
    <s v="Bk/ NB Spiral 6650/ 6450 (A6)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knbspiral66506450a6240pcuntana"/>
    <s v=""/>
    <s v=""/>
    <m/>
  </r>
  <r>
    <x v="289"/>
    <s v="Bk/ NB Spiral A6-120 Tab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knbspirala6120tab160pcuntana"/>
    <s v=""/>
    <s v=""/>
    <m/>
  </r>
  <r>
    <x v="290"/>
    <s v="BkTamu ECO love"/>
    <n v="4"/>
    <s v="7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ktamuecolove7lsuntana"/>
    <s v=""/>
    <s v=""/>
    <m/>
  </r>
  <r>
    <x v="1"/>
    <s v="Block note Enter 403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enter40320lsnuntana"/>
    <s v=""/>
    <s v=""/>
    <m/>
  </r>
  <r>
    <x v="291"/>
    <s v="Block note Enter 404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locknoteenter40440lsnuntana"/>
    <s v=""/>
    <s v=""/>
    <m/>
  </r>
  <r>
    <x v="292"/>
    <s v="Block note Enter 501"/>
    <n v="1"/>
    <s v="6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locknoteenter50160lsnuntana"/>
    <s v=""/>
    <s v=""/>
    <m/>
  </r>
  <r>
    <x v="1"/>
    <s v="Block note enter spiral 403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enterspiral40320lsnuntana"/>
    <s v=""/>
    <s v=""/>
    <m/>
  </r>
  <r>
    <x v="1"/>
    <s v="Block note enter spiral 404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enterspiral40440lsnuntana"/>
    <s v=""/>
    <s v=""/>
    <m/>
  </r>
  <r>
    <x v="293"/>
    <s v="Block Note Kuning Enter"/>
    <n v="2"/>
    <s v="4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locknotekuningenter40lsnuntana"/>
    <s v=""/>
    <s v=""/>
    <m/>
  </r>
  <r>
    <x v="1"/>
    <s v="Block note spiral Enter 501"/>
    <n v="0"/>
    <s v="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locknotespiralenter5016lsnuntana"/>
    <s v=""/>
    <s v=""/>
    <m/>
  </r>
  <r>
    <x v="294"/>
    <s v="Block Note/ NB A4"/>
    <n v="3"/>
    <s v="7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locknotenba472pcuntana"/>
    <s v=""/>
    <s v=""/>
    <m/>
  </r>
  <r>
    <x v="295"/>
    <s v="BN 7102 A5-20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n7102a52096pcuntana"/>
    <s v=""/>
    <s v=""/>
    <m/>
  </r>
  <r>
    <x v="1"/>
    <s v="BN A5 60 FPHY 001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0fphy00196pcsuntana"/>
    <s v=""/>
    <s v=""/>
    <m/>
  </r>
  <r>
    <x v="1"/>
    <s v="BN A5 64833-32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332128pcsuntana"/>
    <s v=""/>
    <s v=""/>
    <m/>
  </r>
  <r>
    <x v="1"/>
    <s v="BN A5 64833-32K Slow Life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332kslowlife128pcsuntana"/>
    <s v=""/>
    <s v=""/>
    <m/>
  </r>
  <r>
    <x v="1"/>
    <s v="BN A5 64834-32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432128pcsuntana"/>
    <s v=""/>
    <s v=""/>
    <m/>
  </r>
  <r>
    <x v="1"/>
    <s v="BN A5 64834-32K Corner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432kcorner128pcsuntana"/>
    <s v=""/>
    <s v=""/>
    <m/>
  </r>
  <r>
    <x v="1"/>
    <s v="BN A5 64835-32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532128pcsuntana"/>
    <s v=""/>
    <s v=""/>
    <m/>
  </r>
  <r>
    <x v="1"/>
    <s v="BN A5 64835-32K Basket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532kbasket128pcsuntana"/>
    <s v=""/>
    <s v=""/>
    <m/>
  </r>
  <r>
    <x v="1"/>
    <s v="BN A5 64836-32K Cute"/>
    <n v="0"/>
    <s v="12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483632kcute128pcsuntana"/>
    <s v=""/>
    <s v=""/>
    <m/>
  </r>
  <r>
    <x v="1"/>
    <s v="BN A5 93206-32K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9320632k96pcsuntana"/>
    <s v=""/>
    <s v=""/>
    <m/>
  </r>
  <r>
    <x v="1"/>
    <s v="BN A5 B 018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b018172pcsuntana"/>
    <s v=""/>
    <s v=""/>
    <m/>
  </r>
  <r>
    <x v="1"/>
    <s v="BN A5 Bo.164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bo16496pcuntana"/>
    <s v=""/>
    <s v=""/>
    <m/>
  </r>
  <r>
    <x v="1"/>
    <s v="BN A5 Diyuan DW.A5-03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diyuandwa503120pcuntana"/>
    <s v=""/>
    <s v=""/>
    <m/>
  </r>
  <r>
    <x v="1"/>
    <s v="BN A5 ETJ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etj144pcuntana"/>
    <s v=""/>
    <s v=""/>
    <m/>
  </r>
  <r>
    <x v="296"/>
    <s v="BN A5 Fancy"/>
    <n v="2"/>
    <s v="18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a5fancy180pcsuntana"/>
    <s v=""/>
    <s v=""/>
    <m/>
  </r>
  <r>
    <x v="297"/>
    <s v="BN A5 Fancy 0913 (Minion)"/>
    <n v="1"/>
    <s v="7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a5fancy0913minion72pcuntana"/>
    <s v=""/>
    <s v=""/>
    <m/>
  </r>
  <r>
    <x v="298"/>
    <s v="BN A5 FPHY 001"/>
    <n v="0"/>
    <n v="96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bna5fphy00196untana"/>
    <s v=""/>
    <s v=""/>
    <m/>
  </r>
  <r>
    <x v="299"/>
    <s v="BN A5 FPHY 002"/>
    <n v="0"/>
    <s v="96 PCS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bna5fphy00296pcsuntana"/>
    <s v=""/>
    <s v=""/>
    <m/>
  </r>
  <r>
    <x v="1"/>
    <s v="BN A5 Gasta 1510 Jahit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1510jahit100untana"/>
    <s v=""/>
    <s v=""/>
    <m/>
  </r>
  <r>
    <x v="1"/>
    <s v="Bn A5 Gasta HP 2005 P"/>
    <n v="2"/>
    <s v="72 PCS"/>
    <n v="0"/>
    <n v="2"/>
    <m/>
    <m/>
    <s v=""/>
    <n v="-2"/>
    <s v=""/>
    <n v="-2"/>
    <n v="0"/>
    <m/>
    <m/>
    <n v="0"/>
    <m/>
    <s v=""/>
    <n v="0"/>
    <m/>
    <s v=""/>
    <n v="0"/>
    <m/>
    <s v=""/>
    <n v="0"/>
    <m/>
    <s v="bna5gastahp2005p72pcsuntana"/>
    <s v=""/>
    <n v="31"/>
    <m/>
  </r>
  <r>
    <x v="300"/>
    <s v="Bn A5 Gasta HP 2006 T"/>
    <n v="2"/>
    <s v="7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a5gastahp2006t72pcsuntana"/>
    <s v=""/>
    <s v=""/>
    <m/>
  </r>
  <r>
    <x v="301"/>
    <s v="Bn A5 Gasta HP 2007 F"/>
    <n v="2"/>
    <s v="72 PCS"/>
    <n v="1"/>
    <n v="2"/>
    <m/>
    <m/>
    <s v=""/>
    <n v="-1"/>
    <s v=""/>
    <n v="-1"/>
    <n v="1"/>
    <m/>
    <m/>
    <n v="1"/>
    <m/>
    <s v=""/>
    <n v="1"/>
    <m/>
    <s v=""/>
    <n v="1"/>
    <m/>
    <s v=""/>
    <n v="1"/>
    <m/>
    <s v="bna5gastahp2007f72pcsuntana"/>
    <s v=""/>
    <n v="33"/>
    <m/>
  </r>
  <r>
    <x v="302"/>
    <s v="Bn A5 Gasta HP 2008 P"/>
    <n v="1"/>
    <s v="7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a5gastahp2008p72pcsuntana"/>
    <s v=""/>
    <s v=""/>
    <m/>
  </r>
  <r>
    <x v="1"/>
    <s v="Bn A5 Gasta HP 2009 T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hp2009t72pcsuntana"/>
    <s v=""/>
    <s v=""/>
    <m/>
  </r>
  <r>
    <x v="1"/>
    <s v="Bn A5 Gasta P 2001 F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gastap2001f72pcsuntana"/>
    <s v=""/>
    <s v=""/>
    <m/>
  </r>
  <r>
    <x v="1"/>
    <s v="Bn A5 Gasta P 2002 P"/>
    <n v="1"/>
    <s v="72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bna5gastap2002p72pcsuntana"/>
    <s v=""/>
    <n v="32"/>
    <m/>
  </r>
  <r>
    <x v="303"/>
    <s v="Bn A5 Gasta P 2002 T"/>
    <n v="2"/>
    <s v="72 PCS"/>
    <n v="1"/>
    <n v="2"/>
    <m/>
    <m/>
    <s v=""/>
    <n v="-1"/>
    <s v=""/>
    <n v="-1"/>
    <n v="1"/>
    <m/>
    <m/>
    <n v="1"/>
    <m/>
    <s v=""/>
    <n v="1"/>
    <m/>
    <s v=""/>
    <n v="1"/>
    <m/>
    <s v=""/>
    <n v="1"/>
    <m/>
    <s v="bna5gastap2002t72pcsuntana"/>
    <s v=""/>
    <n v="120"/>
    <m/>
  </r>
  <r>
    <x v="1"/>
    <s v="Bn A5 Microtop BT 36 Batik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microtopbt36batik120pcsuntana"/>
    <s v=""/>
    <s v=""/>
    <m/>
  </r>
  <r>
    <x v="1"/>
    <s v="Bn A5 Microtop CM 36 Campus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microtopcm36campus120pcsuntana"/>
    <s v=""/>
    <s v=""/>
    <m/>
  </r>
  <r>
    <x v="1"/>
    <s v="BN A5 Microtop UT 35 University"/>
    <n v="2"/>
    <s v="120 PCS"/>
    <n v="0"/>
    <n v="2"/>
    <m/>
    <m/>
    <s v=""/>
    <n v="-2"/>
    <s v=""/>
    <n v="-2"/>
    <n v="0"/>
    <m/>
    <m/>
    <n v="0"/>
    <m/>
    <s v=""/>
    <n v="0"/>
    <m/>
    <s v=""/>
    <n v="0"/>
    <m/>
    <s v=""/>
    <n v="0"/>
    <m/>
    <s v="bna5microtoput35university120pcsuntana"/>
    <s v=""/>
    <n v="29"/>
    <m/>
  </r>
  <r>
    <x v="1"/>
    <s v="BN A5 Rabbit/ koala"/>
    <n v="0"/>
    <s v="6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rabbitkoala66pcuntana"/>
    <s v=""/>
    <s v=""/>
    <m/>
  </r>
  <r>
    <x v="304"/>
    <s v="BN A5 Sika B(1)/ or(1) ring 20"/>
    <n v="2"/>
    <n v="72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a5sikab1or1ring2072untana"/>
    <s v=""/>
    <s v=""/>
    <m/>
  </r>
  <r>
    <x v="305"/>
    <s v="BN A5 Sika Kuning ring 20"/>
    <n v="1"/>
    <n v="72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a5sikakuningring2072untana"/>
    <s v=""/>
    <s v=""/>
    <m/>
  </r>
  <r>
    <x v="1"/>
    <s v="BN A5-20 H-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20h172pcsuntana"/>
    <s v=""/>
    <s v=""/>
    <m/>
  </r>
  <r>
    <x v="1"/>
    <s v="BN A5-60 FPHY002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a560fphy00296pcsuntana"/>
    <s v=""/>
    <s v=""/>
    <m/>
  </r>
  <r>
    <x v="1"/>
    <s v="BN B5 26H-3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26h372untana"/>
    <s v=""/>
    <s v=""/>
    <m/>
  </r>
  <r>
    <x v="1"/>
    <s v="BN B5 5938-32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59383296untana"/>
    <s v=""/>
    <s v=""/>
    <m/>
  </r>
  <r>
    <x v="1"/>
    <s v="BN B5 60 FPHY 00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60fphy00172pcsuntana"/>
    <s v=""/>
    <s v=""/>
    <m/>
  </r>
  <r>
    <x v="1"/>
    <s v="BN B5 8102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810272pcsuntana"/>
    <s v=""/>
    <s v=""/>
    <m/>
  </r>
  <r>
    <x v="1"/>
    <s v="BN B5 93.833-16K Slow Life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316kslowlife96pcsuntana"/>
    <s v=""/>
    <s v=""/>
    <m/>
  </r>
  <r>
    <x v="1"/>
    <s v="BN B5 93.834-16K Corner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416kcorner96pcsuntana"/>
    <s v=""/>
    <s v=""/>
    <m/>
  </r>
  <r>
    <x v="1"/>
    <s v="BN B5 93.835-16K Street Basket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516kstreetbasket96pcsuntana"/>
    <s v=""/>
    <s v=""/>
    <m/>
  </r>
  <r>
    <x v="1"/>
    <s v="BN B5 93.836-16K Cute Activity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616kcuteactivity96pcsuntana"/>
    <s v=""/>
    <s v=""/>
    <m/>
  </r>
  <r>
    <x v="1"/>
    <s v="BN B5 93833-16K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316k96untana"/>
    <s v=""/>
    <s v=""/>
    <m/>
  </r>
  <r>
    <x v="1"/>
    <s v="BN B5 93834 16K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416k96pcsuntana"/>
    <s v=""/>
    <s v=""/>
    <m/>
  </r>
  <r>
    <x v="1"/>
    <s v="BN B5 93835-16K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516k96untana"/>
    <s v=""/>
    <s v=""/>
    <m/>
  </r>
  <r>
    <x v="1"/>
    <s v="BN B5 93836 (1), 93833 (1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6193833196pcsuntana"/>
    <s v=""/>
    <s v=""/>
    <m/>
  </r>
  <r>
    <x v="1"/>
    <s v="BN B5 93836-16K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9383616k96untana"/>
    <s v=""/>
    <s v=""/>
    <m/>
  </r>
  <r>
    <x v="306"/>
    <s v="BN B5 Abstrak"/>
    <n v="1"/>
    <s v="6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b5abstrak60pcsuntana"/>
    <s v=""/>
    <s v=""/>
    <m/>
  </r>
  <r>
    <x v="1"/>
    <s v="BN B5 B 0181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b018172untana"/>
    <s v=""/>
    <s v=""/>
    <m/>
  </r>
  <r>
    <x v="1"/>
    <s v="BN B5 FPHY 001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fphy00172untana"/>
    <s v=""/>
    <s v=""/>
    <m/>
  </r>
  <r>
    <x v="1"/>
    <s v="BN B5 FPHY 002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fphy00272untana"/>
    <s v=""/>
    <s v=""/>
    <m/>
  </r>
  <r>
    <x v="1"/>
    <s v="Bn B5 Gasta CL 1909 College"/>
    <n v="1"/>
    <s v="96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bnb5gastacl1909college96pcsuntana"/>
    <s v=""/>
    <n v="123"/>
    <m/>
  </r>
  <r>
    <x v="1"/>
    <s v="Bn B5 Gasta CM 1909 Campus"/>
    <n v="1"/>
    <s v="96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bnb5gastacm1909campus96pcsuntana"/>
    <s v=""/>
    <n v="30"/>
    <m/>
  </r>
  <r>
    <x v="1"/>
    <s v="Bn B5 Gasta HP 2605 P"/>
    <n v="1"/>
    <s v="48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nb5gastahp2605p48pcsuntana"/>
    <s v=""/>
    <s v=""/>
    <m/>
  </r>
  <r>
    <x v="307"/>
    <s v="Bn B5 Gasta HP 2606 T"/>
    <n v="1"/>
    <s v="4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b5gastahp2606t48pcsuntana"/>
    <s v=""/>
    <s v=""/>
    <m/>
  </r>
  <r>
    <x v="1"/>
    <s v="Bn B5 Gasta HP 2607 F"/>
    <n v="1"/>
    <s v="48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nb5gastahp2607f48pcsuntana"/>
    <s v=""/>
    <s v=""/>
    <m/>
  </r>
  <r>
    <x v="308"/>
    <s v="Bn B5 Gasta P 2601 F"/>
    <n v="1"/>
    <s v="4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b5gastap2601f48pcsuntana"/>
    <s v=""/>
    <s v=""/>
    <m/>
  </r>
  <r>
    <x v="1"/>
    <s v="Bn B5 Gasta P 2602 P"/>
    <n v="1"/>
    <s v="48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bnb5gastap2602p48pcsuntana"/>
    <s v=""/>
    <n v="121"/>
    <m/>
  </r>
  <r>
    <x v="309"/>
    <s v="Bn B5 Gasta P 2602 T"/>
    <n v="1"/>
    <s v="4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b5gastap2602t48pcsuntana"/>
    <s v=""/>
    <s v=""/>
    <m/>
  </r>
  <r>
    <x v="310"/>
    <s v="Bn B5 Gasta Slip BT 65 Batik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b5gastaslipbt65batik96pcsuntana"/>
    <s v=""/>
    <s v=""/>
    <m/>
  </r>
  <r>
    <x v="1"/>
    <s v="Bn B5 Gasta UN 1909 University"/>
    <n v="1"/>
    <s v="96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bnb5gastaun1909university96pcsuntana"/>
    <s v=""/>
    <n v="122"/>
    <m/>
  </r>
  <r>
    <x v="1"/>
    <s v="BN B5 warna koala"/>
    <n v="0"/>
    <s v="5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b5warnakoala54pcuntana"/>
    <s v=""/>
    <s v=""/>
    <m/>
  </r>
  <r>
    <x v="1"/>
    <s v="BN Gasta A5 1510 Jahit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a51510jahit100pcsuntana"/>
    <s v=""/>
    <s v=""/>
    <m/>
  </r>
  <r>
    <x v="1"/>
    <s v="BN gasta A5 2005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a5200572pcsuntana"/>
    <s v=""/>
    <s v=""/>
    <m/>
  </r>
  <r>
    <x v="1"/>
    <s v="BN Gasta A5 W2 77725-25 Vintage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a5w27772525vintage120pcsuntana"/>
    <s v=""/>
    <s v=""/>
    <m/>
  </r>
  <r>
    <x v="1"/>
    <s v="BN Gasta B5 B 65 Batik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gastab5b65batik96pcsuntana"/>
    <s v=""/>
    <s v=""/>
    <m/>
  </r>
  <r>
    <x v="311"/>
    <s v="BN memo batik T(76)"/>
    <n v="10"/>
    <s v="384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nmemobatikt76384pcuntana"/>
    <s v=""/>
    <s v=""/>
    <m/>
  </r>
  <r>
    <x v="1"/>
    <s v="BN Microtop A5 CA 35 Campus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microtopa5ca35campus120pcsuntana"/>
    <s v=""/>
    <s v=""/>
    <m/>
  </r>
  <r>
    <x v="1"/>
    <s v="BN Microtop A5 CL 35 College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microtopa5cl35college120pcsuntana"/>
    <s v=""/>
    <s v=""/>
    <m/>
  </r>
  <r>
    <x v="312"/>
    <s v="BN S 032k - S002 PR"/>
    <n v="1"/>
    <s v="2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032ks002pr296pcuntana"/>
    <s v=""/>
    <s v=""/>
    <m/>
  </r>
  <r>
    <x v="313"/>
    <s v="BN Slip A5 Sika Campus"/>
    <n v="9"/>
    <n v="72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nslipa5sikacampus72untana"/>
    <s v=""/>
    <s v=""/>
    <m/>
  </r>
  <r>
    <x v="314"/>
    <s v="BN Tali AA 0321-01/ 02 A6-80"/>
    <n v="2"/>
    <s v="24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taliaa03210102a680240pcsuntana"/>
    <s v=""/>
    <s v=""/>
    <m/>
  </r>
  <r>
    <x v="1"/>
    <s v="BN Tali AA 0321-03/ 04 A6-80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0304a680240pcsuntana"/>
    <s v=""/>
    <s v=""/>
    <m/>
  </r>
  <r>
    <x v="1"/>
    <s v="BN Tali AA 0321-05 A6-80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05a680240pcsuntana"/>
    <s v=""/>
    <s v=""/>
    <m/>
  </r>
  <r>
    <x v="1"/>
    <s v="BN Tali AA 0321-07 (0) / 08 A6-80 (1)"/>
    <n v="1"/>
    <s v="240 PCS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bntaliaa032107008a6801240pcsuntana"/>
    <s v=""/>
    <n v="141"/>
    <m/>
  </r>
  <r>
    <x v="315"/>
    <s v="BN Tali AA 0321-14/ 15 A7-80"/>
    <n v="2"/>
    <s v="38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taliaa03211415a780384pcsuntana"/>
    <s v=""/>
    <s v=""/>
    <m/>
  </r>
  <r>
    <x v="316"/>
    <s v="BN Tali AA 0321-16/ 17 A7-80"/>
    <n v="2"/>
    <s v="38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ntaliaa03211617a780384pcsuntana"/>
    <s v=""/>
    <s v=""/>
    <m/>
  </r>
  <r>
    <x v="1"/>
    <s v="BN Tali AA 0321-21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1a58096pcsuntana"/>
    <s v=""/>
    <s v=""/>
    <m/>
  </r>
  <r>
    <x v="1"/>
    <s v="BN Tali AA 0321-23/ 24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324a58096pcsuntana"/>
    <s v=""/>
    <s v=""/>
    <m/>
  </r>
  <r>
    <x v="1"/>
    <s v="BN Tali AA 0321-25/ 26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526a58096pcsuntana"/>
    <s v=""/>
    <s v=""/>
    <m/>
  </r>
  <r>
    <x v="1"/>
    <s v="BN Tali AA 0321-27/ 28 A5-8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728a58096pcsuntana"/>
    <s v=""/>
    <s v=""/>
    <m/>
  </r>
  <r>
    <x v="1"/>
    <s v="BN Tali AA 0321-29/ 30 A5-50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taliaa03212930a55096pcsuntana"/>
    <s v=""/>
    <s v=""/>
    <m/>
  </r>
  <r>
    <x v="317"/>
    <s v="BN Tali AA0321-06/A6-80/BEAR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06a680bear240pcsuntana"/>
    <s v=""/>
    <s v=""/>
    <m/>
  </r>
  <r>
    <x v="318"/>
    <s v="BN Tali AA0321-09/A6-80/UNIVERSE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09a680universe240pcsuntana"/>
    <s v=""/>
    <s v=""/>
    <m/>
  </r>
  <r>
    <x v="319"/>
    <s v="BN Tali AA0321-10/A6-80/SR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0a680sr240pcsuntana"/>
    <s v=""/>
    <s v=""/>
    <m/>
  </r>
  <r>
    <x v="320"/>
    <s v="BN Tali AA0321-11/A7-80/FRUIT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1a780fruit384pcsuntana"/>
    <s v=""/>
    <s v=""/>
    <m/>
  </r>
  <r>
    <x v="321"/>
    <s v="BN Tali AA0321-12/A7-80/GLOWING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2a780glowing384pcsuntana"/>
    <s v=""/>
    <s v=""/>
    <m/>
  </r>
  <r>
    <x v="322"/>
    <s v="BN Tali AA0321-13/A7-80/BALLOON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3a780balloon384pcsuntana"/>
    <s v=""/>
    <s v=""/>
    <m/>
  </r>
  <r>
    <x v="323"/>
    <s v="BN Tali AA0321-18/A7-80/LUCU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8a780lucu384pcsuntana"/>
    <s v=""/>
    <s v=""/>
    <m/>
  </r>
  <r>
    <x v="324"/>
    <s v="BN Tali AA0321-19/A7-80/UNIVERSE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19a780universe384pcsuntana"/>
    <s v=""/>
    <s v=""/>
    <m/>
  </r>
  <r>
    <x v="325"/>
    <s v="BN Tali AA0321-20/A7-80/SR"/>
    <n v="1"/>
    <s v="38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aliaa032120a780sr384pcsuntana"/>
    <s v=""/>
    <s v=""/>
    <m/>
  </r>
  <r>
    <x v="1"/>
    <s v="BN Wengu A5 B0164 3W(4 pc), 4W(92 pc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wengua5b01643w4pc4w92pc96pcsuntana"/>
    <s v=""/>
    <s v=""/>
    <m/>
  </r>
  <r>
    <x v="326"/>
    <s v="BN Wengu A5-B 0164 (3W)"/>
    <n v="24"/>
    <s v="96 PCS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bnwengua5b01643w96pcsuntana"/>
    <s v=""/>
    <s v=""/>
    <m/>
  </r>
  <r>
    <x v="327"/>
    <s v="BN Wengu A5-B 0164 (4W)"/>
    <n v="60"/>
    <s v="96 PCS"/>
    <n v="60"/>
    <n v="60"/>
    <m/>
    <m/>
    <s v=""/>
    <n v="0"/>
    <s v=""/>
    <n v="0"/>
    <n v="60"/>
    <m/>
    <m/>
    <n v="60"/>
    <m/>
    <s v=""/>
    <n v="60"/>
    <m/>
    <s v=""/>
    <n v="60"/>
    <m/>
    <s v=""/>
    <n v="60"/>
    <m/>
    <s v="bnwengua5b01644w96pcsuntana"/>
    <s v=""/>
    <s v=""/>
    <m/>
  </r>
  <r>
    <x v="328"/>
    <s v="BN Wengu B5-B 0164 (4W)"/>
    <n v="15"/>
    <n v="72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nwengub5b01644w72untana"/>
    <s v=""/>
    <s v=""/>
    <m/>
  </r>
  <r>
    <x v="329"/>
    <s v="BNL A2560-37/38/ A5 besar"/>
    <n v="1"/>
    <s v="3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la25603738a5besar36lsuntana"/>
    <s v=""/>
    <s v=""/>
    <m/>
  </r>
  <r>
    <x v="330"/>
    <s v="BNS XB 72k 1273"/>
    <n v="1"/>
    <s v="2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xb72k127324lsuntana"/>
    <s v=""/>
    <s v=""/>
    <m/>
  </r>
  <r>
    <x v="1"/>
    <s v="BNS XB 72k 1352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sxb72k1352300pcuntana"/>
    <s v=""/>
    <s v=""/>
    <m/>
  </r>
  <r>
    <x v="1"/>
    <s v="BNS XB 72k 1400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nsxb72k1400300pcuntana"/>
    <s v=""/>
    <s v=""/>
    <m/>
  </r>
  <r>
    <x v="331"/>
    <s v="BNS XQ 95k 415/ 440"/>
    <n v="1"/>
    <n v="4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xq95k415440480untana"/>
    <s v=""/>
    <s v=""/>
    <m/>
  </r>
  <r>
    <x v="332"/>
    <s v="BNS XQ 95k 500/ 511"/>
    <n v="1"/>
    <n v="4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sxq95k500511480untana"/>
    <s v=""/>
    <s v=""/>
    <m/>
  </r>
  <r>
    <x v="333"/>
    <s v="BNT 2560-45"/>
    <n v="1"/>
    <s v="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nt256045200pcuntana"/>
    <s v=""/>
    <s v=""/>
    <m/>
  </r>
  <r>
    <x v="334"/>
    <s v="Box file besi microtop MT 115/ 155"/>
    <n v="1"/>
    <s v="2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oxfilebesimicrotopmt11515524pcsuntana"/>
    <s v=""/>
    <s v=""/>
    <m/>
  </r>
  <r>
    <x v="1"/>
    <s v="Box File Enter Bentuk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enterbentuk8lsnuntana"/>
    <s v=""/>
    <s v=""/>
    <m/>
  </r>
  <r>
    <x v="335"/>
    <s v="Box File Enter kcg Biru"/>
    <n v="4"/>
    <s v="6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oxfileenterkcgbiru60pcsuntana"/>
    <s v=""/>
    <s v=""/>
    <m/>
  </r>
  <r>
    <x v="336"/>
    <s v="Box File Enter kcg Hitam"/>
    <n v="2"/>
    <s v="6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oxfileenterkcghitam60pcsuntana"/>
    <s v=""/>
    <s v=""/>
    <m/>
  </r>
  <r>
    <x v="1"/>
    <s v="Box file enter kcg Ht(1)/ B(1)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enterkcght1b160pcuntana"/>
    <s v=""/>
    <s v=""/>
    <m/>
  </r>
  <r>
    <x v="337"/>
    <s v="Box file Microtop A.618/ 3 susun"/>
    <n v="5"/>
    <s v="4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oxfilemicrotopa6183susun48pcuntana"/>
    <s v=""/>
    <s v=""/>
    <m/>
  </r>
  <r>
    <x v="338"/>
    <s v="Box file Microtop A.648/ 4 susun"/>
    <n v="2"/>
    <s v="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oxfilemicrotopa6484susun40pcuntana"/>
    <s v=""/>
    <s v=""/>
    <m/>
  </r>
  <r>
    <x v="1"/>
    <s v="Box File MT 115 (SB 221503)"/>
    <n v="0"/>
    <s v="2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mt115sb22150324pcsuntana"/>
    <s v=""/>
    <s v=""/>
    <m/>
  </r>
  <r>
    <x v="339"/>
    <s v="Box file tylo C 306 Bmuda(6), M(4)"/>
    <n v="10"/>
    <s v="48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oxfiletyloc306bmuda6m448pcuntana"/>
    <s v=""/>
    <s v=""/>
    <m/>
  </r>
  <r>
    <x v="340"/>
    <s v="Box file tylo C 306 ht(6), Btua(3)"/>
    <n v="9"/>
    <s v="48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oxfiletyloc306ht6btua348pcuntana"/>
    <s v=""/>
    <s v=""/>
    <m/>
  </r>
  <r>
    <x v="341"/>
    <s v="Box file tylo C 306 Orange(4), Hj(4)"/>
    <n v="8"/>
    <s v="48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oxfiletyloc306orange4hj448pcuntana"/>
    <s v=""/>
    <s v=""/>
    <m/>
  </r>
  <r>
    <x v="1"/>
    <s v="Box file V Tech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oxfilevtech72pcuntana"/>
    <s v=""/>
    <s v=""/>
    <m/>
  </r>
  <r>
    <x v="342"/>
    <s v="Bp 013 (69030) hati+ mainan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01369030hatimainan144lsuntana"/>
    <s v=""/>
    <s v=""/>
    <m/>
  </r>
  <r>
    <x v="343"/>
    <s v="Bp 0218 Sekuter (48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0218sekuter48144lsuntana"/>
    <s v=""/>
    <s v=""/>
    <m/>
  </r>
  <r>
    <x v="344"/>
    <s v="Bp 0313"/>
    <n v="1"/>
    <s v="19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0313192lsuntana"/>
    <s v=""/>
    <s v=""/>
    <m/>
  </r>
  <r>
    <x v="345"/>
    <s v="Bp 0908/ S3 Biru (36)"/>
    <n v="6"/>
    <s v="4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0908s3biru3640boxuntana"/>
    <s v=""/>
    <s v=""/>
    <m/>
  </r>
  <r>
    <x v="346"/>
    <s v="Bp 0910 boneka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0910boneka144lsuntana"/>
    <s v=""/>
    <s v=""/>
    <m/>
  </r>
  <r>
    <x v="347"/>
    <s v="Bp 0929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0929144lsuntana"/>
    <s v=""/>
    <s v=""/>
    <m/>
  </r>
  <r>
    <x v="348"/>
    <s v="Bp 10w Smurf(1)/ 4w Smurf(1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10wsmurf14wsmurf136boxuntana"/>
    <s v=""/>
    <s v=""/>
    <m/>
  </r>
  <r>
    <x v="349"/>
    <s v="Bp 1120 kaki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1120kaki144lsuntana"/>
    <s v=""/>
    <s v=""/>
    <m/>
  </r>
  <r>
    <x v="350"/>
    <s v="Bp 116 (36)"/>
    <n v="6"/>
    <s v="48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1163648boxuntana"/>
    <s v=""/>
    <s v=""/>
    <m/>
  </r>
  <r>
    <x v="351"/>
    <s v="Bp 1188"/>
    <n v="15"/>
    <s v="144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1188144lsuntana"/>
    <s v=""/>
    <s v=""/>
    <m/>
  </r>
  <r>
    <x v="352"/>
    <s v="Bp 12/ on off M mouse"/>
    <n v="5"/>
    <s v="20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12onoffmmouse200lsuntana"/>
    <s v=""/>
    <s v=""/>
    <m/>
  </r>
  <r>
    <x v="353"/>
    <s v="Bp 12w 2010M 19A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12w2010m19a144lsuntana"/>
    <s v=""/>
    <s v=""/>
    <m/>
  </r>
  <r>
    <x v="354"/>
    <s v="Bp 12W GLP SQ-01 Glitter"/>
    <n v="8"/>
    <s v="24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12wglpsq01glitter240lsuntana"/>
    <s v=""/>
    <s v=""/>
    <m/>
  </r>
  <r>
    <x v="355"/>
    <s v="Bp 1518(1)"/>
    <n v="1"/>
    <s v="19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15181192lsuntana"/>
    <s v=""/>
    <s v=""/>
    <m/>
  </r>
  <r>
    <x v="356"/>
    <s v="Bp 1890 jamur"/>
    <n v="3"/>
    <s v="1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1890jamur18boxuntana"/>
    <s v=""/>
    <s v=""/>
    <m/>
  </r>
  <r>
    <x v="357"/>
    <s v="Bp 2028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2028144lsuntana"/>
    <s v=""/>
    <s v=""/>
    <m/>
  </r>
  <r>
    <x v="358"/>
    <s v="Bp 2313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313144lsuntana"/>
    <s v=""/>
    <s v=""/>
    <m/>
  </r>
  <r>
    <x v="359"/>
    <s v="Bp 2319 (1)/ 9809 (3)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2319198093144lsuntana"/>
    <s v=""/>
    <s v=""/>
    <m/>
  </r>
  <r>
    <x v="360"/>
    <s v="Bp 2325 (1)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3251144lsuntana"/>
    <s v=""/>
    <s v=""/>
    <m/>
  </r>
  <r>
    <x v="361"/>
    <s v="Bp 2326 (2)/ 9928 (3)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2326299283144lsuntana"/>
    <s v=""/>
    <s v=""/>
    <m/>
  </r>
  <r>
    <x v="362"/>
    <s v="Bp 25001"/>
    <n v="5"/>
    <s v="1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2500118boxuntana"/>
    <s v=""/>
    <s v=""/>
    <m/>
  </r>
  <r>
    <x v="363"/>
    <s v="Bp 25001"/>
    <n v="5"/>
    <s v="36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2500136boxuntana"/>
    <s v=""/>
    <s v=""/>
    <m/>
  </r>
  <r>
    <x v="364"/>
    <s v="Bp 2628"/>
    <n v="4"/>
    <s v="3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262836boxuntana"/>
    <s v=""/>
    <s v=""/>
    <m/>
  </r>
  <r>
    <x v="365"/>
    <s v="Bp 2710 tentara"/>
    <n v="3"/>
    <s v="1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2710tentara18boxuntana"/>
    <s v=""/>
    <s v=""/>
    <m/>
  </r>
  <r>
    <x v="366"/>
    <s v="Bp 2710 tentara (48)"/>
    <n v="4"/>
    <s v="1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2710tentara4816boxuntana"/>
    <s v=""/>
    <s v=""/>
    <m/>
  </r>
  <r>
    <x v="367"/>
    <s v="Bp 2710 tentara (48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710tentara4820boxuntana"/>
    <s v=""/>
    <s v=""/>
    <m/>
  </r>
  <r>
    <x v="368"/>
    <s v="Bp 2725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725120lsuntana"/>
    <s v=""/>
    <s v=""/>
    <m/>
  </r>
  <r>
    <x v="369"/>
    <s v="Bp 2731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273118boxuntana"/>
    <s v=""/>
    <s v=""/>
    <m/>
  </r>
  <r>
    <x v="1"/>
    <s v="Bp 2801 Gantungan Gading"/>
    <n v="1"/>
    <s v="144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bp2801gantungangading144lsnuntana"/>
    <s v=""/>
    <s v=""/>
    <m/>
  </r>
  <r>
    <x v="370"/>
    <s v="Bp 2816 Gantungan Gading"/>
    <n v="2"/>
    <s v="144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2816gantungangading144lsnuntana"/>
    <s v=""/>
    <s v=""/>
    <m/>
  </r>
  <r>
    <x v="371"/>
    <s v="Bp 3028 love straw (7=18 box/ 1= 21 box) 1x48"/>
    <n v="4"/>
    <s v="18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3028lovestraw7=18box1=21box1x4818boxuntana"/>
    <s v=""/>
    <s v=""/>
    <m/>
  </r>
  <r>
    <x v="1"/>
    <s v="Bp 31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313144lsnuntana"/>
    <s v=""/>
    <s v=""/>
    <m/>
  </r>
  <r>
    <x v="372"/>
    <s v="Bp 3333 gelas + pedang"/>
    <n v="1"/>
    <s v="72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3333gelaspedang72boxuntana"/>
    <s v=""/>
    <s v=""/>
    <m/>
  </r>
  <r>
    <x v="373"/>
    <s v="Bp 3653 kuda (48)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3653kuda4818boxuntana"/>
    <s v=""/>
    <s v=""/>
    <m/>
  </r>
  <r>
    <x v="374"/>
    <s v="Bp 380 (1x36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3801x3648boxuntana"/>
    <s v=""/>
    <s v=""/>
    <m/>
  </r>
  <r>
    <x v="375"/>
    <s v="Bp 389 AB (1x36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389ab1x3648boxuntana"/>
    <s v=""/>
    <s v=""/>
    <m/>
  </r>
  <r>
    <x v="376"/>
    <s v="Bp 4W 2307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4w2307144lsnuntana"/>
    <s v=""/>
    <s v=""/>
    <m/>
  </r>
  <r>
    <x v="1"/>
    <s v="Bp 4W box (P1081)"/>
    <n v="0"/>
    <s v="10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4wboxp1081108lsuntana"/>
    <s v=""/>
    <s v=""/>
    <m/>
  </r>
  <r>
    <x v="1"/>
    <s v="Bp 4W Tozcha 84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4wtozcha8401144lsnuntana"/>
    <s v=""/>
    <s v=""/>
    <m/>
  </r>
  <r>
    <x v="377"/>
    <s v="Bp 506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506144lsuntana"/>
    <s v=""/>
    <s v=""/>
    <m/>
  </r>
  <r>
    <x v="378"/>
    <s v="Bp 566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566144lsuntana"/>
    <s v=""/>
    <s v=""/>
    <m/>
  </r>
  <r>
    <x v="379"/>
    <s v="Bp 6 warna HK 6060 (24)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6warnahk60602460boxuntana"/>
    <s v=""/>
    <s v=""/>
    <m/>
  </r>
  <r>
    <x v="380"/>
    <s v="Bp 6653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6653144lsuntana"/>
    <s v=""/>
    <s v=""/>
    <m/>
  </r>
  <r>
    <x v="381"/>
    <s v="Bp 680 diamond Hati (48)"/>
    <n v="6"/>
    <s v="2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680diamondhati4820boxuntana"/>
    <s v=""/>
    <s v=""/>
    <m/>
  </r>
  <r>
    <x v="382"/>
    <s v="Bp 68003 apel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68003apel144lsuntana"/>
    <s v=""/>
    <s v=""/>
    <m/>
  </r>
  <r>
    <x v="383"/>
    <s v="Bp 688/ S3 Biru (30)"/>
    <n v="1"/>
    <s v="32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688s3biru3032boxuntana"/>
    <s v=""/>
    <s v=""/>
    <m/>
  </r>
  <r>
    <x v="384"/>
    <s v="Bp 6w 6767 sika"/>
    <n v="2"/>
    <s v="10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6w6767sika108lsuntana"/>
    <s v=""/>
    <s v=""/>
    <m/>
  </r>
  <r>
    <x v="385"/>
    <s v="Bp 6w MIX karakter 6 gambar"/>
    <n v="9"/>
    <s v="129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6wmixkarakter6gambar1296pcuntana"/>
    <s v=""/>
    <s v=""/>
    <m/>
  </r>
  <r>
    <x v="386"/>
    <s v="Bp 7013"/>
    <n v="13"/>
    <s v="192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p7013192lsuntana"/>
    <s v=""/>
    <s v=""/>
    <m/>
  </r>
  <r>
    <x v="387"/>
    <s v="Bp 7022 kunci"/>
    <n v="40"/>
    <s v="192 ls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bp7022kunci192lsuntana"/>
    <s v=""/>
    <s v=""/>
    <m/>
  </r>
  <r>
    <x v="388"/>
    <s v="Bp 7026"/>
    <n v="15"/>
    <s v="192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7026192lsuntana"/>
    <s v=""/>
    <s v=""/>
    <m/>
  </r>
  <r>
    <x v="1"/>
    <s v="Bp 7035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7035192lsuntana"/>
    <s v=""/>
    <s v=""/>
    <m/>
  </r>
  <r>
    <x v="389"/>
    <s v="Bp 7038"/>
    <n v="6"/>
    <s v="192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7038192lsuntana"/>
    <s v=""/>
    <s v=""/>
    <m/>
  </r>
  <r>
    <x v="390"/>
    <s v="Bp 7039"/>
    <n v="1"/>
    <s v="19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7039192lsuntana"/>
    <s v=""/>
    <s v=""/>
    <m/>
  </r>
  <r>
    <x v="391"/>
    <s v="Bp 7043"/>
    <n v="40"/>
    <s v="192 ls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bp7043192lsuntana"/>
    <s v=""/>
    <s v=""/>
    <m/>
  </r>
  <r>
    <x v="392"/>
    <s v="Bp 7045"/>
    <n v="28"/>
    <s v="192 ls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bp7045192lsuntana"/>
    <s v=""/>
    <s v=""/>
    <m/>
  </r>
  <r>
    <x v="1"/>
    <s v="Bp 7054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7054192lsuntana"/>
    <s v=""/>
    <s v=""/>
    <m/>
  </r>
  <r>
    <x v="393"/>
    <s v="Bp 7064"/>
    <n v="10"/>
    <s v="192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p7064192lsuntana"/>
    <s v=""/>
    <s v=""/>
    <m/>
  </r>
  <r>
    <x v="394"/>
    <s v="Bp 7067"/>
    <n v="15"/>
    <s v="192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7067192lsuntana"/>
    <s v=""/>
    <s v=""/>
    <m/>
  </r>
  <r>
    <x v="395"/>
    <s v="Bp 7092"/>
    <n v="35"/>
    <s v="192 ls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bp7092192lsuntana"/>
    <s v=""/>
    <s v=""/>
    <m/>
  </r>
  <r>
    <x v="396"/>
    <s v="Bp 789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78948boxuntana"/>
    <s v=""/>
    <s v=""/>
    <m/>
  </r>
  <r>
    <x v="397"/>
    <s v="Bp 802(10)/ 803(10)"/>
    <n v="20"/>
    <s v="144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p8021080310144lsuntana"/>
    <s v=""/>
    <s v=""/>
    <m/>
  </r>
  <r>
    <x v="398"/>
    <s v="Bp 805(11)/ 806(9)"/>
    <n v="20"/>
    <s v="144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p805118069144lsuntana"/>
    <s v=""/>
    <s v=""/>
    <m/>
  </r>
  <r>
    <x v="399"/>
    <s v="Bp 807"/>
    <n v="15"/>
    <s v="144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bp807144lsuntana"/>
    <s v=""/>
    <s v=""/>
    <m/>
  </r>
  <r>
    <x v="400"/>
    <s v="Bp 82018 garukan/ rabbit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82018garukanrabbit144lsuntana"/>
    <s v=""/>
    <s v=""/>
    <m/>
  </r>
  <r>
    <x v="401"/>
    <s v="Bp 8646"/>
    <n v="6"/>
    <s v="144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8646144lsuntana"/>
    <s v=""/>
    <s v=""/>
    <m/>
  </r>
  <r>
    <x v="402"/>
    <s v="Bp 8813 bebek (48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8813bebek4836boxuntana"/>
    <s v=""/>
    <s v=""/>
    <m/>
  </r>
  <r>
    <x v="403"/>
    <s v="Bp 8853 segitiga bola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8853segitigabola144lsuntana"/>
    <s v=""/>
    <s v=""/>
    <m/>
  </r>
  <r>
    <x v="404"/>
    <s v="Bp 8889 hati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8889hati144lsuntana"/>
    <s v=""/>
    <s v=""/>
    <m/>
  </r>
  <r>
    <x v="405"/>
    <s v="Bp 8W megan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8wmegan144lsuntana"/>
    <s v=""/>
    <s v=""/>
    <m/>
  </r>
  <r>
    <x v="1"/>
    <s v="Bp 9082 Gantungan Gading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082gantungangading144lsnuntana"/>
    <s v=""/>
    <s v=""/>
    <m/>
  </r>
  <r>
    <x v="1"/>
    <s v="Bp 9127 Gantungan Gading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127gantungangading144lsnuntana"/>
    <s v=""/>
    <s v=""/>
    <m/>
  </r>
  <r>
    <x v="406"/>
    <s v="Bp 917/ 903"/>
    <n v="11"/>
    <s v="144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917903144lsuntana"/>
    <s v=""/>
    <s v=""/>
    <m/>
  </r>
  <r>
    <x v="407"/>
    <s v="Bp 9518 tank air"/>
    <n v="2"/>
    <s v="14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9518tankair142lsuntana"/>
    <s v=""/>
    <s v=""/>
    <m/>
  </r>
  <r>
    <x v="408"/>
    <s v="Bp 9799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9799144lsuntana"/>
    <s v=""/>
    <s v=""/>
    <m/>
  </r>
  <r>
    <x v="409"/>
    <s v="Bp 9892"/>
    <n v="11"/>
    <s v="144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9892144lsuntana"/>
    <s v=""/>
    <s v=""/>
    <m/>
  </r>
  <r>
    <x v="1"/>
    <s v="Bp 99096 Gantungan Gading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9096gantungangading144lsnuntana"/>
    <s v=""/>
    <s v=""/>
    <m/>
  </r>
  <r>
    <x v="410"/>
    <s v="Bp 9938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9938144lsuntana"/>
    <s v=""/>
    <s v=""/>
    <m/>
  </r>
  <r>
    <x v="1"/>
    <s v="Bp 994 4 Warna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9944warna96lsnuntana"/>
    <s v=""/>
    <s v=""/>
    <m/>
  </r>
  <r>
    <x v="1"/>
    <s v="Bp AODM 020 Ht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aodm020ht144lsuntana"/>
    <s v=""/>
    <s v=""/>
    <m/>
  </r>
  <r>
    <x v="411"/>
    <s v="Bp AODM 911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odm911144lsuntana"/>
    <s v=""/>
    <s v=""/>
    <m/>
  </r>
  <r>
    <x v="412"/>
    <s v="Bp Aopo 335 htm (24)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opo335htm24240lsuntana"/>
    <s v=""/>
    <s v=""/>
    <m/>
  </r>
  <r>
    <x v="413"/>
    <s v="Bp Aopo 4506 B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opo4506b144lsuntana"/>
    <s v=""/>
    <s v=""/>
    <m/>
  </r>
  <r>
    <x v="414"/>
    <s v="Bp Aopo Gp 1895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aopogp1895144lsuntana"/>
    <s v=""/>
    <s v=""/>
    <m/>
  </r>
  <r>
    <x v="415"/>
    <s v="Bp Aopo Gp-032 warna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aopogp032warna24lsuntana"/>
    <s v=""/>
    <s v=""/>
    <m/>
  </r>
  <r>
    <x v="416"/>
    <s v="Bp art 3013"/>
    <n v="1"/>
    <s v="54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art30135400pcuntana"/>
    <s v=""/>
    <s v=""/>
    <m/>
  </r>
  <r>
    <x v="417"/>
    <s v="Bp ATM crystal"/>
    <n v="2"/>
    <s v="20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atmcrystal20grsuntana"/>
    <s v=""/>
    <s v=""/>
    <m/>
  </r>
  <r>
    <x v="418"/>
    <s v="Bp B155 (0366)"/>
    <n v="13"/>
    <s v="14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pb1550366144lsuntana"/>
    <s v=""/>
    <s v=""/>
    <m/>
  </r>
  <r>
    <x v="419"/>
    <s v="Bp B-88"/>
    <n v="7"/>
    <s v="20 gr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b8820grsuntana"/>
    <s v=""/>
    <s v=""/>
    <m/>
  </r>
  <r>
    <x v="420"/>
    <s v="Bp bellignafoss"/>
    <n v="2"/>
    <s v="12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bellignafoss12grsuntana"/>
    <s v=""/>
    <s v=""/>
    <m/>
  </r>
  <r>
    <x v="421"/>
    <s v="Bp bensia KMN 008/ 007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bensiakmn00800748boxuntana"/>
    <s v=""/>
    <s v=""/>
    <m/>
  </r>
  <r>
    <x v="422"/>
    <s v="Bp BF 8118/ 8w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bf81188w144lsuntana"/>
    <s v=""/>
    <s v=""/>
    <m/>
  </r>
  <r>
    <x v="423"/>
    <s v="Bp bolang-baling 1 box 48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bolangbaling1box4836boxuntana"/>
    <s v=""/>
    <s v=""/>
    <m/>
  </r>
  <r>
    <x v="424"/>
    <s v="Bp box 1000 K 1000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box1000k100072lsuntana"/>
    <s v=""/>
    <s v=""/>
    <m/>
  </r>
  <r>
    <x v="425"/>
    <s v="Bp box ketapel AB 2921"/>
    <n v="7"/>
    <s v="135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boxketapelab2921135lsuntana"/>
    <s v=""/>
    <s v=""/>
    <m/>
  </r>
  <r>
    <x v="426"/>
    <s v="Bp cabe (G-103) + jepitan ret"/>
    <n v="1"/>
    <s v="139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cabeg103jepitanret1392pcuntana"/>
    <s v=""/>
    <s v=""/>
    <m/>
  </r>
  <r>
    <x v="427"/>
    <s v="Bp cabe (G-103) + jepitan ret (kng/Hj)"/>
    <n v="13"/>
    <s v="2000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bpcabeg103jepitanretknghj2000pcuntana"/>
    <s v=""/>
    <s v=""/>
    <m/>
  </r>
  <r>
    <x v="428"/>
    <s v="Bp Cosh CS 8501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coshcs8501144lsuntana"/>
    <s v=""/>
    <s v=""/>
    <m/>
  </r>
  <r>
    <x v="1"/>
    <s v="Bp Cosh CS 8503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coshcs8503144lsuntana"/>
    <s v=""/>
    <s v=""/>
    <m/>
  </r>
  <r>
    <x v="1"/>
    <s v="Bp Cosh CS 860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coshcs8601144lsuntana"/>
    <s v=""/>
    <s v=""/>
    <m/>
  </r>
  <r>
    <x v="1"/>
    <s v="Bp Cosh CS G 10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coshcsg10144lsuntana"/>
    <s v=""/>
    <s v=""/>
    <m/>
  </r>
  <r>
    <x v="429"/>
    <s v="Bp Cosh CS LS 919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coshcsls919144lsuntana"/>
    <s v=""/>
    <s v=""/>
    <m/>
  </r>
  <r>
    <x v="430"/>
    <s v="Bp D Tian 1015 (6)/ 108 (8)"/>
    <n v="14"/>
    <s v="144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bpdtian101561088144lsuntana"/>
    <s v=""/>
    <s v=""/>
    <m/>
  </r>
  <r>
    <x v="431"/>
    <s v="Bp D Tian 2036"/>
    <n v="26"/>
    <s v="144 LSN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bpdtian2036144lsnuntana"/>
    <s v=""/>
    <s v=""/>
    <m/>
  </r>
  <r>
    <x v="1"/>
    <s v="Bp D Tian 8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tian801144lsnuntana"/>
    <s v=""/>
    <s v=""/>
    <m/>
  </r>
  <r>
    <x v="432"/>
    <s v="Bp DB 530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db530120lsuntana"/>
    <s v=""/>
    <s v=""/>
    <m/>
  </r>
  <r>
    <x v="433"/>
    <s v="Bp DB 550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db550120lsnuntana"/>
    <s v=""/>
    <s v=""/>
    <m/>
  </r>
  <r>
    <x v="1"/>
    <s v="Bp DB 550 Biasa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b550biasauntana"/>
    <s v=""/>
    <s v=""/>
    <m/>
  </r>
  <r>
    <x v="1"/>
    <s v="Bp DB GP 90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bgp900144lsnuntana"/>
    <s v=""/>
    <s v=""/>
    <m/>
  </r>
  <r>
    <x v="434"/>
    <s v="Bp Dbs GG 99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dbsgg99144lsuntana"/>
    <s v=""/>
    <s v=""/>
    <m/>
  </r>
  <r>
    <x v="1"/>
    <s v="Bp Debozz 550 + Refill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ebozz550refill120lsuntana"/>
    <s v=""/>
    <s v=""/>
    <m/>
  </r>
  <r>
    <x v="435"/>
    <s v="Bp Debozz DB G 028 Click"/>
    <m/>
    <s v="120 LSN"/>
    <n v="4"/>
    <n v="0"/>
    <m/>
    <n v="4"/>
    <n v="5"/>
    <n v="0"/>
    <s v=""/>
    <n v="5"/>
    <n v="5"/>
    <m/>
    <m/>
    <n v="5"/>
    <m/>
    <s v=""/>
    <n v="5"/>
    <m/>
    <s v=""/>
    <n v="5"/>
    <m/>
    <s v=""/>
    <n v="5"/>
    <m/>
    <s v="bpdebozzdbg028click120lsnuntana"/>
    <n v="89"/>
    <s v=""/>
    <m/>
  </r>
  <r>
    <x v="436"/>
    <s v="Bp Debozz DB G 05"/>
    <n v="6"/>
    <s v="120 LSN"/>
    <n v="4"/>
    <n v="6"/>
    <n v="4"/>
    <m/>
    <s v=""/>
    <n v="0"/>
    <n v="-2"/>
    <n v="-2"/>
    <n v="4"/>
    <m/>
    <m/>
    <n v="4"/>
    <m/>
    <s v=""/>
    <n v="4"/>
    <m/>
    <s v=""/>
    <n v="4"/>
    <m/>
    <s v=""/>
    <n v="4"/>
    <m/>
    <s v="bpdebozzdbg05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debozzdbg05120lsnuntana"/>
    <s v=""/>
    <s v=""/>
    <m/>
  </r>
  <r>
    <x v="437"/>
    <s v="Bp Debozz DB G 07"/>
    <n v="0"/>
    <s v="120 LSN"/>
    <n v="1"/>
    <n v="0"/>
    <m/>
    <n v="1"/>
    <n v="2"/>
    <n v="0"/>
    <s v=""/>
    <n v="2"/>
    <n v="2"/>
    <m/>
    <m/>
    <n v="2"/>
    <m/>
    <s v=""/>
    <n v="2"/>
    <m/>
    <s v=""/>
    <n v="2"/>
    <m/>
    <s v=""/>
    <n v="2"/>
    <m/>
    <s v="bpdebozzdbg07120lsnuntana"/>
    <n v="66"/>
    <s v=""/>
    <m/>
  </r>
  <r>
    <x v="1"/>
    <s v="Bp Debozz DB G 08"/>
    <m/>
    <s v="120 LSN"/>
    <n v="0"/>
    <n v="0"/>
    <m/>
    <n v="0"/>
    <n v="2"/>
    <n v="-1"/>
    <s v=""/>
    <n v="1"/>
    <n v="1"/>
    <m/>
    <m/>
    <n v="1"/>
    <m/>
    <s v=""/>
    <n v="1"/>
    <m/>
    <s v=""/>
    <n v="1"/>
    <m/>
    <s v=""/>
    <n v="1"/>
    <m/>
    <s v="bpdebozzdbg08120lsnuntana"/>
    <n v="67"/>
    <n v="116"/>
    <m/>
  </r>
  <r>
    <x v="438"/>
    <s v="Bp Debozz DB G 09"/>
    <n v="0"/>
    <s v="144 LSN"/>
    <n v="1"/>
    <n v="0"/>
    <m/>
    <n v="1"/>
    <s v=""/>
    <n v="0"/>
    <s v=""/>
    <n v="0"/>
    <n v="0"/>
    <m/>
    <m/>
    <n v="0"/>
    <m/>
    <s v=""/>
    <n v="0"/>
    <m/>
    <s v=""/>
    <n v="0"/>
    <m/>
    <s v=""/>
    <n v="0"/>
    <m/>
    <s v="bpdebozzdbg09144lsnuntana"/>
    <s v=""/>
    <s v=""/>
    <m/>
  </r>
  <r>
    <x v="439"/>
    <s v="Bp Design kepala AB kotak/ bulat"/>
    <n v="1"/>
    <s v="13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designkepalaabkotakbulat135lsuntana"/>
    <s v=""/>
    <s v=""/>
    <m/>
  </r>
  <r>
    <x v="440"/>
    <s v="Bp Doraemon 3008"/>
    <n v="2"/>
    <s v="115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doraemon30081152pcuntana"/>
    <s v=""/>
    <s v=""/>
    <m/>
  </r>
  <r>
    <x v="441"/>
    <s v="Bp elegant 1803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elegant1803144lsuntana"/>
    <s v=""/>
    <s v=""/>
    <m/>
  </r>
  <r>
    <x v="442"/>
    <s v="Bp elmo H(1) M(1)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elmoh1m1120lsuntana"/>
    <s v=""/>
    <s v=""/>
    <m/>
  </r>
  <r>
    <x v="443"/>
    <s v="Bp executive 169 (2)/ 777 (3)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executive16927773144lsuntana"/>
    <s v=""/>
    <s v=""/>
    <m/>
  </r>
  <r>
    <x v="444"/>
    <s v="Bp executive BM 300 merah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executivebm300merah144lsuntana"/>
    <s v=""/>
    <s v=""/>
    <m/>
  </r>
  <r>
    <x v="445"/>
    <s v="Bp F001 030/12w glitermix"/>
    <n v="5"/>
    <s v="16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f00103012wglitermix160pcuntana"/>
    <s v=""/>
    <s v=""/>
    <m/>
  </r>
  <r>
    <x v="446"/>
    <s v="Bp F4 AW 46/ 8018 (1x36)"/>
    <n v="7"/>
    <s v="96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f4aw4680181x3696boxuntana"/>
    <s v=""/>
    <s v=""/>
    <m/>
  </r>
  <r>
    <x v="447"/>
    <s v="Bp Fancy 18888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fancy18888144lsuntana"/>
    <s v=""/>
    <s v=""/>
    <m/>
  </r>
  <r>
    <x v="448"/>
    <s v="Bp Fancy AB besar 2638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fancyabbesar2638144lsuntana"/>
    <s v=""/>
    <s v=""/>
    <m/>
  </r>
  <r>
    <x v="449"/>
    <s v="Bp Fancy ketapel tiup 2629A (5)/ AB tiup 2659 (4)"/>
    <n v="9"/>
    <s v="144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fancyketapeltiup2629a5abtiup26594144lsuntana"/>
    <s v=""/>
    <s v=""/>
    <m/>
  </r>
  <r>
    <x v="1"/>
    <s v="Bp Fine Tech 0.3 ht Dong A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finetech03htdonga96lsnuntana"/>
    <s v=""/>
    <s v=""/>
    <m/>
  </r>
  <r>
    <x v="450"/>
    <s v="Bp Football (1 box=24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football1box=2440boxuntana"/>
    <s v=""/>
    <s v=""/>
    <m/>
  </r>
  <r>
    <x v="451"/>
    <s v="Bp G 2036 biru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2036biru144lsuntana"/>
    <s v=""/>
    <s v=""/>
    <m/>
  </r>
  <r>
    <x v="1"/>
    <s v="Bp gel CS G 16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3144lsnuntana"/>
    <s v=""/>
    <s v=""/>
    <m/>
  </r>
  <r>
    <x v="1"/>
    <s v="Bp gel CS G 16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5144lsnuntana"/>
    <s v=""/>
    <s v=""/>
    <m/>
  </r>
  <r>
    <x v="1"/>
    <s v="Bp gel CS G 167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7144lsnuntana"/>
    <s v=""/>
    <s v=""/>
    <m/>
  </r>
  <r>
    <x v="1"/>
    <s v="Bp gel CS G 16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csg168144lsnuntana"/>
    <s v=""/>
    <s v=""/>
    <m/>
  </r>
  <r>
    <x v="1"/>
    <s v="Bp gel Debozz 0,7 530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debozz07530120lsuntana"/>
    <s v=""/>
    <s v=""/>
    <m/>
  </r>
  <r>
    <x v="1"/>
    <s v="Bp gel Koxi KX GP 926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6144lsnuntana"/>
    <s v=""/>
    <s v=""/>
    <m/>
  </r>
  <r>
    <x v="1"/>
    <s v="Bp gel Koxi KX GP 927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7144lsnuntana"/>
    <s v=""/>
    <s v=""/>
    <m/>
  </r>
  <r>
    <x v="1"/>
    <s v="Bp gel Koxi KX GP 92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8144lsnuntana"/>
    <s v=""/>
    <s v=""/>
    <m/>
  </r>
  <r>
    <x v="1"/>
    <s v="Bp gel Koxi KX GP 929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29144lsnuntana"/>
    <s v=""/>
    <s v=""/>
    <m/>
  </r>
  <r>
    <x v="1"/>
    <s v="Bp gel Koxi KX GP 93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koxikxgp930144lsnuntana"/>
    <s v=""/>
    <s v=""/>
    <m/>
  </r>
  <r>
    <x v="1"/>
    <s v="Bp Gel SQ 103 Paris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03paris144lsnuntana"/>
    <s v=""/>
    <s v=""/>
    <m/>
  </r>
  <r>
    <x v="1"/>
    <s v="Bp Gel SQ 112 Popcorn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2popcorn144lsnuntana"/>
    <s v=""/>
    <s v=""/>
    <m/>
  </r>
  <r>
    <x v="1"/>
    <s v="Bp Gel SQ 116 Hijab cut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6hijabcute144lsnuntana"/>
    <s v=""/>
    <s v=""/>
    <m/>
  </r>
  <r>
    <x v="1"/>
    <s v="Bp Gel SQ 118 OWL cut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8owlcute144lsnuntana"/>
    <s v=""/>
    <s v=""/>
    <m/>
  </r>
  <r>
    <x v="1"/>
    <s v="Bp Gel SQ 119 Robot Cross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19robotcross144lsnuntana"/>
    <s v=""/>
    <s v=""/>
    <m/>
  </r>
  <r>
    <x v="1"/>
    <s v="Bp Gel SQ 120 United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120united144lsnuntana"/>
    <s v=""/>
    <s v=""/>
    <m/>
  </r>
  <r>
    <x v="1"/>
    <s v="Bp Gel SQ 203 Retro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203retro144lsnuntana"/>
    <s v=""/>
    <s v=""/>
    <m/>
  </r>
  <r>
    <x v="1"/>
    <s v="Bp Gel SQ 204 Vintag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204vintage144lsnuntana"/>
    <s v=""/>
    <s v=""/>
    <m/>
  </r>
  <r>
    <x v="1"/>
    <s v="Bp Gel SQ 205 Teen Cut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205teencute144lsnuntana"/>
    <s v=""/>
    <s v=""/>
    <m/>
  </r>
  <r>
    <x v="1"/>
    <s v="Bp Gel SQ 812 Candy Now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sq812candynow144lsnuntana"/>
    <s v=""/>
    <s v=""/>
    <m/>
  </r>
  <r>
    <x v="1"/>
    <s v="Bp Gel TF 342 B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342b96lsnuntana"/>
    <s v=""/>
    <s v=""/>
    <m/>
  </r>
  <r>
    <x v="1"/>
    <s v="Bp gel TF-1190 hitek 0.3mm biru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1190hitek03mmbiru96lsnuntana"/>
    <s v=""/>
    <s v=""/>
    <m/>
  </r>
  <r>
    <x v="1"/>
    <s v="Bp gel TF-1190 hitek 0.3mm hitam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1190hitek03mmhitam96lsnuntana"/>
    <s v=""/>
    <s v=""/>
    <m/>
  </r>
  <r>
    <x v="1"/>
    <s v="Bp gel TF-1191 hitek 0.3mm Hitam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f1191hitek03mmhitam96lsnuntana"/>
    <s v=""/>
    <s v=""/>
    <m/>
  </r>
  <r>
    <x v="1"/>
    <s v="Bp Gel TG 3358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g33580144lsnuntana"/>
    <s v=""/>
    <s v=""/>
    <m/>
  </r>
  <r>
    <x v="1"/>
    <s v="Bp Gel TG 690"/>
    <n v="0"/>
    <s v="7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g69072lsnuntana"/>
    <s v=""/>
    <s v=""/>
    <m/>
  </r>
  <r>
    <x v="1"/>
    <s v="Bp Gel Tizo 30801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0801e144lsnuntana"/>
    <s v=""/>
    <s v=""/>
    <m/>
  </r>
  <r>
    <x v="1"/>
    <s v="Bp Gel Tizo 30802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0802e144lsnuntana"/>
    <s v=""/>
    <s v=""/>
    <m/>
  </r>
  <r>
    <x v="1"/>
    <s v="Bp Gel Tizo 3103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035144lsnuntana"/>
    <s v=""/>
    <s v=""/>
    <m/>
  </r>
  <r>
    <x v="1"/>
    <s v="Bp Gel Tizo 3159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590144lsnuntana"/>
    <s v=""/>
    <s v=""/>
    <m/>
  </r>
  <r>
    <x v="1"/>
    <s v="Bp Gel Tizo 31590 E (FAKTUR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590efaktur144lsnuntana"/>
    <s v=""/>
    <s v=""/>
    <m/>
  </r>
  <r>
    <x v="1"/>
    <s v="Bp Gel Tizo 3176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762144lsnuntana"/>
    <s v=""/>
    <s v=""/>
    <m/>
  </r>
  <r>
    <x v="1"/>
    <s v="Bp Gel Tizo 31762 E (FAKTUR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762efaktur144lsnuntana"/>
    <s v=""/>
    <s v=""/>
    <m/>
  </r>
  <r>
    <x v="1"/>
    <s v="Bp Gel Tizo 3176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763144lsnuntana"/>
    <s v=""/>
    <s v=""/>
    <m/>
  </r>
  <r>
    <x v="1"/>
    <s v="Bp Gel Tizo TG 34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tg348144lsnuntana"/>
    <s v=""/>
    <s v=""/>
    <m/>
  </r>
  <r>
    <x v="1"/>
    <s v="Bp gel TZ 1000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z1000144lsuntana"/>
    <s v=""/>
    <s v=""/>
    <m/>
  </r>
  <r>
    <x v="1"/>
    <s v="Bp Gell 585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l585144lsuntana"/>
    <s v=""/>
    <s v=""/>
    <m/>
  </r>
  <r>
    <x v="1"/>
    <s v="Bp gell VC 1602 BTS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lvc1602bts144lsuntana"/>
    <s v=""/>
    <s v=""/>
    <m/>
  </r>
  <r>
    <x v="1"/>
    <s v="Bp GelTizo 31475 E"/>
    <n v="0"/>
    <s v="14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1475e145lsnuntana"/>
    <s v=""/>
    <s v=""/>
    <m/>
  </r>
  <r>
    <x v="1"/>
    <s v="Bp GelTizo 348 E"/>
    <n v="0"/>
    <s v="14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geltizo348e146lsnuntana"/>
    <s v=""/>
    <s v=""/>
    <m/>
  </r>
  <r>
    <x v="452"/>
    <s v="Bp gliter 12w BDO29-12/ C14-144"/>
    <n v="5"/>
    <s v="160 set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liter12wbdo2912c14144160setuntana"/>
    <s v=""/>
    <s v=""/>
    <m/>
  </r>
  <r>
    <x v="453"/>
    <s v="Bp gliter 12w BDO49-12/ C14-147"/>
    <n v="8"/>
    <s v="192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gliter12wbdo4912c141471920pcuntana"/>
    <s v=""/>
    <s v=""/>
    <m/>
  </r>
  <r>
    <x v="454"/>
    <s v="Bp gliter 12w C11-33"/>
    <n v="9"/>
    <s v="160 set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gliter12wc1133160setuntana"/>
    <s v=""/>
    <s v=""/>
    <m/>
  </r>
  <r>
    <x v="455"/>
    <s v="Bp gliter 12w K701 A(1)/ K 701(4)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liter12wk701a1k7014144lsuntana"/>
    <s v=""/>
    <s v=""/>
    <m/>
  </r>
  <r>
    <x v="456"/>
    <s v="Bp Gp 1016 gold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p1016gold144lsuntana"/>
    <s v=""/>
    <s v=""/>
    <m/>
  </r>
  <r>
    <x v="457"/>
    <s v="Bp Gp 1016 silver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1016silver144lsuntana"/>
    <s v=""/>
    <s v=""/>
    <m/>
  </r>
  <r>
    <x v="458"/>
    <s v="Bp Gp 1022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1022144lsuntana"/>
    <s v=""/>
    <s v=""/>
    <m/>
  </r>
  <r>
    <x v="459"/>
    <s v="Bp Gp 3139"/>
    <n v="3"/>
    <s v="18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gp3139180lsuntana"/>
    <s v=""/>
    <s v=""/>
    <m/>
  </r>
  <r>
    <x v="460"/>
    <s v="Bp Gp 609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609144lsuntana"/>
    <s v=""/>
    <s v=""/>
    <m/>
  </r>
  <r>
    <x v="461"/>
    <s v="Bp Gp 7037"/>
    <n v="4"/>
    <s v="19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gp7037192lsuntana"/>
    <s v=""/>
    <s v=""/>
    <m/>
  </r>
  <r>
    <x v="462"/>
    <s v="Bp Gp 9002"/>
    <n v="2"/>
    <s v="19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gp9002192lsuntana"/>
    <s v=""/>
    <s v=""/>
    <m/>
  </r>
  <r>
    <x v="463"/>
    <s v="Bp Gp 9112(1)/ 9006(10)"/>
    <n v="11"/>
    <s v="192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gp91121900610192lsuntana"/>
    <s v=""/>
    <s v=""/>
    <m/>
  </r>
  <r>
    <x v="464"/>
    <s v="Bp Gp 956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gp956144lsuntana"/>
    <s v=""/>
    <s v=""/>
    <m/>
  </r>
  <r>
    <x v="465"/>
    <s v="Bp Gp 963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gp963144lsuntana"/>
    <s v=""/>
    <s v=""/>
    <m/>
  </r>
  <r>
    <x v="466"/>
    <s v="Bp Gramata H1(5)/ H2(12)"/>
    <n v="17"/>
    <s v="144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bpgramatah15h212144lsuntana"/>
    <s v=""/>
    <s v=""/>
    <m/>
  </r>
  <r>
    <x v="467"/>
    <s v="Bp Gramata H5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gramatah5144lsuntana"/>
    <s v=""/>
    <s v=""/>
    <m/>
  </r>
  <r>
    <x v="468"/>
    <s v="Bp Hapus V 6791"/>
    <n v="8"/>
    <s v="96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hapusv679196lsuntana"/>
    <s v=""/>
    <s v=""/>
    <m/>
  </r>
  <r>
    <x v="469"/>
    <s v="Bp HB k 510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hbk510144lsuntana"/>
    <s v=""/>
    <s v=""/>
    <m/>
  </r>
  <r>
    <x v="470"/>
    <s v="Bp Heroset 50"/>
    <n v="8"/>
    <s v="2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heroset5020lsuntana"/>
    <s v=""/>
    <s v=""/>
    <m/>
  </r>
  <r>
    <x v="1"/>
    <s v="Bp Hilltop HT 1020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hilltopht1020144lsuntana"/>
    <s v=""/>
    <s v=""/>
    <m/>
  </r>
  <r>
    <x v="471"/>
    <s v="Bp Hk panjang (36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hkpanjang3660boxuntana"/>
    <s v=""/>
    <s v=""/>
    <m/>
  </r>
  <r>
    <x v="472"/>
    <s v="Bp HS 1215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hs1215144lsuntana"/>
    <s v=""/>
    <s v=""/>
    <m/>
  </r>
  <r>
    <x v="473"/>
    <s v="Bp Ht 590 balon tiup (3)/ MP 2131 ayunan demon (1 box 48) (1)"/>
    <n v="4"/>
    <s v="3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ht590balontiup3mp2131ayunandemon1box48136boxuntana"/>
    <s v=""/>
    <s v=""/>
    <m/>
  </r>
  <r>
    <x v="474"/>
    <s v="Bp ikan tali"/>
    <n v="2"/>
    <s v="2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ikantali200lsuntana"/>
    <s v=""/>
    <s v=""/>
    <m/>
  </r>
  <r>
    <x v="475"/>
    <s v="Bp JB 273/ 1000"/>
    <n v="8"/>
    <s v="36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jb273100036boxuntana"/>
    <s v=""/>
    <s v=""/>
    <m/>
  </r>
  <r>
    <x v="476"/>
    <s v="Bp JD. 860 MMORO (70)"/>
    <n v="10"/>
    <s v="36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bpjd860mmoro7036boxuntana"/>
    <s v=""/>
    <s v=""/>
    <m/>
  </r>
  <r>
    <x v="477"/>
    <s v="Bp jiausue 8 color (1 set = 8pc)"/>
    <n v="3"/>
    <s v="200 set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jiausue8color1set=8pc200setuntana"/>
    <s v=""/>
    <s v=""/>
    <m/>
  </r>
  <r>
    <x v="478"/>
    <s v="Bp K 593"/>
    <n v="26"/>
    <s v="144 ls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bpk593144lsuntana"/>
    <s v=""/>
    <s v=""/>
    <m/>
  </r>
  <r>
    <x v="479"/>
    <s v="Bp KG 1 B"/>
    <n v="6"/>
    <s v="144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kg1b144lsuntana"/>
    <s v=""/>
    <s v=""/>
    <m/>
  </r>
  <r>
    <x v="480"/>
    <s v="Bp light kitty hand"/>
    <n v="4"/>
    <s v="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lightkittyhand20boxuntana"/>
    <s v=""/>
    <s v=""/>
    <m/>
  </r>
  <r>
    <x v="481"/>
    <s v="Bp light princess hand"/>
    <n v="9"/>
    <s v="20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lightprincesshand20boxuntana"/>
    <s v=""/>
    <s v=""/>
    <m/>
  </r>
  <r>
    <x v="482"/>
    <s v="Bp Manik 001 (1x60)"/>
    <n v="9"/>
    <s v="40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bpmanik0011x6040boxuntana"/>
    <s v=""/>
    <s v=""/>
    <m/>
  </r>
  <r>
    <x v="483"/>
    <s v="Bp MD 104 tangan"/>
    <n v="2"/>
    <s v="3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d104tangan350lsuntana"/>
    <s v=""/>
    <s v=""/>
    <m/>
  </r>
  <r>
    <x v="484"/>
    <s v="Bp Meja BPS 202 Foot"/>
    <n v="7"/>
    <s v="5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mejabps202foot500pcuntana"/>
    <s v=""/>
    <s v=""/>
    <m/>
  </r>
  <r>
    <x v="485"/>
    <s v="Bp microtop 808 Ht"/>
    <n v="6"/>
    <s v="20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microtop808ht200lsuntana"/>
    <s v=""/>
    <s v=""/>
    <m/>
  </r>
  <r>
    <x v="486"/>
    <s v="Bp Milk 302 (36)"/>
    <n v="35"/>
    <s v="1440 pc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bpmilk302361440pcuntana"/>
    <s v=""/>
    <s v=""/>
    <m/>
  </r>
  <r>
    <x v="487"/>
    <s v="Bp mini Gell Maxxist 133C"/>
    <n v="2"/>
    <s v="24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inigellmaxxist133c24gruntana"/>
    <s v=""/>
    <s v=""/>
    <m/>
  </r>
  <r>
    <x v="488"/>
    <s v="Bp mini Gell Sparkle Gold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minigellsparklegold144lsuntana"/>
    <s v=""/>
    <s v=""/>
    <m/>
  </r>
  <r>
    <x v="489"/>
    <s v="Bp MM bening 300 Ma"/>
    <n v="2"/>
    <s v="2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mbening300ma250lsuntana"/>
    <s v=""/>
    <s v=""/>
    <m/>
  </r>
  <r>
    <x v="490"/>
    <s v="Bp MM butek 300 MB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mmbutek300mb144lsuntana"/>
    <s v=""/>
    <s v=""/>
    <m/>
  </r>
  <r>
    <x v="491"/>
    <s v="Bp Mobil Kombinasi Polos"/>
    <n v="11"/>
    <s v="200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mobilkombinasipolos2000pcuntana"/>
    <s v=""/>
    <s v=""/>
    <m/>
  </r>
  <r>
    <x v="492"/>
    <s v="Bp MP 0206 kincir"/>
    <n v="2"/>
    <s v="57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p0206kincir576pcsuntana"/>
    <s v=""/>
    <s v=""/>
    <m/>
  </r>
  <r>
    <x v="493"/>
    <s v="Bp MP 1012 (4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p10124144lsuntana"/>
    <s v=""/>
    <s v=""/>
    <m/>
  </r>
  <r>
    <x v="494"/>
    <s v="Bp MP 1118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mp1118144lsuntana"/>
    <s v=""/>
    <s v=""/>
    <m/>
  </r>
  <r>
    <x v="495"/>
    <s v="Bp MP 2105 minion"/>
    <n v="8"/>
    <s v="144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mp2105minion144lsuntana"/>
    <s v=""/>
    <s v=""/>
    <m/>
  </r>
  <r>
    <x v="496"/>
    <s v="Bp MP 6026 love"/>
    <n v="6"/>
    <s v="144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mp6026love144lsuntana"/>
    <s v=""/>
    <s v=""/>
    <m/>
  </r>
  <r>
    <x v="497"/>
    <s v="Bp MP 60992 smurf 1x48"/>
    <n v="2"/>
    <s v="3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mp60992smurf1x4836boxuntana"/>
    <s v=""/>
    <s v=""/>
    <m/>
  </r>
  <r>
    <x v="498"/>
    <s v="Bp natto 8855 (1x48)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natto88551x48144lsuntana"/>
    <s v=""/>
    <s v=""/>
    <m/>
  </r>
  <r>
    <x v="1"/>
    <s v="Bp Odomei GP-0906"/>
    <m/>
    <s v="144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podomeigp0906144lsnuntana"/>
    <n v="121"/>
    <s v=""/>
    <m/>
  </r>
  <r>
    <x v="499"/>
    <s v="Bp Odomei GP-9333"/>
    <m/>
    <s v="144 LSN"/>
    <n v="22"/>
    <n v="0"/>
    <m/>
    <n v="22"/>
    <n v="23"/>
    <n v="0"/>
    <s v=""/>
    <n v="23"/>
    <n v="23"/>
    <m/>
    <m/>
    <n v="23"/>
    <m/>
    <s v=""/>
    <n v="23"/>
    <m/>
    <s v=""/>
    <n v="23"/>
    <m/>
    <s v=""/>
    <n v="23"/>
    <m/>
    <s v="bpodomeigp9333144lsnuntana"/>
    <n v="120"/>
    <s v=""/>
    <m/>
  </r>
  <r>
    <x v="500"/>
    <s v="Bp Odomei Gp-9932"/>
    <m/>
    <s v="144 LSN"/>
    <n v="9"/>
    <n v="0"/>
    <m/>
    <m/>
    <n v="9"/>
    <n v="0"/>
    <s v=""/>
    <n v="9"/>
    <n v="9"/>
    <m/>
    <m/>
    <n v="9"/>
    <m/>
    <s v=""/>
    <n v="9"/>
    <m/>
    <s v=""/>
    <n v="9"/>
    <m/>
    <s v=""/>
    <n v="9"/>
    <m/>
    <s v="bpodomeigp9932144lsnuntana"/>
    <n v="122"/>
    <s v=""/>
    <m/>
  </r>
  <r>
    <x v="501"/>
    <s v="Bp On-Off M Mouse"/>
    <n v="1"/>
    <s v="28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onoffmmouse288lsuntana"/>
    <s v=""/>
    <s v=""/>
    <m/>
  </r>
  <r>
    <x v="502"/>
    <s v="Bp Ougier Rabbit"/>
    <n v="18"/>
    <s v="48 box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bpougierrabbit48boxuntana"/>
    <s v=""/>
    <s v=""/>
    <m/>
  </r>
  <r>
    <x v="503"/>
    <s v="Bp Pelangi 6611(2)/ 005(2)"/>
    <n v="4"/>
    <s v="172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pelangi6611200521728pcuntana"/>
    <s v=""/>
    <s v=""/>
    <m/>
  </r>
  <r>
    <x v="504"/>
    <s v="Bp Pelangi 9310"/>
    <n v="2"/>
    <s v="172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pelangi93101728pcuntana"/>
    <s v=""/>
    <s v=""/>
    <m/>
  </r>
  <r>
    <x v="1"/>
    <s v="Bp PELNA 0.1 Ht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pelna01ht20grsuntana"/>
    <s v=""/>
    <s v=""/>
    <m/>
  </r>
  <r>
    <x v="505"/>
    <s v="Bp Pelna 01"/>
    <n v="1"/>
    <s v="20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pelna0120grsuntana"/>
    <s v=""/>
    <s v=""/>
    <m/>
  </r>
  <r>
    <x v="506"/>
    <s v="Bp pen gliter lestari"/>
    <n v="11"/>
    <s v="16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pengliterlestari160lsuntana"/>
    <s v=""/>
    <s v=""/>
    <m/>
  </r>
  <r>
    <x v="1"/>
    <s v="Bp pen TX 155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pentx155192lsuntana"/>
    <s v=""/>
    <s v=""/>
    <m/>
  </r>
  <r>
    <x v="507"/>
    <s v="Bp Pong2 merah (1 dos=20)"/>
    <n v="4"/>
    <s v="90 do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pong2merah1dos=2090dosuntana"/>
    <s v=""/>
    <s v=""/>
    <m/>
  </r>
  <r>
    <x v="508"/>
    <s v="Bp SanMao 2320"/>
    <n v="5"/>
    <s v="14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sanmao2320144lsuntana"/>
    <s v=""/>
    <s v=""/>
    <m/>
  </r>
  <r>
    <x v="509"/>
    <s v="Bp SanMao 9578"/>
    <n v="5"/>
    <s v="172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sanmao95781728pcuntana"/>
    <s v=""/>
    <s v=""/>
    <m/>
  </r>
  <r>
    <x v="510"/>
    <s v="Bp SanMao 9590(3)"/>
    <n v="2"/>
    <s v="172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anmao959031728pcuntana"/>
    <s v=""/>
    <s v=""/>
    <m/>
  </r>
  <r>
    <x v="511"/>
    <s v="Bp SanMao 9733(3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anmao97333144lsuntana"/>
    <s v=""/>
    <s v=""/>
    <m/>
  </r>
  <r>
    <x v="512"/>
    <s v="Bp SanMao 9909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sanmao9909144lsuntana"/>
    <s v=""/>
    <s v=""/>
    <m/>
  </r>
  <r>
    <x v="513"/>
    <s v="Bp sepatu roda 084 (48)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epaturoda08448144lsuntana"/>
    <s v=""/>
    <s v=""/>
    <m/>
  </r>
  <r>
    <x v="514"/>
    <s v="Bp SF -2991 two in one"/>
    <n v="11"/>
    <s v="192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psf2991twoinone192lsuntana"/>
    <s v=""/>
    <s v=""/>
    <m/>
  </r>
  <r>
    <x v="515"/>
    <s v="Bp Sika 189 Ht (19)/ biru(3)"/>
    <n v="22"/>
    <s v="180 ls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bpsika189ht19biru3180lsuntana"/>
    <s v=""/>
    <s v=""/>
    <m/>
  </r>
  <r>
    <x v="516"/>
    <s v="Bp Skyline S-6 Black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skylines6black144lsuntana"/>
    <s v=""/>
    <s v=""/>
    <m/>
  </r>
  <r>
    <x v="517"/>
    <s v="Bp Smile 2038 (36)"/>
    <n v="36"/>
    <s v="1440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bpsmile2038361440pcuntana"/>
    <s v=""/>
    <s v=""/>
    <m/>
  </r>
  <r>
    <x v="518"/>
    <s v="Bp Snoopy Bening 300 MA"/>
    <n v="4"/>
    <s v="2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snoopybening300ma250lsuntana"/>
    <s v=""/>
    <s v=""/>
    <m/>
  </r>
  <r>
    <x v="519"/>
    <s v="Bp Spray Gp-218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praygp218144lsuntana"/>
    <s v=""/>
    <s v=""/>
    <m/>
  </r>
  <r>
    <x v="1"/>
    <s v="BP SQ 11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2144lsnuntana"/>
    <s v=""/>
    <s v=""/>
    <m/>
  </r>
  <r>
    <x v="1"/>
    <s v="BP SQ 116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6144lsnuntana"/>
    <s v=""/>
    <s v=""/>
    <m/>
  </r>
  <r>
    <x v="1"/>
    <s v="BP SQ 11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8144lsnuntana"/>
    <s v=""/>
    <s v=""/>
    <m/>
  </r>
  <r>
    <x v="1"/>
    <s v="BP SQ 119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119144lsnuntana"/>
    <s v=""/>
    <s v=""/>
    <m/>
  </r>
  <r>
    <x v="1"/>
    <s v="BP SQ 20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203144lsnuntana"/>
    <s v=""/>
    <s v=""/>
    <m/>
  </r>
  <r>
    <x v="1"/>
    <s v="BP SQ 204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204144lsnuntana"/>
    <s v=""/>
    <s v=""/>
    <m/>
  </r>
  <r>
    <x v="1"/>
    <s v="BP SQ 20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sq205144lsnuntana"/>
    <s v=""/>
    <s v=""/>
    <m/>
  </r>
  <r>
    <x v="520"/>
    <s v="BP SQ 812"/>
    <n v="7"/>
    <s v="144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sq812144lsnuntana"/>
    <s v=""/>
    <s v=""/>
    <m/>
  </r>
  <r>
    <x v="521"/>
    <s v="Bp ST 4005/ 5w+mech"/>
    <n v="2"/>
    <s v="-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t40055wmechuntana"/>
    <s v=""/>
    <s v=""/>
    <m/>
  </r>
  <r>
    <x v="522"/>
    <s v="Bp Stand pen B 9212"/>
    <n v="2"/>
    <s v="5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tandpenb9212500pcuntana"/>
    <s v=""/>
    <s v=""/>
    <m/>
  </r>
  <r>
    <x v="523"/>
    <s v="Bp Stick color Top Ht"/>
    <n v="4"/>
    <s v="12 gr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stickcolortopht12gruntana"/>
    <s v=""/>
    <s v=""/>
    <m/>
  </r>
  <r>
    <x v="524"/>
    <s v="Bp Stick color Top light blue"/>
    <n v="3"/>
    <s v="12 gr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stickcolortoplightblue12gruntana"/>
    <s v=""/>
    <s v=""/>
    <m/>
  </r>
  <r>
    <x v="525"/>
    <s v="Bp Suling Butek 2856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sulingbutek2856144lsuntana"/>
    <s v=""/>
    <s v=""/>
    <m/>
  </r>
  <r>
    <x v="526"/>
    <s v="Bp T2 8401 4W"/>
    <n v="6"/>
    <s v="144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t284014w144lsnuntana"/>
    <s v=""/>
    <s v=""/>
    <m/>
  </r>
  <r>
    <x v="527"/>
    <s v="Bp tali 1835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ali1835100lsuntana"/>
    <s v=""/>
    <s v=""/>
    <m/>
  </r>
  <r>
    <x v="528"/>
    <s v="Bp tali PN 1001"/>
    <n v="8"/>
    <s v="20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ptalipn1001200lsuntana"/>
    <s v=""/>
    <s v=""/>
    <m/>
  </r>
  <r>
    <x v="1"/>
    <s v="Bp TB SG 09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bsg09144lsnuntana"/>
    <s v=""/>
    <s v=""/>
    <m/>
  </r>
  <r>
    <x v="529"/>
    <s v="Bp Tekken warna pp 30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ekkenwarnapp3048boxuntana"/>
    <s v=""/>
    <s v=""/>
    <m/>
  </r>
  <r>
    <x v="530"/>
    <s v="Bp Terompet (48)"/>
    <n v="6"/>
    <s v="36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pterompet4836boxuntana"/>
    <s v=""/>
    <s v=""/>
    <m/>
  </r>
  <r>
    <x v="531"/>
    <s v="Bp TF 10022"/>
    <m/>
    <s v="144 LSN"/>
    <n v="9"/>
    <n v="0"/>
    <n v="9"/>
    <m/>
    <s v=""/>
    <n v="0"/>
    <n v="9"/>
    <n v="9"/>
    <n v="9"/>
    <m/>
    <m/>
    <n v="9"/>
    <m/>
    <s v=""/>
    <n v="9"/>
    <m/>
    <s v=""/>
    <n v="9"/>
    <m/>
    <s v=""/>
    <n v="9"/>
    <m/>
    <s v="bptf10022144lsnuntana"/>
    <s v=""/>
    <s v=""/>
    <m/>
  </r>
  <r>
    <x v="532"/>
    <s v="Bp TF 1190 Br"/>
    <n v="0"/>
    <s v="144 LSN"/>
    <n v="4"/>
    <n v="0"/>
    <n v="4"/>
    <m/>
    <s v=""/>
    <n v="0"/>
    <n v="4"/>
    <n v="4"/>
    <n v="4"/>
    <m/>
    <m/>
    <n v="4"/>
    <m/>
    <s v=""/>
    <n v="4"/>
    <m/>
    <s v=""/>
    <n v="4"/>
    <m/>
    <s v=""/>
    <n v="4"/>
    <m/>
    <s v="bptf1190br144lsnuntana"/>
    <s v=""/>
    <s v=""/>
    <m/>
  </r>
  <r>
    <x v="1"/>
    <s v="Bp TF 1190 Hitam (biasa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itambiasa144lsnuntana"/>
    <s v=""/>
    <s v=""/>
    <m/>
  </r>
  <r>
    <x v="1"/>
    <s v="Bp TF 1190 Hitam (faktur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itamfaktur144lsnuntana"/>
    <s v=""/>
    <s v=""/>
    <m/>
  </r>
  <r>
    <x v="1"/>
    <s v="Bp TF 1190 Ht (71), B (15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t71b15144lsnuntana"/>
    <s v=""/>
    <s v=""/>
    <m/>
  </r>
  <r>
    <x v="1"/>
    <s v="Bp TF 1190 Ht (biasa)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1190htbiasa144lsnuntana"/>
    <s v=""/>
    <s v=""/>
    <m/>
  </r>
  <r>
    <x v="533"/>
    <s v="Bp TF 1191"/>
    <n v="0"/>
    <s v="144 LSN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bptf1191144lsnuntana"/>
    <s v=""/>
    <s v=""/>
    <m/>
  </r>
  <r>
    <x v="534"/>
    <s v="Bp TF 2037 6W"/>
    <n v="7"/>
    <s v="60 LSN"/>
    <n v="6"/>
    <n v="7"/>
    <m/>
    <m/>
    <s v=""/>
    <n v="-1"/>
    <s v=""/>
    <n v="-1"/>
    <n v="6"/>
    <m/>
    <m/>
    <n v="6"/>
    <m/>
    <s v=""/>
    <n v="6"/>
    <m/>
    <s v=""/>
    <n v="6"/>
    <m/>
    <s v=""/>
    <n v="6"/>
    <m/>
    <s v="bptf20376w60lsnuntana"/>
    <s v=""/>
    <n v="53"/>
    <m/>
  </r>
  <r>
    <x v="535"/>
    <s v="Bp TF 228"/>
    <n v="16"/>
    <s v="144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bptf228144lsuntana"/>
    <s v=""/>
    <s v=""/>
    <m/>
  </r>
  <r>
    <x v="536"/>
    <s v="Bp TF 3135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f3135144lsnuntana"/>
    <s v=""/>
    <s v=""/>
    <m/>
  </r>
  <r>
    <x v="537"/>
    <s v="Bp TF 3135 batik blk"/>
    <n v="77"/>
    <s v="72 ls"/>
    <n v="77"/>
    <n v="77"/>
    <m/>
    <m/>
    <s v=""/>
    <n v="0"/>
    <s v=""/>
    <n v="0"/>
    <n v="77"/>
    <m/>
    <m/>
    <n v="77"/>
    <m/>
    <s v=""/>
    <n v="77"/>
    <m/>
    <s v=""/>
    <n v="77"/>
    <m/>
    <s v=""/>
    <n v="77"/>
    <m/>
    <s v="bptf3135batikblk72lsuntana"/>
    <s v=""/>
    <s v=""/>
    <m/>
  </r>
  <r>
    <x v="538"/>
    <s v="Bp TF 344 batik"/>
    <n v="5"/>
    <s v="108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bptf344batik108lsuntana"/>
    <s v=""/>
    <s v=""/>
    <m/>
  </r>
  <r>
    <x v="1"/>
    <s v="Bp TF 719"/>
    <n v="0"/>
    <s v="10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719108lsuntana"/>
    <s v=""/>
    <s v=""/>
    <m/>
  </r>
  <r>
    <x v="539"/>
    <s v="Bp TF 729"/>
    <n v="1"/>
    <s v="10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tf729108lsuntana"/>
    <s v=""/>
    <s v=""/>
    <m/>
  </r>
  <r>
    <x v="1"/>
    <s v="Bp TF G 3114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fg311496lsnuntana"/>
    <s v=""/>
    <s v=""/>
    <m/>
  </r>
  <r>
    <x v="540"/>
    <s v="Bp TF-3115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f3115144lsnuntana"/>
    <s v=""/>
    <s v=""/>
    <m/>
  </r>
  <r>
    <x v="1"/>
    <s v="Bp TG 31037/ 3181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103731810144lsnuntana"/>
    <s v=""/>
    <s v=""/>
    <m/>
  </r>
  <r>
    <x v="1"/>
    <s v="Bp TG 3261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2610144lsnuntana"/>
    <s v=""/>
    <s v=""/>
    <m/>
  </r>
  <r>
    <x v="1"/>
    <s v="Bp TG 340 B (F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bf96lsnuntana"/>
    <s v=""/>
    <s v=""/>
    <m/>
  </r>
  <r>
    <x v="1"/>
    <s v="Bp TG 340 B (FAKTUR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bfaktur96lsnuntana"/>
    <s v=""/>
    <s v=""/>
    <m/>
  </r>
  <r>
    <x v="1"/>
    <s v="Bp TG 340 Ht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ht96lsnuntana"/>
    <s v=""/>
    <s v=""/>
    <m/>
  </r>
  <r>
    <x v="1"/>
    <s v="Bp TG 340 ht(1), B(2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0ht1b296lsnuntana"/>
    <s v=""/>
    <s v=""/>
    <m/>
  </r>
  <r>
    <x v="1"/>
    <s v="Bp TG 346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346e144lsnuntana"/>
    <s v=""/>
    <s v=""/>
    <m/>
  </r>
  <r>
    <x v="1"/>
    <s v="Bp TG SG 09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gsg09144lsuntana"/>
    <s v=""/>
    <s v=""/>
    <m/>
  </r>
  <r>
    <x v="1"/>
    <s v="Bp Tizo 31831 E/ 30900 E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1831e30900e144lsnuntana"/>
    <s v=""/>
    <s v=""/>
    <m/>
  </r>
  <r>
    <x v="1"/>
    <s v="Bp Tizo 340 B Faktur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bfaktur96lsnuntana"/>
    <s v=""/>
    <s v=""/>
    <m/>
  </r>
  <r>
    <x v="1"/>
    <s v="Bp Tizo 340 Biru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biru96lsnuntana"/>
    <s v=""/>
    <s v=""/>
    <m/>
  </r>
  <r>
    <x v="1"/>
    <s v="Bp Tizo 340 Hitam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hitam96lsnuntana"/>
    <s v=""/>
    <s v=""/>
    <m/>
  </r>
  <r>
    <x v="1"/>
    <s v="Bp Tizo 340 Hitam (FAKTUR)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340hitamfaktur96lsnuntana"/>
    <s v=""/>
    <s v=""/>
    <m/>
  </r>
  <r>
    <x v="1"/>
    <s v="Bp Tizo TG 30630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0630144lsnuntana"/>
    <s v=""/>
    <s v=""/>
    <m/>
  </r>
  <r>
    <x v="1"/>
    <s v="Bp Tizo TG 3073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0735144lsnuntana"/>
    <s v=""/>
    <s v=""/>
    <m/>
  </r>
  <r>
    <x v="1"/>
    <s v="Bp Tizo TG 3091 Faktur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091faktur144lsnuntana"/>
    <s v=""/>
    <s v=""/>
    <m/>
  </r>
  <r>
    <x v="541"/>
    <s v="Bp Tizo TG 31060"/>
    <n v="0"/>
    <s v="144 LSN"/>
    <n v="1"/>
    <n v="0"/>
    <m/>
    <n v="1"/>
    <n v="2"/>
    <n v="0"/>
    <s v=""/>
    <n v="2"/>
    <n v="2"/>
    <m/>
    <m/>
    <n v="2"/>
    <m/>
    <s v=""/>
    <n v="2"/>
    <m/>
    <s v=""/>
    <n v="2"/>
    <m/>
    <s v=""/>
    <n v="2"/>
    <m/>
    <s v="bptizotg31060144lsnuntana"/>
    <n v="71"/>
    <s v=""/>
    <m/>
  </r>
  <r>
    <x v="542"/>
    <s v="Bp Tizo TG 31220"/>
    <n v="0"/>
    <s v="144 LSN"/>
    <n v="1"/>
    <n v="0"/>
    <m/>
    <n v="1"/>
    <n v="2"/>
    <n v="0"/>
    <s v=""/>
    <n v="2"/>
    <n v="2"/>
    <m/>
    <m/>
    <n v="2"/>
    <m/>
    <s v=""/>
    <n v="2"/>
    <m/>
    <s v=""/>
    <n v="2"/>
    <m/>
    <s v=""/>
    <n v="2"/>
    <m/>
    <s v="bptizotg31220144lsnuntana"/>
    <n v="69"/>
    <s v=""/>
    <m/>
  </r>
  <r>
    <x v="543"/>
    <s v="Bp Tizo TG 313"/>
    <n v="1"/>
    <s v="144 LSN"/>
    <n v="1"/>
    <n v="1"/>
    <m/>
    <n v="1"/>
    <n v="2"/>
    <n v="0"/>
    <s v=""/>
    <n v="2"/>
    <n v="3"/>
    <m/>
    <m/>
    <n v="3"/>
    <m/>
    <s v=""/>
    <n v="3"/>
    <m/>
    <s v=""/>
    <n v="3"/>
    <m/>
    <s v=""/>
    <n v="3"/>
    <m/>
    <s v="bptizotg313144lsnuntana"/>
    <n v="70"/>
    <s v=""/>
    <m/>
  </r>
  <r>
    <x v="544"/>
    <s v="Bp Tizo TG 313 B"/>
    <n v="0"/>
    <s v="144 LSN"/>
    <n v="1"/>
    <n v="0"/>
    <m/>
    <n v="1"/>
    <s v=""/>
    <n v="0"/>
    <s v=""/>
    <n v="0"/>
    <n v="0"/>
    <m/>
    <m/>
    <n v="0"/>
    <m/>
    <s v=""/>
    <n v="0"/>
    <m/>
    <s v=""/>
    <n v="0"/>
    <m/>
    <s v=""/>
    <n v="0"/>
    <m/>
    <s v="bptizotg313b144lsnuntana"/>
    <s v=""/>
    <s v=""/>
    <m/>
  </r>
  <r>
    <x v="1"/>
    <s v="Bp Tizo TG 3147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1475144lsnuntana"/>
    <s v=""/>
    <s v=""/>
    <m/>
  </r>
  <r>
    <x v="1"/>
    <s v="Bp Tizo TG 32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22144lsnuntana"/>
    <s v=""/>
    <s v=""/>
    <m/>
  </r>
  <r>
    <x v="545"/>
    <s v="Bp Tizo TG 340 Biru"/>
    <n v="3"/>
    <s v="96 LSN"/>
    <n v="5"/>
    <n v="3"/>
    <m/>
    <n v="5"/>
    <n v="3"/>
    <n v="-1"/>
    <s v=""/>
    <n v="2"/>
    <n v="5"/>
    <m/>
    <m/>
    <n v="5"/>
    <m/>
    <s v=""/>
    <n v="5"/>
    <m/>
    <s v=""/>
    <n v="5"/>
    <m/>
    <s v=""/>
    <n v="5"/>
    <m/>
    <s v="bptizotg340biru96lsnuntana"/>
    <n v="84"/>
    <n v="107"/>
    <m/>
  </r>
  <r>
    <x v="546"/>
    <s v="Bp Tizo TG 346 B/C/D"/>
    <n v="3"/>
    <s v="144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tizotg346bcd144lsnuntana"/>
    <s v=""/>
    <s v=""/>
    <m/>
  </r>
  <r>
    <x v="1"/>
    <s v="Bp Tizo TG 348 D Faktur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48dfaktur144lsnuntana"/>
    <s v=""/>
    <s v=""/>
    <m/>
  </r>
  <r>
    <x v="1"/>
    <s v="Bp Tizo TG 395 F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izotg395f144lsnuntana"/>
    <s v=""/>
    <s v=""/>
    <m/>
  </r>
  <r>
    <x v="1"/>
    <s v="Bp Tizo TG-340"/>
    <n v="0"/>
    <s v="96 LSN"/>
    <n v="0"/>
    <n v="0"/>
    <m/>
    <n v="0"/>
    <n v="7"/>
    <n v="-4"/>
    <s v=""/>
    <n v="3"/>
    <n v="3"/>
    <m/>
    <m/>
    <n v="3"/>
    <m/>
    <s v=""/>
    <n v="3"/>
    <m/>
    <s v=""/>
    <n v="3"/>
    <m/>
    <s v=""/>
    <n v="3"/>
    <m/>
    <s v="bptizotg34096lsnuntana"/>
    <n v="83"/>
    <n v="106"/>
    <m/>
  </r>
  <r>
    <x v="1"/>
    <s v="Bp Tizo TG-396-D"/>
    <m/>
    <s v="144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ptizotg396d144lsnuntana"/>
    <n v="76"/>
    <s v=""/>
    <m/>
  </r>
  <r>
    <x v="1"/>
    <s v="Bp Tizo TG-630"/>
    <n v="0"/>
    <s v="72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bptizotg63072lsnuntana"/>
    <n v="75"/>
    <s v=""/>
    <m/>
  </r>
  <r>
    <x v="547"/>
    <s v="Bp Top 5559"/>
    <n v="2"/>
    <s v="33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op555933boxuntana"/>
    <s v=""/>
    <s v=""/>
    <m/>
  </r>
  <r>
    <x v="548"/>
    <s v="Bp Top 5559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op555948boxuntana"/>
    <s v=""/>
    <s v=""/>
    <m/>
  </r>
  <r>
    <x v="549"/>
    <s v="Bp Trix 150"/>
    <n v="2"/>
    <s v="19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rix150192lsuntana"/>
    <s v=""/>
    <s v=""/>
    <m/>
  </r>
  <r>
    <x v="550"/>
    <s v="Bp TT senter 6014 smurf "/>
    <n v="2"/>
    <s v="7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ttsenter6014smurf72lsuntana"/>
    <s v=""/>
    <s v=""/>
    <m/>
  </r>
  <r>
    <x v="1"/>
    <s v="Bp TX 152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x152192lsuntana"/>
    <s v=""/>
    <s v=""/>
    <m/>
  </r>
  <r>
    <x v="1"/>
    <s v="Bp Tylo F271 Fountainmarmer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tylof271fountainmarmer50lsuntana"/>
    <s v=""/>
    <s v=""/>
    <m/>
  </r>
  <r>
    <x v="551"/>
    <s v="Bp TZ 1002"/>
    <n v="14"/>
    <s v="144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bptz1002144lsuntana"/>
    <s v=""/>
    <s v=""/>
    <m/>
  </r>
  <r>
    <x v="552"/>
    <s v="Bp TZ-501 Hitam"/>
    <n v="0"/>
    <s v="144 LSN"/>
    <n v="2"/>
    <n v="0"/>
    <m/>
    <n v="2"/>
    <n v="5"/>
    <n v="0"/>
    <s v=""/>
    <n v="5"/>
    <n v="5"/>
    <m/>
    <m/>
    <n v="5"/>
    <m/>
    <s v=""/>
    <n v="5"/>
    <m/>
    <s v=""/>
    <n v="5"/>
    <m/>
    <s v=""/>
    <n v="5"/>
    <m/>
    <s v="bptz501hitam144lsnuntana"/>
    <n v="87"/>
    <s v=""/>
    <m/>
  </r>
  <r>
    <x v="553"/>
    <s v="Bp USA TP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usatp100lsuntana"/>
    <s v=""/>
    <s v=""/>
    <m/>
  </r>
  <r>
    <x v="1"/>
    <s v="Bp Vanco VC 559 Ht FAKTUR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ancovc559htfaktur144lsnuntana"/>
    <s v=""/>
    <s v=""/>
    <m/>
  </r>
  <r>
    <x v="554"/>
    <s v="Bp VC 529 A 200 Vanco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vc529a200vanco144lsuntana"/>
    <s v=""/>
    <s v=""/>
    <m/>
  </r>
  <r>
    <x v="555"/>
    <s v="Bp VC 600 SegiEmpat batik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vc600segiempatbatik144lsuntana"/>
    <s v=""/>
    <s v=""/>
    <m/>
  </r>
  <r>
    <x v="1"/>
    <s v="Bp Vtro 213 BT 2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tro213bt21144lsuntana"/>
    <s v=""/>
    <s v=""/>
    <m/>
  </r>
  <r>
    <x v="556"/>
    <s v="Bp Vtro 220 BTS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vtro220bts144lsuntana"/>
    <s v=""/>
    <s v=""/>
    <m/>
  </r>
  <r>
    <x v="1"/>
    <s v="Bp Vtro 223 BTS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tro223bts144lsuntana"/>
    <s v=""/>
    <s v=""/>
    <m/>
  </r>
  <r>
    <x v="1"/>
    <s v="Bp Weiyada E 681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weiyadae68196lsnuntana"/>
    <s v=""/>
    <s v=""/>
    <m/>
  </r>
  <r>
    <x v="557"/>
    <s v="Bp WR Gp 112s 12w"/>
    <n v="1"/>
    <s v="16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wrgp112s12w160setuntana"/>
    <s v=""/>
    <s v=""/>
    <m/>
  </r>
  <r>
    <x v="1"/>
    <s v="Bp X data M1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xdatam120grsuntana"/>
    <s v=""/>
    <s v=""/>
    <m/>
  </r>
  <r>
    <x v="1"/>
    <s v="Bp X data M2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xdatam220grsuntana"/>
    <s v=""/>
    <s v=""/>
    <m/>
  </r>
  <r>
    <x v="558"/>
    <s v="Bp XD 061H/ 5w+mech"/>
    <n v="1"/>
    <s v="12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xd061h5wmech1296pcuntana"/>
    <s v=""/>
    <s v=""/>
    <m/>
  </r>
  <r>
    <x v="559"/>
    <s v="Bp XD 070 B10/ 3w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xd070b103w144lsuntana"/>
    <s v=""/>
    <s v=""/>
    <m/>
  </r>
  <r>
    <x v="560"/>
    <s v="Bp Xdata X2"/>
    <n v="4"/>
    <s v="20 GR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xdatax220grsuntana"/>
    <s v=""/>
    <s v=""/>
    <m/>
  </r>
  <r>
    <x v="561"/>
    <s v="Bp XDM 3017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xdm3017144lsuntana"/>
    <s v=""/>
    <s v=""/>
    <m/>
  </r>
  <r>
    <x v="562"/>
    <s v="Bp XDM 3155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xdm3155144lsuntana"/>
    <s v=""/>
    <s v=""/>
    <m/>
  </r>
  <r>
    <x v="1"/>
    <s v="Bp XDM 860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xdm86040lsuntana"/>
    <s v=""/>
    <s v=""/>
    <m/>
  </r>
  <r>
    <x v="563"/>
    <s v="Bp XDM Fancy 3124(1)/ 3125(1)"/>
    <n v="2"/>
    <s v="18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xdmfancy3124131251180lsuntana"/>
    <s v=""/>
    <s v=""/>
    <m/>
  </r>
  <r>
    <x v="564"/>
    <s v="Bp XDM Fancy 3126"/>
    <n v="3"/>
    <s v="18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pxdmfancy3126180lsuntana"/>
    <s v=""/>
    <s v=""/>
    <m/>
  </r>
  <r>
    <x v="1"/>
    <s v="Bp XDM GP.851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xdmgp85140lsuntana"/>
    <s v=""/>
    <s v=""/>
    <m/>
  </r>
  <r>
    <x v="565"/>
    <s v="Bp XDM P213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xdmp213144lsuntana"/>
    <s v=""/>
    <s v=""/>
    <m/>
  </r>
  <r>
    <x v="566"/>
    <s v="Bp Y L1000 HK panjang 1x48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pyl1000hkpanjang1x4836boxuntana"/>
    <s v=""/>
    <s v=""/>
    <m/>
  </r>
  <r>
    <x v="1"/>
    <s v="Bp Zhixin 2963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2963120lsuntana"/>
    <s v=""/>
    <s v=""/>
    <m/>
  </r>
  <r>
    <x v="1"/>
    <s v="Bp Zhixin 3027 (2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272120lsnuntana"/>
    <s v=""/>
    <s v=""/>
    <m/>
  </r>
  <r>
    <x v="1"/>
    <s v="Bp Zhixin 3033 (2)/ 3037 (1)"/>
    <n v="0"/>
    <s v="121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3230371121lsnuntana"/>
    <s v=""/>
    <s v=""/>
    <m/>
  </r>
  <r>
    <x v="1"/>
    <s v="Bp Zhixin 3035"/>
    <n v="0"/>
    <s v="12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5127lsnuntana"/>
    <s v=""/>
    <s v=""/>
    <m/>
  </r>
  <r>
    <x v="1"/>
    <s v="Bp Zhixin 3036 (1)/ 3078 (1)"/>
    <n v="0"/>
    <s v="12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6130781122lsnuntana"/>
    <s v=""/>
    <s v=""/>
    <m/>
  </r>
  <r>
    <x v="1"/>
    <s v="Bp Zhixin 3039/ 3050/ 3053"/>
    <n v="0"/>
    <s v="123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3930503053123lsnuntana"/>
    <s v=""/>
    <s v=""/>
    <m/>
  </r>
  <r>
    <x v="1"/>
    <s v="Bp Zhixin 3060 (1)/ 3062 (2)"/>
    <n v="0"/>
    <s v="1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60130622124lsnuntana"/>
    <s v=""/>
    <s v=""/>
    <m/>
  </r>
  <r>
    <x v="1"/>
    <s v="Bp Zhixin 3068/ 3086"/>
    <n v="0"/>
    <s v="1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683086125lsnuntana"/>
    <s v=""/>
    <s v=""/>
    <m/>
  </r>
  <r>
    <x v="1"/>
    <s v="Bp Zhixin 3087"/>
    <n v="0"/>
    <s v="12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87126lsnuntana"/>
    <s v=""/>
    <s v=""/>
    <m/>
  </r>
  <r>
    <x v="1"/>
    <s v="Bp Zhixin 3096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096120lsnuntana"/>
    <s v=""/>
    <s v=""/>
    <m/>
  </r>
  <r>
    <x v="1"/>
    <s v="Bp Zhixin 310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02120lsnuntana"/>
    <s v=""/>
    <s v=""/>
    <m/>
  </r>
  <r>
    <x v="1"/>
    <s v="Bp Zhixin 3108 (1), 3117 (3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08131173120lsnuntana"/>
    <s v=""/>
    <s v=""/>
    <m/>
  </r>
  <r>
    <x v="1"/>
    <s v="Bp Zhixin 3108/ 3131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083131120lsnuntana"/>
    <s v=""/>
    <s v=""/>
    <m/>
  </r>
  <r>
    <x v="1"/>
    <s v="Bp Zhixin 3110 (1), 3112 (1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10131121120lsnuntana"/>
    <s v=""/>
    <s v=""/>
    <m/>
  </r>
  <r>
    <x v="1"/>
    <s v="Bp Zhixin 3115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15120lsnuntana"/>
    <s v=""/>
    <s v=""/>
    <m/>
  </r>
  <r>
    <x v="1"/>
    <s v="Bp Zhixin 3117, 3118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173118120lsnuntana"/>
    <s v=""/>
    <s v=""/>
    <m/>
  </r>
  <r>
    <x v="567"/>
    <s v="Bp Zhixin 3119/ 5013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zhixin31195013120lsnuntana"/>
    <s v=""/>
    <s v=""/>
    <m/>
  </r>
  <r>
    <x v="1"/>
    <s v="Bp Zhixin 3120 (1), 3121 (2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0131212120lsnuntana"/>
    <s v=""/>
    <s v=""/>
    <m/>
  </r>
  <r>
    <x v="1"/>
    <s v="Bp Zhixin 3123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3120lsnuntana"/>
    <s v=""/>
    <s v=""/>
    <m/>
  </r>
  <r>
    <x v="1"/>
    <s v="Bp Zhixin 3125 (2), 3126 (1)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5231261120lsnuntana"/>
    <s v=""/>
    <s v=""/>
    <m/>
  </r>
  <r>
    <x v="1"/>
    <s v="Bp Zhixin 3126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6120lsnuntana"/>
    <s v=""/>
    <s v=""/>
    <m/>
  </r>
  <r>
    <x v="1"/>
    <s v="Bp Zhixin 3126/ 3129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263129120lsnuntana"/>
    <s v=""/>
    <s v=""/>
    <m/>
  </r>
  <r>
    <x v="568"/>
    <s v="Bp Zhixin 3129/ 3153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zhixin31293153120lsnuntana"/>
    <s v=""/>
    <s v=""/>
    <m/>
  </r>
  <r>
    <x v="1"/>
    <s v="Bp Zhixin 3138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138120lsnuntana"/>
    <s v=""/>
    <s v=""/>
    <m/>
  </r>
  <r>
    <x v="1"/>
    <s v="Bp Zhixin 3555A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555a120lsnuntana"/>
    <s v=""/>
    <s v=""/>
    <m/>
  </r>
  <r>
    <x v="1"/>
    <s v="Bp Zhixin 3567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567144lsnuntana"/>
    <s v=""/>
    <s v=""/>
    <m/>
  </r>
  <r>
    <x v="1"/>
    <s v="Bp Zhixin 3568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3568144lsnuntana"/>
    <s v=""/>
    <s v=""/>
    <m/>
  </r>
  <r>
    <x v="569"/>
    <s v="Bp Zhixin G 212 Warna + Isi Mini"/>
    <n v="7"/>
    <s v="12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bpzhixing212warnaisimini120lsnuntana"/>
    <s v=""/>
    <s v=""/>
    <m/>
  </r>
  <r>
    <x v="1"/>
    <s v="Bp Zhixin G 5001/ 5016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g50015016120lsnuntana"/>
    <s v=""/>
    <s v=""/>
    <m/>
  </r>
  <r>
    <x v="1"/>
    <s v="Bp Zhixin G 5009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g5009120lsnuntana"/>
    <s v=""/>
    <s v=""/>
    <m/>
  </r>
  <r>
    <x v="1"/>
    <s v="Bp Zhixin G 5034/ 313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g50343132120lsnuntana"/>
    <s v=""/>
    <s v=""/>
    <m/>
  </r>
  <r>
    <x v="1"/>
    <s v="Bp Zhixin ZH 101"/>
    <n v="0"/>
    <n v="1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zh101120untana"/>
    <s v=""/>
    <s v=""/>
    <m/>
  </r>
  <r>
    <x v="1"/>
    <s v="Bp Zhixin ZH 102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ixinzh102120lsuntana"/>
    <s v=""/>
    <s v=""/>
    <m/>
  </r>
  <r>
    <x v="1"/>
    <s v="Bp Zhxin 311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hxin3112120lsnuntana"/>
    <s v=""/>
    <s v=""/>
    <m/>
  </r>
  <r>
    <x v="1"/>
    <s v="Bp ZinZhua HY 1020"/>
    <n v="0"/>
    <s v="19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zinzhuahy1020192lsnuntana"/>
    <s v=""/>
    <s v=""/>
    <m/>
  </r>
  <r>
    <x v="570"/>
    <s v="Bp Zui Zhua HY-1020 Hitam"/>
    <n v="48"/>
    <s v="192 LSN"/>
    <n v="47"/>
    <n v="48"/>
    <m/>
    <m/>
    <s v=""/>
    <n v="-1"/>
    <s v=""/>
    <n v="-1"/>
    <n v="47"/>
    <m/>
    <m/>
    <n v="47"/>
    <m/>
    <s v=""/>
    <n v="47"/>
    <m/>
    <s v=""/>
    <n v="47"/>
    <m/>
    <s v=""/>
    <n v="47"/>
    <m/>
    <s v="bpzuizhuahy1020hitam192lsnuntana"/>
    <s v=""/>
    <n v="63"/>
    <m/>
  </r>
  <r>
    <x v="571"/>
    <s v="Bp/ pen holder PH 909(4)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ppenholderph909496pcuntana"/>
    <s v=""/>
    <s v=""/>
    <m/>
  </r>
  <r>
    <x v="572"/>
    <s v="Bp/ Vullpen 3081(1)/ 3083(1)/ 3095(2)"/>
    <n v="2"/>
    <s v="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pvullpen30811308313095220lsuntana"/>
    <s v=""/>
    <s v=""/>
    <m/>
  </r>
  <r>
    <x v="1"/>
    <s v="Bp/ Vullpen 3096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pvullpen309620lsuntana"/>
    <s v=""/>
    <s v=""/>
    <m/>
  </r>
  <r>
    <x v="573"/>
    <s v="Bp/ Vullpen TF 801 (8)/ TF 802 (23)"/>
    <n v="31"/>
    <s v="50 ls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bpvullpentf8018tf8022350lsuntana"/>
    <s v=""/>
    <s v=""/>
    <m/>
  </r>
  <r>
    <x v="574"/>
    <s v="BT Batik Enter"/>
    <n v="1"/>
    <s v="16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tbatikenter16lsnuntana"/>
    <s v=""/>
    <s v=""/>
    <m/>
  </r>
  <r>
    <x v="1"/>
    <s v="BT batik kain"/>
    <n v="0"/>
    <s v="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batikkain7lsnuntana"/>
    <s v=""/>
    <s v=""/>
    <m/>
  </r>
  <r>
    <x v="575"/>
    <s v="BT Kembang Enter"/>
    <n v="2"/>
    <s v="16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tkembangenter16lsnuntana"/>
    <s v=""/>
    <s v=""/>
    <m/>
  </r>
  <r>
    <x v="576"/>
    <s v="BT Spiral Batik Enter"/>
    <n v="3"/>
    <s v="1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tspiralbatikenter10lsnuntana"/>
    <s v=""/>
    <s v=""/>
    <m/>
  </r>
  <r>
    <x v="577"/>
    <s v="BTL A 2560-37/38 A5/30lb"/>
    <n v="1"/>
    <s v="43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tla25603738a530lb432pcsuntana"/>
    <s v=""/>
    <s v=""/>
    <m/>
  </r>
  <r>
    <x v="578"/>
    <s v="BTS 329-1A/ 6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ts3291a6240pcuntana"/>
    <s v=""/>
    <s v=""/>
    <m/>
  </r>
  <r>
    <x v="579"/>
    <s v="BTS 329-2 A5-100"/>
    <n v="6"/>
    <s v="24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ts3292a5100240pcuntana"/>
    <s v=""/>
    <s v=""/>
    <m/>
  </r>
  <r>
    <x v="580"/>
    <s v="BTS 60 404"/>
    <n v="1"/>
    <s v="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ts6040480pcuntana"/>
    <s v=""/>
    <s v=""/>
    <m/>
  </r>
  <r>
    <x v="581"/>
    <s v="BTS 60-404/A5-45 Depan"/>
    <n v="8"/>
    <n v="32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bts60404a545depan320untana"/>
    <s v=""/>
    <s v=""/>
    <m/>
  </r>
  <r>
    <x v="582"/>
    <s v="BTS A680-08 (3)"/>
    <n v="3"/>
    <n v="32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tsa680083320untana"/>
    <s v=""/>
    <s v=""/>
    <m/>
  </r>
  <r>
    <x v="583"/>
    <s v="BTS B156/ A6 Index"/>
    <n v="2"/>
    <n v="1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tsb156a6index160untana"/>
    <s v=""/>
    <s v=""/>
    <m/>
  </r>
  <r>
    <x v="584"/>
    <s v="BTS gasta A5 80-12 Bola"/>
    <n v="6"/>
    <s v="168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btsgastaa58012bola168pcuntana"/>
    <s v=""/>
    <s v=""/>
    <m/>
  </r>
  <r>
    <x v="1"/>
    <s v="BTS Gasta A5-60 Biasa 6001/ 6002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560biasa60016002192untana"/>
    <s v=""/>
    <s v=""/>
    <m/>
  </r>
  <r>
    <x v="1"/>
    <s v="BTS Gasta A5-60 Biasa 6003/ 6005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560biasa60036005192untana"/>
    <s v=""/>
    <s v=""/>
    <m/>
  </r>
  <r>
    <x v="1"/>
    <s v="BTS Gasta A5-60 Biasa 6006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560biasa6006192untana"/>
    <s v=""/>
    <s v=""/>
    <m/>
  </r>
  <r>
    <x v="1"/>
    <s v="BTS gasta A6-801"/>
    <n v="0"/>
    <n v="21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gastaa6801216untana"/>
    <s v=""/>
    <s v=""/>
    <m/>
  </r>
  <r>
    <x v="585"/>
    <s v="BTS gasta HA 32-8211/ A5-50 FR"/>
    <n v="2"/>
    <s v="3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tsgastaha328211a550fr320pcuntana"/>
    <s v=""/>
    <s v=""/>
    <m/>
  </r>
  <r>
    <x v="586"/>
    <s v="BTS gasta HA 32-8213/ A5-50 FR"/>
    <n v="1"/>
    <s v="3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tsgastaha328213a550fr320pcuntana"/>
    <s v=""/>
    <s v=""/>
    <m/>
  </r>
  <r>
    <x v="1"/>
    <s v="BTS NB A666/ A6"/>
    <n v="0"/>
    <s v="25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nba666a6252pcuntana"/>
    <s v=""/>
    <s v=""/>
    <m/>
  </r>
  <r>
    <x v="1"/>
    <s v="BTS spiral 25100-56 (import)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spiral2510056importuntana"/>
    <s v=""/>
    <s v=""/>
    <m/>
  </r>
  <r>
    <x v="1"/>
    <s v="BTS W2 A5-80 28825-36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5802882536160untana"/>
    <s v=""/>
    <s v=""/>
    <m/>
  </r>
  <r>
    <x v="1"/>
    <s v="BTS W2 A5-80 28825-50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5802882550160untana"/>
    <s v=""/>
    <s v=""/>
    <m/>
  </r>
  <r>
    <x v="1"/>
    <s v="BTS W2 A5-80 28825-65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5802882565160untana"/>
    <s v=""/>
    <s v=""/>
    <m/>
  </r>
  <r>
    <x v="1"/>
    <s v="BTS W2 A6-80 50100-62W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6805010062w240untana"/>
    <s v=""/>
    <s v=""/>
    <m/>
  </r>
  <r>
    <x v="1"/>
    <s v="BTS W2 A6-80 50100-68W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6805010068w240untana"/>
    <s v=""/>
    <s v=""/>
    <m/>
  </r>
  <r>
    <x v="1"/>
    <s v="BTS W2 A6-80 50100-72W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2a6805010072w240untana"/>
    <s v=""/>
    <s v=""/>
    <m/>
  </r>
  <r>
    <x v="1"/>
    <s v="BTS WZ A5 25100-64 w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2510064w160untana"/>
    <s v=""/>
    <s v=""/>
    <m/>
  </r>
  <r>
    <x v="1"/>
    <s v="BTS WZ A5 Biasa 25100-59 warna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510059warna160untana"/>
    <s v=""/>
    <s v=""/>
    <m/>
  </r>
  <r>
    <x v="1"/>
    <s v="BTS WZ A5 Biasa 25100-65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510065160untana"/>
    <s v=""/>
    <s v=""/>
    <m/>
  </r>
  <r>
    <x v="1"/>
    <s v="BTS WZ A5 Biasa 25100-70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510070160untana"/>
    <s v=""/>
    <s v=""/>
    <m/>
  </r>
  <r>
    <x v="1"/>
    <s v="BTS WZ A5 Biasa 28825-64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882564160untana"/>
    <s v=""/>
    <s v=""/>
    <m/>
  </r>
  <r>
    <x v="1"/>
    <s v="BTS WZ A5 Biasa 28825-65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5biasa2882565160untana"/>
    <s v=""/>
    <s v=""/>
    <m/>
  </r>
  <r>
    <x v="1"/>
    <s v="BTS WZ A6 80/ tali 5110-15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tali511015w240pcsuntana"/>
    <s v=""/>
    <s v=""/>
    <m/>
  </r>
  <r>
    <x v="1"/>
    <s v="BTS WZ A6-80 28850-19 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19w240pcsuntana"/>
    <s v=""/>
    <s v=""/>
    <m/>
  </r>
  <r>
    <x v="1"/>
    <s v="BTS WZ A6-80 28850-41 Putih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41putih240pcsuntana"/>
    <s v=""/>
    <s v=""/>
    <m/>
  </r>
  <r>
    <x v="1"/>
    <s v="BTS WZ A6-80 28850-51 Putih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51putih240pcsuntana"/>
    <s v=""/>
    <s v=""/>
    <m/>
  </r>
  <r>
    <x v="1"/>
    <s v="BTS WZ A6-80 28850-64 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2885064w240pcsuntana"/>
    <s v=""/>
    <s v=""/>
    <m/>
  </r>
  <r>
    <x v="1"/>
    <s v="BTS WZ A6-80 50100-43 Putih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5010043putih240pcsuntana"/>
    <s v=""/>
    <s v=""/>
    <m/>
  </r>
  <r>
    <x v="1"/>
    <s v="BTS WZ A6-80 50100-58 P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5010058p240pcsuntana"/>
    <s v=""/>
    <s v=""/>
    <m/>
  </r>
  <r>
    <x v="1"/>
    <s v="BTS WZ A6-80 50100-68 W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btswza6805010068w240pcsuntana"/>
    <s v=""/>
    <s v=""/>
    <m/>
  </r>
  <r>
    <x v="587"/>
    <s v="Buku Mewarnai Jumbo Enter"/>
    <n v="2"/>
    <s v="60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ukumewarnaijumboenter600pcsuntana"/>
    <s v=""/>
    <s v=""/>
    <m/>
  </r>
  <r>
    <x v="588"/>
    <s v="Buldog Clip 3 Dingli/ V Tech (24) 0024"/>
    <n v="14"/>
    <s v="6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buldogclip3dinglivtech24002460lsuntana"/>
    <s v=""/>
    <s v=""/>
    <m/>
  </r>
  <r>
    <x v="589"/>
    <s v="Buldog Clip 4 V tech (18) 0023"/>
    <n v="20"/>
    <s v="30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buldogclip4vtech18002330lsuntana"/>
    <s v=""/>
    <s v=""/>
    <m/>
  </r>
  <r>
    <x v="590"/>
    <s v="Bulldog clip joss BC 0023 (4) ETJ"/>
    <n v="4"/>
    <s v="36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bulldogclipjossbc00234etj360pcuntana"/>
    <s v=""/>
    <s v=""/>
    <m/>
  </r>
  <r>
    <x v="591"/>
    <s v="Business file D file P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businessfiledfilep50lsuntana"/>
    <s v=""/>
    <s v=""/>
    <m/>
  </r>
  <r>
    <x v="592"/>
    <s v="Business file Sika AC-106 B"/>
    <n v="11"/>
    <s v="50 LSN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businessfilesikaac106b50lsnuntana"/>
    <s v=""/>
    <s v=""/>
    <m/>
  </r>
  <r>
    <x v="593"/>
    <s v="Business file Sika AC-106 Hj"/>
    <n v="43"/>
    <s v="50 LSN"/>
    <n v="43"/>
    <n v="43"/>
    <m/>
    <m/>
    <s v=""/>
    <n v="0"/>
    <s v=""/>
    <n v="0"/>
    <n v="43"/>
    <m/>
    <m/>
    <n v="43"/>
    <m/>
    <s v=""/>
    <n v="43"/>
    <m/>
    <s v=""/>
    <n v="43"/>
    <m/>
    <s v=""/>
    <n v="43"/>
    <m/>
    <s v="businessfilesikaac106hj50lsnuntana"/>
    <s v=""/>
    <s v=""/>
    <m/>
  </r>
  <r>
    <x v="594"/>
    <s v="Business file Sika AC-106 K"/>
    <n v="40"/>
    <s v="50 LSN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businessfilesikaac106k50lsnuntana"/>
    <s v=""/>
    <s v=""/>
    <m/>
  </r>
  <r>
    <x v="595"/>
    <s v="Business file Sika AC-106 M"/>
    <n v="30"/>
    <s v="50 LSN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businessfilesikaac106m50lsnuntana"/>
    <s v=""/>
    <s v=""/>
    <m/>
  </r>
  <r>
    <x v="596"/>
    <s v="Business file Sika AC-106 P"/>
    <n v="50"/>
    <s v="50 LSN"/>
    <n v="50"/>
    <n v="50"/>
    <m/>
    <m/>
    <s v=""/>
    <n v="0"/>
    <s v=""/>
    <n v="0"/>
    <n v="50"/>
    <m/>
    <m/>
    <n v="50"/>
    <m/>
    <s v=""/>
    <n v="50"/>
    <m/>
    <s v=""/>
    <n v="50"/>
    <m/>
    <s v=""/>
    <n v="50"/>
    <m/>
    <s v="businessfilesikaac106p50lsnuntana"/>
    <s v=""/>
    <s v=""/>
    <m/>
  </r>
  <r>
    <x v="597"/>
    <s v="Bussines file enter K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bussinesfileenterk50lsuntana"/>
    <s v=""/>
    <s v=""/>
    <m/>
  </r>
  <r>
    <x v="598"/>
    <s v="Bussines file mardex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ussinesfilemardex50lsuntana"/>
    <s v=""/>
    <s v=""/>
    <m/>
  </r>
  <r>
    <x v="599"/>
    <s v="Busur 4 plastik B"/>
    <n v="1"/>
    <s v="100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busur4plastikb1000lsnuntana"/>
    <s v=""/>
    <s v=""/>
    <m/>
  </r>
  <r>
    <x v="1"/>
    <s v="Card DX 612 (13M Biru)"/>
    <n v="0"/>
    <s v="1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ddx61213mbiru1000pcuntana"/>
    <s v=""/>
    <s v=""/>
    <m/>
  </r>
  <r>
    <x v="600"/>
    <s v="Card DX 622 (10 Biru)"/>
    <n v="69"/>
    <s v="1000 pc"/>
    <n v="69"/>
    <n v="69"/>
    <m/>
    <m/>
    <s v=""/>
    <n v="0"/>
    <s v=""/>
    <n v="0"/>
    <n v="69"/>
    <m/>
    <m/>
    <n v="69"/>
    <m/>
    <s v=""/>
    <n v="69"/>
    <m/>
    <s v=""/>
    <n v="69"/>
    <m/>
    <s v=""/>
    <n v="69"/>
    <m/>
    <s v="carddx62210biru1000pcuntana"/>
    <s v=""/>
    <s v=""/>
    <m/>
  </r>
  <r>
    <x v="601"/>
    <s v="Card DX 622 (eTJ) P(2)"/>
    <n v="2"/>
    <n v="10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arddx622etjp21000untana"/>
    <s v=""/>
    <s v=""/>
    <m/>
  </r>
  <r>
    <x v="602"/>
    <s v="Card DX K (9), Hj (13) 612"/>
    <n v="22"/>
    <n v="1000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carddxk9hj136121000untana"/>
    <s v=""/>
    <s v=""/>
    <m/>
  </r>
  <r>
    <x v="603"/>
    <s v="Card DX M (14), B (16) 612"/>
    <n v="30"/>
    <n v="1000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carddxm14b166121000untana"/>
    <s v=""/>
    <s v=""/>
    <m/>
  </r>
  <r>
    <x v="604"/>
    <s v="Card DX P 612"/>
    <n v="5"/>
    <n v="10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arddxp6121000untana"/>
    <s v=""/>
    <s v=""/>
    <m/>
  </r>
  <r>
    <x v="1"/>
    <s v="Card Dy 612 jos 10M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ddy612jos10m2000pcuntana"/>
    <s v=""/>
    <s v=""/>
    <m/>
  </r>
  <r>
    <x v="605"/>
    <s v="Carry File 8030 P"/>
    <n v="2"/>
    <s v="3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arryfile8030p30pcsuntana"/>
    <s v=""/>
    <s v=""/>
    <m/>
  </r>
  <r>
    <x v="606"/>
    <s v="Carry file Topla 8820 B"/>
    <n v="4"/>
    <n v="4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arryfiletopla8820b4untana"/>
    <s v=""/>
    <s v=""/>
    <m/>
  </r>
  <r>
    <x v="607"/>
    <s v="Carry file Topla 8820 Hj"/>
    <n v="1"/>
    <n v="4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arryfiletopla8820hj4untana"/>
    <s v=""/>
    <s v=""/>
    <m/>
  </r>
  <r>
    <x v="608"/>
    <s v="Carry file Topla 8820 M(2)/ K(2)"/>
    <n v="4"/>
    <n v="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arryfiletopla8820m2k240untana"/>
    <s v=""/>
    <s v=""/>
    <m/>
  </r>
  <r>
    <x v="609"/>
    <s v="Carry file Topla 8820 putih"/>
    <n v="4"/>
    <n v="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arryfiletopla8820putih40untana"/>
    <s v=""/>
    <s v=""/>
    <m/>
  </r>
  <r>
    <x v="1"/>
    <s v="Carry file Topla 8830 Hj/ Merah"/>
    <n v="0"/>
    <n v="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ryfiletopla8830hjmerah30untana"/>
    <s v=""/>
    <s v=""/>
    <m/>
  </r>
  <r>
    <x v="1"/>
    <s v="Carry file Topla 8830 Kn/ Br"/>
    <n v="0"/>
    <n v="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ryfiletopla8830knbr30untana"/>
    <s v=""/>
    <s v=""/>
    <m/>
  </r>
  <r>
    <x v="1"/>
    <s v="Carry file Topla 8830 putih"/>
    <n v="0"/>
    <n v="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rryfiletopla8830putih30untana"/>
    <s v=""/>
    <s v=""/>
    <m/>
  </r>
  <r>
    <x v="1"/>
    <s v="Cat air Enter A 129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atairentera12910lsnuntana"/>
    <s v=""/>
    <s v=""/>
    <m/>
  </r>
  <r>
    <x v="610"/>
    <s v="Cat air Opini 110"/>
    <n v="4"/>
    <s v="18 LSN"/>
    <n v="2"/>
    <n v="4"/>
    <m/>
    <m/>
    <s v=""/>
    <n v="-2"/>
    <s v=""/>
    <n v="-2"/>
    <n v="2"/>
    <m/>
    <m/>
    <n v="2"/>
    <m/>
    <s v=""/>
    <n v="2"/>
    <m/>
    <s v=""/>
    <n v="2"/>
    <m/>
    <s v=""/>
    <n v="2"/>
    <m/>
    <s v="catairopini11018lsnuntana"/>
    <s v=""/>
    <n v="46"/>
    <m/>
  </r>
  <r>
    <x v="611"/>
    <s v="Cat air Opini 120"/>
    <n v="3"/>
    <s v="12 LSN"/>
    <n v="1"/>
    <n v="3"/>
    <m/>
    <m/>
    <s v=""/>
    <n v="-2"/>
    <s v=""/>
    <n v="-2"/>
    <n v="1"/>
    <m/>
    <m/>
    <n v="1"/>
    <m/>
    <s v=""/>
    <n v="1"/>
    <m/>
    <s v=""/>
    <n v="1"/>
    <m/>
    <s v=""/>
    <n v="1"/>
    <m/>
    <s v="catairopini12012lsnuntana"/>
    <s v=""/>
    <n v="134"/>
    <m/>
  </r>
  <r>
    <x v="612"/>
    <s v="Catur magnit TNT AO32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aturmagnittntao32192pcuntana"/>
    <s v=""/>
    <s v=""/>
    <m/>
  </r>
  <r>
    <x v="613"/>
    <s v="CD 3680 besar"/>
    <n v="3"/>
    <s v="1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d3680besar160pcuntana"/>
    <s v=""/>
    <s v=""/>
    <m/>
  </r>
  <r>
    <x v="614"/>
    <s v="CD Bag bola TNT 274"/>
    <n v="2"/>
    <s v="8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dbagbolatnt274800pcuntana"/>
    <s v=""/>
    <s v=""/>
    <m/>
  </r>
  <r>
    <x v="615"/>
    <s v="CD Bag Disney TNT 277"/>
    <n v="4"/>
    <s v="2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dbagdisneytnt277200pcuntana"/>
    <s v=""/>
    <s v=""/>
    <m/>
  </r>
  <r>
    <x v="1"/>
    <s v="Celengan Bulat 310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bulat31072untana"/>
    <s v=""/>
    <s v=""/>
    <m/>
  </r>
  <r>
    <x v="616"/>
    <s v="Celengan Jumbo Plastik BTS 3101"/>
    <n v="2"/>
    <s v="7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elenganjumboplastikbts310172pcsuntana"/>
    <s v=""/>
    <s v=""/>
    <m/>
  </r>
  <r>
    <x v="1"/>
    <s v="Celengan L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l10lsnuntana"/>
    <s v=""/>
    <s v=""/>
    <m/>
  </r>
  <r>
    <x v="617"/>
    <s v="Celengan L 8 House"/>
    <n v="4"/>
    <s v="120 bh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elenganl8house120bhuntana"/>
    <s v=""/>
    <s v=""/>
    <m/>
  </r>
  <r>
    <x v="1"/>
    <s v="Celengan M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m16lsuntana"/>
    <s v=""/>
    <s v=""/>
    <m/>
  </r>
  <r>
    <x v="618"/>
    <s v="Celengan P 32 House"/>
    <n v="6"/>
    <s v="120 bh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celenganp32house120bhuntana"/>
    <s v=""/>
    <s v=""/>
    <m/>
  </r>
  <r>
    <x v="1"/>
    <s v="Celengan S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s16lsnuntana"/>
    <s v=""/>
    <s v=""/>
    <m/>
  </r>
  <r>
    <x v="1"/>
    <s v="Celengan XL"/>
    <n v="0"/>
    <s v="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elenganxl6lsnuntana"/>
    <s v=""/>
    <s v=""/>
    <m/>
  </r>
  <r>
    <x v="1"/>
    <s v="Cip Board Kayu Kotak Candy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ipboardkayukotakcandy12lsnuntana"/>
    <s v=""/>
    <s v=""/>
    <m/>
  </r>
  <r>
    <x v="1"/>
    <s v="Clear Holder 20 lb GM hijau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earholder20lbgmhijau144untana"/>
    <s v=""/>
    <s v=""/>
    <m/>
  </r>
  <r>
    <x v="619"/>
    <s v="Clear Holder 20 lb GM kuning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20lbgmkuning144pcuntana"/>
    <s v=""/>
    <s v=""/>
    <m/>
  </r>
  <r>
    <x v="1"/>
    <s v="Clear Holder 20 lb GM merah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earholder20lbgmmerah144pcuntana"/>
    <s v=""/>
    <s v=""/>
    <m/>
  </r>
  <r>
    <x v="620"/>
    <s v="Clear holder 40 enter mix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40entermix12lsuntana"/>
    <s v=""/>
    <s v=""/>
    <m/>
  </r>
  <r>
    <x v="621"/>
    <s v="Clear Holder 60L Trambo/ snow peak"/>
    <n v="5"/>
    <s v="1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earholder60ltrambosnowpeak10lsuntana"/>
    <s v=""/>
    <s v=""/>
    <m/>
  </r>
  <r>
    <x v="622"/>
    <s v="Clear Holder A-lot 20 lbr Abu/Hj/Pink/Htm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alot20lbrabuhjpinkhtm300pcuntana"/>
    <s v=""/>
    <s v=""/>
    <m/>
  </r>
  <r>
    <x v="623"/>
    <s v="Clear Holder amanda F4 20 lb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amandaf420lb96pcuntana"/>
    <s v=""/>
    <s v=""/>
    <m/>
  </r>
  <r>
    <x v="624"/>
    <s v="Clear Holder CH 020 UTN "/>
    <n v="102"/>
    <s v="120 pc"/>
    <n v="102"/>
    <n v="102"/>
    <m/>
    <m/>
    <s v=""/>
    <n v="0"/>
    <s v=""/>
    <n v="0"/>
    <n v="102"/>
    <m/>
    <m/>
    <n v="102"/>
    <m/>
    <s v=""/>
    <n v="102"/>
    <m/>
    <s v=""/>
    <n v="102"/>
    <m/>
    <s v=""/>
    <n v="102"/>
    <m/>
    <s v="clearholderch020utn120pcuntana"/>
    <s v=""/>
    <s v=""/>
    <m/>
  </r>
  <r>
    <x v="625"/>
    <s v="Clear Holder CH 040 UTN 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learholderch040utn96pcuntana"/>
    <s v=""/>
    <s v=""/>
    <m/>
  </r>
  <r>
    <x v="1"/>
    <s v="Clear Holder CH 060 UTN 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earholderch060utn72pcuntana"/>
    <s v=""/>
    <s v=""/>
    <m/>
  </r>
  <r>
    <x v="626"/>
    <s v="Clear Holder CH 080 UTN "/>
    <n v="27"/>
    <s v="72 pc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clearholderch080utn72pcuntana"/>
    <s v=""/>
    <s v=""/>
    <m/>
  </r>
  <r>
    <x v="627"/>
    <s v="Clear Holder Huajie 60 lb Butek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huajie60lbbutek160pcuntana"/>
    <s v=""/>
    <s v=""/>
    <m/>
  </r>
  <r>
    <x v="628"/>
    <s v="Clear Holder Huajie 60 lb Trans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huajie60lbtrans160pcuntana"/>
    <s v=""/>
    <s v=""/>
    <m/>
  </r>
  <r>
    <x v="629"/>
    <s v="Clear holder jos 20"/>
    <n v="1"/>
    <n v="1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jos20120untana"/>
    <s v=""/>
    <s v=""/>
    <m/>
  </r>
  <r>
    <x v="630"/>
    <s v="Clear Holder jos 80 FL"/>
    <n v="11"/>
    <n v="48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clearholderjos80fl48untana"/>
    <s v=""/>
    <s v=""/>
    <m/>
  </r>
  <r>
    <x v="631"/>
    <s v="Clear Holder metal CH 840 A4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metalch840a460pcuntana"/>
    <s v=""/>
    <s v=""/>
    <m/>
  </r>
  <r>
    <x v="632"/>
    <s v="Clear Holder metal CH 860 A4"/>
    <n v="40"/>
    <s v="60 pc"/>
    <n v="40"/>
    <n v="40"/>
    <m/>
    <m/>
    <s v=""/>
    <n v="0"/>
    <s v=""/>
    <n v="0"/>
    <n v="40"/>
    <m/>
    <m/>
    <n v="40"/>
    <m/>
    <s v=""/>
    <n v="40"/>
    <m/>
    <s v=""/>
    <n v="40"/>
    <m/>
    <s v=""/>
    <n v="40"/>
    <m/>
    <s v="clearholdermetalch860a460pcuntana"/>
    <s v=""/>
    <s v=""/>
    <m/>
  </r>
  <r>
    <x v="633"/>
    <s v="Clear Holder Snowpeak 20 lbr (Ungu/ Hj/Pink/ Orange)"/>
    <n v="1"/>
    <s v="1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earholdersnowpeak20lbrunguhjpinkorange10lsuntana"/>
    <s v=""/>
    <s v=""/>
    <m/>
  </r>
  <r>
    <x v="634"/>
    <s v="Clear Holder Tizo Br Vtro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earholdertizobrvtro120pcuntana"/>
    <s v=""/>
    <s v=""/>
    <m/>
  </r>
  <r>
    <x v="635"/>
    <s v="Clear Holder V-Tech VTF 20K Ht(1) Hj(4)"/>
    <n v="5"/>
    <s v="9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earholdervtechvtf20kht1hj496pcuntana"/>
    <s v=""/>
    <s v=""/>
    <m/>
  </r>
  <r>
    <x v="1"/>
    <s v="Clip Board 303 (Clip Besar)"/>
    <n v="0"/>
    <s v="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303clipbesar8lsuntana"/>
    <s v=""/>
    <s v=""/>
    <m/>
  </r>
  <r>
    <x v="1"/>
    <s v="Clip Board 307 S worry kecil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307sworrykecil24lsuntana"/>
    <s v=""/>
    <s v=""/>
    <m/>
  </r>
  <r>
    <x v="1"/>
    <s v="Clip Board 6688 TR Koala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6688trkoala12lsnuntana"/>
    <s v=""/>
    <s v=""/>
    <m/>
  </r>
  <r>
    <x v="1"/>
    <s v="Clip board 6688 Trans koala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6688transkoala12lsuntana"/>
    <s v=""/>
    <s v=""/>
    <m/>
  </r>
  <r>
    <x v="636"/>
    <s v="Clip Board CB 888 Dove"/>
    <n v="2"/>
    <s v="12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ipboardcb888dove12lsnuntana"/>
    <s v=""/>
    <s v=""/>
    <m/>
  </r>
  <r>
    <x v="637"/>
    <s v="Clip Board Enter Anti Api"/>
    <n v="5"/>
    <s v="12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ipboardenterantiapi12lsnuntana"/>
    <s v=""/>
    <s v=""/>
    <m/>
  </r>
  <r>
    <x v="638"/>
    <s v="Clip Board Enter Anti Pecah (Gap 03)"/>
    <n v="5"/>
    <s v="8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lipboardenterantipecahgap038lsnuntana"/>
    <s v=""/>
    <s v=""/>
    <m/>
  </r>
  <r>
    <x v="1"/>
    <s v="Clip Board F4 moshi²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f4moshi²12lsnuntana"/>
    <s v=""/>
    <s v=""/>
    <m/>
  </r>
  <r>
    <x v="639"/>
    <s v="Clip Board Fancy BB/ Barbie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fancybbbarbie144pcuntana"/>
    <s v=""/>
    <s v=""/>
    <m/>
  </r>
  <r>
    <x v="640"/>
    <s v="Clip Board Fancy Disney Holo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fancydisneyholo144pcuntana"/>
    <s v=""/>
    <s v=""/>
    <m/>
  </r>
  <r>
    <x v="641"/>
    <s v="Clip Board Fancy Love Holo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lipboardfancyloveholo144pcuntana"/>
    <s v=""/>
    <s v=""/>
    <m/>
  </r>
  <r>
    <x v="642"/>
    <s v="Clip Board Fancy mika galaxy"/>
    <n v="9"/>
    <s v="144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clipboardfancymikagalaxy144pcuntana"/>
    <s v=""/>
    <s v=""/>
    <m/>
  </r>
  <r>
    <x v="643"/>
    <s v="Clip Board Fancy MS 168 (Smart)"/>
    <n v="2"/>
    <s v="15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ipboardfancyms168smart15lsuntana"/>
    <s v=""/>
    <s v=""/>
    <m/>
  </r>
  <r>
    <x v="644"/>
    <s v="Clip Board Fancy NT Topla"/>
    <n v="3"/>
    <s v="1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lipboardfancynttopla12lsuntana"/>
    <s v=""/>
    <s v=""/>
    <m/>
  </r>
  <r>
    <x v="645"/>
    <s v="Clip Board Folio Fancy SMM Deluxe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foliofancysmmdeluxe12lsuntana"/>
    <s v=""/>
    <s v=""/>
    <m/>
  </r>
  <r>
    <x v="1"/>
    <s v="Clip board holo 2 mk"/>
    <n v="1"/>
    <s v="12 l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clipboardholo2mk12lsuntana"/>
    <s v=""/>
    <s v=""/>
    <m/>
  </r>
  <r>
    <x v="1"/>
    <s v="Clip Board Kayu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ayu12lsnuntana"/>
    <s v=""/>
    <s v=""/>
    <m/>
  </r>
  <r>
    <x v="1"/>
    <s v="clip board kayu Candy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ayucandy12lsnuntana"/>
    <s v=""/>
    <s v=""/>
    <m/>
  </r>
  <r>
    <x v="1"/>
    <s v="Clip Board Kayu Enter "/>
    <n v="4"/>
    <s v="12 LSN"/>
    <n v="-1"/>
    <n v="4"/>
    <m/>
    <m/>
    <s v=""/>
    <n v="-5"/>
    <s v=""/>
    <n v="-5"/>
    <n v="-1"/>
    <m/>
    <m/>
    <n v="-1"/>
    <m/>
    <s v=""/>
    <n v="-1"/>
    <m/>
    <s v=""/>
    <n v="-1"/>
    <m/>
    <s v=""/>
    <n v="-1"/>
    <m/>
    <s v="clipboardkayuenter12lsnuntana"/>
    <s v=""/>
    <n v="98"/>
    <m/>
  </r>
  <r>
    <x v="1"/>
    <s v="clip board Kayu Kotak SQ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ayukotaksq12lsnuntana"/>
    <s v=""/>
    <s v=""/>
    <m/>
  </r>
  <r>
    <x v="1"/>
    <s v="Clip Board kwalitas 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kwalitas12lsuntana"/>
    <s v=""/>
    <s v=""/>
    <m/>
  </r>
  <r>
    <x v="646"/>
    <s v="Clip Board kwalitas Fancy"/>
    <n v="9"/>
    <s v="16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clipboardkwalitasfancy16lsuntana"/>
    <s v=""/>
    <s v=""/>
    <m/>
  </r>
  <r>
    <x v="1"/>
    <s v="Clip Board mika batik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mikabatik120pcuntana"/>
    <s v=""/>
    <s v=""/>
    <m/>
  </r>
  <r>
    <x v="647"/>
    <s v="Clip Board mika Fancy (Baru) BB, FR (blk), K pony, SPD/ AV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clipboardmikafancybarubbfrblkkponyspdav144pcuntana"/>
    <s v=""/>
    <s v=""/>
    <m/>
  </r>
  <r>
    <x v="648"/>
    <s v="Clip Board mika Holo Fancy (baru)"/>
    <n v="16"/>
    <s v="120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clipboardmikaholofancybaru120pcuntana"/>
    <s v=""/>
    <s v=""/>
    <m/>
  </r>
  <r>
    <x v="649"/>
    <s v="Clip Board mika Rainbow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lipboardmikarainbow120pcuntana"/>
    <s v=""/>
    <s v=""/>
    <m/>
  </r>
  <r>
    <x v="650"/>
    <s v="Clip Board papan double Fancy"/>
    <n v="4"/>
    <s v="1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lipboardpapandoublefancy16lsuntana"/>
    <s v=""/>
    <s v=""/>
    <m/>
  </r>
  <r>
    <x v="1"/>
    <s v="Clip Board papan gambar B5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boardpapangambarb516lsuntana"/>
    <s v=""/>
    <s v=""/>
    <m/>
  </r>
  <r>
    <x v="651"/>
    <s v="Clip Board SG 9 A Putih"/>
    <n v="1"/>
    <s v="108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sg9aputih108lsnuntana"/>
    <s v=""/>
    <s v=""/>
    <m/>
  </r>
  <r>
    <x v="652"/>
    <s v="Clip Board Trans Folio Fancy TR 233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boardtransfoliofancytr2335144pcsuntana"/>
    <s v=""/>
    <s v=""/>
    <m/>
  </r>
  <r>
    <x v="653"/>
    <s v="Clip Board Transp Koala"/>
    <n v="22"/>
    <s v="12 LSN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clipboardtranspkoala12lsnuntana"/>
    <s v=""/>
    <s v=""/>
    <m/>
  </r>
  <r>
    <x v="654"/>
    <s v="Clip Candy no 1"/>
    <n v="35"/>
    <s v="500 pc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clipcandyno1500pcuntana"/>
    <s v=""/>
    <s v=""/>
    <m/>
  </r>
  <r>
    <x v="1"/>
    <s v="Clip File Topla Wrn Hj/ Ht/ M/ B"/>
    <n v="0"/>
    <s v="21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filetoplawrnhjhtmb216pcuntana"/>
    <s v=""/>
    <s v=""/>
    <m/>
  </r>
  <r>
    <x v="1"/>
    <s v="Clip File Yushinca 318 B.Muda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fileyushinca318bmuda60pcsuntana"/>
    <s v=""/>
    <s v=""/>
    <m/>
  </r>
  <r>
    <x v="655"/>
    <s v="Clip File Yushinca 318 B.Tua"/>
    <n v="8"/>
    <s v="60 PC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clipfileyushinca318btua60pcsuntana"/>
    <s v=""/>
    <s v=""/>
    <m/>
  </r>
  <r>
    <x v="656"/>
    <s v="Clip File Yushinca 318 Ht"/>
    <n v="7"/>
    <s v="60 PCS"/>
    <n v="8"/>
    <n v="7"/>
    <n v="8"/>
    <m/>
    <s v=""/>
    <n v="0"/>
    <n v="1"/>
    <n v="1"/>
    <n v="8"/>
    <m/>
    <m/>
    <n v="8"/>
    <m/>
    <s v=""/>
    <n v="8"/>
    <m/>
    <s v=""/>
    <n v="8"/>
    <m/>
    <s v=""/>
    <n v="8"/>
    <m/>
    <s v="clipfileyushinca318ht60pcsuntana"/>
    <s v=""/>
    <s v=""/>
    <m/>
  </r>
  <r>
    <x v="657"/>
    <s v="Clip File Yushinca 324 A5"/>
    <n v="1"/>
    <s v="1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fileyushinca324a510lsnuntana"/>
    <s v=""/>
    <s v=""/>
    <m/>
  </r>
  <r>
    <x v="658"/>
    <s v="Clip File Yushinca 324 A5"/>
    <n v="1"/>
    <s v="5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fileyushinca324a55lsnuntana"/>
    <s v=""/>
    <s v=""/>
    <m/>
  </r>
  <r>
    <x v="659"/>
    <s v="Clip File Yushinca 325"/>
    <n v="1"/>
    <s v="15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fileyushinca32515lsnuntana"/>
    <s v=""/>
    <s v=""/>
    <m/>
  </r>
  <r>
    <x v="660"/>
    <s v="Clip File Yushinca 325"/>
    <n v="1"/>
    <s v="15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lipfileyushinca32515lsnuntana"/>
    <s v=""/>
    <s v=""/>
    <m/>
  </r>
  <r>
    <x v="1"/>
    <s v="Clip File Yushinca C 323"/>
    <n v="0"/>
    <s v="1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lipfileyushincac32315lsnuntana"/>
    <s v=""/>
    <s v=""/>
    <m/>
  </r>
  <r>
    <x v="661"/>
    <s v="Clip Tali 1,0 BLK K B M"/>
    <n v="11"/>
    <n v="2000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cliptali10blkkbm2000untana"/>
    <s v=""/>
    <s v=""/>
    <m/>
  </r>
  <r>
    <x v="1"/>
    <s v="Coin bank bulat BTS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inbankbulatbts72pcuntana"/>
    <s v=""/>
    <s v=""/>
    <m/>
  </r>
  <r>
    <x v="1"/>
    <s v="Coin Bank L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inbankl10lsnuntana"/>
    <s v=""/>
    <s v=""/>
    <m/>
  </r>
  <r>
    <x v="662"/>
    <s v="Coinbank 2647 (6)/ 8090 (3)"/>
    <n v="9"/>
    <s v="144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coinbank2647680903144pcuntana"/>
    <s v=""/>
    <s v=""/>
    <m/>
  </r>
  <r>
    <x v="663"/>
    <s v="CoinBank 8811-8815 | music AB"/>
    <n v="3"/>
    <s v="4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oinbank88118815|musicab48pcuntana"/>
    <s v=""/>
    <s v=""/>
    <m/>
  </r>
  <r>
    <x v="664"/>
    <s v="CoinBank DME 001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oinbankdme001240pcuntana"/>
    <s v=""/>
    <s v=""/>
    <m/>
  </r>
  <r>
    <x v="1"/>
    <s v="Coinbank S (BLK)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inbanksblk16lsuntana"/>
    <s v=""/>
    <s v=""/>
    <m/>
  </r>
  <r>
    <x v="665"/>
    <s v="Compas DC 45-2A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ompasdc452a12lsuntana"/>
    <s v=""/>
    <s v=""/>
    <m/>
  </r>
  <r>
    <x v="666"/>
    <s v="Compas DC 45-3A"/>
    <n v="7"/>
    <s v="1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compasdc453a12lsuntana"/>
    <s v=""/>
    <s v=""/>
    <m/>
  </r>
  <r>
    <x v="1"/>
    <s v="Compass 44mm"/>
    <n v="0"/>
    <s v="1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mpass44mm1000pcuntana"/>
    <s v=""/>
    <s v=""/>
    <m/>
  </r>
  <r>
    <x v="1"/>
    <s v="Compass 60mm"/>
    <n v="0"/>
    <n v="43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ompass60mm430untana"/>
    <s v=""/>
    <s v=""/>
    <m/>
  </r>
  <r>
    <x v="667"/>
    <s v="Compass gold CA 026 I gold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ompassgoldca026igold144pcuntana"/>
    <s v=""/>
    <s v=""/>
    <m/>
  </r>
  <r>
    <x v="668"/>
    <s v="Crayon 01-01 12y baby Dragon baru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010112ybabydragonbaru24lsuntana"/>
    <s v=""/>
    <s v=""/>
    <m/>
  </r>
  <r>
    <x v="669"/>
    <s v="Crayon 1012 Panjang"/>
    <n v="2"/>
    <s v="19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1012panjang192pcsuntana"/>
    <s v=""/>
    <s v=""/>
    <m/>
  </r>
  <r>
    <x v="1"/>
    <s v="Crayon 12w pdk Fancy 1011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12wpdkfancy1011192pcuntana"/>
    <s v=""/>
    <s v=""/>
    <m/>
  </r>
  <r>
    <x v="1"/>
    <s v="Crayon 12w Squeezy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12wsqueezy144pcuntana"/>
    <s v=""/>
    <s v=""/>
    <m/>
  </r>
  <r>
    <x v="670"/>
    <s v="Crayon 12W Van Art new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12wvanartnew144pcsuntana"/>
    <s v=""/>
    <s v=""/>
    <m/>
  </r>
  <r>
    <x v="671"/>
    <s v="Crayon 59918"/>
    <n v="2"/>
    <n v="96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5991896untana"/>
    <s v=""/>
    <s v=""/>
    <m/>
  </r>
  <r>
    <x v="672"/>
    <s v="Crayon DB 777 18 putar"/>
    <n v="21"/>
    <s v="60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crayondb77718putar60pcuntana"/>
    <s v=""/>
    <s v=""/>
    <m/>
  </r>
  <r>
    <x v="673"/>
    <s v="Crayon Kojico 12w"/>
    <n v="8"/>
    <s v="48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crayonkojico12w48lsuntana"/>
    <s v=""/>
    <s v=""/>
    <m/>
  </r>
  <r>
    <x v="674"/>
    <s v="Crayon Navanta 55w"/>
    <n v="52"/>
    <s v="24 set"/>
    <n v="54"/>
    <n v="52"/>
    <n v="54"/>
    <m/>
    <s v=""/>
    <n v="0"/>
    <n v="2"/>
    <n v="2"/>
    <n v="54"/>
    <m/>
    <m/>
    <n v="54"/>
    <m/>
    <s v=""/>
    <n v="54"/>
    <m/>
    <s v=""/>
    <n v="54"/>
    <m/>
    <s v=""/>
    <n v="54"/>
    <m/>
    <s v="crayonnavanta55w24setuntana"/>
    <s v=""/>
    <s v=""/>
    <m/>
  </r>
  <r>
    <x v="1"/>
    <s v="Crayon putar 1012 (Gading)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putar1012gading192pcsuntana"/>
    <s v=""/>
    <s v=""/>
    <m/>
  </r>
  <r>
    <x v="675"/>
    <s v="Crayon putar 12W 1012 pjg mix (B Jaya)"/>
    <n v="35"/>
    <n v="192"/>
    <n v="34"/>
    <n v="35"/>
    <m/>
    <m/>
    <s v=""/>
    <n v="-1"/>
    <s v=""/>
    <n v="-1"/>
    <n v="34"/>
    <m/>
    <m/>
    <n v="34"/>
    <m/>
    <s v=""/>
    <n v="34"/>
    <m/>
    <s v=""/>
    <n v="34"/>
    <m/>
    <s v=""/>
    <n v="34"/>
    <m/>
    <s v="crayonputar12w1012pjgmixbjaya192untana"/>
    <s v=""/>
    <n v="45"/>
    <m/>
  </r>
  <r>
    <x v="676"/>
    <s v="Crayon putar 12W 1012 pjg mix WOMY (Win's)"/>
    <n v="1"/>
    <s v="19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rayonputar12w1012pjgmixwomywin's192pcsuntana"/>
    <s v=""/>
    <s v=""/>
    <m/>
  </r>
  <r>
    <x v="1"/>
    <s v="Crayon putar 12w no 208 pendek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putar12wno208pendek144pcuntana"/>
    <s v=""/>
    <s v=""/>
    <m/>
  </r>
  <r>
    <x v="677"/>
    <s v="Crayon Putar 12W panjang karakter CP 1012 (dos)"/>
    <n v="23"/>
    <s v="144 PC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crayonputar12wpanjangkaraktercp1012dos144pcsuntana"/>
    <s v=""/>
    <s v=""/>
    <m/>
  </r>
  <r>
    <x v="678"/>
    <s v="Crayon putar 12w pdk Debozz"/>
    <n v="6"/>
    <s v="6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crayonputar12wpdkdebozz60pcuntana"/>
    <s v=""/>
    <s v=""/>
    <m/>
  </r>
  <r>
    <x v="679"/>
    <s v="Crayon putar 24w Debozz"/>
    <n v="39"/>
    <s v="72 pc"/>
    <n v="39"/>
    <n v="39"/>
    <m/>
    <m/>
    <s v=""/>
    <n v="0"/>
    <s v=""/>
    <n v="0"/>
    <n v="39"/>
    <m/>
    <m/>
    <n v="39"/>
    <m/>
    <s v=""/>
    <n v="39"/>
    <m/>
    <s v=""/>
    <n v="39"/>
    <m/>
    <s v=""/>
    <n v="39"/>
    <m/>
    <s v="crayonputar24wdebozz72pcuntana"/>
    <s v=""/>
    <s v=""/>
    <m/>
  </r>
  <r>
    <x v="680"/>
    <s v="Crayon putar 602 Zhendi"/>
    <n v="4"/>
    <s v="28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rayonputar602zhendi288pcuntana"/>
    <s v=""/>
    <s v=""/>
    <m/>
  </r>
  <r>
    <x v="681"/>
    <s v="Crayon Putar Disney 12W pjg 101"/>
    <n v="27"/>
    <s v="24 LSN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crayonputardisney12wpjg10124lsnuntana"/>
    <s v=""/>
    <s v=""/>
    <m/>
  </r>
  <r>
    <x v="682"/>
    <s v="Crayon putar Fancy pdk 12w Seeyou"/>
    <n v="18"/>
    <n v="288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crayonputarfancypdk12wseeyou288untana"/>
    <s v=""/>
    <s v=""/>
    <m/>
  </r>
  <r>
    <x v="683"/>
    <s v="Crayon Putar Pak CP- SQ12 W (1011)"/>
    <n v="5"/>
    <n v="192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crayonputarpakcpsq12w1011192untana"/>
    <s v=""/>
    <s v=""/>
    <m/>
  </r>
  <r>
    <x v="1"/>
    <s v="Crayon Putar Panjang CP-SQ12L (1012)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putarpanjangcpsq12l1012192untana"/>
    <s v=""/>
    <s v=""/>
    <m/>
  </r>
  <r>
    <x v="684"/>
    <s v="Crayon putar pjg Fancy karakter 12w 2530 mix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crayonputarpjgfancykarakter12w2530mix144pcuntana"/>
    <s v=""/>
    <s v=""/>
    <m/>
  </r>
  <r>
    <x v="685"/>
    <s v="Crayon putar small T C12 montana pdk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crayonputarsmalltc12montanapdk144pcuntana"/>
    <s v=""/>
    <s v=""/>
    <m/>
  </r>
  <r>
    <x v="686"/>
    <s v="Crayon TSS 12 putar pjg minion"/>
    <n v="14"/>
    <s v="144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crayontss12putarpjgminion144pcuntana"/>
    <s v=""/>
    <s v=""/>
    <m/>
  </r>
  <r>
    <x v="1"/>
    <s v="Crayon Twister 24w TF Spp"/>
    <n v="0"/>
    <s v="4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rayontwister24wtfspp48pcuntana"/>
    <s v=""/>
    <s v=""/>
    <m/>
  </r>
  <r>
    <x v="687"/>
    <s v="Crayon Zhong Hwa mini 2H 12 CRS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rayonzhonghwamini2h12crs144pcuntana"/>
    <s v=""/>
    <s v=""/>
    <m/>
  </r>
  <r>
    <x v="688"/>
    <s v="Cutter 332"/>
    <n v="42"/>
    <s v="40 ls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cutter33240lsuntana"/>
    <s v=""/>
    <s v=""/>
    <m/>
  </r>
  <r>
    <x v="689"/>
    <s v="Cutter 6898/ 6838"/>
    <n v="1"/>
    <s v="4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cutter68986838400pcuntana"/>
    <s v=""/>
    <s v=""/>
    <m/>
  </r>
  <r>
    <x v="1"/>
    <s v="Cutter A-18 Transparan Gunindo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a18transparangunindo60lsnuntana"/>
    <s v=""/>
    <s v=""/>
    <m/>
  </r>
  <r>
    <x v="1"/>
    <s v="Cutter Golden 888 B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golden888b60lsnuntana"/>
    <s v=""/>
    <s v=""/>
    <m/>
  </r>
  <r>
    <x v="1"/>
    <s v="Cutter Gunindo A 18 Trans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gunindoa18trans60lsnuntana"/>
    <s v=""/>
    <s v=""/>
    <m/>
  </r>
  <r>
    <x v="1"/>
    <s v="Cutter Gunindo SC 9C Trans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gunindosc9ctrans60lsnuntana"/>
    <s v=""/>
    <s v=""/>
    <m/>
  </r>
  <r>
    <x v="690"/>
    <s v="Cutter Taco 78 Kecil"/>
    <n v="21"/>
    <s v="120 LSN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cuttertaco78kecil120lsnuntana"/>
    <s v=""/>
    <s v=""/>
    <m/>
  </r>
  <r>
    <x v="691"/>
    <s v="Cutter Taco 88 Besar"/>
    <n v="38"/>
    <s v="60 LSN"/>
    <n v="36"/>
    <n v="38"/>
    <m/>
    <m/>
    <s v=""/>
    <n v="-2"/>
    <s v=""/>
    <n v="-2"/>
    <n v="36"/>
    <m/>
    <m/>
    <n v="36"/>
    <m/>
    <s v=""/>
    <n v="36"/>
    <m/>
    <s v=""/>
    <n v="36"/>
    <m/>
    <s v=""/>
    <n v="36"/>
    <m/>
    <s v="cuttertaco88besar60lsnuntana"/>
    <s v=""/>
    <n v="79"/>
    <m/>
  </r>
  <r>
    <x v="1"/>
    <s v="Cutter Taco B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tacob60lsuntana"/>
    <s v=""/>
    <s v=""/>
    <m/>
  </r>
  <r>
    <x v="692"/>
    <s v="Cutter Taco Kcl 78 TR Premium Transparan(4)"/>
    <n v="4"/>
    <s v="1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cuttertacokcl78trpremiumtransparan4120lsuntana"/>
    <s v=""/>
    <s v=""/>
    <m/>
  </r>
  <r>
    <x v="1"/>
    <s v="Cutter Taco Kecil 78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tacokecil78120lsnuntana"/>
    <s v=""/>
    <s v=""/>
    <m/>
  </r>
  <r>
    <x v="693"/>
    <s v="Cutter Transp golden GC 888"/>
    <n v="6"/>
    <s v="6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cuttertranspgoldengc88860lsuntana"/>
    <s v=""/>
    <s v=""/>
    <m/>
  </r>
  <r>
    <x v="1"/>
    <s v="Cutter Vanco U 750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cuttervancou750240pcsuntana"/>
    <s v=""/>
    <s v=""/>
    <m/>
  </r>
  <r>
    <x v="694"/>
    <s v="Desk Organiser 838"/>
    <n v="9"/>
    <s v="7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deskorganiser83872pcuntana"/>
    <s v=""/>
    <s v=""/>
    <m/>
  </r>
  <r>
    <x v="1"/>
    <s v="Desk set 9058 (MT 113) Besi"/>
    <n v="0"/>
    <s v="4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eskset9058mt113besi48pcsuntana"/>
    <s v=""/>
    <s v=""/>
    <m/>
  </r>
  <r>
    <x v="695"/>
    <s v="Desk Set bulat 802 Ht"/>
    <n v="55"/>
    <n v="96"/>
    <n v="54"/>
    <n v="55"/>
    <n v="54"/>
    <m/>
    <s v=""/>
    <n v="0"/>
    <n v="-1"/>
    <n v="-1"/>
    <n v="54"/>
    <m/>
    <m/>
    <n v="54"/>
    <m/>
    <s v=""/>
    <n v="54"/>
    <m/>
    <s v=""/>
    <n v="54"/>
    <m/>
    <s v=""/>
    <n v="54"/>
    <m/>
    <s v="desksetbulat802ht96untana"/>
    <s v=""/>
    <s v=""/>
    <m/>
  </r>
  <r>
    <x v="696"/>
    <s v="Desk Set Deluxe 5098 bening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esksetdeluxe5098bening60pcuntana"/>
    <s v=""/>
    <s v=""/>
    <m/>
  </r>
  <r>
    <x v="697"/>
    <s v="Desk Set kotak 804 Ht"/>
    <n v="77"/>
    <n v="96"/>
    <n v="77"/>
    <n v="77"/>
    <m/>
    <m/>
    <s v=""/>
    <n v="0"/>
    <s v=""/>
    <n v="0"/>
    <n v="77"/>
    <m/>
    <m/>
    <n v="77"/>
    <m/>
    <s v=""/>
    <n v="77"/>
    <m/>
    <s v=""/>
    <n v="77"/>
    <m/>
    <s v=""/>
    <n v="77"/>
    <m/>
    <s v="desksetkotak804ht96untana"/>
    <s v=""/>
    <s v=""/>
    <m/>
  </r>
  <r>
    <x v="698"/>
    <s v="Diary Dos Tas Gliter FS-32-003"/>
    <n v="3"/>
    <s v="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arydostasgliterfs3200340pcuntana"/>
    <s v=""/>
    <s v=""/>
    <m/>
  </r>
  <r>
    <x v="699"/>
    <s v="Diary g Pkc Lk Holo"/>
    <n v="11"/>
    <s v="2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diarygpkclkholo20lsuntana"/>
    <s v=""/>
    <s v=""/>
    <m/>
  </r>
  <r>
    <x v="700"/>
    <s v="Diary Holo Licca Kcl"/>
    <n v="9"/>
    <s v="4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diaryhololiccakcl40lsuntana"/>
    <s v=""/>
    <s v=""/>
    <m/>
  </r>
  <r>
    <x v="701"/>
    <s v="Diary Holo Pkc Tg PHS Millenium 2000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holopkctgphsmillenium200030lsuntana"/>
    <s v=""/>
    <s v=""/>
    <m/>
  </r>
  <r>
    <x v="702"/>
    <s v="Diary Kancing NBS 402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kancingnbs402144pcuntana"/>
    <s v=""/>
    <s v=""/>
    <m/>
  </r>
  <r>
    <x v="703"/>
    <s v="Diary Kunci 64k B0239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arykunci64kb0239120pcuntana"/>
    <s v=""/>
    <s v=""/>
    <m/>
  </r>
  <r>
    <x v="704"/>
    <s v="Diary Kunci Holo Jumbo Snoopy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kunciholojumbosnoopy12lsuntana"/>
    <s v=""/>
    <s v=""/>
    <m/>
  </r>
  <r>
    <x v="705"/>
    <s v="Diary Kunci mutiara 2500"/>
    <n v="42"/>
    <s v="120 bh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diarykuncimutiara2500120bhuntana"/>
    <s v=""/>
    <s v=""/>
    <m/>
  </r>
  <r>
    <x v="706"/>
    <s v="Diary Mini Kado M Mouse"/>
    <n v="3"/>
    <s v="9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aryminikadommouse92lsuntana"/>
    <s v=""/>
    <s v=""/>
    <m/>
  </r>
  <r>
    <x v="707"/>
    <s v="Diary Mini Kembang/ Tigro"/>
    <n v="1"/>
    <s v="13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minikembangtigro135lsuntana"/>
    <s v=""/>
    <s v=""/>
    <m/>
  </r>
  <r>
    <x v="708"/>
    <s v="Diary parfume Asiong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parfumeasiong144pcuntana"/>
    <s v=""/>
    <s v=""/>
    <m/>
  </r>
  <r>
    <x v="709"/>
    <s v="Diary Princess/ sheep/ MM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princesssheepmm240pcuntana"/>
    <s v=""/>
    <s v=""/>
    <m/>
  </r>
  <r>
    <x v="710"/>
    <s v="Diary Q 32K- S002 FR"/>
    <n v="2"/>
    <n v="3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q32ks002fr320untana"/>
    <s v=""/>
    <s v=""/>
    <m/>
  </r>
  <r>
    <x v="711"/>
    <s v="Diary Q 32K-G 318 FR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iaryq32kg318fr240untana"/>
    <s v=""/>
    <s v=""/>
    <m/>
  </r>
  <r>
    <x v="712"/>
    <s v="Diary Q 64K- S001/ Kitty"/>
    <n v="5"/>
    <n v="52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iaryq64ks001kitty520untana"/>
    <s v=""/>
    <s v=""/>
    <m/>
  </r>
  <r>
    <x v="713"/>
    <s v="Diary Q 64K- S002 PR"/>
    <n v="2"/>
    <n v="5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aryq64ks002pr520untana"/>
    <s v=""/>
    <s v=""/>
    <m/>
  </r>
  <r>
    <x v="714"/>
    <s v="Diary Sampul Mika Hello Kitty Bsr"/>
    <n v="11"/>
    <s v="2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diarysampulmikahellokittybsr20lsuntana"/>
    <s v=""/>
    <s v=""/>
    <m/>
  </r>
  <r>
    <x v="715"/>
    <s v="Diary Sepak Bola B Holo"/>
    <n v="1"/>
    <s v="1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sepakbolabholo15lsuntana"/>
    <s v=""/>
    <s v=""/>
    <m/>
  </r>
  <r>
    <x v="716"/>
    <s v="Diary Shinchan A/ B"/>
    <n v="1"/>
    <s v="3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shinchanab35lsuntana"/>
    <s v=""/>
    <s v=""/>
    <m/>
  </r>
  <r>
    <x v="1"/>
    <s v="Diary spiral cover PP A6"/>
    <n v="0"/>
    <s v="7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aryspiralcoverppa6720pcsuntana"/>
    <s v=""/>
    <s v=""/>
    <m/>
  </r>
  <r>
    <x v="717"/>
    <s v="Diary spiral Pa ROHAMA"/>
    <n v="7"/>
    <s v="6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diaryspiralparohama600pcuntana"/>
    <s v=""/>
    <s v=""/>
    <m/>
  </r>
  <r>
    <x v="718"/>
    <s v="Diary Spoon FD 2000 Hk/ MM/ WTP/ TLTB"/>
    <n v="10"/>
    <s v="3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diaryspoonfd2000hkmmwtptltb30lsuntana"/>
    <s v=""/>
    <s v=""/>
    <m/>
  </r>
  <r>
    <x v="719"/>
    <s v="Diary System 1000 EL 3m 593 with Lock"/>
    <n v="1"/>
    <s v="39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diarysystem1000el3m593withlock390pcuntana"/>
    <s v=""/>
    <s v=""/>
    <m/>
  </r>
  <r>
    <x v="720"/>
    <s v="Diary System JSL D-1078 Bsr"/>
    <n v="12"/>
    <s v="120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diarysystemjsld1078bsr120pcuntana"/>
    <s v=""/>
    <s v=""/>
    <m/>
  </r>
  <r>
    <x v="721"/>
    <s v="Diary Tg Digimon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arytgdigimon30lsuntana"/>
    <s v=""/>
    <s v=""/>
    <m/>
  </r>
  <r>
    <x v="722"/>
    <s v="Dispenser + Solasi 10604"/>
    <n v="7"/>
    <s v="5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dispensersolasi1060450boxuntana"/>
    <s v=""/>
    <s v=""/>
    <m/>
  </r>
  <r>
    <x v="1"/>
    <s v="Dispenser 0688/ 1000 G-J"/>
    <n v="0"/>
    <n v="4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06881000gj400untana"/>
    <s v=""/>
    <s v=""/>
    <m/>
  </r>
  <r>
    <x v="723"/>
    <s v="Dispenser Besi Enter"/>
    <n v="4"/>
    <s v="1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spenserbesienter100pcuntana"/>
    <s v=""/>
    <s v=""/>
    <m/>
  </r>
  <r>
    <x v="724"/>
    <s v="Dispenser Camat"/>
    <n v="4"/>
    <s v="28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spensercamat288pcuntana"/>
    <s v=""/>
    <s v=""/>
    <m/>
  </r>
  <r>
    <x v="1"/>
    <s v="Dispenser DTD 888/ 889"/>
    <n v="0"/>
    <s v="15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dtd888889156pcuntana"/>
    <s v=""/>
    <s v=""/>
    <m/>
  </r>
  <r>
    <x v="725"/>
    <s v="Dispenser Kenjoy 25"/>
    <n v="2"/>
    <n v="175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spenserkenjoy25175untana"/>
    <s v=""/>
    <s v=""/>
    <m/>
  </r>
  <r>
    <x v="726"/>
    <s v="Dispenser Kenjoy 50"/>
    <n v="30"/>
    <s v="40 PCS"/>
    <n v="29"/>
    <n v="30"/>
    <m/>
    <m/>
    <s v=""/>
    <n v="-1"/>
    <s v=""/>
    <n v="-1"/>
    <n v="29"/>
    <m/>
    <m/>
    <n v="29"/>
    <m/>
    <s v=""/>
    <n v="29"/>
    <m/>
    <s v=""/>
    <n v="29"/>
    <m/>
    <s v=""/>
    <n v="29"/>
    <m/>
    <s v="dispenserkenjoy5040pcsuntana"/>
    <s v=""/>
    <n v="175"/>
    <m/>
  </r>
  <r>
    <x v="727"/>
    <s v="Dispenser Keong VT 216"/>
    <n v="26"/>
    <s v="100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dispenserkeongvt216100pcuntana"/>
    <s v=""/>
    <s v=""/>
    <m/>
  </r>
  <r>
    <x v="1"/>
    <s v="Dispenser Microtop M 200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microtopm20060pcsuntana"/>
    <s v=""/>
    <s v=""/>
    <m/>
  </r>
  <r>
    <x v="1"/>
    <s v="Dispenser Microtop M 700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microtopm70060pcsuntana"/>
    <s v=""/>
    <s v=""/>
    <m/>
  </r>
  <r>
    <x v="728"/>
    <s v="Dispenser Mini+Refill 20st"/>
    <n v="5"/>
    <s v="400 set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ispenserminirefill20st400setuntana"/>
    <s v=""/>
    <s v=""/>
    <m/>
  </r>
  <r>
    <x v="729"/>
    <s v="Dispenser plakband besi a 806 moshi&quot;"/>
    <n v="16"/>
    <n v="100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dispenserplakbandbesia806moshi100untana"/>
    <s v=""/>
    <s v=""/>
    <m/>
  </r>
  <r>
    <x v="730"/>
    <s v="Dispenser plakband plastik A 805 moshi&quot;"/>
    <n v="12"/>
    <s v="288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dispenserplakbandplastika805moshi288pcuntana"/>
    <s v=""/>
    <s v=""/>
    <m/>
  </r>
  <r>
    <x v="1"/>
    <s v="Dispenser SRM 2066 (faktur)"/>
    <n v="0"/>
    <s v="2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srm2066faktur24pcuntana"/>
    <s v=""/>
    <s v=""/>
    <m/>
  </r>
  <r>
    <x v="731"/>
    <s v="Dispenser SY 9013 (97013) Harry potter"/>
    <n v="13"/>
    <s v="960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dispensersy901397013harrypotter960pcuntana"/>
    <s v=""/>
    <s v=""/>
    <m/>
  </r>
  <r>
    <x v="732"/>
    <s v="Dispenser Tape TZ 52048"/>
    <n v="4"/>
    <n v="72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ispensertapetz5204872untana"/>
    <s v=""/>
    <s v=""/>
    <m/>
  </r>
  <r>
    <x v="1"/>
    <s v="Dispenser TF 100"/>
    <n v="0"/>
    <n v="2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ispensertf10024untana"/>
    <s v=""/>
    <s v=""/>
    <m/>
  </r>
  <r>
    <x v="733"/>
    <s v="Dispenser Topla 801"/>
    <n v="3"/>
    <s v="24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ispensertopla80124pcsuntana"/>
    <s v=""/>
    <s v=""/>
    <m/>
  </r>
  <r>
    <x v="734"/>
    <s v="Dispenser Topla 805"/>
    <n v="2"/>
    <s v="3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ispensertopla80536pcuntana"/>
    <s v=""/>
    <s v=""/>
    <m/>
  </r>
  <r>
    <x v="1"/>
    <s v="Doc rest box batik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boxbatik8lsnuntana"/>
    <s v=""/>
    <s v=""/>
    <m/>
  </r>
  <r>
    <x v="1"/>
    <s v="Doc Rest Brilliant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brilliant8lsnuntana"/>
    <s v=""/>
    <s v=""/>
    <m/>
  </r>
  <r>
    <x v="1"/>
    <s v="Doc Rest Conception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conception8lsnuntana"/>
    <s v=""/>
    <s v=""/>
    <m/>
  </r>
  <r>
    <x v="1"/>
    <s v="Doc Rest Elegance"/>
    <n v="0"/>
    <s v="7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docrestelegance7lsnuntana"/>
    <n v="39"/>
    <s v=""/>
    <m/>
  </r>
  <r>
    <x v="1"/>
    <s v="Doc Rest Infinity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infinity8lsnuntana"/>
    <s v=""/>
    <s v=""/>
    <m/>
  </r>
  <r>
    <x v="1"/>
    <s v="Doc Rest Prestige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prestige8lsnuntana"/>
    <s v=""/>
    <s v=""/>
    <m/>
  </r>
  <r>
    <x v="1"/>
    <s v="Doc Rest Statement"/>
    <n v="0"/>
    <s v="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creststatement7lsnuntana"/>
    <s v=""/>
    <s v=""/>
    <m/>
  </r>
  <r>
    <x v="735"/>
    <s v="Document bag File F 001"/>
    <n v="3"/>
    <s v="4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documentbagfilef001480pcuntana"/>
    <s v=""/>
    <s v=""/>
    <m/>
  </r>
  <r>
    <x v="736"/>
    <s v="Dok CHp 20 Florecion/ YOEKER"/>
    <n v="12"/>
    <s v="1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dokchp20florecionyoeker10lsuntana"/>
    <s v=""/>
    <s v=""/>
    <m/>
  </r>
  <r>
    <x v="737"/>
    <s v="Dok CHp 60 Florecion/ YOEKER"/>
    <n v="10"/>
    <s v="1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dokchp60florecionyoeker10lsuntana"/>
    <s v=""/>
    <s v=""/>
    <m/>
  </r>
  <r>
    <x v="738"/>
    <s v="Dok keeper microtop KT 340H"/>
    <n v="5"/>
    <s v="1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okkeepermicrotopkt340h180pcuntana"/>
    <s v=""/>
    <s v=""/>
    <m/>
  </r>
  <r>
    <x v="1"/>
    <s v="Dok Ret Diplomat"/>
    <n v="0"/>
    <s v="5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retdiplomat5lsuntana"/>
    <s v=""/>
    <s v=""/>
    <m/>
  </r>
  <r>
    <x v="1"/>
    <s v="Dok Ret Optima mix B (1)"/>
    <n v="0"/>
    <s v="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retoptimamixb15lsnuntana"/>
    <s v=""/>
    <s v=""/>
    <m/>
  </r>
  <r>
    <x v="1"/>
    <s v="Dokumen keeper HD 50"/>
    <n v="0"/>
    <s v="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keeperhd508lsuntana"/>
    <s v=""/>
    <s v=""/>
    <m/>
  </r>
  <r>
    <x v="739"/>
    <s v="Dokumen microtop KT 320 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okumenmicrotopkt320240pcuntana"/>
    <s v=""/>
    <s v=""/>
    <m/>
  </r>
  <r>
    <x v="1"/>
    <s v="Dokumen Prestige Ht"/>
    <n v="0"/>
    <s v="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prestigeht5lsnuntana"/>
    <s v=""/>
    <s v=""/>
    <m/>
  </r>
  <r>
    <x v="1"/>
    <s v="Dokumen Prestige Ht"/>
    <n v="0"/>
    <s v="7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prestigeht7lsnuntana"/>
    <s v=""/>
    <s v=""/>
    <m/>
  </r>
  <r>
    <x v="1"/>
    <s v="Dokumen UTN 201"/>
    <n v="0"/>
    <s v="5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kumenutn2015lsuntana"/>
    <s v=""/>
    <s v=""/>
    <m/>
  </r>
  <r>
    <x v="1"/>
    <s v="Double Foam 2&quot; Kojiko"/>
    <n v="0"/>
    <n v="1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oublefoam2kojiko150untana"/>
    <s v=""/>
    <s v=""/>
    <m/>
  </r>
  <r>
    <x v="740"/>
    <s v="Double Foam polar Sp 015 (2)/ F(2)"/>
    <n v="4"/>
    <s v="36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oublefoampolarsp0152f236boxuntana"/>
    <s v=""/>
    <s v=""/>
    <m/>
  </r>
  <r>
    <x v="741"/>
    <s v="Double Foam polar Sp 016 (2)/ F(4)"/>
    <n v="6"/>
    <s v="36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doublefoampolarsp0162f436boxuntana"/>
    <s v=""/>
    <s v=""/>
    <m/>
  </r>
  <r>
    <x v="742"/>
    <s v="Double Tape Nippon 1 Hj"/>
    <n v="78"/>
    <n v="150"/>
    <n v="78"/>
    <n v="78"/>
    <m/>
    <m/>
    <s v=""/>
    <n v="0"/>
    <s v=""/>
    <n v="0"/>
    <n v="78"/>
    <m/>
    <m/>
    <n v="78"/>
    <m/>
    <s v=""/>
    <n v="78"/>
    <m/>
    <s v=""/>
    <n v="78"/>
    <m/>
    <s v=""/>
    <n v="78"/>
    <m/>
    <s v="doubletapenippon1hj150untana"/>
    <s v=""/>
    <s v=""/>
    <m/>
  </r>
  <r>
    <x v="743"/>
    <s v="Drawing Board 2 muka DS 20x30 K"/>
    <n v="2"/>
    <s v="7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rawingboard2mukads20x30k72pcuntana"/>
    <s v=""/>
    <s v=""/>
    <m/>
  </r>
  <r>
    <x v="744"/>
    <s v="Drawing Board 2 muka DS 25x35 K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rawingboard2mukads25x35k60pcuntana"/>
    <s v=""/>
    <s v=""/>
    <m/>
  </r>
  <r>
    <x v="1"/>
    <s v="Drawing board 216"/>
    <n v="0"/>
    <s v="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drawingboard2168lsnuntana"/>
    <s v=""/>
    <s v=""/>
    <m/>
  </r>
  <r>
    <x v="745"/>
    <s v="Drawing board BT 21 no.216"/>
    <n v="2"/>
    <s v="9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drawingboardbt21no21696pcsuntana"/>
    <s v=""/>
    <s v=""/>
    <m/>
  </r>
  <r>
    <x v="746"/>
    <s v="Drawing Board Fancy Kecil FD-057"/>
    <n v="13"/>
    <s v="96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drawingboardfancykecilfd05796pcuntana"/>
    <s v=""/>
    <s v=""/>
    <m/>
  </r>
  <r>
    <x v="747"/>
    <s v="Drawing Board Kertas (29x21)"/>
    <n v="4"/>
    <s v="1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drawingboardkertas29x2116lsuntana"/>
    <s v=""/>
    <s v=""/>
    <m/>
  </r>
  <r>
    <x v="748"/>
    <s v="Drawing Board Kertas 29x21"/>
    <n v="5"/>
    <s v="1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drawingboardkertas29x2110lsuntana"/>
    <s v=""/>
    <s v=""/>
    <m/>
  </r>
  <r>
    <x v="749"/>
    <s v="Drawing Board SH 0902 D/ 20x30"/>
    <n v="14"/>
    <s v="72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drawingboardsh0902d20x3072pcuntana"/>
    <s v=""/>
    <s v=""/>
    <m/>
  </r>
  <r>
    <x v="750"/>
    <s v="Elevated tray 602"/>
    <n v="1"/>
    <s v="1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elevatedtray60212pcuntana"/>
    <s v=""/>
    <s v=""/>
    <m/>
  </r>
  <r>
    <x v="751"/>
    <s v="Elevated tray microtop 603"/>
    <n v="2"/>
    <s v="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elevatedtraymicrotop6038pcuntana"/>
    <s v=""/>
    <s v=""/>
    <m/>
  </r>
  <r>
    <x v="752"/>
    <s v="Expanding file 5304"/>
    <n v="11"/>
    <s v="6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expandingfile530460pcuntana"/>
    <s v=""/>
    <s v=""/>
    <m/>
  </r>
  <r>
    <x v="1"/>
    <s v="Expanding file 8402"/>
    <n v="0"/>
    <s v="4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expandingfile840248pcuntana"/>
    <s v=""/>
    <s v=""/>
    <m/>
  </r>
  <r>
    <x v="1"/>
    <s v="Expanding File TF 080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expandingfiletf08060pcsuntana"/>
    <s v=""/>
    <s v=""/>
    <m/>
  </r>
  <r>
    <x v="753"/>
    <s v="Expanding file TZ 2012"/>
    <n v="11"/>
    <s v="20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expandingfiletz2012200pcuntana"/>
    <s v=""/>
    <s v=""/>
    <m/>
  </r>
  <r>
    <x v="754"/>
    <s v="Expanding file TZ 2016"/>
    <n v="3"/>
    <s v="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expandingfiletz2016200pcuntana"/>
    <s v=""/>
    <s v=""/>
    <m/>
  </r>
  <r>
    <x v="1"/>
    <s v="Fabric Colour CA 130 (9 ml)"/>
    <n v="0"/>
    <s v="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fabriccolourca1309ml20pcuntana"/>
    <s v=""/>
    <s v=""/>
    <m/>
  </r>
  <r>
    <x v="755"/>
    <s v="Face Shield anak (M)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faceshieldanakm300pcuntana"/>
    <s v=""/>
    <s v=""/>
    <m/>
  </r>
  <r>
    <x v="756"/>
    <s v="Face Shield Dewasa"/>
    <n v="48"/>
    <s v="300 pc"/>
    <n v="48"/>
    <n v="48"/>
    <m/>
    <m/>
    <s v=""/>
    <n v="0"/>
    <s v=""/>
    <n v="0"/>
    <n v="48"/>
    <m/>
    <m/>
    <n v="48"/>
    <m/>
    <s v=""/>
    <n v="48"/>
    <m/>
    <s v=""/>
    <n v="48"/>
    <m/>
    <s v=""/>
    <n v="48"/>
    <m/>
    <s v="faceshielddewasa300pcuntana"/>
    <s v=""/>
    <s v=""/>
    <m/>
  </r>
  <r>
    <x v="757"/>
    <s v="Face Shield kacamata 12"/>
    <n v="6"/>
    <s v="72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faceshieldkacamata12720pcuntana"/>
    <s v=""/>
    <s v=""/>
    <m/>
  </r>
  <r>
    <x v="758"/>
    <s v="Fancy Set 2062"/>
    <n v="11"/>
    <s v="144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fancyset2062144pcuntana"/>
    <s v=""/>
    <s v=""/>
    <m/>
  </r>
  <r>
    <x v="759"/>
    <s v="Fancy Set 2067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fancyset2067144pcuntana"/>
    <s v=""/>
    <s v=""/>
    <m/>
  </r>
  <r>
    <x v="760"/>
    <s v="Fancy Set AB JB SM 30 Hk 1"/>
    <n v="46"/>
    <s v="240 pc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fancysetabjbsm30hk1240pcuntana"/>
    <s v=""/>
    <s v=""/>
    <m/>
  </r>
  <r>
    <x v="1"/>
    <s v="Fancy Set RS 2008+PCM AB"/>
    <n v="0"/>
    <s v="2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fancysetrs2008pcmab240pcuntana"/>
    <s v=""/>
    <s v=""/>
    <m/>
  </r>
  <r>
    <x v="1"/>
    <s v="Fancy Set RS 3000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fancysetrs3000240untana"/>
    <s v=""/>
    <s v=""/>
    <m/>
  </r>
  <r>
    <x v="761"/>
    <s v="Fancy Set SF 5896 AB(4)/ 5696 Shaun(1)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fancysetsf5896ab45696shaun1240pcuntana"/>
    <s v=""/>
    <s v=""/>
    <m/>
  </r>
  <r>
    <x v="762"/>
    <s v="Fancy Set XD 2012/ 4062"/>
    <n v="1"/>
    <s v="288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fancysetxd20124062288pcsuntana"/>
    <s v=""/>
    <s v=""/>
    <m/>
  </r>
  <r>
    <x v="763"/>
    <s v="Fancy Set XD 8005"/>
    <n v="14"/>
    <s v="144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fancysetxd8005144pcuntana"/>
    <s v=""/>
    <s v=""/>
    <m/>
  </r>
  <r>
    <x v="764"/>
    <s v="Fancy Set XD 8010 B(2)/ W(5)/ M(4)/ Q(3)/ K(2)/ (2)"/>
    <n v="14"/>
    <s v="384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fancysetxd8010b2w5m4q3k22384pcuntana"/>
    <s v=""/>
    <s v=""/>
    <m/>
  </r>
  <r>
    <x v="765"/>
    <s v="Foto Frame HJ D2 105 plst Baby bird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fotoframehjd2105plstbabybird720pcuntana"/>
    <s v=""/>
    <s v=""/>
    <m/>
  </r>
  <r>
    <x v="766"/>
    <s v="Foto Frame Magnit+Clip SY-1361"/>
    <n v="2"/>
    <s v="2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fotoframemagnitclipsy1361200lsuntana"/>
    <s v=""/>
    <s v=""/>
    <m/>
  </r>
  <r>
    <x v="767"/>
    <s v="Gantungan Kunci Lampu (1x12)"/>
    <n v="1"/>
    <s v="120 disp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ntungankuncilampu1x12120dispuntana"/>
    <s v=""/>
    <s v=""/>
    <m/>
  </r>
  <r>
    <x v="1"/>
    <s v="Garisan 100cm besi TF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100cmbesitf10lsnuntana"/>
    <s v=""/>
    <s v=""/>
    <m/>
  </r>
  <r>
    <x v="768"/>
    <s v="Garisan 14cm Gergaji 8102 (64) Cool Cat"/>
    <n v="6"/>
    <s v="24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14cmgergaji810264coolcat240lsuntana"/>
    <s v=""/>
    <s v=""/>
    <m/>
  </r>
  <r>
    <x v="769"/>
    <s v="Garisan 14cm Gergaji 8102 (64) Cool Cat"/>
    <n v="1"/>
    <s v="3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14cmgergaji810264coolcat3200pcuntana"/>
    <s v=""/>
    <s v=""/>
    <m/>
  </r>
  <r>
    <x v="770"/>
    <s v="Garisan 14cm Gergaji 9358 Bear (1 Disp=12)"/>
    <n v="5"/>
    <s v="24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14cmgergaji9358bear1disp=12240lsuntana"/>
    <s v=""/>
    <s v=""/>
    <m/>
  </r>
  <r>
    <x v="771"/>
    <s v="Garisan 15-30 8903 girl"/>
    <n v="2"/>
    <s v="4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15308903girl40boxuntana"/>
    <s v=""/>
    <s v=""/>
    <m/>
  </r>
  <r>
    <x v="772"/>
    <s v="Garisan 15cm 311 (84)"/>
    <n v="7"/>
    <s v="3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15cm3118430boxuntana"/>
    <s v=""/>
    <s v=""/>
    <m/>
  </r>
  <r>
    <x v="773"/>
    <s v="Garisan 15cm 536-750 Cartoon Network (48)"/>
    <n v="62"/>
    <s v="80 ls"/>
    <n v="62"/>
    <n v="62"/>
    <m/>
    <m/>
    <s v=""/>
    <n v="0"/>
    <s v=""/>
    <n v="0"/>
    <n v="62"/>
    <m/>
    <m/>
    <n v="62"/>
    <m/>
    <s v=""/>
    <n v="62"/>
    <m/>
    <s v=""/>
    <n v="62"/>
    <m/>
    <s v=""/>
    <n v="62"/>
    <m/>
    <s v="garisan15cm536750cartoonnetwork4880lsuntana"/>
    <s v=""/>
    <s v=""/>
    <m/>
  </r>
  <r>
    <x v="774"/>
    <s v="Garisan 15cm AB 0067"/>
    <n v="2"/>
    <s v="4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15cmab006740boxuntana"/>
    <s v=""/>
    <s v=""/>
    <m/>
  </r>
  <r>
    <x v="775"/>
    <s v="Garisan 15cm AB 851 (200 pc)"/>
    <n v="6"/>
    <s v="24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15cmab851200pc24boxuntana"/>
    <s v=""/>
    <s v=""/>
    <m/>
  </r>
  <r>
    <x v="776"/>
    <s v="Garisan 15cm ANT 006 Nike"/>
    <n v="5"/>
    <s v="24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15cmant006nike240lsuntana"/>
    <s v=""/>
    <s v=""/>
    <m/>
  </r>
  <r>
    <x v="777"/>
    <s v="Garisan 15cm B-30 Palu Bear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15cmb30palubear240lsuntana"/>
    <s v=""/>
    <s v=""/>
    <m/>
  </r>
  <r>
    <x v="778"/>
    <s v="Garisan 15cm lentur Smurf 1100-2 (1x36)"/>
    <n v="6"/>
    <s v="8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15cmlentursmurf110021x3680boxuntana"/>
    <s v=""/>
    <s v=""/>
    <m/>
  </r>
  <r>
    <x v="779"/>
    <s v="Garisan 15cm lipat 0229 (40)"/>
    <n v="2"/>
    <s v="32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15cmlipat02294032boxuntana"/>
    <s v=""/>
    <s v=""/>
    <m/>
  </r>
  <r>
    <x v="780"/>
    <s v="Garisan 15cm YD 1516 (30)"/>
    <n v="11"/>
    <s v="8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15cmyd15163080boxuntana"/>
    <s v=""/>
    <s v=""/>
    <m/>
  </r>
  <r>
    <x v="781"/>
    <s v="Garisan 18cm 322 (84) Transformer"/>
    <n v="3"/>
    <s v="3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18cm32284transformer30boxuntana"/>
    <s v=""/>
    <s v=""/>
    <m/>
  </r>
  <r>
    <x v="782"/>
    <s v="Garisan 18cm 5014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18cm5014960pcuntana"/>
    <s v=""/>
    <s v=""/>
    <m/>
  </r>
  <r>
    <x v="783"/>
    <s v="Garisan 18cm Disney (4D)"/>
    <n v="3"/>
    <s v="8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18cmdisney4d800lsuntana"/>
    <s v=""/>
    <s v=""/>
    <m/>
  </r>
  <r>
    <x v="784"/>
    <s v="Garisan 18cm SY-1308 (24 pc) Hk(1)/ HP(8)"/>
    <n v="9"/>
    <s v="12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arisan18cmsy130824pchk1hp8120lsuntana"/>
    <s v=""/>
    <s v=""/>
    <m/>
  </r>
  <r>
    <x v="785"/>
    <s v="Garisan 20cm 109 (100)"/>
    <n v="1"/>
    <s v="1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20cm10910016boxuntana"/>
    <s v=""/>
    <s v=""/>
    <m/>
  </r>
  <r>
    <x v="786"/>
    <s v="Garisan 20cm 2011(10)/ 2010(2)"/>
    <n v="11"/>
    <s v="24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20cm2011102010224boxuntana"/>
    <s v=""/>
    <s v=""/>
    <m/>
  </r>
  <r>
    <x v="787"/>
    <s v="Garisan 20cm 2020 Disney 1x36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20cm2020disney1x3620boxuntana"/>
    <s v=""/>
    <s v=""/>
    <m/>
  </r>
  <r>
    <x v="788"/>
    <s v="Garisan 20cm 8803 AB (40)"/>
    <n v="2"/>
    <s v="32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20cm8803ab4032boxuntana"/>
    <s v=""/>
    <s v=""/>
    <m/>
  </r>
  <r>
    <x v="789"/>
    <s v="Garisan 20cm Fancy baby mouse"/>
    <n v="52"/>
    <s v="180 ls"/>
    <n v="52"/>
    <n v="52"/>
    <m/>
    <m/>
    <s v=""/>
    <n v="0"/>
    <s v=""/>
    <n v="0"/>
    <n v="52"/>
    <m/>
    <m/>
    <n v="52"/>
    <m/>
    <s v=""/>
    <n v="52"/>
    <m/>
    <s v=""/>
    <n v="52"/>
    <m/>
    <s v=""/>
    <n v="52"/>
    <m/>
    <s v="garisan20cmfancybabymouse180lsuntana"/>
    <s v=""/>
    <s v=""/>
    <m/>
  </r>
  <r>
    <x v="790"/>
    <s v="Garisan 20cm Fancy cut mouse"/>
    <n v="17"/>
    <s v="18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garisan20cmfancycutmouse180lsuntana"/>
    <s v=""/>
    <s v=""/>
    <m/>
  </r>
  <r>
    <x v="791"/>
    <s v="Garisan 20cm Fancy mouse"/>
    <n v="1"/>
    <s v="1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20cmfancymouse180lsuntana"/>
    <s v=""/>
    <s v=""/>
    <m/>
  </r>
  <r>
    <x v="792"/>
    <s v="Garisan 20cm Fancy pavia bear"/>
    <n v="22"/>
    <s v="180 ls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garisan20cmfancypaviabear180lsuntana"/>
    <s v=""/>
    <s v=""/>
    <m/>
  </r>
  <r>
    <x v="793"/>
    <s v="Garisan 20cm Fancy pretty white"/>
    <n v="54"/>
    <s v="180 ls"/>
    <n v="54"/>
    <n v="54"/>
    <m/>
    <m/>
    <s v=""/>
    <n v="0"/>
    <s v=""/>
    <n v="0"/>
    <n v="54"/>
    <m/>
    <m/>
    <n v="54"/>
    <m/>
    <s v=""/>
    <n v="54"/>
    <m/>
    <s v=""/>
    <n v="54"/>
    <m/>
    <s v=""/>
    <n v="54"/>
    <m/>
    <s v="garisan20cmfancyprettywhite180lsuntana"/>
    <s v=""/>
    <s v=""/>
    <m/>
  </r>
  <r>
    <x v="794"/>
    <s v="Garisan 20cm Fancy spiderman biru"/>
    <n v="17"/>
    <s v="18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garisan20cmfancyspidermanbiru180lsuntana"/>
    <s v=""/>
    <s v=""/>
    <m/>
  </r>
  <r>
    <x v="795"/>
    <s v="Garisan 20cm Fancy superman"/>
    <n v="10"/>
    <s v="18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20cmfancysuperman180lsuntana"/>
    <s v=""/>
    <s v=""/>
    <m/>
  </r>
  <r>
    <x v="796"/>
    <s v="Garisan 20cm Holo 93-20 (1 Disp=10 pc)"/>
    <n v="11"/>
    <s v="2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20cmholo93201disp=10pc20boxuntana"/>
    <s v=""/>
    <s v=""/>
    <m/>
  </r>
  <r>
    <x v="797"/>
    <s v="Garisan 30cm (Abjad &amp; Angka) 3008"/>
    <n v="8"/>
    <s v="120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arisan30cmabjad&amp;angka30081200pcuntana"/>
    <s v=""/>
    <s v=""/>
    <m/>
  </r>
  <r>
    <x v="798"/>
    <s v="Garisan 30cm 1105 BT 21"/>
    <n v="23"/>
    <s v="120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garisan30cm1105bt21120lsuntana"/>
    <s v=""/>
    <s v=""/>
    <m/>
  </r>
  <r>
    <x v="1"/>
    <s v="Garisan 30cm 1105 Disney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1105disney120lsuntana"/>
    <s v=""/>
    <s v=""/>
    <m/>
  </r>
  <r>
    <x v="799"/>
    <s v="Garisan 30cm 2109 lebar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30cm2109lebar1000pcuntana"/>
    <s v=""/>
    <s v=""/>
    <m/>
  </r>
  <r>
    <x v="800"/>
    <s v="Garisan 30cm 704 (60)"/>
    <n v="8"/>
    <s v="5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arisan30cm7046050lsuntana"/>
    <s v=""/>
    <s v=""/>
    <m/>
  </r>
  <r>
    <x v="801"/>
    <s v="Garisan 30cm 854 1x48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30cm8541x4820boxuntana"/>
    <s v=""/>
    <s v=""/>
    <m/>
  </r>
  <r>
    <x v="802"/>
    <s v="Garisan 30cm AB K30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30cmabk3020boxuntana"/>
    <s v=""/>
    <s v=""/>
    <m/>
  </r>
  <r>
    <x v="803"/>
    <s v="Garisan 30cm aluminium 1530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aluminium15301200pcuntana"/>
    <s v=""/>
    <s v=""/>
    <m/>
  </r>
  <r>
    <x v="1"/>
    <s v="Garisan 30cm Besi 5030 yoeker orange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esi5030yoekerorange50lsuntana"/>
    <s v=""/>
    <s v=""/>
    <m/>
  </r>
  <r>
    <x v="1"/>
    <s v="Garisan 30cm Besi gliter HS 1906 (9030)"/>
    <n v="0"/>
    <s v="7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esigliterhs19069030720pcsuntana"/>
    <s v=""/>
    <s v=""/>
    <m/>
  </r>
  <r>
    <x v="804"/>
    <s v="Garisan 30cm Besi jos (peti) Importer"/>
    <n v="21"/>
    <s v="50 ls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garisan30cmbesijospetiimporter50lsuntana"/>
    <s v=""/>
    <s v=""/>
    <m/>
  </r>
  <r>
    <x v="805"/>
    <s v="Garisan 30cm Besi PMJP"/>
    <n v="14"/>
    <s v="8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garisan30cmbesipmjp80lsuntana"/>
    <s v=""/>
    <s v=""/>
    <m/>
  </r>
  <r>
    <x v="1"/>
    <s v="Garisan 30cm besi TF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esitf50lsnuntana"/>
    <s v=""/>
    <s v=""/>
    <m/>
  </r>
  <r>
    <x v="1"/>
    <s v="Garisan 30cm BT"/>
    <n v="0"/>
    <s v="1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bt100lsnuntana"/>
    <s v=""/>
    <s v=""/>
    <m/>
  </r>
  <r>
    <x v="806"/>
    <s v="Garisan 30cm DF 3109"/>
    <n v="5"/>
    <s v="14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df31091440pcuntana"/>
    <s v=""/>
    <s v=""/>
    <m/>
  </r>
  <r>
    <x v="807"/>
    <s v="Garisan 30cm DF 69 69"/>
    <n v="5"/>
    <s v="200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df6969200lsnuntana"/>
    <s v=""/>
    <s v=""/>
    <m/>
  </r>
  <r>
    <x v="808"/>
    <s v="Garisan 30cm Disney 1105"/>
    <n v="7"/>
    <s v="12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30cmdisney1105120lsnuntana"/>
    <s v=""/>
    <s v=""/>
    <m/>
  </r>
  <r>
    <x v="809"/>
    <s v="Garisan 30cm Enter"/>
    <n v="7"/>
    <s v="96 LSN"/>
    <n v="6"/>
    <n v="7"/>
    <m/>
    <m/>
    <s v=""/>
    <n v="-1"/>
    <s v=""/>
    <n v="-1"/>
    <n v="6"/>
    <m/>
    <m/>
    <n v="6"/>
    <m/>
    <s v=""/>
    <n v="6"/>
    <m/>
    <s v=""/>
    <n v="6"/>
    <m/>
    <s v=""/>
    <n v="6"/>
    <m/>
    <s v="garisan30cmenter96lsnuntana"/>
    <s v=""/>
    <n v="78"/>
    <m/>
  </r>
  <r>
    <x v="810"/>
    <s v="Garisan 30cm Fancy K300 AB/ A 30"/>
    <n v="4"/>
    <s v="9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30cmfancyk300aba3096lsuntana"/>
    <s v=""/>
    <s v=""/>
    <m/>
  </r>
  <r>
    <x v="811"/>
    <s v="Garisan 30cm Fancy KM 7101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fancykm71011440pcuntana"/>
    <s v=""/>
    <s v=""/>
    <m/>
  </r>
  <r>
    <x v="812"/>
    <s v="Garisan 30cm Hk 6970"/>
    <n v="1"/>
    <s v="9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30cmhk697090lsuntana"/>
    <s v=""/>
    <s v=""/>
    <m/>
  </r>
  <r>
    <x v="813"/>
    <s v="Garisan 30cm JNT 678 (60)"/>
    <n v="8"/>
    <s v="48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arisan30cmjnt6786048boxuntana"/>
    <s v=""/>
    <s v=""/>
    <m/>
  </r>
  <r>
    <x v="1"/>
    <s v="Garisan 30cm Kayagi 3127 B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27b80lsnuntana"/>
    <s v=""/>
    <s v=""/>
    <m/>
  </r>
  <r>
    <x v="1"/>
    <s v="Garisan 30cm Kayagi 3139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3980lsnuntana"/>
    <s v=""/>
    <s v=""/>
    <m/>
  </r>
  <r>
    <x v="1"/>
    <s v="Garisan 30cm kayagi 3140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4080lsnuntana"/>
    <s v=""/>
    <s v=""/>
    <m/>
  </r>
  <r>
    <x v="1"/>
    <s v="Garisan 30cm Kayagi 3141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kayagi314180lsnuntana"/>
    <s v=""/>
    <s v=""/>
    <m/>
  </r>
  <r>
    <x v="814"/>
    <s v="Garisan 30cm lebar Big Lens (36)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30cmlebarbiglens36144lsuntana"/>
    <s v=""/>
    <s v=""/>
    <m/>
  </r>
  <r>
    <x v="815"/>
    <s v="Garisan 30cm lebar Disney Cinderella"/>
    <n v="10"/>
    <s v="12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30cmlebardisneycinderella120lsuntana"/>
    <s v=""/>
    <s v=""/>
    <m/>
  </r>
  <r>
    <x v="816"/>
    <s v="Garisan 30cm lebar Disney Donald Duck "/>
    <n v="6"/>
    <s v="1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30cmlebardisneydonaldduck120lsuntana"/>
    <s v=""/>
    <s v=""/>
    <m/>
  </r>
  <r>
    <x v="817"/>
    <s v="Garisan 30cm lebar Disney Donald Duck Family"/>
    <n v="15"/>
    <s v="12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garisan30cmlebardisneydonaldduckfamily120lsuntana"/>
    <s v=""/>
    <s v=""/>
    <m/>
  </r>
  <r>
    <x v="818"/>
    <s v="Garisan 30cm lebar Disney Mickey Mouse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30cmlebardisneymickeymouse120lsuntana"/>
    <s v=""/>
    <s v=""/>
    <m/>
  </r>
  <r>
    <x v="819"/>
    <s v="Garisan 30cm lebar Disney min mie Cute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lebardisneyminmiecute120lsuntana"/>
    <s v=""/>
    <s v=""/>
    <m/>
  </r>
  <r>
    <x v="820"/>
    <s v="Garisan 30cm lebar Disney min mie TR 01"/>
    <n v="45"/>
    <s v="110 ls"/>
    <n v="45"/>
    <n v="45"/>
    <m/>
    <m/>
    <s v=""/>
    <n v="0"/>
    <s v=""/>
    <n v="0"/>
    <n v="45"/>
    <m/>
    <m/>
    <n v="45"/>
    <m/>
    <s v=""/>
    <n v="45"/>
    <m/>
    <s v=""/>
    <n v="45"/>
    <m/>
    <s v=""/>
    <n v="45"/>
    <m/>
    <s v="garisan30cmlebardisneyminmietr01110lsuntana"/>
    <s v=""/>
    <s v=""/>
    <m/>
  </r>
  <r>
    <x v="821"/>
    <s v="Garisan 30cm lebar Disney P aurora"/>
    <n v="2"/>
    <s v="1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lebardisneypaurora120lsuntana"/>
    <s v=""/>
    <s v=""/>
    <m/>
  </r>
  <r>
    <x v="822"/>
    <s v="Garisan 30cm lebar Disney SPD abu"/>
    <n v="6"/>
    <s v="11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30cmlebardisneyspdabu110lsuntana"/>
    <s v=""/>
    <s v=""/>
    <m/>
  </r>
  <r>
    <x v="823"/>
    <s v="Garisan 30cm lebar Disney SPD biru"/>
    <n v="12"/>
    <s v="11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garisan30cmlebardisneyspdbiru110lsuntana"/>
    <s v=""/>
    <s v=""/>
    <m/>
  </r>
  <r>
    <x v="824"/>
    <s v="Garisan 30cm lebar Disney SPD K"/>
    <n v="5"/>
    <s v="11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lebardisneyspdk110lsuntana"/>
    <s v=""/>
    <s v=""/>
    <m/>
  </r>
  <r>
    <x v="825"/>
    <s v="Garisan 30cm lebar kuning"/>
    <n v="41"/>
    <s v="120 ls"/>
    <n v="41"/>
    <n v="41"/>
    <m/>
    <m/>
    <s v=""/>
    <n v="0"/>
    <s v=""/>
    <n v="0"/>
    <n v="41"/>
    <m/>
    <m/>
    <n v="41"/>
    <m/>
    <s v=""/>
    <n v="41"/>
    <m/>
    <s v=""/>
    <n v="41"/>
    <m/>
    <s v=""/>
    <n v="41"/>
    <m/>
    <s v="garisan30cmlebarkuning120lsuntana"/>
    <s v=""/>
    <s v=""/>
    <m/>
  </r>
  <r>
    <x v="1"/>
    <s v="Garisan 30cm lentur Fancy 0030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lenturfancy003072lsuntana"/>
    <s v=""/>
    <s v=""/>
    <m/>
  </r>
  <r>
    <x v="1"/>
    <s v="Garisan 30cm lentur Fancy 0031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lenturfancy003172lsuntana"/>
    <s v=""/>
    <s v=""/>
    <m/>
  </r>
  <r>
    <x v="826"/>
    <s v="Garisan 30cm lipat 008 (24)"/>
    <n v="10"/>
    <s v="6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30cmlipat0082460boxuntana"/>
    <s v=""/>
    <s v=""/>
    <m/>
  </r>
  <r>
    <x v="827"/>
    <s v="Garisan 30cm lipat CV-5012 (24)"/>
    <n v="2"/>
    <s v="4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30cmlipatcv50122448lsuntana"/>
    <s v=""/>
    <s v=""/>
    <m/>
  </r>
  <r>
    <x v="1"/>
    <s v="Garisan 30cm lipat N 0008 (40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30cmlipatn00084040boxuntana"/>
    <s v=""/>
    <s v=""/>
    <m/>
  </r>
  <r>
    <x v="828"/>
    <s v="Garisan 30cm microtop 930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30cmmicrotop930100lsuntana"/>
    <s v=""/>
    <s v=""/>
    <m/>
  </r>
  <r>
    <x v="829"/>
    <s v="Garisan 30cm Mill. Deluxe (120)"/>
    <n v="17"/>
    <s v="12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garisan30cmmilldeluxe120120lsuntana"/>
    <s v=""/>
    <s v=""/>
    <m/>
  </r>
  <r>
    <x v="830"/>
    <s v="Garisan 30cm Plastik K 8805/ 7703"/>
    <n v="5"/>
    <s v="8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plastikk8805770380lsuntana"/>
    <s v=""/>
    <s v=""/>
    <m/>
  </r>
  <r>
    <x v="831"/>
    <s v="Garisan 30cm Sp 6968"/>
    <n v="5"/>
    <s v="10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30cmsp6968100lsuntana"/>
    <s v=""/>
    <s v=""/>
    <m/>
  </r>
  <r>
    <x v="832"/>
    <s v="Garisan 30cm Vtro Besi"/>
    <n v="42"/>
    <s v="50 LSN"/>
    <n v="41"/>
    <n v="42"/>
    <m/>
    <m/>
    <s v=""/>
    <n v="-1"/>
    <s v=""/>
    <n v="-1"/>
    <n v="41"/>
    <m/>
    <m/>
    <n v="41"/>
    <m/>
    <s v=""/>
    <n v="41"/>
    <m/>
    <s v=""/>
    <n v="41"/>
    <m/>
    <s v=""/>
    <n v="41"/>
    <m/>
    <s v="garisan30cmvtrobesi50lsnuntana"/>
    <s v=""/>
    <n v="151"/>
    <m/>
  </r>
  <r>
    <x v="1"/>
    <s v="Garisan 40cm Besi TF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40cmbesitf25lsnuntana"/>
    <s v=""/>
    <s v=""/>
    <m/>
  </r>
  <r>
    <x v="1"/>
    <s v="Garisan 50cm Besi TF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50cmbesitf25lsnuntana"/>
    <s v=""/>
    <s v=""/>
    <m/>
  </r>
  <r>
    <x v="833"/>
    <s v="Garisan 50cm enter Blk"/>
    <n v="13"/>
    <s v="72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garisan50cmenterblk72lsuntana"/>
    <s v=""/>
    <s v=""/>
    <m/>
  </r>
  <r>
    <x v="1"/>
    <s v="Garisan 60cm Besi TF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60cmbesitf25lsnuntana"/>
    <s v=""/>
    <s v=""/>
    <m/>
  </r>
  <r>
    <x v="834"/>
    <s v="Garisan 8240 set"/>
    <n v="3"/>
    <s v="6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8240set640pcuntana"/>
    <s v=""/>
    <s v=""/>
    <m/>
  </r>
  <r>
    <x v="835"/>
    <s v="Garisan 858A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858a96lsuntana"/>
    <s v=""/>
    <s v=""/>
    <m/>
  </r>
  <r>
    <x v="836"/>
    <s v="Garisan 8830 1 box (60 pc)"/>
    <n v="7"/>
    <s v="2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88301box60pc20boxuntana"/>
    <s v=""/>
    <s v=""/>
    <m/>
  </r>
  <r>
    <x v="1"/>
    <s v="Garisan Besi 100 Yoeker (70100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esi100yoeker7010010lsnuntana"/>
    <s v=""/>
    <s v=""/>
    <m/>
  </r>
  <r>
    <x v="837"/>
    <s v="Garisan Besi 30 Yoeker (5030)"/>
    <n v="55"/>
    <s v="50 LSN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garisanbesi30yoeker503050lsnuntana"/>
    <s v=""/>
    <s v=""/>
    <m/>
  </r>
  <r>
    <x v="838"/>
    <s v="Garisan Besi 30cm Fancy A 300"/>
    <n v="2"/>
    <s v="8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besi30cmfancya30080lsnuntana"/>
    <s v=""/>
    <s v=""/>
    <m/>
  </r>
  <r>
    <x v="839"/>
    <s v="Garisan Besi Fancy 30cm 11030"/>
    <n v="1"/>
    <s v="8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besifancy30cm1103080lsnuntana"/>
    <s v=""/>
    <s v=""/>
    <m/>
  </r>
  <r>
    <x v="1"/>
    <s v="Garisan BT 15cm"/>
    <n v="0"/>
    <s v="2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5cm200lsnuntana"/>
    <s v=""/>
    <s v=""/>
    <m/>
  </r>
  <r>
    <x v="1"/>
    <s v="Garisan BT 172-06 Besar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7206besar20lsnuntana"/>
    <s v=""/>
    <s v=""/>
    <m/>
  </r>
  <r>
    <x v="1"/>
    <s v="Garisan BT 180'/ 12cm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80'12cm80lsnuntana"/>
    <s v=""/>
    <s v=""/>
    <m/>
  </r>
  <r>
    <x v="1"/>
    <s v="Garisan BT 20cm"/>
    <n v="0"/>
    <s v="100 LSN"/>
    <n v="0"/>
    <n v="0"/>
    <m/>
    <n v="0"/>
    <n v="2"/>
    <n v="0"/>
    <s v=""/>
    <n v="2"/>
    <n v="2"/>
    <m/>
    <m/>
    <n v="2"/>
    <m/>
    <s v=""/>
    <n v="2"/>
    <m/>
    <s v=""/>
    <n v="2"/>
    <m/>
    <s v=""/>
    <n v="2"/>
    <m/>
    <s v="garisanbt20cm100lsnuntana"/>
    <n v="35"/>
    <s v=""/>
    <m/>
  </r>
  <r>
    <x v="1"/>
    <s v="Garisan BT 30cm"/>
    <n v="0"/>
    <s v="100 LSN"/>
    <n v="0"/>
    <n v="0"/>
    <m/>
    <n v="0"/>
    <n v="5"/>
    <n v="-3"/>
    <s v=""/>
    <n v="2"/>
    <n v="2"/>
    <m/>
    <m/>
    <n v="2"/>
    <m/>
    <s v=""/>
    <n v="2"/>
    <m/>
    <s v=""/>
    <n v="2"/>
    <m/>
    <s v=""/>
    <n v="2"/>
    <m/>
    <s v="garisanbt30cm100lsnuntana"/>
    <n v="37"/>
    <n v="57"/>
    <m/>
  </r>
  <r>
    <x v="1"/>
    <s v="Garisan BT 840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84060lsnuntana"/>
    <s v=""/>
    <s v=""/>
    <m/>
  </r>
  <r>
    <x v="1"/>
    <s v="Garisan BT no 15 Δ"/>
    <n v="0"/>
    <s v="3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15δ3lsuntana"/>
    <s v=""/>
    <s v=""/>
    <m/>
  </r>
  <r>
    <x v="1"/>
    <s v="Garisan BT no.10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1016lsnuntana"/>
    <s v=""/>
    <s v=""/>
    <m/>
  </r>
  <r>
    <x v="1"/>
    <s v="garisan bt no.12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1216lsnuntana"/>
    <s v=""/>
    <s v=""/>
    <m/>
  </r>
  <r>
    <x v="1"/>
    <s v="Garisan BT no.8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no816lsnuntana"/>
    <s v=""/>
    <s v=""/>
    <m/>
  </r>
  <r>
    <x v="1"/>
    <s v="Garisan BT-123 A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t123a50lsnuntana"/>
    <s v=""/>
    <s v=""/>
    <m/>
  </r>
  <r>
    <x v="1"/>
    <s v="Garisan Busur 180/ 10cm New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busur18010cmnew80lsnuntana"/>
    <s v=""/>
    <s v=""/>
    <m/>
  </r>
  <r>
    <x v="840"/>
    <s v="Garisan Busur 3.1/2 Mika"/>
    <n v="1"/>
    <s v="150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busur312mika1500lsnuntana"/>
    <s v=""/>
    <s v=""/>
    <m/>
  </r>
  <r>
    <x v="841"/>
    <s v="Garisan Enter Tebal no.4"/>
    <n v="10"/>
    <s v="480 LSN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garisanentertebalno4480lsnuntana"/>
    <s v=""/>
    <s v=""/>
    <m/>
  </r>
  <r>
    <x v="842"/>
    <s v="Garisan Fj 2011/15cm Sablon 4PC (24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fj201115cmsablon4pc2424boxuntana"/>
    <s v=""/>
    <s v=""/>
    <m/>
  </r>
  <r>
    <x v="843"/>
    <s v="Garisan FS/ 1331 (48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fs13314824boxuntana"/>
    <s v=""/>
    <s v=""/>
    <m/>
  </r>
  <r>
    <x v="844"/>
    <s v="Garisan gasta 0731 polkadot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arisangasta0731polkadot100lsuntana"/>
    <s v=""/>
    <s v=""/>
    <m/>
  </r>
  <r>
    <x v="845"/>
    <s v="Garisan gasta 0732"/>
    <n v="7"/>
    <s v="10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gasta0732100lsuntana"/>
    <s v=""/>
    <s v=""/>
    <m/>
  </r>
  <r>
    <x v="846"/>
    <s v="Garisan gasta 0733 polkadot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gasta0733polkadot100lsuntana"/>
    <s v=""/>
    <s v=""/>
    <m/>
  </r>
  <r>
    <x v="1"/>
    <s v="Garisan Hk XM 7010"/>
    <n v="0"/>
    <s v="10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hkxm70101080pcuntana"/>
    <s v=""/>
    <s v=""/>
    <m/>
  </r>
  <r>
    <x v="1"/>
    <s v="Garisan Kayagi 30cm 3127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2780lsnuntana"/>
    <s v=""/>
    <s v=""/>
    <m/>
  </r>
  <r>
    <x v="1"/>
    <s v="Garisan Kayagi 30cm 3136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3680lsnuntana"/>
    <s v=""/>
    <s v=""/>
    <m/>
  </r>
  <r>
    <x v="1"/>
    <s v="Garisan Kayagi 30cm 3139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3980lsnuntana"/>
    <s v=""/>
    <s v=""/>
    <m/>
  </r>
  <r>
    <x v="1"/>
    <s v="Garisan Kayagi 30cm 3151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315180lsnuntana"/>
    <s v=""/>
    <s v=""/>
    <m/>
  </r>
  <r>
    <x v="1"/>
    <s v="Garisan Kayagi 30cm KY 3131"/>
    <n v="0"/>
    <s v="8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agi30cmky313180lsnuntana"/>
    <s v=""/>
    <s v=""/>
    <m/>
  </r>
  <r>
    <x v="1"/>
    <s v="Garisan Kayu 1 meter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kayu1meter100pcsuntana"/>
    <s v=""/>
    <s v=""/>
    <m/>
  </r>
  <r>
    <x v="847"/>
    <s v="Garisan kayu 1M"/>
    <n v="6"/>
    <s v="10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arisankayu1m100pcsuntana"/>
    <s v=""/>
    <s v=""/>
    <m/>
  </r>
  <r>
    <x v="848"/>
    <s v="Garisan Kj 003"/>
    <n v="7"/>
    <s v="3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kj003300pcuntana"/>
    <s v=""/>
    <s v=""/>
    <m/>
  </r>
  <r>
    <x v="849"/>
    <s v="Garisan Kj 012"/>
    <n v="9"/>
    <s v="30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arisankj012300pcuntana"/>
    <s v=""/>
    <s v=""/>
    <m/>
  </r>
  <r>
    <x v="850"/>
    <s v="Garisan Kj 013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kj013300pcuntana"/>
    <s v=""/>
    <s v=""/>
    <m/>
  </r>
  <r>
    <x v="851"/>
    <s v="Garisan RL 15 RB/ Roller (24)"/>
    <n v="5"/>
    <s v="2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rl15rbroller2420boxuntana"/>
    <s v=""/>
    <s v=""/>
    <m/>
  </r>
  <r>
    <x v="852"/>
    <s v="Garisan RL 15 WD (1x36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rl15wd1x3620boxuntana"/>
    <s v=""/>
    <s v=""/>
    <m/>
  </r>
  <r>
    <x v="853"/>
    <s v="Garisan Rotary 1020 (jos) Bsr"/>
    <n v="26"/>
    <s v="1000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garisanrotary1020josbsr1000pcuntana"/>
    <s v=""/>
    <s v=""/>
    <m/>
  </r>
  <r>
    <x v="854"/>
    <s v="Garisan Rotary 5 klg"/>
    <n v="4"/>
    <s v="10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rotary5klg1000pcuntana"/>
    <s v=""/>
    <s v=""/>
    <m/>
  </r>
  <r>
    <x v="855"/>
    <s v="Garisan Rotary 9043"/>
    <n v="5"/>
    <s v="200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arisanrotary90432000pcuntana"/>
    <s v=""/>
    <s v=""/>
    <m/>
  </r>
  <r>
    <x v="856"/>
    <s v="Garisan sablon 290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ablon29030lsuntana"/>
    <s v=""/>
    <s v=""/>
    <m/>
  </r>
  <r>
    <x v="1"/>
    <s v="Garisan sablon 430"/>
    <n v="0"/>
    <s v="20 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ablon43020suntana"/>
    <s v=""/>
    <s v=""/>
    <m/>
  </r>
  <r>
    <x v="857"/>
    <s v="Garisan Sablon ikan 633 N-324"/>
    <n v="2"/>
    <s v="2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ablonikan633n324200lsuntana"/>
    <s v=""/>
    <s v=""/>
    <m/>
  </r>
  <r>
    <x v="858"/>
    <s v="Garisan set 1011 18cm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101118cm1200pcuntana"/>
    <s v=""/>
    <s v=""/>
    <m/>
  </r>
  <r>
    <x v="1"/>
    <s v="Garisan set 1206 (BC 618)(60)"/>
    <n v="0"/>
    <s v="9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1206bc61860960pcuntana"/>
    <s v=""/>
    <s v=""/>
    <m/>
  </r>
  <r>
    <x v="859"/>
    <s v="Garisan set 1411"/>
    <n v="1"/>
    <n v="8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1411800untana"/>
    <s v=""/>
    <s v=""/>
    <m/>
  </r>
  <r>
    <x v="860"/>
    <s v="Garisan set 15cm 815 girl (30)"/>
    <n v="4"/>
    <s v="480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set15cm815girl30480setuntana"/>
    <s v=""/>
    <s v=""/>
    <m/>
  </r>
  <r>
    <x v="861"/>
    <s v="Garisan Set 20136"/>
    <n v="3"/>
    <s v="16 Box (40)"/>
    <n v="2"/>
    <n v="3"/>
    <n v="2"/>
    <m/>
    <s v=""/>
    <n v="0"/>
    <n v="-1"/>
    <n v="-1"/>
    <n v="2"/>
    <m/>
    <m/>
    <n v="2"/>
    <m/>
    <s v=""/>
    <n v="2"/>
    <m/>
    <s v=""/>
    <n v="2"/>
    <m/>
    <s v=""/>
    <n v="2"/>
    <m/>
    <s v="garisanset2013616box40untana"/>
    <s v=""/>
    <s v=""/>
    <m/>
  </r>
  <r>
    <x v="1"/>
    <s v="Garisan Set 20143 (200cm)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20143200cm16box40untana"/>
    <s v=""/>
    <s v=""/>
    <m/>
  </r>
  <r>
    <x v="1"/>
    <s v="Garisan Set 2107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210716box40untana"/>
    <s v=""/>
    <s v=""/>
    <m/>
  </r>
  <r>
    <x v="1"/>
    <s v="Garisan Set 2108 (200cm)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2108200cm16box40untana"/>
    <s v=""/>
    <s v=""/>
    <m/>
  </r>
  <r>
    <x v="862"/>
    <s v="Garisan set 2175 PVC 20cm (50)"/>
    <n v="2"/>
    <s v="8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et2175pvc20cm50800pcuntana"/>
    <s v=""/>
    <s v=""/>
    <m/>
  </r>
  <r>
    <x v="863"/>
    <s v="Garisan set 3 30cm yencheng"/>
    <n v="1"/>
    <s v="2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330cmyencheng24lsuntana"/>
    <s v=""/>
    <s v=""/>
    <m/>
  </r>
  <r>
    <x v="864"/>
    <s v="Garisan set 30cm 5010 (M.mouse, Brb, WTP, dinosaurus)"/>
    <n v="7"/>
    <s v="5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set30cm5010mmousebrbwtpdinosaurus500pcuntana"/>
    <s v=""/>
    <s v=""/>
    <m/>
  </r>
  <r>
    <x v="865"/>
    <s v="Garisan set 340-01/ 3019"/>
    <n v="7"/>
    <s v="7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set34001301972lsuntana"/>
    <s v=""/>
    <s v=""/>
    <m/>
  </r>
  <r>
    <x v="866"/>
    <s v="Garisan set 608/ 15cm (50)"/>
    <n v="1"/>
    <s v="1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60815cm5016boxuntana"/>
    <s v=""/>
    <s v=""/>
    <m/>
  </r>
  <r>
    <x v="867"/>
    <s v="Garisan set 7006 blk"/>
    <n v="51"/>
    <s v="480 set"/>
    <n v="51"/>
    <n v="51"/>
    <m/>
    <m/>
    <s v=""/>
    <n v="0"/>
    <s v=""/>
    <n v="0"/>
    <n v="51"/>
    <m/>
    <m/>
    <n v="51"/>
    <m/>
    <s v=""/>
    <n v="51"/>
    <m/>
    <s v=""/>
    <n v="51"/>
    <m/>
    <s v=""/>
    <n v="51"/>
    <m/>
    <s v="garisanset7006blk480setuntana"/>
    <s v=""/>
    <s v=""/>
    <m/>
  </r>
  <r>
    <x v="868"/>
    <s v="Garisan set 8020"/>
    <n v="2"/>
    <s v="57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et8020576pcuntana"/>
    <s v=""/>
    <s v=""/>
    <m/>
  </r>
  <r>
    <x v="869"/>
    <s v="Garisan set 818"/>
    <n v="4"/>
    <s v="8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set818800pcuntana"/>
    <s v=""/>
    <s v=""/>
    <m/>
  </r>
  <r>
    <x v="870"/>
    <s v="Garisan set 8253 (50 set)"/>
    <n v="7"/>
    <s v="8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arisanset825350set800pcuntana"/>
    <s v=""/>
    <s v=""/>
    <m/>
  </r>
  <r>
    <x v="1"/>
    <s v="Garisan Set B.013/ B.019 (50)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b013b0195016boxuntana"/>
    <s v=""/>
    <s v=""/>
    <m/>
  </r>
  <r>
    <x v="871"/>
    <s v="Garisan set Cow 2016 (60)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cow20166020boxuntana"/>
    <s v=""/>
    <s v=""/>
    <m/>
  </r>
  <r>
    <x v="872"/>
    <s v="Garisan set Elephant 2016 (60)"/>
    <n v="2"/>
    <s v="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etelephant20166020boxuntana"/>
    <s v=""/>
    <s v=""/>
    <m/>
  </r>
  <r>
    <x v="1"/>
    <s v="Garisan Set Payu 8801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80120cm16box40untana"/>
    <s v=""/>
    <s v=""/>
    <m/>
  </r>
  <r>
    <x v="1"/>
    <s v="Garisan Set Payu 8803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80320cm16box40untana"/>
    <s v=""/>
    <s v=""/>
    <m/>
  </r>
  <r>
    <x v="1"/>
    <s v="Garisan Set Payu 8804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80420cm16box40untana"/>
    <s v=""/>
    <s v=""/>
    <m/>
  </r>
  <r>
    <x v="873"/>
    <s v="Garisan Set Payu 8805 20cm"/>
    <n v="1"/>
    <s v="16 Box (40)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payu880520cm16box40untana"/>
    <s v=""/>
    <s v=""/>
    <m/>
  </r>
  <r>
    <x v="1"/>
    <s v="Garisan set Payu 8905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890516boxuntana"/>
    <s v=""/>
    <s v=""/>
    <m/>
  </r>
  <r>
    <x v="1"/>
    <s v="Garisan set Payu 9810 20cm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981020cm16box40untana"/>
    <s v=""/>
    <s v=""/>
    <m/>
  </r>
  <r>
    <x v="1"/>
    <s v="Garisan set Payu 9811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981116box40untana"/>
    <s v=""/>
    <s v=""/>
    <m/>
  </r>
  <r>
    <x v="1"/>
    <s v="Garisan set Payu 9812"/>
    <n v="0"/>
    <s v="16 Box (40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981216box40untana"/>
    <s v=""/>
    <s v=""/>
    <m/>
  </r>
  <r>
    <x v="1"/>
    <s v="Garisan set Payu PS 8901 / 02 (40)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ps8901024016boxuntana"/>
    <s v=""/>
    <s v=""/>
    <m/>
  </r>
  <r>
    <x v="1"/>
    <s v="Garisan set Payu PS 8903/ 04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setpayups89030416boxuntana"/>
    <s v=""/>
    <s v=""/>
    <m/>
  </r>
  <r>
    <x v="874"/>
    <s v="Garisan set Δ 9102 pony"/>
    <n v="1"/>
    <n v="6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setδ9102pony640untana"/>
    <s v=""/>
    <s v=""/>
    <m/>
  </r>
  <r>
    <x v="875"/>
    <s v="Garisan Si Rei A 1101 Jiyu"/>
    <n v="4"/>
    <s v="960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sireia1101jiyu960setuntana"/>
    <s v=""/>
    <s v=""/>
    <m/>
  </r>
  <r>
    <x v="876"/>
    <s v="Garisan SO 7235 Heart Stationery 24cm Besi"/>
    <n v="2"/>
    <s v="24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arisanso7235heartstationery24cmbesi2400pcuntana"/>
    <s v=""/>
    <s v=""/>
    <m/>
  </r>
  <r>
    <x v="1"/>
    <s v="Garisan TF 1190 Busur 180 B"/>
    <n v="0"/>
    <s v="2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tf1190busur180b200lsnuntana"/>
    <s v=""/>
    <s v=""/>
    <m/>
  </r>
  <r>
    <x v="877"/>
    <s v="Garisan TF 1988"/>
    <n v="0"/>
    <s v="200 LSN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garisantf1988200lsnuntana"/>
    <s v=""/>
    <s v=""/>
    <m/>
  </r>
  <r>
    <x v="878"/>
    <s v="Garisan TF 1989 Lingkaran"/>
    <n v="0"/>
    <s v="144 LSN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garisantf1989lingkaran144lsnuntana"/>
    <s v=""/>
    <s v=""/>
    <m/>
  </r>
  <r>
    <x v="879"/>
    <s v="Garisan TF 1991"/>
    <n v="0"/>
    <s v="48 LSN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garisantf199148lsnuntana"/>
    <s v=""/>
    <s v=""/>
    <m/>
  </r>
  <r>
    <x v="880"/>
    <s v="Garisan TF 1992"/>
    <n v="0"/>
    <s v="40 LSN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garisantf199240lsnuntana"/>
    <s v=""/>
    <s v=""/>
    <m/>
  </r>
  <r>
    <x v="1"/>
    <s v="Garisan TF-360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tf36060lsnuntana"/>
    <s v=""/>
    <s v=""/>
    <m/>
  </r>
  <r>
    <x v="881"/>
    <s v="Garisan UMPTN (50)"/>
    <n v="1"/>
    <s v="10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umptn5010000pcuntana"/>
    <s v=""/>
    <s v=""/>
    <m/>
  </r>
  <r>
    <x v="1"/>
    <s v="Garisan VC 084 30cm Faktur"/>
    <n v="0"/>
    <s v="9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arisanvc08430cmfaktur960pcsuntana"/>
    <s v=""/>
    <s v=""/>
    <m/>
  </r>
  <r>
    <x v="882"/>
    <s v="Garisan XD 1516/ 15cm lentur 1x36 PR (1)"/>
    <n v="11"/>
    <s v="8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arisanxd151615cmlentur1x36pr180boxuntana"/>
    <s v=""/>
    <s v=""/>
    <m/>
  </r>
  <r>
    <x v="883"/>
    <s v="Garisan XT 997 (1x60)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arisanxt9971x6030boxuntana"/>
    <s v=""/>
    <s v=""/>
    <m/>
  </r>
  <r>
    <x v="884"/>
    <s v="Garisan YS 2020"/>
    <n v="9"/>
    <s v="10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arisanys2020100lsuntana"/>
    <s v=""/>
    <s v=""/>
    <m/>
  </r>
  <r>
    <x v="885"/>
    <s v="Garisan YS 3030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arisanys3030100lsuntana"/>
    <s v=""/>
    <s v=""/>
    <m/>
  </r>
  <r>
    <x v="1"/>
    <s v="Garisan Δ Kojiko no.10"/>
    <n v="0"/>
    <s v="16 LSN"/>
    <n v="0"/>
    <n v="0"/>
    <m/>
    <m/>
    <n v="0"/>
    <n v="0"/>
    <s v=""/>
    <n v="0"/>
    <n v="0"/>
    <m/>
    <m/>
    <n v="0"/>
    <m/>
    <s v=""/>
    <n v="0"/>
    <m/>
    <s v=""/>
    <n v="0"/>
    <m/>
    <s v=""/>
    <n v="0"/>
    <m/>
    <s v="garisanδkojikono1016lsnuntana"/>
    <n v="115"/>
    <s v=""/>
    <m/>
  </r>
  <r>
    <x v="886"/>
    <s v="Garisan Δ Kojiko no.12"/>
    <n v="1"/>
    <s v="16 LSN"/>
    <n v="3"/>
    <n v="1"/>
    <m/>
    <m/>
    <n v="2"/>
    <n v="0"/>
    <s v=""/>
    <n v="2"/>
    <n v="3"/>
    <m/>
    <m/>
    <n v="3"/>
    <m/>
    <s v=""/>
    <n v="3"/>
    <m/>
    <s v=""/>
    <n v="3"/>
    <m/>
    <s v=""/>
    <n v="3"/>
    <m/>
    <s v="garisanδkojikono1216lsnuntana"/>
    <n v="113"/>
    <s v=""/>
    <m/>
  </r>
  <r>
    <x v="887"/>
    <s v="Garisan Δ Kojiko no.6"/>
    <n v="2"/>
    <s v="60 LSN"/>
    <n v="1"/>
    <n v="2"/>
    <m/>
    <m/>
    <s v=""/>
    <n v="-1"/>
    <s v=""/>
    <n v="-1"/>
    <n v="1"/>
    <m/>
    <m/>
    <n v="1"/>
    <m/>
    <s v=""/>
    <n v="1"/>
    <m/>
    <s v=""/>
    <n v="1"/>
    <m/>
    <s v=""/>
    <n v="1"/>
    <m/>
    <s v="garisanδkojikono660lsnuntana"/>
    <s v=""/>
    <n v="77"/>
    <m/>
  </r>
  <r>
    <x v="888"/>
    <s v="Garisan Δ Kojiko no.8"/>
    <n v="1"/>
    <s v="24 LSN"/>
    <n v="2"/>
    <n v="1"/>
    <m/>
    <m/>
    <n v="1"/>
    <n v="0"/>
    <s v=""/>
    <n v="1"/>
    <n v="2"/>
    <m/>
    <m/>
    <n v="2"/>
    <m/>
    <s v=""/>
    <n v="2"/>
    <m/>
    <s v=""/>
    <n v="2"/>
    <m/>
    <s v=""/>
    <n v="2"/>
    <m/>
    <s v="garisanδkojikono824lsnuntana"/>
    <n v="114"/>
    <s v=""/>
    <m/>
  </r>
  <r>
    <x v="1"/>
    <s v="Gel pen Tizo Retrc 0.5 TG 670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elpentizoretrc05tg67096lsnuntana"/>
    <s v=""/>
    <s v=""/>
    <m/>
  </r>
  <r>
    <x v="889"/>
    <s v="Gift Card HL-847 Kotak Gliter (250)"/>
    <n v="1"/>
    <s v="100 disp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iftcardhl847kotakgliter250100dispuntana"/>
    <s v=""/>
    <s v=""/>
    <m/>
  </r>
  <r>
    <x v="890"/>
    <s v="Gk Hp Disney GT Hp 1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khpdisneygthp1120lsuntana"/>
    <s v=""/>
    <s v=""/>
    <m/>
  </r>
  <r>
    <x v="891"/>
    <s v="Gliter 612 (8891)"/>
    <n v="9"/>
    <s v="288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gliter6128891288pcuntana"/>
    <s v=""/>
    <s v=""/>
    <m/>
  </r>
  <r>
    <x v="892"/>
    <s v="Gliter 806"/>
    <n v="4"/>
    <n v="288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liter806288untana"/>
    <s v=""/>
    <s v=""/>
    <m/>
  </r>
  <r>
    <x v="893"/>
    <s v="Gliter 9106/ 9006"/>
    <n v="18"/>
    <s v="288 Renteng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gliter91069006288rentenguntana"/>
    <s v=""/>
    <s v=""/>
    <m/>
  </r>
  <r>
    <x v="894"/>
    <s v="Gliter CG 8891-2 metalik"/>
    <n v="4"/>
    <s v="288 rtg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litercg88912metalik288rtguntana"/>
    <s v=""/>
    <s v=""/>
    <m/>
  </r>
  <r>
    <x v="1"/>
    <s v="Gliter CG 8891-3 emas"/>
    <n v="0"/>
    <s v="288 rt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litercg88913emas288rtguntana"/>
    <s v=""/>
    <s v=""/>
    <m/>
  </r>
  <r>
    <x v="895"/>
    <s v="Gliter G 816 metallik"/>
    <n v="5"/>
    <s v="28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literg816metallik288pcuntana"/>
    <s v=""/>
    <s v=""/>
    <m/>
  </r>
  <r>
    <x v="896"/>
    <s v="Gliter glue 8891-4"/>
    <n v="11"/>
    <n v="288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literglue88914288untana"/>
    <s v=""/>
    <s v=""/>
    <m/>
  </r>
  <r>
    <x v="897"/>
    <s v="Gliter glue 8891-5"/>
    <n v="7"/>
    <s v="28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literglue88915288pcuntana"/>
    <s v=""/>
    <s v=""/>
    <m/>
  </r>
  <r>
    <x v="898"/>
    <s v="Gliter glue 8891-6 (pelangi)"/>
    <n v="4"/>
    <n v="288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literglue88916pelangi288untana"/>
    <s v=""/>
    <s v=""/>
    <m/>
  </r>
  <r>
    <x v="899"/>
    <s v="Gliter JBS 003(1)"/>
    <n v="1"/>
    <n v="288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literjbs0031288untana"/>
    <s v=""/>
    <s v=""/>
    <m/>
  </r>
  <r>
    <x v="900"/>
    <s v="Gliter JBS 004"/>
    <n v="1"/>
    <s v="288 renteng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literjbs004288rentenguntana"/>
    <s v=""/>
    <s v=""/>
    <m/>
  </r>
  <r>
    <x v="901"/>
    <s v="Gliter metalik campur"/>
    <n v="8"/>
    <s v="288 renteng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litermetalikcampur288rentenguntana"/>
    <s v=""/>
    <s v=""/>
    <m/>
  </r>
  <r>
    <x v="902"/>
    <s v="Gliter polos"/>
    <n v="8"/>
    <n v="288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gliterpolos288untana"/>
    <s v=""/>
    <s v=""/>
    <m/>
  </r>
  <r>
    <x v="903"/>
    <s v="Gliter powder 15gr CC888"/>
    <n v="20"/>
    <s v="576 pc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gliterpowder15grcc888576pcuntana"/>
    <s v=""/>
    <s v=""/>
    <m/>
  </r>
  <r>
    <x v="904"/>
    <s v="Gliter PVC 12 (8891-7)"/>
    <n v="42"/>
    <s v="96 ls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gliterpvc128891796lsuntana"/>
    <s v=""/>
    <s v=""/>
    <m/>
  </r>
  <r>
    <x v="905"/>
    <s v="Gliter tabung PHS"/>
    <n v="14"/>
    <n v="288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glitertabungphs288untana"/>
    <s v=""/>
    <s v=""/>
    <m/>
  </r>
  <r>
    <x v="906"/>
    <s v="Glitter GF 32"/>
    <n v="28"/>
    <s v="96 pc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glittergf3296pcuntana"/>
    <s v=""/>
    <s v=""/>
    <m/>
  </r>
  <r>
    <x v="907"/>
    <s v="Gun Tacker S 2308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ackers230848pcuntana"/>
    <s v=""/>
    <s v=""/>
    <m/>
  </r>
  <r>
    <x v="908"/>
    <s v="Gunting 206j-1 cola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206j1cola1200pcuntana"/>
    <s v=""/>
    <s v=""/>
    <m/>
  </r>
  <r>
    <x v="909"/>
    <s v="Gunting 206j-2 k mas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206j2kmas1200pcuntana"/>
    <s v=""/>
    <s v=""/>
    <m/>
  </r>
  <r>
    <x v="910"/>
    <s v="Gunting 304j-1 kecil"/>
    <n v="3"/>
    <s v="1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304j1kecil1200pcuntana"/>
    <s v=""/>
    <s v=""/>
    <m/>
  </r>
  <r>
    <x v="911"/>
    <s v="Gunting 304j-2 k mas"/>
    <n v="3"/>
    <s v="1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304j2kmas1200pcuntana"/>
    <s v=""/>
    <s v=""/>
    <m/>
  </r>
  <r>
    <x v="912"/>
    <s v="Gunting BBL 4401/ set 3"/>
    <n v="4"/>
    <s v="36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bbl4401set3360pcsuntana"/>
    <s v=""/>
    <s v=""/>
    <m/>
  </r>
  <r>
    <x v="1"/>
    <s v="Gunting BBL 4401/ set 3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bbl4401set3untana"/>
    <s v=""/>
    <s v=""/>
    <m/>
  </r>
  <r>
    <x v="1"/>
    <s v="Gunting Benang KX-GB007"/>
    <m/>
    <s v="80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guntingbenangkxgb00780lsnuntana"/>
    <n v="88"/>
    <s v=""/>
    <m/>
  </r>
  <r>
    <x v="913"/>
    <s v="Gunting Davis DuL (6)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davisdul650lsuntana"/>
    <s v=""/>
    <s v=""/>
    <m/>
  </r>
  <r>
    <x v="1"/>
    <s v="Gunting Davis M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davism50lsuntana"/>
    <s v=""/>
    <s v=""/>
    <m/>
  </r>
  <r>
    <x v="1"/>
    <s v="Gunting FM Coklat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fmcoklat30lsnuntana"/>
    <s v=""/>
    <s v=""/>
    <m/>
  </r>
  <r>
    <x v="1"/>
    <s v="Gunting FM Coklat Gunindo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fmcoklatgunindo30lsnuntana"/>
    <s v=""/>
    <s v=""/>
    <m/>
  </r>
  <r>
    <x v="1"/>
    <s v="Gunting Gunindo FL Coklat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flcoklat20lsnuntana"/>
    <s v=""/>
    <s v=""/>
    <m/>
  </r>
  <r>
    <x v="1"/>
    <s v="Gunting Gunindo FM Coklat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fmcoklat20lsnuntana"/>
    <s v=""/>
    <s v=""/>
    <m/>
  </r>
  <r>
    <x v="1"/>
    <s v="Gunting Gunindo OLL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ll30lsnuntana"/>
    <s v=""/>
    <s v=""/>
    <m/>
  </r>
  <r>
    <x v="1"/>
    <s v="Gunting Gunindo OMM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mm60lsnuntana"/>
    <s v=""/>
    <s v=""/>
    <m/>
  </r>
  <r>
    <x v="1"/>
    <s v="Gunting Gunindo OPM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pm60lsnuntana"/>
    <s v=""/>
    <s v=""/>
    <m/>
  </r>
  <r>
    <x v="1"/>
    <s v="Gunting Gunindo OSS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oss60lsnuntana"/>
    <s v=""/>
    <s v=""/>
    <m/>
  </r>
  <r>
    <x v="1"/>
    <s v="Gunting Gunindo PL-8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gunindopl820lsnuntana"/>
    <s v=""/>
    <s v=""/>
    <m/>
  </r>
  <r>
    <x v="914"/>
    <s v="Gunting Gunindo SPL Coklat"/>
    <n v="1"/>
    <s v="3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gunindosplcoklat30lsnuntana"/>
    <s v=""/>
    <s v=""/>
    <m/>
  </r>
  <r>
    <x v="915"/>
    <s v="Gunting Gunindo SPM Coklat"/>
    <n v="1"/>
    <s v="6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gunindospmcoklat60lsnuntana"/>
    <s v=""/>
    <s v=""/>
    <m/>
  </r>
  <r>
    <x v="916"/>
    <s v="Gunting HT 707 T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ht707t30lsuntana"/>
    <s v=""/>
    <s v=""/>
    <m/>
  </r>
  <r>
    <x v="917"/>
    <s v="Gunting Ideal K 100"/>
    <n v="7"/>
    <s v="48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guntingidealk10048lsuntana"/>
    <s v=""/>
    <s v=""/>
    <m/>
  </r>
  <r>
    <x v="918"/>
    <s v="Gunting Ideal K 200"/>
    <n v="13"/>
    <s v="48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guntingidealk20048lsuntana"/>
    <s v=""/>
    <s v=""/>
    <m/>
  </r>
  <r>
    <x v="919"/>
    <s v="Gunting Ideal K 300"/>
    <n v="11"/>
    <s v="24 LSN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guntingidealk30024lsnuntana"/>
    <s v=""/>
    <s v=""/>
    <m/>
  </r>
  <r>
    <x v="920"/>
    <s v="Gunting Ideal K 400"/>
    <n v="5"/>
    <s v="2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idealk40024lsuntana"/>
    <s v=""/>
    <s v=""/>
    <m/>
  </r>
  <r>
    <x v="921"/>
    <s v="Gunting Ideal K 500"/>
    <n v="12"/>
    <s v="20 LSN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guntingidealk50020lsnuntana"/>
    <s v=""/>
    <s v=""/>
    <m/>
  </r>
  <r>
    <x v="922"/>
    <s v="Gunting Infico SC 100 blk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inficosc100blk30lsuntana"/>
    <s v=""/>
    <s v=""/>
    <m/>
  </r>
  <r>
    <x v="923"/>
    <s v="Gunting Infico SC 40"/>
    <n v="5"/>
    <s v="4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inficosc4040lsuntana"/>
    <s v=""/>
    <s v=""/>
    <m/>
  </r>
  <r>
    <x v="924"/>
    <s v="Gunting Infico SC 50"/>
    <n v="12"/>
    <s v="4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guntinginficosc5040lsuntana"/>
    <s v=""/>
    <s v=""/>
    <m/>
  </r>
  <r>
    <x v="925"/>
    <s v="Gunting Junior J 100"/>
    <n v="16"/>
    <s v="48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guntingjuniorj10048lsuntana"/>
    <s v=""/>
    <s v=""/>
    <m/>
  </r>
  <r>
    <x v="926"/>
    <s v="Gunting Junior J 200"/>
    <n v="4"/>
    <s v="48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juniorj20048lsnuntana"/>
    <s v=""/>
    <s v=""/>
    <m/>
  </r>
  <r>
    <x v="927"/>
    <s v="Gunting Junior J 300"/>
    <n v="16"/>
    <s v="24 LSN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guntingjuniorj30024lsnuntana"/>
    <s v=""/>
    <s v=""/>
    <m/>
  </r>
  <r>
    <x v="928"/>
    <s v="Gunting Junior J 400"/>
    <n v="4"/>
    <s v="24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juniorj40024lsnuntana"/>
    <s v=""/>
    <s v=""/>
    <m/>
  </r>
  <r>
    <x v="929"/>
    <s v="Gunting Junior J 500"/>
    <n v="18"/>
    <s v="20 LSN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guntingjuniorj50020lsnuntana"/>
    <s v=""/>
    <s v=""/>
    <m/>
  </r>
  <r>
    <x v="930"/>
    <s v="Gunting Kaibo"/>
    <n v="3"/>
    <s v="738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kaibo738pcsuntana"/>
    <s v=""/>
    <s v=""/>
    <m/>
  </r>
  <r>
    <x v="931"/>
    <s v="Gunting KS-C 401 BC (4 pc)"/>
    <n v="3"/>
    <s v="12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ksc401bc4pc12boxuntana"/>
    <s v=""/>
    <s v=""/>
    <m/>
  </r>
  <r>
    <x v="932"/>
    <s v="Gunting kuku 777 H 211 B"/>
    <n v="36"/>
    <s v="50 ls"/>
    <n v="35"/>
    <n v="36"/>
    <m/>
    <m/>
    <s v=""/>
    <n v="-1"/>
    <s v=""/>
    <n v="-1"/>
    <n v="35"/>
    <m/>
    <m/>
    <n v="35"/>
    <m/>
    <s v=""/>
    <n v="35"/>
    <m/>
    <s v=""/>
    <n v="35"/>
    <m/>
    <s v=""/>
    <n v="35"/>
    <m/>
    <s v="guntingkuku777h211b50lsuntana"/>
    <s v=""/>
    <n v="49"/>
    <m/>
  </r>
  <r>
    <x v="933"/>
    <s v="Gunting Kuku 9 macam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kuku9macam100lsuntana"/>
    <s v=""/>
    <s v=""/>
    <m/>
  </r>
  <r>
    <x v="934"/>
    <s v="Gunting Kuku gum 010"/>
    <n v="4"/>
    <s v="7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kukugum010720pcuntana"/>
    <s v=""/>
    <s v=""/>
    <m/>
  </r>
  <r>
    <x v="935"/>
    <s v="Gunting Kuku polos 602 Bori (bagus)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kukupolos602boribagus100lsuntana"/>
    <s v=""/>
    <s v=""/>
    <m/>
  </r>
  <r>
    <x v="936"/>
    <s v="Gunting Kuku Van Art F1"/>
    <n v="16"/>
    <s v="10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guntingkukuvanartf1100lsuntana"/>
    <s v=""/>
    <s v=""/>
    <m/>
  </r>
  <r>
    <x v="937"/>
    <s v="Gunting Kuku Van Art F2"/>
    <n v="15"/>
    <s v="10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guntingkukuvanartf2100lsuntana"/>
    <s v=""/>
    <s v=""/>
    <m/>
  </r>
  <r>
    <x v="938"/>
    <s v="Gunting Kuku Van Art F3"/>
    <n v="15"/>
    <s v="10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guntingkukuvanartf3100lsuntana"/>
    <s v=""/>
    <s v=""/>
    <m/>
  </r>
  <r>
    <x v="939"/>
    <s v="Gunting Kuku Van Art F4"/>
    <n v="14"/>
    <s v="10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guntingkukuvanartf4100lsuntana"/>
    <s v=""/>
    <s v=""/>
    <m/>
  </r>
  <r>
    <x v="940"/>
    <s v="Gunting Kuku Vanco GK 605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kukuvancogk60550lsuntana"/>
    <s v=""/>
    <s v=""/>
    <m/>
  </r>
  <r>
    <x v="941"/>
    <s v="Gunting lipat Besar (L)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guntinglipatbesarl50lsuntana"/>
    <s v=""/>
    <s v=""/>
    <m/>
  </r>
  <r>
    <x v="942"/>
    <s v="Gunting lipat ht S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lipathts100lsuntana"/>
    <s v=""/>
    <s v=""/>
    <m/>
  </r>
  <r>
    <x v="1"/>
    <s v="Gunting lipat M"/>
    <n v="0"/>
    <s v="1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lipatm100lsuntana"/>
    <s v=""/>
    <s v=""/>
    <m/>
  </r>
  <r>
    <x v="943"/>
    <s v="Gunting prima SS-01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guntingprimass0160lsuntana"/>
    <s v=""/>
    <s v=""/>
    <m/>
  </r>
  <r>
    <x v="944"/>
    <s v="Gunting Rambut T 826"/>
    <n v="6"/>
    <s v="6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untingrambutt826600pcuntana"/>
    <s v=""/>
    <s v=""/>
    <m/>
  </r>
  <r>
    <x v="945"/>
    <s v="Gunting Rambut TG 690"/>
    <n v="1"/>
    <s v="6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rambuttg690600pcuntana"/>
    <s v=""/>
    <s v=""/>
    <m/>
  </r>
  <r>
    <x v="946"/>
    <s v="Gunting SC 165"/>
    <n v="6"/>
    <s v="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guntingsc16520lsuntana"/>
    <s v=""/>
    <s v=""/>
    <m/>
  </r>
  <r>
    <x v="947"/>
    <s v="Gunting set SC-826"/>
    <n v="5"/>
    <s v="81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setsc826816pcuntana"/>
    <s v=""/>
    <s v=""/>
    <m/>
  </r>
  <r>
    <x v="948"/>
    <s v="Gunting SH-2302 plst mini 1x52"/>
    <n v="5"/>
    <s v="12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sh2302plstmini1x5212boxuntana"/>
    <s v=""/>
    <s v=""/>
    <m/>
  </r>
  <r>
    <x v="949"/>
    <s v="Gunting sister MFL mix"/>
    <n v="5"/>
    <s v="2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guntingsistermflmix20lsuntana"/>
    <s v=""/>
    <s v=""/>
    <m/>
  </r>
  <r>
    <x v="950"/>
    <s v="Gunting sister MFM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guntingsistermfm30lsuntana"/>
    <s v=""/>
    <s v=""/>
    <m/>
  </r>
  <r>
    <x v="1"/>
    <s v="Gunting Stainless Squezzy SQ04B Hitam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stainlesssquezzysq04bhitam600pcsuntana"/>
    <s v=""/>
    <s v=""/>
    <m/>
  </r>
  <r>
    <x v="1"/>
    <s v="Gunting Stainless Squezzy SQ04C Warna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stainlesssquezzysq04cwarna600pcsuntana"/>
    <s v=""/>
    <s v=""/>
    <m/>
  </r>
  <r>
    <x v="1"/>
    <s v="Gunting Stainless Squezzy SQ06C Warna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stainlesssquezzysq06cwarna600pcsuntana"/>
    <s v=""/>
    <s v=""/>
    <m/>
  </r>
  <r>
    <x v="951"/>
    <s v="Gunting Trend LL (ATAS)"/>
    <n v="4"/>
    <s v="6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guntingtrendllatas60lsuntana"/>
    <s v=""/>
    <s v=""/>
    <m/>
  </r>
  <r>
    <x v="952"/>
    <s v="Gunting Trend MM"/>
    <n v="10"/>
    <s v="60 ls"/>
    <n v="9"/>
    <n v="10"/>
    <m/>
    <m/>
    <s v=""/>
    <n v="-1"/>
    <s v=""/>
    <n v="-1"/>
    <n v="9"/>
    <m/>
    <m/>
    <n v="9"/>
    <m/>
    <s v=""/>
    <n v="9"/>
    <m/>
    <s v=""/>
    <n v="9"/>
    <m/>
    <s v=""/>
    <n v="9"/>
    <m/>
    <s v="guntingtrendmm60lsuntana"/>
    <s v=""/>
    <n v="157"/>
    <m/>
  </r>
  <r>
    <x v="953"/>
    <s v="Gunting Trend SS"/>
    <n v="30"/>
    <s v="60 ls"/>
    <n v="26"/>
    <n v="30"/>
    <n v="26"/>
    <m/>
    <s v=""/>
    <n v="-3"/>
    <n v="-1"/>
    <n v="-4"/>
    <n v="26"/>
    <m/>
    <m/>
    <n v="26"/>
    <m/>
    <s v=""/>
    <n v="26"/>
    <m/>
    <s v=""/>
    <n v="26"/>
    <m/>
    <s v=""/>
    <n v="26"/>
    <m/>
    <s v="guntingtrendss60lsuntana"/>
    <s v=""/>
    <n v="80"/>
    <m/>
  </r>
  <r>
    <x v="1"/>
    <s v="Gunting Trend XL 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guntingtrendxl40lsuntana"/>
    <s v=""/>
    <s v=""/>
    <m/>
  </r>
  <r>
    <x v="954"/>
    <s v="Hand Counter Compas 999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handcountercompas999240pcuntana"/>
    <s v=""/>
    <s v=""/>
    <m/>
  </r>
  <r>
    <x v="955"/>
    <s v="Hang Map Enter"/>
    <n v="1"/>
    <s v="5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hangmapenter500pcsuntana"/>
    <s v=""/>
    <s v=""/>
    <m/>
  </r>
  <r>
    <x v="956"/>
    <s v="ID Card 612 (24)/ + Tali(24) B"/>
    <n v="44"/>
    <n v="2000"/>
    <n v="44"/>
    <n v="44"/>
    <m/>
    <m/>
    <s v=""/>
    <n v="0"/>
    <s v=""/>
    <n v="0"/>
    <n v="44"/>
    <m/>
    <m/>
    <n v="44"/>
    <m/>
    <s v=""/>
    <n v="44"/>
    <m/>
    <s v=""/>
    <n v="44"/>
    <m/>
    <s v=""/>
    <n v="44"/>
    <m/>
    <s v="idcard61224tali24b2000untana"/>
    <s v=""/>
    <s v=""/>
    <m/>
  </r>
  <r>
    <x v="957"/>
    <s v="ID Card 612 (24)/ + Tali(24) Biru Tua"/>
    <n v="42"/>
    <n v="2000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idcard61224tali24birutua2000untana"/>
    <s v=""/>
    <s v=""/>
    <m/>
  </r>
  <r>
    <x v="958"/>
    <s v="ID Card 612 (24)/ + Tali(24) K"/>
    <n v="44"/>
    <n v="2000"/>
    <n v="44"/>
    <n v="44"/>
    <m/>
    <m/>
    <s v=""/>
    <n v="0"/>
    <s v=""/>
    <n v="0"/>
    <n v="44"/>
    <m/>
    <m/>
    <n v="44"/>
    <m/>
    <s v=""/>
    <n v="44"/>
    <m/>
    <s v=""/>
    <n v="44"/>
    <m/>
    <s v=""/>
    <n v="44"/>
    <m/>
    <s v="idcard61224tali24k2000untana"/>
    <s v=""/>
    <s v=""/>
    <m/>
  </r>
  <r>
    <x v="959"/>
    <s v="ID Card 612 (24)/ + Tali(24) M"/>
    <n v="45"/>
    <n v="2000"/>
    <n v="45"/>
    <n v="45"/>
    <m/>
    <m/>
    <s v=""/>
    <n v="0"/>
    <s v=""/>
    <n v="0"/>
    <n v="45"/>
    <m/>
    <m/>
    <n v="45"/>
    <m/>
    <s v=""/>
    <n v="45"/>
    <m/>
    <s v=""/>
    <n v="45"/>
    <m/>
    <s v=""/>
    <n v="45"/>
    <m/>
    <s v="idcard61224tali24m2000untana"/>
    <s v=""/>
    <s v=""/>
    <m/>
  </r>
  <r>
    <x v="960"/>
    <s v="ID Card 612 (24)/ + Tali(24) Orange"/>
    <n v="43"/>
    <n v="2000"/>
    <n v="43"/>
    <n v="43"/>
    <m/>
    <m/>
    <s v=""/>
    <n v="0"/>
    <s v=""/>
    <n v="0"/>
    <n v="43"/>
    <m/>
    <m/>
    <n v="43"/>
    <m/>
    <s v=""/>
    <n v="43"/>
    <m/>
    <s v=""/>
    <n v="43"/>
    <m/>
    <s v=""/>
    <n v="43"/>
    <m/>
    <s v="idcard61224tali24orange2000untana"/>
    <s v=""/>
    <s v=""/>
    <m/>
  </r>
  <r>
    <x v="961"/>
    <s v="ID Card 612 (24)/ + Tali(24) Pink"/>
    <n v="46"/>
    <n v="2000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idcard61224tali24pink2000untana"/>
    <s v=""/>
    <s v=""/>
    <m/>
  </r>
  <r>
    <x v="1"/>
    <s v="ID Card A1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a15000pcsuntana"/>
    <s v=""/>
    <s v=""/>
    <m/>
  </r>
  <r>
    <x v="962"/>
    <s v="ID Card A1 (jelek)"/>
    <n v="2"/>
    <n v="80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dcarda1jelek8000untana"/>
    <s v=""/>
    <s v=""/>
    <m/>
  </r>
  <r>
    <x v="963"/>
    <s v="ID Card A1 amanda"/>
    <n v="3"/>
    <s v="60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dcarda1amanda6000pcuntana"/>
    <s v=""/>
    <s v=""/>
    <m/>
  </r>
  <r>
    <x v="1"/>
    <s v="ID Card A2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a25000pcsuntana"/>
    <s v=""/>
    <s v=""/>
    <m/>
  </r>
  <r>
    <x v="1"/>
    <s v="ID Card A3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a35000pcsuntana"/>
    <s v=""/>
    <s v=""/>
    <m/>
  </r>
  <r>
    <x v="1"/>
    <s v="ID Card B1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15000pcsuntana"/>
    <s v=""/>
    <s v=""/>
    <m/>
  </r>
  <r>
    <x v="1"/>
    <s v="ID Card B2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25000pcsuntana"/>
    <s v=""/>
    <s v=""/>
    <m/>
  </r>
  <r>
    <x v="1"/>
    <s v="ID Card B2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25000untana"/>
    <s v=""/>
    <s v=""/>
    <m/>
  </r>
  <r>
    <x v="964"/>
    <s v="ID Card B3"/>
    <n v="3"/>
    <n v="4000"/>
    <n v="3"/>
    <n v="3"/>
    <m/>
    <n v="3"/>
    <s v=""/>
    <n v="-2"/>
    <s v=""/>
    <n v="-2"/>
    <n v="1"/>
    <m/>
    <m/>
    <n v="1"/>
    <m/>
    <s v=""/>
    <n v="1"/>
    <m/>
    <s v=""/>
    <n v="1"/>
    <m/>
    <s v=""/>
    <n v="1"/>
    <m/>
    <s v="idcardb34000untana"/>
    <s v=""/>
    <n v="6"/>
    <m/>
  </r>
  <r>
    <x v="1"/>
    <s v="ID Card B3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35000pcsuntana"/>
    <s v=""/>
    <s v=""/>
    <m/>
  </r>
  <r>
    <x v="1"/>
    <s v="ID Card B3 Enter"/>
    <n v="0"/>
    <n v="4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3enter4000untana"/>
    <s v=""/>
    <s v=""/>
    <m/>
  </r>
  <r>
    <x v="1"/>
    <s v="ID Card B4"/>
    <n v="0"/>
    <n v="3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43200untana"/>
    <s v=""/>
    <s v=""/>
    <m/>
  </r>
  <r>
    <x v="1"/>
    <s v="ID Card B4 (GADING)"/>
    <n v="0"/>
    <s v="35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4gading3500pcuntana"/>
    <s v=""/>
    <s v=""/>
    <m/>
  </r>
  <r>
    <x v="1"/>
    <s v="ID Card B5"/>
    <n v="0"/>
    <s v="5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b55000pcsuntana"/>
    <s v=""/>
    <s v=""/>
    <m/>
  </r>
  <r>
    <x v="965"/>
    <s v="ID Card Case B4 Enter"/>
    <n v="1"/>
    <n v="3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dcardcaseb4enter3200untana"/>
    <s v=""/>
    <s v=""/>
    <m/>
  </r>
  <r>
    <x v="966"/>
    <s v="ID Card holder Vertical 0174"/>
    <n v="2"/>
    <n v="1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dcardholdervertical01741600untana"/>
    <s v=""/>
    <s v=""/>
    <m/>
  </r>
  <r>
    <x v="967"/>
    <s v="ID Card JBS 107 biru"/>
    <n v="2"/>
    <s v="3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dcardjbs107biru3000pcuntana"/>
    <s v=""/>
    <s v=""/>
    <m/>
  </r>
  <r>
    <x v="968"/>
    <s v="ID Card nama CD 008 lurus B"/>
    <n v="15"/>
    <n v="30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idcardnamacd008lurusb3000untana"/>
    <s v=""/>
    <s v=""/>
    <m/>
  </r>
  <r>
    <x v="969"/>
    <s v="ID Card nama CD 008 lurus M"/>
    <n v="1"/>
    <n v="30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dcardnamacd008lurusm3000untana"/>
    <s v=""/>
    <s v=""/>
    <m/>
  </r>
  <r>
    <x v="1"/>
    <s v="ID Card T 017"/>
    <n v="0"/>
    <s v="1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0171600pcsuntana"/>
    <s v=""/>
    <s v=""/>
    <m/>
  </r>
  <r>
    <x v="1"/>
    <s v="Id card Tali cantol B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alicantolb500untana"/>
    <s v=""/>
    <s v=""/>
    <m/>
  </r>
  <r>
    <x v="1"/>
    <s v="Id card Tali Cantol Ht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alicantolht500untana"/>
    <s v=""/>
    <s v=""/>
    <m/>
  </r>
  <r>
    <x v="1"/>
    <s v="ID Card Tali Peony Ht (SBS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dcardtalipeonyhtsbs5000untana"/>
    <s v=""/>
    <s v=""/>
    <m/>
  </r>
  <r>
    <x v="970"/>
    <s v="ID Card yoyo Transparant white"/>
    <n v="7"/>
    <s v="20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dcardyoyotransparantwhite2000pcuntana"/>
    <s v=""/>
    <s v=""/>
    <m/>
  </r>
  <r>
    <x v="971"/>
    <s v="Isi Bensia LT 11-32"/>
    <n v="9"/>
    <n v="16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isibensialt11321600untana"/>
    <s v=""/>
    <s v=""/>
    <m/>
  </r>
  <r>
    <x v="1"/>
    <s v="Isi Bensia ZC 201"/>
    <n v="0"/>
    <s v="18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bensiazc2011800pcuntana"/>
    <s v=""/>
    <s v=""/>
    <m/>
  </r>
  <r>
    <x v="972"/>
    <s v="Isi Cross Lepasan (H-06)"/>
    <n v="2"/>
    <s v="10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crosslepasanh0610000pcuntana"/>
    <s v=""/>
    <s v=""/>
    <m/>
  </r>
  <r>
    <x v="973"/>
    <s v="Isi Cross unicorn"/>
    <n v="1"/>
    <s v="2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crossunicorn200lsuntana"/>
    <s v=""/>
    <s v=""/>
    <m/>
  </r>
  <r>
    <x v="1"/>
    <s v="Isi Gel 1.0 TC 308 ht"/>
    <n v="0"/>
    <s v="8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10tc308ht80pakuntana"/>
    <s v=""/>
    <s v=""/>
    <m/>
  </r>
  <r>
    <x v="1"/>
    <s v="Isi Gel 20 dos 2019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dos2019240untana"/>
    <s v=""/>
    <s v=""/>
    <m/>
  </r>
  <r>
    <x v="974"/>
    <s v="Isi gel 20 dos 2020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isigel20dos2020240untana"/>
    <s v=""/>
    <s v=""/>
    <m/>
  </r>
  <r>
    <x v="975"/>
    <s v="Isi Gel 20 Doz 2017 Super Hero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gel20doz2017superhero240untana"/>
    <s v=""/>
    <s v=""/>
    <m/>
  </r>
  <r>
    <x v="976"/>
    <s v="Isi Gel 20 Doz 2018 Fortunate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sigel20doz2018fortunate240untana"/>
    <s v=""/>
    <s v=""/>
    <m/>
  </r>
  <r>
    <x v="977"/>
    <s v="Isi Gel 20 Doz 2021 Barbie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sigel20doz2021barbie240untana"/>
    <s v=""/>
    <s v=""/>
    <m/>
  </r>
  <r>
    <x v="978"/>
    <s v="Isi Gel 20 Doz 2022 Transformer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gel20doz2022transformer240untana"/>
    <s v=""/>
    <s v=""/>
    <m/>
  </r>
  <r>
    <x v="1"/>
    <s v="Isi Gel 2015 PR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5pr240untana"/>
    <s v=""/>
    <s v=""/>
    <m/>
  </r>
  <r>
    <x v="1"/>
    <s v="Isi Gel 2016 Animal Dos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6animaldos240untana"/>
    <s v=""/>
    <s v=""/>
    <m/>
  </r>
  <r>
    <x v="1"/>
    <s v="Isi Gel 2018 TSUM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8tsum240untana"/>
    <s v=""/>
    <s v=""/>
    <m/>
  </r>
  <r>
    <x v="1"/>
    <s v="Isi Gel 2019 Hello Doraemon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19hellodoraemon240untana"/>
    <s v=""/>
    <s v=""/>
    <m/>
  </r>
  <r>
    <x v="1"/>
    <s v="Isi Gel 2020 Hijab Love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2020hijabloveuntana"/>
    <s v=""/>
    <s v=""/>
    <m/>
  </r>
  <r>
    <x v="1"/>
    <s v="Isi Gel 501 Ht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501ht96lsnuntana"/>
    <s v=""/>
    <s v=""/>
    <m/>
  </r>
  <r>
    <x v="979"/>
    <s v="Isi Gel ES-220 BTS"/>
    <m/>
    <s v="240 PCS"/>
    <n v="6"/>
    <n v="0"/>
    <m/>
    <n v="6"/>
    <n v="7"/>
    <n v="0"/>
    <s v=""/>
    <n v="7"/>
    <n v="7"/>
    <m/>
    <m/>
    <n v="7"/>
    <m/>
    <s v=""/>
    <n v="7"/>
    <m/>
    <s v=""/>
    <n v="7"/>
    <m/>
    <s v=""/>
    <n v="7"/>
    <m/>
    <s v="isigeles220bts240pcsuntana"/>
    <n v="125"/>
    <s v=""/>
    <m/>
  </r>
  <r>
    <x v="980"/>
    <s v="Isi Gel ES-222 Doraemon"/>
    <m/>
    <s v="240 PCS"/>
    <n v="6"/>
    <n v="0"/>
    <m/>
    <n v="6"/>
    <n v="7"/>
    <n v="0"/>
    <s v=""/>
    <n v="7"/>
    <n v="7"/>
    <m/>
    <m/>
    <n v="7"/>
    <m/>
    <s v=""/>
    <n v="7"/>
    <m/>
    <s v=""/>
    <n v="7"/>
    <m/>
    <s v=""/>
    <n v="7"/>
    <m/>
    <s v="isigeles222doraemon240pcsuntana"/>
    <n v="126"/>
    <s v=""/>
    <m/>
  </r>
  <r>
    <x v="981"/>
    <s v="Isi Gel ES-223"/>
    <m/>
    <s v="240 PCS"/>
    <n v="3"/>
    <n v="0"/>
    <m/>
    <n v="3"/>
    <n v="4"/>
    <n v="0"/>
    <s v=""/>
    <n v="4"/>
    <n v="4"/>
    <m/>
    <m/>
    <n v="4"/>
    <m/>
    <s v=""/>
    <n v="4"/>
    <m/>
    <s v=""/>
    <n v="4"/>
    <m/>
    <s v=""/>
    <n v="4"/>
    <m/>
    <s v="isigeles223240pcsuntana"/>
    <n v="131"/>
    <s v=""/>
    <m/>
  </r>
  <r>
    <x v="982"/>
    <s v="Isi Gel ES-225 Unicorn"/>
    <m/>
    <s v="240 PCS"/>
    <n v="3"/>
    <n v="0"/>
    <m/>
    <n v="3"/>
    <n v="4"/>
    <n v="0"/>
    <s v=""/>
    <n v="4"/>
    <n v="4"/>
    <m/>
    <m/>
    <n v="4"/>
    <m/>
    <s v=""/>
    <n v="4"/>
    <m/>
    <s v=""/>
    <n v="4"/>
    <m/>
    <s v=""/>
    <n v="4"/>
    <m/>
    <s v="isigeles225unicorn240pcsuntana"/>
    <n v="132"/>
    <s v=""/>
    <m/>
  </r>
  <r>
    <x v="983"/>
    <s v="Isi Gel ES-226 Sanrio"/>
    <m/>
    <s v="240 PCS"/>
    <n v="6"/>
    <n v="0"/>
    <m/>
    <n v="6"/>
    <n v="7"/>
    <n v="0"/>
    <s v=""/>
    <n v="7"/>
    <n v="7"/>
    <m/>
    <m/>
    <n v="7"/>
    <m/>
    <s v=""/>
    <n v="7"/>
    <m/>
    <s v=""/>
    <n v="7"/>
    <m/>
    <s v=""/>
    <n v="7"/>
    <m/>
    <s v="isigeles226sanrio240pcsuntana"/>
    <n v="127"/>
    <s v=""/>
    <m/>
  </r>
  <r>
    <x v="984"/>
    <s v="Isi Gel ES-227 Tayo"/>
    <m/>
    <s v="240 PCS"/>
    <n v="6"/>
    <n v="0"/>
    <m/>
    <n v="6"/>
    <n v="7"/>
    <n v="0"/>
    <s v=""/>
    <n v="7"/>
    <n v="7"/>
    <m/>
    <m/>
    <n v="7"/>
    <m/>
    <s v=""/>
    <n v="7"/>
    <m/>
    <s v=""/>
    <n v="7"/>
    <m/>
    <s v=""/>
    <n v="7"/>
    <m/>
    <s v="isigeles227tayo240pcsuntana"/>
    <n v="128"/>
    <s v=""/>
    <m/>
  </r>
  <r>
    <x v="985"/>
    <s v="Isi Gel ES-228 Super Heroes"/>
    <m/>
    <s v="240 PCS"/>
    <n v="6"/>
    <n v="0"/>
    <m/>
    <n v="6"/>
    <n v="7"/>
    <n v="0"/>
    <s v=""/>
    <n v="7"/>
    <n v="7"/>
    <m/>
    <m/>
    <n v="7"/>
    <m/>
    <s v=""/>
    <n v="7"/>
    <m/>
    <s v=""/>
    <n v="7"/>
    <m/>
    <s v=""/>
    <n v="7"/>
    <m/>
    <s v="isigeles228superheroes240pcsuntana"/>
    <n v="129"/>
    <s v=""/>
    <m/>
  </r>
  <r>
    <x v="986"/>
    <s v="Isi Gel ES-230 Dino"/>
    <m/>
    <s v="240 PCS"/>
    <n v="6"/>
    <n v="0"/>
    <m/>
    <n v="6"/>
    <n v="7"/>
    <n v="0"/>
    <s v=""/>
    <n v="7"/>
    <n v="7"/>
    <m/>
    <m/>
    <n v="7"/>
    <m/>
    <s v=""/>
    <n v="7"/>
    <m/>
    <s v=""/>
    <n v="7"/>
    <m/>
    <s v=""/>
    <n v="7"/>
    <m/>
    <s v="isigeles230dino240pcsuntana"/>
    <n v="130"/>
    <s v=""/>
    <m/>
  </r>
  <r>
    <x v="1"/>
    <s v="Isi Gel Fancy Vtro 2013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2013240untana"/>
    <s v=""/>
    <s v=""/>
    <m/>
  </r>
  <r>
    <x v="1"/>
    <s v="Isi Gel Fancy Vtro 2015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2015240untana"/>
    <s v=""/>
    <s v=""/>
    <m/>
  </r>
  <r>
    <x v="1"/>
    <s v="Isi Gel Fancy Vtro 2018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2018240untana"/>
    <s v=""/>
    <s v=""/>
    <m/>
  </r>
  <r>
    <x v="1"/>
    <s v="Isi Gel Fancy Vtro isi 20 dos 4 seri"/>
    <n v="0"/>
    <s v="240 DO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fancyvtroisi20dos4seri240dosuntana"/>
    <s v=""/>
    <s v=""/>
    <m/>
  </r>
  <r>
    <x v="987"/>
    <s v="Isi Gel GR 089 (12 Tabung)"/>
    <n v="6"/>
    <s v="24 BOX"/>
    <n v="4"/>
    <n v="6"/>
    <m/>
    <m/>
    <s v=""/>
    <n v="-2"/>
    <s v=""/>
    <n v="-2"/>
    <n v="4"/>
    <m/>
    <m/>
    <n v="4"/>
    <m/>
    <s v=""/>
    <n v="4"/>
    <m/>
    <s v=""/>
    <n v="4"/>
    <m/>
    <s v=""/>
    <n v="4"/>
    <m/>
    <s v="isigelgr08912tabung24boxuntana"/>
    <s v=""/>
    <n v="27"/>
    <m/>
  </r>
  <r>
    <x v="988"/>
    <s v="Isi Gel GR 090 (20 Tabung)"/>
    <n v="5"/>
    <s v="24 BOX"/>
    <n v="4"/>
    <n v="5"/>
    <m/>
    <m/>
    <s v=""/>
    <n v="-1"/>
    <s v=""/>
    <n v="-1"/>
    <n v="4"/>
    <m/>
    <m/>
    <n v="4"/>
    <m/>
    <s v=""/>
    <n v="4"/>
    <m/>
    <s v=""/>
    <n v="4"/>
    <m/>
    <s v=""/>
    <n v="4"/>
    <m/>
    <s v="isigelgr09020tabung24boxuntana"/>
    <s v=""/>
    <n v="28"/>
    <m/>
  </r>
  <r>
    <x v="989"/>
    <s v="Isi Gel SQ 321 mix"/>
    <n v="34"/>
    <n v="240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isigelsq321mix240untana"/>
    <s v=""/>
    <s v=""/>
    <m/>
  </r>
  <r>
    <x v="1"/>
    <s v="Isi Gel TG 308 B"/>
    <n v="0"/>
    <s v="8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tg308b80pakuntana"/>
    <s v=""/>
    <s v=""/>
    <m/>
  </r>
  <r>
    <x v="990"/>
    <s v="Isi gel TG 308 ht"/>
    <n v="1"/>
    <s v="8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geltg308ht80pakuntana"/>
    <s v=""/>
    <s v=""/>
    <m/>
  </r>
  <r>
    <x v="991"/>
    <s v="Isi gel TZ-501 R Hitam"/>
    <n v="6"/>
    <s v="96 LSN"/>
    <n v="9"/>
    <n v="6"/>
    <m/>
    <n v="9"/>
    <n v="3"/>
    <n v="-2"/>
    <s v=""/>
    <n v="1"/>
    <n v="7"/>
    <m/>
    <m/>
    <n v="7"/>
    <m/>
    <s v=""/>
    <n v="7"/>
    <m/>
    <s v=""/>
    <n v="7"/>
    <m/>
    <s v=""/>
    <n v="7"/>
    <m/>
    <s v="isigeltz501rhitam96lsnuntana"/>
    <n v="86"/>
    <n v="10"/>
    <m/>
  </r>
  <r>
    <x v="1"/>
    <s v="Isi Gel Vtro 2016 (2)/ 2015 (1)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gelvtro2016220151240untana"/>
    <s v=""/>
    <s v=""/>
    <m/>
  </r>
  <r>
    <x v="992"/>
    <s v="Isi Gell 21 8013 AVENGER"/>
    <n v="4"/>
    <s v="40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gell218013avenger400boxuntana"/>
    <s v=""/>
    <s v=""/>
    <m/>
  </r>
  <r>
    <x v="993"/>
    <s v="Isi Gell 21 8014 (Kuning)"/>
    <n v="18"/>
    <s v="400 box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isigell218014kuning400boxuntana"/>
    <s v=""/>
    <s v=""/>
    <m/>
  </r>
  <r>
    <x v="994"/>
    <s v="Isi gell Debozz DB GR 550 (24)"/>
    <n v="1"/>
    <s v="144 do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gelldebozzdbgr55024144dosuntana"/>
    <s v=""/>
    <s v=""/>
    <m/>
  </r>
  <r>
    <x v="995"/>
    <s v="Isi Gell nato"/>
    <n v="5"/>
    <s v="21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isigellnato216lsuntana"/>
    <s v=""/>
    <s v=""/>
    <m/>
  </r>
  <r>
    <x v="996"/>
    <s v="Isi gell Retract DB GR-900"/>
    <n v="2"/>
    <s v="144 dos (24)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gellretractdbgr900144dos24untana"/>
    <s v=""/>
    <s v=""/>
    <m/>
  </r>
  <r>
    <x v="997"/>
    <s v="Isi Mechpen collen Gold G-2000 HB (1 box=100 tube/ 1 tube=40 pc)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collengoldg2000hb1box=100tube1tube=40pc24boxuntana"/>
    <s v=""/>
    <s v=""/>
    <m/>
  </r>
  <r>
    <x v="998"/>
    <s v="Isi Mechpen collen Gold G-2000 HB (1 box=100 tube/ 1 tube=40 pc)"/>
    <n v="1"/>
    <s v="2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collengoldg2000hb1box=100tube1tube=40pc26boxuntana"/>
    <s v=""/>
    <s v=""/>
    <m/>
  </r>
  <r>
    <x v="999"/>
    <s v="Isi Mechpen collen Gold G-2000 HB (1 box=40 tube/ 1 tube=20 pc)"/>
    <n v="2"/>
    <s v="3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mechpencollengoldg2000hb1box=40tube1tube=20pc30boxuntana"/>
    <s v=""/>
    <s v=""/>
    <m/>
  </r>
  <r>
    <x v="1000"/>
    <s v="Isi Mechpen collen Gold G-2550 HB (1 box=40 tube/ 1 tube=20 pc)"/>
    <n v="2"/>
    <s v="6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mechpencollengoldg2550hb1box=40tube1tube=20pc60boxuntana"/>
    <s v=""/>
    <s v=""/>
    <m/>
  </r>
  <r>
    <x v="1001"/>
    <s v="Isi Mechpen MFF R 091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mffr091240lsuntana"/>
    <s v=""/>
    <s v=""/>
    <m/>
  </r>
  <r>
    <x v="1002"/>
    <s v="Isi Mechpen MFF-188"/>
    <n v="1"/>
    <s v="3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mff188320lsuntana"/>
    <s v=""/>
    <s v=""/>
    <m/>
  </r>
  <r>
    <x v="1003"/>
    <s v="Isi Mechpen Mingda 2B 9640 (80)"/>
    <n v="4"/>
    <s v="2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isimechpenmingda2b964080240lsuntana"/>
    <s v=""/>
    <s v=""/>
    <m/>
  </r>
  <r>
    <x v="1004"/>
    <s v="Isi Mechpen MPF R 199 A"/>
    <n v="3"/>
    <s v="32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mechpenmpfr199a320lsuntana"/>
    <s v=""/>
    <s v=""/>
    <m/>
  </r>
  <r>
    <x v="1005"/>
    <s v="Isi Mechpen MPF R 2104"/>
    <n v="3"/>
    <s v="288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mechpenmpfr2104288lsuntana"/>
    <s v=""/>
    <s v=""/>
    <m/>
  </r>
  <r>
    <x v="1006"/>
    <s v="Isi Mechpen MPF R 678"/>
    <n v="1"/>
    <s v="2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mechpenmpfr678280lsuntana"/>
    <s v=""/>
    <s v=""/>
    <m/>
  </r>
  <r>
    <x v="1007"/>
    <s v="Isi Organiser Hologram BB Smart"/>
    <n v="6"/>
    <s v="225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iorganiserhologrambbsmart225pcuntana"/>
    <s v=""/>
    <s v=""/>
    <m/>
  </r>
  <r>
    <x v="1008"/>
    <s v="Isi orgi Fancy"/>
    <n v="2"/>
    <s v="225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orgifancy225lsuntana"/>
    <s v=""/>
    <s v=""/>
    <m/>
  </r>
  <r>
    <x v="1009"/>
    <s v="Isi orgi Hologram Zodiak"/>
    <n v="1"/>
    <s v="22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orgihologramzodiak225lsuntana"/>
    <s v=""/>
    <s v=""/>
    <m/>
  </r>
  <r>
    <x v="1010"/>
    <s v="Isi pensil 229 (210)"/>
    <n v="2"/>
    <s v="48 box 5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pensil22921048box50untana"/>
    <s v=""/>
    <s v=""/>
    <m/>
  </r>
  <r>
    <x v="1011"/>
    <s v="Isi pensil 814-811 Emas (1 box=144)"/>
    <n v="1"/>
    <s v="20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pensil814811emas1box=14420grsuntana"/>
    <s v=""/>
    <s v=""/>
    <m/>
  </r>
  <r>
    <x v="1012"/>
    <s v="Isi pensil 818 warna (1 box=144)"/>
    <n v="1"/>
    <s v="24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pensil818warna1box=14424grsuntana"/>
    <s v=""/>
    <s v=""/>
    <m/>
  </r>
  <r>
    <x v="1"/>
    <s v="Isi Pensil DB 062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pensildb062120lsnuntana"/>
    <s v=""/>
    <s v=""/>
    <m/>
  </r>
  <r>
    <x v="1013"/>
    <s v="Isi pensil Gen Vana K 2284 0,5"/>
    <n v="15"/>
    <s v="216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isipensilgenvanak228405216lsuntana"/>
    <s v=""/>
    <s v=""/>
    <m/>
  </r>
  <r>
    <x v="1014"/>
    <s v="Isi pensil Know 2270"/>
    <n v="5"/>
    <s v="21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isipensilknow2270216lsuntana"/>
    <s v=""/>
    <s v=""/>
    <m/>
  </r>
  <r>
    <x v="1015"/>
    <s v="Isi pensil mekanik 801 2,0"/>
    <n v="3"/>
    <s v="24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pensilmekanik80120240lsuntana"/>
    <s v=""/>
    <s v=""/>
    <m/>
  </r>
  <r>
    <x v="1016"/>
    <s v="Isi pensil MP 100"/>
    <n v="2"/>
    <s v="48 box 36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pensilmp10048box36untana"/>
    <s v=""/>
    <s v=""/>
    <m/>
  </r>
  <r>
    <x v="1017"/>
    <s v="Isi pensil Mp 101/ 2,0 Kepala MM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pensilmp10120kepalamm1728pcuntana"/>
    <s v=""/>
    <s v=""/>
    <m/>
  </r>
  <r>
    <x v="1018"/>
    <s v="Isi pensil Mp 102/ 2,0 Hk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ipensilmp10220hk1728pcuntana"/>
    <s v=""/>
    <s v=""/>
    <m/>
  </r>
  <r>
    <x v="1019"/>
    <s v="Isi pensil VTRo 20 2B"/>
    <n v="2"/>
    <s v="2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isipensilvtro202b240lsuntana"/>
    <s v=""/>
    <s v=""/>
    <m/>
  </r>
  <r>
    <x v="1"/>
    <s v="Isi Refill card CY RFI Bensia"/>
    <n v="0"/>
    <s v="86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irefillcardcyrfibensia864pcsuntana"/>
    <s v=""/>
    <s v=""/>
    <m/>
  </r>
  <r>
    <x v="1020"/>
    <s v="Isi Staples SDI 1213"/>
    <n v="1"/>
    <s v="20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1213200pakuntana"/>
    <s v=""/>
    <s v=""/>
    <m/>
  </r>
  <r>
    <x v="1021"/>
    <s v="Isi Staples SDI 1215"/>
    <n v="1"/>
    <s v="1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1215160boxuntana"/>
    <s v=""/>
    <s v=""/>
    <m/>
  </r>
  <r>
    <x v="1022"/>
    <s v="Isi Staples SDI 1217"/>
    <n v="1"/>
    <s v="1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1217160boxuntana"/>
    <s v=""/>
    <s v=""/>
    <m/>
  </r>
  <r>
    <x v="1023"/>
    <s v="Isi Staples SDI no.3 (1204)"/>
    <n v="1"/>
    <n v="5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isistaplessdino31204500untana"/>
    <s v=""/>
    <s v=""/>
    <m/>
  </r>
  <r>
    <x v="1024"/>
    <s v="Isi/ Mata Pensil besar C10-0631 666 campur"/>
    <n v="8"/>
    <s v="24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isimatapensilbesarc100631666campur240lsuntana"/>
    <s v=""/>
    <s v=""/>
    <m/>
  </r>
  <r>
    <x v="1025"/>
    <s v="Isolasi (Decorative) Cartoon Type 1.5x3m"/>
    <n v="7"/>
    <n v="2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isolasidecorativecartoontype15x3m200untana"/>
    <s v=""/>
    <s v=""/>
    <m/>
  </r>
  <r>
    <x v="1026"/>
    <s v="Isolasi 1503"/>
    <n v="3"/>
    <n v="2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isolasi1503200untana"/>
    <s v=""/>
    <s v=""/>
    <m/>
  </r>
  <r>
    <x v="1027"/>
    <s v="Isolasi Fancy TBG (50)"/>
    <n v="14"/>
    <s v="60 tabung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isolasifancytbg5060tabunguntana"/>
    <s v=""/>
    <s v=""/>
    <m/>
  </r>
  <r>
    <x v="1"/>
    <s v="Isolasi HC-25851 Apel"/>
    <m/>
    <s v="480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isolasihc25851apel480pcsuntana"/>
    <n v="102"/>
    <s v=""/>
    <m/>
  </r>
  <r>
    <x v="1028"/>
    <s v="Isolasi National"/>
    <n v="12"/>
    <n v="12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isolasinational120untana"/>
    <s v=""/>
    <s v=""/>
    <m/>
  </r>
  <r>
    <x v="1"/>
    <s v="Isolasi Tape 1.5 x 3m Fancy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olasitape15x3mfancy200untana"/>
    <s v=""/>
    <s v=""/>
    <m/>
  </r>
  <r>
    <x v="1"/>
    <s v="Isolasi tape C (1,2) Hologram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isolasitapec12hologram200untana"/>
    <s v=""/>
    <s v=""/>
    <m/>
  </r>
  <r>
    <x v="1029"/>
    <s v="Isolasi Warna Polos kecil (BO 5076)"/>
    <n v="6"/>
    <n v="2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isolasiwarnapoloskecilbo5076200untana"/>
    <s v=""/>
    <s v=""/>
    <m/>
  </r>
  <r>
    <x v="1030"/>
    <s v="Jangka 5001 (J 0363)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5001j036324lsuntana"/>
    <s v=""/>
    <s v=""/>
    <m/>
  </r>
  <r>
    <x v="1031"/>
    <s v="Jangka A5 3328 Fancy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a53328fancy24lsuntana"/>
    <s v=""/>
    <s v=""/>
    <m/>
  </r>
  <r>
    <x v="1032"/>
    <s v="Jangka Besi 4001 Bofa"/>
    <n v="6"/>
    <s v="20 ls"/>
    <n v="5"/>
    <n v="6"/>
    <n v="5"/>
    <m/>
    <s v=""/>
    <n v="0"/>
    <n v="-1"/>
    <n v="-1"/>
    <n v="5"/>
    <m/>
    <m/>
    <n v="5"/>
    <m/>
    <s v=""/>
    <n v="5"/>
    <m/>
    <s v=""/>
    <n v="5"/>
    <m/>
    <s v=""/>
    <n v="5"/>
    <m/>
    <s v="jangkabesi4001bofa20lsuntana"/>
    <s v=""/>
    <s v=""/>
    <m/>
  </r>
  <r>
    <x v="1"/>
    <s v="Jangka besi DBC 4001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ngkabesidbc400124lsnuntana"/>
    <s v=""/>
    <s v=""/>
    <m/>
  </r>
  <r>
    <x v="1033"/>
    <s v="Jangka DB TZ 4001"/>
    <n v="4"/>
    <s v="24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dbtz400124lsnuntana"/>
    <s v=""/>
    <s v=""/>
    <m/>
  </r>
  <r>
    <x v="1"/>
    <s v="Jangka GM 8186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ngkagm818648lsuntana"/>
    <s v=""/>
    <s v=""/>
    <m/>
  </r>
  <r>
    <x v="1034"/>
    <s v="Jangka JF 8021"/>
    <n v="35"/>
    <s v="24 LSN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jangkajf802124lsnuntana"/>
    <s v=""/>
    <s v=""/>
    <m/>
  </r>
  <r>
    <x v="1035"/>
    <s v="Jangka MT 2506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ngkamt250624lsuntana"/>
    <s v=""/>
    <s v=""/>
    <m/>
  </r>
  <r>
    <x v="1036"/>
    <s v="Jangka starmon"/>
    <n v="15"/>
    <s v="24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jangkastarmon24lsuntana"/>
    <s v=""/>
    <s v=""/>
    <m/>
  </r>
  <r>
    <x v="1037"/>
    <s v="Jangka TZ 8186"/>
    <n v="10"/>
    <s v="24 LSN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jangkatz818624lsnuntana"/>
    <s v=""/>
    <s v=""/>
    <m/>
  </r>
  <r>
    <x v="1"/>
    <s v="Jangka V90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ngkav9024lsuntana"/>
    <s v=""/>
    <s v=""/>
    <m/>
  </r>
  <r>
    <x v="1038"/>
    <s v="Jangka XB5 5001A"/>
    <n v="1"/>
    <s v="2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jangkaxb55001a24lsuntana"/>
    <s v=""/>
    <s v=""/>
    <m/>
  </r>
  <r>
    <x v="1039"/>
    <s v="Jarum hijab GP 50 (24)"/>
    <n v="1"/>
    <s v="5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jarumhijabgp502450boxuntana"/>
    <s v=""/>
    <s v=""/>
    <m/>
  </r>
  <r>
    <x v="1"/>
    <s v="Jarum jahit 902"/>
    <n v="0"/>
    <s v="6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jarumjahit90260boxuntana"/>
    <s v=""/>
    <s v=""/>
    <m/>
  </r>
  <r>
    <x v="1040"/>
    <s v="Jarum monte besar"/>
    <n v="1"/>
    <s v="14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jarummontebesar1440pcuntana"/>
    <s v=""/>
    <s v=""/>
    <m/>
  </r>
  <r>
    <x v="1041"/>
    <s v="Jarum Pentol Bunga No.1"/>
    <n v="4"/>
    <s v="50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jarumpentolbungano1500pcsuntana"/>
    <s v=""/>
    <s v=""/>
    <m/>
  </r>
  <r>
    <x v="1042"/>
    <s v="Jarum pentol JJ 40"/>
    <n v="8"/>
    <s v="12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jarumpentoljj40120lsuntana"/>
    <s v=""/>
    <s v=""/>
    <m/>
  </r>
  <r>
    <x v="1043"/>
    <s v="Jarum Pentol Mika (40)"/>
    <n v="76"/>
    <n v="1000"/>
    <n v="76"/>
    <n v="76"/>
    <m/>
    <m/>
    <s v=""/>
    <n v="0"/>
    <s v=""/>
    <n v="0"/>
    <n v="76"/>
    <m/>
    <m/>
    <n v="76"/>
    <m/>
    <s v=""/>
    <n v="76"/>
    <m/>
    <s v=""/>
    <n v="76"/>
    <m/>
    <s v=""/>
    <n v="76"/>
    <m/>
    <s v="jarumpentolmika401000untana"/>
    <s v=""/>
    <s v=""/>
    <m/>
  </r>
  <r>
    <x v="1044"/>
    <s v="Jas Hujan poncho B 201"/>
    <n v="6"/>
    <n v="1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jashujanponchob201100untana"/>
    <s v=""/>
    <s v=""/>
    <m/>
  </r>
  <r>
    <x v="1045"/>
    <s v="Jepitan Enter Jep 107 (ETJ)"/>
    <n v="8"/>
    <n v="100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jepitanenterjep107etj10000untana"/>
    <s v=""/>
    <s v=""/>
    <m/>
  </r>
  <r>
    <x v="1046"/>
    <s v="Jepitan Saja"/>
    <n v="35"/>
    <s v="10.000 pc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jepitansaja10000pcuntana"/>
    <s v=""/>
    <s v=""/>
    <m/>
  </r>
  <r>
    <x v="1"/>
    <s v="K lipat Fluorescent 12x12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12x121200untana"/>
    <s v=""/>
    <s v=""/>
    <m/>
  </r>
  <r>
    <x v="1"/>
    <s v="K lipat Fluorescent 14x14"/>
    <n v="0"/>
    <n v="9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14x14900untana"/>
    <s v=""/>
    <s v=""/>
    <m/>
  </r>
  <r>
    <x v="1"/>
    <s v="K lipat Fluorescent 16x16"/>
    <n v="0"/>
    <n v="7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16x16750untana"/>
    <s v=""/>
    <s v=""/>
    <m/>
  </r>
  <r>
    <x v="1"/>
    <s v="K lipat Fluorescent 20x20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lipatfluorescent20x20500untana"/>
    <s v=""/>
    <s v=""/>
    <m/>
  </r>
  <r>
    <x v="1047"/>
    <s v="Kaca pembesar 8265"/>
    <n v="3"/>
    <s v="172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capembesar82651728pcuntana"/>
    <s v=""/>
    <s v=""/>
    <m/>
  </r>
  <r>
    <x v="1048"/>
    <s v="Kaca pembesar kunci SD 8848"/>
    <n v="1"/>
    <s v="1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capembesarkuncisd8848160lsuntana"/>
    <s v=""/>
    <s v=""/>
    <m/>
  </r>
  <r>
    <x v="1049"/>
    <s v="Kaca pembesar N-37 75 D/H"/>
    <n v="3"/>
    <s v="1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capembesarn3775dh180pcuntana"/>
    <s v=""/>
    <s v=""/>
    <m/>
  </r>
  <r>
    <x v="1050"/>
    <s v="Kaca pembesar TF 75+Rakit"/>
    <n v="3"/>
    <s v="1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capembesartf75rakit10lsuntana"/>
    <s v=""/>
    <s v=""/>
    <m/>
  </r>
  <r>
    <x v="1051"/>
    <s v="Kaca Pembesar TF Biasa 50"/>
    <n v="1"/>
    <s v="2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capembesartfbiasa5020lsnuntana"/>
    <s v=""/>
    <s v=""/>
    <m/>
  </r>
  <r>
    <x v="1"/>
    <s v="Kaca Pembesar TF Biasa 60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capembesartfbiasa6020lsnuntana"/>
    <s v=""/>
    <s v=""/>
    <m/>
  </r>
  <r>
    <x v="1052"/>
    <s v="Kaca pembesar+kompas 1000G F"/>
    <n v="7"/>
    <s v="504 set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acapembesarkompas1000gf504setuntana"/>
    <s v=""/>
    <s v=""/>
    <m/>
  </r>
  <r>
    <x v="1"/>
    <s v="Kantong buah Kenjoy"/>
    <n v="0"/>
    <s v="15 rol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buahkenjoy15rolluntana"/>
    <s v=""/>
    <s v=""/>
    <m/>
  </r>
  <r>
    <x v="1"/>
    <s v="Kantong OPP 18x36"/>
    <n v="0"/>
    <s v="7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opp18x36700pakuntana"/>
    <s v=""/>
    <s v=""/>
    <m/>
  </r>
  <r>
    <x v="1"/>
    <s v="Kantong Opp 20x40"/>
    <n v="0"/>
    <n v="7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opp20x40700untana"/>
    <s v=""/>
    <s v=""/>
    <m/>
  </r>
  <r>
    <x v="1"/>
    <s v="Kantong Opp 25x50"/>
    <n v="0"/>
    <s v="5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opp25x50560pcuntana"/>
    <s v=""/>
    <s v=""/>
    <m/>
  </r>
  <r>
    <x v="1053"/>
    <s v="Kantong Plastik 18 x 36"/>
    <n v="5"/>
    <n v="7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antongplastik18x36700untana"/>
    <s v=""/>
    <s v=""/>
    <m/>
  </r>
  <r>
    <x v="1"/>
    <s v="Kantong Plastik 20 x 40"/>
    <n v="0"/>
    <n v="7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ntongplastik20x40700untana"/>
    <s v=""/>
    <s v=""/>
    <m/>
  </r>
  <r>
    <x v="1054"/>
    <s v="Kantong Plastik 25 x 50"/>
    <n v="1"/>
    <n v="5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ntongplastik25x50560untana"/>
    <s v=""/>
    <s v=""/>
    <m/>
  </r>
  <r>
    <x v="1055"/>
    <s v="Kantong plastik pita B CH"/>
    <n v="7"/>
    <n v="4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antongplastikpitabch400untana"/>
    <s v=""/>
    <s v=""/>
    <m/>
  </r>
  <r>
    <x v="1056"/>
    <s v="Kantong ultah kecil Disney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ntongultahkecildisney600untana"/>
    <s v=""/>
    <s v=""/>
    <m/>
  </r>
  <r>
    <x v="1057"/>
    <s v="Karbon S/B double B"/>
    <n v="5"/>
    <s v="50 PAK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arbonsbdoubleb50pakuntana"/>
    <s v=""/>
    <s v=""/>
    <m/>
  </r>
  <r>
    <x v="1058"/>
    <s v="Karet Bebek B"/>
    <n v="2"/>
    <s v="125 pa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aretbebekb125pakuntana"/>
    <s v=""/>
    <s v=""/>
    <m/>
  </r>
  <r>
    <x v="1"/>
    <s v="Karet Cantik K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cantikk500untana"/>
    <s v=""/>
    <s v=""/>
    <m/>
  </r>
  <r>
    <x v="1"/>
    <s v="Karet Pentil (Anugrah Mandala)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anugrahmandala20pakuntana"/>
    <s v=""/>
    <s v=""/>
    <m/>
  </r>
  <r>
    <x v="1"/>
    <s v="Karet Pentil 1/2 KG"/>
    <n v="0"/>
    <s v="2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12kg20pkuntana"/>
    <s v=""/>
    <s v=""/>
    <m/>
  </r>
  <r>
    <x v="1"/>
    <s v="Karet pentil K"/>
    <n v="0"/>
    <s v="5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k500pakuntana"/>
    <s v=""/>
    <s v=""/>
    <m/>
  </r>
  <r>
    <x v="1059"/>
    <s v="Karet Pentil k Bebek"/>
    <n v="2"/>
    <n v="5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aretpentilkbebek500untana"/>
    <s v=""/>
    <s v=""/>
    <m/>
  </r>
  <r>
    <x v="1060"/>
    <s v="Karet Pentil k Roda Mas"/>
    <n v="10"/>
    <s v="50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karetpentilkrodamas500boxuntana"/>
    <s v=""/>
    <s v=""/>
    <m/>
  </r>
  <r>
    <x v="1061"/>
    <s v="Karet Pentil Legenda k"/>
    <n v="3"/>
    <n v="6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aretpentillegendak600untana"/>
    <s v=""/>
    <s v=""/>
    <m/>
  </r>
  <r>
    <x v="1"/>
    <s v="Karet Pentil Seri Swan B"/>
    <n v="0"/>
    <s v="125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entilseriswanb125pakuntana"/>
    <s v=""/>
    <s v=""/>
    <m/>
  </r>
  <r>
    <x v="1"/>
    <s v="Karet putih (A Mandala)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etputihamandala20pakuntana"/>
    <s v=""/>
    <s v=""/>
    <m/>
  </r>
  <r>
    <x v="1"/>
    <s v="Kartu absen Kojiko Merah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absenkojikomerah100untana"/>
    <s v=""/>
    <s v=""/>
    <m/>
  </r>
  <r>
    <x v="1062"/>
    <s v="Kartu Nama Fancy Holo"/>
    <n v="8"/>
    <n v="252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kartunamafancyholo2520untana"/>
    <s v=""/>
    <s v=""/>
    <m/>
  </r>
  <r>
    <x v="1063"/>
    <s v="Kartu Nama Fancy Holo"/>
    <n v="4"/>
    <n v="3780"/>
    <n v="3"/>
    <n v="4"/>
    <n v="3"/>
    <m/>
    <s v=""/>
    <n v="0"/>
    <n v="-1"/>
    <n v="-1"/>
    <n v="3"/>
    <m/>
    <m/>
    <n v="3"/>
    <m/>
    <s v=""/>
    <n v="3"/>
    <m/>
    <s v=""/>
    <n v="3"/>
    <m/>
    <s v=""/>
    <n v="3"/>
    <m/>
    <s v="kartunamafancyholo3780untana"/>
    <s v=""/>
    <s v=""/>
    <m/>
  </r>
  <r>
    <x v="1064"/>
    <s v="Kartu Nama Muka B4"/>
    <n v="5"/>
    <s v="5000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artunamamukab45000pcsuntana"/>
    <s v=""/>
    <s v=""/>
    <m/>
  </r>
  <r>
    <x v="1"/>
    <s v="Kartu Stock Folio B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b10pakuntana"/>
    <s v=""/>
    <s v=""/>
    <m/>
  </r>
  <r>
    <x v="1"/>
    <s v="Kartu Stock Folio Hj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hj10pakuntana"/>
    <s v=""/>
    <s v=""/>
    <m/>
  </r>
  <r>
    <x v="1"/>
    <s v="Kartu Stock Folio K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k10pakuntana"/>
    <s v=""/>
    <s v=""/>
    <m/>
  </r>
  <r>
    <x v="1"/>
    <s v="Kartu Stock Folio M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m10pakuntana"/>
    <s v=""/>
    <s v=""/>
    <m/>
  </r>
  <r>
    <x v="1"/>
    <s v="Kartu Stock Folio P"/>
    <n v="0"/>
    <s v="1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foliop10pakuntana"/>
    <s v=""/>
    <s v=""/>
    <m/>
  </r>
  <r>
    <x v="1"/>
    <s v="Kartu stock Kwarto B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b20pakuntana"/>
    <s v=""/>
    <s v=""/>
    <m/>
  </r>
  <r>
    <x v="1"/>
    <s v="Kartu stock Kwarto Hj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hj20pakuntana"/>
    <s v=""/>
    <s v=""/>
    <m/>
  </r>
  <r>
    <x v="1"/>
    <s v="Kartu stock Kwarto K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k20pakuntana"/>
    <s v=""/>
    <s v=""/>
    <m/>
  </r>
  <r>
    <x v="1"/>
    <s v="Kartu Stock Kwarto M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m20pakuntana"/>
    <s v=""/>
    <s v=""/>
    <m/>
  </r>
  <r>
    <x v="1"/>
    <s v="Kartu stock Kwarto P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p20pakuntana"/>
    <s v=""/>
    <s v=""/>
    <m/>
  </r>
  <r>
    <x v="1"/>
    <s v="Kartu stock Kwarto P (FAKTUR)"/>
    <n v="0"/>
    <s v="2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stockkwartopfaktur20pakuntana"/>
    <s v=""/>
    <s v=""/>
    <m/>
  </r>
  <r>
    <x v="1065"/>
    <s v="Kartu Ucapan Anjing(84)"/>
    <n v="9"/>
    <s v="22 Disp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kartuucapananjing8422dispuntana"/>
    <s v=""/>
    <s v=""/>
    <m/>
  </r>
  <r>
    <x v="1"/>
    <s v="Kartu Undangan anak alpindo"/>
    <n v="0"/>
    <s v="4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undangananakalpindo4000pcuntana"/>
    <s v=""/>
    <s v=""/>
    <m/>
  </r>
  <r>
    <x v="1"/>
    <s v="Kartu Undangan Anak B (TB)"/>
    <n v="0"/>
    <n v="4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undangananakbtb4000untana"/>
    <s v=""/>
    <s v=""/>
    <m/>
  </r>
  <r>
    <x v="1"/>
    <s v="Kartu Undangan anak Deluxe"/>
    <n v="0"/>
    <s v="200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artuundangananakdeluxe2000pkuntana"/>
    <s v=""/>
    <s v=""/>
    <m/>
  </r>
  <r>
    <x v="1066"/>
    <s v="Kartu Undangan UTN Panjang"/>
    <n v="1"/>
    <n v="25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artuundanganutnpanjang2520untana"/>
    <s v=""/>
    <s v=""/>
    <m/>
  </r>
  <r>
    <x v="1067"/>
    <s v="Kawat potong warna emas"/>
    <n v="6"/>
    <s v="1200 pk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kawatpotongwarnaemas1200pkuntana"/>
    <s v=""/>
    <s v=""/>
    <m/>
  </r>
  <r>
    <x v="1068"/>
    <s v="Kemoceng Panjang Duster"/>
    <n v="1"/>
    <s v="2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mocengpanjangduster200pcsuntana"/>
    <s v=""/>
    <s v=""/>
    <m/>
  </r>
  <r>
    <x v="1069"/>
    <s v="Kemoceng Plastik Kecil (B5109)"/>
    <n v="2"/>
    <s v="500 PCS"/>
    <n v="1"/>
    <n v="2"/>
    <n v="1"/>
    <m/>
    <s v=""/>
    <n v="0"/>
    <n v="-1"/>
    <n v="-1"/>
    <n v="1"/>
    <m/>
    <m/>
    <n v="1"/>
    <m/>
    <s v=""/>
    <n v="1"/>
    <m/>
    <s v=""/>
    <n v="1"/>
    <m/>
    <s v=""/>
    <n v="1"/>
    <m/>
    <s v="kemocengplastikkecilb5109500pcsuntana"/>
    <s v=""/>
    <s v=""/>
    <m/>
  </r>
  <r>
    <x v="1070"/>
    <s v="Kertas Kado 50-70 Metalik"/>
    <n v="1"/>
    <s v="10 rim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kado5070metalik10rimuntana"/>
    <s v=""/>
    <s v=""/>
    <m/>
  </r>
  <r>
    <x v="1071"/>
    <s v="Kertas Kado 70-100 bening polos"/>
    <n v="5"/>
    <s v="5 rim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ertaskado70100beningpolos5rimuntana"/>
    <s v=""/>
    <s v=""/>
    <m/>
  </r>
  <r>
    <x v="1072"/>
    <s v="Kertas Kado Holo (GLXY) Kn/ Mr/ Br"/>
    <n v="7"/>
    <s v="5000 lbr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ertaskadohologlxyknmrbr5000lbruntana"/>
    <s v=""/>
    <s v=""/>
    <m/>
  </r>
  <r>
    <x v="1073"/>
    <s v="Kertas Kado Holo 3 Dimensi (AN)"/>
    <n v="4"/>
    <s v="10 rim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ertaskadoholo3dimensian10rimuntana"/>
    <s v=""/>
    <s v=""/>
    <m/>
  </r>
  <r>
    <x v="1074"/>
    <s v="Kertas Kado Holo motif 50x70"/>
    <n v="55"/>
    <s v="10 rim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kertaskadoholomotif50x7010rimuntana"/>
    <s v=""/>
    <s v=""/>
    <m/>
  </r>
  <r>
    <x v="1075"/>
    <s v="Kertas Kado Holo motif polos PHS"/>
    <n v="15"/>
    <s v="10 rim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kertaskadoholomotifpolosphs10rimuntana"/>
    <s v=""/>
    <s v=""/>
    <m/>
  </r>
  <r>
    <x v="1076"/>
    <s v="Kertas Kado HVS"/>
    <n v="1"/>
    <s v="2 rim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kadohvs2rimuntana"/>
    <s v=""/>
    <s v=""/>
    <m/>
  </r>
  <r>
    <x v="1077"/>
    <s v="Kertas Kado Import(GD)/ Natal(3)/ Cmpr(8)"/>
    <n v="11"/>
    <s v="60 pk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kertaskadoimportgdnatal3cmpr860pkuntana"/>
    <s v=""/>
    <s v=""/>
    <m/>
  </r>
  <r>
    <x v="1"/>
    <s v="Kertas Krep Jersy"/>
    <n v="0"/>
    <n v="235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krepjersy235untana"/>
    <s v=""/>
    <s v=""/>
    <m/>
  </r>
  <r>
    <x v="1"/>
    <s v="Kertas Krep Koala Mix"/>
    <n v="0"/>
    <s v="270 PAK"/>
    <n v="0"/>
    <n v="0"/>
    <m/>
    <n v="0"/>
    <n v="2"/>
    <n v="0"/>
    <s v=""/>
    <n v="2"/>
    <n v="2"/>
    <m/>
    <m/>
    <n v="2"/>
    <m/>
    <s v=""/>
    <n v="2"/>
    <m/>
    <s v=""/>
    <n v="2"/>
    <m/>
    <s v=""/>
    <n v="2"/>
    <m/>
    <s v="kertaskrepkoalamix270pakuntana"/>
    <n v="134"/>
    <s v=""/>
    <m/>
  </r>
  <r>
    <x v="1"/>
    <s v="Kertas Krep m/p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krepmp240untana"/>
    <s v=""/>
    <s v=""/>
    <m/>
  </r>
  <r>
    <x v="1"/>
    <s v="Kertas Krep mix koala"/>
    <n v="0"/>
    <n v="27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krepmixkoala270untana"/>
    <s v=""/>
    <s v=""/>
    <m/>
  </r>
  <r>
    <x v="1"/>
    <s v="Kertas lipat Fluorescent 16 x 16"/>
    <n v="0"/>
    <n v="7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ertaslipatfluorescent16x16750untana"/>
    <s v=""/>
    <s v=""/>
    <m/>
  </r>
  <r>
    <x v="1078"/>
    <s v="Kertas Lipat Fluorescent 20 x 20"/>
    <n v="1"/>
    <n v="5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lipatfluorescent20x20580untana"/>
    <s v=""/>
    <s v=""/>
    <m/>
  </r>
  <r>
    <x v="1079"/>
    <s v="Kertas Lipat origami 16x16 (7307 Korea) Princess/ WTP / Snow White"/>
    <n v="4"/>
    <s v="9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80"/>
    <s v="Kertas Lipat Origami Alfa Fluorescent 12 x 12"/>
    <n v="7"/>
    <n v="12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ertaslipatorigamialfafluorescent12x121200untana"/>
    <s v=""/>
    <s v=""/>
    <m/>
  </r>
  <r>
    <x v="1081"/>
    <s v="Kertas Lipat Origami Alfa Fluorescent 14 x 14"/>
    <n v="2"/>
    <n v="9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ertaslipatorigamialfafluorescent14x14900untana"/>
    <s v=""/>
    <s v=""/>
    <m/>
  </r>
  <r>
    <x v="1082"/>
    <s v="Kertas Lipat Origami Alfa Fluorescent 16 x 16"/>
    <n v="5"/>
    <n v="75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ertaslipatorigamialfafluorescent16x16750untana"/>
    <s v=""/>
    <s v=""/>
    <m/>
  </r>
  <r>
    <x v="1083"/>
    <s v="Kertas Lipat Origami Alfa Fluorescent 20 x 20"/>
    <n v="7"/>
    <n v="50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ertaslipatorigamialfafluorescent20x20500untana"/>
    <s v=""/>
    <s v=""/>
    <m/>
  </r>
  <r>
    <x v="1084"/>
    <s v="Kertas Lipat origami C 037"/>
    <n v="9"/>
    <n v="6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kertaslipatorigamic037600untana"/>
    <s v=""/>
    <s v=""/>
    <m/>
  </r>
  <r>
    <x v="1085"/>
    <s v="Kertas Lipat origami HL 305"/>
    <n v="4"/>
    <s v="27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ertaslipatorigamihl305270pcuntana"/>
    <s v=""/>
    <s v=""/>
    <m/>
  </r>
  <r>
    <x v="1086"/>
    <s v="Kertas Lipat origami Z 003"/>
    <n v="1"/>
    <s v="32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lipatorigamiz003320pcsuntana"/>
    <s v=""/>
    <s v=""/>
    <m/>
  </r>
  <r>
    <x v="1087"/>
    <s v="Kertas Lipat yasama motif 12 Dpn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lipatyasamamotif12dpn1200pcuntana"/>
    <s v=""/>
    <s v=""/>
    <m/>
  </r>
  <r>
    <x v="1088"/>
    <s v="Kertas origami mewarnai "/>
    <n v="1"/>
    <n v="10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rtasorigamimewarnai1000untana"/>
    <s v=""/>
    <s v=""/>
    <m/>
  </r>
  <r>
    <x v="1089"/>
    <s v="Kertas origami mewarnai "/>
    <n v="5"/>
    <n v="12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ertasorigamimewarnai1200untana"/>
    <s v=""/>
    <s v=""/>
    <m/>
  </r>
  <r>
    <x v="1090"/>
    <s v="Key ring Debozz DBKC 003"/>
    <n v="1"/>
    <s v="9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eyringdebozzdbkc00396boxuntana"/>
    <s v=""/>
    <s v=""/>
    <m/>
  </r>
  <r>
    <x v="1091"/>
    <s v="Kompas DL 45-3(gold)"/>
    <n v="18"/>
    <s v="144 pc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kompasdl453gold144pcuntana"/>
    <s v=""/>
    <s v=""/>
    <m/>
  </r>
  <r>
    <x v="1092"/>
    <s v="Ks. Set 6F 65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sset6f65480untana"/>
    <s v=""/>
    <s v=""/>
    <m/>
  </r>
  <r>
    <x v="1093"/>
    <s v="Ks. Set 6F 77"/>
    <n v="2"/>
    <n v="48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sset6f77480untana"/>
    <s v=""/>
    <s v=""/>
    <m/>
  </r>
  <r>
    <x v="1094"/>
    <s v="Ks. Set ABG Erica 0288(14)/ 0299(9)"/>
    <n v="23"/>
    <s v="72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kssetabgerica0288140299972lsuntana"/>
    <s v=""/>
    <s v=""/>
    <m/>
  </r>
  <r>
    <x v="1095"/>
    <s v="Ks. Set Bonrks Beauty III"/>
    <n v="2"/>
    <s v="5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ssetbonrksbeautyiii56lsuntana"/>
    <s v=""/>
    <s v=""/>
    <m/>
  </r>
  <r>
    <x v="1096"/>
    <s v="Ks. Set F4 G &amp; G Zodiac 1621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f4g&amp;gzodiac1621100lsuntana"/>
    <s v=""/>
    <s v=""/>
    <m/>
  </r>
  <r>
    <x v="1097"/>
    <s v="Ks. Set F4+Data Pribadi"/>
    <n v="1"/>
    <s v="1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f4datapribadi120lsuntana"/>
    <s v=""/>
    <s v=""/>
    <m/>
  </r>
  <r>
    <x v="1098"/>
    <s v="Ks. Set F4+Sticker Silvia"/>
    <n v="13"/>
    <s v="96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kssetf4stickersilvia96lsuntana"/>
    <s v=""/>
    <s v=""/>
    <m/>
  </r>
  <r>
    <x v="1099"/>
    <s v="Ks. Set Fancy MCN "/>
    <n v="7"/>
    <s v="8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ssetfancymcn84lsuntana"/>
    <s v=""/>
    <s v=""/>
    <m/>
  </r>
  <r>
    <x v="1100"/>
    <s v="Ks. Set Garfield"/>
    <n v="12"/>
    <s v="6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kssetgarfield60lsuntana"/>
    <s v=""/>
    <s v=""/>
    <m/>
  </r>
  <r>
    <x v="1101"/>
    <s v="Ks. Set Hk Mill 2000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ssethkmill200072lsuntana"/>
    <s v=""/>
    <s v=""/>
    <m/>
  </r>
  <r>
    <x v="1102"/>
    <s v="Ks. Set Menara Bunga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menarabunga100lsuntana"/>
    <s v=""/>
    <s v=""/>
    <m/>
  </r>
  <r>
    <x v="1103"/>
    <s v="Ks. Set Monroe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monroe40lsuntana"/>
    <s v=""/>
    <s v=""/>
    <m/>
  </r>
  <r>
    <x v="1104"/>
    <s v="Ks. Set Monroe"/>
    <n v="1"/>
    <s v="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monroe80lsuntana"/>
    <s v=""/>
    <s v=""/>
    <m/>
  </r>
  <r>
    <x v="1105"/>
    <s v="Ks. Set Pipy &amp; Friend"/>
    <n v="1"/>
    <s v="7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ssetpipy&amp;friend72lsuntana"/>
    <s v=""/>
    <s v=""/>
    <m/>
  </r>
  <r>
    <x v="1106"/>
    <s v="Kuas Atorna no 11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uasatornano11100lsuntana"/>
    <s v=""/>
    <s v=""/>
    <m/>
  </r>
  <r>
    <x v="1107"/>
    <s v="Kuas Atorna no 8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uasatornano8100lsuntana"/>
    <s v=""/>
    <s v=""/>
    <m/>
  </r>
  <r>
    <x v="1108"/>
    <s v="Kuas Atorna no 9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atornano9100lsuntana"/>
    <s v=""/>
    <s v=""/>
    <m/>
  </r>
  <r>
    <x v="1109"/>
    <s v="Kuas Cat 005 (6 pc)"/>
    <n v="1"/>
    <s v="48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cat0056pc480setuntana"/>
    <s v=""/>
    <s v=""/>
    <m/>
  </r>
  <r>
    <x v="1110"/>
    <s v="Kuas Cat 251-12H"/>
    <n v="3"/>
    <s v="240 set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kuascat25112h240setuntana"/>
    <s v=""/>
    <s v=""/>
    <m/>
  </r>
  <r>
    <x v="1111"/>
    <s v="Kuas Cat H 4 POAI"/>
    <n v="8"/>
    <s v="216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kuascath4poai216pcuntana"/>
    <s v=""/>
    <s v=""/>
    <m/>
  </r>
  <r>
    <x v="1"/>
    <s v="Kuas enter 929-1"/>
    <n v="0"/>
    <s v="2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uasenter9291200lsuntana"/>
    <s v=""/>
    <s v=""/>
    <m/>
  </r>
  <r>
    <x v="1"/>
    <s v="Kuas enter 929-2"/>
    <n v="0"/>
    <s v="2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uasenter9292200lsuntana"/>
    <s v=""/>
    <s v=""/>
    <m/>
  </r>
  <r>
    <x v="1112"/>
    <s v="Kuas enter no 8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enterno8100lsuntana"/>
    <s v=""/>
    <s v=""/>
    <m/>
  </r>
  <r>
    <x v="1113"/>
    <s v="Kuas enter Set 1929"/>
    <n v="5"/>
    <s v="200 set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asenterset1929200setuntana"/>
    <s v=""/>
    <s v=""/>
    <m/>
  </r>
  <r>
    <x v="1114"/>
    <s v="Kuas Infico no 6"/>
    <n v="4"/>
    <s v="2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inficono6200lsuntana"/>
    <s v=""/>
    <s v=""/>
    <m/>
  </r>
  <r>
    <x v="1115"/>
    <s v="Kuas Mofie CB 02 kecil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mofiecb02kecil2000pcuntana"/>
    <s v=""/>
    <s v=""/>
    <m/>
  </r>
  <r>
    <x v="1116"/>
    <s v="Kuas Montana no 1"/>
    <n v="4"/>
    <s v="2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montanano1200lsuntana"/>
    <s v=""/>
    <s v=""/>
    <m/>
  </r>
  <r>
    <x v="1117"/>
    <s v="Kuas Montana no 2"/>
    <n v="10"/>
    <s v="10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kuasmontanano2100boxuntana"/>
    <s v=""/>
    <s v=""/>
    <m/>
  </r>
  <r>
    <x v="1118"/>
    <s v="Kuas Montana no 3"/>
    <n v="5"/>
    <s v="10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asmontanano3100boxuntana"/>
    <s v=""/>
    <s v=""/>
    <m/>
  </r>
  <r>
    <x v="1119"/>
    <s v="Kuas Montana no 4"/>
    <n v="6"/>
    <s v="10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kuasmontanano4100boxuntana"/>
    <s v=""/>
    <s v=""/>
    <m/>
  </r>
  <r>
    <x v="1120"/>
    <s v="Kuas Montana no 5"/>
    <n v="8"/>
    <s v="75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kuasmontanano575boxuntana"/>
    <s v=""/>
    <s v=""/>
    <m/>
  </r>
  <r>
    <x v="1121"/>
    <s v="Kuas Montana no 6"/>
    <n v="9"/>
    <s v="75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kuasmontanano675boxuntana"/>
    <s v=""/>
    <s v=""/>
    <m/>
  </r>
  <r>
    <x v="1122"/>
    <s v="Kuas pagoda 251-8"/>
    <n v="2"/>
    <s v="25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uaspagoda251825gruntana"/>
    <s v=""/>
    <s v=""/>
    <m/>
  </r>
  <r>
    <x v="1123"/>
    <s v="Kuas pagoda 5(2)/ 6(2)"/>
    <n v="4"/>
    <s v="25 gro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pagoda526225grosuntana"/>
    <s v=""/>
    <s v=""/>
    <m/>
  </r>
  <r>
    <x v="1"/>
    <s v="Kuas Pagoda no 1 (251-1)"/>
    <n v="0"/>
    <s v="25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kuaspagodano1251125gruntana"/>
    <s v=""/>
    <s v=""/>
    <m/>
  </r>
  <r>
    <x v="1124"/>
    <s v="Kuas pagoda no 11"/>
    <n v="2"/>
    <s v="15 gro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kuaspagodano1115grosuntana"/>
    <s v=""/>
    <s v=""/>
    <m/>
  </r>
  <r>
    <x v="1125"/>
    <s v="Kuas pagoda set 1928"/>
    <n v="7"/>
    <s v="48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kuaspagodaset1928480pcuntana"/>
    <s v=""/>
    <s v=""/>
    <m/>
  </r>
  <r>
    <x v="1126"/>
    <s v="Kuas PBB 1110 Pagoda"/>
    <n v="4"/>
    <s v="20 gr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pbb1110pagoda20gruntana"/>
    <s v=""/>
    <s v=""/>
    <m/>
  </r>
  <r>
    <x v="1127"/>
    <s v="Kuas PBB 1111 Pagoda"/>
    <n v="5"/>
    <s v="15 gr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aspbb1111pagoda15gruntana"/>
    <s v=""/>
    <s v=""/>
    <m/>
  </r>
  <r>
    <x v="1128"/>
    <s v="Kuas TF 2620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kuastf2620240untana"/>
    <s v=""/>
    <s v=""/>
    <m/>
  </r>
  <r>
    <x v="1129"/>
    <s v="Kuas TF ART 2023"/>
    <n v="4"/>
    <s v="24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kuastfart2023240pcsuntana"/>
    <s v=""/>
    <s v=""/>
    <m/>
  </r>
  <r>
    <x v="1130"/>
    <s v="Kuas Walito 6626"/>
    <n v="1"/>
    <s v="6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walito6626600pcsuntana"/>
    <s v=""/>
    <s v=""/>
    <m/>
  </r>
  <r>
    <x v="1131"/>
    <s v="Kuas/ Brush E02"/>
    <n v="1"/>
    <s v="6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kuasbrushe02600pcuntana"/>
    <s v=""/>
    <s v=""/>
    <m/>
  </r>
  <r>
    <x v="1132"/>
    <s v="KUT MCN besar"/>
    <n v="5"/>
    <s v="23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kutmcnbesar230lsuntana"/>
    <s v=""/>
    <s v=""/>
    <m/>
  </r>
  <r>
    <x v="1133"/>
    <s v="L Leaf A5 100 FR"/>
    <n v="4"/>
    <n v="36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a5100fr360untana"/>
    <s v=""/>
    <s v=""/>
    <m/>
  </r>
  <r>
    <x v="1134"/>
    <s v="L Leaf A5 100 HK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100hk360untana"/>
    <s v=""/>
    <s v=""/>
    <m/>
  </r>
  <r>
    <x v="1135"/>
    <s v="L Leaf A5 100 Hologram AV(15)"/>
    <n v="15"/>
    <n v="6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lleafa5100hologramav15600untana"/>
    <s v=""/>
    <s v=""/>
    <m/>
  </r>
  <r>
    <x v="1136"/>
    <s v="L Leaf A5 100 Hologram Car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100hologramcar600untana"/>
    <s v=""/>
    <s v=""/>
    <m/>
  </r>
  <r>
    <x v="1"/>
    <s v="L Leaf A5 100 LBR Koala MTK Strimin"/>
    <n v="0"/>
    <n v="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lbrkoalamtkstrimin60untana"/>
    <s v=""/>
    <s v=""/>
    <m/>
  </r>
  <r>
    <x v="1"/>
    <s v="L Leaf A5 100 Rainbow polos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rainbowpolos160pcuntana"/>
    <s v=""/>
    <s v=""/>
    <m/>
  </r>
  <r>
    <x v="1137"/>
    <s v="L Leaf A5 100 TSUM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100tsum360untana"/>
    <s v=""/>
    <s v=""/>
    <m/>
  </r>
  <r>
    <x v="1138"/>
    <s v="L Leaf A5 100 vintage"/>
    <n v="4"/>
    <s v="36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a5100vintage360pcuntana"/>
    <s v=""/>
    <s v=""/>
    <m/>
  </r>
  <r>
    <x v="1"/>
    <s v="L Leaf A5 100 vintage gasta/ Frozen"/>
    <n v="0"/>
    <n v="3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vintagegastafrozen360untana"/>
    <s v=""/>
    <s v=""/>
    <m/>
  </r>
  <r>
    <x v="1139"/>
    <s v="L Leaf A5 1213 paint"/>
    <n v="4"/>
    <n v="72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a51213paint720untana"/>
    <s v=""/>
    <s v=""/>
    <m/>
  </r>
  <r>
    <x v="1"/>
    <s v="L Leaf A5 50 MTK kotak b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mtkkotakb300untana"/>
    <s v=""/>
    <s v=""/>
    <m/>
  </r>
  <r>
    <x v="1"/>
    <s v="L Leaf A5 50 rainbow garis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rainbowgaris200untana"/>
    <s v=""/>
    <s v=""/>
    <m/>
  </r>
  <r>
    <x v="1140"/>
    <s v="L Leaf A5 biasa minion"/>
    <n v="1"/>
    <n v="72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biasaminion720untana"/>
    <s v=""/>
    <s v=""/>
    <m/>
  </r>
  <r>
    <x v="1141"/>
    <s v="L Leaf A5 Fancy 20 lb Cpr JK"/>
    <n v="5"/>
    <n v="72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lleafa5fancy20lbcprjk720untana"/>
    <s v=""/>
    <s v=""/>
    <m/>
  </r>
  <r>
    <x v="1142"/>
    <s v="L Leaf A5 Fancy Ps Asiong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fancypsasiong720pcuntana"/>
    <s v=""/>
    <s v=""/>
    <m/>
  </r>
  <r>
    <x v="1143"/>
    <s v="L Leaf A5 Fancy+Sticker"/>
    <n v="1"/>
    <s v="7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fancysticker720pcuntana"/>
    <s v=""/>
    <s v=""/>
    <m/>
  </r>
  <r>
    <x v="1144"/>
    <s v="L Leaf A5 Holo Alfa campur"/>
    <n v="26"/>
    <n v="480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lleafa5holoalfacampur480untana"/>
    <s v=""/>
    <s v=""/>
    <m/>
  </r>
  <r>
    <x v="1145"/>
    <s v="L Leaf A5 Holo plong pony, Hk, car Biodata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a5holoplongponyhkcarbiodata600untana"/>
    <s v=""/>
    <s v=""/>
    <m/>
  </r>
  <r>
    <x v="1146"/>
    <s v="L Leaf A5 Holo+Sticker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a5holosticker720pcuntana"/>
    <s v=""/>
    <s v=""/>
    <m/>
  </r>
  <r>
    <x v="1147"/>
    <s v="L Leaf A5 plong Hk"/>
    <n v="14"/>
    <n v="480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lleafa5plonghk480untana"/>
    <s v=""/>
    <s v=""/>
    <m/>
  </r>
  <r>
    <x v="1148"/>
    <s v="L Leaf A5 plong Holo IQ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a5plongholoiq600untana"/>
    <s v=""/>
    <s v=""/>
    <m/>
  </r>
  <r>
    <x v="1149"/>
    <s v="L Leaf A5 plong Holo Snow White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a5plongholosnowwhite600untana"/>
    <s v=""/>
    <s v=""/>
    <m/>
  </r>
  <r>
    <x v="1150"/>
    <s v="L Leaf A5 plong Holo Sofia(3) BB Smart(3)"/>
    <n v="6"/>
    <n v="6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lleafa5plongholosofia3bbsmart3600untana"/>
    <s v=""/>
    <s v=""/>
    <m/>
  </r>
  <r>
    <x v="1151"/>
    <s v="L Leaf A5 plong monster"/>
    <n v="1"/>
    <n v="4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plongmonster480untana"/>
    <s v=""/>
    <s v=""/>
    <m/>
  </r>
  <r>
    <x v="1152"/>
    <s v="L Leaf A5 plong QF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a5plongqf600untana"/>
    <s v=""/>
    <s v=""/>
    <m/>
  </r>
  <r>
    <x v="1153"/>
    <s v="L Leaf A5 plong Sofia"/>
    <n v="17"/>
    <n v="480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lleafa5plongsofia480untana"/>
    <s v=""/>
    <s v=""/>
    <m/>
  </r>
  <r>
    <x v="1154"/>
    <s v="L Leaf A5 plong Zodiak"/>
    <n v="55"/>
    <n v="480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lleafa5plongzodiak480untana"/>
    <s v=""/>
    <s v=""/>
    <m/>
  </r>
  <r>
    <x v="1"/>
    <s v="L Leaf A5 polos Alfa 50 lb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polosalfa50lb240untana"/>
    <s v=""/>
    <s v=""/>
    <m/>
  </r>
  <r>
    <x v="1"/>
    <s v="L Leaf A5-100 lbr Koala MTK"/>
    <n v="0"/>
    <s v="1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lbrkoalamtk150pakuntana"/>
    <s v=""/>
    <s v=""/>
    <m/>
  </r>
  <r>
    <x v="1"/>
    <s v="L Leaf A5-100lbr Doted Titik"/>
    <n v="0"/>
    <s v="16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100lbrdotedtitik160pakuntana"/>
    <s v=""/>
    <s v=""/>
    <m/>
  </r>
  <r>
    <x v="1"/>
    <s v="L Leaf A5-50 lbr Koala MTK"/>
    <n v="0"/>
    <s v="3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lbrkoalamtk300pakuntana"/>
    <s v=""/>
    <s v=""/>
    <m/>
  </r>
  <r>
    <x v="1"/>
    <s v="L Leaf A5-50lbr Doted Titik"/>
    <n v="0"/>
    <s v="2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a550lbrdotedtitik200pakuntana"/>
    <s v=""/>
    <s v=""/>
    <m/>
  </r>
  <r>
    <x v="1155"/>
    <s v="L Leaf B5/ 40 polos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b540polos120pcuntana"/>
    <s v=""/>
    <s v=""/>
    <m/>
  </r>
  <r>
    <x v="1"/>
    <s v="L Leaf B5-100 lbr koala MTK"/>
    <n v="0"/>
    <s v="15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b5100lbrkoalamtk150pakuntana"/>
    <s v=""/>
    <s v=""/>
    <m/>
  </r>
  <r>
    <x v="1"/>
    <s v="L Leaf B5-50 Koala MTK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leafb550koalamtk300untana"/>
    <s v=""/>
    <s v=""/>
    <m/>
  </r>
  <r>
    <x v="1156"/>
    <s v="L Leaf Fancy A5 20 lb minion (3)/ bear(1)/ rilakuma(2)"/>
    <n v="6"/>
    <s v="72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lleaffancya520lbminion3bear1rilakuma2720pcuntana"/>
    <s v=""/>
    <s v=""/>
    <m/>
  </r>
  <r>
    <x v="1157"/>
    <s v="L Leaf Fancy UTN Biodata blk"/>
    <n v="10"/>
    <s v="6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lleaffancyutnbiodatablk600pcuntana"/>
    <s v=""/>
    <s v=""/>
    <m/>
  </r>
  <r>
    <x v="1158"/>
    <s v="L Leaf Holo A5 + puzzle AV(3)/ Hk(2)"/>
    <n v="4"/>
    <n v="6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holoa5puzzleav3hk2600untana"/>
    <s v=""/>
    <s v=""/>
    <m/>
  </r>
  <r>
    <x v="1159"/>
    <s v="L Leaf Holo+puzzle Snow White/ BB"/>
    <n v="2"/>
    <n v="6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leafholopuzzlesnowwhitebb600untana"/>
    <s v=""/>
    <s v=""/>
    <m/>
  </r>
  <r>
    <x v="1160"/>
    <s v="L Leaf plong Holo AV(5)/ QF(7)"/>
    <n v="12"/>
    <n v="48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lleafplongholoav5qf7480untana"/>
    <s v=""/>
    <s v=""/>
    <m/>
  </r>
  <r>
    <x v="1161"/>
    <s v="L Leaf plong Holo Queen"/>
    <n v="7"/>
    <n v="48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lleafplongholoqueen480untana"/>
    <s v=""/>
    <s v=""/>
    <m/>
  </r>
  <r>
    <x v="1162"/>
    <s v="L Leaf plong snow(10)/ Sofia(8)/ BB Smart(8)"/>
    <n v="26"/>
    <n v="480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lleafplongsnow10sofia8bbsmart8480untana"/>
    <s v=""/>
    <s v=""/>
    <m/>
  </r>
  <r>
    <x v="1163"/>
    <s v="L Leaf polos 40 sisipan 5w pembatas"/>
    <n v="3"/>
    <n v="18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leafpolos40sisipan5wpembatas180untana"/>
    <s v=""/>
    <s v=""/>
    <m/>
  </r>
  <r>
    <x v="1164"/>
    <s v="L Leaf polos T"/>
    <n v="1"/>
    <s v="1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leafpolost160lsuntana"/>
    <s v=""/>
    <s v=""/>
    <m/>
  </r>
  <r>
    <x v="1165"/>
    <s v="L Leaf pon mobile legend go star"/>
    <n v="15"/>
    <n v="8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lleafponmobilelegendgostar800untana"/>
    <s v=""/>
    <s v=""/>
    <m/>
  </r>
  <r>
    <x v="1166"/>
    <s v="L Leaf punch Neo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leafpunchneo480untana"/>
    <s v=""/>
    <s v=""/>
    <m/>
  </r>
  <r>
    <x v="1"/>
    <s v="Label harga Kojiko 99"/>
    <n v="0"/>
    <n v="8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abelhargakojiko99800untana"/>
    <s v=""/>
    <s v=""/>
    <m/>
  </r>
  <r>
    <x v="1"/>
    <s v="Label Kenjoy 103"/>
    <n v="1"/>
    <n v="800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labelkenjoy103800untana"/>
    <s v=""/>
    <n v="42"/>
    <m/>
  </r>
  <r>
    <x v="1167"/>
    <s v="Laminating DB 6898 (KTP)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aminatingdb6898ktp100untana"/>
    <s v=""/>
    <s v=""/>
    <m/>
  </r>
  <r>
    <x v="1168"/>
    <s v="Laminating Film 100 DB 255 340"/>
    <n v="2"/>
    <s v="10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aminatingfilm100db25534010pkuntana"/>
    <s v=""/>
    <s v=""/>
    <m/>
  </r>
  <r>
    <x v="1"/>
    <s v="Laminating ID Card DB 100 KTp ATAS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aminatingidcarddb100ktpatas100untana"/>
    <s v=""/>
    <s v=""/>
    <m/>
  </r>
  <r>
    <x v="1169"/>
    <s v="Laminating TF 100 KTp"/>
    <n v="5"/>
    <s v="100 pk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laminatingtf100ktp100pkuntana"/>
    <s v=""/>
    <s v=""/>
    <m/>
  </r>
  <r>
    <x v="1"/>
    <s v="LCD Tab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cdtab100pcsuntana"/>
    <s v=""/>
    <s v=""/>
    <m/>
  </r>
  <r>
    <x v="1"/>
    <s v="Lem 7x29 WOMY"/>
    <n v="0"/>
    <s v="25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7x29womy25pakuntana"/>
    <s v=""/>
    <s v=""/>
    <m/>
  </r>
  <r>
    <x v="1170"/>
    <s v="Lem Bakar Stik 11x29 WOMY putih B"/>
    <n v="4"/>
    <s v="25 PAK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embakarstik11x29womyputihb25pakuntana"/>
    <s v=""/>
    <s v=""/>
    <m/>
  </r>
  <r>
    <x v="1171"/>
    <s v="Lem Bakar Stik 7x30 WOMY putih k"/>
    <n v="61"/>
    <n v="25"/>
    <n v="57"/>
    <n v="61"/>
    <m/>
    <m/>
    <s v=""/>
    <n v="-4"/>
    <s v=""/>
    <n v="-4"/>
    <n v="57"/>
    <m/>
    <m/>
    <n v="57"/>
    <m/>
    <s v=""/>
    <n v="57"/>
    <m/>
    <s v=""/>
    <n v="57"/>
    <m/>
    <s v=""/>
    <n v="57"/>
    <m/>
    <s v="lembakarstik7x30womyputihk25untana"/>
    <s v=""/>
    <n v="43"/>
    <m/>
  </r>
  <r>
    <x v="1172"/>
    <s v="Lem Cair 15gr 188"/>
    <n v="7"/>
    <s v="16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lemcair15gr188160lsnuntana"/>
    <s v=""/>
    <s v=""/>
    <m/>
  </r>
  <r>
    <x v="1"/>
    <s v="Lem cair B.glue 22ml mini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cairbglue22mlmini60lsuntana"/>
    <s v=""/>
    <s v=""/>
    <m/>
  </r>
  <r>
    <x v="1173"/>
    <s v="Lem cair B.glue 75ml T"/>
    <n v="13"/>
    <s v="16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lemcairbglue75mlt16lsuntana"/>
    <s v=""/>
    <s v=""/>
    <m/>
  </r>
  <r>
    <x v="1174"/>
    <s v="Lem Cair By 309 38 ml (24)"/>
    <n v="5"/>
    <s v="57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lemcairby30938ml24576pcuntana"/>
    <s v=""/>
    <s v=""/>
    <m/>
  </r>
  <r>
    <x v="1175"/>
    <s v="Lem Cair By 313 30ml (24)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cairby31330ml24576pcuntana"/>
    <s v=""/>
    <s v=""/>
    <m/>
  </r>
  <r>
    <x v="1176"/>
    <s v="Lem Cair By 820 30ml (24)"/>
    <n v="8"/>
    <s v="576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lemcairby82030ml24576pcuntana"/>
    <s v=""/>
    <s v=""/>
    <m/>
  </r>
  <r>
    <x v="1"/>
    <s v="Lem execellent Alteco (Yushinca)"/>
    <n v="0"/>
    <s v="6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execellentaltecoyushinca600pcuntana"/>
    <s v=""/>
    <s v=""/>
    <m/>
  </r>
  <r>
    <x v="1177"/>
    <s v="Lem executive cair QMS- A40 (1x12)"/>
    <n v="12"/>
    <s v="36 box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lemexecutivecairqmsa401x1236boxuntana"/>
    <s v=""/>
    <s v=""/>
    <m/>
  </r>
  <r>
    <x v="1178"/>
    <s v="Lem Fancy 1358 (12)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fancy13581260boxuntana"/>
    <s v=""/>
    <s v=""/>
    <m/>
  </r>
  <r>
    <x v="1179"/>
    <s v="Lem Fancy HP-191(1x48)"/>
    <n v="2"/>
    <s v="1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fancyhp1911x4818boxuntana"/>
    <s v=""/>
    <s v=""/>
    <m/>
  </r>
  <r>
    <x v="1180"/>
    <s v="Lem Fancy MY 105 (12)"/>
    <n v="1"/>
    <s v="45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fancymy1051245boxuntana"/>
    <s v=""/>
    <s v=""/>
    <m/>
  </r>
  <r>
    <x v="1181"/>
    <s v="Lem gliter 9006"/>
    <n v="24"/>
    <s v="72 set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lemgliter900672setuntana"/>
    <s v=""/>
    <s v=""/>
    <m/>
  </r>
  <r>
    <x v="1"/>
    <s v="Lem glue stick 7028 (23gr) (24)"/>
    <n v="0"/>
    <s v="3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gluestick702823gr2430boxuntana"/>
    <s v=""/>
    <s v=""/>
    <m/>
  </r>
  <r>
    <x v="1182"/>
    <s v="Lem lilin Tembak 1,1 x 30 B (kuning)"/>
    <n v="31"/>
    <s v="25 pk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lemlilintembak11x30bkuning25pkuntana"/>
    <s v=""/>
    <s v=""/>
    <m/>
  </r>
  <r>
    <x v="1"/>
    <s v="Lem pasta mini (LB)"/>
    <n v="0"/>
    <s v="7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pastaminilb70lsuntana"/>
    <s v=""/>
    <s v=""/>
    <m/>
  </r>
  <r>
    <x v="1183"/>
    <s v="Lem pasta mini premium (25 gr)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empastaminipremium25gr60lsuntana"/>
    <s v=""/>
    <s v=""/>
    <m/>
  </r>
  <r>
    <x v="1184"/>
    <s v="Lem pasta T premium (80 gr)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pastatpremium80gr24lsuntana"/>
    <s v=""/>
    <s v=""/>
    <m/>
  </r>
  <r>
    <x v="1185"/>
    <s v="Lem renteng 1588"/>
    <n v="3"/>
    <s v="16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emrenteng1588160lsnuntana"/>
    <s v=""/>
    <s v=""/>
    <m/>
  </r>
  <r>
    <x v="1"/>
    <s v="Lem Stick 10gram Vtro (24)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stick10gramvtro2440boxuntana"/>
    <s v=""/>
    <s v=""/>
    <m/>
  </r>
  <r>
    <x v="1"/>
    <s v="Lem Tebak B MS Putih "/>
    <n v="0"/>
    <s v="25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tebakbmsputih25pakuntana"/>
    <s v=""/>
    <s v=""/>
    <m/>
  </r>
  <r>
    <x v="1"/>
    <s v="Lem tembak k Adtek FAKTUR"/>
    <n v="0"/>
    <s v="25 kg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mtembakkadtekfaktur25kguntana"/>
    <s v=""/>
    <s v=""/>
    <m/>
  </r>
  <r>
    <x v="1186"/>
    <s v="Lem tembak k putih MS"/>
    <n v="2"/>
    <s v="25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tembakkputihms25pkuntana"/>
    <s v=""/>
    <s v=""/>
    <m/>
  </r>
  <r>
    <x v="1187"/>
    <s v="Lem water glue 50ml"/>
    <n v="2"/>
    <s v="3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mwaterglue50ml36lsuntana"/>
    <s v=""/>
    <s v=""/>
    <m/>
  </r>
  <r>
    <x v="1188"/>
    <s v="Lem Water Glue TF 6038"/>
    <n v="1"/>
    <s v="3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emwatergluetf603830lsnuntana"/>
    <s v=""/>
    <s v=""/>
    <m/>
  </r>
  <r>
    <x v="1189"/>
    <s v="Lem+gliter 8891-2"/>
    <n v="3"/>
    <s v="288 Rtg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lemgliter88912288rtguntana"/>
    <s v=""/>
    <s v=""/>
    <m/>
  </r>
  <r>
    <x v="1190"/>
    <s v="Letter 2 Tray JS 2001"/>
    <n v="4"/>
    <s v="12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letter2trayjs200112pcsuntana"/>
    <s v=""/>
    <s v=""/>
    <m/>
  </r>
  <r>
    <x v="1"/>
    <s v="Letter Tray 2 susun LT 002 Besi jos"/>
    <n v="0"/>
    <s v="1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2susunlt002besijos18pcuntana"/>
    <s v=""/>
    <s v=""/>
    <m/>
  </r>
  <r>
    <x v="1191"/>
    <s v="Letter tray 3 susun debozz dt 300"/>
    <n v="2"/>
    <n v="12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ttertray3susundebozzdt30012untana"/>
    <s v=""/>
    <s v=""/>
    <m/>
  </r>
  <r>
    <x v="1192"/>
    <s v="Letter Tray Besi 118 - 3"/>
    <n v="2"/>
    <s v="12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ettertraybesi118312pcsuntana"/>
    <s v=""/>
    <s v=""/>
    <m/>
  </r>
  <r>
    <x v="1"/>
    <s v="Letter tray besi 3 susun (2003)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besi3susun200312pcsuntana"/>
    <s v=""/>
    <s v=""/>
    <m/>
  </r>
  <r>
    <x v="1"/>
    <s v="Letter Tray Besi 4 susun LT 004 jos"/>
    <n v="0"/>
    <s v="1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besi4susunlt004jos12pcuntana"/>
    <s v=""/>
    <s v=""/>
    <m/>
  </r>
  <r>
    <x v="1"/>
    <s v="Letter Tray Besi Microtop 2 susun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besimicrotop2susun12pcsuntana"/>
    <s v=""/>
    <s v=""/>
    <m/>
  </r>
  <r>
    <x v="1"/>
    <s v="Letter Tray MT 118 - 3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mt118312pcsuntana"/>
    <s v=""/>
    <s v=""/>
    <m/>
  </r>
  <r>
    <x v="1"/>
    <s v="Letter Tray susun 4 (2004) Besi"/>
    <n v="0"/>
    <s v="1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ettertraysusun42004besi12pcuntana"/>
    <s v=""/>
    <s v=""/>
    <m/>
  </r>
  <r>
    <x v="1193"/>
    <s v="Lilin angka 1 Tebal M1001/ 1002"/>
    <n v="23"/>
    <s v="288 pc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lilinangka1tebalm10011002288pcuntana"/>
    <s v=""/>
    <s v=""/>
    <m/>
  </r>
  <r>
    <x v="1"/>
    <s v="Lilin Angka Shintoeng"/>
    <n v="0"/>
    <s v="1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ilinangkashintoeng100lsnuntana"/>
    <s v=""/>
    <s v=""/>
    <m/>
  </r>
  <r>
    <x v="1194"/>
    <s v="Lilin angka Tebal M1001-1002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ilinangkatebalm10011002240untana"/>
    <s v=""/>
    <s v=""/>
    <m/>
  </r>
  <r>
    <x v="1195"/>
    <s v="Lilin angka ultah taruna No 4 (1)/ No 5 (1)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lilinangkaultahtarunano41no51100lsuntana"/>
    <s v=""/>
    <s v=""/>
    <m/>
  </r>
  <r>
    <x v="1196"/>
    <s v="Lilin Candy TY 020"/>
    <n v="1"/>
    <s v="9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ilincandyty02096lsuntana"/>
    <s v=""/>
    <s v=""/>
    <m/>
  </r>
  <r>
    <x v="1197"/>
    <s v="Lilin magic isi 10 HC 77-10M"/>
    <n v="1"/>
    <n v="288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lilinmagicisi10hc7710m288untana"/>
    <s v=""/>
    <s v=""/>
    <m/>
  </r>
  <r>
    <x v="1198"/>
    <s v="Lilin TY 018 magic"/>
    <n v="20"/>
    <s v="96 ls"/>
    <n v="19"/>
    <n v="20"/>
    <m/>
    <m/>
    <s v=""/>
    <n v="-1"/>
    <s v=""/>
    <n v="-1"/>
    <n v="19"/>
    <m/>
    <m/>
    <n v="19"/>
    <m/>
    <s v=""/>
    <n v="19"/>
    <m/>
    <s v=""/>
    <n v="19"/>
    <m/>
    <s v=""/>
    <n v="19"/>
    <m/>
    <s v="lilinty018magic96lsuntana"/>
    <s v=""/>
    <n v="89"/>
    <m/>
  </r>
  <r>
    <x v="1"/>
    <s v="Lilin TY 331"/>
    <n v="0"/>
    <s v="9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ilinty33196lsuntana"/>
    <s v=""/>
    <s v=""/>
    <m/>
  </r>
  <r>
    <x v="1"/>
    <s v="Loose leaf B550 rainbow garis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looseleafb550rainbowgaris200untana"/>
    <s v=""/>
    <s v=""/>
    <m/>
  </r>
  <r>
    <x v="1199"/>
    <s v="Magic board 105"/>
    <n v="12"/>
    <s v="96 PC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gicboard10596pcsuntana"/>
    <s v=""/>
    <s v=""/>
    <m/>
  </r>
  <r>
    <x v="1"/>
    <s v="Magic Board 105 House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105house96pcuntana"/>
    <s v=""/>
    <s v=""/>
    <m/>
  </r>
  <r>
    <x v="1200"/>
    <s v="Magic board 106"/>
    <n v="7"/>
    <s v="96 PCS"/>
    <n v="6"/>
    <n v="7"/>
    <m/>
    <m/>
    <s v=""/>
    <n v="-1"/>
    <s v=""/>
    <n v="-1"/>
    <n v="6"/>
    <m/>
    <m/>
    <n v="6"/>
    <m/>
    <s v=""/>
    <n v="6"/>
    <m/>
    <s v=""/>
    <n v="6"/>
    <m/>
    <s v=""/>
    <n v="6"/>
    <m/>
    <s v="magicboard10696pcsuntana"/>
    <s v=""/>
    <n v="139"/>
    <m/>
  </r>
  <r>
    <x v="1"/>
    <s v="Magic Board 106 Dolphin"/>
    <n v="0"/>
    <n v="96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106dolphin96untana"/>
    <s v=""/>
    <s v=""/>
    <m/>
  </r>
  <r>
    <x v="1"/>
    <s v="Magic Board 108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10896pcuntana"/>
    <s v=""/>
    <s v=""/>
    <m/>
  </r>
  <r>
    <x v="1201"/>
    <s v="Magic board 20196"/>
    <n v="2"/>
    <s v="9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gicboard2019696pcsuntana"/>
    <s v=""/>
    <s v=""/>
    <m/>
  </r>
  <r>
    <x v="1"/>
    <s v="Magic board 98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9811144pcsuntana"/>
    <s v=""/>
    <s v=""/>
    <m/>
  </r>
  <r>
    <x v="1"/>
    <s v="Magic board TK 200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200172pcsuntana"/>
    <s v=""/>
    <s v=""/>
    <m/>
  </r>
  <r>
    <x v="1"/>
    <s v="Magic board TK 2002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200296pcsuntana"/>
    <s v=""/>
    <s v=""/>
    <m/>
  </r>
  <r>
    <x v="1"/>
    <s v="Magic board TK 207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207144pcsuntana"/>
    <s v=""/>
    <s v=""/>
    <m/>
  </r>
  <r>
    <x v="1"/>
    <s v="Magic board TK 606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60672pcsuntana"/>
    <s v=""/>
    <s v=""/>
    <m/>
  </r>
  <r>
    <x v="1"/>
    <s v="Magic board TK 701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70172pcsuntana"/>
    <s v=""/>
    <s v=""/>
    <m/>
  </r>
  <r>
    <x v="1"/>
    <s v="Magic board TK 806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806144pcsuntana"/>
    <s v=""/>
    <s v=""/>
    <m/>
  </r>
  <r>
    <x v="1"/>
    <s v="Magic board TK 808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80872pcsuntana"/>
    <s v=""/>
    <s v=""/>
    <m/>
  </r>
  <r>
    <x v="1"/>
    <s v="Magic board TK 90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01144pcsuntana"/>
    <s v=""/>
    <s v=""/>
    <m/>
  </r>
  <r>
    <x v="1"/>
    <s v="Magic board TK 9810"/>
    <n v="0"/>
    <s v="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81080pcsuntana"/>
    <s v=""/>
    <s v=""/>
    <m/>
  </r>
  <r>
    <x v="1"/>
    <s v="Magic board TK 98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811144pcsuntana"/>
    <s v=""/>
    <s v=""/>
    <m/>
  </r>
  <r>
    <x v="1202"/>
    <s v="Magic board TK 9812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icboardtk981296pcsuntana"/>
    <s v=""/>
    <s v=""/>
    <m/>
  </r>
  <r>
    <x v="1"/>
    <s v="Magic board TK 9813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813120pcsuntana"/>
    <s v=""/>
    <s v=""/>
    <m/>
  </r>
  <r>
    <x v="1"/>
    <s v="Magic board TK 9903"/>
    <n v="0"/>
    <s v="7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tk990372pcsuntana"/>
    <s v=""/>
    <s v=""/>
    <m/>
  </r>
  <r>
    <x v="1203"/>
    <s v="Magic board YE 103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icboardye10396pcsuntana"/>
    <s v=""/>
    <s v=""/>
    <m/>
  </r>
  <r>
    <x v="1"/>
    <s v="Magic board YE 108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icboardye10896pcsuntana"/>
    <s v=""/>
    <s v=""/>
    <m/>
  </r>
  <r>
    <x v="1204"/>
    <s v="Magnet+Set 1000 G-M"/>
    <n v="4"/>
    <s v="320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gnetset1000gm320setuntana"/>
    <s v=""/>
    <s v=""/>
    <m/>
  </r>
  <r>
    <x v="1205"/>
    <s v="Magnit 002 Set"/>
    <n v="7"/>
    <s v="32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gnit002set320pcuntana"/>
    <s v=""/>
    <s v=""/>
    <m/>
  </r>
  <r>
    <x v="1206"/>
    <s v="Magnit 2008 (Import)"/>
    <n v="1"/>
    <s v="8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2008import800pcuntana"/>
    <s v=""/>
    <s v=""/>
    <m/>
  </r>
  <r>
    <x v="1"/>
    <s v="Magnit 2012"/>
    <n v="0"/>
    <s v="8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gnit2012800pcuntana"/>
    <s v=""/>
    <s v=""/>
    <m/>
  </r>
  <r>
    <x v="1207"/>
    <s v="Magnit 30-6"/>
    <n v="1"/>
    <s v="4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306480pcuntana"/>
    <s v=""/>
    <s v=""/>
    <m/>
  </r>
  <r>
    <x v="1208"/>
    <s v="Magnit 8pc/ 003"/>
    <n v="1"/>
    <s v="24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8pc003240setuntana"/>
    <s v=""/>
    <s v=""/>
    <m/>
  </r>
  <r>
    <x v="1209"/>
    <s v="Magnit angka 8305 Xinye first (K)"/>
    <n v="2"/>
    <s v="21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gnitangka8305xinyefirstk216pcuntana"/>
    <s v=""/>
    <s v=""/>
    <m/>
  </r>
  <r>
    <x v="1210"/>
    <s v="Magnit S 3010 (Import)"/>
    <n v="1"/>
    <s v="4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gnits3010import400pcsuntana"/>
    <s v=""/>
    <s v=""/>
    <m/>
  </r>
  <r>
    <x v="1211"/>
    <s v="Malam set 2312-2"/>
    <n v="20"/>
    <s v="120 set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malamset23122120setuntana"/>
    <s v=""/>
    <s v=""/>
    <m/>
  </r>
  <r>
    <x v="1"/>
    <s v="Map 2 sap All Win2 AS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2sapallwin2as120lsuntana"/>
    <s v=""/>
    <s v=""/>
    <m/>
  </r>
  <r>
    <x v="1"/>
    <s v="Map 2015C somsi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2015csomsi96pcuntana"/>
    <s v=""/>
    <s v=""/>
    <m/>
  </r>
  <r>
    <x v="1212"/>
    <s v="Map 3324 G&amp; G f4"/>
    <n v="2"/>
    <s v="1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3324g&amp;gf412pcuntana"/>
    <s v=""/>
    <s v=""/>
    <m/>
  </r>
  <r>
    <x v="1213"/>
    <s v="Map A-012 tali biru"/>
    <n v="2"/>
    <s v="1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a012talibiru160pcuntana"/>
    <s v=""/>
    <s v=""/>
    <m/>
  </r>
  <r>
    <x v="1"/>
    <s v="Map A6 batik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a6batik72lsuntana"/>
    <s v=""/>
    <s v=""/>
    <m/>
  </r>
  <r>
    <x v="1"/>
    <s v="Map A6 kotak 03"/>
    <n v="0"/>
    <s v="7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a6kotak0372lsuntana"/>
    <s v=""/>
    <s v=""/>
    <m/>
  </r>
  <r>
    <x v="1214"/>
    <s v="Map A6 Kupu"/>
    <n v="6"/>
    <s v="72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a6kupu72lsuntana"/>
    <s v=""/>
    <s v=""/>
    <m/>
  </r>
  <r>
    <x v="1215"/>
    <s v="Map Batik Jersey"/>
    <n v="2"/>
    <n v="8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batikjersey800untana"/>
    <s v=""/>
    <s v=""/>
    <m/>
  </r>
  <r>
    <x v="1"/>
    <s v="Map Batik Sika"/>
    <n v="0"/>
    <s v="6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batiksika600pcsuntana"/>
    <s v=""/>
    <s v=""/>
    <m/>
  </r>
  <r>
    <x v="1216"/>
    <s v="Map Berdiri Ret kuning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berdiriretkuning240pcuntana"/>
    <s v=""/>
    <s v=""/>
    <m/>
  </r>
  <r>
    <x v="1217"/>
    <s v="Map Clear PP 802-1"/>
    <n v="5"/>
    <s v="5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clearpp802150lsuntana"/>
    <s v=""/>
    <s v=""/>
    <m/>
  </r>
  <r>
    <x v="1218"/>
    <s v="Map Clear PP XS-802 mix F4 (802-2)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clearppxs802mixf4802250lsuntana"/>
    <s v=""/>
    <s v=""/>
    <m/>
  </r>
  <r>
    <x v="1219"/>
    <s v="Map Data 39571 "/>
    <n v="3"/>
    <s v="20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data39571204pcuntana"/>
    <s v=""/>
    <s v=""/>
    <m/>
  </r>
  <r>
    <x v="1220"/>
    <s v="Map Dokumen Keeper 40lb TNT 021 (moshi&quot;)"/>
    <n v="6"/>
    <s v="180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dokumenkeeper40lbtnt021moshi180pcsuntana"/>
    <s v=""/>
    <s v=""/>
    <m/>
  </r>
  <r>
    <x v="1221"/>
    <s v="Map EN 1020"/>
    <n v="18"/>
    <s v="50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mapen102050lsuntana"/>
    <s v=""/>
    <s v=""/>
    <m/>
  </r>
  <r>
    <x v="1222"/>
    <s v="Map EN 1023 FC blk"/>
    <n v="11"/>
    <s v="5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mapen1023fcblk50lsuntana"/>
    <s v=""/>
    <s v=""/>
    <m/>
  </r>
  <r>
    <x v="1223"/>
    <s v="Map enter Tali M(1)/ B(3)/ K(3)/ Hj(3)/ P(3)"/>
    <n v="13"/>
    <s v="50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mapentertalim1b3k3hj3p350lsuntana"/>
    <s v=""/>
    <s v=""/>
    <m/>
  </r>
  <r>
    <x v="1224"/>
    <s v="Map executive 8508/ 85082"/>
    <n v="12"/>
    <s v="4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executive8508850824lsuntana"/>
    <s v=""/>
    <s v=""/>
    <m/>
  </r>
  <r>
    <x v="1225"/>
    <s v="Map Fabric Case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abriccase24lsuntana"/>
    <s v=""/>
    <s v=""/>
    <m/>
  </r>
  <r>
    <x v="1226"/>
    <s v="Map Fancy batik kcg 2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ancybatikkcg2240pcuntana"/>
    <s v=""/>
    <s v=""/>
    <m/>
  </r>
  <r>
    <x v="1227"/>
    <s v="Map file 24361-2 B5 Bening"/>
    <n v="2"/>
    <s v="24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ile243612b5bening2400pcuntana"/>
    <s v=""/>
    <s v=""/>
    <m/>
  </r>
  <r>
    <x v="1228"/>
    <s v="Map file EN 1105 F"/>
    <n v="10"/>
    <s v="5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mapfileen1105f50lsuntana"/>
    <s v=""/>
    <s v=""/>
    <m/>
  </r>
  <r>
    <x v="1229"/>
    <s v="Map file kcg pocket 881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kcgpocket88160lsuntana"/>
    <s v=""/>
    <s v=""/>
    <m/>
  </r>
  <r>
    <x v="1230"/>
    <s v="Map File Resleting+jala A5 1803-2"/>
    <n v="5"/>
    <s v="96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fileresletingjalaa518032960pcuntana"/>
    <s v=""/>
    <s v=""/>
    <m/>
  </r>
  <r>
    <x v="1231"/>
    <s v="Map file Ret 1801-1"/>
    <n v="5"/>
    <s v="180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fileret180111800pcuntana"/>
    <s v=""/>
    <s v=""/>
    <m/>
  </r>
  <r>
    <x v="1232"/>
    <s v="Map file Ret 1801-2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18012960pcuntana"/>
    <s v=""/>
    <s v=""/>
    <m/>
  </r>
  <r>
    <x v="1233"/>
    <s v="Map file Ret 1801-3"/>
    <n v="7"/>
    <s v="72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fileret18013720pcuntana"/>
    <s v=""/>
    <s v=""/>
    <m/>
  </r>
  <r>
    <x v="1234"/>
    <s v="Map file Ret 1801-4"/>
    <n v="4"/>
    <s v="6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fileret18014600pcuntana"/>
    <s v=""/>
    <s v=""/>
    <m/>
  </r>
  <r>
    <x v="1235"/>
    <s v="Map file Ret 1801-5 B4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fileret18015b4480untana"/>
    <s v=""/>
    <s v=""/>
    <m/>
  </r>
  <r>
    <x v="1236"/>
    <s v="Map file Ret 1802-1 A6"/>
    <n v="3"/>
    <s v="18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21a61800pcuntana"/>
    <s v=""/>
    <s v=""/>
    <m/>
  </r>
  <r>
    <x v="1237"/>
    <s v="Map file Ret 1802-2 A5"/>
    <n v="3"/>
    <s v="9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22a5960pcuntana"/>
    <s v=""/>
    <s v=""/>
    <m/>
  </r>
  <r>
    <x v="1238"/>
    <s v="Map file Ret 1802-3 B5"/>
    <n v="5"/>
    <n v="72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fileret18023b5720untana"/>
    <s v=""/>
    <s v=""/>
    <m/>
  </r>
  <r>
    <x v="1239"/>
    <s v="Map file Ret 1803-1 A6"/>
    <n v="2"/>
    <n v="18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ileret18031a61800untana"/>
    <s v=""/>
    <s v=""/>
    <m/>
  </r>
  <r>
    <x v="1240"/>
    <s v="Map file Ret 1803-3 B5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33b5720pcuntana"/>
    <s v=""/>
    <s v=""/>
    <m/>
  </r>
  <r>
    <x v="1241"/>
    <s v="Map file Ret 1804-1 A6"/>
    <n v="3"/>
    <s v="8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41a6800pcuntana"/>
    <s v=""/>
    <s v=""/>
    <m/>
  </r>
  <r>
    <x v="1242"/>
    <s v="Map file Ret 1804-2 A5"/>
    <n v="1"/>
    <s v="9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18042a5960pcuntana"/>
    <s v=""/>
    <s v=""/>
    <m/>
  </r>
  <r>
    <x v="1243"/>
    <s v="Map file Ret 1804-3 B5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18043b5720pcuntana"/>
    <s v=""/>
    <s v=""/>
    <m/>
  </r>
  <r>
    <x v="1244"/>
    <s v="Map file Ret B A5(M)"/>
    <n v="1"/>
    <s v="8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ba5m80lsuntana"/>
    <s v=""/>
    <s v=""/>
    <m/>
  </r>
  <r>
    <x v="1245"/>
    <s v="Map file Ret B A6(K)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fileretba6k100lsuntana"/>
    <s v=""/>
    <s v=""/>
    <m/>
  </r>
  <r>
    <x v="1"/>
    <s v="Map file Ret B B5(B)"/>
    <n v="0"/>
    <s v="59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fileretbb5b59lsuntana"/>
    <s v=""/>
    <s v=""/>
    <m/>
  </r>
  <r>
    <x v="1"/>
    <s v="Map file Ret B B5(B)"/>
    <n v="0"/>
    <s v="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fileretbb5b60lsuntana"/>
    <s v=""/>
    <s v=""/>
    <m/>
  </r>
  <r>
    <x v="1246"/>
    <s v="Map file Ret V2 A5 (M)"/>
    <n v="3"/>
    <s v="8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v2a5m80lsuntana"/>
    <s v=""/>
    <s v=""/>
    <m/>
  </r>
  <r>
    <x v="1247"/>
    <s v="Map file Ret V2 A6(K)"/>
    <n v="3"/>
    <s v="10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fileretv2a6k100lsuntana"/>
    <s v=""/>
    <s v=""/>
    <m/>
  </r>
  <r>
    <x v="1248"/>
    <s v="Map file Ret V2 B5 (B)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ileretv2b5b60lsuntana"/>
    <s v=""/>
    <s v=""/>
    <m/>
  </r>
  <r>
    <x v="1"/>
    <s v="Map file Ret V2 B5 (B)"/>
    <n v="0"/>
    <s v="59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fileretv2b5b59lsuntana"/>
    <s v=""/>
    <s v=""/>
    <m/>
  </r>
  <r>
    <x v="1249"/>
    <s v="Map FR Zipper Frozen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frzipperfrozen240pcuntana"/>
    <s v=""/>
    <s v=""/>
    <m/>
  </r>
  <r>
    <x v="1"/>
    <s v="Map gagang kcg 2 batik nariko Hj(1) M(1) B(1) Coklat (1)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gagangkcg2batiknarikohj1m1b1coklat1240untana"/>
    <s v=""/>
    <s v=""/>
    <m/>
  </r>
  <r>
    <x v="1250"/>
    <s v="Map Hand Bag DB 201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handbagdb201600pcuntana"/>
    <s v=""/>
    <s v=""/>
    <m/>
  </r>
  <r>
    <x v="1"/>
    <s v="Map Harmonica batik 3603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harmonicabatik3603120pcuntana"/>
    <s v=""/>
    <s v=""/>
    <m/>
  </r>
  <r>
    <x v="1251"/>
    <s v="Map Holder Hujin 30F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holderhujin30f240untana"/>
    <s v=""/>
    <s v=""/>
    <m/>
  </r>
  <r>
    <x v="1252"/>
    <s v="Map Holder Hujin 30F"/>
    <n v="15"/>
    <n v="3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mapholderhujin30f300untana"/>
    <s v=""/>
    <s v=""/>
    <m/>
  </r>
  <r>
    <x v="1253"/>
    <s v="Map Holder Hujin 60F"/>
    <n v="5"/>
    <n v="16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holderhujin60f160untana"/>
    <s v=""/>
    <s v=""/>
    <m/>
  </r>
  <r>
    <x v="1254"/>
    <s v="Map Jala A5 enter kcg 355-2 B"/>
    <n v="4"/>
    <s v="20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jalaa5enterkcg3552b20lsnuntana"/>
    <s v=""/>
    <s v=""/>
    <m/>
  </r>
  <r>
    <x v="1"/>
    <s v="Map Jala A5 enter kcg 355-2 K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jalaa5enterkcg3552k20lsnuntana"/>
    <s v=""/>
    <s v=""/>
    <m/>
  </r>
  <r>
    <x v="1255"/>
    <s v="Map Jala C warna moshi kancing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jalacwarnamoshikancing20lsuntana"/>
    <s v=""/>
    <s v=""/>
    <m/>
  </r>
  <r>
    <x v="1256"/>
    <s v="Map Jala Rest Trans jos B(17)/ Hj(19) warna"/>
    <n v="36"/>
    <s v="20 LSN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mapjalaresttransjosb17hj19warna20lsnuntana"/>
    <s v=""/>
    <s v=""/>
    <m/>
  </r>
  <r>
    <x v="1257"/>
    <s v="Map Jala Rest Trans jos K(18)/ M(10) warna"/>
    <n v="28"/>
    <s v="2O LSN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mapjalaresttransjosk18m10warna2olsnuntana"/>
    <s v=""/>
    <s v=""/>
    <m/>
  </r>
  <r>
    <x v="1258"/>
    <s v="Map Jala Rest Trans jos Ungu"/>
    <n v="56"/>
    <s v="20 ls"/>
    <n v="56"/>
    <n v="56"/>
    <m/>
    <m/>
    <s v=""/>
    <n v="0"/>
    <s v=""/>
    <n v="0"/>
    <n v="56"/>
    <m/>
    <m/>
    <n v="56"/>
    <m/>
    <s v=""/>
    <n v="56"/>
    <m/>
    <s v=""/>
    <n v="56"/>
    <m/>
    <s v=""/>
    <n v="56"/>
    <m/>
    <s v="mapjalaresttransjosungu20lsuntana"/>
    <s v=""/>
    <s v=""/>
    <m/>
  </r>
  <r>
    <x v="1259"/>
    <s v="Map jaring Sleting B4 5601"/>
    <n v="1"/>
    <n v="3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jaringsletingb45601300untana"/>
    <s v=""/>
    <s v=""/>
    <m/>
  </r>
  <r>
    <x v="1260"/>
    <s v="Map jaring Sleting B4 5601"/>
    <n v="2"/>
    <n v="35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jaringsletingb45601350untana"/>
    <s v=""/>
    <s v=""/>
    <m/>
  </r>
  <r>
    <x v="1261"/>
    <s v="Map jaring Sleting B4 5601"/>
    <n v="1"/>
    <n v="4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jaringsletingb45601400untana"/>
    <s v=""/>
    <s v=""/>
    <m/>
  </r>
  <r>
    <x v="1262"/>
    <s v="Map jaring Sleting B4 5601"/>
    <n v="3"/>
    <n v="6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jaringsletingb45601600untana"/>
    <s v=""/>
    <s v=""/>
    <m/>
  </r>
  <r>
    <x v="1263"/>
    <s v="Map Jaring TZ 6003"/>
    <n v="3"/>
    <s v="8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jaringtz600380lsnuntana"/>
    <s v=""/>
    <s v=""/>
    <m/>
  </r>
  <r>
    <x v="1264"/>
    <s v="Map jepit 85082"/>
    <n v="5"/>
    <n v="24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jepit8508224untana"/>
    <s v=""/>
    <s v=""/>
    <m/>
  </r>
  <r>
    <x v="1265"/>
    <s v="Map jumbo TB 168"/>
    <n v="6"/>
    <s v="5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jumbotb16850lsuntana"/>
    <s v=""/>
    <s v=""/>
    <m/>
  </r>
  <r>
    <x v="1266"/>
    <s v="Map Kancing 2 microtop TN warna K/ B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ancing2microtoptnwarnakb240untana"/>
    <s v=""/>
    <s v=""/>
    <m/>
  </r>
  <r>
    <x v="1267"/>
    <s v="Map Kancing Fancy M07"/>
    <n v="14"/>
    <s v="10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mapkancingfancym07100lsuntana"/>
    <s v=""/>
    <s v=""/>
    <m/>
  </r>
  <r>
    <x v="1268"/>
    <s v="Map Kancing FC 519 Biru muda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kancingfc519birumuda50lsuntana"/>
    <s v=""/>
    <s v=""/>
    <m/>
  </r>
  <r>
    <x v="1269"/>
    <s v="Map Kancing FC 519 Hj"/>
    <n v="17"/>
    <s v="5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mapkancingfc519hj50lsuntana"/>
    <s v=""/>
    <s v=""/>
    <m/>
  </r>
  <r>
    <x v="1270"/>
    <s v="Map Kancing FC 519 K"/>
    <n v="12"/>
    <s v="5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kancingfc519k50lsuntana"/>
    <s v=""/>
    <s v=""/>
    <m/>
  </r>
  <r>
    <x v="1271"/>
    <s v="Map Kancing FC 519 merah"/>
    <n v="9"/>
    <s v="50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mapkancingfc519merah50lsuntana"/>
    <s v=""/>
    <s v=""/>
    <m/>
  </r>
  <r>
    <x v="1272"/>
    <s v="Map Kancing FC 519 orange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ancingfc519orange50lsuntana"/>
    <s v=""/>
    <s v=""/>
    <m/>
  </r>
  <r>
    <x v="1273"/>
    <s v="Map Kancing Trans jos U(4)"/>
    <n v="4"/>
    <s v="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kancingtransjosu420lsuntana"/>
    <s v=""/>
    <s v=""/>
    <m/>
  </r>
  <r>
    <x v="1"/>
    <s v="Map kcg 05 B/P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05bp50lsnuntana"/>
    <s v=""/>
    <s v=""/>
    <m/>
  </r>
  <r>
    <x v="1274"/>
    <s v="Map Kcg 1 w/Spire M(3)"/>
    <n v="3"/>
    <s v="2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kcg1wspirem325lsuntana"/>
    <s v=""/>
    <s v=""/>
    <m/>
  </r>
  <r>
    <x v="1275"/>
    <s v="Map Kcg 2 corak K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kcg2corakk240untana"/>
    <s v=""/>
    <s v=""/>
    <m/>
  </r>
  <r>
    <x v="1276"/>
    <s v="Map Kcg 2 corak M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2corakm240untana"/>
    <s v=""/>
    <s v=""/>
    <m/>
  </r>
  <r>
    <x v="1"/>
    <s v="Map kcg 2 microtop warna Hj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2microtopwarnahj240untana"/>
    <s v=""/>
    <s v=""/>
    <m/>
  </r>
  <r>
    <x v="1277"/>
    <s v="Map Kcg 2 Paris microtop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kcg2parismicrotop240pcuntana"/>
    <s v=""/>
    <s v=""/>
    <m/>
  </r>
  <r>
    <x v="1278"/>
    <s v="Map Kcg 2 sika Hijau (3) / Merah (4)"/>
    <n v="7"/>
    <s v="5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kcg2sikahijau3merah450lsnuntana"/>
    <s v=""/>
    <s v=""/>
    <m/>
  </r>
  <r>
    <x v="1279"/>
    <s v="Map Kcg 4 UTN K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4utnk240untana"/>
    <s v=""/>
    <s v=""/>
    <m/>
  </r>
  <r>
    <x v="1280"/>
    <s v="Map Kcg 4 UTN K/ P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4utnkp240untana"/>
    <s v=""/>
    <s v=""/>
    <m/>
  </r>
  <r>
    <x v="1"/>
    <s v="Map kcg corak 2 U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corak2u240pcsuntana"/>
    <s v=""/>
    <s v=""/>
    <m/>
  </r>
  <r>
    <x v="1"/>
    <s v="Map kcg sika 05 Merah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sika05merah50lsnuntana"/>
    <s v=""/>
    <s v=""/>
    <m/>
  </r>
  <r>
    <x v="1"/>
    <s v="Map Kcg Sika 1 P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kcgsika1p50lsnuntana"/>
    <s v=""/>
    <s v=""/>
    <m/>
  </r>
  <r>
    <x v="1281"/>
    <s v="Map Kcg Sika Br"/>
    <n v="58"/>
    <s v="50 LSN"/>
    <n v="58"/>
    <n v="58"/>
    <m/>
    <m/>
    <s v=""/>
    <n v="0"/>
    <s v=""/>
    <n v="0"/>
    <n v="58"/>
    <m/>
    <m/>
    <n v="58"/>
    <m/>
    <s v=""/>
    <n v="58"/>
    <m/>
    <s v=""/>
    <n v="58"/>
    <m/>
    <s v=""/>
    <n v="58"/>
    <m/>
    <s v="mapkcgsikabr50lsnuntana"/>
    <s v=""/>
    <s v=""/>
    <m/>
  </r>
  <r>
    <x v="1282"/>
    <s v="Map Kcg Sika Hj"/>
    <n v="56"/>
    <s v="50 LSN"/>
    <n v="55"/>
    <n v="56"/>
    <m/>
    <m/>
    <s v=""/>
    <n v="-1"/>
    <s v=""/>
    <n v="-1"/>
    <n v="55"/>
    <m/>
    <m/>
    <n v="55"/>
    <m/>
    <s v=""/>
    <n v="55"/>
    <m/>
    <s v=""/>
    <n v="55"/>
    <m/>
    <s v=""/>
    <n v="55"/>
    <m/>
    <s v="mapkcgsikahj50lsnuntana"/>
    <s v=""/>
    <n v="54"/>
    <m/>
  </r>
  <r>
    <x v="1283"/>
    <s v="Map Kcg Sika Kn"/>
    <n v="20"/>
    <s v="50 LSN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mapkcgsikakn50lsnuntana"/>
    <s v=""/>
    <s v=""/>
    <m/>
  </r>
  <r>
    <x v="1284"/>
    <s v="Map Kcg Sika Mr"/>
    <n v="41"/>
    <s v="50 LSN"/>
    <n v="41"/>
    <n v="41"/>
    <m/>
    <m/>
    <s v=""/>
    <n v="0"/>
    <s v=""/>
    <n v="0"/>
    <n v="41"/>
    <m/>
    <m/>
    <n v="41"/>
    <m/>
    <s v=""/>
    <n v="41"/>
    <m/>
    <s v=""/>
    <n v="41"/>
    <m/>
    <s v=""/>
    <n v="41"/>
    <m/>
    <s v="mapkcgsikamr50lsnuntana"/>
    <s v=""/>
    <s v=""/>
    <m/>
  </r>
  <r>
    <x v="1285"/>
    <s v="Map Kcg Sika P"/>
    <n v="37"/>
    <s v="50 LSN"/>
    <n v="37"/>
    <n v="37"/>
    <m/>
    <m/>
    <s v=""/>
    <n v="0"/>
    <s v=""/>
    <n v="0"/>
    <n v="37"/>
    <m/>
    <m/>
    <n v="37"/>
    <m/>
    <s v=""/>
    <n v="37"/>
    <m/>
    <s v=""/>
    <n v="37"/>
    <m/>
    <s v=""/>
    <n v="37"/>
    <m/>
    <s v="mapkcgsikap50lsnuntana"/>
    <s v=""/>
    <s v=""/>
    <m/>
  </r>
  <r>
    <x v="1286"/>
    <s v="Map kcg Zipper warna ungu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kcgzipperwarnaungu240untana"/>
    <s v=""/>
    <s v=""/>
    <m/>
  </r>
  <r>
    <x v="1"/>
    <s v="Map L B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b60lsnuntana"/>
    <s v=""/>
    <s v=""/>
    <m/>
  </r>
  <r>
    <x v="1"/>
    <s v="Map L Hj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hj60lsnuntana"/>
    <s v=""/>
    <s v=""/>
    <m/>
  </r>
  <r>
    <x v="1"/>
    <s v="Map L K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k60lsnuntana"/>
    <s v=""/>
    <s v=""/>
    <m/>
  </r>
  <r>
    <x v="1"/>
    <s v="Map L M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m60lsnuntana"/>
    <s v=""/>
    <s v=""/>
    <m/>
  </r>
  <r>
    <x v="1"/>
    <s v="Map L Merah Vtro"/>
    <n v="0"/>
    <s v="1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merahvtro100lsuntana"/>
    <s v=""/>
    <s v=""/>
    <m/>
  </r>
  <r>
    <x v="1"/>
    <s v="Map L Sika A-105 F biru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sikaa105fbiru60lsnuntana"/>
    <s v=""/>
    <s v=""/>
    <m/>
  </r>
  <r>
    <x v="1287"/>
    <s v="Map L Sika A-105 F Hijau"/>
    <n v="7"/>
    <s v="60 LSN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lsikaa105fhijau60lsnuntana"/>
    <s v=""/>
    <s v=""/>
    <m/>
  </r>
  <r>
    <x v="1288"/>
    <s v="Map L Sika A-105 F kuning"/>
    <n v="25"/>
    <s v="60 LSN"/>
    <n v="25"/>
    <n v="25"/>
    <m/>
    <m/>
    <s v=""/>
    <n v="0"/>
    <s v=""/>
    <n v="0"/>
    <n v="25"/>
    <m/>
    <m/>
    <n v="25"/>
    <m/>
    <s v=""/>
    <n v="25"/>
    <m/>
    <s v=""/>
    <n v="25"/>
    <m/>
    <s v=""/>
    <n v="25"/>
    <m/>
    <s v="maplsikaa105fkuning60lsnuntana"/>
    <s v=""/>
    <s v=""/>
    <m/>
  </r>
  <r>
    <x v="1289"/>
    <s v="Map L Sika A-105 F merah"/>
    <n v="20"/>
    <s v="60 LSN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maplsikaa105fmerah60lsnuntana"/>
    <s v=""/>
    <s v=""/>
    <m/>
  </r>
  <r>
    <x v="1290"/>
    <s v="Map L Sika A-105 F putih"/>
    <n v="24"/>
    <s v="60 LSN"/>
    <n v="12"/>
    <n v="24"/>
    <n v="12"/>
    <m/>
    <s v=""/>
    <n v="-3"/>
    <n v="-9"/>
    <n v="-12"/>
    <n v="12"/>
    <m/>
    <m/>
    <n v="12"/>
    <m/>
    <s v=""/>
    <n v="12"/>
    <m/>
    <s v=""/>
    <n v="12"/>
    <m/>
    <s v=""/>
    <n v="12"/>
    <m/>
    <s v="maplsikaa105fputih60lsnuntana"/>
    <s v=""/>
    <n v="39"/>
    <m/>
  </r>
  <r>
    <x v="1"/>
    <s v="Map L Sika Putih (27)/ M (2)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lsikaputih27m260lsnuntana"/>
    <s v=""/>
    <s v=""/>
    <m/>
  </r>
  <r>
    <x v="1291"/>
    <s v="Map microtop kcg-1 MT-119 P(6)/ B(6)"/>
    <n v="12"/>
    <s v="10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microtopkcg1mt119p6b6100lsuntana"/>
    <s v=""/>
    <s v=""/>
    <m/>
  </r>
  <r>
    <x v="1"/>
    <s v="Map resleting Jala BLK/ M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resletingjalablkm20lsnuntana"/>
    <s v=""/>
    <s v=""/>
    <m/>
  </r>
  <r>
    <x v="1"/>
    <s v="Map resleting Jala Hijau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resletingjalahijau20lsnuntana"/>
    <s v=""/>
    <s v=""/>
    <m/>
  </r>
  <r>
    <x v="1292"/>
    <s v="Map Ret Imitasi MT 1112"/>
    <n v="2"/>
    <s v="7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retimitasimt1112720pcuntana"/>
    <s v=""/>
    <s v=""/>
    <m/>
  </r>
  <r>
    <x v="1293"/>
    <s v="Map school Bag corak kcg 2 ungu"/>
    <n v="3"/>
    <s v="24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schoolbagcorakkcg2ungu240pcuntana"/>
    <s v=""/>
    <s v=""/>
    <m/>
  </r>
  <r>
    <x v="1294"/>
    <s v="Map School Bag Kcg 2 Br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br240untana"/>
    <s v=""/>
    <s v=""/>
    <m/>
  </r>
  <r>
    <x v="1295"/>
    <s v="Map School Bag Kcg 2 Hj tua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hjtua240untana"/>
    <s v=""/>
    <s v=""/>
    <m/>
  </r>
  <r>
    <x v="1296"/>
    <s v="Map School Bag Kcg 2 Kn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kn240untana"/>
    <s v=""/>
    <s v=""/>
    <m/>
  </r>
  <r>
    <x v="1297"/>
    <s v="Map School Bag Kcg 2 Mr"/>
    <n v="4"/>
    <n v="24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schoolbagkcg2mr240untana"/>
    <s v=""/>
    <s v=""/>
    <m/>
  </r>
  <r>
    <x v="1298"/>
    <s v="Map sekolah Mnk ret  Ht-202"/>
    <n v="3"/>
    <s v="12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sekolahmnkretht202120lsuntana"/>
    <s v=""/>
    <s v=""/>
    <m/>
  </r>
  <r>
    <x v="1299"/>
    <s v="Map Smile JNT 8077 no B6 5014 F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smilejnt8077nob65014f50lsuntana"/>
    <s v=""/>
    <s v=""/>
    <m/>
  </r>
  <r>
    <x v="1300"/>
    <s v="Map somssi 2010 C mini"/>
    <n v="15"/>
    <s v="240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mapsomssi2010cmini240pcuntana"/>
    <s v=""/>
    <s v=""/>
    <m/>
  </r>
  <r>
    <x v="1301"/>
    <s v="Map somssi tali 2015/S (P/K/B/M/Hj/Pink)"/>
    <n v="24"/>
    <s v="96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mapsomssitali2015spkbmhjpink96pcuntana"/>
    <s v=""/>
    <s v=""/>
    <m/>
  </r>
  <r>
    <x v="1302"/>
    <s v="Map Tali A4 warna polos 4164"/>
    <n v="3"/>
    <s v="1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talia4warnapolos4164160pcuntana"/>
    <s v=""/>
    <s v=""/>
    <m/>
  </r>
  <r>
    <x v="1"/>
    <s v="Map Tali Sika AC 06 Biru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alisikaac06biru50lsnuntana"/>
    <s v=""/>
    <s v=""/>
    <m/>
  </r>
  <r>
    <x v="1303"/>
    <s v="Map Tali Sika biru"/>
    <n v="7"/>
    <s v="50 LSN"/>
    <n v="6"/>
    <n v="7"/>
    <m/>
    <m/>
    <s v=""/>
    <n v="-1"/>
    <s v=""/>
    <n v="-1"/>
    <n v="6"/>
    <m/>
    <m/>
    <n v="6"/>
    <m/>
    <s v=""/>
    <n v="6"/>
    <m/>
    <s v=""/>
    <n v="6"/>
    <m/>
    <s v=""/>
    <n v="6"/>
    <m/>
    <s v="maptalisikabiru50lsnuntana"/>
    <s v=""/>
    <n v="143"/>
    <m/>
  </r>
  <r>
    <x v="1304"/>
    <s v="Map Tali Sika hijau"/>
    <n v="4"/>
    <s v="50 LSN"/>
    <n v="3"/>
    <n v="4"/>
    <m/>
    <m/>
    <s v=""/>
    <n v="-1"/>
    <s v=""/>
    <n v="-1"/>
    <n v="3"/>
    <m/>
    <m/>
    <n v="3"/>
    <m/>
    <s v=""/>
    <n v="3"/>
    <m/>
    <s v=""/>
    <n v="3"/>
    <m/>
    <s v=""/>
    <n v="3"/>
    <m/>
    <s v="maptalisikahijau50lsnuntana"/>
    <s v=""/>
    <n v="144"/>
    <m/>
  </r>
  <r>
    <x v="1305"/>
    <s v="Map Tali Sika kuning"/>
    <n v="5"/>
    <s v="50 LSN"/>
    <n v="4"/>
    <n v="5"/>
    <m/>
    <m/>
    <s v=""/>
    <n v="-1"/>
    <s v=""/>
    <n v="-1"/>
    <n v="4"/>
    <m/>
    <m/>
    <n v="4"/>
    <m/>
    <s v=""/>
    <n v="4"/>
    <m/>
    <s v=""/>
    <n v="4"/>
    <m/>
    <s v=""/>
    <n v="4"/>
    <m/>
    <s v="maptalisikakuning50lsnuntana"/>
    <s v=""/>
    <n v="145"/>
    <m/>
  </r>
  <r>
    <x v="1306"/>
    <s v="Map Tali Sika merah"/>
    <n v="3"/>
    <s v="50 LSN"/>
    <n v="2"/>
    <n v="3"/>
    <m/>
    <m/>
    <s v=""/>
    <n v="-1"/>
    <s v=""/>
    <n v="-1"/>
    <n v="2"/>
    <m/>
    <m/>
    <n v="2"/>
    <m/>
    <s v=""/>
    <n v="2"/>
    <m/>
    <s v=""/>
    <n v="2"/>
    <m/>
    <s v=""/>
    <n v="2"/>
    <m/>
    <s v="maptalisikamerah50lsnuntana"/>
    <s v=""/>
    <n v="146"/>
    <m/>
  </r>
  <r>
    <x v="1307"/>
    <s v="Map Tali Sika putih"/>
    <n v="8"/>
    <s v="50 LSN"/>
    <n v="7"/>
    <n v="8"/>
    <m/>
    <m/>
    <s v=""/>
    <n v="-1"/>
    <s v=""/>
    <n v="-1"/>
    <n v="7"/>
    <m/>
    <m/>
    <n v="7"/>
    <m/>
    <s v=""/>
    <n v="7"/>
    <m/>
    <s v=""/>
    <n v="7"/>
    <m/>
    <s v=""/>
    <n v="7"/>
    <m/>
    <s v="maptalisikaputih50lsnuntana"/>
    <s v=""/>
    <n v="147"/>
    <m/>
  </r>
  <r>
    <x v="1308"/>
    <s v="Map Tenteng ZF 821 Lx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tentengzf821lx12lsuntana"/>
    <s v=""/>
    <s v=""/>
    <m/>
  </r>
  <r>
    <x v="1309"/>
    <s v="Map Tenteng ZF 830"/>
    <n v="3"/>
    <s v="7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tentengzf83072pcuntana"/>
    <s v=""/>
    <s v=""/>
    <m/>
  </r>
  <r>
    <x v="1310"/>
    <s v="Map Topla 1928 Br (3), Hj(3)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topla1928br3hj3240untana"/>
    <s v=""/>
    <s v=""/>
    <m/>
  </r>
  <r>
    <x v="1311"/>
    <s v="Map Topla 1928 Mr (3), Kn(3)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aptopla1928mr3kn3240untana"/>
    <s v=""/>
    <s v=""/>
    <m/>
  </r>
  <r>
    <x v="1312"/>
    <s v="Map Topla 1928 Ungu (1), Or(1)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opla1928ungu1or1240untana"/>
    <s v=""/>
    <s v=""/>
    <m/>
  </r>
  <r>
    <x v="1"/>
    <s v="Map Topla 20 lb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20lb60pcsuntana"/>
    <s v=""/>
    <s v=""/>
    <m/>
  </r>
  <r>
    <x v="1313"/>
    <s v="Map Topla 3080 B 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topla3080b240pcsuntana"/>
    <s v=""/>
    <s v=""/>
    <m/>
  </r>
  <r>
    <x v="1"/>
    <s v="Map Topla 3080 Hj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3080hj240pcsuntana"/>
    <s v=""/>
    <s v=""/>
    <m/>
  </r>
  <r>
    <x v="1314"/>
    <s v="Map Topla 3080 Ht"/>
    <n v="2"/>
    <s v="24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opla3080ht240pcsuntana"/>
    <s v=""/>
    <s v=""/>
    <m/>
  </r>
  <r>
    <x v="1"/>
    <s v="Map Topla 3080 K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3080k240pcsuntana"/>
    <s v=""/>
    <s v=""/>
    <m/>
  </r>
  <r>
    <x v="1315"/>
    <s v="Map Topla 3080 m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topla3080m240pcsuntana"/>
    <s v=""/>
    <s v=""/>
    <m/>
  </r>
  <r>
    <x v="1316"/>
    <s v="Map Topla 3080 orange"/>
    <n v="2"/>
    <s v="24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opla3080orange240pcsuntana"/>
    <s v=""/>
    <s v=""/>
    <m/>
  </r>
  <r>
    <x v="1317"/>
    <s v="Map Topla 3080 ungu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topla3080ungu240pcsuntana"/>
    <s v=""/>
    <s v=""/>
    <m/>
  </r>
  <r>
    <x v="1318"/>
    <s v="Map Topla 3090 K (2), B (1), Hijau (1)"/>
    <n v="4"/>
    <s v="24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topla3090k2b1hijau1240pcsuntana"/>
    <s v=""/>
    <s v=""/>
    <m/>
  </r>
  <r>
    <x v="1"/>
    <s v="Map Topla 3090 M (1), Ungu (1), Orange (1)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3090m1ungu1orange1240pcsuntana"/>
    <s v=""/>
    <s v=""/>
    <m/>
  </r>
  <r>
    <x v="1"/>
    <s v="Map Topla 40 lb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40lb60pcuntana"/>
    <s v=""/>
    <s v=""/>
    <m/>
  </r>
  <r>
    <x v="1"/>
    <s v="Map Topla 60 lb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topla60lb60pcuntana"/>
    <s v=""/>
    <s v=""/>
    <m/>
  </r>
  <r>
    <x v="1319"/>
    <s v="Map Transparan AC 1605 B(9)/ K(8)/ M(2)"/>
    <n v="19"/>
    <n v="240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maptransparanac1605b9k8m2240untana"/>
    <s v=""/>
    <s v=""/>
    <m/>
  </r>
  <r>
    <x v="1320"/>
    <s v="Map Transparant B4"/>
    <n v="2"/>
    <s v="1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transparantb41000pcuntana"/>
    <s v=""/>
    <s v=""/>
    <m/>
  </r>
  <r>
    <x v="1321"/>
    <s v="Map UTN Dove 2w Hj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aputndove2whj240untana"/>
    <s v=""/>
    <s v=""/>
    <m/>
  </r>
  <r>
    <x v="1322"/>
    <s v="Map UTN Dove 2w Hj muda(2)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utndove2whjmuda2240untana"/>
    <s v=""/>
    <s v=""/>
    <m/>
  </r>
  <r>
    <x v="1323"/>
    <s v="Map UTN Dove 2w K(2)/ Hj(10)"/>
    <n v="12"/>
    <n v="24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maputndove2wk2hj10240untana"/>
    <s v=""/>
    <s v=""/>
    <m/>
  </r>
  <r>
    <x v="1324"/>
    <s v="Map UTN Dove 2w mix kcg"/>
    <n v="8"/>
    <n v="24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aputndove2wmixkcg240untana"/>
    <s v=""/>
    <s v=""/>
    <m/>
  </r>
  <r>
    <x v="1325"/>
    <s v="Map Vtec Document Bag Type VT W209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pvtecdocumentbagtypevtw209120pcuntana"/>
    <s v=""/>
    <s v=""/>
    <m/>
  </r>
  <r>
    <x v="1326"/>
    <s v="Map ZF 820"/>
    <n v="1"/>
    <s v="7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f82072pcsuntana"/>
    <s v=""/>
    <s v=""/>
    <m/>
  </r>
  <r>
    <x v="1"/>
    <s v="Map Zipper binder A5 kotak Topla"/>
    <n v="0"/>
    <s v="16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bindera5kotaktopla160lsuntana"/>
    <s v=""/>
    <s v=""/>
    <m/>
  </r>
  <r>
    <x v="1327"/>
    <s v="Map Zipper Binder RB T1"/>
    <n v="9"/>
    <s v="16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mapzipperbinderrbt1160pcuntana"/>
    <s v=""/>
    <s v=""/>
    <m/>
  </r>
  <r>
    <x v="1328"/>
    <s v="Map zipper HCL B4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hclb41000pcuntana"/>
    <s v=""/>
    <s v=""/>
    <m/>
  </r>
  <r>
    <x v="1"/>
    <s v="Map Zipper Jala Br (biasa)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jalabrbiasa240pcsuntana"/>
    <s v=""/>
    <s v=""/>
    <m/>
  </r>
  <r>
    <x v="1"/>
    <s v="Map Zipper Jala Hj (biasa) Resleting (2), B(1)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jalahjbiasaresleting2b1240pcsuntana"/>
    <s v=""/>
    <s v=""/>
    <m/>
  </r>
  <r>
    <x v="1329"/>
    <s v="Map Zipper JNT A036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jnta0361200pcuntana"/>
    <s v=""/>
    <s v=""/>
    <m/>
  </r>
  <r>
    <x v="1330"/>
    <s v="Map Zipper Kancing Br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kancingbr240untana"/>
    <s v=""/>
    <s v=""/>
    <m/>
  </r>
  <r>
    <x v="1"/>
    <s v="Map Zipper Kancing Hj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kancinghj240untana"/>
    <s v=""/>
    <s v=""/>
    <m/>
  </r>
  <r>
    <x v="1331"/>
    <s v="Map Zipper Kancing Kn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zipperkancingkn240untana"/>
    <s v=""/>
    <s v=""/>
    <m/>
  </r>
  <r>
    <x v="1332"/>
    <s v="Map Zipper Kancing Mr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kancingmr240untana"/>
    <s v=""/>
    <s v=""/>
    <m/>
  </r>
  <r>
    <x v="1333"/>
    <s v="Map Zipper KC polos Hj"/>
    <n v="3"/>
    <s v="1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zipperkcpoloshj15lsuntana"/>
    <s v=""/>
    <s v=""/>
    <m/>
  </r>
  <r>
    <x v="1334"/>
    <s v="Map Zipper M2 13 A5-warna Hj MM/ Hj Tua"/>
    <n v="3"/>
    <s v="3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apzipperm213a5warnahjmmhjtua360pcuntana"/>
    <s v=""/>
    <s v=""/>
    <m/>
  </r>
  <r>
    <x v="1335"/>
    <s v="Map Zipper NT A037"/>
    <n v="2"/>
    <s v="6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zippernta037600pcuntana"/>
    <s v=""/>
    <s v=""/>
    <m/>
  </r>
  <r>
    <x v="1336"/>
    <s v="Map Zipper pelangi"/>
    <n v="1"/>
    <s v="7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pelangi720pcuntana"/>
    <s v=""/>
    <s v=""/>
    <m/>
  </r>
  <r>
    <x v="1337"/>
    <s v="Map Zipper pelangi D57"/>
    <n v="7"/>
    <s v="4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apzipperpelangid57400pcuntana"/>
    <s v=""/>
    <s v=""/>
    <m/>
  </r>
  <r>
    <x v="1338"/>
    <s v="Map Zipper sika kuning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sikakuning20lsuntana"/>
    <s v=""/>
    <s v=""/>
    <m/>
  </r>
  <r>
    <x v="1339"/>
    <s v="Map Zipper TF 22 B6 BF53"/>
    <n v="8"/>
    <s v="144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apzippertf22b6bf531440pcuntana"/>
    <s v=""/>
    <s v=""/>
    <m/>
  </r>
  <r>
    <x v="1340"/>
    <s v="Map Zipper TF 23 A5 BF54"/>
    <n v="23"/>
    <s v="960 pc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mapzippertf23a5bf54960pcuntana"/>
    <s v=""/>
    <s v=""/>
    <m/>
  </r>
  <r>
    <x v="1341"/>
    <s v="Map Zipper TF 24 A4"/>
    <n v="31"/>
    <s v="576 pc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mapzippertf24a4576pcuntana"/>
    <s v=""/>
    <s v=""/>
    <m/>
  </r>
  <r>
    <x v="1342"/>
    <s v="Map Zipper TF 25 B4"/>
    <n v="31"/>
    <s v="480 pc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mapzippertf25b4480pcuntana"/>
    <s v=""/>
    <s v=""/>
    <m/>
  </r>
  <r>
    <x v="1343"/>
    <s v="Map Zipper/ Ret jala Br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retjalabr240untana"/>
    <s v=""/>
    <s v=""/>
    <m/>
  </r>
  <r>
    <x v="1344"/>
    <s v="Map Zipper/ Ret jala Hj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retjalahj240untana"/>
    <s v=""/>
    <s v=""/>
    <m/>
  </r>
  <r>
    <x v="1345"/>
    <s v="Map Zipper/ Ret jala Kn"/>
    <n v="1"/>
    <n v="24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apzipperretjalakn240untana"/>
    <s v=""/>
    <s v=""/>
    <m/>
  </r>
  <r>
    <x v="1"/>
    <s v="Map Zipper/ Ret jala Mr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pzipperretjalamr240untana"/>
    <s v=""/>
    <s v=""/>
    <m/>
  </r>
  <r>
    <x v="1346"/>
    <s v="Map/ Bag File EN 0103F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bagfileen0103f40lsuntana"/>
    <s v=""/>
    <s v=""/>
    <m/>
  </r>
  <r>
    <x v="1347"/>
    <s v="Map/ Bag file M 6861"/>
    <n v="2"/>
    <s v="6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apbagfilem686164pcuntana"/>
    <s v=""/>
    <s v=""/>
    <m/>
  </r>
  <r>
    <x v="1348"/>
    <s v="Map/ School bag kcg 2 Zip 12"/>
    <n v="30"/>
    <n v="180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mapschoolbagkcg2zip12180untana"/>
    <s v=""/>
    <s v=""/>
    <m/>
  </r>
  <r>
    <x v="1349"/>
    <s v="Map/ Zipper Bag trix EN 1101"/>
    <n v="11"/>
    <s v="50 l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mapzipperbagtrixen110150lsuntana"/>
    <s v=""/>
    <s v=""/>
    <m/>
  </r>
  <r>
    <x v="1"/>
    <s v="Masker (bonus)"/>
    <n v="0"/>
    <s v="5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skerbonus50pcsuntana"/>
    <s v=""/>
    <s v=""/>
    <m/>
  </r>
  <r>
    <x v="1350"/>
    <s v="Masker 3 ply"/>
    <n v="4"/>
    <s v="90 do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asker3ply90dosuntana"/>
    <s v=""/>
    <s v=""/>
    <m/>
  </r>
  <r>
    <x v="1"/>
    <s v="Masker T Care"/>
    <n v="0"/>
    <s v="50 do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askertcare50dosuntana"/>
    <s v=""/>
    <s v=""/>
    <m/>
  </r>
  <r>
    <x v="1"/>
    <s v="Mechanic K 2211 0.5 bening polos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anick221105beningpolos144lsuntana"/>
    <s v=""/>
    <s v=""/>
    <m/>
  </r>
  <r>
    <x v="1"/>
    <s v="Mechpen 039C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039c96lsnuntana"/>
    <s v=""/>
    <s v=""/>
    <m/>
  </r>
  <r>
    <x v="1351"/>
    <s v="Mechpen 109 A (1x4)"/>
    <n v="22"/>
    <s v="80 pk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mechpen109a1x480pkuntana"/>
    <s v=""/>
    <s v=""/>
    <m/>
  </r>
  <r>
    <x v="1352"/>
    <s v="Mechpen 2978 (2,0)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mechpen297820144lsuntana"/>
    <s v=""/>
    <s v=""/>
    <m/>
  </r>
  <r>
    <x v="1353"/>
    <s v="Mechpen 3049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chpen3049144lsuntana"/>
    <s v=""/>
    <s v=""/>
    <m/>
  </r>
  <r>
    <x v="1354"/>
    <s v="Mechpen 405"/>
    <n v="3"/>
    <s v="14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chpen405144lsuntana"/>
    <s v=""/>
    <s v=""/>
    <m/>
  </r>
  <r>
    <x v="1355"/>
    <s v="Mechpen bear C10.0630 No. 3058"/>
    <n v="18"/>
    <s v="144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mechpenbearc100630no3058144lsuntana"/>
    <s v=""/>
    <s v=""/>
    <m/>
  </r>
  <r>
    <x v="1356"/>
    <s v="Mechpen bensia AB/ Hk/ PR(P1260)"/>
    <n v="8"/>
    <s v="144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chpenbensiaabhkprp1260144lsuntana"/>
    <s v=""/>
    <s v=""/>
    <m/>
  </r>
  <r>
    <x v="1357"/>
    <s v="Mechpen C10-0630 AB 8008"/>
    <n v="7"/>
    <s v="14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echpenc100630ab8008144lsuntana"/>
    <s v=""/>
    <s v=""/>
    <m/>
  </r>
  <r>
    <x v="1358"/>
    <s v="Mechpen Colour disney C10-0348"/>
    <n v="1"/>
    <s v="10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chpencolourdisneyc100348108lsuntana"/>
    <s v=""/>
    <s v=""/>
    <m/>
  </r>
  <r>
    <x v="1359"/>
    <s v="Mechpen Colour disney PR 6W(1)/ Hk(2)"/>
    <n v="3"/>
    <s v="108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chpencolourdisneypr6w1hk2108lsuntana"/>
    <s v=""/>
    <s v=""/>
    <m/>
  </r>
  <r>
    <x v="1360"/>
    <s v="Mechpen debozz 12W DB-CMP 500"/>
    <n v="1"/>
    <s v="2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chpendebozz12wdbcmp500240lsuntana"/>
    <s v=""/>
    <s v=""/>
    <m/>
  </r>
  <r>
    <x v="1361"/>
    <s v="Mechpen Debozz DBM p 300"/>
    <n v="32"/>
    <s v="240 ls"/>
    <n v="32"/>
    <n v="32"/>
    <m/>
    <m/>
    <s v=""/>
    <n v="0"/>
    <s v=""/>
    <n v="0"/>
    <n v="32"/>
    <m/>
    <m/>
    <n v="32"/>
    <m/>
    <s v=""/>
    <n v="32"/>
    <m/>
    <s v=""/>
    <n v="32"/>
    <m/>
    <s v=""/>
    <n v="32"/>
    <m/>
    <s v="mechpendebozzdbmp300240lsuntana"/>
    <s v=""/>
    <s v=""/>
    <m/>
  </r>
  <r>
    <x v="1362"/>
    <s v="Mechpen DF 125"/>
    <n v="8"/>
    <s v="144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chpendf125144lsuntana"/>
    <s v=""/>
    <s v=""/>
    <m/>
  </r>
  <r>
    <x v="1"/>
    <s v="Mechpen G 09306"/>
    <n v="0"/>
    <s v="7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0930672pakuntana"/>
    <s v=""/>
    <s v=""/>
    <m/>
  </r>
  <r>
    <x v="1"/>
    <s v="Mechpen G 09309"/>
    <n v="0"/>
    <s v="7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0930972pakuntana"/>
    <s v=""/>
    <s v=""/>
    <m/>
  </r>
  <r>
    <x v="1"/>
    <s v="Mechpen G 90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1144lsnuntana"/>
    <s v=""/>
    <s v=""/>
    <m/>
  </r>
  <r>
    <x v="1"/>
    <s v="Mechpen G 900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2144lsnuntana"/>
    <s v=""/>
    <s v=""/>
    <m/>
  </r>
  <r>
    <x v="1"/>
    <s v="Mechpen G 9003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3144lsnuntana"/>
    <s v=""/>
    <s v=""/>
    <m/>
  </r>
  <r>
    <x v="1"/>
    <s v="Mechpen G 9004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4144lsnuntana"/>
    <s v=""/>
    <s v=""/>
    <m/>
  </r>
  <r>
    <x v="1"/>
    <s v="Mechpen G 9005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005144lsnuntana"/>
    <s v=""/>
    <s v=""/>
    <m/>
  </r>
  <r>
    <x v="1"/>
    <s v="Mechpen G 9307"/>
    <n v="0"/>
    <s v="7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g930772pakuntana"/>
    <s v=""/>
    <s v=""/>
    <m/>
  </r>
  <r>
    <x v="1363"/>
    <s v="Mechpen HN 2003 Hanaro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echpenhn2003hanaro1440pcuntana"/>
    <s v=""/>
    <s v=""/>
    <m/>
  </r>
  <r>
    <x v="1364"/>
    <s v="Mechpen kuku malu HB-258 (@50 pc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chpenkukumaluhb258@50pc48boxuntana"/>
    <s v=""/>
    <s v=""/>
    <m/>
  </r>
  <r>
    <x v="1365"/>
    <s v="Mechpen MEC 1317 AB 1 box 12 pc"/>
    <n v="11"/>
    <s v="50 box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mechpenmec1317ab1box12pc50boxuntana"/>
    <s v=""/>
    <s v=""/>
    <m/>
  </r>
  <r>
    <x v="1366"/>
    <s v="Mechpen Segitiga Nariko"/>
    <n v="5"/>
    <s v="6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echpensegitiganariko60lsuntana"/>
    <s v=""/>
    <s v=""/>
    <m/>
  </r>
  <r>
    <x v="1367"/>
    <s v="Mechpen Tizo 01730"/>
    <n v="0"/>
    <s v="144 LSN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mechpentizo01730144lsnuntana"/>
    <s v=""/>
    <s v=""/>
    <m/>
  </r>
  <r>
    <x v="1"/>
    <s v="Mechpen Tizo 030 A-1/ 030 B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a1030b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d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d96lsnuntana"/>
    <s v=""/>
    <s v=""/>
    <m/>
  </r>
  <r>
    <x v="1"/>
    <s v="Mechpen Tizo 030 G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030g96lsnuntana"/>
    <s v=""/>
    <s v=""/>
    <m/>
  </r>
  <r>
    <x v="1"/>
    <s v="Mechpen Tizo 12W TM 02630"/>
    <m/>
    <s v="160 SET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mechpentizo12wtm02630160setuntana"/>
    <n v="93"/>
    <s v=""/>
    <m/>
  </r>
  <r>
    <x v="1"/>
    <s v="Mechpen Tizo 18W TM 02630-18"/>
    <m/>
    <s v="96 SET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mechpentizo18wtm026301896setuntana"/>
    <n v="94"/>
    <s v=""/>
    <m/>
  </r>
  <r>
    <x v="1"/>
    <s v="Mechpen Tizo G 9000 A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0a144lsnuntana"/>
    <s v=""/>
    <s v=""/>
    <m/>
  </r>
  <r>
    <x v="1"/>
    <s v="Mechpen Tizo G 90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1144lsnuntana"/>
    <s v=""/>
    <s v=""/>
    <m/>
  </r>
  <r>
    <x v="1"/>
    <s v="Mechpen Tizo G 9001 A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1a144lsnuntana"/>
    <s v=""/>
    <s v=""/>
    <m/>
  </r>
  <r>
    <x v="1"/>
    <s v="Mechpen Tizo G 9002/ 9003/ 9004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290039004144lsnuntana"/>
    <s v=""/>
    <s v=""/>
    <m/>
  </r>
  <r>
    <x v="1"/>
    <s v="Mechpen Tizo G 9003 A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g9003a144lsnuntana"/>
    <s v=""/>
    <s v=""/>
    <m/>
  </r>
  <r>
    <x v="1"/>
    <s v="Mechpen Tizo TM 01500"/>
    <m/>
    <s v="144 LSN"/>
    <n v="-1"/>
    <n v="0"/>
    <m/>
    <m/>
    <n v="2"/>
    <n v="-3"/>
    <s v=""/>
    <n v="-1"/>
    <n v="-1"/>
    <m/>
    <m/>
    <n v="-1"/>
    <m/>
    <s v=""/>
    <n v="-1"/>
    <m/>
    <s v=""/>
    <n v="-1"/>
    <m/>
    <s v=""/>
    <n v="-1"/>
    <m/>
    <s v="mechpentizotm01500144lsnuntana"/>
    <n v="72"/>
    <n v="105"/>
    <m/>
  </r>
  <r>
    <x v="1"/>
    <s v="Mechpen Tizo TM 030A-1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30a196lsnuntana"/>
    <s v=""/>
    <s v=""/>
    <m/>
  </r>
  <r>
    <x v="1"/>
    <s v="Mechpen Tizo TM 030-C"/>
    <n v="0"/>
    <s v="96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mechpentizotm030c96lsnuntana"/>
    <n v="77"/>
    <s v=""/>
    <m/>
  </r>
  <r>
    <x v="1"/>
    <s v="Mechpen Tizo TM 030-F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tizotm030f96lsnuntana"/>
    <s v=""/>
    <s v=""/>
    <m/>
  </r>
  <r>
    <x v="1"/>
    <s v="Mechpen Tizo TM 030-H"/>
    <n v="0"/>
    <s v="96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mechpentizotm030h96lsnuntana"/>
    <n v="79"/>
    <s v=""/>
    <m/>
  </r>
  <r>
    <x v="1"/>
    <s v="Mechpen Tizo TM-01800"/>
    <n v="0"/>
    <s v="96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mechpentizotm0180096lsnuntana"/>
    <n v="73"/>
    <s v=""/>
    <m/>
  </r>
  <r>
    <x v="1"/>
    <s v="Mechpen Tizo TM-01800 A"/>
    <n v="0"/>
    <s v="96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mechpentizotm01800a96lsnuntana"/>
    <n v="74"/>
    <s v=""/>
    <m/>
  </r>
  <r>
    <x v="1"/>
    <s v="Mechpen Tizo TM-030 E"/>
    <n v="0"/>
    <s v="96 LSN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mechpentizotm030e96lsnuntana"/>
    <n v="78"/>
    <s v=""/>
    <m/>
  </r>
  <r>
    <x v="1"/>
    <s v="Mechpen Vanco 52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chpenvanco521144lsuntana"/>
    <s v=""/>
    <s v=""/>
    <m/>
  </r>
  <r>
    <x v="1"/>
    <s v="Meja belajar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10pcsuntana"/>
    <s v=""/>
    <s v=""/>
    <m/>
  </r>
  <r>
    <x v="1368"/>
    <s v="Meja Belajar Fancy"/>
    <n v="35"/>
    <s v="10 PCS"/>
    <n v="26"/>
    <n v="35"/>
    <n v="26"/>
    <m/>
    <s v=""/>
    <n v="-6"/>
    <n v="-3"/>
    <n v="-9"/>
    <n v="26"/>
    <m/>
    <m/>
    <n v="26"/>
    <m/>
    <s v=""/>
    <n v="26"/>
    <m/>
    <s v=""/>
    <n v="26"/>
    <m/>
    <s v=""/>
    <n v="26"/>
    <m/>
    <s v="mejabelajarfancy10pcsuntana"/>
    <s v=""/>
    <n v="35"/>
    <m/>
  </r>
  <r>
    <x v="1"/>
    <s v="Meja belajar Jumbo Karakter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jumbokarakter10pcsuntana"/>
    <s v=""/>
    <s v=""/>
    <m/>
  </r>
  <r>
    <x v="1"/>
    <s v="Meja Belajar Pelna"/>
    <n v="44"/>
    <s v="10 PCS"/>
    <n v="0"/>
    <n v="44"/>
    <n v="0"/>
    <m/>
    <s v=""/>
    <n v="-6"/>
    <n v="-38"/>
    <n v="-44"/>
    <n v="0"/>
    <m/>
    <m/>
    <n v="0"/>
    <m/>
    <s v=""/>
    <n v="0"/>
    <m/>
    <s v=""/>
    <n v="0"/>
    <m/>
    <s v=""/>
    <n v="0"/>
    <m/>
    <s v="mejabelajarpelna10pcsuntana"/>
    <s v=""/>
    <n v="66"/>
    <m/>
  </r>
  <r>
    <x v="1"/>
    <s v="Meja Belajar Polos (Baru) (Faktur)"/>
    <n v="0"/>
    <n v="1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polosbarufaktur10untana"/>
    <s v=""/>
    <s v=""/>
    <m/>
  </r>
  <r>
    <x v="1"/>
    <s v="Meja Belajar Polos (Baru) (Faktur)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jabelajarpolosbarufaktur10pcsuntana"/>
    <s v=""/>
    <s v=""/>
    <m/>
  </r>
  <r>
    <x v="1369"/>
    <s v="Meja Karakter Fancy (BLK Polos) Kawan Setia"/>
    <n v="99"/>
    <s v="10 PCS"/>
    <n v="99"/>
    <n v="99"/>
    <m/>
    <m/>
    <s v=""/>
    <n v="0"/>
    <s v=""/>
    <n v="0"/>
    <n v="99"/>
    <m/>
    <m/>
    <n v="99"/>
    <m/>
    <s v=""/>
    <n v="99"/>
    <m/>
    <s v=""/>
    <n v="99"/>
    <m/>
    <s v=""/>
    <n v="99"/>
    <m/>
    <s v="mejakarakterfancyblkpoloskawansetia10pcsuntana"/>
    <s v=""/>
    <s v=""/>
    <m/>
  </r>
  <r>
    <x v="1370"/>
    <s v="Memo + giant 810026"/>
    <n v="1"/>
    <s v="2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giant81002625lsuntana"/>
    <s v=""/>
    <s v=""/>
    <m/>
  </r>
  <r>
    <x v="1"/>
    <s v="Memo 105/ 104"/>
    <n v="0"/>
    <s v="5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mo10510452lsuntana"/>
    <s v=""/>
    <s v=""/>
    <m/>
  </r>
  <r>
    <x v="1371"/>
    <s v="Memo 5 Dsg"/>
    <n v="1"/>
    <s v="1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5dsg1500pcuntana"/>
    <s v=""/>
    <s v=""/>
    <m/>
  </r>
  <r>
    <x v="1372"/>
    <s v="Memo Fancy 0248"/>
    <n v="1"/>
    <n v="576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fancy0248576untana"/>
    <s v=""/>
    <s v=""/>
    <m/>
  </r>
  <r>
    <x v="1373"/>
    <s v="Memo Fancy 929"/>
    <n v="2"/>
    <s v="57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emofancy929576pcuntana"/>
    <s v=""/>
    <s v=""/>
    <m/>
  </r>
  <r>
    <x v="1374"/>
    <s v="Memo Holo CX-7 lilo kcl(1)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holocx7lilokcl1144lsuntana"/>
    <s v=""/>
    <s v=""/>
    <m/>
  </r>
  <r>
    <x v="1375"/>
    <s v="Memo Holo Pkc besar"/>
    <n v="10"/>
    <s v="6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memoholopkcbesar60lsuntana"/>
    <s v=""/>
    <s v=""/>
    <m/>
  </r>
  <r>
    <x v="1376"/>
    <s v="Memo pad Spiral alfa 403 batik"/>
    <n v="8"/>
    <n v="384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mopadspiralalfa403batik384untana"/>
    <s v=""/>
    <s v=""/>
    <m/>
  </r>
  <r>
    <x v="1377"/>
    <s v="Memo pad Spiral alfa 404 batik"/>
    <n v="10"/>
    <n v="576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memopadspiralalfa404batik576untana"/>
    <s v=""/>
    <s v=""/>
    <m/>
  </r>
  <r>
    <x v="1378"/>
    <s v="Memo Tebal dos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motebaldos48pcuntana"/>
    <s v=""/>
    <s v=""/>
    <m/>
  </r>
  <r>
    <x v="1379"/>
    <s v="Memo Tebal dos"/>
    <n v="2"/>
    <s v="6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memotebaldos64pcuntana"/>
    <s v=""/>
    <s v=""/>
    <m/>
  </r>
  <r>
    <x v="1380"/>
    <s v="Memo Tebal dos"/>
    <n v="9"/>
    <s v="7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memotebaldos70pcuntana"/>
    <s v=""/>
    <s v=""/>
    <m/>
  </r>
  <r>
    <x v="1381"/>
    <s v="Memo Tebal dos"/>
    <n v="27"/>
    <s v="88 pc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memotebaldos88pcuntana"/>
    <s v=""/>
    <s v=""/>
    <m/>
  </r>
  <r>
    <x v="1382"/>
    <s v="Memo Tebal dos"/>
    <n v="7"/>
    <s v="9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memotebaldos98pcuntana"/>
    <s v=""/>
    <s v=""/>
    <m/>
  </r>
  <r>
    <x v="1383"/>
    <s v="Memo WTP cmp"/>
    <n v="3"/>
    <s v="216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mowtpcmp216lsuntana"/>
    <s v=""/>
    <s v=""/>
    <m/>
  </r>
  <r>
    <x v="1384"/>
    <s v="Memo X161(11)/ 204(4)"/>
    <n v="15"/>
    <s v="400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memox161112044400pcuntana"/>
    <s v=""/>
    <s v=""/>
    <m/>
  </r>
  <r>
    <x v="1385"/>
    <s v="Mesin Label JA MX-3300"/>
    <n v="5"/>
    <s v="3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mesinlabeljamx330030pcuntana"/>
    <s v=""/>
    <s v=""/>
    <m/>
  </r>
  <r>
    <x v="1386"/>
    <s v="Mesin Tembak 188 Jumbo"/>
    <n v="18"/>
    <s v="48 pc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mesintembak188jumbo48pcuntana"/>
    <s v=""/>
    <s v=""/>
    <m/>
  </r>
  <r>
    <x v="1"/>
    <s v="Mesin tembak 189/ 60W"/>
    <n v="0"/>
    <n v="48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sintembak18960w48untana"/>
    <s v=""/>
    <s v=""/>
    <m/>
  </r>
  <r>
    <x v="1387"/>
    <s v="Mesin Tembak Besar Bix done"/>
    <n v="1"/>
    <s v="4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esintembakbesarbixdone48pcuntana"/>
    <s v=""/>
    <s v=""/>
    <m/>
  </r>
  <r>
    <x v="1388"/>
    <s v="Mesin Tembak HE E2010 K (65 BLK) Bixdone kecil"/>
    <n v="116"/>
    <s v="100 pc"/>
    <n v="115"/>
    <n v="116"/>
    <m/>
    <m/>
    <s v=""/>
    <n v="-1"/>
    <s v=""/>
    <n v="-1"/>
    <n v="115"/>
    <m/>
    <m/>
    <n v="115"/>
    <m/>
    <s v=""/>
    <n v="115"/>
    <m/>
    <s v=""/>
    <n v="115"/>
    <m/>
    <s v=""/>
    <n v="115"/>
    <m/>
    <s v="mesintembakhee2010k65blkbixdonekecil100pcuntana"/>
    <s v=""/>
    <n v="69"/>
    <m/>
  </r>
  <r>
    <x v="1"/>
    <s v="Mesin Tembak K 20 V Hot Melt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esintembakk20vhotmelt200untana"/>
    <s v=""/>
    <s v=""/>
    <m/>
  </r>
  <r>
    <x v="1389"/>
    <s v="Mesin Tembak Lem BOSCO"/>
    <n v="8"/>
    <s v="200 PC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mesintembaklembosco200pcsuntana"/>
    <s v=""/>
    <s v=""/>
    <m/>
  </r>
  <r>
    <x v="1390"/>
    <s v="Meteran bulat 5 mt/ K07"/>
    <n v="6"/>
    <s v="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meteranbulat5mtk0720lsuntana"/>
    <s v=""/>
    <s v=""/>
    <m/>
  </r>
  <r>
    <x v="1391"/>
    <s v="Mewarnai Pasir besar"/>
    <n v="3"/>
    <s v="10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mewarnaipasirbesar1000pcuntana"/>
    <s v=""/>
    <s v=""/>
    <m/>
  </r>
  <r>
    <x v="1"/>
    <s v="Mika Enter 12 x 18"/>
    <n v="0"/>
    <s v="7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mikaenter12x187000pcsuntana"/>
    <s v=""/>
    <s v=""/>
    <m/>
  </r>
  <r>
    <x v="1392"/>
    <s v="Mini Diary 120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minidiary120144pcsuntana"/>
    <s v=""/>
    <s v=""/>
    <m/>
  </r>
  <r>
    <x v="1393"/>
    <s v="Minyak maries 718 Surabaya"/>
    <n v="50"/>
    <s v="60 pc"/>
    <n v="50"/>
    <n v="50"/>
    <m/>
    <m/>
    <s v=""/>
    <n v="0"/>
    <s v=""/>
    <n v="0"/>
    <n v="50"/>
    <m/>
    <m/>
    <n v="50"/>
    <m/>
    <s v=""/>
    <n v="50"/>
    <m/>
    <s v=""/>
    <n v="50"/>
    <m/>
    <s v=""/>
    <n v="50"/>
    <m/>
    <s v="minyakmaries718surabaya60pcuntana"/>
    <s v=""/>
    <s v=""/>
    <m/>
  </r>
  <r>
    <x v="1394"/>
    <s v="Name Card 2 pc Fancy (barbie/P. Hana) PP-A282"/>
    <n v="1"/>
    <s v="75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amecard2pcfancybarbiephanappa282750pcuntana"/>
    <s v=""/>
    <s v=""/>
    <m/>
  </r>
  <r>
    <x v="1"/>
    <s v="Name plate 10,5x16"/>
    <n v="0"/>
    <n v="20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ameplate105x1620000untana"/>
    <s v=""/>
    <s v=""/>
    <m/>
  </r>
  <r>
    <x v="1395"/>
    <s v="Name plate 7 x 10 kancing jepitan"/>
    <n v="5"/>
    <s v="400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ameplate7x10kancingjepitan4000pcuntana"/>
    <s v=""/>
    <s v=""/>
    <m/>
  </r>
  <r>
    <x v="1396"/>
    <s v="Name plate 7 x 10 miring enter"/>
    <n v="2"/>
    <s v="24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ameplate7x10miringenter24000pcuntana"/>
    <s v=""/>
    <s v=""/>
    <m/>
  </r>
  <r>
    <x v="1397"/>
    <s v="Name plate 7x 10 tegak enter"/>
    <n v="2"/>
    <s v="27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ameplate7x10tegakenter27000pcuntana"/>
    <s v=""/>
    <s v=""/>
    <m/>
  </r>
  <r>
    <x v="1398"/>
    <s v="Name plate Kojiko 10,5 x 14 +2 cm"/>
    <n v="6"/>
    <s v="135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nameplatekojiko105x142cm13500pcuntana"/>
    <s v=""/>
    <s v=""/>
    <m/>
  </r>
  <r>
    <x v="1399"/>
    <s v="Name Tag berdiri putih"/>
    <n v="5"/>
    <s v="3000 bh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ametagberdiriputih3000bhuntana"/>
    <s v=""/>
    <s v=""/>
    <m/>
  </r>
  <r>
    <x v="1"/>
    <s v="Name Tag Dos Biru"/>
    <n v="0"/>
    <s v="4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ametagdosbiru4000pcuntana"/>
    <s v=""/>
    <s v=""/>
    <m/>
  </r>
  <r>
    <x v="1400"/>
    <s v="Name Tag Dus Merah 301"/>
    <n v="3"/>
    <s v="400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nametagdusmerah3014000pcsuntana"/>
    <s v=""/>
    <s v=""/>
    <m/>
  </r>
  <r>
    <x v="1401"/>
    <s v="Name Tag peniti polos H-56"/>
    <n v="7"/>
    <s v="30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nametagpenitipolosh563000pcuntana"/>
    <s v=""/>
    <s v=""/>
    <m/>
  </r>
  <r>
    <x v="1"/>
    <s v="NB 156-80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1568060lsnuntana"/>
    <s v=""/>
    <s v=""/>
    <m/>
  </r>
  <r>
    <x v="1402"/>
    <s v="NB 7025-25K (BC 333)"/>
    <n v="4"/>
    <s v="9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nb702525kbc33390pcsuntana"/>
    <s v=""/>
    <s v=""/>
    <m/>
  </r>
  <r>
    <x v="1"/>
    <s v="NB 7050-9"/>
    <n v="0"/>
    <n v="51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70509512untana"/>
    <s v=""/>
    <s v=""/>
    <m/>
  </r>
  <r>
    <x v="1"/>
    <s v="NB A5 BTS 80 biasa 25100-36"/>
    <n v="0"/>
    <n v="1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bts80biasa2510036160untana"/>
    <s v=""/>
    <s v=""/>
    <m/>
  </r>
  <r>
    <x v="1"/>
    <s v="NB A5 KY 8811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ky8811120pcsuntana"/>
    <s v=""/>
    <s v=""/>
    <m/>
  </r>
  <r>
    <x v="1"/>
    <s v="NB A5 KY 8812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ky8812120pcsuntana"/>
    <s v=""/>
    <s v=""/>
    <m/>
  </r>
  <r>
    <x v="1"/>
    <s v="NB A5 KY 8815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a5ky8815120pcsuntana"/>
    <s v=""/>
    <s v=""/>
    <m/>
  </r>
  <r>
    <x v="1403"/>
    <s v="NB B64 fresh fruit (8 gambar)"/>
    <n v="7"/>
    <s v="48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nbb64freshfruit8gambar480pcuntana"/>
    <s v=""/>
    <s v=""/>
    <m/>
  </r>
  <r>
    <x v="1"/>
    <s v="NB Divider CXQF-A5819 Raibow Jelly"/>
    <m/>
    <s v="200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nbdividercxqfa5819raibowjelly200pcsuntana"/>
    <n v="101"/>
    <s v=""/>
    <m/>
  </r>
  <r>
    <x v="1404"/>
    <s v="NB Exclusive 0801/ 80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exclusive08018096pcsuntana"/>
    <s v=""/>
    <s v=""/>
    <m/>
  </r>
  <r>
    <x v="1"/>
    <s v="NB mini pocket MB 120 warna kulit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minipocketmb120warnakulit30lsuntana"/>
    <s v=""/>
    <s v=""/>
    <m/>
  </r>
  <r>
    <x v="1405"/>
    <s v="NB Pocket 0325 (25K)"/>
    <m/>
    <s v="120 PCS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nbpocket032525k120pcsuntana"/>
    <s v=""/>
    <s v=""/>
    <m/>
  </r>
  <r>
    <x v="1406"/>
    <s v="NB Pocket 2507"/>
    <m/>
    <s v="150 PCS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nbpocket2507150pcsuntana"/>
    <s v=""/>
    <s v=""/>
    <m/>
  </r>
  <r>
    <x v="1407"/>
    <s v="NB Pocket 25-10"/>
    <m/>
    <s v="150 PCS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nbpocket2510150pcsuntana"/>
    <s v=""/>
    <s v=""/>
    <m/>
  </r>
  <r>
    <x v="1408"/>
    <s v="NB pocket NB 4003"/>
    <n v="92"/>
    <s v="120 pc"/>
    <n v="92"/>
    <n v="92"/>
    <m/>
    <m/>
    <s v=""/>
    <n v="0"/>
    <s v=""/>
    <n v="0"/>
    <n v="92"/>
    <m/>
    <m/>
    <n v="92"/>
    <m/>
    <s v=""/>
    <n v="92"/>
    <m/>
    <s v=""/>
    <n v="92"/>
    <m/>
    <s v=""/>
    <n v="92"/>
    <m/>
    <s v="nbpocketnb4003120pcuntana"/>
    <s v=""/>
    <s v=""/>
    <m/>
  </r>
  <r>
    <x v="1409"/>
    <s v="NB Ring A5 801 Index"/>
    <n v="5"/>
    <s v="16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bringa5801index160pcuntana"/>
    <s v=""/>
    <s v=""/>
    <m/>
  </r>
  <r>
    <x v="1410"/>
    <s v="NB Spiral 3D A6-80"/>
    <n v="10"/>
    <s v="36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nbspiral3da680360pcuntana"/>
    <s v=""/>
    <s v=""/>
    <m/>
  </r>
  <r>
    <x v="1411"/>
    <s v="NB Spiral A6 SQY 190402"/>
    <n v="9"/>
    <s v="288 PC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nbspirala6sqy190402288pcsuntana"/>
    <s v=""/>
    <s v=""/>
    <m/>
  </r>
  <r>
    <x v="1412"/>
    <s v="NB Spiral A6-801"/>
    <n v="18"/>
    <s v="380 pc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nbspirala6801380pcuntana"/>
    <s v=""/>
    <s v=""/>
    <m/>
  </r>
  <r>
    <x v="1413"/>
    <s v="NB Spiral PC 090 (A5)"/>
    <m/>
    <s v="96 PCS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nbspiralpc090a596pcsuntana"/>
    <s v=""/>
    <s v=""/>
    <m/>
  </r>
  <r>
    <x v="1"/>
    <s v="NB Spiral PVC A5 80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nbspiralpvca580160pcuntana"/>
    <s v=""/>
    <s v=""/>
    <m/>
  </r>
  <r>
    <x v="1414"/>
    <s v="NB Spiral XQ 80K-851 (A6)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bspiralxq80k851a6240pcsuntana"/>
    <s v=""/>
    <s v=""/>
    <m/>
  </r>
  <r>
    <x v="1415"/>
    <s v="Notes 156-80"/>
    <n v="10"/>
    <s v="60 LSN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notes1568060lsnuntana"/>
    <s v=""/>
    <s v=""/>
    <m/>
  </r>
  <r>
    <x v="1416"/>
    <s v="Notes Buah Spiral BH/ LC 421 worry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notesbuahspiralbhlc421worry120pcuntana"/>
    <s v=""/>
    <s v=""/>
    <m/>
  </r>
  <r>
    <x v="1417"/>
    <s v="Notes Fancy 7091 sunlight"/>
    <n v="2"/>
    <s v="12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otesfancy7091sunlight128lsuntana"/>
    <s v=""/>
    <s v=""/>
    <m/>
  </r>
  <r>
    <x v="1418"/>
    <s v="Notes spiral 062(2)/ 061(1)"/>
    <n v="4"/>
    <s v="17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notesspiral06220611175lsuntana"/>
    <s v=""/>
    <s v=""/>
    <m/>
  </r>
  <r>
    <x v="1419"/>
    <s v="Notes spiral 505 kcg + Bp"/>
    <n v="5"/>
    <s v="3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otesspiral505kcgbp30lsuntana"/>
    <s v=""/>
    <s v=""/>
    <m/>
  </r>
  <r>
    <x v="1420"/>
    <s v="Notes spiral princess 708 (tenaga baru)"/>
    <n v="4"/>
    <s v="66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notesspiralprincess708tenagabaru660pcuntana"/>
    <s v=""/>
    <s v=""/>
    <m/>
  </r>
  <r>
    <x v="1421"/>
    <s v="Notes spiral Princess berdiri (Mitra)"/>
    <n v="5"/>
    <s v="2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notesspiralprincessberdirimitra280pcuntana"/>
    <s v=""/>
    <s v=""/>
    <m/>
  </r>
  <r>
    <x v="1422"/>
    <s v="Notes yoyo"/>
    <n v="2"/>
    <s v="7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notesyoyo72lsuntana"/>
    <s v=""/>
    <s v=""/>
    <m/>
  </r>
  <r>
    <x v="1423"/>
    <s v="Oil Colour Vanco CA 140 (9 ml)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oilcolourvancoca1409ml120pcuntana"/>
    <s v=""/>
    <s v=""/>
    <m/>
  </r>
  <r>
    <x v="1424"/>
    <s v="Oil marries 12W"/>
    <n v="29"/>
    <s v="5 ls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oilmarries12w5lsuntana"/>
    <s v=""/>
    <s v=""/>
    <m/>
  </r>
  <r>
    <x v="1425"/>
    <s v="Oil Marries E 1387B 14w"/>
    <n v="34"/>
    <s v="3 ls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oilmarriese1387b14w3lsuntana"/>
    <s v=""/>
    <s v=""/>
    <m/>
  </r>
  <r>
    <x v="1426"/>
    <s v="Oil Marries E 1388B 18w"/>
    <n v="68"/>
    <s v="3 ls"/>
    <n v="68"/>
    <n v="68"/>
    <m/>
    <m/>
    <s v=""/>
    <n v="0"/>
    <s v=""/>
    <n v="0"/>
    <n v="68"/>
    <m/>
    <m/>
    <n v="68"/>
    <m/>
    <s v=""/>
    <n v="68"/>
    <m/>
    <s v=""/>
    <n v="68"/>
    <m/>
    <s v=""/>
    <n v="68"/>
    <m/>
    <s v="oilmarriese1388b18w3lsuntana"/>
    <s v=""/>
    <s v=""/>
    <m/>
  </r>
  <r>
    <x v="1427"/>
    <s v="Oil Pastel 24w Tbg Debozz 670-24"/>
    <n v="30"/>
    <n v="72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oilpastel24wtbgdebozz6702472untana"/>
    <s v=""/>
    <s v=""/>
    <m/>
  </r>
  <r>
    <x v="1428"/>
    <s v="Oil Pastel artist greeble 12W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artistgreeble12w96pcuntana"/>
    <s v=""/>
    <s v=""/>
    <m/>
  </r>
  <r>
    <x v="1"/>
    <s v="Oil Pastel BB 12/ HW 12"/>
    <n v="6"/>
    <s v="144 PCS"/>
    <n v="0"/>
    <n v="6"/>
    <n v="0"/>
    <m/>
    <s v=""/>
    <n v="-5"/>
    <n v="-1"/>
    <n v="-6"/>
    <n v="0"/>
    <m/>
    <m/>
    <n v="0"/>
    <m/>
    <s v=""/>
    <n v="0"/>
    <m/>
    <s v=""/>
    <n v="0"/>
    <m/>
    <s v=""/>
    <n v="0"/>
    <m/>
    <s v="oilpastelbb12hw12144pcsuntana"/>
    <s v=""/>
    <n v="34"/>
    <m/>
  </r>
  <r>
    <x v="1429"/>
    <s v="Oil Pastel chung hwa 36W"/>
    <n v="1"/>
    <n v="36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chunghwa36w36untana"/>
    <s v=""/>
    <s v=""/>
    <m/>
  </r>
  <r>
    <x v="1430"/>
    <s v="Oil Pastel dady bear JX 8156-12"/>
    <n v="1"/>
    <s v="144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dadybearjx815612144setuntana"/>
    <s v=""/>
    <s v=""/>
    <m/>
  </r>
  <r>
    <x v="1431"/>
    <s v="Oil Pastel dady bear JX 8156-18"/>
    <n v="4"/>
    <s v="96 set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oilpasteldadybearjx81561896setuntana"/>
    <s v=""/>
    <s v=""/>
    <m/>
  </r>
  <r>
    <x v="1432"/>
    <s v="Oil Pastel Debozz 12"/>
    <n v="18"/>
    <n v="144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oilpasteldebozz12144untana"/>
    <s v=""/>
    <s v=""/>
    <m/>
  </r>
  <r>
    <x v="1433"/>
    <s v="Oil Pastel Debozz 18"/>
    <n v="9"/>
    <n v="72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oilpasteldebozz1872untana"/>
    <s v=""/>
    <s v=""/>
    <m/>
  </r>
  <r>
    <x v="1"/>
    <s v="Oil Pastel Debozz 24"/>
    <n v="0"/>
    <n v="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ilpasteldebozz2460untana"/>
    <s v=""/>
    <s v=""/>
    <m/>
  </r>
  <r>
    <x v="1434"/>
    <s v="Oil Pastel holo mika 36W bear"/>
    <n v="1"/>
    <s v="6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holomika36wbear60setuntana"/>
    <s v=""/>
    <s v=""/>
    <m/>
  </r>
  <r>
    <x v="1"/>
    <s v="Oil Pastel HW 12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ilpastelhw12144pcsuntana"/>
    <s v=""/>
    <s v=""/>
    <m/>
  </r>
  <r>
    <x v="1435"/>
    <s v="Oil Pastel joy star jumbo OPD 24W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joystarjumboopd24w12lsuntana"/>
    <s v=""/>
    <s v=""/>
    <m/>
  </r>
  <r>
    <x v="1436"/>
    <s v="Oil Pastel OP 08"/>
    <n v="19"/>
    <s v="192 set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oilpastelop08192setuntana"/>
    <s v=""/>
    <s v=""/>
    <m/>
  </r>
  <r>
    <x v="1437"/>
    <s v="Oil Pastel putar 12w pdk 1011 Box (Casing)"/>
    <n v="36"/>
    <s v="192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oilpastelputar12wpdk1011boxcasing192pcuntana"/>
    <s v=""/>
    <s v=""/>
    <m/>
  </r>
  <r>
    <x v="1438"/>
    <s v="Oil Pastel putar 12W ZJ 660 MM"/>
    <n v="1"/>
    <s v=" 28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oilpastelputar12wzj660mm288pcuntana"/>
    <s v=""/>
    <s v=""/>
    <m/>
  </r>
  <r>
    <x v="1439"/>
    <s v="Oil Pastel Selectrum 24W"/>
    <n v="5"/>
    <s v="4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oilpastelselectrum24w4lsuntana"/>
    <s v=""/>
    <s v=""/>
    <m/>
  </r>
  <r>
    <x v="1440"/>
    <s v="Oil Pastel T-crew 18W (dos)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oilpasteltcrew18wdos96pcuntana"/>
    <s v=""/>
    <s v=""/>
    <m/>
  </r>
  <r>
    <x v="1441"/>
    <s v="Oil Pastel T-crew 24W (dos)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oilpasteltcrew24wdos96pcuntana"/>
    <s v=""/>
    <s v=""/>
    <m/>
  </r>
  <r>
    <x v="1442"/>
    <s v="Oil Pastel TTS 6612-12W dos (BT)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oilpasteltts661212wdosbt144pcuntana"/>
    <s v=""/>
    <s v=""/>
    <m/>
  </r>
  <r>
    <x v="1"/>
    <s v="Oil Pastel twister TF 003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ilpasteltwistertf00372pcuntana"/>
    <s v=""/>
    <s v=""/>
    <m/>
  </r>
  <r>
    <x v="1443"/>
    <s v="Oil Pastel twister TF 029"/>
    <n v="13"/>
    <s v="48 set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oilpasteltwistertf02948setuntana"/>
    <s v=""/>
    <s v=""/>
    <m/>
  </r>
  <r>
    <x v="1444"/>
    <s v="Oil Pastel Usagi 12W"/>
    <n v="3"/>
    <n v="144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oilpastelusagi12w144untana"/>
    <s v=""/>
    <s v=""/>
    <m/>
  </r>
  <r>
    <x v="1"/>
    <s v="OP DB 12W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12w144pcuntana"/>
    <s v=""/>
    <s v=""/>
    <m/>
  </r>
  <r>
    <x v="1"/>
    <s v="OP DB 18W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18w72untana"/>
    <s v=""/>
    <s v=""/>
    <m/>
  </r>
  <r>
    <x v="1"/>
    <s v="OP DB 24W"/>
    <n v="0"/>
    <s v="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24w60pcuntana"/>
    <s v=""/>
    <s v=""/>
    <m/>
  </r>
  <r>
    <x v="1"/>
    <s v="OP DB 36W"/>
    <n v="0"/>
    <n v="4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db36w42untana"/>
    <s v=""/>
    <s v=""/>
    <m/>
  </r>
  <r>
    <x v="1"/>
    <s v="Op Pastel 12W panjang putar 1012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oppastel12wpanjangputar1012192pcsuntana"/>
    <s v=""/>
    <s v=""/>
    <m/>
  </r>
  <r>
    <x v="1"/>
    <s v="Palet Anggur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anggur60lsnuntana"/>
    <s v=""/>
    <s v=""/>
    <m/>
  </r>
  <r>
    <x v="1445"/>
    <s v="Palet Apel"/>
    <n v="1"/>
    <s v="6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aletapel60lsnuntana"/>
    <s v=""/>
    <s v=""/>
    <m/>
  </r>
  <r>
    <x v="1446"/>
    <s v="Palet brush 2801"/>
    <n v="1"/>
    <s v="600 set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aletbrush2801600setuntana"/>
    <s v=""/>
    <s v=""/>
    <m/>
  </r>
  <r>
    <x v="1447"/>
    <s v="Palet Cat air 081"/>
    <n v="5"/>
    <s v="375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aletcatair081375lsuntana"/>
    <s v=""/>
    <s v=""/>
    <m/>
  </r>
  <r>
    <x v="1448"/>
    <s v="Palet Cat air 1019"/>
    <n v="6"/>
    <s v="38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aletcatair1019384pcuntana"/>
    <s v=""/>
    <s v=""/>
    <m/>
  </r>
  <r>
    <x v="1449"/>
    <s v="Palet Cat air Sakura Biasa DOF"/>
    <n v="39"/>
    <s v="84 ls"/>
    <n v="39"/>
    <n v="39"/>
    <m/>
    <m/>
    <s v=""/>
    <n v="0"/>
    <s v=""/>
    <n v="0"/>
    <n v="39"/>
    <m/>
    <m/>
    <n v="39"/>
    <m/>
    <s v=""/>
    <n v="39"/>
    <m/>
    <s v=""/>
    <n v="39"/>
    <m/>
    <s v=""/>
    <n v="39"/>
    <m/>
    <s v="paletcatairsakurabiasadof84lsuntana"/>
    <s v=""/>
    <s v=""/>
    <m/>
  </r>
  <r>
    <x v="1450"/>
    <s v="Palet Cat air Sakura Trans"/>
    <n v="13"/>
    <s v="8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aletcatairsakuratrans84lsuntana"/>
    <s v=""/>
    <s v=""/>
    <m/>
  </r>
  <r>
    <x v="1"/>
    <s v="Palet gambar 1010 Buah APEL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gambar1010buahapel40lsuntana"/>
    <s v=""/>
    <s v=""/>
    <m/>
  </r>
  <r>
    <x v="1451"/>
    <s v="Palet gambar 1011 Kumbang"/>
    <n v="7"/>
    <s v="48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aletgambar1011kumbang48lsuntana"/>
    <s v=""/>
    <s v=""/>
    <m/>
  </r>
  <r>
    <x v="1452"/>
    <s v="Palet gambar G5321"/>
    <n v="3"/>
    <s v="4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aletgambarg5321480pcuntana"/>
    <s v=""/>
    <s v=""/>
    <m/>
  </r>
  <r>
    <x v="1"/>
    <s v="Palet gambar Hp 1012 kumbang"/>
    <n v="0"/>
    <s v="57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gambarhp1012kumbang576pcuntana"/>
    <s v=""/>
    <s v=""/>
    <m/>
  </r>
  <r>
    <x v="1453"/>
    <s v="Palet Kepiting Dop PKD 202"/>
    <n v="2"/>
    <s v="1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aletkepitingdoppkd202120lsnuntana"/>
    <s v=""/>
    <s v=""/>
    <m/>
  </r>
  <r>
    <x v="1"/>
    <s v="Palet Mickey TR"/>
    <n v="0"/>
    <s v="8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mickeytr80lsuntana"/>
    <s v=""/>
    <s v=""/>
    <m/>
  </r>
  <r>
    <x v="1454"/>
    <s v="Palet plastik 21,5 x 27,5/ R B9"/>
    <n v="2"/>
    <s v="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aletplastik215x275rb9200pcuntana"/>
    <s v=""/>
    <s v=""/>
    <m/>
  </r>
  <r>
    <x v="1455"/>
    <s v="Palet PLT 006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aletplt00650lsuntana"/>
    <s v=""/>
    <s v=""/>
    <m/>
  </r>
  <r>
    <x v="1456"/>
    <s v="Palet putih UTN"/>
    <n v="17"/>
    <s v="125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aletputihutn125lsuntana"/>
    <s v=""/>
    <s v=""/>
    <m/>
  </r>
  <r>
    <x v="1457"/>
    <s v="Palet Sakura Nariko"/>
    <n v="3"/>
    <s v="2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aletsakuranariko25lsuntana"/>
    <s v=""/>
    <s v=""/>
    <m/>
  </r>
  <r>
    <x v="1"/>
    <s v="Palet Super Butek"/>
    <n v="0"/>
    <s v="1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aletsuperbutek120lsuntana"/>
    <s v=""/>
    <s v=""/>
    <m/>
  </r>
  <r>
    <x v="1458"/>
    <s v="Papan W/B Besar 50x70"/>
    <n v="1"/>
    <s v="1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apanwbbesar50x7012pcuntana"/>
    <s v=""/>
    <s v=""/>
    <m/>
  </r>
  <r>
    <x v="1459"/>
    <s v="Paper Clip V Tec kecil VT 001"/>
    <n v="2"/>
    <n v="288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aperclipvteckecilvt001288untana"/>
    <s v=""/>
    <s v=""/>
    <m/>
  </r>
  <r>
    <x v="1460"/>
    <s v="Paper Clip warna kecil 28 (733)"/>
    <n v="4"/>
    <s v="10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aperclipwarnakecil287331000pcuntana"/>
    <s v=""/>
    <s v=""/>
    <m/>
  </r>
  <r>
    <x v="1461"/>
    <s v="Payet 2008"/>
    <n v="7"/>
    <s v="288 Disp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ayet2008288dispuntana"/>
    <s v=""/>
    <s v=""/>
    <m/>
  </r>
  <r>
    <x v="1462"/>
    <s v="Pc 16852 (2)"/>
    <n v="2"/>
    <s v="12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168522120pcuntana"/>
    <s v=""/>
    <s v=""/>
    <m/>
  </r>
  <r>
    <x v="1463"/>
    <s v="Pc 2013/VA 30 papan tulis"/>
    <n v="46"/>
    <s v="144 pc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pc2013va30papantulis144pcuntana"/>
    <s v=""/>
    <s v=""/>
    <m/>
  </r>
  <r>
    <x v="1464"/>
    <s v="Pc 2201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220196pcuntana"/>
    <s v=""/>
    <s v=""/>
    <m/>
  </r>
  <r>
    <x v="1465"/>
    <s v="Pc 3D calculator LT 1060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3dcalculatorlt1060144pcuntana"/>
    <s v=""/>
    <s v=""/>
    <m/>
  </r>
  <r>
    <x v="1466"/>
    <s v="Pc 8425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842560lsuntana"/>
    <s v=""/>
    <s v=""/>
    <m/>
  </r>
  <r>
    <x v="1467"/>
    <s v="Pc 8887 kepiting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8887kepiting12lsuntana"/>
    <s v=""/>
    <s v=""/>
    <m/>
  </r>
  <r>
    <x v="1468"/>
    <s v="Pc 9002 (4)/ 9008(1)"/>
    <n v="5"/>
    <s v="16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900249008116lsnuntana"/>
    <s v=""/>
    <s v=""/>
    <m/>
  </r>
  <r>
    <x v="1469"/>
    <s v="Pc A 685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6855144pcsuntana"/>
    <s v=""/>
    <s v=""/>
    <m/>
  </r>
  <r>
    <x v="1470"/>
    <s v="Pc A2-27 Pc 8110 KT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227pc8110kt96pcuntana"/>
    <s v=""/>
    <s v=""/>
    <m/>
  </r>
  <r>
    <x v="1471"/>
    <s v="Pc A2-3 Pc 3311"/>
    <n v="1"/>
    <s v="19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23pc3311192pcuntana"/>
    <s v=""/>
    <s v=""/>
    <m/>
  </r>
  <r>
    <x v="1"/>
    <s v="Pc AD 006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ad006160pcuntana"/>
    <s v=""/>
    <s v=""/>
    <m/>
  </r>
  <r>
    <x v="1472"/>
    <s v="Pc AD 030"/>
    <n v="17"/>
    <s v="144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ad030144pcuntana"/>
    <s v=""/>
    <s v=""/>
    <m/>
  </r>
  <r>
    <x v="1473"/>
    <s v="Pc angel restleting/ DM 2-28"/>
    <n v="1"/>
    <s v="33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ngelrestletingdm22833lsuntana"/>
    <s v=""/>
    <s v=""/>
    <m/>
  </r>
  <r>
    <x v="1474"/>
    <s v="Pc arc type 3185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arctype3185144pcuntana"/>
    <s v=""/>
    <s v=""/>
    <m/>
  </r>
  <r>
    <x v="1475"/>
    <s v="Pc arc type 8852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arctype885296pcuntana"/>
    <s v=""/>
    <s v=""/>
    <m/>
  </r>
  <r>
    <x v="1476"/>
    <s v="Pc B 249"/>
    <n v="1"/>
    <s v="1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b24910lsuntana"/>
    <s v=""/>
    <s v=""/>
    <m/>
  </r>
  <r>
    <x v="1"/>
    <s v="Pc BD 180-UN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180un1180pcsuntana"/>
    <s v=""/>
    <s v=""/>
    <m/>
  </r>
  <r>
    <x v="1"/>
    <s v="Pc BD 191-25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19125180pcsuntana"/>
    <s v=""/>
    <s v=""/>
    <m/>
  </r>
  <r>
    <x v="1"/>
    <s v="Pc BD 194-UN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194un180pcsuntana"/>
    <s v=""/>
    <s v=""/>
    <m/>
  </r>
  <r>
    <x v="1"/>
    <s v="Pc BD 940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bd940180pcsuntana"/>
    <s v=""/>
    <s v=""/>
    <m/>
  </r>
  <r>
    <x v="1477"/>
    <s v="Pc botol bts 1063 (BLK)"/>
    <n v="5"/>
    <s v="28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botolbts1063blk28lsuntana"/>
    <s v=""/>
    <s v=""/>
    <m/>
  </r>
  <r>
    <x v="1478"/>
    <s v="Pc Box 121106 blk+ktk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box121106blkktk144pcuntana"/>
    <s v=""/>
    <s v=""/>
    <m/>
  </r>
  <r>
    <x v="1479"/>
    <s v="Pc Box 121126 blk+ktk"/>
    <n v="2"/>
    <s v="28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box121126blkktk288pcuntana"/>
    <s v=""/>
    <s v=""/>
    <m/>
  </r>
  <r>
    <x v="1480"/>
    <s v="Pc Box 802"/>
    <n v="1"/>
    <s v="38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box802384pcuntana"/>
    <s v=""/>
    <s v=""/>
    <m/>
  </r>
  <r>
    <x v="1481"/>
    <s v="Pc Box 8872 Big Hero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box8872bighero96pcuntana"/>
    <s v=""/>
    <s v=""/>
    <m/>
  </r>
  <r>
    <x v="1482"/>
    <s v="Pc Box Fy 58M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boxfy58m192pcuntana"/>
    <s v=""/>
    <s v=""/>
    <m/>
  </r>
  <r>
    <x v="1483"/>
    <s v="Pc Box Fy 59M"/>
    <n v="4"/>
    <s v="19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boxfy59m192pcuntana"/>
    <s v=""/>
    <s v=""/>
    <m/>
  </r>
  <r>
    <x v="1484"/>
    <s v="Pc Box K 56A"/>
    <n v="8"/>
    <s v="144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cboxk56a144pcuntana"/>
    <s v=""/>
    <s v=""/>
    <m/>
  </r>
  <r>
    <x v="1485"/>
    <s v="Pc Box magnit DF 08 (9)/ DF 09 (7)"/>
    <n v="16"/>
    <n v="240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boxmagnitdf089df097240untana"/>
    <s v=""/>
    <s v=""/>
    <m/>
  </r>
  <r>
    <x v="1486"/>
    <s v="Pc Box P1036"/>
    <n v="9"/>
    <n v="24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boxp1036240untana"/>
    <s v=""/>
    <s v=""/>
    <m/>
  </r>
  <r>
    <x v="1487"/>
    <s v="Pc Frozen mix Design B2002"/>
    <n v="1"/>
    <s v="1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frozenmixdesignb200212lsuntana"/>
    <s v=""/>
    <s v=""/>
    <m/>
  </r>
  <r>
    <x v="1488"/>
    <s v="Pc G 3901 PR"/>
    <n v="6"/>
    <s v="144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g3901pr1440pcuntana"/>
    <s v=""/>
    <s v=""/>
    <m/>
  </r>
  <r>
    <x v="1489"/>
    <s v="Pc GP 9315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gp9315240pcuntana"/>
    <s v=""/>
    <s v=""/>
    <m/>
  </r>
  <r>
    <x v="1490"/>
    <s v="Pc Ht 405 A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ht405a144pcuntana"/>
    <s v=""/>
    <s v=""/>
    <m/>
  </r>
  <r>
    <x v="1"/>
    <s v="Pc Imitasi 338/ Flag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imitasi338flag30lsuntana"/>
    <s v=""/>
    <s v=""/>
    <m/>
  </r>
  <r>
    <x v="1491"/>
    <s v="Pc Imitasi 372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imitasi37230lsuntana"/>
    <s v=""/>
    <s v=""/>
    <m/>
  </r>
  <r>
    <x v="1492"/>
    <s v="Pc Imitasi 373 vintage"/>
    <n v="8"/>
    <s v="3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cimitasi373vintage30lsuntana"/>
    <s v=""/>
    <s v=""/>
    <m/>
  </r>
  <r>
    <x v="1493"/>
    <s v="Pc isi F4575 A3235 (Blk)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isif4575a3235blk12lsuntana"/>
    <s v=""/>
    <s v=""/>
    <m/>
  </r>
  <r>
    <x v="1494"/>
    <s v="Pc JX 3852"/>
    <n v="5"/>
    <s v="16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jx3852168pcuntana"/>
    <s v=""/>
    <s v=""/>
    <m/>
  </r>
  <r>
    <x v="1495"/>
    <s v="Pc Kain berdiri MM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ainberdirimm50lsuntana"/>
    <s v=""/>
    <s v=""/>
    <m/>
  </r>
  <r>
    <x v="1496"/>
    <s v="Pc Kain Instar Tenaga Baru"/>
    <n v="2"/>
    <s v="3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aininstartenagabaru36lsuntana"/>
    <s v=""/>
    <s v=""/>
    <m/>
  </r>
  <r>
    <x v="1"/>
    <s v="Pc Kain tutup strong 1028"/>
    <n v="0"/>
    <s v="33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intutupstrong102833lsuntana"/>
    <s v=""/>
    <s v=""/>
    <m/>
  </r>
  <r>
    <x v="1"/>
    <s v="Pc Karton KAX 210-59 ISS Unicorn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ax21059issunicorn240pcsuntana"/>
    <s v=""/>
    <s v=""/>
    <m/>
  </r>
  <r>
    <x v="1497"/>
    <s v="Pc Karton KAX 210-60 ISS Unicorn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artonkax21060issunicorn240pcsuntana"/>
    <s v=""/>
    <s v=""/>
    <m/>
  </r>
  <r>
    <x v="1"/>
    <s v="Pc Karton KK 1299 3D/ 3 susun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k12993d3susun96pcsuntana"/>
    <s v=""/>
    <s v=""/>
    <m/>
  </r>
  <r>
    <x v="1"/>
    <s v="Pc Karton KK 2C8 D"/>
    <n v="0"/>
    <s v="1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k2c8d100pcuntana"/>
    <s v=""/>
    <s v=""/>
    <m/>
  </r>
  <r>
    <x v="1498"/>
    <s v="Pc Karton My 001-004 BLK"/>
    <n v="7"/>
    <n v="24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artonmy001004blk240untana"/>
    <s v=""/>
    <s v=""/>
    <m/>
  </r>
  <r>
    <x v="1499"/>
    <s v="Pc Karton Wy 1257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kartonwy1257240pcuntana"/>
    <s v=""/>
    <s v=""/>
    <m/>
  </r>
  <r>
    <x v="1500"/>
    <s v="Pc Karton Wy 1258"/>
    <n v="16"/>
    <s v="240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kartonwy1258240pcuntana"/>
    <s v=""/>
    <s v=""/>
    <m/>
  </r>
  <r>
    <x v="1501"/>
    <s v="Pc Karton Wy 1263 sorok"/>
    <n v="9"/>
    <s v="288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kartonwy1263sorok288pcuntana"/>
    <s v=""/>
    <s v=""/>
    <m/>
  </r>
  <r>
    <x v="1502"/>
    <s v="Pc Karton Wy 1270 Blk"/>
    <n v="5"/>
    <s v="24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kartonwy1270blk240pcuntana"/>
    <s v=""/>
    <s v=""/>
    <m/>
  </r>
  <r>
    <x v="1"/>
    <s v="Pc Karton2203 2 susun metallik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22032susunmetallik120pcuntana"/>
    <s v=""/>
    <s v=""/>
    <m/>
  </r>
  <r>
    <x v="1"/>
    <s v="Pc Karton2C 8D (faktur)"/>
    <n v="0"/>
    <s v="1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2c8dfaktur100pcsuntana"/>
    <s v=""/>
    <s v=""/>
    <m/>
  </r>
  <r>
    <x v="1"/>
    <s v="Pc KartonKK 2C 8D-SS2 Faktur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kk2c8dss2faktur100untana"/>
    <s v=""/>
    <s v=""/>
    <m/>
  </r>
  <r>
    <x v="1"/>
    <s v="Pc Kartonlampu 3320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artonlampu332096pcuntana"/>
    <s v=""/>
    <s v=""/>
    <m/>
  </r>
  <r>
    <x v="1503"/>
    <s v="Pc Kayagi 1160/ 6159"/>
    <n v="2"/>
    <s v="1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ayagi1160615912lsuntana"/>
    <s v=""/>
    <s v=""/>
    <m/>
  </r>
  <r>
    <x v="1"/>
    <s v="Pc klg 009-3/set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0093set120pcsuntana"/>
    <s v=""/>
    <s v=""/>
    <m/>
  </r>
  <r>
    <x v="1504"/>
    <s v="Pc Klg 1609"/>
    <n v="2"/>
    <s v="14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1609144lsuntana"/>
    <s v=""/>
    <s v=""/>
    <m/>
  </r>
  <r>
    <x v="1"/>
    <s v="Pc klg 17-33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173312lsnuntana"/>
    <s v=""/>
    <s v=""/>
    <m/>
  </r>
  <r>
    <x v="1505"/>
    <s v="Pc Klg 19-1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lg1915144pcsuntana"/>
    <s v=""/>
    <s v=""/>
    <m/>
  </r>
  <r>
    <x v="1"/>
    <s v="Pc Klg 3348 HK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hk192pcsuntana"/>
    <s v=""/>
    <s v=""/>
    <m/>
  </r>
  <r>
    <x v="1"/>
    <s v="Pc Klg 3348 lucu Br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lucubr192pcsuntana"/>
    <s v=""/>
    <s v=""/>
    <m/>
  </r>
  <r>
    <x v="1"/>
    <s v="Pc Klg 3348 lucu Hj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lucuhj192pcsuntana"/>
    <s v=""/>
    <s v=""/>
    <m/>
  </r>
  <r>
    <x v="1"/>
    <s v="Pc Klg 3348 lucu pink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lucupink192pcsuntana"/>
    <s v=""/>
    <s v=""/>
    <m/>
  </r>
  <r>
    <x v="1"/>
    <s v="Pc Klg 3348 Minion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minion192pcsuntana"/>
    <s v=""/>
    <s v=""/>
    <m/>
  </r>
  <r>
    <x v="1"/>
    <s v="Pc Klg 3348 MM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mm192pcsuntana"/>
    <s v=""/>
    <s v=""/>
    <m/>
  </r>
  <r>
    <x v="1"/>
    <s v="Pc Klg 3348 Tsum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3348tsum192pcsuntana"/>
    <s v=""/>
    <s v=""/>
    <m/>
  </r>
  <r>
    <x v="1"/>
    <s v="Pc Klg 9888 mobil 3SS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9888mobil3ss144pcuntana"/>
    <s v=""/>
    <s v=""/>
    <m/>
  </r>
  <r>
    <x v="1"/>
    <s v="Pc Klg AD 070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ad070144pcsuntana"/>
    <s v=""/>
    <s v=""/>
    <m/>
  </r>
  <r>
    <x v="1"/>
    <s v="Pc klg AD 122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ad122192pcsuntana"/>
    <s v=""/>
    <s v=""/>
    <m/>
  </r>
  <r>
    <x v="1506"/>
    <s v="Pc Klg B 233"/>
    <n v="2"/>
    <n v="1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b233120untana"/>
    <s v=""/>
    <s v=""/>
    <m/>
  </r>
  <r>
    <x v="1"/>
    <s v="Pc KLG B 305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305120pcuntana"/>
    <s v=""/>
    <s v=""/>
    <m/>
  </r>
  <r>
    <x v="1507"/>
    <s v="Pc Klg B 569-05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lgb56905120pcuntana"/>
    <s v=""/>
    <s v=""/>
    <m/>
  </r>
  <r>
    <x v="1508"/>
    <s v="Pc Klg B 569-10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b5691060pcuntana"/>
    <s v=""/>
    <s v=""/>
    <m/>
  </r>
  <r>
    <x v="1"/>
    <s v="Pc klg B 597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597144pcsuntana"/>
    <s v=""/>
    <s v=""/>
    <m/>
  </r>
  <r>
    <x v="1509"/>
    <s v="Pc Klg B 652"/>
    <n v="8"/>
    <s v="20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cklgb652200pcuntana"/>
    <s v=""/>
    <s v=""/>
    <m/>
  </r>
  <r>
    <x v="1"/>
    <s v="Pc KLG B 673 Mobil Anak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673mobilanak144pcsuntana"/>
    <s v=""/>
    <s v=""/>
    <m/>
  </r>
  <r>
    <x v="1"/>
    <s v="Pc KLG B 725 Mobil 2ss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b725mobil2ss144pcsuntana"/>
    <s v=""/>
    <s v=""/>
    <m/>
  </r>
  <r>
    <x v="1510"/>
    <s v="Pc Klg B-905 Mobil"/>
    <n v="16"/>
    <s v="120 PC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klgb905mobil120pcsuntana"/>
    <s v=""/>
    <s v=""/>
    <m/>
  </r>
  <r>
    <x v="1511"/>
    <s v="Pc Klg car smurf B6815/ 6816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klgcarsmurfb6815681612lsuntana"/>
    <s v=""/>
    <s v=""/>
    <m/>
  </r>
  <r>
    <x v="1512"/>
    <s v="Pc Klg CC 1008 + Isi"/>
    <n v="11"/>
    <s v="72 PCS"/>
    <n v="10"/>
    <n v="11"/>
    <m/>
    <m/>
    <s v=""/>
    <n v="-1"/>
    <s v=""/>
    <n v="-1"/>
    <n v="10"/>
    <m/>
    <m/>
    <n v="10"/>
    <m/>
    <s v=""/>
    <n v="10"/>
    <m/>
    <s v=""/>
    <n v="10"/>
    <m/>
    <s v=""/>
    <n v="10"/>
    <m/>
    <s v="pcklgcc1008isi72pcsuntana"/>
    <s v=""/>
    <n v="4"/>
    <m/>
  </r>
  <r>
    <x v="1513"/>
    <s v="Pc Klg D-13"/>
    <n v="58"/>
    <s v="10 ls"/>
    <n v="58"/>
    <n v="58"/>
    <m/>
    <m/>
    <s v=""/>
    <n v="0"/>
    <s v=""/>
    <n v="0"/>
    <n v="58"/>
    <m/>
    <m/>
    <n v="58"/>
    <m/>
    <s v=""/>
    <n v="58"/>
    <m/>
    <s v=""/>
    <n v="58"/>
    <m/>
    <s v=""/>
    <n v="58"/>
    <m/>
    <s v="pcklgd1310lsuntana"/>
    <s v=""/>
    <s v=""/>
    <m/>
  </r>
  <r>
    <x v="1514"/>
    <s v="Pc Klg D-8"/>
    <n v="3"/>
    <s v="1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klgd810lsuntana"/>
    <s v=""/>
    <s v=""/>
    <m/>
  </r>
  <r>
    <x v="1515"/>
    <s v="Pc Klg Disney Smurf F43 (C12 0106)"/>
    <n v="10"/>
    <s v="12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klgdisneysmurff43c12010612lsuntana"/>
    <s v=""/>
    <s v=""/>
    <m/>
  </r>
  <r>
    <x v="1516"/>
    <s v="Pc Klg Dkk 288"/>
    <n v="2"/>
    <s v="7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dkk28872pcuntana"/>
    <s v=""/>
    <s v=""/>
    <m/>
  </r>
  <r>
    <x v="1"/>
    <s v="Pc Klg DM 6305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dm630596pcuntana"/>
    <s v=""/>
    <s v=""/>
    <m/>
  </r>
  <r>
    <x v="1"/>
    <s v="Pc Klg DM 6610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dm661012lsuntana"/>
    <s v=""/>
    <s v=""/>
    <m/>
  </r>
  <r>
    <x v="1"/>
    <s v="Pc klg GP 008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gp008120pcsuntana"/>
    <s v=""/>
    <s v=""/>
    <m/>
  </r>
  <r>
    <x v="1"/>
    <s v="Pc klg GP 009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gp009120pcsuntana"/>
    <s v=""/>
    <s v=""/>
    <m/>
  </r>
  <r>
    <x v="1"/>
    <s v="Pc klg GP 018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gp018180pcsuntana"/>
    <s v=""/>
    <s v=""/>
    <m/>
  </r>
  <r>
    <x v="1"/>
    <s v="Pc KLG H 9903"/>
    <n v="0"/>
    <s v="2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h9903200pcsuntana"/>
    <s v=""/>
    <s v=""/>
    <m/>
  </r>
  <r>
    <x v="1517"/>
    <s v="Pc Klg H1113 Sheep (C12.014)"/>
    <n v="19"/>
    <s v="200 pc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pcklgh1113sheepc12014200pcuntana"/>
    <s v=""/>
    <s v=""/>
    <m/>
  </r>
  <r>
    <x v="1"/>
    <s v="Pc Klg K 367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k367144pcuntana"/>
    <s v=""/>
    <s v=""/>
    <m/>
  </r>
  <r>
    <x v="1"/>
    <s v="Pc Klg K 668"/>
    <n v="0"/>
    <s v="1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k668160pcsuntana"/>
    <s v=""/>
    <s v=""/>
    <m/>
  </r>
  <r>
    <x v="1518"/>
    <s v="Pc Klg karakter SN 7109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lgkaraktersn7109144pcuntana"/>
    <s v=""/>
    <s v=""/>
    <m/>
  </r>
  <r>
    <x v="1"/>
    <s v="Pc Klg KT 6612 + STD set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kt6612stdset144pcuntana"/>
    <s v=""/>
    <s v=""/>
    <m/>
  </r>
  <r>
    <x v="1"/>
    <s v="Pc KLG LPY 99-10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10120pcsuntana"/>
    <s v=""/>
    <s v=""/>
    <m/>
  </r>
  <r>
    <x v="1"/>
    <s v="Pc Klg LPY 99-10/ 8x21.5x4.5/ 3S/ D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108x215x453sd120pcsuntana"/>
    <s v=""/>
    <s v=""/>
    <m/>
  </r>
  <r>
    <x v="1"/>
    <s v="Pc KLG LPY 99-12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12120pcsuntana"/>
    <s v=""/>
    <s v=""/>
    <m/>
  </r>
  <r>
    <x v="1"/>
    <s v="Pc klg LPY 99-2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2192pcuntana"/>
    <s v=""/>
    <s v=""/>
    <m/>
  </r>
  <r>
    <x v="1"/>
    <s v="Pc KLG LPY 99-8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lpy998192pcsuntana"/>
    <s v=""/>
    <s v=""/>
    <m/>
  </r>
  <r>
    <x v="1519"/>
    <s v="Pc Klg QZ 101-1 Kalkulator"/>
    <n v="2"/>
    <s v="1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qz1011kalkulator160pcuntana"/>
    <s v=""/>
    <s v=""/>
    <m/>
  </r>
  <r>
    <x v="1"/>
    <s v="Pc Klg QZ 5912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qz591296pcuntana"/>
    <s v=""/>
    <s v=""/>
    <m/>
  </r>
  <r>
    <x v="1"/>
    <s v="Pc Klg QZ 9011"/>
    <n v="0"/>
    <s v="9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qz901190pcuntana"/>
    <s v=""/>
    <s v=""/>
    <m/>
  </r>
  <r>
    <x v="1520"/>
    <s v="Pc Klg ret A - 84"/>
    <n v="2"/>
    <s v="19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lgreta84192pcuntana"/>
    <s v=""/>
    <s v=""/>
    <m/>
  </r>
  <r>
    <x v="1521"/>
    <s v="Pc Klg ret D - 94 kotak"/>
    <n v="3"/>
    <s v="1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klgretd94kotak180pcuntana"/>
    <s v=""/>
    <s v=""/>
    <m/>
  </r>
  <r>
    <x v="1522"/>
    <s v="Pc Klg set KT 6601 (BLK)"/>
    <n v="39"/>
    <n v="192"/>
    <n v="39"/>
    <n v="39"/>
    <m/>
    <m/>
    <s v=""/>
    <n v="0"/>
    <s v=""/>
    <n v="0"/>
    <n v="39"/>
    <m/>
    <m/>
    <n v="39"/>
    <m/>
    <s v=""/>
    <n v="39"/>
    <m/>
    <s v=""/>
    <n v="39"/>
    <m/>
    <s v=""/>
    <n v="39"/>
    <m/>
    <s v="pcklgsetkt6601blk192untana"/>
    <s v=""/>
    <s v=""/>
    <m/>
  </r>
  <r>
    <x v="1523"/>
    <s v="Pc Klg susun-sika"/>
    <n v="12"/>
    <s v="2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klgsusunsika20lsuntana"/>
    <s v=""/>
    <s v=""/>
    <m/>
  </r>
  <r>
    <x v="1524"/>
    <s v="Pc Klg TY 552"/>
    <n v="46"/>
    <s v="160 PCS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pcklgty552160pcsuntana"/>
    <s v=""/>
    <s v=""/>
    <m/>
  </r>
  <r>
    <x v="1"/>
    <s v="Pc Klg WB + Isi CC 1008"/>
    <n v="0"/>
    <n v="7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wbisicc100872untana"/>
    <s v=""/>
    <s v=""/>
    <m/>
  </r>
  <r>
    <x v="1525"/>
    <s v="Pc Klg XD 3348 Minion (XHR)"/>
    <n v="6"/>
    <s v="192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klgxd3348minionxhr192pcsuntana"/>
    <s v=""/>
    <s v=""/>
    <m/>
  </r>
  <r>
    <x v="1526"/>
    <s v="Pc Klg XD 3348 Peppa Pig (X2)"/>
    <n v="7"/>
    <s v="192 PC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lgxd3348peppapigx2192pcsuntana"/>
    <s v=""/>
    <s v=""/>
    <m/>
  </r>
  <r>
    <x v="1"/>
    <s v="Pc Klg XD 9555 WB"/>
    <n v="0"/>
    <s v="7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xd9555wb72pcuntana"/>
    <s v=""/>
    <s v=""/>
    <m/>
  </r>
  <r>
    <x v="1"/>
    <s v="Pc klg XDA 3339 Doraemon  /TSUM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lgxda3339doraemontsum144pcsuntana"/>
    <s v=""/>
    <s v=""/>
    <m/>
  </r>
  <r>
    <x v="1527"/>
    <s v="Pc Klg ZG-6913"/>
    <n v="14"/>
    <s v="12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klgzg691312lsuntana"/>
    <s v=""/>
    <s v=""/>
    <m/>
  </r>
  <r>
    <x v="1528"/>
    <s v="Pc KM 2 WTP"/>
    <n v="2"/>
    <s v="12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km2wtp12lsnuntana"/>
    <s v=""/>
    <s v=""/>
    <m/>
  </r>
  <r>
    <x v="1529"/>
    <s v="Pc KM 21(5)/ 311A(2)"/>
    <n v="7"/>
    <s v="1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m215311a212lsuntana"/>
    <s v=""/>
    <s v=""/>
    <m/>
  </r>
  <r>
    <x v="1530"/>
    <s v="Pc KM 22(11)/ KM 23(7)"/>
    <n v="18"/>
    <s v="12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pckm2211km23712lsuntana"/>
    <s v=""/>
    <s v=""/>
    <m/>
  </r>
  <r>
    <x v="1531"/>
    <s v="Pc KM 30C (Blk)"/>
    <n v="10"/>
    <s v="16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km30cblk16lsuntana"/>
    <s v=""/>
    <s v=""/>
    <m/>
  </r>
  <r>
    <x v="1532"/>
    <s v="Pc KM 3115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m3115untana"/>
    <s v=""/>
    <s v=""/>
    <m/>
  </r>
  <r>
    <x v="1533"/>
    <s v="Pc Kode 1 susun biasa 8003"/>
    <n v="4"/>
    <s v="168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kode1susunbiasa8003168pcsuntana"/>
    <s v=""/>
    <s v=""/>
    <m/>
  </r>
  <r>
    <x v="1534"/>
    <s v="Pc Kode 1 susun Kalkulator 8003"/>
    <n v="7"/>
    <s v="168 PC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kode1susunkalkulator8003168pcsuntana"/>
    <s v=""/>
    <s v=""/>
    <m/>
  </r>
  <r>
    <x v="1"/>
    <s v="Pc Kode 3 Susun lampu SP 398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ode3susunlampusp39896pcsuntana"/>
    <s v=""/>
    <s v=""/>
    <m/>
  </r>
  <r>
    <x v="1"/>
    <s v="Pc Kode 3D 1299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kode3d129996pcuntana"/>
    <s v=""/>
    <s v=""/>
    <m/>
  </r>
  <r>
    <x v="1535"/>
    <s v="Pc Kode 3ssn A 2020D Cewek"/>
    <n v="3"/>
    <s v="96 PCS"/>
    <n v="1"/>
    <n v="3"/>
    <n v="1"/>
    <m/>
    <s v=""/>
    <n v="0"/>
    <n v="-2"/>
    <n v="-2"/>
    <n v="1"/>
    <m/>
    <m/>
    <n v="1"/>
    <m/>
    <s v=""/>
    <n v="1"/>
    <m/>
    <s v=""/>
    <n v="1"/>
    <m/>
    <s v=""/>
    <n v="1"/>
    <m/>
    <s v="pckode3ssna2020dcewek96pcsuntana"/>
    <s v=""/>
    <s v=""/>
    <m/>
  </r>
  <r>
    <x v="1536"/>
    <s v="Pc Kode K 22"/>
    <n v="38"/>
    <s v="168 pc"/>
    <n v="37"/>
    <n v="38"/>
    <n v="37"/>
    <m/>
    <s v=""/>
    <n v="0"/>
    <n v="-1"/>
    <n v="-1"/>
    <n v="37"/>
    <m/>
    <m/>
    <n v="37"/>
    <m/>
    <s v=""/>
    <n v="37"/>
    <m/>
    <s v=""/>
    <n v="37"/>
    <m/>
    <s v=""/>
    <n v="37"/>
    <m/>
    <s v="pckodek22168pcuntana"/>
    <s v=""/>
    <s v=""/>
    <m/>
  </r>
  <r>
    <x v="1537"/>
    <s v="Pc KW 2255"/>
    <n v="1"/>
    <s v="7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w225572pcuntana"/>
    <s v=""/>
    <s v=""/>
    <m/>
  </r>
  <r>
    <x v="1538"/>
    <s v="Pc KX 201-02 Disney C16-161 (ATAS)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kx20102disneyc16161atas160pcuntana"/>
    <s v=""/>
    <s v=""/>
    <m/>
  </r>
  <r>
    <x v="1"/>
    <s v="Pc L A 1005/ Fahma"/>
    <n v="0"/>
    <s v="43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la1005fahma432pcuntana"/>
    <s v=""/>
    <s v=""/>
    <m/>
  </r>
  <r>
    <x v="1539"/>
    <s v="Pc L CE 393/ A/ Segi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ce393asegi300pcuntana"/>
    <s v=""/>
    <s v=""/>
    <m/>
  </r>
  <r>
    <x v="1540"/>
    <s v="Pc L XT 9907"/>
    <n v="1"/>
    <s v="3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xt9907300pcuntana"/>
    <s v=""/>
    <s v=""/>
    <m/>
  </r>
  <r>
    <x v="1541"/>
    <s v="Pc L ZM 3452"/>
    <n v="1"/>
    <s v="1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zm3452180pcuntana"/>
    <s v=""/>
    <s v=""/>
    <m/>
  </r>
  <r>
    <x v="1542"/>
    <s v="Pc lampu 6635-1 Unicorn"/>
    <n v="1"/>
    <s v="28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ampu66351unicorn288pcuntana"/>
    <s v=""/>
    <s v=""/>
    <m/>
  </r>
  <r>
    <x v="1543"/>
    <s v="Pc lampu 6635-2 LOL"/>
    <n v="2"/>
    <s v="28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lampu66352lol288pcuntana"/>
    <s v=""/>
    <s v=""/>
    <m/>
  </r>
  <r>
    <x v="1544"/>
    <s v="Pc lampu 6635-2 LOL"/>
    <n v="4"/>
    <s v="43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lampu66352lol432pcuntana"/>
    <s v=""/>
    <s v=""/>
    <m/>
  </r>
  <r>
    <x v="1545"/>
    <s v="Pc lampu 6635-5 BTS"/>
    <n v="5"/>
    <s v="43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lampu66355bts432pcuntana"/>
    <s v=""/>
    <s v=""/>
    <m/>
  </r>
  <r>
    <x v="1546"/>
    <s v="Pc lampu 6636-1 Unicorn"/>
    <n v="1"/>
    <s v="43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lampu66361unicorn432pcuntana"/>
    <s v=""/>
    <s v=""/>
    <m/>
  </r>
  <r>
    <x v="1547"/>
    <s v="Pc lampu 6636-2 LOL"/>
    <n v="4"/>
    <s v="288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lampu66362lol288pcuntana"/>
    <s v=""/>
    <s v=""/>
    <m/>
  </r>
  <r>
    <x v="1548"/>
    <s v="Pc lampu 6636-2 LOL"/>
    <n v="5"/>
    <s v="43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lampu66362lol432pcuntana"/>
    <s v=""/>
    <s v=""/>
    <m/>
  </r>
  <r>
    <x v="1549"/>
    <s v="Pc lampu 6636-3 Avenger"/>
    <n v="2"/>
    <s v="43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lampu66363avenger432pcuntana"/>
    <s v=""/>
    <s v=""/>
    <m/>
  </r>
  <r>
    <x v="1550"/>
    <s v="Pc lampu 6636-6 BT21"/>
    <n v="24"/>
    <s v="432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pclampu66366bt21432pcuntana"/>
    <s v=""/>
    <s v=""/>
    <m/>
  </r>
  <r>
    <x v="1"/>
    <s v="Pc LPY 99-6"/>
    <n v="0"/>
    <s v="3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lpy996312pcsuntana"/>
    <s v=""/>
    <s v=""/>
    <m/>
  </r>
  <r>
    <x v="1"/>
    <s v="Pc M 1758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1758144pcsuntana"/>
    <s v=""/>
    <s v=""/>
    <m/>
  </r>
  <r>
    <x v="1"/>
    <s v="Pc M 65071-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650711144pcsuntana"/>
    <s v=""/>
    <s v=""/>
    <m/>
  </r>
  <r>
    <x v="1"/>
    <s v="Pc M 9294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294144untana"/>
    <s v=""/>
    <s v=""/>
    <m/>
  </r>
  <r>
    <x v="1"/>
    <s v="Pc M 9342"/>
    <n v="0"/>
    <n v="168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342168untana"/>
    <s v=""/>
    <s v=""/>
    <m/>
  </r>
  <r>
    <x v="1"/>
    <s v="Pc M 9372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372144untana"/>
    <s v=""/>
    <s v=""/>
    <m/>
  </r>
  <r>
    <x v="1"/>
    <s v="Pc M 9374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9374144untana"/>
    <s v=""/>
    <s v=""/>
    <m/>
  </r>
  <r>
    <x v="1"/>
    <s v="Pc M GP 65089"/>
    <n v="0"/>
    <n v="192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gp65089192untana"/>
    <s v=""/>
    <s v=""/>
    <m/>
  </r>
  <r>
    <x v="1"/>
    <s v="Pc M KT 11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kt1111144pcsuntana"/>
    <s v=""/>
    <s v=""/>
    <m/>
  </r>
  <r>
    <x v="1"/>
    <s v="Pc M KT 387-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kt3871144pcsuntana"/>
    <s v=""/>
    <s v=""/>
    <m/>
  </r>
  <r>
    <x v="1"/>
    <s v="Pc M LPY 66-11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lpy6611144untana"/>
    <s v=""/>
    <s v=""/>
    <m/>
  </r>
  <r>
    <x v="1"/>
    <s v="Pc M LPY 66-17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lpy6617144untana"/>
    <s v=""/>
    <s v=""/>
    <m/>
  </r>
  <r>
    <x v="1"/>
    <s v="Pc M XU 0080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xu0080120pcsuntana"/>
    <s v=""/>
    <s v=""/>
    <m/>
  </r>
  <r>
    <x v="1"/>
    <s v="Pc Magnet A 1190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a119012lsnuntana"/>
    <s v=""/>
    <s v=""/>
    <m/>
  </r>
  <r>
    <x v="1"/>
    <s v="Pc magnet KT 208"/>
    <n v="0"/>
    <n v="1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kt208120untana"/>
    <s v=""/>
    <s v=""/>
    <m/>
  </r>
  <r>
    <x v="1"/>
    <s v="Pc magnet KT 77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kt77144pcuntana"/>
    <s v=""/>
    <s v=""/>
    <m/>
  </r>
  <r>
    <x v="1"/>
    <s v="Pc Magnet Ly 99-2"/>
    <n v="0"/>
    <s v="19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etly992192pcsuntana"/>
    <s v=""/>
    <s v=""/>
    <m/>
  </r>
  <r>
    <x v="1"/>
    <s v="Pc magnit + call 7806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all7806144untana"/>
    <s v=""/>
    <s v=""/>
    <m/>
  </r>
  <r>
    <x v="1"/>
    <s v="Pc magnit + call PB 1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allpb11144pcsuntana"/>
    <s v=""/>
    <s v=""/>
    <m/>
  </r>
  <r>
    <x v="1551"/>
    <s v="Pc Magnit + Isi CC 1025"/>
    <n v="14"/>
    <n v="96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magnitisicc102596untana"/>
    <s v=""/>
    <s v=""/>
    <m/>
  </r>
  <r>
    <x v="1552"/>
    <s v="Pc Magnit + Kunci Kombinasi B 35113-20"/>
    <n v="3"/>
    <s v="96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kuncikombinasib351132096pcsuntana"/>
    <s v=""/>
    <s v=""/>
    <m/>
  </r>
  <r>
    <x v="1"/>
    <s v="Pc magnit 0-022 (F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0022f96pcsuntana"/>
    <s v=""/>
    <s v=""/>
    <m/>
  </r>
  <r>
    <x v="1553"/>
    <s v="Pc Magnit 0052"/>
    <n v="1"/>
    <s v="9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005296pcsuntana"/>
    <s v=""/>
    <s v=""/>
    <m/>
  </r>
  <r>
    <x v="1554"/>
    <s v="Pc Magnit 0110 disney/ 0110 apple bear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0110disney0110applebear96pcuntana"/>
    <s v=""/>
    <s v=""/>
    <m/>
  </r>
  <r>
    <x v="1555"/>
    <s v="Pc Magnit 051 MM blk"/>
    <n v="13"/>
    <s v="72 pc"/>
    <n v="12"/>
    <n v="13"/>
    <n v="12"/>
    <m/>
    <s v=""/>
    <n v="0"/>
    <n v="-1"/>
    <n v="-1"/>
    <n v="12"/>
    <m/>
    <m/>
    <n v="12"/>
    <m/>
    <s v=""/>
    <n v="12"/>
    <m/>
    <s v=""/>
    <n v="12"/>
    <m/>
    <s v=""/>
    <n v="12"/>
    <m/>
    <s v="pcmagnit051mmblk72pcuntana"/>
    <s v=""/>
    <s v=""/>
    <m/>
  </r>
  <r>
    <x v="1556"/>
    <s v="Pc Magnit 1151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1151144pcuntana"/>
    <s v=""/>
    <s v=""/>
    <m/>
  </r>
  <r>
    <x v="1"/>
    <s v="Pc magnit 1628 kalkulator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1628kalkulator120pcsuntana"/>
    <s v=""/>
    <s v=""/>
    <m/>
  </r>
  <r>
    <x v="1"/>
    <s v="Pc Magnit 1628 Sp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1628sp120pcsuntana"/>
    <s v=""/>
    <s v=""/>
    <m/>
  </r>
  <r>
    <x v="1557"/>
    <s v="Pc Magnit 35116-20"/>
    <n v="2"/>
    <s v="9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351162096pcsuntana"/>
    <s v=""/>
    <s v=""/>
    <m/>
  </r>
  <r>
    <x v="1558"/>
    <s v="Pc Magnit 35122"/>
    <n v="5"/>
    <s v="96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3512296pcsuntana"/>
    <s v=""/>
    <s v=""/>
    <m/>
  </r>
  <r>
    <x v="1"/>
    <s v="Pc magnit 35128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2896pcuntana"/>
    <s v=""/>
    <s v=""/>
    <m/>
  </r>
  <r>
    <x v="1"/>
    <s v="Pc magnit 35138-21 (biasa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3821biasa96pcsuntana"/>
    <s v=""/>
    <s v=""/>
    <m/>
  </r>
  <r>
    <x v="1"/>
    <s v="Pc magnit 35138-21 (F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3821f96pcsuntana"/>
    <s v=""/>
    <s v=""/>
    <m/>
  </r>
  <r>
    <x v="1559"/>
    <s v="Pc Magnit 35139"/>
    <n v="21"/>
    <s v="96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magnit3513996pcuntana"/>
    <s v=""/>
    <s v=""/>
    <m/>
  </r>
  <r>
    <x v="1"/>
    <s v="Pc magnit 3514-17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41796pcuntana"/>
    <s v=""/>
    <s v=""/>
    <m/>
  </r>
  <r>
    <x v="1560"/>
    <s v="Pc Magnit 35145 (biasa)"/>
    <n v="5"/>
    <s v="96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35145biasa96pcsuntana"/>
    <s v=""/>
    <s v=""/>
    <m/>
  </r>
  <r>
    <x v="1"/>
    <s v="Pc Magnit 3515-02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1502144pcuntana"/>
    <s v=""/>
    <s v=""/>
    <m/>
  </r>
  <r>
    <x v="1561"/>
    <s v="Pc Magnit 35165 (biasa)"/>
    <n v="7"/>
    <s v="96 PC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magnit35165biasa96pcsuntana"/>
    <s v=""/>
    <s v=""/>
    <m/>
  </r>
  <r>
    <x v="1"/>
    <s v="Pc Magnit 3535-24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352496pcsuntana"/>
    <s v=""/>
    <s v=""/>
    <m/>
  </r>
  <r>
    <x v="1"/>
    <s v="Pc magnit 3549-18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491896pcuntana"/>
    <s v=""/>
    <s v=""/>
    <m/>
  </r>
  <r>
    <x v="1"/>
    <s v="Pc magnit 3569-19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35691996pcuntana"/>
    <s v=""/>
    <s v=""/>
    <m/>
  </r>
  <r>
    <x v="1562"/>
    <s v="Pc Magnit 3578-20"/>
    <n v="6"/>
    <s v="96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35782096pcuntana"/>
    <s v=""/>
    <s v=""/>
    <m/>
  </r>
  <r>
    <x v="1563"/>
    <s v="Pc Magnit 3D KT 8158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3dkt8158144pcuntana"/>
    <s v=""/>
    <s v=""/>
    <m/>
  </r>
  <r>
    <x v="1"/>
    <s v="Pc Magnit 5212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212144pcsuntana"/>
    <s v=""/>
    <s v=""/>
    <m/>
  </r>
  <r>
    <x v="1564"/>
    <s v="Pc Magnit 5501 Besar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5501besar96pcuntana"/>
    <s v=""/>
    <s v=""/>
    <m/>
  </r>
  <r>
    <x v="1"/>
    <s v="Pc Magnit 551-7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1796pcsuntana"/>
    <s v=""/>
    <s v=""/>
    <m/>
  </r>
  <r>
    <x v="1"/>
    <s v="Pc Magnit 553-11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31196pcsuntana"/>
    <s v=""/>
    <s v=""/>
    <m/>
  </r>
  <r>
    <x v="1"/>
    <s v="Pc Magnit 553-3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3396pcsuntana"/>
    <s v=""/>
    <s v=""/>
    <m/>
  </r>
  <r>
    <x v="1"/>
    <s v="Pc Magnit 553-7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553796pcsuntana"/>
    <s v=""/>
    <s v=""/>
    <m/>
  </r>
  <r>
    <x v="1"/>
    <s v="Pc Magnit 65005 (Baru)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05baru144pcuntana"/>
    <s v=""/>
    <s v=""/>
    <m/>
  </r>
  <r>
    <x v="1"/>
    <s v="Pc Magnit 65005 FR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05fr144pcuntana"/>
    <s v=""/>
    <s v=""/>
    <m/>
  </r>
  <r>
    <x v="1"/>
    <s v="Pc Magnit 65005 XQ Big Hero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05xqbighero300pcuntana"/>
    <s v=""/>
    <s v=""/>
    <m/>
  </r>
  <r>
    <x v="1565"/>
    <s v="Pc Magnit 65009 KB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65009kb120pcuntana"/>
    <s v=""/>
    <s v=""/>
    <m/>
  </r>
  <r>
    <x v="1566"/>
    <s v="Pc Magnit 65031"/>
    <n v="4"/>
    <s v="12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65031120pcsuntana"/>
    <s v=""/>
    <s v=""/>
    <m/>
  </r>
  <r>
    <x v="1"/>
    <s v="Pc Magnit 65084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65084120pcsuntana"/>
    <s v=""/>
    <s v=""/>
    <m/>
  </r>
  <r>
    <x v="1"/>
    <s v="Pc Magnit 7806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7806120pcsuntana"/>
    <s v=""/>
    <s v=""/>
    <m/>
  </r>
  <r>
    <x v="1"/>
    <s v="Pc Magnit 811 kungfu panda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811kungfupanda120pcuntana"/>
    <s v=""/>
    <s v=""/>
    <m/>
  </r>
  <r>
    <x v="1567"/>
    <s v="Pc Magnit 8631 + Call"/>
    <n v="51"/>
    <s v="160 PCS"/>
    <n v="50"/>
    <n v="51"/>
    <m/>
    <m/>
    <s v=""/>
    <n v="-1"/>
    <s v=""/>
    <n v="-1"/>
    <n v="50"/>
    <m/>
    <m/>
    <n v="50"/>
    <m/>
    <s v=""/>
    <n v="50"/>
    <m/>
    <s v=""/>
    <n v="50"/>
    <m/>
    <s v=""/>
    <n v="50"/>
    <m/>
    <s v="pcmagnit8631call160pcsuntana"/>
    <s v=""/>
    <n v="73"/>
    <m/>
  </r>
  <r>
    <x v="1568"/>
    <s v="Pc Magnit 9315"/>
    <n v="4"/>
    <s v="24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9315240pcsuntana"/>
    <s v=""/>
    <s v=""/>
    <m/>
  </r>
  <r>
    <x v="1569"/>
    <s v="Pc Magnit 9340"/>
    <n v="4"/>
    <s v="168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9340168pcsuntana"/>
    <s v=""/>
    <s v=""/>
    <m/>
  </r>
  <r>
    <x v="1"/>
    <s v="Pc magnit 9342"/>
    <n v="0"/>
    <s v="16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42168pcuntana"/>
    <s v=""/>
    <s v=""/>
    <m/>
  </r>
  <r>
    <x v="1"/>
    <s v="Pc magnit 9354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54192pcuntana"/>
    <s v=""/>
    <s v=""/>
    <m/>
  </r>
  <r>
    <x v="1"/>
    <s v="Pc magnit 9356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56160pcuntana"/>
    <s v=""/>
    <s v=""/>
    <m/>
  </r>
  <r>
    <x v="1"/>
    <s v="Pc Magnit 9357"/>
    <n v="0"/>
    <s v="1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9357160pcuntana"/>
    <s v=""/>
    <s v=""/>
    <m/>
  </r>
  <r>
    <x v="1570"/>
    <s v="Pc Magnit 9363"/>
    <n v="1"/>
    <s v="192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9363192pcsuntana"/>
    <s v=""/>
    <s v=""/>
    <m/>
  </r>
  <r>
    <x v="1"/>
    <s v="Pc Magnit A 1172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a1172144pcuntana"/>
    <s v=""/>
    <s v=""/>
    <m/>
  </r>
  <r>
    <x v="1571"/>
    <s v="Pc Magnit A 6682"/>
    <n v="14"/>
    <s v="120 PC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magnita6682120pcsuntana"/>
    <s v=""/>
    <s v=""/>
    <m/>
  </r>
  <r>
    <x v="1572"/>
    <s v="Pc Magnit A6857/ 3 kal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a68573kal144pcuntana"/>
    <s v=""/>
    <s v=""/>
    <m/>
  </r>
  <r>
    <x v="1573"/>
    <s v="Pc Magnit A853"/>
    <n v="9"/>
    <s v="9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magnita85396pcuntana"/>
    <s v=""/>
    <s v=""/>
    <m/>
  </r>
  <r>
    <x v="1574"/>
    <s v="Pc Magnit AC 2829-5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ac28295144pcsuntana"/>
    <s v=""/>
    <s v=""/>
    <m/>
  </r>
  <r>
    <x v="1575"/>
    <s v="Pc Magnit Air B 35241-1"/>
    <n v="4"/>
    <s v="96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airb35241196pcsuntana"/>
    <s v=""/>
    <s v=""/>
    <m/>
  </r>
  <r>
    <x v="1576"/>
    <s v="Pc Magnit asahan meja 70SS Hk/ AB"/>
    <n v="28"/>
    <s v="120 pc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pcmagnitasahanmeja70sshkab120pcuntana"/>
    <s v=""/>
    <s v=""/>
    <m/>
  </r>
  <r>
    <x v="1577"/>
    <s v="Pc Magnit AZ 3300 blk"/>
    <n v="8"/>
    <s v="96 pc"/>
    <n v="7"/>
    <n v="8"/>
    <n v="7"/>
    <m/>
    <s v=""/>
    <n v="0"/>
    <n v="-1"/>
    <n v="-1"/>
    <n v="7"/>
    <m/>
    <m/>
    <n v="7"/>
    <m/>
    <s v=""/>
    <n v="7"/>
    <m/>
    <s v=""/>
    <n v="7"/>
    <m/>
    <s v=""/>
    <n v="7"/>
    <m/>
    <s v="pcmagnitaz3300blk96pcuntana"/>
    <s v=""/>
    <s v=""/>
    <m/>
  </r>
  <r>
    <x v="1578"/>
    <s v="Pc Magnit AZ 3301 blk"/>
    <n v="47"/>
    <s v="96 pc"/>
    <n v="47"/>
    <n v="47"/>
    <m/>
    <m/>
    <s v=""/>
    <n v="0"/>
    <s v=""/>
    <n v="0"/>
    <n v="47"/>
    <m/>
    <m/>
    <n v="47"/>
    <m/>
    <s v=""/>
    <n v="47"/>
    <m/>
    <s v=""/>
    <n v="47"/>
    <m/>
    <s v=""/>
    <n v="47"/>
    <m/>
    <s v="pcmagnitaz3301blk96pcuntana"/>
    <s v=""/>
    <s v=""/>
    <m/>
  </r>
  <r>
    <x v="1579"/>
    <s v="Pc Magnit AZ 3302 blk"/>
    <n v="53"/>
    <s v="96 pc"/>
    <n v="53"/>
    <n v="53"/>
    <m/>
    <m/>
    <s v=""/>
    <n v="0"/>
    <s v=""/>
    <n v="0"/>
    <n v="53"/>
    <m/>
    <m/>
    <n v="53"/>
    <m/>
    <s v=""/>
    <n v="53"/>
    <m/>
    <s v=""/>
    <n v="53"/>
    <m/>
    <s v=""/>
    <n v="53"/>
    <m/>
    <s v="pcmagnitaz3302blk96pcuntana"/>
    <s v=""/>
    <s v=""/>
    <m/>
  </r>
  <r>
    <x v="1580"/>
    <s v="Pc Magnit B 0011"/>
    <n v="6"/>
    <s v="14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b0011144pcuntana"/>
    <s v=""/>
    <s v=""/>
    <m/>
  </r>
  <r>
    <x v="1581"/>
    <s v="Pc Magnit B 120 S 8065"/>
    <n v="17"/>
    <s v="144 pc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magnitb120s8065144pcuntana"/>
    <s v=""/>
    <s v=""/>
    <m/>
  </r>
  <r>
    <x v="1582"/>
    <s v="Pc Magnit B 1902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b190296pcuntana"/>
    <s v=""/>
    <s v=""/>
    <m/>
  </r>
  <r>
    <x v="1583"/>
    <s v="Pc Magnit B 2008"/>
    <n v="3"/>
    <s v="16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2008160pcuntana"/>
    <s v=""/>
    <s v=""/>
    <m/>
  </r>
  <r>
    <x v="1584"/>
    <s v="Pc Magnit B 200k/ 388"/>
    <n v="3"/>
    <s v="1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200k38812lsuntana"/>
    <s v=""/>
    <s v=""/>
    <m/>
  </r>
  <r>
    <x v="1"/>
    <s v="Pc Magnit B 206"/>
    <n v="1"/>
    <s v="144 pc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pcmagnitb206144pcuntana"/>
    <s v=""/>
    <s v=""/>
    <m/>
  </r>
  <r>
    <x v="1585"/>
    <s v="Pc Magnit B 222 mainan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222mainan96pcuntana"/>
    <s v=""/>
    <s v=""/>
    <m/>
  </r>
  <r>
    <x v="1"/>
    <s v="Pc magnit B 3513-15 (biasa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b351315biasa96pcsuntana"/>
    <s v=""/>
    <s v=""/>
    <m/>
  </r>
  <r>
    <x v="1"/>
    <s v="Pc magnit B 3513-15 (F)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b351315f96pcsuntana"/>
    <s v=""/>
    <s v=""/>
    <m/>
  </r>
  <r>
    <x v="1"/>
    <s v="Pc magnit B 3513-24"/>
    <n v="0"/>
    <s v="9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b35132496pcsuntana"/>
    <s v=""/>
    <s v=""/>
    <m/>
  </r>
  <r>
    <x v="1586"/>
    <s v="Pc Magnit B 35165"/>
    <n v="4"/>
    <s v="96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b3516596pcsuntana"/>
    <s v=""/>
    <s v=""/>
    <m/>
  </r>
  <r>
    <x v="1587"/>
    <s v="Pc Magnit B 35189"/>
    <n v="6"/>
    <s v="96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b3518996pcsuntana"/>
    <s v=""/>
    <s v=""/>
    <m/>
  </r>
  <r>
    <x v="1588"/>
    <s v="Pc Magnit B 39 Y 262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b39y262192pcuntana"/>
    <s v=""/>
    <s v=""/>
    <m/>
  </r>
  <r>
    <x v="1589"/>
    <s v="Pc Magnit B-018 disney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b018disney144pcuntana"/>
    <s v=""/>
    <s v=""/>
    <m/>
  </r>
  <r>
    <x v="1"/>
    <s v="Pc Magnit C 1756 (Faktur)"/>
    <n v="0"/>
    <s v="1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1756faktur160pcsuntana"/>
    <s v=""/>
    <s v=""/>
    <m/>
  </r>
  <r>
    <x v="1590"/>
    <s v="Pc Magnit C 9962 blk set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c9962blkset144pcuntana"/>
    <s v=""/>
    <s v=""/>
    <m/>
  </r>
  <r>
    <x v="1591"/>
    <s v="Pc Magnit C-2755-1 (22x7.5)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c2755122x75144pcuntana"/>
    <s v=""/>
    <s v=""/>
    <m/>
  </r>
  <r>
    <x v="1592"/>
    <s v="Pc Magnit call MC 7121 BLK"/>
    <n v="17"/>
    <s v="96 PC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magnitcallmc7121blk96pcsuntana"/>
    <s v=""/>
    <s v=""/>
    <m/>
  </r>
  <r>
    <x v="1593"/>
    <s v="Pc Magnit Card CC 101 2B"/>
    <n v="57"/>
    <s v="96 pc"/>
    <n v="57"/>
    <n v="57"/>
    <m/>
    <m/>
    <s v=""/>
    <n v="0"/>
    <s v=""/>
    <n v="0"/>
    <n v="57"/>
    <m/>
    <m/>
    <n v="57"/>
    <m/>
    <s v=""/>
    <n v="57"/>
    <m/>
    <s v=""/>
    <n v="57"/>
    <m/>
    <s v=""/>
    <n v="57"/>
    <m/>
    <s v="pcmagnitcardcc1012b96pcuntana"/>
    <s v=""/>
    <s v=""/>
    <m/>
  </r>
  <r>
    <x v="1594"/>
    <s v="Pc Magnit Card CC 101 7B"/>
    <n v="6"/>
    <s v="14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cardcc1017b144pcuntana"/>
    <s v=""/>
    <s v=""/>
    <m/>
  </r>
  <r>
    <x v="1"/>
    <s v="Pc Magnit CC 1021 + Isi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cc1021isi144untana"/>
    <s v=""/>
    <s v=""/>
    <m/>
  </r>
  <r>
    <x v="1595"/>
    <s v="Pc Magnit CC 7806 + Call"/>
    <n v="26"/>
    <s v="12 LSN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pcmagnitcc7806call12lsnuntana"/>
    <s v=""/>
    <s v=""/>
    <m/>
  </r>
  <r>
    <x v="1596"/>
    <s v="Pc Magnit CC 7808"/>
    <n v="33"/>
    <s v="20 LSN"/>
    <n v="33"/>
    <n v="33"/>
    <m/>
    <m/>
    <s v=""/>
    <n v="0"/>
    <s v=""/>
    <n v="0"/>
    <n v="33"/>
    <m/>
    <m/>
    <n v="33"/>
    <m/>
    <s v=""/>
    <n v="33"/>
    <m/>
    <s v=""/>
    <n v="33"/>
    <m/>
    <s v=""/>
    <n v="33"/>
    <m/>
    <s v="pcmagnitcc780820lsnuntana"/>
    <s v=""/>
    <s v=""/>
    <m/>
  </r>
  <r>
    <x v="1597"/>
    <s v="Pc Magnit CC 856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cc856144pcuntana"/>
    <s v=""/>
    <s v=""/>
    <m/>
  </r>
  <r>
    <x v="1"/>
    <s v="Pc Magnit D 0052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d005296pcuntana"/>
    <s v=""/>
    <s v=""/>
    <m/>
  </r>
  <r>
    <x v="1598"/>
    <s v="Pc Magnit Dkk 9907"/>
    <n v="11"/>
    <s v="16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pcmagnitdkk9907160pcuntana"/>
    <s v=""/>
    <s v=""/>
    <m/>
  </r>
  <r>
    <x v="1599"/>
    <s v="Pc Magnit Dkk 9908"/>
    <n v="21"/>
    <s v="160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magnitdkk9908160pcuntana"/>
    <s v=""/>
    <s v=""/>
    <m/>
  </r>
  <r>
    <x v="1600"/>
    <s v="Pc Magnit Dkk 9910"/>
    <n v="21"/>
    <s v="160 bh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magnitdkk9910160bhuntana"/>
    <s v=""/>
    <s v=""/>
    <m/>
  </r>
  <r>
    <x v="1"/>
    <s v="Pc Magnit F 1757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1757144pcsuntana"/>
    <s v=""/>
    <s v=""/>
    <m/>
  </r>
  <r>
    <x v="1"/>
    <s v="Pc Magnit FC 1760 Timbul (Faktur)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c1760timbulfaktur144untana"/>
    <s v=""/>
    <s v=""/>
    <m/>
  </r>
  <r>
    <x v="1"/>
    <s v="Pc Magnit FX 2275 (Faktur)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x2275faktur144untana"/>
    <s v=""/>
    <s v=""/>
    <m/>
  </r>
  <r>
    <x v="1"/>
    <s v="Pc Magnit FX 2276 (Faktur)"/>
    <n v="0"/>
    <n v="14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fx2276faktur144untana"/>
    <s v=""/>
    <s v=""/>
    <m/>
  </r>
  <r>
    <x v="1601"/>
    <s v="Pc Magnit FY-6823"/>
    <n v="15"/>
    <s v="144 PC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pcmagnitfy6823144pcsuntana"/>
    <s v=""/>
    <s v=""/>
    <m/>
  </r>
  <r>
    <x v="1602"/>
    <s v="Pc Magnit jumbo 3575-19"/>
    <n v="26"/>
    <s v="72 pc"/>
    <n v="25"/>
    <n v="26"/>
    <m/>
    <m/>
    <s v=""/>
    <n v="-1"/>
    <s v=""/>
    <n v="-1"/>
    <n v="25"/>
    <m/>
    <m/>
    <n v="25"/>
    <m/>
    <s v=""/>
    <n v="25"/>
    <m/>
    <s v=""/>
    <n v="25"/>
    <m/>
    <s v=""/>
    <n v="25"/>
    <m/>
    <s v="pcmagnitjumbo35751972pcuntana"/>
    <s v=""/>
    <n v="52"/>
    <m/>
  </r>
  <r>
    <x v="1"/>
    <s v="Pc Magnit jumbo B 3576-19"/>
    <n v="0"/>
    <n v="48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jumbob35761948untana"/>
    <s v=""/>
    <s v=""/>
    <m/>
  </r>
  <r>
    <x v="1"/>
    <s v="Pc Magnit Jumbo kalkulator PB33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jumbokalkulatorpb3396pcuntana"/>
    <s v=""/>
    <s v=""/>
    <m/>
  </r>
  <r>
    <x v="1603"/>
    <s v="Pc Magnit K 27"/>
    <n v="4"/>
    <s v="1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k2712lsuntana"/>
    <s v=""/>
    <s v=""/>
    <m/>
  </r>
  <r>
    <x v="1604"/>
    <s v="Pc Magnit K 61 Box Magnit"/>
    <n v="33"/>
    <s v="120 pc"/>
    <n v="33"/>
    <n v="33"/>
    <m/>
    <m/>
    <s v=""/>
    <n v="0"/>
    <s v=""/>
    <n v="0"/>
    <n v="33"/>
    <m/>
    <m/>
    <n v="33"/>
    <m/>
    <s v=""/>
    <n v="33"/>
    <m/>
    <s v=""/>
    <n v="33"/>
    <m/>
    <s v=""/>
    <n v="33"/>
    <m/>
    <s v="pcmagnitk61boxmagnit120pcuntana"/>
    <s v=""/>
    <s v=""/>
    <m/>
  </r>
  <r>
    <x v="1605"/>
    <s v="Pc Magnit K 62A Box Magnit"/>
    <n v="27"/>
    <s v="144 pc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pcmagnitk62aboxmagnit144pcuntana"/>
    <s v=""/>
    <s v=""/>
    <m/>
  </r>
  <r>
    <x v="1"/>
    <s v="Pc Magnit K2 887-2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k28872120pcuntana"/>
    <s v=""/>
    <s v=""/>
    <m/>
  </r>
  <r>
    <x v="1"/>
    <s v="Pc Magnit KM 5186-1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km5186196pcuntana"/>
    <s v=""/>
    <s v=""/>
    <m/>
  </r>
  <r>
    <x v="1"/>
    <s v="Pc Magnit KM 5187-1"/>
    <n v="0"/>
    <s v="9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km5187196pcuntana"/>
    <s v=""/>
    <s v=""/>
    <m/>
  </r>
  <r>
    <x v="1606"/>
    <s v="Pc Magnit KM 8837-6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km8837696pcuntana"/>
    <s v=""/>
    <s v=""/>
    <m/>
  </r>
  <r>
    <x v="1607"/>
    <s v="Pc Magnit KPM-3551-03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kpm35510396pcuntana"/>
    <s v=""/>
    <s v=""/>
    <m/>
  </r>
  <r>
    <x v="1608"/>
    <s v="Pc Magnit KT 06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kt06144pcuntana"/>
    <s v=""/>
    <s v=""/>
    <m/>
  </r>
  <r>
    <x v="1609"/>
    <s v="Pc Magnit KT 07"/>
    <n v="26"/>
    <s v="144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pcmagnitkt07144pcuntana"/>
    <s v=""/>
    <s v=""/>
    <m/>
  </r>
  <r>
    <x v="1610"/>
    <s v="Pc Magnit KT 532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kt532144pcuntana"/>
    <s v=""/>
    <s v=""/>
    <m/>
  </r>
  <r>
    <x v="1611"/>
    <s v="Pc Magnit KT 858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kt858144pcuntana"/>
    <s v=""/>
    <s v=""/>
    <m/>
  </r>
  <r>
    <x v="1612"/>
    <s v="Pc Magnit KT 877(4)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kt8774120pcuntana"/>
    <s v=""/>
    <s v=""/>
    <m/>
  </r>
  <r>
    <x v="1613"/>
    <s v="Pc Magnit KX 1673-2 lebar + WB"/>
    <n v="36"/>
    <s v="72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pcmagnitkx16732lebarwb72pcuntana"/>
    <s v=""/>
    <s v=""/>
    <m/>
  </r>
  <r>
    <x v="1614"/>
    <s v="Pc Magnit Ky 779 blk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ky779blk144pcuntana"/>
    <s v=""/>
    <s v=""/>
    <m/>
  </r>
  <r>
    <x v="1615"/>
    <s v="Pc Magnit LC 5510 lipat WB"/>
    <n v="10"/>
    <s v="144 pc"/>
    <n v="12"/>
    <n v="10"/>
    <n v="12"/>
    <m/>
    <s v=""/>
    <n v="0"/>
    <n v="2"/>
    <n v="2"/>
    <n v="12"/>
    <m/>
    <m/>
    <n v="12"/>
    <m/>
    <s v=""/>
    <n v="12"/>
    <m/>
    <s v=""/>
    <n v="12"/>
    <m/>
    <s v=""/>
    <n v="12"/>
    <m/>
    <s v="pcmagnitlc5510lipatwb144pcuntana"/>
    <s v=""/>
    <s v=""/>
    <m/>
  </r>
  <r>
    <x v="1"/>
    <s v="Pc Magnit LC 8088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lc8088144pcuntana"/>
    <s v=""/>
    <s v=""/>
    <m/>
  </r>
  <r>
    <x v="1"/>
    <s v="Pc Magnit MC 5238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mc5238144pcuntana"/>
    <s v=""/>
    <s v=""/>
    <m/>
  </r>
  <r>
    <x v="1"/>
    <s v="Pc Magnit MC 8086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mc8086144pcuntana"/>
    <s v=""/>
    <s v=""/>
    <m/>
  </r>
  <r>
    <x v="1616"/>
    <s v="Pc Magnit MC 8088 Timbul"/>
    <n v="6"/>
    <s v="144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magnitmc8088timbul144pcuntana"/>
    <s v=""/>
    <s v=""/>
    <m/>
  </r>
  <r>
    <x v="1617"/>
    <s v="Pc Magnit minion A 720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agnitminiona720144pcuntana"/>
    <s v=""/>
    <s v=""/>
    <m/>
  </r>
  <r>
    <x v="1618"/>
    <s v="Pc Magnit minion KT 535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minionkt535144pcuntana"/>
    <s v=""/>
    <s v=""/>
    <m/>
  </r>
  <r>
    <x v="1619"/>
    <s v="Pc Magnit minion KT 569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gnitminionkt569144pcuntana"/>
    <s v=""/>
    <s v=""/>
    <m/>
  </r>
  <r>
    <x v="1620"/>
    <s v="Pc Magnit MS 9022 Bus Set Roda"/>
    <n v="11"/>
    <s v="12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pcmagnitms9022bussetroda120pcuntana"/>
    <s v=""/>
    <s v=""/>
    <m/>
  </r>
  <r>
    <x v="1621"/>
    <s v="Pc Magnit QM-079 Disney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qm079disney144pcuntana"/>
    <s v=""/>
    <s v=""/>
    <m/>
  </r>
  <r>
    <x v="1"/>
    <s v="Pc magnit S 9696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s9696120pcuntana"/>
    <s v=""/>
    <s v=""/>
    <m/>
  </r>
  <r>
    <x v="1622"/>
    <s v="Pc Magnit S-8088+WB Princess/ MM/ WTP"/>
    <n v="13"/>
    <s v="120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cmagnits8088wbprincessmmwtp120pcuntana"/>
    <s v=""/>
    <s v=""/>
    <m/>
  </r>
  <r>
    <x v="1623"/>
    <s v="Pc Magnit X 501"/>
    <n v="16"/>
    <s v="144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magnitx501144pcuntana"/>
    <s v=""/>
    <s v=""/>
    <m/>
  </r>
  <r>
    <x v="1624"/>
    <s v="Pc Magnit XDC 6102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xdc6102144pcuntana"/>
    <s v=""/>
    <s v=""/>
    <m/>
  </r>
  <r>
    <x v="1625"/>
    <s v="Pc Magnit XPM-5190-10 Sandal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xpm519010sandal96pcuntana"/>
    <s v=""/>
    <s v=""/>
    <m/>
  </r>
  <r>
    <x v="1"/>
    <s v="Pc Magnit XU 0030 Call (BLK)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xu0030callblk144pcuntana"/>
    <s v=""/>
    <s v=""/>
    <m/>
  </r>
  <r>
    <x v="1626"/>
    <s v="Pc Magnit XU 0084"/>
    <n v="3"/>
    <s v="12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magnitxu0084120pcsuntana"/>
    <s v=""/>
    <s v=""/>
    <m/>
  </r>
  <r>
    <x v="1627"/>
    <s v="Pc Magnit XU 1219 putar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agnitxu1219putar120pcuntana"/>
    <s v=""/>
    <s v=""/>
    <m/>
  </r>
  <r>
    <x v="1628"/>
    <s v="Pc Magnit XU 6605 white Board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magnitxu6605whiteboard120pcuntana"/>
    <s v=""/>
    <s v=""/>
    <m/>
  </r>
  <r>
    <x v="1"/>
    <s v="Pc Magnit Z A06 BLK"/>
    <n v="0"/>
    <s v="48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magnitza06blk48pcuntana"/>
    <s v=""/>
    <s v=""/>
    <m/>
  </r>
  <r>
    <x v="1629"/>
    <s v="Pc Mainan 8054"/>
    <n v="2"/>
    <s v="288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mainan8054288pcuntana"/>
    <s v=""/>
    <s v=""/>
    <m/>
  </r>
  <r>
    <x v="1630"/>
    <s v="Pc Metal box A 311 Klg (DS 3914)"/>
    <n v="4"/>
    <s v="1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metalboxa311klgds391410lsuntana"/>
    <s v=""/>
    <s v=""/>
    <m/>
  </r>
  <r>
    <x v="1631"/>
    <s v="Pc mika cermin Pc 218"/>
    <n v="5"/>
    <s v="288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mikacerminpc218288pcuntana"/>
    <s v=""/>
    <s v=""/>
    <m/>
  </r>
  <r>
    <x v="1632"/>
    <s v="Pc Mika Rakitan SQ-803"/>
    <n v="31"/>
    <s v="1200 PCS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pcmikarakitansq8031200pcsuntana"/>
    <s v=""/>
    <s v=""/>
    <m/>
  </r>
  <r>
    <x v="1633"/>
    <s v="Pc oval BTS 1067 (BLK)"/>
    <n v="2"/>
    <s v="2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ovalbts1067blk26lsuntana"/>
    <s v=""/>
    <s v=""/>
    <m/>
  </r>
  <r>
    <x v="1634"/>
    <s v="Pc P A0960 mobil tarik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a0960mobiltarik96pcuntana"/>
    <s v=""/>
    <s v=""/>
    <m/>
  </r>
  <r>
    <x v="1635"/>
    <s v="Pc PB 22"/>
    <n v="14"/>
    <s v="96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pb2296pcuntana"/>
    <s v=""/>
    <s v=""/>
    <m/>
  </r>
  <r>
    <x v="1636"/>
    <s v="Pc pkm 8861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km8861144pcsuntana"/>
    <s v=""/>
    <s v=""/>
    <m/>
  </r>
  <r>
    <x v="1637"/>
    <s v="Pc Plst 0093"/>
    <n v="2"/>
    <s v="19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0093192pcuntana"/>
    <s v=""/>
    <s v=""/>
    <m/>
  </r>
  <r>
    <x v="1638"/>
    <s v="Pc Plst 20107 WB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20107wb96pcuntana"/>
    <s v=""/>
    <s v=""/>
    <m/>
  </r>
  <r>
    <x v="1639"/>
    <s v="Pc Plst 908 Sailormoon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908sailormoon24lsuntana"/>
    <s v=""/>
    <s v=""/>
    <m/>
  </r>
  <r>
    <x v="1640"/>
    <s v="Pc Plst Disney 0093/ SB-36-2 M Mouse"/>
    <n v="3"/>
    <s v="192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disney0093sb362mmouse192pcuntana"/>
    <s v=""/>
    <s v=""/>
    <m/>
  </r>
  <r>
    <x v="1641"/>
    <s v="Pc Plst HT 1024 minion"/>
    <n v="5"/>
    <s v="21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plstht1024minion216pcuntana"/>
    <s v=""/>
    <s v=""/>
    <m/>
  </r>
  <r>
    <x v="1642"/>
    <s v="Pc Plst HT 406"/>
    <n v="7"/>
    <s v="28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plstht406288pcuntana"/>
    <s v=""/>
    <s v=""/>
    <m/>
  </r>
  <r>
    <x v="1"/>
    <s v="Pc Plst HT 408 MM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plstht408mm144pcuntana"/>
    <s v=""/>
    <s v=""/>
    <m/>
  </r>
  <r>
    <x v="1643"/>
    <s v="Pc Plst kotak B 1F 1502"/>
    <n v="21"/>
    <s v="20 ls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pcplstkotakb1f150220lsuntana"/>
    <s v=""/>
    <s v=""/>
    <m/>
  </r>
  <r>
    <x v="1644"/>
    <s v="Pc Plst kotak B 1F 1504"/>
    <n v="17"/>
    <s v="25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cplstkotakb1f150425lsuntana"/>
    <s v=""/>
    <s v=""/>
    <m/>
  </r>
  <r>
    <x v="1645"/>
    <s v="Pc Plst PC-102 PB (Princess/ Disney)"/>
    <n v="2"/>
    <s v="57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pc102pbprincessdisney57lsuntana"/>
    <s v=""/>
    <s v=""/>
    <m/>
  </r>
  <r>
    <x v="1646"/>
    <s v="Pc Plst SH 0121"/>
    <n v="3"/>
    <s v="9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sh012196pcuntana"/>
    <s v=""/>
    <s v=""/>
    <m/>
  </r>
  <r>
    <x v="1647"/>
    <s v="Pc Plst SN 7206"/>
    <n v="3"/>
    <n v="96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plstsn720696untana"/>
    <s v=""/>
    <s v=""/>
    <m/>
  </r>
  <r>
    <x v="1648"/>
    <s v="Pc Plst Topla PBC-05"/>
    <n v="6"/>
    <s v="2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plsttoplapbc0520lsuntana"/>
    <s v=""/>
    <s v=""/>
    <m/>
  </r>
  <r>
    <x v="1649"/>
    <s v="Pc Plst TT 6800-6802 kitty"/>
    <n v="4"/>
    <s v="9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plsttt68006802kitty96pcuntana"/>
    <s v=""/>
    <s v=""/>
    <m/>
  </r>
  <r>
    <x v="1650"/>
    <s v="Pc Plst TT 6800-6802 Thomas"/>
    <n v="2"/>
    <s v="9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plsttt68006802thomas96pcuntana"/>
    <s v=""/>
    <s v=""/>
    <m/>
  </r>
  <r>
    <x v="1651"/>
    <s v="Pc Plst WB-20108"/>
    <n v="1"/>
    <s v="9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plstwb2010896pcuntana"/>
    <s v=""/>
    <s v=""/>
    <m/>
  </r>
  <r>
    <x v="1"/>
    <s v="Pc PS 002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ps002120pcuntana"/>
    <s v=""/>
    <s v=""/>
    <m/>
  </r>
  <r>
    <x v="1652"/>
    <s v="Pc r 64"/>
    <n v="4"/>
    <s v="216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64216pcuntana"/>
    <s v=""/>
    <s v=""/>
    <m/>
  </r>
  <r>
    <x v="1"/>
    <s v="Pc rest BD 17728 A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17728a180pcsuntana"/>
    <s v=""/>
    <s v=""/>
    <m/>
  </r>
  <r>
    <x v="1"/>
    <s v="Pc rest BD 19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191180pcsuntana"/>
    <s v=""/>
    <s v=""/>
    <m/>
  </r>
  <r>
    <x v="1"/>
    <s v="Pc Rest BD 331-22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33122180pcsuntana"/>
    <s v=""/>
    <s v=""/>
    <m/>
  </r>
  <r>
    <x v="1"/>
    <s v="Pc rest BD 762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762300pcuntana"/>
    <s v=""/>
    <s v=""/>
    <m/>
  </r>
  <r>
    <x v="1"/>
    <s v="Pc rest BD 772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772300pcuntana"/>
    <s v=""/>
    <s v=""/>
    <m/>
  </r>
  <r>
    <x v="1"/>
    <s v="Pc Rest BD 866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stbd866144pcsuntana"/>
    <s v=""/>
    <s v=""/>
    <m/>
  </r>
  <r>
    <x v="1653"/>
    <s v="Pc Ret 1006"/>
    <n v="14"/>
    <s v="432 pc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ret1006432pcuntana"/>
    <s v=""/>
    <s v=""/>
    <m/>
  </r>
  <r>
    <x v="1654"/>
    <s v="Pc Ret 1123"/>
    <n v="1"/>
    <s v="1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112318lsuntana"/>
    <s v=""/>
    <s v=""/>
    <m/>
  </r>
  <r>
    <x v="1655"/>
    <s v="Pc Ret 192 coffee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192coffee240pcuntana"/>
    <s v=""/>
    <s v=""/>
    <m/>
  </r>
  <r>
    <x v="1656"/>
    <s v="Pc Ret 2 oval Burung Hantu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2ovalburunghantu40lsuntana"/>
    <s v=""/>
    <s v=""/>
    <m/>
  </r>
  <r>
    <x v="1657"/>
    <s v="Pc Ret 2M 8126A"/>
    <n v="1"/>
    <s v="16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2m8126a168pcuntana"/>
    <s v=""/>
    <s v=""/>
    <m/>
  </r>
  <r>
    <x v="1658"/>
    <s v="Pc Ret 2T 8850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2t8850untana"/>
    <s v=""/>
    <s v=""/>
    <m/>
  </r>
  <r>
    <x v="1659"/>
    <s v="Pc Ret 337"/>
    <n v="2"/>
    <s v="-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337untana"/>
    <s v=""/>
    <s v=""/>
    <m/>
  </r>
  <r>
    <x v="1660"/>
    <s v="Pc Ret 3478"/>
    <n v="2"/>
    <s v="12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34781200pcuntana"/>
    <s v=""/>
    <s v=""/>
    <m/>
  </r>
  <r>
    <x v="1"/>
    <s v="Pc Ret 385 Imitasi"/>
    <n v="0"/>
    <s v="27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385imitasi27lsuntana"/>
    <s v=""/>
    <s v=""/>
    <m/>
  </r>
  <r>
    <x v="1"/>
    <s v="Pc Ret 4172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4172120pcuntana"/>
    <s v=""/>
    <s v=""/>
    <m/>
  </r>
  <r>
    <x v="1661"/>
    <s v="Pc Ret 5080"/>
    <n v="1"/>
    <s v="216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5080216pcsuntana"/>
    <s v=""/>
    <s v=""/>
    <m/>
  </r>
  <r>
    <x v="1662"/>
    <s v="Pc Ret 5198"/>
    <n v="4"/>
    <s v="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51988lsuntana"/>
    <s v=""/>
    <s v=""/>
    <m/>
  </r>
  <r>
    <x v="1663"/>
    <s v="Pc Ret 6658"/>
    <n v="2"/>
    <s v="1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665810lsuntana"/>
    <s v=""/>
    <s v=""/>
    <m/>
  </r>
  <r>
    <x v="1664"/>
    <s v="Pc Ret 6806 (6813)/ 6808"/>
    <n v="7"/>
    <s v="2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ret68066813680820lsuntana"/>
    <s v=""/>
    <s v=""/>
    <m/>
  </r>
  <r>
    <x v="1665"/>
    <s v="Pc Ret 686"/>
    <n v="2"/>
    <s v="1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68610lsuntana"/>
    <s v=""/>
    <s v=""/>
    <m/>
  </r>
  <r>
    <x v="1666"/>
    <s v="Pc Ret 802(2)/ 8031(2)"/>
    <n v="2"/>
    <s v="1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80228031218lsuntana"/>
    <s v=""/>
    <s v=""/>
    <m/>
  </r>
  <r>
    <x v="1667"/>
    <s v="Pc Ret 8155(2)/ Ret 8118 (1)"/>
    <n v="3"/>
    <n v="198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ret81552ret81181198untana"/>
    <s v=""/>
    <s v=""/>
    <m/>
  </r>
  <r>
    <x v="1668"/>
    <s v="Pc Ret 8298 "/>
    <n v="1"/>
    <s v="1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29818lsuntana"/>
    <s v=""/>
    <s v=""/>
    <m/>
  </r>
  <r>
    <x v="1669"/>
    <s v="Pc Ret 8360"/>
    <n v="1"/>
    <s v="1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36018lsuntana"/>
    <s v=""/>
    <s v=""/>
    <m/>
  </r>
  <r>
    <x v="1670"/>
    <s v="Pc Ret 8833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833untana"/>
    <s v=""/>
    <s v=""/>
    <m/>
  </r>
  <r>
    <x v="1671"/>
    <s v="Pc Ret 8906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906untana"/>
    <s v=""/>
    <s v=""/>
    <m/>
  </r>
  <r>
    <x v="1672"/>
    <s v="Pc Ret 8963"/>
    <n v="1"/>
    <s v="21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8963216pcuntana"/>
    <s v=""/>
    <s v=""/>
    <m/>
  </r>
  <r>
    <x v="1673"/>
    <s v="Pc Ret 906 (6181)"/>
    <n v="7"/>
    <s v="2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ret906618120lsuntana"/>
    <s v=""/>
    <s v=""/>
    <m/>
  </r>
  <r>
    <x v="1674"/>
    <s v="Pc Ret 908"/>
    <n v="16"/>
    <s v="2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pcret90820lsuntana"/>
    <s v=""/>
    <s v=""/>
    <m/>
  </r>
  <r>
    <x v="1675"/>
    <s v="Pc Ret 9207 Strong"/>
    <n v="2"/>
    <s v="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9207strong20lsuntana"/>
    <s v=""/>
    <s v=""/>
    <m/>
  </r>
  <r>
    <x v="1676"/>
    <s v="Pc Ret 9308"/>
    <n v="1"/>
    <s v="1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930815lsuntana"/>
    <s v=""/>
    <s v=""/>
    <m/>
  </r>
  <r>
    <x v="1"/>
    <s v="Pc Ret BD 180 C"/>
    <n v="0"/>
    <n v="1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180c180untana"/>
    <s v=""/>
    <s v=""/>
    <m/>
  </r>
  <r>
    <x v="1"/>
    <s v="Pc Ret BD 180-26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18026180pcsuntana"/>
    <s v=""/>
    <s v=""/>
    <m/>
  </r>
  <r>
    <x v="1"/>
    <s v="Pc Ret BD 69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691180pcsuntana"/>
    <s v=""/>
    <s v=""/>
    <m/>
  </r>
  <r>
    <x v="1"/>
    <s v="Pc Ret BD 715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715180pcsuntana"/>
    <s v=""/>
    <s v=""/>
    <m/>
  </r>
  <r>
    <x v="1"/>
    <s v="Pc Ret BD 806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06180pcsuntana"/>
    <s v=""/>
    <s v=""/>
    <m/>
  </r>
  <r>
    <x v="1677"/>
    <s v="Pc Ret BD 812"/>
    <n v="1"/>
    <s v="18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bd812180pcsuntana"/>
    <s v=""/>
    <s v=""/>
    <m/>
  </r>
  <r>
    <x v="1"/>
    <s v="Pc Ret BD 828"/>
    <n v="0"/>
    <n v="1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28180untana"/>
    <s v=""/>
    <s v=""/>
    <m/>
  </r>
  <r>
    <x v="1"/>
    <s v="Pc Ret BD 828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28180pcsuntana"/>
    <s v=""/>
    <s v=""/>
    <m/>
  </r>
  <r>
    <x v="1678"/>
    <s v="Pc Ret BD 838"/>
    <n v="1"/>
    <s v="18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bd838180pcsuntana"/>
    <s v=""/>
    <s v=""/>
    <m/>
  </r>
  <r>
    <x v="1"/>
    <s v="Pc Ret BD 839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39144pcsuntana"/>
    <s v=""/>
    <s v=""/>
    <m/>
  </r>
  <r>
    <x v="1"/>
    <s v="Pc Ret BD 858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58144pcsuntana"/>
    <s v=""/>
    <s v=""/>
    <m/>
  </r>
  <r>
    <x v="1"/>
    <s v="Pc Ret BD 861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861180pcsuntana"/>
    <s v=""/>
    <s v=""/>
    <m/>
  </r>
  <r>
    <x v="1"/>
    <s v="Pc Ret BD 933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933180pcsuntana"/>
    <s v=""/>
    <s v=""/>
    <m/>
  </r>
  <r>
    <x v="1"/>
    <s v="Pc Ret BD 942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bd942180pcsuntana"/>
    <s v=""/>
    <s v=""/>
    <m/>
  </r>
  <r>
    <x v="1679"/>
    <s v="Pc Ret Beile Dog 8881(1)/ 8882 restleting(3)"/>
    <n v="4"/>
    <s v="2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beiledog888118882restleting320lsuntana"/>
    <s v=""/>
    <s v=""/>
    <m/>
  </r>
  <r>
    <x v="1"/>
    <s v="Pc Ret Cool Zone 8848"/>
    <n v="1"/>
    <s v="16 l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pcretcoolzone884816lsuntana"/>
    <s v=""/>
    <s v=""/>
    <m/>
  </r>
  <r>
    <x v="1680"/>
    <s v="Pc Ret CQ9-052"/>
    <n v="1"/>
    <s v="198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cq9052198pcuntana"/>
    <s v=""/>
    <s v=""/>
    <m/>
  </r>
  <r>
    <x v="1681"/>
    <s v="Pc Ret DM 6210"/>
    <n v="1"/>
    <s v="1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dm6210180pcuntana"/>
    <s v=""/>
    <s v=""/>
    <m/>
  </r>
  <r>
    <x v="1682"/>
    <s v="Pc Ret Hj D 4167"/>
    <n v="4"/>
    <s v="19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hjd4167192pcuntana"/>
    <s v=""/>
    <s v=""/>
    <m/>
  </r>
  <r>
    <x v="1"/>
    <s v="Pc Ret Hj D 4170"/>
    <n v="0"/>
    <m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hjd4170untana"/>
    <s v=""/>
    <s v=""/>
    <m/>
  </r>
  <r>
    <x v="1683"/>
    <s v="Pc Ret Imitasi 252"/>
    <n v="1"/>
    <s v="3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imitasi25236lsuntana"/>
    <s v=""/>
    <s v=""/>
    <m/>
  </r>
  <r>
    <x v="1684"/>
    <s v="Pc Ret Imitasi 385"/>
    <n v="2"/>
    <s v="27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imitasi38527lsuntana"/>
    <s v=""/>
    <s v=""/>
    <m/>
  </r>
  <r>
    <x v="1685"/>
    <s v="Pc Ret Imitasi Disney Mbl/ Ben-10/ Boneka/ Naruto/ Brb/ Strobery/ Spider"/>
    <n v="10"/>
    <s v="6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86"/>
    <s v="Pc Ret JX-5626 MM"/>
    <n v="2"/>
    <s v="3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jx5626mm360pcuntana"/>
    <s v=""/>
    <s v=""/>
    <m/>
  </r>
  <r>
    <x v="1687"/>
    <s v="Pc Ret JX-93007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jx93007144pcuntana"/>
    <s v=""/>
    <s v=""/>
    <m/>
  </r>
  <r>
    <x v="1688"/>
    <s v="Pc Ret Kain 1245 FR(11)/ 3175(1)"/>
    <n v="12"/>
    <s v="160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retkain1245fr1131751160pcuntana"/>
    <s v=""/>
    <s v=""/>
    <m/>
  </r>
  <r>
    <x v="1689"/>
    <s v="Pc Ret Kain XD 3308 FR"/>
    <n v="11"/>
    <s v="160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pcretkainxd3308fr160pcuntana"/>
    <s v=""/>
    <s v=""/>
    <m/>
  </r>
  <r>
    <x v="1690"/>
    <s v="Pc Ret Ky 1114"/>
    <n v="9"/>
    <s v="144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cretky1114144pcuntana"/>
    <s v=""/>
    <s v=""/>
    <m/>
  </r>
  <r>
    <x v="1691"/>
    <s v="Pc Ret Ky 1123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ky1123144pcuntana"/>
    <s v=""/>
    <s v=""/>
    <m/>
  </r>
  <r>
    <x v="1"/>
    <s v="Pc Ret Ky 1192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1192144pcuntana"/>
    <s v=""/>
    <s v=""/>
    <m/>
  </r>
  <r>
    <x v="1692"/>
    <s v="Pc Ret Ky 1194"/>
    <n v="5"/>
    <s v="14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retky1194144pcuntana"/>
    <s v=""/>
    <s v=""/>
    <m/>
  </r>
  <r>
    <x v="1693"/>
    <s v="Pc Ret Ky 1196"/>
    <n v="13"/>
    <s v="144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cretky1196144pcuntana"/>
    <s v=""/>
    <s v=""/>
    <m/>
  </r>
  <r>
    <x v="1"/>
    <s v="Pc Ret Ky 1202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1202144pcsuntana"/>
    <s v=""/>
    <s v=""/>
    <m/>
  </r>
  <r>
    <x v="1694"/>
    <s v="Pc Ret Ky 1203"/>
    <n v="2"/>
    <s v="144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ky1203144pcsuntana"/>
    <s v=""/>
    <s v=""/>
    <m/>
  </r>
  <r>
    <x v="1695"/>
    <s v="Pc Ret Ky 6159"/>
    <n v="7"/>
    <s v="14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retky6159144pcuntana"/>
    <s v=""/>
    <s v=""/>
    <m/>
  </r>
  <r>
    <x v="1696"/>
    <s v="Pc Ret Ky 6173"/>
    <n v="4"/>
    <s v="144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retky6173144pcuntana"/>
    <s v=""/>
    <s v=""/>
    <m/>
  </r>
  <r>
    <x v="1697"/>
    <s v="Pc Ret Ky 6186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ky6186144pcuntana"/>
    <s v=""/>
    <s v=""/>
    <m/>
  </r>
  <r>
    <x v="1698"/>
    <s v="Pc Ret Ky 6197"/>
    <n v="11"/>
    <s v="144 pc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pcretky6197144pcuntana"/>
    <s v=""/>
    <s v=""/>
    <m/>
  </r>
  <r>
    <x v="1699"/>
    <s v="Pc Ret Ky 6203(5)/ 6214 (1)"/>
    <n v="6"/>
    <s v="144 PC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retky6203562141144pcsuntana"/>
    <s v=""/>
    <s v=""/>
    <m/>
  </r>
  <r>
    <x v="1"/>
    <s v="Pc Ret Ky A 2009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a2009144pcuntana"/>
    <s v=""/>
    <s v=""/>
    <m/>
  </r>
  <r>
    <x v="1"/>
    <s v="Pc Ret Ky A 6201"/>
    <n v="0"/>
    <s v="14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kya6201144pcsuntana"/>
    <s v=""/>
    <s v=""/>
    <m/>
  </r>
  <r>
    <x v="1700"/>
    <s v="Pc Ret oval 2 Bunga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oval2bunga40lsuntana"/>
    <s v=""/>
    <s v=""/>
    <m/>
  </r>
  <r>
    <x v="1701"/>
    <s v="Pc Ret SF 1508 pita (30)"/>
    <n v="2"/>
    <s v="27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sf1508pita30270pcuntana"/>
    <s v=""/>
    <s v=""/>
    <m/>
  </r>
  <r>
    <x v="1702"/>
    <s v="Pc Ret SF 54 77"/>
    <n v="14"/>
    <s v="10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retsf5477100lsuntana"/>
    <s v=""/>
    <s v=""/>
    <m/>
  </r>
  <r>
    <x v="1703"/>
    <s v="Pc Ret SGp 2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sgp250lsuntana"/>
    <s v=""/>
    <s v=""/>
    <m/>
  </r>
  <r>
    <x v="1704"/>
    <s v="Pc Ret SH 7256/ jaring"/>
    <n v="3"/>
    <n v="288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retsh7256jaring288untana"/>
    <s v=""/>
    <s v=""/>
    <m/>
  </r>
  <r>
    <x v="1705"/>
    <s v="Pc Ret Strong moshi"/>
    <n v="1"/>
    <s v="33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strongmoshi33lsuntana"/>
    <s v=""/>
    <s v=""/>
    <m/>
  </r>
  <r>
    <x v="1706"/>
    <s v="Pc Ret TZ 1179"/>
    <n v="2"/>
    <s v="432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rettz1179432pcuntana"/>
    <s v=""/>
    <s v=""/>
    <m/>
  </r>
  <r>
    <x v="1"/>
    <s v="Pc Ret Worry WJ-2198"/>
    <n v="0"/>
    <s v="3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retworrywj2198360pcuntana"/>
    <s v=""/>
    <s v=""/>
    <m/>
  </r>
  <r>
    <x v="1707"/>
    <s v="Pc Ret XD 3305K"/>
    <n v="3"/>
    <n v="24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retxd3305k240untana"/>
    <s v=""/>
    <s v=""/>
    <m/>
  </r>
  <r>
    <x v="1708"/>
    <s v="Pc Ret XS 29N LoL garis black"/>
    <n v="38"/>
    <n v="144"/>
    <n v="38"/>
    <n v="38"/>
    <m/>
    <m/>
    <s v=""/>
    <n v="0"/>
    <s v=""/>
    <n v="0"/>
    <n v="38"/>
    <m/>
    <m/>
    <n v="38"/>
    <m/>
    <s v=""/>
    <n v="38"/>
    <m/>
    <s v=""/>
    <n v="38"/>
    <m/>
    <s v=""/>
    <n v="38"/>
    <m/>
    <s v="pcretxs29nlolgarisblack144untana"/>
    <s v=""/>
    <s v=""/>
    <m/>
  </r>
  <r>
    <x v="1709"/>
    <s v="Pc Ret Zhili 8952"/>
    <n v="1"/>
    <s v="21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cretzhili8952216pcuntana"/>
    <s v=""/>
    <s v=""/>
    <m/>
  </r>
  <r>
    <x v="1710"/>
    <s v="Pc Sandal km 16 Bk"/>
    <n v="2"/>
    <s v="144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csandalkm16bk144pcuntana"/>
    <s v=""/>
    <s v=""/>
    <m/>
  </r>
  <r>
    <x v="1711"/>
    <s v="Pc Set 8015 (A-008)"/>
    <n v="7"/>
    <s v="3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set8015a008360pcuntana"/>
    <s v=""/>
    <s v=""/>
    <m/>
  </r>
  <r>
    <x v="1"/>
    <s v="Pc Sorok Gasta 202 Hj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orokgasta202hj24lsnuntana"/>
    <s v=""/>
    <s v=""/>
    <m/>
  </r>
  <r>
    <x v="1712"/>
    <s v="Pc Spoon M. Mouse"/>
    <n v="13"/>
    <s v="2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pcspoonmmouse24lsuntana"/>
    <s v=""/>
    <s v=""/>
    <m/>
  </r>
  <r>
    <x v="1713"/>
    <s v="Pc Susun Saka 2 susun"/>
    <n v="14"/>
    <s v="2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csusunsaka2susun20lsuntana"/>
    <s v=""/>
    <s v=""/>
    <m/>
  </r>
  <r>
    <x v="1"/>
    <s v="Pc Susun Sika FIR"/>
    <n v="0"/>
    <s v="1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usunsikafir16lsuntana"/>
    <s v=""/>
    <s v=""/>
    <m/>
  </r>
  <r>
    <x v="1714"/>
    <s v="Pc Tesla TS 777"/>
    <n v="7"/>
    <s v="24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teslats77724lsuntana"/>
    <s v=""/>
    <s v=""/>
    <m/>
  </r>
  <r>
    <x v="1"/>
    <s v="Pc Topla 2878"/>
    <n v="0"/>
    <s v="21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topla2878216pcsuntana"/>
    <s v=""/>
    <s v=""/>
    <m/>
  </r>
  <r>
    <x v="1715"/>
    <s v="Pc Topla 2879 B"/>
    <n v="5"/>
    <s v="192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topla2879b192pcsuntana"/>
    <s v=""/>
    <s v=""/>
    <m/>
  </r>
  <r>
    <x v="1716"/>
    <s v="Pc Topla PL 05"/>
    <n v="4"/>
    <s v="2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ctoplapl05240lsuntana"/>
    <s v=""/>
    <s v=""/>
    <m/>
  </r>
  <r>
    <x v="1717"/>
    <s v="Pc WLT 9905 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wlt990524lsuntana"/>
    <s v=""/>
    <s v=""/>
    <m/>
  </r>
  <r>
    <x v="1718"/>
    <s v="Pc WLT 9906 "/>
    <n v="12"/>
    <s v="288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wlt9906288pcuntana"/>
    <s v=""/>
    <s v=""/>
    <m/>
  </r>
  <r>
    <x v="1719"/>
    <s v="Pc WLT 9907"/>
    <n v="3"/>
    <s v="288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wlt9907288pcuntana"/>
    <s v=""/>
    <s v=""/>
    <m/>
  </r>
  <r>
    <x v="1720"/>
    <s v="Pc WLT 9908"/>
    <n v="7"/>
    <s v="288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cwlt9908288pcuntana"/>
    <s v=""/>
    <s v=""/>
    <m/>
  </r>
  <r>
    <x v="1721"/>
    <s v="Pc WLT 9909"/>
    <n v="12"/>
    <s v="24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cwlt990924lsuntana"/>
    <s v=""/>
    <s v=""/>
    <m/>
  </r>
  <r>
    <x v="1722"/>
    <s v="Pc WLT 9910"/>
    <n v="3"/>
    <s v="24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cwlt991024lsuntana"/>
    <s v=""/>
    <s v=""/>
    <m/>
  </r>
  <r>
    <x v="1723"/>
    <s v="Pc XM 7222 Hk"/>
    <n v="6"/>
    <s v="192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xm7222hk192pcuntana"/>
    <s v=""/>
    <s v=""/>
    <m/>
  </r>
  <r>
    <x v="1724"/>
    <s v="Pc XM D222 FR"/>
    <n v="6"/>
    <s v="192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cxmd222fr192pcuntana"/>
    <s v=""/>
    <s v=""/>
    <m/>
  </r>
  <r>
    <x v="1"/>
    <s v="PC/ Stationery set 8801"/>
    <n v="0"/>
    <s v="4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tationeryset8801480pcuntana"/>
    <s v=""/>
    <s v=""/>
    <m/>
  </r>
  <r>
    <x v="1725"/>
    <s v="Pc/ Stationery set 8801 kantong blk"/>
    <n v="10"/>
    <s v="6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cstationeryset8801kantongblk600pcuntana"/>
    <s v=""/>
    <s v=""/>
    <m/>
  </r>
  <r>
    <x v="1"/>
    <s v="PC/ Stationery set 8802"/>
    <n v="0"/>
    <s v="7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cstationeryset8802720pcuntana"/>
    <s v=""/>
    <s v=""/>
    <m/>
  </r>
  <r>
    <x v="1726"/>
    <s v="Pc/ Stationery Tp set 2233 Blk"/>
    <n v="5"/>
    <s v="48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cstationerytpset2233blk480pcuntana"/>
    <s v=""/>
    <s v=""/>
    <m/>
  </r>
  <r>
    <x v="1727"/>
    <s v="Pembatas/ L Leaf Nariko 690"/>
    <n v="10"/>
    <s v="8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embataslleafnariko690800pcuntana"/>
    <s v=""/>
    <s v=""/>
    <m/>
  </r>
  <r>
    <x v="1728"/>
    <s v="Pen Stand JX 3811"/>
    <n v="1"/>
    <s v="14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tandjx3811144pcuntana"/>
    <s v=""/>
    <s v=""/>
    <m/>
  </r>
  <r>
    <x v="1"/>
    <s v="Penghapus W/B 803 B Enter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803benter48lsuntana"/>
    <s v=""/>
    <s v=""/>
    <m/>
  </r>
  <r>
    <x v="1"/>
    <s v="Penghapus W/B B 803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b80348lsnuntana"/>
    <s v=""/>
    <s v=""/>
    <m/>
  </r>
  <r>
    <x v="1729"/>
    <s v="Penghapus W/B clear B"/>
    <n v="5"/>
    <s v="48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ghapuswbclearb48lsnuntana"/>
    <s v=""/>
    <s v=""/>
    <m/>
  </r>
  <r>
    <x v="1730"/>
    <s v="Penghapus W/B clear k"/>
    <n v="0"/>
    <s v="60 LSN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penghapuswbcleark60lsnuntana"/>
    <s v=""/>
    <s v=""/>
    <m/>
  </r>
  <r>
    <x v="1"/>
    <s v="Penghapus W/B Enter 802 k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enter802k60lsnuntana"/>
    <s v=""/>
    <s v=""/>
    <m/>
  </r>
  <r>
    <x v="1"/>
    <s v="Penghapus W/B Enter 803 B"/>
    <n v="1"/>
    <s v="48 LSN"/>
    <n v="0"/>
    <n v="1"/>
    <m/>
    <n v="0"/>
    <n v="0"/>
    <n v="0"/>
    <s v=""/>
    <n v="0"/>
    <n v="1"/>
    <m/>
    <m/>
    <n v="1"/>
    <m/>
    <s v=""/>
    <n v="1"/>
    <m/>
    <s v=""/>
    <n v="1"/>
    <m/>
    <s v=""/>
    <n v="1"/>
    <m/>
    <s v="penghapuswbenter803b48lsnuntana"/>
    <n v="116"/>
    <s v=""/>
    <m/>
  </r>
  <r>
    <x v="1"/>
    <s v="Penghapus W/B Enter 823 Kecil Lubang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enter823kecillubang60lsnuntana"/>
    <s v=""/>
    <s v=""/>
    <m/>
  </r>
  <r>
    <x v="1731"/>
    <s v="Penghapus W/B Enter Kecil 823"/>
    <n v="3"/>
    <s v="6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ghapuswbenterkecil82360lsnuntana"/>
    <s v=""/>
    <s v=""/>
    <m/>
  </r>
  <r>
    <x v="1"/>
    <s v="Penghapus W/B Gunindo 803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gunindo80330lsuntana"/>
    <s v=""/>
    <s v=""/>
    <m/>
  </r>
  <r>
    <x v="1732"/>
    <s v="Penghapus W/B Kenjoy lubang K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ghapuswbkenjoylubangk60lsuntana"/>
    <s v=""/>
    <s v=""/>
    <m/>
  </r>
  <r>
    <x v="1"/>
    <s v="Penghapus W/B Kenjoy Lubang Kecil "/>
    <n v="0"/>
    <s v="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ghapuswbkenjoylubangkecil60pcsuntana"/>
    <s v=""/>
    <s v=""/>
    <m/>
  </r>
  <r>
    <x v="1733"/>
    <s v="Penghapus W/B T 68"/>
    <n v="1"/>
    <s v="24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ghapuswbt68240pcsuntana"/>
    <s v=""/>
    <s v=""/>
    <m/>
  </r>
  <r>
    <x v="1734"/>
    <s v="Pensil (SBS) 1 Set"/>
    <n v="3"/>
    <s v="3600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silsbs1set3600pcuntana"/>
    <s v=""/>
    <s v=""/>
    <m/>
  </r>
  <r>
    <x v="1735"/>
    <s v="Pensil + Kuas Staedler 256-261"/>
    <n v="2"/>
    <s v="7 1/2 gr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kuasstaedler256261712grsuntana"/>
    <s v=""/>
    <s v=""/>
    <m/>
  </r>
  <r>
    <x v="1736"/>
    <s v="Pensil + Stip 378 mobil (36)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stip378mobil3624boxuntana"/>
    <s v=""/>
    <s v=""/>
    <m/>
  </r>
  <r>
    <x v="1737"/>
    <s v="Pensil + Stip 5221 Ninja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5221ninja20boxuntana"/>
    <s v=""/>
    <s v=""/>
    <m/>
  </r>
  <r>
    <x v="1738"/>
    <s v="Pensil + Stip 5221 Ninja"/>
    <n v="1"/>
    <s v="23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5221ninja23boxuntana"/>
    <s v=""/>
    <s v=""/>
    <m/>
  </r>
  <r>
    <x v="1739"/>
    <s v="Pensil + Stip Boneka 5520 (36)"/>
    <n v="1"/>
    <s v="27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boneka55203627boxuntana"/>
    <s v=""/>
    <s v=""/>
    <m/>
  </r>
  <r>
    <x v="1740"/>
    <s v="Pensil + Stip Klg KB-147 (30)"/>
    <n v="5"/>
    <s v="96 tabung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stipklgkb1473096tabunguntana"/>
    <s v=""/>
    <s v=""/>
    <m/>
  </r>
  <r>
    <x v="1741"/>
    <s v="Pensil + Stip Klg KB-148"/>
    <n v="4"/>
    <s v="96 tabung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stipklgkb14896tabunguntana"/>
    <s v=""/>
    <s v=""/>
    <m/>
  </r>
  <r>
    <x v="1742"/>
    <s v="Pensil + Stip Kodok 033"/>
    <n v="1"/>
    <s v="19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stipkodok03319boxuntana"/>
    <s v=""/>
    <s v=""/>
    <m/>
  </r>
  <r>
    <x v="1743"/>
    <s v="Pensil 2B Fancy (36) 8 Seri"/>
    <n v="1"/>
    <s v="80 p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2bfancy368seri80pkuntana"/>
    <s v=""/>
    <s v=""/>
    <m/>
  </r>
  <r>
    <x v="1744"/>
    <s v="Pensil 2B Fancy Ky FPP50"/>
    <n v="8"/>
    <s v="60 pot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ensil2bfancykyfpp5060potuntana"/>
    <s v=""/>
    <s v=""/>
    <m/>
  </r>
  <r>
    <x v="1745"/>
    <s v="Pensil 2B Flouren Zendi 288 (36)"/>
    <n v="62"/>
    <s v="48 box"/>
    <n v="62"/>
    <n v="62"/>
    <m/>
    <m/>
    <s v=""/>
    <n v="0"/>
    <s v=""/>
    <n v="0"/>
    <n v="62"/>
    <m/>
    <m/>
    <n v="62"/>
    <m/>
    <s v=""/>
    <n v="62"/>
    <m/>
    <s v=""/>
    <n v="62"/>
    <m/>
    <s v=""/>
    <n v="62"/>
    <m/>
    <s v="pensil2bflourenzendi2883648boxuntana"/>
    <s v=""/>
    <s v=""/>
    <m/>
  </r>
  <r>
    <x v="1746"/>
    <s v="Pensil 2B Flouren+stip 388(36)"/>
    <n v="50"/>
    <s v="48 box"/>
    <n v="50"/>
    <n v="50"/>
    <m/>
    <m/>
    <s v=""/>
    <n v="0"/>
    <s v=""/>
    <n v="0"/>
    <n v="50"/>
    <m/>
    <m/>
    <n v="50"/>
    <m/>
    <s v=""/>
    <n v="50"/>
    <m/>
    <s v=""/>
    <n v="50"/>
    <m/>
    <s v=""/>
    <n v="50"/>
    <m/>
    <s v="pensil2bflourenstip3883648boxuntana"/>
    <s v=""/>
    <s v=""/>
    <m/>
  </r>
  <r>
    <x v="1747"/>
    <s v="Pensil 2B Holoscop"/>
    <n v="2"/>
    <s v="30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2bholoscop30gruntana"/>
    <s v=""/>
    <s v=""/>
    <m/>
  </r>
  <r>
    <x v="1748"/>
    <s v="Pensil 6925 A putar"/>
    <n v="2"/>
    <s v="4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6925aputar40boxuntana"/>
    <s v=""/>
    <s v=""/>
    <m/>
  </r>
  <r>
    <x v="1"/>
    <s v="Pensil 6925 ATAS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6925atas40boxuntana"/>
    <s v=""/>
    <s v=""/>
    <m/>
  </r>
  <r>
    <x v="1749"/>
    <s v="Pensil Carpenter 500"/>
    <n v="4"/>
    <s v="20 GR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carpenter50020grsuntana"/>
    <s v=""/>
    <s v=""/>
    <m/>
  </r>
  <r>
    <x v="1750"/>
    <s v="Pensil Chung Hwa 2B 6151"/>
    <n v="5"/>
    <s v="30 gr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chunghwa2b615130grsuntana"/>
    <s v=""/>
    <s v=""/>
    <m/>
  </r>
  <r>
    <x v="1751"/>
    <s v="Pensil Chung Hwa 6161 2B"/>
    <n v="2"/>
    <s v="30 gr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chunghwa61612b30gruntana"/>
    <s v=""/>
    <s v=""/>
    <m/>
  </r>
  <r>
    <x v="1"/>
    <s v="Pensil Chung Hwa 8899"/>
    <n v="0"/>
    <s v="3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chunghwa889930gruntana"/>
    <s v=""/>
    <s v=""/>
    <m/>
  </r>
  <r>
    <x v="1752"/>
    <s v="Pensil Collen 2B"/>
    <n v="0"/>
    <s v="40 box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pensilcollen2b40boxuntana"/>
    <s v=""/>
    <s v=""/>
    <m/>
  </r>
  <r>
    <x v="1753"/>
    <s v="Pensil Cowry 2B Fancy"/>
    <n v="55"/>
    <s v="20 gr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pensilcowry2bfancy20gruntana"/>
    <s v=""/>
    <s v=""/>
    <m/>
  </r>
  <r>
    <x v="1754"/>
    <s v="Pensil DM 5188"/>
    <n v="41"/>
    <s v="240 ls"/>
    <n v="41"/>
    <n v="41"/>
    <m/>
    <m/>
    <s v=""/>
    <n v="0"/>
    <s v=""/>
    <n v="0"/>
    <n v="41"/>
    <m/>
    <m/>
    <n v="41"/>
    <m/>
    <s v=""/>
    <n v="41"/>
    <m/>
    <s v=""/>
    <n v="41"/>
    <m/>
    <s v=""/>
    <n v="41"/>
    <m/>
    <s v="pensildm5188240lsuntana"/>
    <s v=""/>
    <s v=""/>
    <m/>
  </r>
  <r>
    <x v="1755"/>
    <s v="Pensil DM 7812"/>
    <n v="3"/>
    <s v="1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sildm781210boxuntana"/>
    <s v=""/>
    <s v=""/>
    <m/>
  </r>
  <r>
    <x v="1"/>
    <s v="Pensil Fancy 2B Dsy Tp Stip 001"/>
    <n v="0"/>
    <s v="4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fancy2bdsytpstip00140gruntana"/>
    <s v=""/>
    <s v=""/>
    <m/>
  </r>
  <r>
    <x v="1756"/>
    <s v="Pensil Fancy lucu (100)"/>
    <n v="23"/>
    <s v="24 dos"/>
    <n v="22"/>
    <n v="23"/>
    <m/>
    <m/>
    <s v=""/>
    <n v="-1"/>
    <s v=""/>
    <n v="-1"/>
    <n v="22"/>
    <m/>
    <m/>
    <n v="22"/>
    <m/>
    <s v=""/>
    <n v="22"/>
    <m/>
    <s v=""/>
    <n v="22"/>
    <m/>
    <s v=""/>
    <n v="22"/>
    <m/>
    <s v="pensilfancylucu10024dosuntana"/>
    <s v=""/>
    <n v="17"/>
    <m/>
  </r>
  <r>
    <x v="1757"/>
    <s v="Pensil Grebell paket ujian"/>
    <n v="8"/>
    <s v="288 set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ensilgrebellpaketujian288setuntana"/>
    <s v=""/>
    <s v=""/>
    <m/>
  </r>
  <r>
    <x v="1758"/>
    <s v="Pensil HB RT 6 (makro)"/>
    <n v="1"/>
    <s v="40 do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hbrt6makro40dosuntana"/>
    <s v=""/>
    <s v=""/>
    <m/>
  </r>
  <r>
    <x v="1759"/>
    <s v="Pensil Jumbo + asahan (458)"/>
    <n v="4"/>
    <s v="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jumboasahan45850lsuntana"/>
    <s v=""/>
    <s v=""/>
    <m/>
  </r>
  <r>
    <x v="1760"/>
    <s v="Pensil Jumbo biasa (1058)"/>
    <n v="10"/>
    <s v="10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ensiljumbobiasa1058100lsuntana"/>
    <s v=""/>
    <s v=""/>
    <m/>
  </r>
  <r>
    <x v="1"/>
    <s v="Pensil Kayagi 202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202230grsuntana"/>
    <s v=""/>
    <s v=""/>
    <m/>
  </r>
  <r>
    <x v="1"/>
    <s v="Pensil Kayagi 2026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202630grsuntana"/>
    <s v=""/>
    <s v=""/>
    <m/>
  </r>
  <r>
    <x v="1"/>
    <s v="Pensil Kayagi 3025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2530grsuntana"/>
    <s v=""/>
    <s v=""/>
    <m/>
  </r>
  <r>
    <x v="1"/>
    <s v="Pensil Kayagi 3039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3930grsuntana"/>
    <s v=""/>
    <s v=""/>
    <m/>
  </r>
  <r>
    <x v="1"/>
    <s v="Pensil Kayagi 304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4030grsuntana"/>
    <s v=""/>
    <s v=""/>
    <m/>
  </r>
  <r>
    <x v="1"/>
    <s v="Pensil Kayagi 304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4230grsuntana"/>
    <s v=""/>
    <s v=""/>
    <m/>
  </r>
  <r>
    <x v="1"/>
    <s v="Pensil Kayagi 305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5030grsuntana"/>
    <s v=""/>
    <s v=""/>
    <m/>
  </r>
  <r>
    <x v="1"/>
    <s v="Pensil Kayagi 305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5230grsuntana"/>
    <s v=""/>
    <s v=""/>
    <m/>
  </r>
  <r>
    <x v="1"/>
    <s v="Pensil Kayagi 306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kayagi306030grsuntana"/>
    <s v=""/>
    <s v=""/>
    <m/>
  </r>
  <r>
    <x v="1"/>
    <s v="Pensil L Tree S 3061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ltrees306140boxuntana"/>
    <s v=""/>
    <s v=""/>
    <m/>
  </r>
  <r>
    <x v="1"/>
    <s v="Pensil L Tree S 3062"/>
    <n v="0"/>
    <s v="4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ltrees306240boxuntana"/>
    <s v=""/>
    <s v=""/>
    <m/>
  </r>
  <r>
    <x v="1761"/>
    <s v="Pensil metalik white word"/>
    <n v="2"/>
    <s v="2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ensilmetalikwhiteword240lsuntana"/>
    <s v=""/>
    <s v=""/>
    <m/>
  </r>
  <r>
    <x v="1"/>
    <s v="Pensil PF 3060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pf306030grsuntana"/>
    <s v=""/>
    <s v=""/>
    <m/>
  </r>
  <r>
    <x v="1"/>
    <s v="Pensil PF 3062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pf306230grsuntana"/>
    <s v=""/>
    <s v=""/>
    <m/>
  </r>
  <r>
    <x v="1"/>
    <s v="Pensil PF 3065"/>
    <n v="0"/>
    <s v="3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pf306530grsuntana"/>
    <s v=""/>
    <s v=""/>
    <m/>
  </r>
  <r>
    <x v="1"/>
    <s v="Pensil TF 168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tf16820grsuntana"/>
    <s v=""/>
    <s v=""/>
    <m/>
  </r>
  <r>
    <x v="1762"/>
    <s v="Pensil TF 188"/>
    <n v="3"/>
    <s v="20 GR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ensiltf18820grsuntana"/>
    <s v=""/>
    <s v=""/>
    <m/>
  </r>
  <r>
    <x v="1763"/>
    <s v="Pensil TF 288"/>
    <n v="4"/>
    <s v="20 GRS"/>
    <n v="3"/>
    <n v="4"/>
    <m/>
    <m/>
    <s v=""/>
    <n v="-1"/>
    <s v=""/>
    <n v="-1"/>
    <n v="3"/>
    <m/>
    <m/>
    <n v="3"/>
    <m/>
    <s v=""/>
    <n v="3"/>
    <m/>
    <s v=""/>
    <n v="3"/>
    <m/>
    <s v=""/>
    <n v="3"/>
    <m/>
    <s v="pensiltf28820grsuntana"/>
    <s v=""/>
    <n v="150"/>
    <m/>
  </r>
  <r>
    <x v="1764"/>
    <s v="Pensil TF 488"/>
    <n v="5"/>
    <s v="20 GR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tf48820grsuntana"/>
    <s v=""/>
    <s v=""/>
    <m/>
  </r>
  <r>
    <x v="1765"/>
    <s v="Pensil TF 588"/>
    <n v="1"/>
    <s v="20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tf58820grsuntana"/>
    <s v=""/>
    <s v=""/>
    <m/>
  </r>
  <r>
    <x v="1766"/>
    <s v="Pensil TF 688"/>
    <n v="6"/>
    <s v="20 GR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ensiltf68820grsuntana"/>
    <s v=""/>
    <s v=""/>
    <m/>
  </r>
  <r>
    <x v="1"/>
    <s v="Pensil TF 77 S depan kantor"/>
    <n v="0"/>
    <s v="2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tf77sdepankantor20gruntana"/>
    <s v=""/>
    <s v=""/>
    <m/>
  </r>
  <r>
    <x v="1767"/>
    <s v="Pensil TF 788"/>
    <n v="5"/>
    <s v="20 GR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tf78820grsuntana"/>
    <s v=""/>
    <s v=""/>
    <m/>
  </r>
  <r>
    <x v="1768"/>
    <s v="Pensil TF 88 S"/>
    <n v="101"/>
    <s v="20 gr"/>
    <n v="101"/>
    <n v="101"/>
    <m/>
    <m/>
    <s v=""/>
    <n v="0"/>
    <s v=""/>
    <n v="0"/>
    <n v="101"/>
    <m/>
    <m/>
    <n v="101"/>
    <m/>
    <s v=""/>
    <n v="101"/>
    <m/>
    <s v=""/>
    <n v="101"/>
    <m/>
    <s v=""/>
    <n v="101"/>
    <m/>
    <s v="pensiltf88s20gruntana"/>
    <s v=""/>
    <s v=""/>
    <m/>
  </r>
  <r>
    <x v="1769"/>
    <s v="Pensil TF 888"/>
    <n v="1"/>
    <s v="20 GR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tf88820grsuntana"/>
    <s v=""/>
    <s v=""/>
    <m/>
  </r>
  <r>
    <x v="1"/>
    <s v="Pensil TF 988"/>
    <n v="0"/>
    <s v="20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ensiltf98820grsuntana"/>
    <s v=""/>
    <s v=""/>
    <m/>
  </r>
  <r>
    <x v="1770"/>
    <s v="Pensil TF 99 S"/>
    <n v="46"/>
    <s v="20 gr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pensiltf99s20gruntana"/>
    <s v=""/>
    <s v=""/>
    <m/>
  </r>
  <r>
    <x v="1771"/>
    <s v="Pensil TZ PC LE"/>
    <n v="5"/>
    <s v="60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ensiltzpcle60boxuntana"/>
    <s v=""/>
    <s v=""/>
    <m/>
  </r>
  <r>
    <x v="1772"/>
    <s v="Pensil Unicorn P588 (50)"/>
    <n v="7"/>
    <s v="72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ensilunicornp5885072boxuntana"/>
    <s v=""/>
    <s v=""/>
    <m/>
  </r>
  <r>
    <x v="1773"/>
    <s v="Pensil Venox (Bensia) (100)"/>
    <n v="86"/>
    <s v="32 box"/>
    <n v="86"/>
    <n v="86"/>
    <m/>
    <m/>
    <s v=""/>
    <n v="0"/>
    <s v=""/>
    <n v="0"/>
    <n v="86"/>
    <m/>
    <m/>
    <n v="86"/>
    <m/>
    <s v=""/>
    <n v="86"/>
    <m/>
    <s v=""/>
    <n v="86"/>
    <m/>
    <s v=""/>
    <n v="86"/>
    <m/>
    <s v="pensilvenoxbensia10032boxuntana"/>
    <s v=""/>
    <s v=""/>
    <m/>
  </r>
  <r>
    <x v="1774"/>
    <s v="Pensil warna 12w pjg Zoo"/>
    <n v="24"/>
    <s v="240 pc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pensilwarna12wpjgzoo240pcuntana"/>
    <s v=""/>
    <s v=""/>
    <m/>
  </r>
  <r>
    <x v="1775"/>
    <s v="Pensil Warna KY CP 1224"/>
    <n v="1"/>
    <s v="144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ensilwarnakycp1224144lsnuntana"/>
    <s v=""/>
    <s v=""/>
    <m/>
  </r>
  <r>
    <x v="1776"/>
    <s v="Pensil XD 2071 (40)"/>
    <n v="6"/>
    <s v="40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ensilxd20714040boxuntana"/>
    <s v=""/>
    <s v=""/>
    <m/>
  </r>
  <r>
    <x v="1777"/>
    <s v="Pensil Zhong Hwa 69 2B"/>
    <n v="4"/>
    <s v="1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ensilzhonghwa692b10boxuntana"/>
    <s v=""/>
    <s v=""/>
    <m/>
  </r>
  <r>
    <x v="1"/>
    <s v="Pianika Altoz Kain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altozkain12pcsuntana"/>
    <s v=""/>
    <s v=""/>
    <m/>
  </r>
  <r>
    <x v="1778"/>
    <s v="Pianika Altoz Koper Br"/>
    <n v="0"/>
    <s v="12 PCS"/>
    <n v="10"/>
    <n v="0"/>
    <n v="10"/>
    <m/>
    <s v=""/>
    <n v="0"/>
    <n v="10"/>
    <n v="10"/>
    <n v="10"/>
    <m/>
    <m/>
    <n v="10"/>
    <m/>
    <s v=""/>
    <n v="10"/>
    <m/>
    <s v=""/>
    <n v="10"/>
    <m/>
    <s v=""/>
    <n v="10"/>
    <m/>
    <s v="pianikaaltozkoperbr12pcsuntana"/>
    <s v=""/>
    <s v=""/>
    <m/>
  </r>
  <r>
    <x v="1779"/>
    <s v="Pianika Altoz Koper Mr"/>
    <n v="0"/>
    <s v="12 PCS"/>
    <n v="3"/>
    <n v="0"/>
    <n v="3"/>
    <m/>
    <s v=""/>
    <n v="0"/>
    <n v="3"/>
    <n v="3"/>
    <n v="3"/>
    <m/>
    <m/>
    <n v="3"/>
    <m/>
    <s v=""/>
    <n v="3"/>
    <m/>
    <s v=""/>
    <n v="3"/>
    <m/>
    <s v=""/>
    <n v="3"/>
    <m/>
    <s v="pianikaaltozkopermr12pcsuntana"/>
    <s v=""/>
    <s v=""/>
    <m/>
  </r>
  <r>
    <x v="1"/>
    <s v="Pianika brother B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brotherb12pcsuntana"/>
    <s v=""/>
    <s v=""/>
    <m/>
  </r>
  <r>
    <x v="1"/>
    <s v="Pianika Brother P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brotherp12pcsuntana"/>
    <s v=""/>
    <s v=""/>
    <m/>
  </r>
  <r>
    <x v="1"/>
    <s v="Pianika D.H Box Premium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dhboxpremium10pcsuntana"/>
    <s v=""/>
    <s v=""/>
    <m/>
  </r>
  <r>
    <x v="1"/>
    <s v="Pianika Gambar Cewek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gambarcewek12pcsuntana"/>
    <s v=""/>
    <s v=""/>
    <m/>
  </r>
  <r>
    <x v="1"/>
    <s v="Pianika Gambar Cewek TZ 326"/>
    <n v="0"/>
    <n v="24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gambarcewektz32624untana"/>
    <s v=""/>
    <s v=""/>
    <m/>
  </r>
  <r>
    <x v="1"/>
    <s v="Pianika Gambar Cowok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gambarcowok12pcsuntana"/>
    <s v=""/>
    <s v=""/>
    <m/>
  </r>
  <r>
    <x v="1"/>
    <s v="Pianika Koper Fluffy"/>
    <n v="0"/>
    <s v="1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koperfluffy10pcsuntana"/>
    <s v=""/>
    <s v=""/>
    <m/>
  </r>
  <r>
    <x v="1780"/>
    <s v="Pianika Lovely"/>
    <n v="14"/>
    <s v="12 PCS"/>
    <n v="73"/>
    <n v="14"/>
    <n v="73"/>
    <m/>
    <s v=""/>
    <n v="-9"/>
    <n v="68"/>
    <n v="59"/>
    <n v="73"/>
    <m/>
    <m/>
    <n v="73"/>
    <m/>
    <s v=""/>
    <n v="73"/>
    <m/>
    <s v=""/>
    <n v="73"/>
    <m/>
    <s v=""/>
    <n v="73"/>
    <m/>
    <s v="pianikalovely12pcsuntana"/>
    <s v=""/>
    <n v="9"/>
    <m/>
  </r>
  <r>
    <x v="1"/>
    <s v="Pianika Lovely"/>
    <n v="1"/>
    <s v="20 PCS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pianikalovely20pcsuntana"/>
    <s v=""/>
    <s v=""/>
    <m/>
  </r>
  <r>
    <x v="1"/>
    <s v="Pianika Lovely"/>
    <n v="22"/>
    <s v="40 PCS"/>
    <n v="0"/>
    <n v="22"/>
    <n v="0"/>
    <m/>
    <s v=""/>
    <n v="0"/>
    <n v="-22"/>
    <n v="-22"/>
    <n v="0"/>
    <m/>
    <m/>
    <n v="0"/>
    <m/>
    <s v=""/>
    <n v="0"/>
    <m/>
    <s v=""/>
    <n v="0"/>
    <m/>
    <s v=""/>
    <n v="0"/>
    <m/>
    <s v="pianikalovely40pcsuntana"/>
    <s v=""/>
    <s v=""/>
    <m/>
  </r>
  <r>
    <x v="1"/>
    <s v="Pianika Marvel Box"/>
    <n v="0"/>
    <s v="12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pianikamarvelbox12pcsuntana"/>
    <n v="63"/>
    <s v=""/>
    <m/>
  </r>
  <r>
    <x v="1"/>
    <s v="Pianika Marvel Kain"/>
    <n v="0"/>
    <s v="12 PCS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pianikamarvelkain12pcsuntana"/>
    <n v="64"/>
    <s v=""/>
    <m/>
  </r>
  <r>
    <x v="1"/>
    <s v="Pianika Super Pro Tas"/>
    <n v="0"/>
    <s v="12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anikasuperprotas12pcsuntana"/>
    <s v=""/>
    <s v=""/>
    <m/>
  </r>
  <r>
    <x v="1"/>
    <s v="Piring Cat air 003 besar Katak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ringcatair003besarkatak48lsuntana"/>
    <s v=""/>
    <s v=""/>
    <m/>
  </r>
  <r>
    <x v="1"/>
    <s v="Piring Cat air 005 Sdg Kumbang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ringcatair005sdgkumbang48lsuntana"/>
    <s v=""/>
    <s v=""/>
    <m/>
  </r>
  <r>
    <x v="1781"/>
    <s v="Piring Cat air 006 B Kumbang"/>
    <n v="7"/>
    <s v="48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iringcatair006bkumbang48lsuntana"/>
    <s v=""/>
    <s v=""/>
    <m/>
  </r>
  <r>
    <x v="1782"/>
    <s v="Piring Cat air 009 B Boneka"/>
    <n v="14"/>
    <s v="48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piringcatair009bboneka48lsuntana"/>
    <s v=""/>
    <s v=""/>
    <m/>
  </r>
  <r>
    <x v="1783"/>
    <s v="Piring Cat air Bunga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ringcatairbunga60lsuntana"/>
    <s v=""/>
    <s v=""/>
    <m/>
  </r>
  <r>
    <x v="1"/>
    <s v="Piring cat air Nakoya 108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ringcatairnakoya10824lsuntana"/>
    <s v=""/>
    <s v=""/>
    <m/>
  </r>
  <r>
    <x v="1784"/>
    <s v="Piring Cat air segi (L Ku)"/>
    <n v="2"/>
    <s v="7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ringcatairsegilku72lsuntana"/>
    <s v=""/>
    <s v=""/>
    <m/>
  </r>
  <r>
    <x v="1785"/>
    <s v="Piring Cat air segi (L Ku)"/>
    <n v="18"/>
    <s v="80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piringcatairsegilku80lsuntana"/>
    <s v=""/>
    <s v=""/>
    <m/>
  </r>
  <r>
    <x v="1786"/>
    <s v="Pisau ukir 4 pc"/>
    <n v="1"/>
    <s v="3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isauukir4pc360pcuntana"/>
    <s v=""/>
    <s v=""/>
    <m/>
  </r>
  <r>
    <x v="1787"/>
    <s v="Pita 18 polos motif"/>
    <n v="2"/>
    <n v="24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18polosmotif2400untana"/>
    <s v=""/>
    <s v=""/>
    <m/>
  </r>
  <r>
    <x v="1"/>
    <s v="Pita 18 renda motif"/>
    <n v="0"/>
    <n v="24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18rendamotif2400untana"/>
    <s v=""/>
    <s v=""/>
    <m/>
  </r>
  <r>
    <x v="1"/>
    <s v="Pita 30 Renda motif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30rendamotif1200untana"/>
    <s v=""/>
    <s v=""/>
    <m/>
  </r>
  <r>
    <x v="1788"/>
    <s v="Pita gold 1cm-19/ gold glitter"/>
    <n v="4"/>
    <n v="12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itagold1cm19goldglitter120untana"/>
    <s v=""/>
    <s v=""/>
    <m/>
  </r>
  <r>
    <x v="1789"/>
    <s v="Pita gold 1cm-19/ silver glitter"/>
    <n v="2"/>
    <n v="12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gold1cm19silverglitter120untana"/>
    <s v=""/>
    <s v=""/>
    <m/>
  </r>
  <r>
    <x v="1790"/>
    <s v="Pita gold 2cm-20/ gold glitter"/>
    <n v="2"/>
    <s v="60 SLOP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gold2cm20goldglitter60slopuntana"/>
    <s v=""/>
    <s v=""/>
    <m/>
  </r>
  <r>
    <x v="1791"/>
    <s v="Pita gold 2cm-20/ silver glitter"/>
    <n v="9"/>
    <s v="60 SLOP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itagold2cm20silverglitter60slopuntana"/>
    <s v=""/>
    <s v=""/>
    <m/>
  </r>
  <r>
    <x v="1"/>
    <s v="Pita jepang garis emas"/>
    <n v="0"/>
    <n v="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garisemas40untana"/>
    <s v=""/>
    <s v=""/>
    <m/>
  </r>
  <r>
    <x v="1792"/>
    <s v="Pita Jepang List Emas"/>
    <n v="0"/>
    <s v="40 SLOP"/>
    <n v="15"/>
    <n v="0"/>
    <n v="15"/>
    <m/>
    <s v=""/>
    <n v="0"/>
    <n v="15"/>
    <n v="15"/>
    <n v="15"/>
    <m/>
    <m/>
    <n v="15"/>
    <m/>
    <s v=""/>
    <n v="15"/>
    <m/>
    <s v=""/>
    <n v="15"/>
    <m/>
    <s v=""/>
    <n v="15"/>
    <m/>
    <s v="pitajepanglistemas40slopuntana"/>
    <s v=""/>
    <s v=""/>
    <m/>
  </r>
  <r>
    <x v="1"/>
    <s v="Pita Jepang list gold"/>
    <n v="0"/>
    <s v="40 SLOP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listgold40slopuntana"/>
    <s v=""/>
    <s v=""/>
    <m/>
  </r>
  <r>
    <x v="1"/>
    <s v="Pita Jepang List Gold  One Color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listgoldonecolor40pcsuntana"/>
    <s v=""/>
    <s v=""/>
    <m/>
  </r>
  <r>
    <x v="1"/>
    <s v="Pita Jepang List Gold Mix"/>
    <n v="0"/>
    <s v="40 PCS"/>
    <n v="0"/>
    <n v="0"/>
    <m/>
    <n v="0"/>
    <n v="26"/>
    <n v="0"/>
    <s v=""/>
    <n v="26"/>
    <n v="26"/>
    <m/>
    <m/>
    <n v="26"/>
    <m/>
    <s v=""/>
    <n v="26"/>
    <m/>
    <s v=""/>
    <n v="26"/>
    <m/>
    <s v=""/>
    <n v="26"/>
    <m/>
    <s v="pitajepanglistgoldmix40pcsuntana"/>
    <n v="96"/>
    <s v=""/>
    <m/>
  </r>
  <r>
    <x v="1"/>
    <s v="Pita jepang motif"/>
    <n v="0"/>
    <n v="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40untana"/>
    <s v=""/>
    <s v=""/>
    <m/>
  </r>
  <r>
    <x v="1"/>
    <s v="Pita Jepang Motif Mix"/>
    <n v="0"/>
    <n v="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mix40untana"/>
    <s v=""/>
    <s v=""/>
    <m/>
  </r>
  <r>
    <x v="1"/>
    <s v="Pita Jepang Motif Polos Mix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polosmix40pcsuntana"/>
    <s v=""/>
    <s v=""/>
    <m/>
  </r>
  <r>
    <x v="1"/>
    <s v="Pita Jepang Motif Polos Mix B"/>
    <n v="0"/>
    <s v="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motifpolosmixb40pcsuntana"/>
    <s v=""/>
    <s v=""/>
    <m/>
  </r>
  <r>
    <x v="1793"/>
    <s v="Pita Jepang Polos"/>
    <n v="0"/>
    <s v="40 SLOP"/>
    <n v="5"/>
    <n v="0"/>
    <m/>
    <n v="5"/>
    <s v=""/>
    <n v="0"/>
    <s v=""/>
    <n v="0"/>
    <n v="0"/>
    <m/>
    <m/>
    <n v="0"/>
    <m/>
    <s v=""/>
    <n v="0"/>
    <m/>
    <s v=""/>
    <n v="0"/>
    <m/>
    <s v=""/>
    <n v="0"/>
    <m/>
    <s v="pitajepangpolos40slopuntana"/>
    <s v=""/>
    <s v=""/>
    <m/>
  </r>
  <r>
    <x v="1"/>
    <s v="Pita jepang polos"/>
    <n v="0"/>
    <s v="40 SLOP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jepangpolos40slopuntana"/>
    <s v=""/>
    <s v=""/>
    <m/>
  </r>
  <r>
    <x v="1794"/>
    <s v="Pita kado LS 30-1"/>
    <n v="1"/>
    <n v="15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itakadols3011500untana"/>
    <s v=""/>
    <s v=""/>
    <m/>
  </r>
  <r>
    <x v="1795"/>
    <s v="Pita tarik 18 renda motif"/>
    <n v="9"/>
    <n v="2400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itatarik18rendamotif2400untana"/>
    <s v=""/>
    <s v=""/>
    <m/>
  </r>
  <r>
    <x v="1796"/>
    <s v="Pita tarik 23 list gold"/>
    <n v="5"/>
    <n v="20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itatarik23listgold2000untana"/>
    <s v=""/>
    <s v=""/>
    <m/>
  </r>
  <r>
    <x v="1797"/>
    <s v="Pita tarik 23 motif polos"/>
    <n v="2"/>
    <n v="20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itatarik23motifpolos2000untana"/>
    <s v=""/>
    <s v=""/>
    <m/>
  </r>
  <r>
    <x v="1798"/>
    <s v="Pita tarik 30 list emas"/>
    <n v="12"/>
    <s v="1000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pitatarik30listemas1000pcuntana"/>
    <s v=""/>
    <s v=""/>
    <m/>
  </r>
  <r>
    <x v="1"/>
    <s v="Pita tarik 30 motif polos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tarik30motifpolos1200untana"/>
    <s v=""/>
    <s v=""/>
    <m/>
  </r>
  <r>
    <x v="1"/>
    <s v="Pita tarik 30 renda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itatarik30renda1200untana"/>
    <s v=""/>
    <s v=""/>
    <m/>
  </r>
  <r>
    <x v="1"/>
    <s v="Plakband Bening Womy"/>
    <n v="0"/>
    <n v="2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lakbandbeningwomy20untana"/>
    <s v=""/>
    <s v=""/>
    <m/>
  </r>
  <r>
    <x v="1"/>
    <s v="Pompa Balon 020-1"/>
    <n v="0"/>
    <s v="1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mpabalon0201100pcuntana"/>
    <s v=""/>
    <s v=""/>
    <m/>
  </r>
  <r>
    <x v="1"/>
    <s v="Pompa balon 020-1 (B)"/>
    <n v="0"/>
    <n v="1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mpabalon0201b100untana"/>
    <s v=""/>
    <s v=""/>
    <m/>
  </r>
  <r>
    <x v="1799"/>
    <s v="Pompa balon 020-3 / 001-4 (k)"/>
    <n v="8"/>
    <n v="1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pompabalon02030014k100untana"/>
    <s v=""/>
    <s v=""/>
    <m/>
  </r>
  <r>
    <x v="1800"/>
    <s v="Post it 889 K pony"/>
    <n v="5"/>
    <n v="120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ostit889kpony1200untana"/>
    <s v=""/>
    <s v=""/>
    <m/>
  </r>
  <r>
    <x v="1"/>
    <s v="Post it 96-15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stit96151200untana"/>
    <s v=""/>
    <s v=""/>
    <m/>
  </r>
  <r>
    <x v="1801"/>
    <s v="Post it 96-20"/>
    <n v="1"/>
    <n v="1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96201200untana"/>
    <s v=""/>
    <s v=""/>
    <m/>
  </r>
  <r>
    <x v="1802"/>
    <s v="Post it 96-21"/>
    <n v="19"/>
    <n v="1200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postit96211200untana"/>
    <s v=""/>
    <s v=""/>
    <m/>
  </r>
  <r>
    <x v="1"/>
    <s v="Post it kertas 8899 Y"/>
    <n v="0"/>
    <n v="1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ostitkertas8899y1200untana"/>
    <s v=""/>
    <s v=""/>
    <m/>
  </r>
  <r>
    <x v="1803"/>
    <s v="Post it PF 1368"/>
    <n v="6"/>
    <s v="1152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ostitpf13681152pcuntana"/>
    <s v=""/>
    <s v=""/>
    <m/>
  </r>
  <r>
    <x v="1804"/>
    <s v="Post it PF 1899(1)/ 2899(8)"/>
    <n v="9"/>
    <s v="115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ostitpf18991289981152pcuntana"/>
    <s v=""/>
    <s v=""/>
    <m/>
  </r>
  <r>
    <x v="1805"/>
    <s v="Post it PF 2368"/>
    <n v="1"/>
    <s v="115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pf23681152pcuntana"/>
    <s v=""/>
    <s v=""/>
    <m/>
  </r>
  <r>
    <x v="1806"/>
    <s v="Post it PF 3368(5)/ 4368(4)"/>
    <n v="9"/>
    <s v="115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ostitpf33685436841152pcuntana"/>
    <s v=""/>
    <s v=""/>
    <m/>
  </r>
  <r>
    <x v="1807"/>
    <s v="Post it PF 3899"/>
    <n v="5"/>
    <s v="1152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ostitpf38991152pcuntana"/>
    <s v=""/>
    <s v=""/>
    <m/>
  </r>
  <r>
    <x v="1808"/>
    <s v="Post it PF 5368(3)/ 6368(6)"/>
    <n v="9"/>
    <s v="1152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ostitpf53683636861152pcuntana"/>
    <s v=""/>
    <s v=""/>
    <m/>
  </r>
  <r>
    <x v="1809"/>
    <s v="Post it PF 5899(2)/ 6899(2)"/>
    <n v="4"/>
    <s v="1152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ostitpf58992689921152pcuntana"/>
    <s v=""/>
    <s v=""/>
    <m/>
  </r>
  <r>
    <x v="1810"/>
    <s v="Post it Post A"/>
    <n v="1"/>
    <s v="1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posta1200pcuntana"/>
    <s v=""/>
    <s v=""/>
    <m/>
  </r>
  <r>
    <x v="1811"/>
    <s v="Post it SHF 5"/>
    <n v="1"/>
    <n v="1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ostitshf51200untana"/>
    <s v=""/>
    <s v=""/>
    <m/>
  </r>
  <r>
    <x v="1812"/>
    <s v="Punch 821 Stempel"/>
    <n v="1"/>
    <s v="86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unch821stempel864pcuntana"/>
    <s v=""/>
    <s v=""/>
    <m/>
  </r>
  <r>
    <x v="1813"/>
    <s v="Punch General (B) (330)"/>
    <n v="28"/>
    <s v="5 ls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punchgeneralb3305lsuntana"/>
    <s v=""/>
    <s v=""/>
    <m/>
  </r>
  <r>
    <x v="1814"/>
    <s v="Punch General (K) (220)"/>
    <n v="17"/>
    <s v="1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punchgeneralk22010lsuntana"/>
    <s v=""/>
    <s v=""/>
    <m/>
  </r>
  <r>
    <x v="1815"/>
    <s v="Push pin warna Nariko"/>
    <n v="2"/>
    <s v="720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ushpinwarnanariko720pkuntana"/>
    <s v=""/>
    <s v=""/>
    <m/>
  </r>
  <r>
    <x v="1"/>
    <s v="Puzzle M 6662"/>
    <n v="0"/>
    <s v="2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uzzlem6662200pcuntana"/>
    <s v=""/>
    <s v=""/>
    <m/>
  </r>
  <r>
    <x v="1816"/>
    <s v="Puzzle S 6663"/>
    <n v="1"/>
    <s v="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uzzles6663500pcuntana"/>
    <s v=""/>
    <s v=""/>
    <m/>
  </r>
  <r>
    <x v="1817"/>
    <s v="Puzzle Spiderman Gloria"/>
    <n v="7"/>
    <s v="2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uzzlespidermangloria260pcuntana"/>
    <s v=""/>
    <s v=""/>
    <m/>
  </r>
  <r>
    <x v="1818"/>
    <s v="Puzzle TG PO-01 Fancy CMP"/>
    <n v="6"/>
    <s v="20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puzzletgpo01fancycmp2000pcuntana"/>
    <s v=""/>
    <s v=""/>
    <m/>
  </r>
  <r>
    <x v="1819"/>
    <s v="Puzzle TG PO-01 Fancy CMP"/>
    <n v="10"/>
    <s v="250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puzzletgpo01fancycmp2500pcuntana"/>
    <s v=""/>
    <s v=""/>
    <m/>
  </r>
  <r>
    <x v="1820"/>
    <s v="Puzzle TG PO-01 Fancy CMP"/>
    <n v="7"/>
    <s v="30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puzzletgpo01fancycmp3000pcuntana"/>
    <s v=""/>
    <s v=""/>
    <m/>
  </r>
  <r>
    <x v="1"/>
    <s v="PW 12W Demo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12wdemo20lsuntana"/>
    <s v=""/>
    <s v=""/>
    <m/>
  </r>
  <r>
    <x v="1821"/>
    <s v="PW 12W Jos 812"/>
    <n v="3"/>
    <s v="2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w12wjos81220lsnuntana"/>
    <s v=""/>
    <s v=""/>
    <m/>
  </r>
  <r>
    <x v="1822"/>
    <s v="PW 12W Koala"/>
    <n v="9"/>
    <s v="20 LSN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pw12wkoala20lsnuntana"/>
    <s v=""/>
    <s v=""/>
    <m/>
  </r>
  <r>
    <x v="1823"/>
    <s v="PW 12w panjang BTS"/>
    <n v="34"/>
    <s v="20 gr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pw12wpanjangbts20gruntana"/>
    <s v=""/>
    <s v=""/>
    <m/>
  </r>
  <r>
    <x v="1824"/>
    <s v="PW 12w panjang Vanco 200"/>
    <n v="4"/>
    <s v="24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pw12wpanjangvanco200240lsuntana"/>
    <s v=""/>
    <s v=""/>
    <m/>
  </r>
  <r>
    <x v="1825"/>
    <s v="PW Infico 3,5 pdk 1235"/>
    <n v="1"/>
    <s v="2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winfico35pdk123524lsuntana"/>
    <s v=""/>
    <s v=""/>
    <m/>
  </r>
  <r>
    <x v="1"/>
    <s v="PW Kayagi 12-24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ayagi122424lsnuntana"/>
    <s v=""/>
    <s v=""/>
    <m/>
  </r>
  <r>
    <x v="1"/>
    <s v="PW Kayagi 12w panjang Ky Cp 12K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ayagi12wpanjangkycp12k20lsuntana"/>
    <s v=""/>
    <s v=""/>
    <m/>
  </r>
  <r>
    <x v="1826"/>
    <s v="PW Kiko 12/12W"/>
    <n v="5"/>
    <s v="20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wkiko1212w20lsnuntana"/>
    <s v=""/>
    <s v=""/>
    <m/>
  </r>
  <r>
    <x v="1827"/>
    <s v="PW Kiko 12/24W"/>
    <n v="2"/>
    <s v="2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wkiko1224w20lsnuntana"/>
    <s v=""/>
    <s v=""/>
    <m/>
  </r>
  <r>
    <x v="1"/>
    <s v="PW Kiko 18/36W"/>
    <n v="0"/>
    <s v="1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iko1836w16lsnuntana"/>
    <s v=""/>
    <s v=""/>
    <m/>
  </r>
  <r>
    <x v="1828"/>
    <s v="PW Kiko 6/12W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wkiko612w40lsnuntana"/>
    <s v=""/>
    <s v=""/>
    <m/>
  </r>
  <r>
    <x v="1"/>
    <s v="PW Klg 12w AB &amp; S5 Kym Cp 120T"/>
    <n v="0"/>
    <s v="120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lg12wab&amp;s5kymcp120t120setuntana"/>
    <s v=""/>
    <s v=""/>
    <m/>
  </r>
  <r>
    <x v="1"/>
    <s v="PW Klg RRT 12w pendek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lgrrt12wpendek30lsuntana"/>
    <s v=""/>
    <s v=""/>
    <m/>
  </r>
  <r>
    <x v="1"/>
    <s v="PW KY CF 1224"/>
    <n v="0"/>
    <s v="2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kycf122424lsnuntana"/>
    <s v=""/>
    <s v=""/>
    <m/>
  </r>
  <r>
    <x v="1829"/>
    <s v="PW Pjg 12/ 24 W 0723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wpjg1224w072320lsuntana"/>
    <s v=""/>
    <s v=""/>
    <m/>
  </r>
  <r>
    <x v="1"/>
    <s v="PW set 10703/ 12w panjang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set1070312wpanjang24lsuntana"/>
    <s v=""/>
    <s v=""/>
    <m/>
  </r>
  <r>
    <x v="1830"/>
    <s v="PW Station I pendek"/>
    <n v="1"/>
    <s v="40 gr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pwstationipendek40gruntana"/>
    <s v=""/>
    <s v=""/>
    <m/>
  </r>
  <r>
    <x v="1831"/>
    <s v="PW Super Lead 3724"/>
    <n v="5"/>
    <s v="12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pwsuperlead3724120pcuntana"/>
    <s v=""/>
    <s v=""/>
    <m/>
  </r>
  <r>
    <x v="1"/>
    <s v="PW TF 194-24W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tf19424w10lsnuntana"/>
    <s v=""/>
    <s v=""/>
    <m/>
  </r>
  <r>
    <x v="1"/>
    <s v="PW TF 195-12W"/>
    <n v="0"/>
    <s v="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tf19512w20lsnuntana"/>
    <s v=""/>
    <s v=""/>
    <m/>
  </r>
  <r>
    <x v="1832"/>
    <s v="PW Trifelo 12w TF-128-12 Double colour"/>
    <n v="2"/>
    <s v="2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pwtrifelo12wtf12812doublecolour240pcuntana"/>
    <s v=""/>
    <s v=""/>
    <m/>
  </r>
  <r>
    <x v="1833"/>
    <s v="PW Trifelo 6/ 12w"/>
    <n v="3"/>
    <s v="480 set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pwtrifelo612w480setuntana"/>
    <s v=""/>
    <s v=""/>
    <m/>
  </r>
  <r>
    <x v="1"/>
    <s v="PW Twin KY CP 1224"/>
    <n v="0"/>
    <s v="288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pwtwinkycp1224288setuntana"/>
    <s v=""/>
    <s v=""/>
    <m/>
  </r>
  <r>
    <x v="1834"/>
    <s v="Refill Cross"/>
    <n v="1"/>
    <s v="10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refillcross1000lsuntana"/>
    <s v=""/>
    <s v=""/>
    <m/>
  </r>
  <r>
    <x v="1"/>
    <s v="Refill/ Isi Bensia Lantu 1132"/>
    <n v="0"/>
    <s v="16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refillisibensialantu11321600pakuntana"/>
    <s v=""/>
    <s v=""/>
    <m/>
  </r>
  <r>
    <x v="1"/>
    <s v="Sampul Boxy Batik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oxybatik200untana"/>
    <s v=""/>
    <s v=""/>
    <m/>
  </r>
  <r>
    <x v="1"/>
    <s v="Sampul Boxy Batik"/>
    <n v="0"/>
    <n v="1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oxybatik180untana"/>
    <s v=""/>
    <s v=""/>
    <m/>
  </r>
  <r>
    <x v="1"/>
    <s v="Sampul Boxy Fancy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oxyfancy200untana"/>
    <s v=""/>
    <s v=""/>
    <m/>
  </r>
  <r>
    <x v="1835"/>
    <s v="Sampul Boxy Fancy (150 stok 26)"/>
    <n v="120"/>
    <n v="180"/>
    <n v="120"/>
    <n v="120"/>
    <m/>
    <m/>
    <s v=""/>
    <n v="0"/>
    <s v=""/>
    <n v="0"/>
    <n v="120"/>
    <m/>
    <m/>
    <n v="120"/>
    <m/>
    <s v=""/>
    <n v="120"/>
    <m/>
    <s v=""/>
    <n v="120"/>
    <m/>
    <s v=""/>
    <n v="120"/>
    <m/>
    <s v="sampulboxyfancy150stok26180untana"/>
    <s v=""/>
    <s v=""/>
    <m/>
  </r>
  <r>
    <x v="1836"/>
    <s v="Sampul boxy OPP alexander"/>
    <n v="1"/>
    <s v="300 PAK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ampulboxyoppalexander300pakuntana"/>
    <s v=""/>
    <s v=""/>
    <m/>
  </r>
  <r>
    <x v="1"/>
    <s v="Sampul Buku Coklat Tebal"/>
    <n v="0"/>
    <n v="25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ukucoklattebal250untana"/>
    <s v=""/>
    <s v=""/>
    <m/>
  </r>
  <r>
    <x v="1"/>
    <s v="Sampul Buku Coklat Tebal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bukucoklattebal300untana"/>
    <s v=""/>
    <s v=""/>
    <m/>
  </r>
  <r>
    <x v="1837"/>
    <s v="Sampul Buku Kuning Tipis"/>
    <n v="4"/>
    <n v="3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ampulbukukuningtipis300untana"/>
    <s v=""/>
    <s v=""/>
    <m/>
  </r>
  <r>
    <x v="1"/>
    <s v="Sampul Dust 25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dust25500untana"/>
    <s v=""/>
    <s v=""/>
    <m/>
  </r>
  <r>
    <x v="1"/>
    <s v="Sampul Dust 34"/>
    <n v="0"/>
    <n v="5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dust34500untana"/>
    <s v=""/>
    <s v=""/>
    <m/>
  </r>
  <r>
    <x v="1838"/>
    <s v="Sampul Folio lem alexander"/>
    <n v="24"/>
    <s v="200 pk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sampulfoliolemalexander200pkuntana"/>
    <s v=""/>
    <s v=""/>
    <m/>
  </r>
  <r>
    <x v="1839"/>
    <s v="Sampul jersey Folio"/>
    <n v="1"/>
    <s v="1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ampuljerseyfolio160pcuntana"/>
    <s v=""/>
    <s v=""/>
    <m/>
  </r>
  <r>
    <x v="1840"/>
    <s v="Sampul Kenjoy 34,5 motif warna"/>
    <n v="3"/>
    <n v="27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ampulkenjoy345motifwarna270untana"/>
    <s v=""/>
    <s v=""/>
    <m/>
  </r>
  <r>
    <x v="1"/>
    <s v="Sampul Kwarto batik UTN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batikutn240untana"/>
    <s v=""/>
    <s v=""/>
    <m/>
  </r>
  <r>
    <x v="1"/>
    <s v="Sampul Kwarto batik UTN"/>
    <n v="0"/>
    <s v="24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batikutn240pkuntana"/>
    <s v=""/>
    <s v=""/>
    <m/>
  </r>
  <r>
    <x v="1"/>
    <s v="Sampul Kwarto Fancy"/>
    <n v="0"/>
    <n v="2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fancy240untana"/>
    <s v=""/>
    <s v=""/>
    <m/>
  </r>
  <r>
    <x v="1"/>
    <s v="Sampul Kwarto OPP alexander"/>
    <n v="0"/>
    <s v="300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kwartooppalexander300pakuntana"/>
    <s v=""/>
    <s v=""/>
    <m/>
  </r>
  <r>
    <x v="1"/>
    <s v="Sampul OPP alex Kwarto lem (1Q 296 pk)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oppalexkwartolem1q296pk300untana"/>
    <s v=""/>
    <s v=""/>
    <m/>
  </r>
  <r>
    <x v="1"/>
    <s v="Sampul Roll 34T Kenjoy"/>
    <n v="0"/>
    <s v="200 RO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roll34tkenjoy200roluntana"/>
    <s v=""/>
    <s v=""/>
    <m/>
  </r>
  <r>
    <x v="1"/>
    <s v="Sampul Roll 45B Kenjoy"/>
    <n v="0"/>
    <s v="200 RO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roll45bkenjoy200roluntana"/>
    <s v=""/>
    <s v=""/>
    <m/>
  </r>
  <r>
    <x v="1841"/>
    <s v="Sampul Roll Dust 254"/>
    <n v="3"/>
    <s v="500 ROL"/>
    <n v="4"/>
    <n v="3"/>
    <m/>
    <m/>
    <n v="1"/>
    <n v="0"/>
    <s v=""/>
    <n v="1"/>
    <n v="4"/>
    <m/>
    <m/>
    <n v="4"/>
    <m/>
    <s v=""/>
    <n v="4"/>
    <m/>
    <s v=""/>
    <n v="4"/>
    <m/>
    <s v=""/>
    <n v="4"/>
    <m/>
    <s v="sampulrolldust254500roluntana"/>
    <n v="118"/>
    <s v=""/>
    <m/>
  </r>
  <r>
    <x v="1"/>
    <s v="Sampul Roll Dust 344"/>
    <n v="0"/>
    <s v="500 ROL"/>
    <n v="0"/>
    <n v="0"/>
    <m/>
    <n v="0"/>
    <n v="1"/>
    <n v="0"/>
    <s v=""/>
    <n v="1"/>
    <n v="1"/>
    <m/>
    <m/>
    <n v="1"/>
    <m/>
    <s v=""/>
    <n v="1"/>
    <m/>
    <s v=""/>
    <n v="1"/>
    <m/>
    <s v=""/>
    <n v="1"/>
    <m/>
    <s v="sampulrolldust344500roluntana"/>
    <n v="117"/>
    <s v=""/>
    <m/>
  </r>
  <r>
    <x v="1"/>
    <s v="Sampul Roll Dust 454"/>
    <n v="0"/>
    <s v="300 ROL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rolldust454300roluntana"/>
    <s v=""/>
    <s v=""/>
    <m/>
  </r>
  <r>
    <x v="1"/>
    <s v="Sampul Samson Boxy Batik"/>
    <n v="0"/>
    <s v="18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samsonboxybatik180pcsuntana"/>
    <s v=""/>
    <s v=""/>
    <m/>
  </r>
  <r>
    <x v="1"/>
    <s v="Sampul Samson Kwarto batik"/>
    <n v="0"/>
    <s v="24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ampulsamsonkwartobatik240pcsuntana"/>
    <s v=""/>
    <s v=""/>
    <m/>
  </r>
  <r>
    <x v="1842"/>
    <s v="Selang Pianika SP 12 (1) 246"/>
    <n v="23"/>
    <n v="250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selangpianikasp121246250untana"/>
    <s v=""/>
    <s v=""/>
    <m/>
  </r>
  <r>
    <x v="1"/>
    <s v="Selongsong pentel Enter"/>
    <n v="0"/>
    <s v="10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elongsongpentelenter100lsnuntana"/>
    <s v=""/>
    <s v=""/>
    <m/>
  </r>
  <r>
    <x v="1"/>
    <s v="Silet gagang plastik"/>
    <n v="0"/>
    <s v="20 gr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letgagangplastik20gruntana"/>
    <s v=""/>
    <s v=""/>
    <m/>
  </r>
  <r>
    <x v="1843"/>
    <s v="Silet Pemes Renteng Yin Guang"/>
    <n v="6"/>
    <s v="240 LSN"/>
    <n v="5"/>
    <n v="6"/>
    <m/>
    <m/>
    <s v=""/>
    <n v="-1"/>
    <s v=""/>
    <n v="-1"/>
    <n v="5"/>
    <m/>
    <m/>
    <n v="5"/>
    <m/>
    <s v=""/>
    <n v="5"/>
    <m/>
    <s v=""/>
    <n v="5"/>
    <m/>
    <s v=""/>
    <n v="5"/>
    <m/>
    <s v="siletpemesrentengyinguang240lsnuntana"/>
    <s v=""/>
    <n v="41"/>
    <m/>
  </r>
  <r>
    <x v="1"/>
    <s v="Simpoa 8025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mpoa802530lsnuntana"/>
    <s v=""/>
    <s v=""/>
    <m/>
  </r>
  <r>
    <x v="1"/>
    <s v="Simpoa moshi-moshi jumbo 1803"/>
    <n v="0"/>
    <s v="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mpoamoshimoshijumbo18038lsuntana"/>
    <s v=""/>
    <s v=""/>
    <m/>
  </r>
  <r>
    <x v="1"/>
    <s v="Sipoa 011"/>
    <n v="0"/>
    <s v="32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011324pcsuntana"/>
    <s v=""/>
    <s v=""/>
    <m/>
  </r>
  <r>
    <x v="1"/>
    <s v="Sipoa 011"/>
    <n v="0"/>
    <s v="36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011360pcsuntana"/>
    <s v=""/>
    <s v=""/>
    <m/>
  </r>
  <r>
    <x v="1"/>
    <s v="Sipoa 13 baris JAYA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13barisjaya300pcuntana"/>
    <s v=""/>
    <s v=""/>
    <m/>
  </r>
  <r>
    <x v="1"/>
    <s v="Sipoa 13 tiang (ETJ)"/>
    <n v="0"/>
    <s v="3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13tiangetj300pcsuntana"/>
    <s v=""/>
    <s v=""/>
    <m/>
  </r>
  <r>
    <x v="1844"/>
    <s v="Sipoa 17 baris kayu"/>
    <n v="2"/>
    <s v="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ipoa17bariskayu60pcuntana"/>
    <s v=""/>
    <s v=""/>
    <m/>
  </r>
  <r>
    <x v="1"/>
    <s v="Sipoa 2831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2831192pcuntana"/>
    <s v=""/>
    <s v=""/>
    <m/>
  </r>
  <r>
    <x v="1845"/>
    <s v="Sipoa 8010"/>
    <n v="12"/>
    <s v="144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sipoa8010144pcuntana"/>
    <s v=""/>
    <s v=""/>
    <m/>
  </r>
  <r>
    <x v="1846"/>
    <s v="Sipoa 8011 apel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8011apel240pcuntana"/>
    <s v=""/>
    <s v=""/>
    <m/>
  </r>
  <r>
    <x v="1847"/>
    <s v="Sipoa 8012"/>
    <n v="15"/>
    <s v="240 pc"/>
    <n v="14"/>
    <n v="15"/>
    <m/>
    <m/>
    <s v=""/>
    <n v="-1"/>
    <s v=""/>
    <n v="-1"/>
    <n v="14"/>
    <m/>
    <m/>
    <n v="14"/>
    <m/>
    <s v=""/>
    <n v="14"/>
    <m/>
    <s v=""/>
    <n v="14"/>
    <m/>
    <s v=""/>
    <n v="14"/>
    <m/>
    <s v="sipoa8012240pcuntana"/>
    <s v=""/>
    <n v="137"/>
    <m/>
  </r>
  <r>
    <x v="1848"/>
    <s v="Sipoa 8013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8013240pcuntana"/>
    <s v=""/>
    <s v=""/>
    <m/>
  </r>
  <r>
    <x v="1"/>
    <s v="Sipoa 8022 VanArt"/>
    <n v="0"/>
    <s v="15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8022vanart156pcuntana"/>
    <s v=""/>
    <s v=""/>
    <m/>
  </r>
  <r>
    <x v="1849"/>
    <s v="Sipoa 8023"/>
    <n v="6"/>
    <s v="288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ipoa8023288pcuntana"/>
    <s v=""/>
    <s v=""/>
    <m/>
  </r>
  <r>
    <x v="1850"/>
    <s v="Sipoa Angel Strawberry"/>
    <n v="10"/>
    <s v="30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sipoaangelstrawberry30lsuntana"/>
    <s v=""/>
    <s v=""/>
    <m/>
  </r>
  <r>
    <x v="1"/>
    <s v="Sipoa Besco BC 117"/>
    <n v="0"/>
    <s v="3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bescobc117300pcuntana"/>
    <s v=""/>
    <s v=""/>
    <m/>
  </r>
  <r>
    <x v="1851"/>
    <s v="Sipoa CS 816 Rabbit"/>
    <n v="3"/>
    <s v="38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ipoacs816rabbit384pcuntana"/>
    <s v=""/>
    <s v=""/>
    <m/>
  </r>
  <r>
    <x v="1"/>
    <s v="Sipoa kaki B 808 Moshi Moshi BLK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kakib808moshimoshiblk24lsuntana"/>
    <s v=""/>
    <s v=""/>
    <m/>
  </r>
  <r>
    <x v="1852"/>
    <s v="Sipoa kaki K 807 Moshi Moshi BLK"/>
    <n v="4"/>
    <s v="3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kakik807moshimoshiblk36lsuntana"/>
    <s v=""/>
    <s v=""/>
    <m/>
  </r>
  <r>
    <x v="1853"/>
    <s v="Sipoa rainbow besar"/>
    <n v="8"/>
    <s v="1 gr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ipoarainbowbesar1grsuntana"/>
    <s v=""/>
    <s v=""/>
    <m/>
  </r>
  <r>
    <x v="1854"/>
    <s v="Sipoa sedang 8590"/>
    <n v="7"/>
    <s v="216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ipoasedang8590216pcuntana"/>
    <s v=""/>
    <s v=""/>
    <m/>
  </r>
  <r>
    <x v="1855"/>
    <s v="Sipoa T 13 Baru ETJ"/>
    <n v="1"/>
    <n v="3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ipoat13baruetj300untana"/>
    <s v=""/>
    <s v=""/>
    <m/>
  </r>
  <r>
    <x v="1856"/>
    <s v="Sipoa T 17 Baru ETJ"/>
    <n v="4"/>
    <n v="3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ipoat17baruetj300untana"/>
    <s v=""/>
    <s v=""/>
    <m/>
  </r>
  <r>
    <x v="1"/>
    <s v="Sipoa TZ 8012"/>
    <n v="0"/>
    <s v="2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ipoatz8012240pcuntana"/>
    <s v=""/>
    <s v=""/>
    <m/>
  </r>
  <r>
    <x v="1857"/>
    <s v="Sipoa YM 011"/>
    <n v="14"/>
    <s v="60 ls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sipoaym01160lsuntana"/>
    <s v=""/>
    <s v=""/>
    <m/>
  </r>
  <r>
    <x v="1858"/>
    <s v="Slide Binder 7mm K"/>
    <n v="3"/>
    <n v="20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lidebinder7mmk2000untana"/>
    <s v=""/>
    <s v=""/>
    <m/>
  </r>
  <r>
    <x v="1859"/>
    <s v="Spidol 12W 555 Yoeker"/>
    <n v="21"/>
    <s v="40 LSN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spidol12w555yoeker40lsnuntana"/>
    <s v=""/>
    <s v=""/>
    <m/>
  </r>
  <r>
    <x v="1860"/>
    <s v="Spidol 12W 838 Golden"/>
    <n v="26"/>
    <s v="24 LSN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spidol12w838golden24lsnuntana"/>
    <s v=""/>
    <s v=""/>
    <m/>
  </r>
  <r>
    <x v="1"/>
    <s v="Spidol 1F Wp 634-12 Infico"/>
    <n v="0"/>
    <s v="16 gr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1fwp63412infico16grsuntana"/>
    <s v=""/>
    <s v=""/>
    <m/>
  </r>
  <r>
    <x v="1861"/>
    <s v="Spidol 1F Wp 636-12 Infico"/>
    <n v="6"/>
    <s v="12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pidol1fwp63612infico12lsnuntana"/>
    <s v=""/>
    <s v=""/>
    <m/>
  </r>
  <r>
    <x v="1"/>
    <s v="Spidol DB 218-1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db21812144lsnuntana"/>
    <s v=""/>
    <s v=""/>
    <m/>
  </r>
  <r>
    <x v="1862"/>
    <s v="Spidol Hitam Xue Si WT-8009 Executive"/>
    <n v="1"/>
    <s v="72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pidolhitamxuesiwt8009executive72lsuntana"/>
    <s v=""/>
    <s v=""/>
    <m/>
  </r>
  <r>
    <x v="1"/>
    <s v="Spidol Infico 886-12"/>
    <n v="0"/>
    <s v="19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infico88612192pcuntana"/>
    <s v=""/>
    <s v=""/>
    <m/>
  </r>
  <r>
    <x v="1863"/>
    <s v="Spidol marker Chagli PM 9905"/>
    <n v="5"/>
    <s v="12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pidolmarkerchaglipm9905120lsuntana"/>
    <s v=""/>
    <s v=""/>
    <m/>
  </r>
  <r>
    <x v="1864"/>
    <s v="Spidol Show 8 warna"/>
    <n v="8"/>
    <s v="12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pidolshow8warna12lsuntana"/>
    <s v=""/>
    <s v=""/>
    <m/>
  </r>
  <r>
    <x v="1865"/>
    <s v="Spidol Tabung 661-8"/>
    <n v="3"/>
    <s v="144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pidoltabung6618144pcuntana"/>
    <s v=""/>
    <s v=""/>
    <m/>
  </r>
  <r>
    <x v="1"/>
    <s v="Spidol Vtro great pen 12w"/>
    <n v="0"/>
    <s v="2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pidolvtrogreatpen12w24lsuntana"/>
    <s v=""/>
    <s v=""/>
    <m/>
  </r>
  <r>
    <x v="1"/>
    <s v="Stabillo 12W DB SP 701"/>
    <n v="0"/>
    <s v="56 set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12wdbsp70156setuntana"/>
    <s v=""/>
    <s v=""/>
    <m/>
  </r>
  <r>
    <x v="1866"/>
    <s v="Stabillo 2w HL 219 Zendi"/>
    <n v="60"/>
    <s v="144 ls"/>
    <n v="60"/>
    <n v="60"/>
    <m/>
    <m/>
    <s v=""/>
    <n v="0"/>
    <s v=""/>
    <n v="0"/>
    <n v="60"/>
    <m/>
    <m/>
    <n v="60"/>
    <m/>
    <s v=""/>
    <n v="60"/>
    <m/>
    <s v=""/>
    <n v="60"/>
    <m/>
    <s v=""/>
    <n v="60"/>
    <m/>
    <s v="stabillo2whl219zendi144lsuntana"/>
    <s v=""/>
    <s v=""/>
    <m/>
  </r>
  <r>
    <x v="1867"/>
    <s v="Stabillo 2w HL 220(4)/ 221(9)"/>
    <n v="13"/>
    <s v="144 l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stabillo2whl22042219144lsuntana"/>
    <s v=""/>
    <s v=""/>
    <m/>
  </r>
  <r>
    <x v="1868"/>
    <s v="Stabillo 6608"/>
    <n v="1"/>
    <s v="112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6608112boxuntana"/>
    <s v=""/>
    <s v=""/>
    <m/>
  </r>
  <r>
    <x v="1869"/>
    <s v="Stabillo CS 187"/>
    <n v="1"/>
    <s v="144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cs187144lsuntana"/>
    <s v=""/>
    <s v=""/>
    <m/>
  </r>
  <r>
    <x v="1870"/>
    <s v="Stabillo CS 2001 Cosh Blk"/>
    <n v="4"/>
    <s v="14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billocs2001coshblk144lsuntana"/>
    <s v=""/>
    <s v=""/>
    <m/>
  </r>
  <r>
    <x v="1"/>
    <s v="Stabillo CS 2002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cs2002144lsnuntana"/>
    <s v=""/>
    <s v=""/>
    <m/>
  </r>
  <r>
    <x v="1871"/>
    <s v="Stabillo Fancy STF-2588 mini"/>
    <n v="1"/>
    <s v="10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fancystf2588mini100lsuntana"/>
    <s v=""/>
    <s v=""/>
    <m/>
  </r>
  <r>
    <x v="1872"/>
    <s v="Stabillo Gell GH 789/ 808 joss"/>
    <n v="4"/>
    <s v="10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billogellgh789808joss1000pcuntana"/>
    <s v=""/>
    <s v=""/>
    <m/>
  </r>
  <r>
    <x v="1"/>
    <s v="Stabillo HL 510 (faktur)"/>
    <n v="0"/>
    <s v="10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hl510faktur108lsuntana"/>
    <s v=""/>
    <s v=""/>
    <m/>
  </r>
  <r>
    <x v="1873"/>
    <s v="Stabillo HP 6608A K"/>
    <n v="26"/>
    <s v="1440 pc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stabillohp6608ak1440pcuntana"/>
    <s v=""/>
    <s v=""/>
    <m/>
  </r>
  <r>
    <x v="1874"/>
    <s v="Stabillo PR 9002"/>
    <n v="1"/>
    <s v="9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billopr900296lsuntana"/>
    <s v=""/>
    <s v=""/>
    <m/>
  </r>
  <r>
    <x v="1875"/>
    <s v="Stabillo TF JHP 789 jelly"/>
    <n v="46"/>
    <s v="72 ls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stabillotfjhp789jelly72lsuntana"/>
    <s v=""/>
    <s v=""/>
    <m/>
  </r>
  <r>
    <x v="1876"/>
    <s v="Stabillo TF Mini 105(4)"/>
    <n v="4"/>
    <s v="2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billotfmini10542lsuntana"/>
    <s v=""/>
    <s v=""/>
    <m/>
  </r>
  <r>
    <x v="1"/>
    <s v="Stabillo TF-1145 Live Colour Pastel"/>
    <n v="1"/>
    <s v="60 LSN"/>
    <n v="0"/>
    <n v="1"/>
    <n v="0"/>
    <m/>
    <s v=""/>
    <n v="0"/>
    <n v="-1"/>
    <n v="-1"/>
    <n v="0"/>
    <m/>
    <m/>
    <n v="0"/>
    <m/>
    <s v=""/>
    <n v="0"/>
    <m/>
    <s v=""/>
    <n v="0"/>
    <m/>
    <s v=""/>
    <n v="0"/>
    <m/>
    <s v="stabillotf1145livecolourpastel60lsnuntana"/>
    <s v=""/>
    <s v=""/>
    <m/>
  </r>
  <r>
    <x v="1"/>
    <s v="Stabillo TF-1147 (5W)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tf11475w60lsnuntana"/>
    <s v=""/>
    <s v=""/>
    <m/>
  </r>
  <r>
    <x v="1"/>
    <s v="Stabillo TF-610"/>
    <n v="0"/>
    <s v="24 BOX (24 PCS)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tf61024box24pcsuntana"/>
    <s v=""/>
    <s v=""/>
    <m/>
  </r>
  <r>
    <x v="1877"/>
    <s v="Stabillo TF-616"/>
    <n v="0"/>
    <s v="32 PAK (24 PCS)"/>
    <n v="3"/>
    <n v="0"/>
    <m/>
    <n v="3"/>
    <n v="5"/>
    <n v="0"/>
    <s v=""/>
    <n v="5"/>
    <n v="5"/>
    <m/>
    <m/>
    <n v="5"/>
    <m/>
    <s v=""/>
    <n v="5"/>
    <m/>
    <s v=""/>
    <n v="5"/>
    <m/>
    <s v=""/>
    <n v="5"/>
    <m/>
    <s v="stabillotf61632pak24pcsuntana"/>
    <n v="85"/>
    <s v=""/>
    <m/>
  </r>
  <r>
    <x v="1"/>
    <s v="Stabillo TZ 8001"/>
    <n v="0"/>
    <s v="144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tz8001144lsnuntana"/>
    <s v=""/>
    <s v=""/>
    <m/>
  </r>
  <r>
    <x v="1878"/>
    <s v="Stabillo WT-7002 (@ 10pc) Executive"/>
    <n v="5"/>
    <s v="96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abillowt7002@10pcexecutive96boxuntana"/>
    <s v=""/>
    <s v=""/>
    <m/>
  </r>
  <r>
    <x v="1"/>
    <s v="Stabillo XDM MH 545 (48 pc)"/>
    <n v="0"/>
    <s v="12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xdmmh54548pc12boxuntana"/>
    <s v=""/>
    <s v=""/>
    <m/>
  </r>
  <r>
    <x v="1"/>
    <s v="Stabillo ZRM 103 kuning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lozrm103kuning60lsnuntana"/>
    <s v=""/>
    <s v=""/>
    <m/>
  </r>
  <r>
    <x v="1"/>
    <s v="Stabilo Debozz 007"/>
    <n v="0"/>
    <s v="864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odebozz007864pcsuntana"/>
    <s v=""/>
    <s v=""/>
    <m/>
  </r>
  <r>
    <x v="1"/>
    <s v="Stabilo TF 616"/>
    <n v="0"/>
    <s v="32 PA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bilotf61632pakuntana"/>
    <s v=""/>
    <s v=""/>
    <m/>
  </r>
  <r>
    <x v="1879"/>
    <s v="Stamp Flash Pkc"/>
    <n v="7"/>
    <s v="6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ampflashpkc60lsuntana"/>
    <s v=""/>
    <s v=""/>
    <m/>
  </r>
  <r>
    <x v="1880"/>
    <s v="Stamp Set 340-02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mpset3400260lsuntana"/>
    <s v=""/>
    <s v=""/>
    <m/>
  </r>
  <r>
    <x v="1"/>
    <s v="Stampad 1000 G"/>
    <n v="0"/>
    <s v="3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1000g320pcuntana"/>
    <s v=""/>
    <s v=""/>
    <m/>
  </r>
  <r>
    <x v="1"/>
    <s v="Stampad Deboz DB 03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debozdb0312lsuntana"/>
    <s v=""/>
    <s v=""/>
    <m/>
  </r>
  <r>
    <x v="1"/>
    <s v="Stampad Fancy 25090"/>
    <n v="0"/>
    <s v="2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fancy2509020boxuntana"/>
    <s v=""/>
    <s v=""/>
    <m/>
  </r>
  <r>
    <x v="1881"/>
    <s v="Stampad Hero B"/>
    <n v="7"/>
    <s v="20 LSN"/>
    <n v="6"/>
    <n v="7"/>
    <m/>
    <m/>
    <s v=""/>
    <n v="-1"/>
    <s v=""/>
    <n v="-1"/>
    <n v="6"/>
    <m/>
    <m/>
    <n v="6"/>
    <m/>
    <s v=""/>
    <n v="6"/>
    <m/>
    <s v=""/>
    <n v="6"/>
    <m/>
    <s v=""/>
    <n v="6"/>
    <m/>
    <s v="stampadherob20lsnuntana"/>
    <s v=""/>
    <n v="90"/>
    <m/>
  </r>
  <r>
    <x v="1882"/>
    <s v="Stampad Hero k"/>
    <n v="6"/>
    <s v="24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ampadherok24lsuntana"/>
    <s v=""/>
    <s v=""/>
    <m/>
  </r>
  <r>
    <x v="1"/>
    <s v="Stampad Hero no 2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herono220lsuntana"/>
    <s v=""/>
    <s v=""/>
    <m/>
  </r>
  <r>
    <x v="1"/>
    <s v="Stampad KS DB HD 2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ampadksdbhd212lsuntana"/>
    <s v=""/>
    <s v=""/>
    <m/>
  </r>
  <r>
    <x v="1883"/>
    <s v="Standart Bk V Tech no 7"/>
    <n v="64"/>
    <s v="60 pc"/>
    <n v="64"/>
    <n v="64"/>
    <m/>
    <m/>
    <s v=""/>
    <n v="0"/>
    <s v=""/>
    <n v="0"/>
    <n v="64"/>
    <m/>
    <m/>
    <n v="64"/>
    <m/>
    <s v=""/>
    <n v="64"/>
    <m/>
    <s v=""/>
    <n v="64"/>
    <m/>
    <s v=""/>
    <n v="64"/>
    <m/>
    <s v="standartbkvtechno760pcuntana"/>
    <s v=""/>
    <s v=""/>
    <m/>
  </r>
  <r>
    <x v="1884"/>
    <s v="Standart Bk V-tec ST-065/ 6.5&quot;"/>
    <n v="50"/>
    <s v="60 SET"/>
    <n v="47"/>
    <n v="50"/>
    <m/>
    <m/>
    <s v=""/>
    <n v="-3"/>
    <s v=""/>
    <n v="-3"/>
    <n v="47"/>
    <m/>
    <m/>
    <n v="47"/>
    <m/>
    <s v=""/>
    <n v="47"/>
    <m/>
    <s v=""/>
    <n v="47"/>
    <m/>
    <s v=""/>
    <n v="47"/>
    <m/>
    <s v="standartbkvtecst0656560setuntana"/>
    <s v=""/>
    <n v="75"/>
    <m/>
  </r>
  <r>
    <x v="1885"/>
    <s v="Stapler Achuna 110"/>
    <n v="4"/>
    <s v="4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plerachuna11048lsuntana"/>
    <s v=""/>
    <s v=""/>
    <m/>
  </r>
  <r>
    <x v="1886"/>
    <s v="Stapler HD 10 (STHD 10)"/>
    <n v="4"/>
    <s v="2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plerhd10sthd1025lsuntana"/>
    <s v=""/>
    <s v=""/>
    <m/>
  </r>
  <r>
    <x v="1887"/>
    <s v="Stapler Rapid Soon"/>
    <n v="1"/>
    <s v="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plerrapidsoon20pcuntana"/>
    <s v=""/>
    <s v=""/>
    <m/>
  </r>
  <r>
    <x v="1888"/>
    <s v="Stapler SDI 1104"/>
    <n v="2"/>
    <s v="3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aplersdi110430lsnuntana"/>
    <s v=""/>
    <s v=""/>
    <m/>
  </r>
  <r>
    <x v="1889"/>
    <s v="Stapler V Tech HD 10NR"/>
    <n v="1"/>
    <s v="36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plervtechhd10nr360pcuntana"/>
    <s v=""/>
    <s v=""/>
    <m/>
  </r>
  <r>
    <x v="1890"/>
    <s v="Stapler V Tech HD 45L"/>
    <n v="2"/>
    <s v="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aplervtechhd45l40pcuntana"/>
    <s v=""/>
    <s v=""/>
    <m/>
  </r>
  <r>
    <x v="1891"/>
    <s v="Stapler V Tech HDZ 10M"/>
    <n v="4"/>
    <s v="7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aplervtechhdz10m720pcuntana"/>
    <s v=""/>
    <s v=""/>
    <m/>
  </r>
  <r>
    <x v="1892"/>
    <s v="Stapler V Tech MOD-10"/>
    <n v="7"/>
    <s v="3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aplervtechmod10360pcuntana"/>
    <s v=""/>
    <s v=""/>
    <m/>
  </r>
  <r>
    <x v="1893"/>
    <s v="Stapler V Tech MOD-10M"/>
    <n v="3"/>
    <s v="7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aplervtechmod10m720pcuntana"/>
    <s v=""/>
    <s v=""/>
    <m/>
  </r>
  <r>
    <x v="1894"/>
    <s v="Stapler V Tech MOD-45M"/>
    <n v="6"/>
    <s v="48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aplervtechmod45m480pcuntana"/>
    <s v=""/>
    <s v=""/>
    <m/>
  </r>
  <r>
    <x v="1895"/>
    <s v="Stapler V Tech NR 10"/>
    <n v="9"/>
    <s v="36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staplervtechnr10360pcuntana"/>
    <s v=""/>
    <s v=""/>
    <m/>
  </r>
  <r>
    <x v="1896"/>
    <s v="Stapler V Tech Standy 10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plervtechstandy10240pcuntana"/>
    <s v=""/>
    <s v=""/>
    <m/>
  </r>
  <r>
    <x v="1897"/>
    <s v="Stationery Box Fy 03 Hp"/>
    <n v="1"/>
    <s v="1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ationeryboxfy03hp16lsuntana"/>
    <s v=""/>
    <s v=""/>
    <m/>
  </r>
  <r>
    <x v="1898"/>
    <s v="Stempel SK 1602"/>
    <n v="8"/>
    <s v="432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empelsk1602432pcuntana"/>
    <s v=""/>
    <s v=""/>
    <m/>
  </r>
  <r>
    <x v="1899"/>
    <s v="Stempel SK 849K"/>
    <n v="8"/>
    <s v="360 pc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empelsk849k360pcuntana"/>
    <s v=""/>
    <s v=""/>
    <m/>
  </r>
  <r>
    <x v="1900"/>
    <s v="Stick note 654 4C"/>
    <n v="6"/>
    <s v="60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icknote6544c600pcuntana"/>
    <s v=""/>
    <s v=""/>
    <m/>
  </r>
  <r>
    <x v="1901"/>
    <s v="Stick Note DF AO 3L (garis)"/>
    <n v="15"/>
    <s v="384 pc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sticknotedfao3lgaris384pcuntana"/>
    <s v=""/>
    <s v=""/>
    <m/>
  </r>
  <r>
    <x v="1"/>
    <s v="Stick note holo plastik 9083"/>
    <n v="0"/>
    <n v="18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holoplastik90831800untana"/>
    <s v=""/>
    <s v=""/>
    <m/>
  </r>
  <r>
    <x v="1902"/>
    <s v="Stick note KC 5830"/>
    <n v="8"/>
    <n v="16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cknotekc58301600untana"/>
    <s v=""/>
    <s v=""/>
    <m/>
  </r>
  <r>
    <x v="1903"/>
    <s v="Stick Note plastik 112"/>
    <n v="1"/>
    <s v="14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noteplastik1121440pcuntana"/>
    <s v=""/>
    <s v=""/>
    <m/>
  </r>
  <r>
    <x v="1"/>
    <s v="Stick Note TF 010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tf010600untana"/>
    <s v=""/>
    <s v=""/>
    <m/>
  </r>
  <r>
    <x v="1904"/>
    <s v="Stick Note TF 0243"/>
    <n v="28"/>
    <s v="108 pc"/>
    <n v="28"/>
    <n v="28"/>
    <m/>
    <m/>
    <s v=""/>
    <n v="0"/>
    <s v=""/>
    <n v="0"/>
    <n v="28"/>
    <m/>
    <m/>
    <n v="28"/>
    <m/>
    <s v=""/>
    <n v="28"/>
    <m/>
    <s v=""/>
    <n v="28"/>
    <m/>
    <s v=""/>
    <n v="28"/>
    <m/>
    <s v="sticknotetf0243108pcuntana"/>
    <s v=""/>
    <s v=""/>
    <m/>
  </r>
  <r>
    <x v="1"/>
    <s v="Stick Note TF 0244 (400)"/>
    <n v="0"/>
    <s v="108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tf0244400108pcsuntana"/>
    <s v=""/>
    <s v=""/>
    <m/>
  </r>
  <r>
    <x v="1905"/>
    <s v="Stick Note TF 0244 (400lb)"/>
    <n v="2"/>
    <s v="108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cknotetf0244400lb108pcsuntana"/>
    <s v=""/>
    <s v=""/>
    <m/>
  </r>
  <r>
    <x v="1906"/>
    <s v="Stick Note TF 0245-8C (400)"/>
    <n v="0"/>
    <s v="108 PCS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sticknotetf02458c400108pcsuntana"/>
    <s v=""/>
    <s v=""/>
    <m/>
  </r>
  <r>
    <x v="1907"/>
    <s v="Stick Note TF 654 5C"/>
    <n v="2"/>
    <s v="3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cknotetf6545c300pcuntana"/>
    <s v=""/>
    <s v=""/>
    <m/>
  </r>
  <r>
    <x v="1"/>
    <s v="Stick Note TF 654-8c"/>
    <n v="0"/>
    <n v="3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cknotetf6548c300untana"/>
    <s v=""/>
    <s v=""/>
    <m/>
  </r>
  <r>
    <x v="1908"/>
    <s v="Stick Transparant MH (Wi WW01) Balon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transparantmhwiww01balon100untana"/>
    <s v=""/>
    <s v=""/>
    <m/>
  </r>
  <r>
    <x v="1909"/>
    <s v="Sticker 2U 501-520"/>
    <n v="1"/>
    <s v="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2u501520500pcuntana"/>
    <s v=""/>
    <s v=""/>
    <m/>
  </r>
  <r>
    <x v="1910"/>
    <s v="Sticker Book Seal 500 (1x90)"/>
    <n v="2"/>
    <s v="20 card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ckerbookseal5001x9020carduntana"/>
    <s v=""/>
    <s v=""/>
    <m/>
  </r>
  <r>
    <x v="1911"/>
    <s v="Sticker JB 96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jb962000pcuntana"/>
    <s v=""/>
    <s v=""/>
    <m/>
  </r>
  <r>
    <x v="1912"/>
    <s v="Sticker Nama Disney (blm jadi) 1 pak 2pc"/>
    <n v="4"/>
    <s v="8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namadisneyblmjadi1pak2pc800pcuntana"/>
    <s v=""/>
    <s v=""/>
    <m/>
  </r>
  <r>
    <x v="1913"/>
    <s v="Sticker TWM 1001-1012"/>
    <n v="4"/>
    <n v="48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twm10011012480untana"/>
    <s v=""/>
    <s v=""/>
    <m/>
  </r>
  <r>
    <x v="1914"/>
    <s v="Sticker WTP Timbul 4 Design (@ 30pc)"/>
    <n v="1"/>
    <s v="25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wtptimbul4design@30pc2520pcuntana"/>
    <s v=""/>
    <s v=""/>
    <m/>
  </r>
  <r>
    <x v="1915"/>
    <s v="StickerRom Decor 2FXH 8011-8019"/>
    <n v="1"/>
    <n v="24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romdecor2fxh801180192400untana"/>
    <s v=""/>
    <s v=""/>
    <m/>
  </r>
  <r>
    <x v="1916"/>
    <s v="StickerRom Decor FHD 001-012"/>
    <n v="1"/>
    <s v="5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ckerromdecorfhd001012500pcuntana"/>
    <s v=""/>
    <s v=""/>
    <m/>
  </r>
  <r>
    <x v="1917"/>
    <s v="StickerRom Decor Ok V 025-032"/>
    <n v="4"/>
    <n v="8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romdecorokv025032800untana"/>
    <s v=""/>
    <s v=""/>
    <m/>
  </r>
  <r>
    <x v="1918"/>
    <s v="StickerRom Decor SC 1001-08/"/>
    <n v="4"/>
    <n v="8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ckerromdecorsc100108800untana"/>
    <s v=""/>
    <s v=""/>
    <m/>
  </r>
  <r>
    <x v="1919"/>
    <s v="Stip 002 Bunga Beauty (1 card=12)"/>
    <n v="6"/>
    <s v="100 card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stip002bungabeauty1card=12100carduntana"/>
    <s v=""/>
    <s v=""/>
    <m/>
  </r>
  <r>
    <x v="1920"/>
    <s v="Stip 1402 Sepak bola (36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1402sepakbola3640boxuntana"/>
    <s v=""/>
    <s v=""/>
    <m/>
  </r>
  <r>
    <x v="1921"/>
    <s v="Stip 2115"/>
    <n v="3"/>
    <s v="3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211530lsuntana"/>
    <s v=""/>
    <s v=""/>
    <m/>
  </r>
  <r>
    <x v="1922"/>
    <s v="Stip 2819 Monochi (30 pc) Boneka coklat"/>
    <n v="3"/>
    <s v="2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2819monochi30pcbonekacoklat20boxuntana"/>
    <s v=""/>
    <s v=""/>
    <m/>
  </r>
  <r>
    <x v="1923"/>
    <s v="Stip 3901 PR"/>
    <n v="3"/>
    <s v="4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3901pr40boxuntana"/>
    <s v=""/>
    <s v=""/>
    <m/>
  </r>
  <r>
    <x v="1924"/>
    <s v="Stip 4005 (1x40)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40051x4030boxuntana"/>
    <s v=""/>
    <s v=""/>
    <m/>
  </r>
  <r>
    <x v="1925"/>
    <s v="Stip 5218 Monster (1 Box=32)"/>
    <n v="11"/>
    <s v="20 Do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stip5218monster1box=3220dosuntana"/>
    <s v=""/>
    <s v=""/>
    <m/>
  </r>
  <r>
    <x v="1926"/>
    <s v="Stip 5220 Boneka (1 Box=36)"/>
    <n v="11"/>
    <s v="20 Dos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stip5220boneka1box=3620dosuntana"/>
    <s v=""/>
    <s v=""/>
    <m/>
  </r>
  <r>
    <x v="1927"/>
    <s v="Stip 5221 Ninja (1 Box=36)"/>
    <n v="9"/>
    <s v="20 Do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stip5221ninja1box=3620dosuntana"/>
    <s v=""/>
    <s v=""/>
    <m/>
  </r>
  <r>
    <x v="1928"/>
    <s v="Stip 6171"/>
    <n v="5"/>
    <s v="16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ip617116boxuntana"/>
    <s v=""/>
    <s v=""/>
    <m/>
  </r>
  <r>
    <x v="1929"/>
    <s v="Stip 6180"/>
    <n v="7"/>
    <s v="16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ip618016boxuntana"/>
    <s v=""/>
    <s v=""/>
    <m/>
  </r>
  <r>
    <x v="1930"/>
    <s v="Stip 6195"/>
    <n v="9"/>
    <s v="20 box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stip619520boxuntana"/>
    <s v=""/>
    <s v=""/>
    <m/>
  </r>
  <r>
    <x v="1931"/>
    <s v="Stip 6213"/>
    <n v="10"/>
    <s v="16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stip621316boxuntana"/>
    <s v=""/>
    <s v=""/>
    <m/>
  </r>
  <r>
    <x v="1932"/>
    <s v="Stip 6219"/>
    <n v="8"/>
    <s v="20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p621920boxuntana"/>
    <s v=""/>
    <s v=""/>
    <m/>
  </r>
  <r>
    <x v="1933"/>
    <s v="Stip 8904"/>
    <n v="1"/>
    <s v="24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890424boxuntana"/>
    <s v=""/>
    <s v=""/>
    <m/>
  </r>
  <r>
    <x v="1934"/>
    <s v="Stip 943 Kotak (1 Box=24)"/>
    <n v="10"/>
    <s v="30 box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stip943kotak1box=2430boxuntana"/>
    <s v=""/>
    <s v=""/>
    <m/>
  </r>
  <r>
    <x v="1935"/>
    <s v="Stip 944 Botol (1 Box=32)"/>
    <n v="2"/>
    <s v="3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944botol1box=3230boxuntana"/>
    <s v=""/>
    <s v=""/>
    <m/>
  </r>
  <r>
    <x v="1936"/>
    <s v="Stip A 032 bentuk Shaun (1x24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a032bentukshaun1x2440boxuntana"/>
    <s v=""/>
    <s v=""/>
    <m/>
  </r>
  <r>
    <x v="1937"/>
    <s v="Stip A 037 Smurf"/>
    <n v="4"/>
    <s v="4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a037smurf40boxuntana"/>
    <s v=""/>
    <s v=""/>
    <m/>
  </r>
  <r>
    <x v="1938"/>
    <s v="Stip A 081-082"/>
    <n v="5"/>
    <s v="4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ipa08108248boxuntana"/>
    <s v=""/>
    <s v=""/>
    <m/>
  </r>
  <r>
    <x v="1939"/>
    <s v="Stip A 086 Apple (1x20)"/>
    <n v="13"/>
    <s v="40 tas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stipa086apple1x2040tasuntana"/>
    <s v=""/>
    <s v=""/>
    <m/>
  </r>
  <r>
    <x v="1940"/>
    <s v="Stip A 089 Kupu2 (1x18)"/>
    <n v="7"/>
    <s v="45 ta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ipa089kupu21x1845tasuntana"/>
    <s v=""/>
    <s v=""/>
    <m/>
  </r>
  <r>
    <x v="1941"/>
    <s v="Stip A 090 WTP (1x24)"/>
    <n v="12"/>
    <s v="40 ta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stipa090wtp1x2440tasuntana"/>
    <s v=""/>
    <s v=""/>
    <m/>
  </r>
  <r>
    <x v="1942"/>
    <s v="Stip A 091-092 (1x48)"/>
    <n v="5"/>
    <s v="48 box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tipa0910921x4848boxuntana"/>
    <s v=""/>
    <s v=""/>
    <m/>
  </r>
  <r>
    <x v="1943"/>
    <s v="Stip A 093 WTP (1x12)"/>
    <n v="16"/>
    <s v="30 box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stipa093wtp1x1230boxuntana"/>
    <s v=""/>
    <s v=""/>
    <m/>
  </r>
  <r>
    <x v="1944"/>
    <s v="Stip A 098 Boneka (1x40)"/>
    <n v="4"/>
    <s v="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a098boneka1x4020boxuntana"/>
    <s v=""/>
    <s v=""/>
    <m/>
  </r>
  <r>
    <x v="1945"/>
    <s v="Stip Abjad Disney (26)"/>
    <n v="2"/>
    <s v="8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abjaddisney2680boxuntana"/>
    <s v=""/>
    <s v=""/>
    <m/>
  </r>
  <r>
    <x v="1946"/>
    <s v="Stip bentuk love warna K 6934 (120)"/>
    <n v="3"/>
    <s v="24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bentuklovewarnak6934120240lsuntana"/>
    <s v=""/>
    <s v=""/>
    <m/>
  </r>
  <r>
    <x v="1947"/>
    <s v="Stip BF 109"/>
    <n v="3"/>
    <s v="32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bf1093200pcuntana"/>
    <s v=""/>
    <s v=""/>
    <m/>
  </r>
  <r>
    <x v="1948"/>
    <s v="Stip Boneka salju 6219"/>
    <n v="1"/>
    <s v="2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bonekasalju621920boxuntana"/>
    <s v=""/>
    <s v=""/>
    <m/>
  </r>
  <r>
    <x v="1949"/>
    <s v="Stip Brush C14-228 (48)"/>
    <n v="4"/>
    <s v="96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brushc142284896lsuntana"/>
    <s v=""/>
    <s v=""/>
    <m/>
  </r>
  <r>
    <x v="1950"/>
    <s v="Stip Collen (36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collen3648boxuntana"/>
    <s v=""/>
    <s v=""/>
    <m/>
  </r>
  <r>
    <x v="1"/>
    <s v="Stip DBH B40"/>
    <n v="0"/>
    <s v="200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dbhb402000pcsuntana"/>
    <s v=""/>
    <s v=""/>
    <m/>
  </r>
  <r>
    <x v="1"/>
    <s v="Stip Debozz DB B20 putih"/>
    <n v="0"/>
    <s v="5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debozzdbb20putih50boxuntana"/>
    <s v=""/>
    <s v=""/>
    <m/>
  </r>
  <r>
    <x v="1"/>
    <s v="Stip Debozz DB B40 P"/>
    <n v="0"/>
    <s v="50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debozzdbb40p50boxuntana"/>
    <s v=""/>
    <s v=""/>
    <m/>
  </r>
  <r>
    <x v="1951"/>
    <s v="Stip Doraemon 0931 (24)"/>
    <n v="7"/>
    <s v="40 box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stipdoraemon09312440boxuntana"/>
    <s v=""/>
    <s v=""/>
    <m/>
  </r>
  <r>
    <x v="1"/>
    <s v="Stip ER 02c ZRM"/>
    <n v="0"/>
    <s v="4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er02czrm40pkuntana"/>
    <s v=""/>
    <s v=""/>
    <m/>
  </r>
  <r>
    <x v="1952"/>
    <s v="Stip ER 1318 minion (30)"/>
    <n v="3"/>
    <s v="4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er1318minion3040boxuntana"/>
    <s v=""/>
    <s v=""/>
    <m/>
  </r>
  <r>
    <x v="1953"/>
    <s v="Stip ER 2065 lapis 1 box 24"/>
    <n v="2"/>
    <s v="8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er2065lapis1box2480boxuntana"/>
    <s v=""/>
    <s v=""/>
    <m/>
  </r>
  <r>
    <x v="1954"/>
    <s v="Stip girls pjg Ky H 8113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girlspjgkyh811324boxuntana"/>
    <s v=""/>
    <s v=""/>
    <m/>
  </r>
  <r>
    <x v="1955"/>
    <s v="Stip HK besar 6764 (60)"/>
    <n v="47"/>
    <s v="120 ls"/>
    <n v="47"/>
    <n v="47"/>
    <m/>
    <m/>
    <s v=""/>
    <n v="0"/>
    <s v=""/>
    <n v="0"/>
    <n v="47"/>
    <m/>
    <m/>
    <n v="47"/>
    <m/>
    <s v=""/>
    <n v="47"/>
    <m/>
    <s v=""/>
    <n v="47"/>
    <m/>
    <s v=""/>
    <n v="47"/>
    <m/>
    <s v="stiphkbesar676460120lsuntana"/>
    <s v=""/>
    <s v=""/>
    <m/>
  </r>
  <r>
    <x v="1956"/>
    <s v="Stip HK K 6762 (120 pc) BLK"/>
    <n v="48"/>
    <s v="240 ls"/>
    <n v="48"/>
    <n v="48"/>
    <m/>
    <m/>
    <s v=""/>
    <n v="0"/>
    <s v=""/>
    <n v="0"/>
    <n v="48"/>
    <m/>
    <m/>
    <n v="48"/>
    <m/>
    <s v=""/>
    <n v="48"/>
    <m/>
    <s v=""/>
    <n v="48"/>
    <m/>
    <s v=""/>
    <n v="48"/>
    <m/>
    <s v="stiphkk6762120pcblk240lsuntana"/>
    <s v=""/>
    <s v=""/>
    <m/>
  </r>
  <r>
    <x v="1"/>
    <s v="Stip Jersey putih"/>
    <n v="0"/>
    <s v="60 pk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stipjerseyputih60pkuntana"/>
    <s v=""/>
    <s v=""/>
    <m/>
  </r>
  <r>
    <x v="1957"/>
    <s v="Stip Jumbo 1038 Big Hero"/>
    <n v="1"/>
    <s v="3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jumbo1038bighero30boxuntana"/>
    <s v=""/>
    <s v=""/>
    <m/>
  </r>
  <r>
    <x v="1958"/>
    <s v="Stip Jumbo Disney 4710 (24)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jumbodisney47102440boxuntana"/>
    <s v=""/>
    <s v=""/>
    <m/>
  </r>
  <r>
    <x v="1959"/>
    <s v="Stip JX-99002 Set + Asahan Apple bear (24 pc)"/>
    <n v="4"/>
    <s v="2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jx99002setasahanapplebear24pc20boxuntana"/>
    <s v=""/>
    <s v=""/>
    <m/>
  </r>
  <r>
    <x v="1960"/>
    <s v="Stip JX-99009 Kursi goyang (24 pc)"/>
    <n v="1"/>
    <s v="36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jx99009kursigoyang24pc36boxuntana"/>
    <s v=""/>
    <s v=""/>
    <m/>
  </r>
  <r>
    <x v="1961"/>
    <s v="Stip Kucing 6171/ Robot 6193"/>
    <n v="2"/>
    <s v="16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kucing6171robot619316boxuntana"/>
    <s v=""/>
    <s v=""/>
    <m/>
  </r>
  <r>
    <x v="1962"/>
    <s v="Stip Matahari 0025"/>
    <n v="3"/>
    <s v="100 disp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matahari0025100dispuntana"/>
    <s v=""/>
    <s v=""/>
    <m/>
  </r>
  <r>
    <x v="1963"/>
    <s v="Stip Minion (36)"/>
    <n v="29"/>
    <s v="40 box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stipminion3640boxuntana"/>
    <s v=""/>
    <s v=""/>
    <m/>
  </r>
  <r>
    <x v="1964"/>
    <s v="Stip minion 1316/ 17 (36)"/>
    <n v="30"/>
    <s v="40 pak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stipminion1316173640pakuntana"/>
    <s v=""/>
    <s v=""/>
    <m/>
  </r>
  <r>
    <x v="1965"/>
    <s v="Stip Minion 6763 (120) K"/>
    <n v="37"/>
    <s v="240 ls"/>
    <n v="37"/>
    <n v="37"/>
    <m/>
    <m/>
    <s v=""/>
    <n v="0"/>
    <s v=""/>
    <n v="0"/>
    <n v="37"/>
    <m/>
    <m/>
    <n v="37"/>
    <m/>
    <s v=""/>
    <n v="37"/>
    <m/>
    <s v=""/>
    <n v="37"/>
    <m/>
    <s v=""/>
    <n v="37"/>
    <m/>
    <s v="stipminion6763120k240lsuntana"/>
    <s v=""/>
    <s v=""/>
    <m/>
  </r>
  <r>
    <x v="1966"/>
    <s v="Stip Minion B 6765 (60)"/>
    <n v="61"/>
    <s v="120 ls"/>
    <n v="61"/>
    <n v="61"/>
    <m/>
    <m/>
    <s v=""/>
    <n v="0"/>
    <s v=""/>
    <n v="0"/>
    <n v="61"/>
    <m/>
    <m/>
    <n v="61"/>
    <m/>
    <s v=""/>
    <n v="61"/>
    <m/>
    <s v=""/>
    <n v="61"/>
    <m/>
    <s v=""/>
    <n v="61"/>
    <m/>
    <s v="stipminionb676560120lsuntana"/>
    <s v=""/>
    <s v=""/>
    <m/>
  </r>
  <r>
    <x v="1967"/>
    <s v="Stip MK-01 M Mouse (1x100)"/>
    <n v="2"/>
    <s v="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mk01mmouse1x10020boxuntana"/>
    <s v=""/>
    <s v=""/>
    <m/>
  </r>
  <r>
    <x v="1968"/>
    <s v="Stip Monokurobo Oval (B) Mnk 828 (24)"/>
    <n v="8"/>
    <s v="80 box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pmonokuroboovalbmnk8282480boxuntana"/>
    <s v=""/>
    <s v=""/>
    <m/>
  </r>
  <r>
    <x v="1969"/>
    <s v="Stip Monokurobo Oval (Tg) Mnk 827 (24)"/>
    <n v="3"/>
    <s v="80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monokuroboovaltgmnk8272480boxuntana"/>
    <s v=""/>
    <s v=""/>
    <m/>
  </r>
  <r>
    <x v="1970"/>
    <s v="Stip MS 2078 + magic(36)"/>
    <n v="1"/>
    <s v="21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ms2078magic3621boxuntana"/>
    <s v=""/>
    <s v=""/>
    <m/>
  </r>
  <r>
    <x v="1971"/>
    <s v="Stip P09/ 2pc (48)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p092pc4848boxuntana"/>
    <s v=""/>
    <s v=""/>
    <m/>
  </r>
  <r>
    <x v="1972"/>
    <s v="Stip RC 6008"/>
    <n v="19"/>
    <s v="64 BOX (24)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stiprc600864box24untana"/>
    <s v=""/>
    <s v=""/>
    <m/>
  </r>
  <r>
    <x v="1973"/>
    <s v="Stip RC 6031 (48)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rc60314848boxuntana"/>
    <s v=""/>
    <s v=""/>
    <m/>
  </r>
  <r>
    <x v="1974"/>
    <s v="Stip RC 6032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rc603248boxuntana"/>
    <s v=""/>
    <s v=""/>
    <m/>
  </r>
  <r>
    <x v="1975"/>
    <s v="Stip RC 6034"/>
    <n v="1"/>
    <s v="4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stiprc603448boxuntana"/>
    <s v=""/>
    <s v=""/>
    <m/>
  </r>
  <r>
    <x v="1976"/>
    <s v="Stip RC 6035"/>
    <n v="3"/>
    <s v="48 box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stiprc603548boxuntana"/>
    <s v=""/>
    <s v=""/>
    <m/>
  </r>
  <r>
    <x v="1977"/>
    <s v="Stip RC 6037"/>
    <n v="2"/>
    <s v="48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rc603748boxuntana"/>
    <s v=""/>
    <s v=""/>
    <m/>
  </r>
  <r>
    <x v="1978"/>
    <s v="Stip Sika 369 Besar"/>
    <n v="20"/>
    <s v="50 pk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stipsika369besar50pkuntana"/>
    <s v=""/>
    <s v=""/>
    <m/>
  </r>
  <r>
    <x v="1979"/>
    <s v="Stip TB 1602 (30)"/>
    <n v="20"/>
    <s v="75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stiptb16023075lsuntana"/>
    <s v=""/>
    <s v=""/>
    <m/>
  </r>
  <r>
    <x v="1980"/>
    <s v="Stip TB 1605 (30)"/>
    <n v="50"/>
    <s v="1080 pc"/>
    <n v="50"/>
    <n v="50"/>
    <m/>
    <m/>
    <s v=""/>
    <n v="0"/>
    <s v=""/>
    <n v="0"/>
    <n v="50"/>
    <m/>
    <m/>
    <n v="50"/>
    <m/>
    <s v=""/>
    <n v="50"/>
    <m/>
    <s v=""/>
    <n v="50"/>
    <m/>
    <s v=""/>
    <n v="50"/>
    <m/>
    <s v="stiptb1605301080pcuntana"/>
    <s v=""/>
    <s v=""/>
    <m/>
  </r>
  <r>
    <x v="1981"/>
    <s v="Stip TB 8000"/>
    <n v="34"/>
    <s v="30 box"/>
    <n v="34"/>
    <n v="34"/>
    <m/>
    <m/>
    <s v=""/>
    <n v="0"/>
    <s v=""/>
    <n v="0"/>
    <n v="34"/>
    <m/>
    <m/>
    <n v="34"/>
    <m/>
    <s v=""/>
    <n v="34"/>
    <m/>
    <s v=""/>
    <n v="34"/>
    <m/>
    <s v=""/>
    <n v="34"/>
    <m/>
    <s v="stiptb800030boxuntana"/>
    <s v=""/>
    <s v=""/>
    <m/>
  </r>
  <r>
    <x v="1982"/>
    <s v="Stip TB 8059"/>
    <n v="62"/>
    <s v="30 box"/>
    <n v="62"/>
    <n v="62"/>
    <m/>
    <m/>
    <s v=""/>
    <n v="0"/>
    <s v=""/>
    <n v="0"/>
    <n v="62"/>
    <m/>
    <m/>
    <n v="62"/>
    <m/>
    <s v=""/>
    <n v="62"/>
    <m/>
    <s v=""/>
    <n v="62"/>
    <m/>
    <s v=""/>
    <n v="62"/>
    <m/>
    <s v="stiptb805930boxuntana"/>
    <s v=""/>
    <s v=""/>
    <m/>
  </r>
  <r>
    <x v="1983"/>
    <s v="Stip TB 8066"/>
    <n v="30"/>
    <s v="30 box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stiptb806630boxuntana"/>
    <s v=""/>
    <s v=""/>
    <m/>
  </r>
  <r>
    <x v="1984"/>
    <s v="Stip TB 9856 (30)"/>
    <n v="17"/>
    <s v="60 l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stiptb98563060lsuntana"/>
    <s v=""/>
    <s v=""/>
    <m/>
  </r>
  <r>
    <x v="1985"/>
    <s v="Stip TB 9865 (36)"/>
    <n v="8"/>
    <s v="6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stiptb98653660lsuntana"/>
    <s v=""/>
    <s v=""/>
    <m/>
  </r>
  <r>
    <x v="1986"/>
    <s v="Stip TB 9866 (60)"/>
    <n v="24"/>
    <s v="120 ls"/>
    <n v="24"/>
    <n v="24"/>
    <m/>
    <m/>
    <s v=""/>
    <n v="0"/>
    <s v=""/>
    <n v="0"/>
    <n v="24"/>
    <m/>
    <m/>
    <n v="24"/>
    <m/>
    <s v=""/>
    <n v="24"/>
    <m/>
    <s v=""/>
    <n v="24"/>
    <m/>
    <s v=""/>
    <n v="24"/>
    <m/>
    <s v="stiptb986660120lsuntana"/>
    <s v=""/>
    <s v=""/>
    <m/>
  </r>
  <r>
    <x v="1987"/>
    <s v="Stip Toples 134 (1x50) Panda"/>
    <n v="12"/>
    <s v="12 box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stiptoples1341x50panda12boxuntana"/>
    <s v=""/>
    <s v=""/>
    <m/>
  </r>
  <r>
    <x v="1988"/>
    <s v="Stip Trifello 300 B"/>
    <n v="2"/>
    <s v="5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trifello300b50boxuntana"/>
    <s v=""/>
    <s v=""/>
    <m/>
  </r>
  <r>
    <x v="1989"/>
    <s v="Stip Trifello TF-377 (@ 24)"/>
    <n v="4"/>
    <s v="4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tiptrifellotf377@2440boxuntana"/>
    <s v=""/>
    <s v=""/>
    <m/>
  </r>
  <r>
    <x v="1990"/>
    <s v="Stip+Asahan M-78 (30)"/>
    <n v="2"/>
    <s v="24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stipasahanm783024boxuntana"/>
    <s v=""/>
    <s v=""/>
    <m/>
  </r>
  <r>
    <x v="1991"/>
    <s v="Suling Trend 900 "/>
    <n v="4"/>
    <s v="24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sulingtrend90024lsuntana"/>
    <s v=""/>
    <s v=""/>
    <m/>
  </r>
  <r>
    <x v="1992"/>
    <s v="Suling Yamaha"/>
    <n v="11"/>
    <s v="60 PCS"/>
    <n v="10"/>
    <n v="11"/>
    <m/>
    <m/>
    <s v=""/>
    <n v="-1"/>
    <s v=""/>
    <n v="-1"/>
    <n v="10"/>
    <m/>
    <m/>
    <n v="10"/>
    <m/>
    <s v=""/>
    <n v="10"/>
    <m/>
    <s v=""/>
    <n v="10"/>
    <m/>
    <s v=""/>
    <n v="10"/>
    <m/>
    <s v="sulingyamaha60pcsuntana"/>
    <s v=""/>
    <n v="15"/>
    <m/>
  </r>
  <r>
    <x v="1993"/>
    <s v="Super Box Topla TP/ SB"/>
    <n v="5"/>
    <s v="24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superboxtoplatpsb24pcuntana"/>
    <s v=""/>
    <s v=""/>
    <m/>
  </r>
  <r>
    <x v="1994"/>
    <s v="Tali Batik Putih B Alpindo"/>
    <n v="42"/>
    <s v="50 LSN"/>
    <n v="42"/>
    <n v="42"/>
    <m/>
    <m/>
    <s v=""/>
    <n v="0"/>
    <s v=""/>
    <n v="0"/>
    <n v="42"/>
    <m/>
    <m/>
    <n v="42"/>
    <m/>
    <s v=""/>
    <n v="42"/>
    <m/>
    <s v=""/>
    <n v="42"/>
    <m/>
    <s v=""/>
    <n v="42"/>
    <m/>
    <s v="talibatikputihbalpindo50lsnuntana"/>
    <s v=""/>
    <s v=""/>
    <m/>
  </r>
  <r>
    <x v="1995"/>
    <s v="Tali Batik Putih T Alpindo"/>
    <n v="28"/>
    <s v="50 LSN"/>
    <n v="27"/>
    <n v="28"/>
    <n v="27"/>
    <m/>
    <s v=""/>
    <n v="0"/>
    <n v="-1"/>
    <n v="-1"/>
    <n v="27"/>
    <m/>
    <m/>
    <n v="27"/>
    <m/>
    <s v=""/>
    <n v="27"/>
    <m/>
    <s v=""/>
    <n v="27"/>
    <m/>
    <s v=""/>
    <n v="27"/>
    <m/>
    <s v="talibatikputihtalpindo50lsnuntana"/>
    <s v=""/>
    <s v=""/>
    <m/>
  </r>
  <r>
    <x v="1"/>
    <s v="Tali cantol ht"/>
    <n v="0"/>
    <n v="6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antolht600untana"/>
    <s v=""/>
    <s v=""/>
    <m/>
  </r>
  <r>
    <x v="1"/>
    <s v="Tali cantol plastik B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antolplastikb5000untana"/>
    <s v=""/>
    <s v=""/>
    <m/>
  </r>
  <r>
    <x v="1"/>
    <s v="Tali Cantol plastik M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antolplastikm5000untana"/>
    <s v=""/>
    <s v=""/>
    <m/>
  </r>
  <r>
    <x v="1"/>
    <s v="Tali Cepit Cantol Ht (009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cepitcantolht0095000untana"/>
    <s v=""/>
    <s v=""/>
    <m/>
  </r>
  <r>
    <x v="1"/>
    <s v="Tali Jepit Cantol B (007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cantolb0075000untana"/>
    <s v=""/>
    <s v=""/>
    <m/>
  </r>
  <r>
    <x v="1"/>
    <s v="Tali Jepit Cantol Hj (008)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cantolhj0085000untana"/>
    <s v=""/>
    <s v=""/>
    <m/>
  </r>
  <r>
    <x v="1996"/>
    <s v="Tali Jepit Cantol K"/>
    <n v="8"/>
    <n v="5000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lijepitcantolk5000untana"/>
    <s v=""/>
    <s v=""/>
    <m/>
  </r>
  <r>
    <x v="1997"/>
    <s v="Tali jepit ht biasa gading"/>
    <n v="3"/>
    <n v="500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lijepithtbiasagading5000untana"/>
    <s v=""/>
    <s v=""/>
    <m/>
  </r>
  <r>
    <x v="1"/>
    <s v="Tali Jepit kilap Biru/ ID Card gading biru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kilapbiruidcardgadingbiru5000untana"/>
    <s v=""/>
    <s v=""/>
    <m/>
  </r>
  <r>
    <x v="1998"/>
    <s v="Tali Jepit metalik K 806 M"/>
    <n v="4"/>
    <n v="500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lijepitmetalikk806m5000untana"/>
    <s v=""/>
    <s v=""/>
    <m/>
  </r>
  <r>
    <x v="1"/>
    <s v="Tali jepita cantol Hj"/>
    <n v="0"/>
    <n v="6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cantolhj6000untana"/>
    <s v=""/>
    <s v=""/>
    <m/>
  </r>
  <r>
    <x v="1"/>
    <s v="Tali jepita cantol K"/>
    <n v="0"/>
    <n v="6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cantolk6000untana"/>
    <s v=""/>
    <s v=""/>
    <m/>
  </r>
  <r>
    <x v="1"/>
    <s v="Tali jepita cantol M"/>
    <n v="0"/>
    <n v="6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cantolm6000untana"/>
    <s v=""/>
    <s v=""/>
    <m/>
  </r>
  <r>
    <x v="1"/>
    <s v="Tali Jepitan Yoyo butek (1 box=100) Kng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jepitanyoyobutek1box=100kng2000pcuntana"/>
    <s v=""/>
    <s v=""/>
    <m/>
  </r>
  <r>
    <x v="1999"/>
    <s v="Tali metalik (kecil) B(8) K(4) Ht(2) Hj(2)"/>
    <n v="16"/>
    <n v="500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limetalikkecilb8k4ht2hj2500untana"/>
    <s v=""/>
    <s v=""/>
    <m/>
  </r>
  <r>
    <x v="2000"/>
    <s v="Tali metalik B Br"/>
    <n v="2"/>
    <n v="30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limetalikbbr300untana"/>
    <s v=""/>
    <s v=""/>
    <m/>
  </r>
  <r>
    <x v="1"/>
    <s v="Tali metalik Hj/ K/ M Besar"/>
    <n v="0"/>
    <s v="3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metalikhjkmbesar3000pcuntana"/>
    <s v=""/>
    <s v=""/>
    <m/>
  </r>
  <r>
    <x v="2001"/>
    <s v="Tali Peony  B (19), Hj (2)"/>
    <n v="23"/>
    <s v="5000 PCS"/>
    <n v="21"/>
    <n v="23"/>
    <n v="21"/>
    <m/>
    <s v=""/>
    <n v="0"/>
    <n v="-2"/>
    <n v="-2"/>
    <n v="21"/>
    <m/>
    <m/>
    <n v="21"/>
    <m/>
    <s v=""/>
    <n v="21"/>
    <m/>
    <s v=""/>
    <n v="21"/>
    <m/>
    <s v=""/>
    <n v="21"/>
    <m/>
    <s v="talipeonyb19hj25000pcsuntana"/>
    <s v=""/>
    <s v=""/>
    <m/>
  </r>
  <r>
    <x v="2002"/>
    <s v="Tali Peony  Ht (20), Or (10)"/>
    <n v="30"/>
    <s v="5000 PCS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talipeonyht20or105000pcsuntana"/>
    <s v=""/>
    <s v=""/>
    <m/>
  </r>
  <r>
    <x v="2003"/>
    <s v="Tali Peony  M (1), K (9)"/>
    <n v="10"/>
    <s v="5000 PC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talipeonym1k95000pcsuntana"/>
    <s v=""/>
    <s v=""/>
    <m/>
  </r>
  <r>
    <x v="1"/>
    <s v="Tali Peony Ht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peonyht5000untana"/>
    <s v=""/>
    <s v=""/>
    <m/>
  </r>
  <r>
    <x v="1"/>
    <s v="Tali Peony K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peonyk5000untana"/>
    <s v=""/>
    <s v=""/>
    <m/>
  </r>
  <r>
    <x v="1"/>
    <s v="Tali Peony Or"/>
    <n v="0"/>
    <n v="50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peonyor5000untana"/>
    <s v=""/>
    <s v=""/>
    <m/>
  </r>
  <r>
    <x v="2004"/>
    <s v="Tali Peony P"/>
    <n v="4"/>
    <s v="5000 PC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lipeonyp5000pcsuntana"/>
    <s v=""/>
    <s v=""/>
    <m/>
  </r>
  <r>
    <x v="2005"/>
    <s v="Tali Plk 10-04 Dy 31x38 Tali Kur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liplk1004dy31x38talikur30lsuntana"/>
    <s v=""/>
    <s v=""/>
    <m/>
  </r>
  <r>
    <x v="2006"/>
    <s v="Tali Transparant Yoyo montana Hj(22)/ B(11)"/>
    <n v="33"/>
    <n v="2000"/>
    <n v="33"/>
    <n v="33"/>
    <m/>
    <m/>
    <s v=""/>
    <n v="0"/>
    <s v=""/>
    <n v="0"/>
    <n v="33"/>
    <m/>
    <m/>
    <n v="33"/>
    <m/>
    <s v=""/>
    <n v="33"/>
    <m/>
    <s v=""/>
    <n v="33"/>
    <m/>
    <s v=""/>
    <n v="33"/>
    <m/>
    <s v="talitransparantyoyomontanahj22b112000untana"/>
    <s v=""/>
    <s v=""/>
    <m/>
  </r>
  <r>
    <x v="2007"/>
    <s v="Tali Transparant Yoyo montana Ht(5)/ M(22)"/>
    <n v="27"/>
    <n v="2000"/>
    <n v="27"/>
    <n v="27"/>
    <m/>
    <m/>
    <s v=""/>
    <n v="0"/>
    <s v=""/>
    <n v="0"/>
    <n v="27"/>
    <m/>
    <m/>
    <n v="27"/>
    <m/>
    <s v=""/>
    <n v="27"/>
    <m/>
    <s v=""/>
    <n v="27"/>
    <m/>
    <s v=""/>
    <n v="27"/>
    <m/>
    <s v="talitransparantyoyomontanaht5m222000untana"/>
    <s v=""/>
    <s v=""/>
    <m/>
  </r>
  <r>
    <x v="2008"/>
    <s v="Tali yoyo Merah Butek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liyoyomerahbutek2000pcuntana"/>
    <s v=""/>
    <s v=""/>
    <m/>
  </r>
  <r>
    <x v="2009"/>
    <s v="Tali yoyo orange"/>
    <n v="1"/>
    <s v="2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liyoyoorange2000pcuntana"/>
    <s v=""/>
    <s v=""/>
    <m/>
  </r>
  <r>
    <x v="1"/>
    <s v="Tali Yoyo Putih Trans"/>
    <n v="0"/>
    <n v="20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liyoyoputihtrans200untana"/>
    <s v=""/>
    <s v=""/>
    <m/>
  </r>
  <r>
    <x v="2010"/>
    <s v="Tas 017"/>
    <n v="1"/>
    <s v="200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017200pcsuntana"/>
    <s v=""/>
    <s v=""/>
    <m/>
  </r>
  <r>
    <x v="2011"/>
    <s v="Tas 16 x 21"/>
    <n v="1"/>
    <s v="5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16x2150lsnuntana"/>
    <s v=""/>
    <s v=""/>
    <m/>
  </r>
  <r>
    <x v="2012"/>
    <s v="Tas 30x40 Spunbound"/>
    <n v="1"/>
    <s v="7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30x40spunbound70lsuntana"/>
    <s v=""/>
    <s v=""/>
    <m/>
  </r>
  <r>
    <x v="1"/>
    <s v="Tas 34x31"/>
    <n v="0"/>
    <s v="25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34x3125lsnuntana"/>
    <s v=""/>
    <s v=""/>
    <m/>
  </r>
  <r>
    <x v="2013"/>
    <s v="Tas 602(2)/ 601 L/ 621(1)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6022601l6211600pcuntana"/>
    <s v=""/>
    <s v=""/>
    <m/>
  </r>
  <r>
    <x v="2014"/>
    <s v="Tas 8185 4S"/>
    <n v="1"/>
    <s v="4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81854s48lsuntana"/>
    <s v=""/>
    <s v=""/>
    <m/>
  </r>
  <r>
    <x v="2015"/>
    <s v="Tas A5 Fancy (Hk+BB)"/>
    <n v="2"/>
    <s v="32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a5fancyhkbb32lsuntana"/>
    <s v=""/>
    <s v=""/>
    <m/>
  </r>
  <r>
    <x v="2016"/>
    <s v="Tas A5 Fancy (Hk+BB)"/>
    <n v="2"/>
    <s v="3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a5fancyhkbb34lsuntana"/>
    <s v=""/>
    <s v=""/>
    <m/>
  </r>
  <r>
    <x v="1"/>
    <s v="Tas batik B (BS)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bbs30lsuntana"/>
    <s v=""/>
    <s v=""/>
    <m/>
  </r>
  <r>
    <x v="1"/>
    <s v="Tas batik B alpindo"/>
    <n v="0"/>
    <s v="5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balpindo50lsuntana"/>
    <s v=""/>
    <s v=""/>
    <m/>
  </r>
  <r>
    <x v="2017"/>
    <s v="Tas batik mas Buku kecil"/>
    <n v="5"/>
    <s v="8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batikmasbukukecil80lsuntana"/>
    <s v=""/>
    <s v=""/>
    <m/>
  </r>
  <r>
    <x v="2018"/>
    <s v="Tas batik Mj 1 kecil"/>
    <n v="7"/>
    <s v="7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batikmj1kecil70lsuntana"/>
    <s v=""/>
    <s v=""/>
    <m/>
  </r>
  <r>
    <x v="2019"/>
    <s v="Tas batik Mj 1 kecil"/>
    <n v="5"/>
    <s v="75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batikmj1kecil75lsuntana"/>
    <s v=""/>
    <s v=""/>
    <m/>
  </r>
  <r>
    <x v="2020"/>
    <s v="Tas Batik Mj 1 Kecil (baru)"/>
    <n v="14"/>
    <s v="90 LSN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tasbatikmj1kecilbaru90lsnuntana"/>
    <s v=""/>
    <s v=""/>
    <m/>
  </r>
  <r>
    <x v="1"/>
    <s v="Tas batik MJ 2 (T)"/>
    <n v="0"/>
    <s v="6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j2t60lsnuntana"/>
    <s v=""/>
    <s v=""/>
    <m/>
  </r>
  <r>
    <x v="2021"/>
    <s v="Tas batik Mj1"/>
    <n v="46"/>
    <s v="80 ls"/>
    <n v="46"/>
    <n v="46"/>
    <m/>
    <m/>
    <s v=""/>
    <n v="0"/>
    <s v=""/>
    <n v="0"/>
    <n v="46"/>
    <m/>
    <m/>
    <n v="46"/>
    <m/>
    <s v=""/>
    <n v="46"/>
    <m/>
    <s v=""/>
    <n v="46"/>
    <m/>
    <s v=""/>
    <n v="46"/>
    <m/>
    <s v="tasbatikmj180lsuntana"/>
    <s v=""/>
    <s v=""/>
    <m/>
  </r>
  <r>
    <x v="1"/>
    <s v="Tas batik MJ-1 coklat (Baru)"/>
    <n v="0"/>
    <s v="9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j1coklatbaru90lsuntana"/>
    <s v=""/>
    <s v=""/>
    <m/>
  </r>
  <r>
    <x v="1"/>
    <s v="Tas Batik Motif B 30 x 10 x 40"/>
    <n v="0"/>
    <s v="2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otifb30x10x4028lsnuntana"/>
    <s v=""/>
    <s v=""/>
    <m/>
  </r>
  <r>
    <x v="1"/>
    <s v="Tas Batik Motif k 20 x 9 x 25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otifk20x9x2548lsnuntana"/>
    <s v=""/>
    <s v=""/>
    <m/>
  </r>
  <r>
    <x v="1"/>
    <s v="Tas Batik Motif Tg 25 x 9 x 35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motiftg25x9x3530lsnuntana"/>
    <s v=""/>
    <s v=""/>
    <m/>
  </r>
  <r>
    <x v="2022"/>
    <s v="Tas batik panjang/ sarung (Baru)"/>
    <n v="2"/>
    <s v="10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batikpanjangsarungbaru100lsuntana"/>
    <s v=""/>
    <s v=""/>
    <m/>
  </r>
  <r>
    <x v="1"/>
    <s v="Tas Batik T Alpindo 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talpindo50lsnuntana"/>
    <s v=""/>
    <s v=""/>
    <m/>
  </r>
  <r>
    <x v="2023"/>
    <s v="Tas batik Topline K"/>
    <n v="2"/>
    <s v="3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batiktoplinek36lsuntana"/>
    <s v=""/>
    <s v=""/>
    <m/>
  </r>
  <r>
    <x v="1"/>
    <s v="Tas Batik XXL (B5) buka samping 30x40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atikxxlb5bukasamping30x4030lsnuntana"/>
    <s v=""/>
    <s v=""/>
    <m/>
  </r>
  <r>
    <x v="1"/>
    <s v="Tas Beauty B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eautyb12lsuntana"/>
    <s v=""/>
    <s v=""/>
    <m/>
  </r>
  <r>
    <x v="1"/>
    <s v="Tas BG 13-021 (55x65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302155x6510lsnuntana"/>
    <s v=""/>
    <s v=""/>
    <m/>
  </r>
  <r>
    <x v="1"/>
    <s v="Tas BG 15-025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502510lsnuntana"/>
    <s v=""/>
    <s v=""/>
    <m/>
  </r>
  <r>
    <x v="1"/>
    <s v="Tas BG 15-026 (40x45x20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502640x45x2010lsnuntana"/>
    <s v=""/>
    <s v=""/>
    <m/>
  </r>
  <r>
    <x v="1"/>
    <s v="Tas BG 15-029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502910lsnuntana"/>
    <s v=""/>
    <s v=""/>
    <m/>
  </r>
  <r>
    <x v="1"/>
    <s v="Tas BG 16-033B (45x60x20)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bg16033b45x60x2010lsnuntana"/>
    <s v=""/>
    <s v=""/>
    <m/>
  </r>
  <r>
    <x v="2024"/>
    <s v="Tas Biru mix Besar pohon(2)/ Bulat(2)"/>
    <n v="4"/>
    <s v="2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birumixbesarpohon2bulat225lsuntana"/>
    <s v=""/>
    <s v=""/>
    <m/>
  </r>
  <r>
    <x v="2025"/>
    <s v="Tas Branded k"/>
    <n v="1"/>
    <s v="5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brandedk50lsnuntana"/>
    <s v=""/>
    <s v=""/>
    <m/>
  </r>
  <r>
    <x v="1"/>
    <s v="Tas Branded Tanggung SB 116"/>
    <n v="1"/>
    <s v="40 LSN"/>
    <n v="0"/>
    <n v="1"/>
    <m/>
    <m/>
    <s v=""/>
    <n v="-1"/>
    <s v=""/>
    <n v="-1"/>
    <n v="0"/>
    <m/>
    <m/>
    <n v="0"/>
    <m/>
    <s v=""/>
    <n v="0"/>
    <m/>
    <s v=""/>
    <n v="0"/>
    <m/>
    <s v=""/>
    <n v="0"/>
    <m/>
    <s v="tasbrandedtanggungsb11640lsnuntana"/>
    <s v=""/>
    <n v="127"/>
    <m/>
  </r>
  <r>
    <x v="1"/>
    <s v="Tas Coklat Besar Tebal"/>
    <n v="0"/>
    <s v="3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coklatbesartebal30lsnuntana"/>
    <s v=""/>
    <s v=""/>
    <m/>
  </r>
  <r>
    <x v="1"/>
    <s v="Tas Coklat Tanggung Besar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coklattanggungbesar40lsnuntana"/>
    <s v=""/>
    <s v=""/>
    <m/>
  </r>
  <r>
    <x v="1"/>
    <s v="Tas Coklat Tanggung Tebal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coklattanggungtebal40lsnuntana"/>
    <s v=""/>
    <s v=""/>
    <m/>
  </r>
  <r>
    <x v="2026"/>
    <s v="Tas Fabric Ck F6"/>
    <n v="1"/>
    <s v="48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abricckf6480pcuntana"/>
    <s v=""/>
    <s v=""/>
    <m/>
  </r>
  <r>
    <x v="2027"/>
    <s v="Tas Fabric Xmy 106 motif Horse"/>
    <n v="2"/>
    <n v="48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fabricxmy106motifhorse480untana"/>
    <s v=""/>
    <s v=""/>
    <m/>
  </r>
  <r>
    <x v="2028"/>
    <s v="Tas Fabric Xmy 15A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abricxmy15a40lsuntana"/>
    <s v=""/>
    <s v=""/>
    <m/>
  </r>
  <r>
    <x v="2029"/>
    <s v="Tas Fabric Xmy 1714-15"/>
    <n v="6"/>
    <n v="48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fabricxmy171415480untana"/>
    <s v=""/>
    <s v=""/>
    <m/>
  </r>
  <r>
    <x v="2030"/>
    <s v="Tas Fabric Xmy JDG 32x32 gagang"/>
    <n v="6"/>
    <s v="4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fabricxmyjdg32x32gagang40lsuntana"/>
    <s v=""/>
    <s v=""/>
    <m/>
  </r>
  <r>
    <x v="2031"/>
    <s v="Tas Fabric Xmy JDG/ motif korea"/>
    <n v="3"/>
    <s v="80 PC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fabricxmyjdgmotifkorea80pcsuntana"/>
    <s v=""/>
    <s v=""/>
    <m/>
  </r>
  <r>
    <x v="2032"/>
    <s v="Tas Fancy plastik K 18x22 (T1,75)"/>
    <n v="1"/>
    <n v="1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ancyplastikk18x22t1751200untana"/>
    <s v=""/>
    <s v=""/>
    <m/>
  </r>
  <r>
    <x v="2033"/>
    <s v="Tas Fancy plastik T 22x28 (T1,76)"/>
    <n v="2"/>
    <s v="9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fancyplastikt22x28t176960pcuntana"/>
    <s v=""/>
    <s v=""/>
    <m/>
  </r>
  <r>
    <x v="2034"/>
    <s v="Tas Folio tali 1 Bola Bale"/>
    <n v="2"/>
    <s v="2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foliotali1bolabale20lsuntana"/>
    <s v=""/>
    <s v=""/>
    <m/>
  </r>
  <r>
    <x v="2035"/>
    <s v="Tas Folio tali 1 Fancy(2)/ tali 1 minion(1)"/>
    <n v="3"/>
    <n v="24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foliotali1fancy2tali1minion1240untana"/>
    <s v=""/>
    <s v=""/>
    <m/>
  </r>
  <r>
    <x v="2036"/>
    <s v="Tas Folio tali 2 Fancy Minion"/>
    <n v="1"/>
    <s v="2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foliotali2fancyminion240pcuntana"/>
    <s v=""/>
    <s v=""/>
    <m/>
  </r>
  <r>
    <x v="1"/>
    <s v="Tas Gagang butek putih B kcg"/>
    <n v="0"/>
    <s v="4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gagangbutekputihbkcg40lsuntana"/>
    <s v=""/>
    <s v=""/>
    <m/>
  </r>
  <r>
    <x v="2037"/>
    <s v="Tas Gagang transparan B (AD 25)"/>
    <n v="16"/>
    <s v="40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gagangtransparanbad2540lsuntana"/>
    <s v=""/>
    <s v=""/>
    <m/>
  </r>
  <r>
    <x v="2038"/>
    <s v="Tas Gagang transparan K (AD 27)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gagangtransparankad2760lsuntana"/>
    <s v=""/>
    <s v=""/>
    <m/>
  </r>
  <r>
    <x v="2039"/>
    <s v="Tas GG 02 HZD 711/ 263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gg02hzd71126340lsuntana"/>
    <s v=""/>
    <s v=""/>
    <m/>
  </r>
  <r>
    <x v="2040"/>
    <s v="Tas GG 02 HZD 793(4)/ 955"/>
    <n v="5"/>
    <s v="40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gg02hzd793495540lsnuntana"/>
    <s v=""/>
    <s v=""/>
    <m/>
  </r>
  <r>
    <x v="2041"/>
    <s v="Tas GG 02 HZD 9093/ 750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gg02hzd909375040lsuntana"/>
    <s v=""/>
    <s v=""/>
    <m/>
  </r>
  <r>
    <x v="2042"/>
    <s v="Tas GG 02 HZD mix"/>
    <n v="3"/>
    <s v="4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gg02hzdmix40lsuntana"/>
    <s v=""/>
    <s v=""/>
    <m/>
  </r>
  <r>
    <x v="2043"/>
    <s v="Tas GG 03 2063/ 2064/ 2065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gg0320632064206530lsuntana"/>
    <s v=""/>
    <s v=""/>
    <m/>
  </r>
  <r>
    <x v="1"/>
    <s v="Tas GG 03 6012"/>
    <n v="0"/>
    <s v="3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gg03601230lsuntana"/>
    <s v=""/>
    <s v=""/>
    <m/>
  </r>
  <r>
    <x v="2044"/>
    <s v="Tas GG 03 721(2)/ 929(2)"/>
    <n v="4"/>
    <s v="3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gg037212929230lsuntana"/>
    <s v=""/>
    <s v=""/>
    <m/>
  </r>
  <r>
    <x v="2045"/>
    <s v="Tas GG 03 9060"/>
    <n v="4"/>
    <s v="3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gg03906030lsuntana"/>
    <s v=""/>
    <s v=""/>
    <m/>
  </r>
  <r>
    <x v="2046"/>
    <s v="Tas HB T01 Tali Kur batik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hbt01talikurbatik600pcuntana"/>
    <s v=""/>
    <s v=""/>
    <m/>
  </r>
  <r>
    <x v="2047"/>
    <s v="Tas HBE 06/M Tali Bendera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hbe06mtalibendera50lsuntana"/>
    <s v=""/>
    <s v=""/>
    <m/>
  </r>
  <r>
    <x v="2048"/>
    <s v="Tas HD 095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hd095360untana"/>
    <s v=""/>
    <s v=""/>
    <m/>
  </r>
  <r>
    <x v="2049"/>
    <s v="Tas HD 158"/>
    <n v="2"/>
    <n v="3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hd158360untana"/>
    <s v=""/>
    <s v=""/>
    <m/>
  </r>
  <r>
    <x v="2050"/>
    <s v="Tas HD 197"/>
    <n v="2"/>
    <n v="3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hd197360untana"/>
    <s v=""/>
    <s v=""/>
    <m/>
  </r>
  <r>
    <x v="1"/>
    <s v="Tas HD 22006"/>
    <n v="0"/>
    <n v="4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hd22006480untana"/>
    <s v=""/>
    <s v=""/>
    <m/>
  </r>
  <r>
    <x v="2051"/>
    <s v="Tas HD 234"/>
    <n v="11"/>
    <n v="480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tashd234480untana"/>
    <s v=""/>
    <s v=""/>
    <m/>
  </r>
  <r>
    <x v="1"/>
    <s v="Tas HD polos (823)"/>
    <n v="0"/>
    <s v="48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hdpolos823480pcuntana"/>
    <s v=""/>
    <s v=""/>
    <m/>
  </r>
  <r>
    <x v="1"/>
    <s v="Tas Idul Fitri 30x40x8 WBY Kn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0x40x8wbykn50lsnuntana"/>
    <s v=""/>
    <s v=""/>
    <m/>
  </r>
  <r>
    <x v="1"/>
    <s v="Tas Idul Fitri 30x40x8 WSG Hj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0x40x8wsghj50lsnuntana"/>
    <s v=""/>
    <s v=""/>
    <m/>
  </r>
  <r>
    <x v="1"/>
    <s v="Tas Idul Fitri 32x46/ 40x12 WBY Kn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2x4640x12wbykn40lsnuntana"/>
    <s v=""/>
    <s v=""/>
    <m/>
  </r>
  <r>
    <x v="1"/>
    <s v="Tas Idul Fitri 32x46/ 40x12 WSG Hj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2x4640x12wsghj40lsnuntana"/>
    <s v=""/>
    <s v=""/>
    <m/>
  </r>
  <r>
    <x v="1"/>
    <s v="Tas Idul Fitri 38x45x8 WBY Kn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8x45x8wbykn50lsnuntana"/>
    <s v=""/>
    <s v=""/>
    <m/>
  </r>
  <r>
    <x v="1"/>
    <s v="Tas Idul Fitri 38x45x8 WSG Hj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idulfitri38x45x8wsghj50lsnuntana"/>
    <s v=""/>
    <s v=""/>
    <m/>
  </r>
  <r>
    <x v="1"/>
    <s v="Tas J 0053"/>
    <n v="0"/>
    <s v="1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j005310lsuntana"/>
    <s v=""/>
    <s v=""/>
    <m/>
  </r>
  <r>
    <x v="2052"/>
    <s v="Tas J 1706"/>
    <n v="2"/>
    <s v="1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j170610lsuntana"/>
    <s v=""/>
    <s v=""/>
    <m/>
  </r>
  <r>
    <x v="1"/>
    <s v="Tas J 2729"/>
    <n v="0"/>
    <s v="1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j272910lsuntana"/>
    <s v=""/>
    <s v=""/>
    <m/>
  </r>
  <r>
    <x v="2053"/>
    <s v="Tas jinjing 912 kecil"/>
    <n v="2"/>
    <s v="3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jinjing912kecil360pcuntana"/>
    <s v=""/>
    <s v=""/>
    <m/>
  </r>
  <r>
    <x v="2054"/>
    <s v="Tas K 20x25 Etj"/>
    <n v="18"/>
    <s v="30 ls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task20x25etj30lsuntana"/>
    <s v=""/>
    <s v=""/>
    <m/>
  </r>
  <r>
    <x v="2055"/>
    <s v="Tas Kado FG L/19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fgl1950lsuntana"/>
    <s v=""/>
    <s v=""/>
    <m/>
  </r>
  <r>
    <x v="2056"/>
    <s v="Tas Kado FG XL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fgxl40lsuntana"/>
    <s v=""/>
    <s v=""/>
    <m/>
  </r>
  <r>
    <x v="2057"/>
    <s v="Tas Kado GG2 2048 (10, 249 (6)"/>
    <n v="16"/>
    <s v="40 LSN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kadogg2204810249640lsnuntana"/>
    <s v=""/>
    <s v=""/>
    <m/>
  </r>
  <r>
    <x v="2058"/>
    <s v="Tas Kado GG2 248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gg224840lsnuntana"/>
    <s v=""/>
    <s v=""/>
    <m/>
  </r>
  <r>
    <x v="2059"/>
    <s v="Tas Kado GG2 3021-3024"/>
    <n v="6"/>
    <s v="40 LSN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kadogg23021302440lsnuntana"/>
    <s v=""/>
    <s v=""/>
    <m/>
  </r>
  <r>
    <x v="1"/>
    <s v="Tas Kado GG2 787"/>
    <n v="0"/>
    <s v="4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dogg278740lsnuntana"/>
    <s v=""/>
    <s v=""/>
    <m/>
  </r>
  <r>
    <x v="2060"/>
    <s v="Tas Kado GG2 811 (1), 903 (1)"/>
    <n v="2"/>
    <s v="4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dogg28111903140lsnuntana"/>
    <s v=""/>
    <s v=""/>
    <m/>
  </r>
  <r>
    <x v="2061"/>
    <s v="Tas Kado GG2 Coklat Tali Rajut"/>
    <n v="1"/>
    <s v="40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dogg2coklattalirajut40lsnuntana"/>
    <s v=""/>
    <s v=""/>
    <m/>
  </r>
  <r>
    <x v="2062"/>
    <s v="Tas Kain E 100 A"/>
    <n v="2"/>
    <s v="30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ine100a300pcsuntana"/>
    <s v=""/>
    <s v=""/>
    <m/>
  </r>
  <r>
    <x v="2063"/>
    <s v="Tas Kain E 101 A"/>
    <n v="2"/>
    <n v="25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ine101a250untana"/>
    <s v=""/>
    <s v=""/>
    <m/>
  </r>
  <r>
    <x v="2064"/>
    <s v="Tas Kain Fancy B restleting"/>
    <n v="1"/>
    <n v="1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infancybrestleting180untana"/>
    <s v=""/>
    <s v=""/>
    <m/>
  </r>
  <r>
    <x v="2065"/>
    <s v="Tas Kain Ret K-27 (Hj/ Htm/ Coklat/ Mr Tua) cream"/>
    <n v="12"/>
    <s v="288 pc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kainretk27hjhtmcoklatmrtuacream288pcuntana"/>
    <s v=""/>
    <s v=""/>
    <m/>
  </r>
  <r>
    <x v="1"/>
    <s v="Tas Karung 029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02910lsnuntana"/>
    <s v=""/>
    <s v=""/>
    <m/>
  </r>
  <r>
    <x v="1"/>
    <s v="Tas Karung 030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03010lsnuntana"/>
    <s v=""/>
    <s v=""/>
    <m/>
  </r>
  <r>
    <x v="2066"/>
    <s v="Tas Karung 40x45"/>
    <n v="2"/>
    <s v="120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rung40x45120pcsuntana"/>
    <s v=""/>
    <s v=""/>
    <m/>
  </r>
  <r>
    <x v="1"/>
    <s v="Tas Karung 45x50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45x50120pcsuntana"/>
    <s v=""/>
    <s v=""/>
    <m/>
  </r>
  <r>
    <x v="2067"/>
    <s v="Tas Karung 50x55"/>
    <n v="9"/>
    <s v="120 PC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askarung50x55120pcsuntana"/>
    <s v=""/>
    <s v=""/>
    <m/>
  </r>
  <r>
    <x v="1"/>
    <s v="Tas Karung 55x65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55x65120pcsuntana"/>
    <s v=""/>
    <s v=""/>
    <m/>
  </r>
  <r>
    <x v="2068"/>
    <s v="Tas Karung 70x70"/>
    <n v="29"/>
    <s v="120 PCS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taskarung70x70120pcsuntana"/>
    <s v=""/>
    <s v=""/>
    <m/>
  </r>
  <r>
    <x v="2069"/>
    <s v="Tas Karung A (65x55) "/>
    <n v="1"/>
    <s v="12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arunga65x55120pcuntana"/>
    <s v=""/>
    <s v=""/>
    <m/>
  </r>
  <r>
    <x v="1"/>
    <s v="Tas Karung B (55x50)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55x50120pcuntana"/>
    <s v=""/>
    <s v=""/>
    <m/>
  </r>
  <r>
    <x v="1"/>
    <s v="Tas karung BG 15 026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502610lsnuntana"/>
    <s v=""/>
    <s v=""/>
    <m/>
  </r>
  <r>
    <x v="1"/>
    <s v="Tas karung BG 15 027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502710lsnuntana"/>
    <s v=""/>
    <s v=""/>
    <m/>
  </r>
  <r>
    <x v="1"/>
    <s v="Tas karung BG 15 028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502810lsnuntana"/>
    <s v=""/>
    <s v=""/>
    <m/>
  </r>
  <r>
    <x v="1"/>
    <s v="Tas karung BG 16 033 B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16033b10lsnuntana"/>
    <s v=""/>
    <s v=""/>
    <m/>
  </r>
  <r>
    <x v="1"/>
    <s v="Tas karung BG 21 004J"/>
    <n v="0"/>
    <s v="2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bg21004j20lsuntana"/>
    <s v=""/>
    <s v=""/>
    <m/>
  </r>
  <r>
    <x v="2070"/>
    <s v="Tas Karung C (45x50) (50x45)"/>
    <n v="2"/>
    <s v="1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arungc45x5050x4510lsuntana"/>
    <s v=""/>
    <s v=""/>
    <m/>
  </r>
  <r>
    <x v="1"/>
    <s v="Tas Karung XY 70x70"/>
    <n v="0"/>
    <s v="1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arungxy70x7010lsnuntana"/>
    <s v=""/>
    <s v=""/>
    <m/>
  </r>
  <r>
    <x v="2071"/>
    <s v="Tas Kertas (Emas, Silver, Hj daun) PHS"/>
    <n v="15"/>
    <s v="20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askertasemassilverhjdaunphs20lsuntana"/>
    <s v=""/>
    <s v=""/>
    <m/>
  </r>
  <r>
    <x v="2072"/>
    <s v="Tas Kertas 1/ SS/ 12,5 x 16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kertas1ss125x1650lsuntana"/>
    <s v=""/>
    <s v=""/>
    <m/>
  </r>
  <r>
    <x v="2073"/>
    <s v="Tas Kertas 8863C/ 181C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8863c181c40lsuntana"/>
    <s v=""/>
    <s v=""/>
    <m/>
  </r>
  <r>
    <x v="2074"/>
    <s v="Tas Kertas 8891A/ 8875A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8891a8875a20lsuntana"/>
    <s v=""/>
    <s v=""/>
    <m/>
  </r>
  <r>
    <x v="2075"/>
    <s v="Tas Kertas 8891C/ 8875C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8891c8875c40lsuntana"/>
    <s v=""/>
    <s v=""/>
    <m/>
  </r>
  <r>
    <x v="2076"/>
    <s v="Tas Kertas 9173M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kertas9173m360untana"/>
    <s v=""/>
    <s v=""/>
    <m/>
  </r>
  <r>
    <x v="2077"/>
    <s v="Tas Kertas BL 9173 L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bl9173l20lsuntana"/>
    <s v=""/>
    <s v=""/>
    <m/>
  </r>
  <r>
    <x v="2078"/>
    <s v="Tas Kertas DU bk 9173 H"/>
    <n v="2"/>
    <s v="-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kertasdubk9173huntana"/>
    <s v=""/>
    <s v=""/>
    <m/>
  </r>
  <r>
    <x v="1"/>
    <s v="Tas Kertas Ly SD 282 B"/>
    <n v="0"/>
    <s v="36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kertaslysd282b360pcuntana"/>
    <s v=""/>
    <s v=""/>
    <m/>
  </r>
  <r>
    <x v="2079"/>
    <s v="Tas Kertas Ly SD 283 B(2)/ 284 B(17)"/>
    <n v="16"/>
    <s v="360 pc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kertaslysd283b2284b17360pcuntana"/>
    <s v=""/>
    <s v=""/>
    <m/>
  </r>
  <r>
    <x v="2080"/>
    <s v="Tas Kertas Ly SD 286 B"/>
    <n v="7"/>
    <s v="36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kertaslysd286b360pcuntana"/>
    <s v=""/>
    <s v=""/>
    <m/>
  </r>
  <r>
    <x v="2081"/>
    <s v="Tas Kertas Ly XL 277 B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lyxl277b30lsuntana"/>
    <s v=""/>
    <s v=""/>
    <m/>
  </r>
  <r>
    <x v="2082"/>
    <s v="Tas Kertas Ly XL 289"/>
    <n v="1"/>
    <s v="3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kertaslyxl28930lsuntana"/>
    <s v=""/>
    <s v=""/>
    <m/>
  </r>
  <r>
    <x v="2083"/>
    <s v="Tas Kertas pk 10-04/ 31 X381 XL"/>
    <n v="3"/>
    <s v="48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kertaspk100431x381xl480pcuntana"/>
    <s v=""/>
    <s v=""/>
    <m/>
  </r>
  <r>
    <x v="2084"/>
    <s v="Tas LL D (K)"/>
    <n v="9"/>
    <s v="120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aslldk1200pcuntana"/>
    <s v=""/>
    <s v=""/>
    <m/>
  </r>
  <r>
    <x v="1"/>
    <s v="Tas lux My 017"/>
    <n v="0"/>
    <s v="120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luxmy017120pcsuntana"/>
    <s v=""/>
    <s v=""/>
    <m/>
  </r>
  <r>
    <x v="2085"/>
    <s v="Tas lux My 024"/>
    <n v="3"/>
    <s v="120 bh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luxmy024120bhuntana"/>
    <s v=""/>
    <s v=""/>
    <m/>
  </r>
  <r>
    <x v="2086"/>
    <s v="Tas lux My 025"/>
    <n v="1"/>
    <n v="2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luxmy025200untana"/>
    <s v=""/>
    <s v=""/>
    <m/>
  </r>
  <r>
    <x v="2087"/>
    <s v="Tas Ly 083/ 086 B"/>
    <n v="4"/>
    <n v="36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ly083086b360untana"/>
    <s v=""/>
    <s v=""/>
    <m/>
  </r>
  <r>
    <x v="2088"/>
    <s v="Tas Ly HD 126/ 131B"/>
    <n v="9"/>
    <s v="360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aslyhd126131b360pcuntana"/>
    <s v=""/>
    <s v=""/>
    <m/>
  </r>
  <r>
    <x v="2089"/>
    <s v="Tas Ly HD 132 B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lyhd132b360untana"/>
    <s v=""/>
    <s v=""/>
    <m/>
  </r>
  <r>
    <x v="2090"/>
    <s v="Tas Ly HD 148 B"/>
    <n v="5"/>
    <n v="36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lyhd148b360untana"/>
    <s v=""/>
    <s v=""/>
    <m/>
  </r>
  <r>
    <x v="2091"/>
    <s v="Tas Ly HD 149 B"/>
    <n v="14"/>
    <n v="360"/>
    <n v="14"/>
    <n v="14"/>
    <m/>
    <m/>
    <s v=""/>
    <n v="0"/>
    <s v=""/>
    <n v="0"/>
    <n v="14"/>
    <m/>
    <m/>
    <n v="14"/>
    <m/>
    <s v=""/>
    <n v="14"/>
    <m/>
    <s v=""/>
    <n v="14"/>
    <m/>
    <s v=""/>
    <n v="14"/>
    <m/>
    <s v="taslyhd149b360untana"/>
    <s v=""/>
    <s v=""/>
    <m/>
  </r>
  <r>
    <x v="2092"/>
    <s v="Tas Ly HD 150 B"/>
    <n v="4"/>
    <n v="360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lyhd150b360untana"/>
    <s v=""/>
    <s v=""/>
    <m/>
  </r>
  <r>
    <x v="1"/>
    <s v="Tas Ly HD 151 B"/>
    <n v="0"/>
    <n v="3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lyhd151b360untana"/>
    <s v=""/>
    <s v=""/>
    <m/>
  </r>
  <r>
    <x v="2093"/>
    <s v="Tas Ly SD 211B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lysd211b360untana"/>
    <s v=""/>
    <s v=""/>
    <m/>
  </r>
  <r>
    <x v="2094"/>
    <s v="Tas LySD 154 K"/>
    <n v="7"/>
    <n v="48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lysd154k480untana"/>
    <s v=""/>
    <s v=""/>
    <m/>
  </r>
  <r>
    <x v="2095"/>
    <s v="Tas LySD 229 K"/>
    <n v="36"/>
    <s v="480 pc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taslysd229k480pcuntana"/>
    <s v=""/>
    <s v=""/>
    <m/>
  </r>
  <r>
    <x v="2096"/>
    <s v="Tas LySD 241 K"/>
    <n v="2"/>
    <s v="48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lysd241k480pcuntana"/>
    <s v=""/>
    <s v=""/>
    <m/>
  </r>
  <r>
    <x v="1"/>
    <s v="Tas LySD 572 K"/>
    <n v="0"/>
    <n v="48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lysd572k480untana"/>
    <s v=""/>
    <s v=""/>
    <m/>
  </r>
  <r>
    <x v="2097"/>
    <s v="Tas Mika besar Tenteng tangan R 013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mikabesartentengtanganr01330lsuntana"/>
    <s v=""/>
    <s v=""/>
    <m/>
  </r>
  <r>
    <x v="2098"/>
    <s v="Tas Mika PP ME 812 kecil"/>
    <n v="3"/>
    <s v="15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mikappme812kecil15lsuntana"/>
    <s v=""/>
    <s v=""/>
    <m/>
  </r>
  <r>
    <x v="2099"/>
    <s v="Tas Mika PP TM 911"/>
    <n v="3"/>
    <s v="1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mikapptm911120pcuntana"/>
    <s v=""/>
    <s v=""/>
    <m/>
  </r>
  <r>
    <x v="2100"/>
    <s v="Tas Mika+Tali CL MM"/>
    <n v="13"/>
    <s v="848 pc"/>
    <n v="13"/>
    <n v="13"/>
    <m/>
    <m/>
    <s v=""/>
    <n v="0"/>
    <s v=""/>
    <n v="0"/>
    <n v="13"/>
    <m/>
    <m/>
    <n v="13"/>
    <m/>
    <s v=""/>
    <n v="13"/>
    <m/>
    <s v=""/>
    <n v="13"/>
    <m/>
    <s v=""/>
    <n v="13"/>
    <m/>
    <s v="tasmikataliclmm848pcuntana"/>
    <s v=""/>
    <s v=""/>
    <m/>
  </r>
  <r>
    <x v="1"/>
    <s v="Tas Motif Bunga B"/>
    <n v="0"/>
    <s v="33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motifbungab336pcsuntana"/>
    <s v=""/>
    <s v=""/>
    <m/>
  </r>
  <r>
    <x v="1"/>
    <s v="Tas Motif Bunga k"/>
    <n v="0"/>
    <s v="576 PC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motifbungak576pcsuntana"/>
    <s v=""/>
    <s v=""/>
    <m/>
  </r>
  <r>
    <x v="2101"/>
    <s v="Tas Nariko 4A"/>
    <n v="23"/>
    <s v="50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tasnariko4a50lsuntana"/>
    <s v=""/>
    <s v=""/>
    <m/>
  </r>
  <r>
    <x v="2102"/>
    <s v="Tas Pita Kado Jumbo FC 401 (1378)"/>
    <m/>
    <n v="240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taspitakadojumbofc4011378240untana"/>
    <s v=""/>
    <s v=""/>
    <m/>
  </r>
  <r>
    <x v="2103"/>
    <s v="Tas Pita Kado Jumbo FC 401 (1407)"/>
    <m/>
    <n v="240"/>
    <n v="8"/>
    <n v="0"/>
    <n v="8"/>
    <m/>
    <s v=""/>
    <n v="0"/>
    <n v="8"/>
    <n v="8"/>
    <n v="8"/>
    <m/>
    <m/>
    <n v="8"/>
    <m/>
    <s v=""/>
    <n v="8"/>
    <m/>
    <s v=""/>
    <n v="8"/>
    <m/>
    <s v=""/>
    <n v="8"/>
    <m/>
    <s v="taspitakadojumbofc4011407240untana"/>
    <s v=""/>
    <s v=""/>
    <m/>
  </r>
  <r>
    <x v="2104"/>
    <s v="Tas Pita Kado Jumbo FC 401 (1411)"/>
    <m/>
    <n v="240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taspitakadojumbofc4011411240untana"/>
    <s v=""/>
    <s v=""/>
    <m/>
  </r>
  <r>
    <x v="2105"/>
    <s v="Tas Pita Kado Jumbo FC 401 (1422)"/>
    <m/>
    <n v="240"/>
    <n v="7"/>
    <n v="0"/>
    <n v="7"/>
    <m/>
    <s v=""/>
    <n v="0"/>
    <n v="7"/>
    <n v="7"/>
    <n v="7"/>
    <m/>
    <m/>
    <n v="7"/>
    <m/>
    <s v=""/>
    <n v="7"/>
    <m/>
    <s v=""/>
    <n v="7"/>
    <m/>
    <s v=""/>
    <n v="7"/>
    <m/>
    <s v="taspitakadojumbofc4011422240untana"/>
    <s v=""/>
    <s v=""/>
    <m/>
  </r>
  <r>
    <x v="2106"/>
    <s v="Tas Pita Kado Jumbo FC 401 (1426)"/>
    <m/>
    <n v="240"/>
    <n v="5"/>
    <n v="0"/>
    <n v="5"/>
    <m/>
    <s v=""/>
    <n v="0"/>
    <n v="5"/>
    <n v="5"/>
    <n v="5"/>
    <m/>
    <m/>
    <n v="5"/>
    <m/>
    <s v=""/>
    <n v="5"/>
    <m/>
    <s v=""/>
    <n v="5"/>
    <m/>
    <s v=""/>
    <n v="5"/>
    <m/>
    <s v="taspitakadojumbofc4011426240untana"/>
    <s v=""/>
    <s v=""/>
    <m/>
  </r>
  <r>
    <x v="2107"/>
    <s v="Tas Pita Kado Jumbo FC 401 (1439)"/>
    <m/>
    <n v="240"/>
    <n v="7"/>
    <n v="0"/>
    <n v="7"/>
    <m/>
    <s v=""/>
    <n v="0"/>
    <n v="7"/>
    <n v="7"/>
    <n v="7"/>
    <m/>
    <m/>
    <n v="7"/>
    <m/>
    <s v=""/>
    <n v="7"/>
    <m/>
    <s v=""/>
    <n v="7"/>
    <m/>
    <s v=""/>
    <n v="7"/>
    <m/>
    <s v="taspitakadojumbofc4011439240untana"/>
    <s v=""/>
    <s v=""/>
    <m/>
  </r>
  <r>
    <x v="2108"/>
    <s v="Tas Pita Kado Jumbo FC 401 (1460)"/>
    <m/>
    <n v="240"/>
    <n v="4"/>
    <n v="0"/>
    <n v="4"/>
    <m/>
    <s v=""/>
    <n v="0"/>
    <n v="4"/>
    <n v="4"/>
    <n v="4"/>
    <m/>
    <m/>
    <n v="4"/>
    <m/>
    <s v=""/>
    <n v="4"/>
    <m/>
    <s v=""/>
    <n v="4"/>
    <m/>
    <s v=""/>
    <n v="4"/>
    <m/>
    <s v="taspitakadojumbofc4011460240untana"/>
    <s v=""/>
    <s v=""/>
    <m/>
  </r>
  <r>
    <x v="2109"/>
    <s v="Tas Pita Kado k FG 101 (1021)"/>
    <m/>
    <n v="720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taspitakadokfg1011021720untana"/>
    <s v=""/>
    <s v=""/>
    <m/>
  </r>
  <r>
    <x v="2110"/>
    <s v="Tas Pita Kado k FG 101 (1030)"/>
    <m/>
    <n v="720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taspitakadokfg1011030720untana"/>
    <s v=""/>
    <s v=""/>
    <m/>
  </r>
  <r>
    <x v="2111"/>
    <s v="Tas Pita Kado k FG 101 (1033)"/>
    <m/>
    <n v="720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taspitakadokfg1011033720untana"/>
    <s v=""/>
    <s v=""/>
    <m/>
  </r>
  <r>
    <x v="2112"/>
    <s v="Tas Pita Kado k FG 101 (1036)"/>
    <m/>
    <n v="720"/>
    <n v="5"/>
    <n v="0"/>
    <n v="5"/>
    <m/>
    <s v=""/>
    <n v="0"/>
    <n v="5"/>
    <n v="5"/>
    <n v="5"/>
    <m/>
    <m/>
    <n v="5"/>
    <m/>
    <s v=""/>
    <n v="5"/>
    <m/>
    <s v=""/>
    <n v="5"/>
    <m/>
    <s v=""/>
    <n v="5"/>
    <m/>
    <s v="taspitakadokfg1011036720untana"/>
    <s v=""/>
    <s v=""/>
    <m/>
  </r>
  <r>
    <x v="2113"/>
    <s v="Tas Pita Kado k FG 101 (1040)"/>
    <m/>
    <n v="720"/>
    <n v="2"/>
    <n v="0"/>
    <n v="2"/>
    <m/>
    <s v=""/>
    <n v="0"/>
    <n v="2"/>
    <n v="2"/>
    <n v="2"/>
    <m/>
    <m/>
    <n v="2"/>
    <m/>
    <s v=""/>
    <n v="2"/>
    <m/>
    <s v=""/>
    <n v="2"/>
    <m/>
    <s v=""/>
    <n v="2"/>
    <m/>
    <s v="taspitakadokfg1011040720untana"/>
    <s v=""/>
    <s v=""/>
    <m/>
  </r>
  <r>
    <x v="2114"/>
    <s v="Tas Pita Kado k FG 101 (1041)"/>
    <m/>
    <n v="720"/>
    <n v="3"/>
    <n v="0"/>
    <n v="3"/>
    <m/>
    <s v=""/>
    <n v="0"/>
    <n v="3"/>
    <n v="3"/>
    <n v="3"/>
    <m/>
    <m/>
    <n v="3"/>
    <m/>
    <s v=""/>
    <n v="3"/>
    <m/>
    <s v=""/>
    <n v="3"/>
    <m/>
    <s v=""/>
    <n v="3"/>
    <m/>
    <s v="taspitakadokfg1011041720untana"/>
    <s v=""/>
    <s v=""/>
    <m/>
  </r>
  <r>
    <x v="2115"/>
    <s v="Tas Pita Kado k FG 101 (1838)"/>
    <m/>
    <n v="720"/>
    <n v="1"/>
    <n v="0"/>
    <n v="1"/>
    <m/>
    <s v=""/>
    <n v="0"/>
    <n v="1"/>
    <n v="1"/>
    <n v="1"/>
    <m/>
    <m/>
    <n v="1"/>
    <m/>
    <s v=""/>
    <n v="1"/>
    <m/>
    <s v=""/>
    <n v="1"/>
    <m/>
    <s v=""/>
    <n v="1"/>
    <m/>
    <s v="taspitakadokfg1011838720untana"/>
    <s v=""/>
    <s v=""/>
    <m/>
  </r>
  <r>
    <x v="2116"/>
    <s v="Tas Plastik B C1"/>
    <n v="4"/>
    <s v="12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plastikbc1120pcuntana"/>
    <s v=""/>
    <s v=""/>
    <m/>
  </r>
  <r>
    <x v="2117"/>
    <s v="Tas Plastik B C1"/>
    <n v="1"/>
    <s v="13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c1130pcuntana"/>
    <s v=""/>
    <s v=""/>
    <m/>
  </r>
  <r>
    <x v="2118"/>
    <s v="Tas plastik Besar C1"/>
    <n v="1"/>
    <n v="1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00untana"/>
    <s v=""/>
    <s v=""/>
    <m/>
  </r>
  <r>
    <x v="2119"/>
    <s v="Tas plastik Besar C1"/>
    <n v="1"/>
    <n v="11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10untana"/>
    <s v=""/>
    <s v=""/>
    <m/>
  </r>
  <r>
    <x v="2120"/>
    <s v="Tas plastik Besar C1"/>
    <n v="1"/>
    <n v="115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15untana"/>
    <s v=""/>
    <s v=""/>
    <m/>
  </r>
  <r>
    <x v="2121"/>
    <s v="Tas plastik Besar C1"/>
    <n v="5"/>
    <s v="15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lastikbesarc1150pcuntana"/>
    <s v=""/>
    <s v=""/>
    <m/>
  </r>
  <r>
    <x v="2122"/>
    <s v="Tas plastik Besar C1"/>
    <n v="1"/>
    <n v="17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170untana"/>
    <s v=""/>
    <s v=""/>
    <m/>
  </r>
  <r>
    <x v="2123"/>
    <s v="Tas plastik Besar C1"/>
    <n v="1"/>
    <s v="83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besarc183pcuntana"/>
    <s v=""/>
    <s v=""/>
    <m/>
  </r>
  <r>
    <x v="2124"/>
    <s v="Tas Plastik kecil A1"/>
    <n v="7"/>
    <s v="200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plastikkecila1200pcuntana"/>
    <s v=""/>
    <s v=""/>
    <m/>
  </r>
  <r>
    <x v="2125"/>
    <s v="Tas plastik kecil A1"/>
    <n v="1"/>
    <s v="11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16pcuntana"/>
    <s v=""/>
    <s v=""/>
    <m/>
  </r>
  <r>
    <x v="2126"/>
    <s v="Tas Plastik kecil A1"/>
    <n v="5"/>
    <s v="130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lastikkecila1130pcuntana"/>
    <s v=""/>
    <s v=""/>
    <m/>
  </r>
  <r>
    <x v="2127"/>
    <s v="Tas Plastik kecil A1"/>
    <n v="2"/>
    <s v="1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plastikkecila1140pcuntana"/>
    <s v=""/>
    <s v=""/>
    <m/>
  </r>
  <r>
    <x v="2128"/>
    <s v="Tas Plastik kecil A1"/>
    <n v="4"/>
    <s v="15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plastikkecila1150pcuntana"/>
    <s v=""/>
    <s v=""/>
    <m/>
  </r>
  <r>
    <x v="2129"/>
    <s v="Tas Plastik kecil A1"/>
    <n v="6"/>
    <s v="160 pc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plastikkecila1160pcuntana"/>
    <s v=""/>
    <s v=""/>
    <m/>
  </r>
  <r>
    <x v="2130"/>
    <s v="Tas plastik kecil A1"/>
    <n v="1"/>
    <s v="167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67pcuntana"/>
    <s v=""/>
    <s v=""/>
    <m/>
  </r>
  <r>
    <x v="2131"/>
    <s v="Tas Plastik kecil A1"/>
    <n v="7"/>
    <n v="170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plastikkecila1170untana"/>
    <s v=""/>
    <s v=""/>
    <m/>
  </r>
  <r>
    <x v="2132"/>
    <s v="Tas plastik kecil A1"/>
    <n v="1"/>
    <s v="17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70pcuntana"/>
    <s v=""/>
    <s v=""/>
    <m/>
  </r>
  <r>
    <x v="2133"/>
    <s v="Tas Plastik kecil A1"/>
    <n v="1"/>
    <n v="18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80untana"/>
    <s v=""/>
    <s v=""/>
    <m/>
  </r>
  <r>
    <x v="2134"/>
    <s v="Tas plastik kecil A1"/>
    <n v="1"/>
    <s v="18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kecila1186pcuntana"/>
    <s v=""/>
    <s v=""/>
    <m/>
  </r>
  <r>
    <x v="2135"/>
    <s v="Tas Plastik T B1"/>
    <n v="10"/>
    <s v="130 pc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tasplastiktb1130pcuntana"/>
    <s v=""/>
    <s v=""/>
    <m/>
  </r>
  <r>
    <x v="2136"/>
    <s v="Tas Plastik T B1"/>
    <n v="19"/>
    <n v="140"/>
    <n v="19"/>
    <n v="19"/>
    <m/>
    <m/>
    <s v=""/>
    <n v="0"/>
    <s v=""/>
    <n v="0"/>
    <n v="19"/>
    <m/>
    <m/>
    <n v="19"/>
    <m/>
    <s v=""/>
    <n v="19"/>
    <m/>
    <s v=""/>
    <n v="19"/>
    <m/>
    <s v=""/>
    <n v="19"/>
    <m/>
    <s v="tasplastiktb1140untana"/>
    <s v=""/>
    <s v=""/>
    <m/>
  </r>
  <r>
    <x v="2137"/>
    <s v="Tas Plastik T B1"/>
    <n v="12"/>
    <n v="15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plastiktb1150untana"/>
    <s v=""/>
    <s v=""/>
    <m/>
  </r>
  <r>
    <x v="2138"/>
    <s v="Tas Plastik T B1"/>
    <n v="3"/>
    <s v="2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plastiktb120pcuntana"/>
    <s v=""/>
    <s v=""/>
    <m/>
  </r>
  <r>
    <x v="2139"/>
    <s v="Tas Plastik T B1"/>
    <n v="2"/>
    <n v="6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plastiktb160untana"/>
    <s v=""/>
    <s v=""/>
    <m/>
  </r>
  <r>
    <x v="2140"/>
    <s v="Tas plastik Tanggung B1"/>
    <n v="1"/>
    <s v="11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astiktanggungb1110pcuntana"/>
    <s v=""/>
    <s v=""/>
    <m/>
  </r>
  <r>
    <x v="2141"/>
    <s v="Tas plastik Tanggung B1"/>
    <n v="4"/>
    <s v="2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plastiktanggungb1200pcuntana"/>
    <s v=""/>
    <s v=""/>
    <m/>
  </r>
  <r>
    <x v="2142"/>
    <s v="Tas PLK 10-06/ M"/>
    <n v="1"/>
    <s v="6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lk1006m600pcuntana"/>
    <s v=""/>
    <s v=""/>
    <m/>
  </r>
  <r>
    <x v="2143"/>
    <s v="Tas PLK 10-07 Dy (26x34) Tali L"/>
    <n v="8"/>
    <s v="4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splk1007dy26x34talil40lsuntana"/>
    <s v=""/>
    <s v=""/>
    <m/>
  </r>
  <r>
    <x v="2144"/>
    <s v="Tas PLK 10-08 Tali Tenteng"/>
    <n v="5"/>
    <s v="3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plk1008talitenteng30lsuntana"/>
    <s v=""/>
    <s v=""/>
    <m/>
  </r>
  <r>
    <x v="2145"/>
    <s v="Tas polos 131 k"/>
    <n v="12"/>
    <n v="480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polos131k480untana"/>
    <s v=""/>
    <s v=""/>
    <m/>
  </r>
  <r>
    <x v="2146"/>
    <s v="Tas polos 804/ 832/ 838"/>
    <n v="23"/>
    <n v="480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taspolos804832838480untana"/>
    <s v=""/>
    <s v=""/>
    <m/>
  </r>
  <r>
    <x v="2147"/>
    <s v="Tas Ransel Spon Bond FR+Hk 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ranselsponbondfrhk60lsuntana"/>
    <s v=""/>
    <s v=""/>
    <m/>
  </r>
  <r>
    <x v="2148"/>
    <s v="Tas SB 1514-8 Set T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sb15148sett50lsuntana"/>
    <s v=""/>
    <s v=""/>
    <m/>
  </r>
  <r>
    <x v="2149"/>
    <s v="Tas SEP 194"/>
    <n v="8"/>
    <s v="1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ssep19410lsuntana"/>
    <s v=""/>
    <s v=""/>
    <m/>
  </r>
  <r>
    <x v="2150"/>
    <s v="Tas Shoes C15 246/ Hp 363 (60)"/>
    <n v="4"/>
    <s v="36 pk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hoesc15246hp3636036pkuntana"/>
    <s v=""/>
    <s v=""/>
    <m/>
  </r>
  <r>
    <x v="2151"/>
    <s v="Tas Shop Ly FD 683"/>
    <n v="2"/>
    <s v="36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shoplyfd683360pcuntana"/>
    <s v=""/>
    <s v=""/>
    <m/>
  </r>
  <r>
    <x v="2152"/>
    <s v="Tas Shop Ly SD 287 B"/>
    <n v="3"/>
    <n v="360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shoplysd287b360untana"/>
    <s v=""/>
    <s v=""/>
    <m/>
  </r>
  <r>
    <x v="2153"/>
    <s v="Tas Shop Ly SD 291B"/>
    <n v="1"/>
    <n v="36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shoplysd291b360untana"/>
    <s v=""/>
    <s v=""/>
    <m/>
  </r>
  <r>
    <x v="2154"/>
    <s v="Tas Shop Ly SD L 280 B"/>
    <n v="6"/>
    <n v="36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shoplysdl280b360untana"/>
    <s v=""/>
    <s v=""/>
    <m/>
  </r>
  <r>
    <x v="1"/>
    <s v="Tas Shop Ly SD L 288 B"/>
    <n v="0"/>
    <n v="36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shoplysdl288b360untana"/>
    <s v=""/>
    <s v=""/>
    <m/>
  </r>
  <r>
    <x v="2155"/>
    <s v="Tas Shop Ly SD L XL"/>
    <n v="2"/>
    <n v="240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shoplysdlxl240untana"/>
    <s v=""/>
    <s v=""/>
    <m/>
  </r>
  <r>
    <x v="2156"/>
    <s v="Tas Shop Ly SD S Tg"/>
    <n v="5"/>
    <n v="36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shoplysdstg360untana"/>
    <s v=""/>
    <s v=""/>
    <m/>
  </r>
  <r>
    <x v="2157"/>
    <s v="Tas Shop Teng-Teng Sleting (10 pc) WKD"/>
    <n v="3"/>
    <s v="30 bk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shoptengtengsleting10pcwkd30bksuntana"/>
    <s v=""/>
    <s v=""/>
    <m/>
  </r>
  <r>
    <x v="2158"/>
    <s v="Tas Shopcraft LyNP 542-1/4 "/>
    <n v="2"/>
    <s v="20 box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shopcraftlynp5421420boxuntana"/>
    <s v=""/>
    <s v=""/>
    <m/>
  </r>
  <r>
    <x v="2159"/>
    <s v="Tas Shopcraft Tly Mp 061/ 064 "/>
    <n v="4"/>
    <s v="90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hopcrafttlymp06106490boxuntana"/>
    <s v=""/>
    <s v=""/>
    <m/>
  </r>
  <r>
    <x v="2160"/>
    <s v="Tas Silver 18x23"/>
    <n v="3"/>
    <s v="9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silver18x2390lsuntana"/>
    <s v=""/>
    <s v=""/>
    <m/>
  </r>
  <r>
    <x v="2161"/>
    <s v="Tas Sleret S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lerets100lsuntana"/>
    <s v=""/>
    <s v=""/>
    <m/>
  </r>
  <r>
    <x v="1"/>
    <s v="Tas Sleret XLL"/>
    <n v="0"/>
    <s v="35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sleretxll35lsuntana"/>
    <s v=""/>
    <s v=""/>
    <m/>
  </r>
  <r>
    <x v="2162"/>
    <s v="Tas Sleting (A5 52) jaring "/>
    <n v="4"/>
    <s v="8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sletinga552jaring80lsuntana"/>
    <s v=""/>
    <s v=""/>
    <m/>
  </r>
  <r>
    <x v="2163"/>
    <s v="Tas Spon Bond mukenah 27x29x12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sponbondmukenah27x29x1250lsuntana"/>
    <s v=""/>
    <s v=""/>
    <m/>
  </r>
  <r>
    <x v="2164"/>
    <s v="Tas T 34x31 ETJ"/>
    <n v="4"/>
    <s v="25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34x31etj25lsuntana"/>
    <s v=""/>
    <s v=""/>
    <m/>
  </r>
  <r>
    <x v="2165"/>
    <s v="Tas T 41x36 ETJ"/>
    <n v="5"/>
    <s v="22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t41x36etj22lsuntana"/>
    <s v=""/>
    <s v=""/>
    <m/>
  </r>
  <r>
    <x v="2166"/>
    <s v="Tas tali 22x22"/>
    <n v="1"/>
    <s v="85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22x2285lsuntana"/>
    <s v=""/>
    <s v=""/>
    <m/>
  </r>
  <r>
    <x v="1"/>
    <s v="Tas tali 25x35"/>
    <n v="0"/>
    <s v="100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tali25x35100lsuntana"/>
    <s v=""/>
    <s v=""/>
    <m/>
  </r>
  <r>
    <x v="1"/>
    <s v="Tas Tali Batik Putih Alpin B"/>
    <n v="0"/>
    <s v="5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astalibatikputihalpinb50lsnuntana"/>
    <s v=""/>
    <s v=""/>
    <m/>
  </r>
  <r>
    <x v="2167"/>
    <s v="Tas Tali Cartoon 20x25 Tg"/>
    <n v="4"/>
    <s v="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cartoon20x25tg50lsuntana"/>
    <s v=""/>
    <s v=""/>
    <m/>
  </r>
  <r>
    <x v="2168"/>
    <s v="Tas Tali Folio 1 Frozen"/>
    <n v="4"/>
    <s v="24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folio1frozen240pcuntana"/>
    <s v=""/>
    <s v=""/>
    <m/>
  </r>
  <r>
    <x v="2169"/>
    <s v="Tas Tali kecil kur JB S2-2 jos Mimikado"/>
    <n v="45"/>
    <s v="100 ls"/>
    <n v="45"/>
    <n v="45"/>
    <m/>
    <m/>
    <s v=""/>
    <n v="0"/>
    <s v=""/>
    <n v="0"/>
    <n v="45"/>
    <m/>
    <m/>
    <n v="45"/>
    <m/>
    <s v=""/>
    <n v="45"/>
    <m/>
    <s v=""/>
    <n v="45"/>
    <m/>
    <s v=""/>
    <n v="45"/>
    <m/>
    <s v="tastalikecilkurjbs22josmimikado100lsuntana"/>
    <s v=""/>
    <s v=""/>
    <m/>
  </r>
  <r>
    <x v="2170"/>
    <s v="Tas Tali Kertas Kado bsr AL (1 Pk=10 pc)"/>
    <n v="2"/>
    <s v="218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alikertaskadobsral1pk=10pc218pkuntana"/>
    <s v=""/>
    <s v=""/>
    <m/>
  </r>
  <r>
    <x v="2171"/>
    <s v="Tas Tali Kertas Tg (Pelangi/ Biru Grs/ Silver Bunga/ Mrh Garis) 25x25"/>
    <n v="16"/>
    <s v="25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72"/>
    <s v="Tas Tali kur batik S"/>
    <n v="1"/>
    <s v="6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kurbatiks60lsuntana"/>
    <s v=""/>
    <s v=""/>
    <m/>
  </r>
  <r>
    <x v="2173"/>
    <s v="Tas Tali Metalik (1 Pk=12 pc) Gold Silver "/>
    <n v="2"/>
    <s v="5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alimetalik1pk=12pcgoldsilver50lsuntana"/>
    <s v=""/>
    <s v=""/>
    <m/>
  </r>
  <r>
    <x v="2174"/>
    <s v="Tas Tali Metalik (1 Pk=12 pc) Gold/ Silver 20x25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metalik1pk=12pcgoldsilver20x2560lsuntana"/>
    <s v=""/>
    <s v=""/>
    <m/>
  </r>
  <r>
    <x v="2175"/>
    <s v="Tas Tali Metalik 15x20 (K)"/>
    <n v="5"/>
    <s v="9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talimetalik15x20k90lsuntana"/>
    <s v=""/>
    <s v=""/>
    <m/>
  </r>
  <r>
    <x v="2176"/>
    <s v="Tas Tali Metalik 15x20 Kcl"/>
    <n v="7"/>
    <s v="10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astalimetalik15x20kcl100lsuntana"/>
    <s v=""/>
    <s v=""/>
    <m/>
  </r>
  <r>
    <x v="2177"/>
    <s v="Tas Tali plst 222 A (K)"/>
    <n v="1"/>
    <s v="1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plst222ak1000pcuntana"/>
    <s v=""/>
    <s v=""/>
    <m/>
  </r>
  <r>
    <x v="2178"/>
    <s v="Tas Tali plst K (B545)"/>
    <n v="4"/>
    <s v="10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plstkb545100lsuntana"/>
    <s v=""/>
    <s v=""/>
    <m/>
  </r>
  <r>
    <x v="2179"/>
    <s v="Tas Tali plst kecil jos JBS 4-5"/>
    <n v="12"/>
    <s v="100 ls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astaliplstkeciljosjbs45100lsuntana"/>
    <s v=""/>
    <s v=""/>
    <m/>
  </r>
  <r>
    <x v="2180"/>
    <s v="Tas Tali Pot mika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alipotmika40lsuntana"/>
    <s v=""/>
    <s v=""/>
    <m/>
  </r>
  <r>
    <x v="2181"/>
    <s v="Tas Tali Pot mika"/>
    <n v="4"/>
    <s v="50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astalipotmika50lsuntana"/>
    <s v=""/>
    <s v=""/>
    <m/>
  </r>
  <r>
    <x v="2182"/>
    <s v="Tas Tali Transp RD-L/ Tg (PHS)"/>
    <n v="3"/>
    <s v="6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transprdltgphs60lsuntana"/>
    <s v=""/>
    <s v=""/>
    <m/>
  </r>
  <r>
    <x v="2183"/>
    <s v="Tas Tali Tulisan&quot; kecil campur"/>
    <n v="3"/>
    <s v="5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tulisankecilcampur50lsuntana"/>
    <s v=""/>
    <s v=""/>
    <m/>
  </r>
  <r>
    <x v="2184"/>
    <s v="Tas Tali Ultah Kcl Iching"/>
    <n v="3"/>
    <s v="12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aliultahkcliching120lsuntana"/>
    <s v=""/>
    <s v=""/>
    <m/>
  </r>
  <r>
    <x v="2185"/>
    <s v="Tas Tenteng Butek 184 B"/>
    <n v="6"/>
    <s v="40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tentengbutek184b40lsuntana"/>
    <s v=""/>
    <s v=""/>
    <m/>
  </r>
  <r>
    <x v="2186"/>
    <s v="Tas Tenteng trans/ handbag XS"/>
    <n v="3"/>
    <s v="3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entengtranshandbagxs300pcuntana"/>
    <s v=""/>
    <s v=""/>
    <m/>
  </r>
  <r>
    <x v="2187"/>
    <s v="Tas Tenteng Transparent 10-06 M"/>
    <n v="2"/>
    <s v="6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entengtransparent1006m600pcuntana"/>
    <s v=""/>
    <s v=""/>
    <m/>
  </r>
  <r>
    <x v="2188"/>
    <s v="Tas Transparan L(tanggung) Tali"/>
    <n v="1"/>
    <s v="4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transparanltanggungtali40lsuntana"/>
    <s v=""/>
    <s v=""/>
    <m/>
  </r>
  <r>
    <x v="2189"/>
    <s v="Tas Tulisan 20x25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tulisan20x2560lsuntana"/>
    <s v=""/>
    <s v=""/>
    <m/>
  </r>
  <r>
    <x v="2190"/>
    <s v="Tas Tulisan 20x25"/>
    <n v="3"/>
    <s v="70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tulisan20x2570lsuntana"/>
    <s v=""/>
    <s v=""/>
    <m/>
  </r>
  <r>
    <x v="2191"/>
    <s v="Tas ultah 5w"/>
    <n v="5"/>
    <s v="60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ultah5w60lsuntana"/>
    <s v=""/>
    <s v=""/>
    <m/>
  </r>
  <r>
    <x v="2192"/>
    <s v="Tas ultah polkadot kecil 15x25"/>
    <n v="8"/>
    <s v="60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asultahpolkadotkecil15x2560lsuntana"/>
    <s v=""/>
    <s v=""/>
    <m/>
  </r>
  <r>
    <x v="2193"/>
    <s v="Tas ultah warna warna"/>
    <n v="3"/>
    <s v="500 pk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asultahwarnawarna500pkuntana"/>
    <s v=""/>
    <s v=""/>
    <m/>
  </r>
  <r>
    <x v="2194"/>
    <s v="Tas Xmy 1609-12"/>
    <n v="2"/>
    <s v="4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xmy16091240lsuntana"/>
    <s v=""/>
    <s v=""/>
    <m/>
  </r>
  <r>
    <x v="2195"/>
    <s v="Tas Xmy JDL (1609-04)"/>
    <n v="2"/>
    <s v="3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asxmyjdl16090430lsuntana"/>
    <s v=""/>
    <s v=""/>
    <m/>
  </r>
  <r>
    <x v="2196"/>
    <s v="Tas Xmy KT"/>
    <n v="1"/>
    <s v="-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xmyktuntana"/>
    <s v=""/>
    <s v=""/>
    <m/>
  </r>
  <r>
    <x v="2197"/>
    <s v="Tas Zipper Folio Tali 1 MM Topla"/>
    <n v="5"/>
    <n v="240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aszipperfoliotali1mmtopla240untana"/>
    <s v=""/>
    <s v=""/>
    <m/>
  </r>
  <r>
    <x v="2198"/>
    <s v="Tas Zipper Folio Tali 2 MM "/>
    <n v="6"/>
    <n v="24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aszipperfoliotali2mm240untana"/>
    <s v=""/>
    <s v=""/>
    <m/>
  </r>
  <r>
    <x v="2199"/>
    <s v="Tas/ MAP jinjing Cute bear"/>
    <n v="1"/>
    <s v="2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mapjinjingcutebear20lsuntana"/>
    <s v=""/>
    <s v=""/>
    <m/>
  </r>
  <r>
    <x v="2200"/>
    <s v="Tas/ paper Bag motif campur"/>
    <n v="1"/>
    <s v="50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aspaperbagmotifcampur50lsuntana"/>
    <s v=""/>
    <s v=""/>
    <m/>
  </r>
  <r>
    <x v="2201"/>
    <s v="Tempelan Kaca 2,5"/>
    <n v="1"/>
    <s v="72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257200pcuntana"/>
    <s v=""/>
    <s v=""/>
    <m/>
  </r>
  <r>
    <x v="2202"/>
    <s v="Tempelan Kaca 3,5"/>
    <n v="4"/>
    <s v="72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empelankaca357200pcuntana"/>
    <s v=""/>
    <s v=""/>
    <m/>
  </r>
  <r>
    <x v="2203"/>
    <s v="Tempelan Kaca 33 D (3,5&quot;)"/>
    <n v="1"/>
    <s v="20.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33d3520000pcuntana"/>
    <s v=""/>
    <s v=""/>
    <m/>
  </r>
  <r>
    <x v="2204"/>
    <s v="Tempelan Kaca 35 D (Gantungan kcl+Tg)"/>
    <n v="2"/>
    <s v="15.00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empelankaca35dgantungankcltg15000pcuntana"/>
    <s v=""/>
    <s v=""/>
    <m/>
  </r>
  <r>
    <x v="2205"/>
    <s v="Tempelan Kaca 35 D (Gantungan kcl+Tg)"/>
    <n v="1"/>
    <s v="70.00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35dgantungankcltg70000pcuntana"/>
    <s v=""/>
    <s v=""/>
    <m/>
  </r>
  <r>
    <x v="2206"/>
    <s v="Tempelan Kaca 4,5"/>
    <n v="1"/>
    <s v="5040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empelankaca455040pcuntana"/>
    <s v=""/>
    <s v=""/>
    <m/>
  </r>
  <r>
    <x v="2207"/>
    <s v="Tempelan Kaca 8"/>
    <n v="2"/>
    <s v="2016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empelankaca82016pcuntana"/>
    <s v=""/>
    <s v=""/>
    <m/>
  </r>
  <r>
    <x v="1"/>
    <s v="Tinta 20mm (1 line)"/>
    <n v="0"/>
    <s v="200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20mm1line2000pcuntana"/>
    <s v=""/>
    <s v=""/>
    <m/>
  </r>
  <r>
    <x v="2208"/>
    <s v="Tinta Daishen B"/>
    <n v="6"/>
    <s v="12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intadaishenb12lsuntana"/>
    <s v=""/>
    <s v=""/>
    <m/>
  </r>
  <r>
    <x v="1"/>
    <s v="Tinta Daishen U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daishenu12lsuntana"/>
    <s v=""/>
    <s v=""/>
    <m/>
  </r>
  <r>
    <x v="1"/>
    <s v="Tinta Daishen U/B"/>
    <n v="0"/>
    <s v="1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daishenub12lsuntana"/>
    <s v=""/>
    <s v=""/>
    <m/>
  </r>
  <r>
    <x v="1"/>
    <s v="Tinta Hero"/>
    <n v="0"/>
    <s v="1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ntahero12lsnuntana"/>
    <s v=""/>
    <s v=""/>
    <m/>
  </r>
  <r>
    <x v="2209"/>
    <s v="Tipe-ex 0425 B/ 25/ 4"/>
    <n v="1"/>
    <s v="4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0425b25448lsuntana"/>
    <s v=""/>
    <s v=""/>
    <m/>
  </r>
  <r>
    <x v="1"/>
    <s v="Tipe-ex 0807 PR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0807pr192lsuntana"/>
    <s v=""/>
    <s v=""/>
    <m/>
  </r>
  <r>
    <x v="1"/>
    <s v="Tipe-ex 0808 H.Kitty"/>
    <n v="0"/>
    <s v="192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0808hkitty192lsuntana"/>
    <s v=""/>
    <s v=""/>
    <m/>
  </r>
  <r>
    <x v="2210"/>
    <s v="Tipe-ex 1001(3)/ 240(2)"/>
    <n v="5"/>
    <s v="576 PC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100132402576pcsuntana"/>
    <s v=""/>
    <s v=""/>
    <m/>
  </r>
  <r>
    <x v="2211"/>
    <s v="Tipe-ex 1002(13)/ 3010(8)"/>
    <n v="21"/>
    <s v="576 PCS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tipeex10021330108576pcsuntana"/>
    <s v=""/>
    <s v=""/>
    <m/>
  </r>
  <r>
    <x v="2212"/>
    <s v="Tipe-ex 1005(9)/ 3009(6)"/>
    <n v="15"/>
    <s v="576 PC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ipeex1005930096576pcsuntana"/>
    <s v=""/>
    <s v=""/>
    <m/>
  </r>
  <r>
    <x v="2213"/>
    <s v="Tipe-ex 1007(8)/ 1009(9)"/>
    <n v="17"/>
    <s v="576 PCS"/>
    <n v="17"/>
    <n v="17"/>
    <m/>
    <m/>
    <s v=""/>
    <n v="0"/>
    <s v=""/>
    <n v="0"/>
    <n v="17"/>
    <m/>
    <m/>
    <n v="17"/>
    <m/>
    <s v=""/>
    <n v="17"/>
    <m/>
    <s v=""/>
    <n v="17"/>
    <m/>
    <s v=""/>
    <n v="17"/>
    <m/>
    <s v="tipeex1007810099576pcsuntana"/>
    <s v=""/>
    <s v=""/>
    <m/>
  </r>
  <r>
    <x v="2214"/>
    <s v="Tipe-ex 1291"/>
    <n v="55"/>
    <s v="60 ls"/>
    <n v="55"/>
    <n v="55"/>
    <m/>
    <m/>
    <s v=""/>
    <n v="0"/>
    <s v=""/>
    <n v="0"/>
    <n v="55"/>
    <m/>
    <m/>
    <n v="55"/>
    <m/>
    <s v=""/>
    <n v="55"/>
    <m/>
    <s v=""/>
    <n v="55"/>
    <m/>
    <s v=""/>
    <n v="55"/>
    <m/>
    <s v="tipeex129160lsuntana"/>
    <s v=""/>
    <s v=""/>
    <m/>
  </r>
  <r>
    <x v="2215"/>
    <s v="Tipe-ex 136(12)/ 202(13)"/>
    <n v="25"/>
    <s v="576 PCS"/>
    <n v="25"/>
    <n v="25"/>
    <m/>
    <m/>
    <s v=""/>
    <n v="0"/>
    <s v=""/>
    <n v="0"/>
    <n v="25"/>
    <m/>
    <m/>
    <n v="25"/>
    <m/>
    <s v=""/>
    <n v="25"/>
    <m/>
    <s v=""/>
    <n v="25"/>
    <m/>
    <s v=""/>
    <n v="25"/>
    <m/>
    <s v="tipeex1361220213576pcsuntana"/>
    <s v=""/>
    <s v=""/>
    <m/>
  </r>
  <r>
    <x v="2216"/>
    <s v="Tipe-ex 1878 Dos"/>
    <n v="137"/>
    <s v="20 ls"/>
    <n v="137"/>
    <n v="137"/>
    <m/>
    <m/>
    <s v=""/>
    <n v="0"/>
    <s v=""/>
    <n v="0"/>
    <n v="137"/>
    <m/>
    <m/>
    <n v="137"/>
    <m/>
    <s v=""/>
    <n v="137"/>
    <m/>
    <s v=""/>
    <n v="137"/>
    <m/>
    <s v=""/>
    <n v="137"/>
    <m/>
    <s v="tipeex1878dos20lsuntana"/>
    <s v=""/>
    <s v=""/>
    <m/>
  </r>
  <r>
    <x v="2217"/>
    <s v="Tipe-ex 1878 mika"/>
    <n v="29"/>
    <s v="576 PCS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tipeex1878mika576pcsuntana"/>
    <s v=""/>
    <s v=""/>
    <m/>
  </r>
  <r>
    <x v="2218"/>
    <s v="Tipe-ex 203"/>
    <n v="2"/>
    <s v="576 PC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203576pcsuntana"/>
    <s v=""/>
    <s v=""/>
    <m/>
  </r>
  <r>
    <x v="2219"/>
    <s v="Tipe-ex 2201(53)/ 241(35)"/>
    <n v="88"/>
    <s v="64 ls"/>
    <n v="88"/>
    <n v="88"/>
    <m/>
    <m/>
    <s v=""/>
    <n v="0"/>
    <s v=""/>
    <n v="0"/>
    <n v="88"/>
    <m/>
    <m/>
    <n v="88"/>
    <m/>
    <s v=""/>
    <n v="88"/>
    <m/>
    <s v=""/>
    <n v="88"/>
    <m/>
    <s v=""/>
    <n v="88"/>
    <m/>
    <s v="tipeex2201532413564lsuntana"/>
    <s v=""/>
    <s v=""/>
    <m/>
  </r>
  <r>
    <x v="2220"/>
    <s v="Tipe-ex 2264 (24 pc)"/>
    <n v="35"/>
    <s v="96 ls"/>
    <n v="35"/>
    <n v="35"/>
    <m/>
    <m/>
    <s v=""/>
    <n v="0"/>
    <s v=""/>
    <n v="0"/>
    <n v="35"/>
    <m/>
    <m/>
    <n v="35"/>
    <m/>
    <s v=""/>
    <n v="35"/>
    <m/>
    <s v=""/>
    <n v="35"/>
    <m/>
    <s v=""/>
    <n v="35"/>
    <m/>
    <s v="tipeex226424pc96lsuntana"/>
    <s v=""/>
    <s v=""/>
    <m/>
  </r>
  <r>
    <x v="2221"/>
    <s v="Tipe-ex 242(14)/ 968(2)"/>
    <n v="16"/>
    <s v="48 ls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ipeex24214968248lsuntana"/>
    <s v=""/>
    <s v=""/>
    <m/>
  </r>
  <r>
    <x v="2222"/>
    <s v="Tipe-ex 264(2)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264296lsuntana"/>
    <s v=""/>
    <s v=""/>
    <m/>
  </r>
  <r>
    <x v="2223"/>
    <s v="Tipe-ex 3003(6)/ 3006(9)"/>
    <n v="15"/>
    <s v="48 ls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ipeex300363006948lsuntana"/>
    <s v=""/>
    <s v=""/>
    <m/>
  </r>
  <r>
    <x v="2224"/>
    <s v="Tipe-ex 3005(6)/ 302(17)"/>
    <n v="23"/>
    <s v="48 ls"/>
    <n v="23"/>
    <n v="23"/>
    <m/>
    <m/>
    <s v=""/>
    <n v="0"/>
    <s v=""/>
    <n v="0"/>
    <n v="23"/>
    <m/>
    <m/>
    <n v="23"/>
    <m/>
    <s v=""/>
    <n v="23"/>
    <m/>
    <s v=""/>
    <n v="23"/>
    <m/>
    <s v=""/>
    <n v="23"/>
    <m/>
    <s v="tipeex300563021748lsuntana"/>
    <s v=""/>
    <s v=""/>
    <m/>
  </r>
  <r>
    <x v="2225"/>
    <s v="Tipe-ex 313"/>
    <n v="1"/>
    <s v="144 PC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313144pcsuntana"/>
    <s v=""/>
    <s v=""/>
    <m/>
  </r>
  <r>
    <x v="2226"/>
    <s v="Tipe-ex 328/ 338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328338576pcuntana"/>
    <s v=""/>
    <s v=""/>
    <m/>
  </r>
  <r>
    <x v="2227"/>
    <s v="Tipe-ex 351"/>
    <n v="1"/>
    <s v="432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351432pcuntana"/>
    <s v=""/>
    <s v=""/>
    <m/>
  </r>
  <r>
    <x v="2228"/>
    <s v="Tipe-ex 358"/>
    <n v="2"/>
    <s v="4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35848lsuntana"/>
    <s v=""/>
    <s v=""/>
    <m/>
  </r>
  <r>
    <x v="2229"/>
    <s v="Tipe-ex 636(36)"/>
    <n v="36"/>
    <s v="48 ls"/>
    <n v="36"/>
    <n v="36"/>
    <m/>
    <m/>
    <s v=""/>
    <n v="0"/>
    <s v=""/>
    <n v="0"/>
    <n v="36"/>
    <m/>
    <m/>
    <n v="36"/>
    <m/>
    <s v=""/>
    <n v="36"/>
    <m/>
    <s v=""/>
    <n v="36"/>
    <m/>
    <s v=""/>
    <n v="36"/>
    <m/>
    <s v="tipeex6363648lsuntana"/>
    <s v=""/>
    <s v=""/>
    <m/>
  </r>
  <r>
    <x v="2230"/>
    <s v="Tipe-ex 65(10)/ 241(6)"/>
    <n v="16"/>
    <s v="-"/>
    <n v="16"/>
    <n v="16"/>
    <m/>
    <m/>
    <s v=""/>
    <n v="0"/>
    <s v=""/>
    <n v="0"/>
    <n v="16"/>
    <m/>
    <m/>
    <n v="16"/>
    <m/>
    <s v=""/>
    <n v="16"/>
    <m/>
    <s v=""/>
    <n v="16"/>
    <m/>
    <s v=""/>
    <n v="16"/>
    <m/>
    <s v="tipeex65102416untana"/>
    <s v=""/>
    <s v=""/>
    <m/>
  </r>
  <r>
    <x v="2231"/>
    <s v="Tipe-ex 715"/>
    <n v="2"/>
    <s v="48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71548lsuntana"/>
    <s v=""/>
    <s v=""/>
    <m/>
  </r>
  <r>
    <x v="2232"/>
    <s v="Tipe-ex 7287(5)/ 327(21)"/>
    <n v="26"/>
    <s v="48 LSN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tipeex728753272148lsnuntana"/>
    <s v=""/>
    <s v=""/>
    <m/>
  </r>
  <r>
    <x v="2233"/>
    <s v="Tipe-ex 731"/>
    <n v="2"/>
    <s v="60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73160lsuntana"/>
    <s v=""/>
    <s v=""/>
    <m/>
  </r>
  <r>
    <x v="1"/>
    <s v="Tipe-ex 737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3748lsnuntana"/>
    <s v=""/>
    <s v=""/>
    <m/>
  </r>
  <r>
    <x v="2234"/>
    <s v="Tipe-ex 737 A"/>
    <n v="4"/>
    <s v="48 LSN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ipeex737a48lsnuntana"/>
    <s v=""/>
    <s v=""/>
    <m/>
  </r>
  <r>
    <x v="1"/>
    <s v="Tipe-ex 747 A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47a48lsnuntana"/>
    <s v=""/>
    <s v=""/>
    <m/>
  </r>
  <r>
    <x v="1"/>
    <s v="Tipe-ex 749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4948lsuntana"/>
    <s v=""/>
    <s v=""/>
    <m/>
  </r>
  <r>
    <x v="1"/>
    <s v="Tipe-ex 757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75748lsnuntana"/>
    <s v=""/>
    <s v=""/>
    <m/>
  </r>
  <r>
    <x v="1"/>
    <s v="Tipe-ex 8003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8003120lsnuntana"/>
    <s v=""/>
    <s v=""/>
    <m/>
  </r>
  <r>
    <x v="1"/>
    <s v="Tipe-ex 8005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8005120lsnuntana"/>
    <s v=""/>
    <s v=""/>
    <m/>
  </r>
  <r>
    <x v="1"/>
    <s v="Tipe-ex 8014"/>
    <n v="0"/>
    <s v="120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8014120lsnuntana"/>
    <s v=""/>
    <s v=""/>
    <m/>
  </r>
  <r>
    <x v="2235"/>
    <s v="Tipe-ex 8113"/>
    <n v="1"/>
    <s v="23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811323boxuntana"/>
    <s v=""/>
    <s v=""/>
    <m/>
  </r>
  <r>
    <x v="2236"/>
    <s v="Tipe-ex 8171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8171576pcuntana"/>
    <s v=""/>
    <s v=""/>
    <m/>
  </r>
  <r>
    <x v="2237"/>
    <s v="Tipe-ex 821(14)/ 612(35)"/>
    <n v="49"/>
    <s v="48 LSN"/>
    <n v="49"/>
    <n v="49"/>
    <m/>
    <m/>
    <s v=""/>
    <n v="0"/>
    <s v=""/>
    <n v="0"/>
    <n v="49"/>
    <m/>
    <m/>
    <n v="49"/>
    <m/>
    <s v=""/>
    <n v="49"/>
    <m/>
    <s v=""/>
    <n v="49"/>
    <m/>
    <s v=""/>
    <n v="49"/>
    <m/>
    <s v="tipeex821146123548lsnuntana"/>
    <s v=""/>
    <s v=""/>
    <m/>
  </r>
  <r>
    <x v="2238"/>
    <s v="Tipe-ex 8219 A Bear (24)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8219abear2418boxuntana"/>
    <s v=""/>
    <s v=""/>
    <m/>
  </r>
  <r>
    <x v="2239"/>
    <s v="Tipe-ex 835(7)/ 901(11)"/>
    <n v="18"/>
    <s v="48 LSN"/>
    <n v="18"/>
    <n v="18"/>
    <m/>
    <m/>
    <s v=""/>
    <n v="0"/>
    <s v=""/>
    <n v="0"/>
    <n v="18"/>
    <m/>
    <m/>
    <n v="18"/>
    <m/>
    <s v=""/>
    <n v="18"/>
    <m/>
    <s v=""/>
    <n v="18"/>
    <m/>
    <s v=""/>
    <n v="18"/>
    <m/>
    <s v="tipeex83579011148lsnuntana"/>
    <s v=""/>
    <s v=""/>
    <m/>
  </r>
  <r>
    <x v="2240"/>
    <s v="Tipe-ex 837(5)"/>
    <n v="5"/>
    <s v="48 LSN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837548lsnuntana"/>
    <s v=""/>
    <s v=""/>
    <m/>
  </r>
  <r>
    <x v="2241"/>
    <s v="Tipe-ex 889(9)/ 890(11)"/>
    <n v="20"/>
    <s v="48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tipeex88998901148lsuntana"/>
    <s v=""/>
    <s v=""/>
    <m/>
  </r>
  <r>
    <x v="2242"/>
    <s v="Tipe-ex 8958 (24)"/>
    <n v="4"/>
    <s v="24 box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ipeex89582424boxuntana"/>
    <s v=""/>
    <s v=""/>
    <m/>
  </r>
  <r>
    <x v="2243"/>
    <s v="Tipe-ex 905"/>
    <n v="1"/>
    <s v="2304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9052304pcuntana"/>
    <s v=""/>
    <s v=""/>
    <m/>
  </r>
  <r>
    <x v="1"/>
    <s v="Tipe-ex 9187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918748lsuntana"/>
    <s v=""/>
    <s v=""/>
    <m/>
  </r>
  <r>
    <x v="1"/>
    <s v="Tipe-ex 9189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918948lsuntana"/>
    <s v=""/>
    <s v=""/>
    <m/>
  </r>
  <r>
    <x v="2244"/>
    <s v="Tipe-ex A263(2)"/>
    <n v="2"/>
    <s v="96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a263296lsuntana"/>
    <s v=""/>
    <s v=""/>
    <m/>
  </r>
  <r>
    <x v="2245"/>
    <s v="Tipe-ex Aopo 939 besi"/>
    <n v="3"/>
    <s v="72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aopo939besi72lsuntana"/>
    <s v=""/>
    <s v=""/>
    <m/>
  </r>
  <r>
    <x v="2246"/>
    <s v="Tipe-ex Aopo 953"/>
    <n v="20"/>
    <s v="144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tipeexaopo953144lsuntana"/>
    <s v=""/>
    <s v=""/>
    <m/>
  </r>
  <r>
    <x v="2247"/>
    <s v="Tipe-ex Aopo 958"/>
    <n v="7"/>
    <s v="60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ipeexaopo95860lsuntana"/>
    <s v=""/>
    <s v=""/>
    <m/>
  </r>
  <r>
    <x v="2248"/>
    <s v="Tipe-ex Bengke"/>
    <n v="2"/>
    <s v="24 ls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bengke24lsuntana"/>
    <s v=""/>
    <s v=""/>
    <m/>
  </r>
  <r>
    <x v="2249"/>
    <s v="Tipe-ex Botol CT 328/ 325"/>
    <n v="5"/>
    <s v="36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botolct32832536lsuntana"/>
    <s v=""/>
    <s v=""/>
    <m/>
  </r>
  <r>
    <x v="1"/>
    <s v="Tipe-ex Candy 6M 2C 506"/>
    <n v="0"/>
    <s v="48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andy6m2c50648lsuntana"/>
    <s v=""/>
    <s v=""/>
    <m/>
  </r>
  <r>
    <x v="1"/>
    <s v="Tipe-ex Candy CC 5001"/>
    <n v="0"/>
    <s v="144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andycc5001144lsuntana"/>
    <s v=""/>
    <s v=""/>
    <m/>
  </r>
  <r>
    <x v="2250"/>
    <s v="Tipe-ex CF 6004"/>
    <n v="1"/>
    <s v="6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cf600460boxuntana"/>
    <s v=""/>
    <s v=""/>
    <m/>
  </r>
  <r>
    <x v="1"/>
    <s v="Tipe-ex Cp 8237"/>
    <n v="0"/>
    <s v="144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p82371440pcuntana"/>
    <s v=""/>
    <s v=""/>
    <m/>
  </r>
  <r>
    <x v="2251"/>
    <s v="Tipe-ex CR 811 (blk)"/>
    <n v="26"/>
    <s v="36 ls"/>
    <n v="26"/>
    <n v="26"/>
    <m/>
    <m/>
    <s v=""/>
    <n v="0"/>
    <s v=""/>
    <n v="0"/>
    <n v="26"/>
    <m/>
    <m/>
    <n v="26"/>
    <m/>
    <s v=""/>
    <n v="26"/>
    <m/>
    <s v=""/>
    <n v="26"/>
    <m/>
    <s v=""/>
    <n v="26"/>
    <m/>
    <s v="tipeexcr811blk36lsuntana"/>
    <s v=""/>
    <s v=""/>
    <m/>
  </r>
  <r>
    <x v="1"/>
    <s v="Tipe-ex CR 837/ 5X3D (1 box 24 pc)"/>
    <n v="0"/>
    <s v="3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cr8375x3d1box24pc36lsnuntana"/>
    <s v=""/>
    <s v=""/>
    <m/>
  </r>
  <r>
    <x v="2252"/>
    <s v="Tipe-ex CR 853 (24)"/>
    <n v="6"/>
    <s v="16 box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ipeexcr8532416boxuntana"/>
    <s v=""/>
    <s v=""/>
    <m/>
  </r>
  <r>
    <x v="2253"/>
    <s v="Tipe-ex CR 881"/>
    <n v="1"/>
    <s v="12 box/ 3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cr88112box30untana"/>
    <s v=""/>
    <s v=""/>
    <m/>
  </r>
  <r>
    <x v="1"/>
    <s v="Tipe-ex Debozz 010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ebozz01048lsnuntana"/>
    <s v=""/>
    <s v=""/>
    <m/>
  </r>
  <r>
    <x v="1"/>
    <s v="Tipe-ex Debozz 013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ebozz01348lsnuntana"/>
    <s v=""/>
    <s v=""/>
    <m/>
  </r>
  <r>
    <x v="1"/>
    <s v="Tipe-ex Debozz CT 005"/>
    <n v="0"/>
    <s v="9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ebozzct00596lsnuntana"/>
    <s v=""/>
    <s v=""/>
    <m/>
  </r>
  <r>
    <x v="1"/>
    <s v="Tipe-ex DMS 301"/>
    <n v="0"/>
    <s v="3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ms30136lsnuntana"/>
    <s v=""/>
    <s v=""/>
    <m/>
  </r>
  <r>
    <x v="2254"/>
    <s v="Tipe-ex DMS 304"/>
    <n v="4"/>
    <s v="48 ls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ipeexdms30448lsuntana"/>
    <s v=""/>
    <s v=""/>
    <m/>
  </r>
  <r>
    <x v="2255"/>
    <s v="Tipe-ex DMS 312 (36)"/>
    <n v="1"/>
    <s v="18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dms3123618boxuntana"/>
    <s v=""/>
    <s v=""/>
    <m/>
  </r>
  <r>
    <x v="2256"/>
    <s v="Tipe-ex DMS 332 (48)"/>
    <n v="7"/>
    <s v="864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ipeexdms33248864pcuntana"/>
    <s v=""/>
    <s v=""/>
    <m/>
  </r>
  <r>
    <x v="1"/>
    <s v="Tipe-ex DMS 336"/>
    <n v="0"/>
    <s v="432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ms336432pcuntana"/>
    <s v=""/>
    <s v=""/>
    <m/>
  </r>
  <r>
    <x v="2257"/>
    <s v="Tipe-ex DMS 338"/>
    <n v="7"/>
    <s v="432 pc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tipeexdms338432pcuntana"/>
    <s v=""/>
    <s v=""/>
    <m/>
  </r>
  <r>
    <x v="2258"/>
    <s v="Tipe-ex DMS 342(3)/ 347(8)"/>
    <n v="11"/>
    <n v="432"/>
    <n v="11"/>
    <n v="11"/>
    <m/>
    <m/>
    <s v=""/>
    <n v="0"/>
    <s v=""/>
    <n v="0"/>
    <n v="11"/>
    <m/>
    <m/>
    <n v="11"/>
    <m/>
    <s v=""/>
    <n v="11"/>
    <m/>
    <s v=""/>
    <n v="11"/>
    <m/>
    <s v=""/>
    <n v="11"/>
    <m/>
    <s v="tipeexdms34233478432untana"/>
    <s v=""/>
    <s v=""/>
    <m/>
  </r>
  <r>
    <x v="2259"/>
    <s v="Tipe-ex DP 3147 berisi botol"/>
    <n v="5"/>
    <s v="48 ls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dp3147berisibotol48lsuntana"/>
    <s v=""/>
    <s v=""/>
    <m/>
  </r>
  <r>
    <x v="2260"/>
    <s v="Tipe-ex DP 8152"/>
    <n v="1"/>
    <s v="576 pc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dp8152576pcuntana"/>
    <s v=""/>
    <s v=""/>
    <m/>
  </r>
  <r>
    <x v="2261"/>
    <s v="Tipe-ex DP 8181"/>
    <n v="9"/>
    <s v="576 pc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ipeexdp8181576pcuntana"/>
    <s v=""/>
    <s v=""/>
    <m/>
  </r>
  <r>
    <x v="1"/>
    <s v="Tipe-ex DT 5050-4"/>
    <n v="0"/>
    <s v="36 ls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dt5050436lsuntana"/>
    <s v=""/>
    <s v=""/>
    <m/>
  </r>
  <r>
    <x v="2262"/>
    <s v="Tipe-ex Hk 0810"/>
    <n v="20"/>
    <s v="40 ls"/>
    <n v="20"/>
    <n v="20"/>
    <m/>
    <m/>
    <s v=""/>
    <n v="0"/>
    <s v=""/>
    <n v="0"/>
    <n v="20"/>
    <m/>
    <m/>
    <n v="20"/>
    <m/>
    <s v=""/>
    <n v="20"/>
    <m/>
    <s v=""/>
    <n v="20"/>
    <m/>
    <s v=""/>
    <n v="20"/>
    <m/>
    <s v="tipeexhk081040lsuntana"/>
    <s v=""/>
    <s v=""/>
    <m/>
  </r>
  <r>
    <x v="2263"/>
    <s v="Tipe-ex jos CF 01 B"/>
    <n v="22"/>
    <s v="36 ls"/>
    <n v="22"/>
    <n v="22"/>
    <m/>
    <m/>
    <s v=""/>
    <n v="0"/>
    <s v=""/>
    <n v="0"/>
    <n v="22"/>
    <m/>
    <m/>
    <n v="22"/>
    <m/>
    <s v=""/>
    <n v="22"/>
    <m/>
    <s v=""/>
    <n v="22"/>
    <m/>
    <s v=""/>
    <n v="22"/>
    <m/>
    <s v="tipeexjoscf01b36lsuntana"/>
    <s v=""/>
    <s v=""/>
    <m/>
  </r>
  <r>
    <x v="1"/>
    <s v="Tipe-ex KC 2088"/>
    <n v="0"/>
    <n v="1440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c20881440untana"/>
    <s v=""/>
    <s v=""/>
    <m/>
  </r>
  <r>
    <x v="2264"/>
    <s v="Tipe-ex Kertas 0821"/>
    <n v="1"/>
    <s v="192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kertas0821192lsn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2304pc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7013mini2304pcuntana"/>
    <s v=""/>
    <s v=""/>
    <m/>
  </r>
  <r>
    <x v="2265"/>
    <s v="Tipe-ex Kertas 8001 M mouse"/>
    <n v="1"/>
    <s v="40 box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kertas8001mmouse40boxuntana"/>
    <s v=""/>
    <s v=""/>
    <m/>
  </r>
  <r>
    <x v="1"/>
    <s v="Tipe-ex Kertas 9147"/>
    <n v="0"/>
    <s v="36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kertas914736lsnuntana"/>
    <s v=""/>
    <s v=""/>
    <m/>
  </r>
  <r>
    <x v="2266"/>
    <s v="Tipe-ex Kertas Candy 4M 3C 507"/>
    <n v="10"/>
    <s v="48 ls"/>
    <n v="10"/>
    <n v="10"/>
    <m/>
    <m/>
    <s v=""/>
    <n v="0"/>
    <s v=""/>
    <n v="0"/>
    <n v="10"/>
    <m/>
    <m/>
    <n v="10"/>
    <m/>
    <s v=""/>
    <n v="10"/>
    <m/>
    <s v=""/>
    <n v="10"/>
    <m/>
    <s v=""/>
    <n v="10"/>
    <m/>
    <s v="tipeexkertascandy4m3c50748lsuntana"/>
    <s v=""/>
    <s v=""/>
    <m/>
  </r>
  <r>
    <x v="2267"/>
    <s v="Tipe-ex Kertas Dominic Dp 8908 FR"/>
    <n v="2"/>
    <s v="1440 pc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kertasdominicdp8908fr1440pcuntana"/>
    <s v=""/>
    <s v=""/>
    <m/>
  </r>
  <r>
    <x v="2268"/>
    <s v="Tipe-ex KL 409 A robot"/>
    <n v="1"/>
    <s v="36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ipeexkl409arobot36lsuntana"/>
    <s v=""/>
    <s v=""/>
    <m/>
  </r>
  <r>
    <x v="2269"/>
    <s v="Tipe-ex KT 1126/ kitty"/>
    <n v="5"/>
    <s v="576 pc"/>
    <n v="5"/>
    <n v="5"/>
    <m/>
    <m/>
    <s v=""/>
    <n v="0"/>
    <s v=""/>
    <n v="0"/>
    <n v="5"/>
    <m/>
    <m/>
    <n v="5"/>
    <m/>
    <s v=""/>
    <n v="5"/>
    <m/>
    <s v=""/>
    <n v="5"/>
    <m/>
    <s v=""/>
    <n v="5"/>
    <m/>
    <s v="tipeexkt1126kitty576pcuntana"/>
    <s v=""/>
    <s v=""/>
    <m/>
  </r>
  <r>
    <x v="2270"/>
    <s v="Tipe-ex Ky CT 486 blk"/>
    <n v="30"/>
    <s v="864 pc"/>
    <n v="30"/>
    <n v="30"/>
    <m/>
    <m/>
    <s v=""/>
    <n v="0"/>
    <s v=""/>
    <n v="0"/>
    <n v="30"/>
    <m/>
    <m/>
    <n v="30"/>
    <m/>
    <s v=""/>
    <n v="30"/>
    <m/>
    <s v=""/>
    <n v="30"/>
    <m/>
    <s v=""/>
    <n v="30"/>
    <m/>
    <s v="tipeexkyct486blk864pcuntana"/>
    <s v=""/>
    <s v=""/>
    <m/>
  </r>
  <r>
    <x v="2271"/>
    <s v="Tipe-ex Ky CT 487 blk"/>
    <n v="31"/>
    <s v="864 pc"/>
    <n v="31"/>
    <n v="31"/>
    <m/>
    <m/>
    <s v=""/>
    <n v="0"/>
    <s v=""/>
    <n v="0"/>
    <n v="31"/>
    <m/>
    <m/>
    <n v="31"/>
    <m/>
    <s v=""/>
    <n v="31"/>
    <m/>
    <s v=""/>
    <n v="31"/>
    <m/>
    <s v=""/>
    <n v="31"/>
    <m/>
    <s v="tipeexkyct487blk864pcuntana"/>
    <s v=""/>
    <s v=""/>
    <m/>
  </r>
  <r>
    <x v="2272"/>
    <s v="Tipe-ex KY DB 7001"/>
    <n v="9"/>
    <s v="48 ls"/>
    <n v="9"/>
    <n v="9"/>
    <m/>
    <m/>
    <s v=""/>
    <n v="0"/>
    <s v=""/>
    <n v="0"/>
    <n v="9"/>
    <m/>
    <m/>
    <n v="9"/>
    <m/>
    <s v=""/>
    <n v="9"/>
    <m/>
    <s v=""/>
    <n v="9"/>
    <m/>
    <s v=""/>
    <n v="9"/>
    <m/>
    <s v="tipeexkydb700148lsuntana"/>
    <s v=""/>
    <s v=""/>
    <m/>
  </r>
  <r>
    <x v="2273"/>
    <s v="Tipe-ex KY DB 7002"/>
    <n v="8"/>
    <s v="48 ls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ipeexkydb700248lsuntana"/>
    <s v=""/>
    <s v=""/>
    <m/>
  </r>
  <r>
    <x v="2274"/>
    <s v="Tipe-ex labu 1878"/>
    <n v="52"/>
    <s v="48 ls"/>
    <n v="52"/>
    <n v="52"/>
    <m/>
    <m/>
    <s v=""/>
    <n v="0"/>
    <s v=""/>
    <n v="0"/>
    <n v="52"/>
    <m/>
    <m/>
    <n v="52"/>
    <m/>
    <s v=""/>
    <n v="52"/>
    <m/>
    <s v=""/>
    <n v="52"/>
    <m/>
    <s v=""/>
    <n v="52"/>
    <m/>
    <s v="tipeexlabu187848lsuntana"/>
    <s v=""/>
    <s v=""/>
    <m/>
  </r>
  <r>
    <x v="1"/>
    <s v="Tipe-ex Microtop 737"/>
    <n v="0"/>
    <s v="48 LSN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microtop73748lsnuntana"/>
    <s v=""/>
    <s v=""/>
    <m/>
  </r>
  <r>
    <x v="2275"/>
    <s v="Tipe-ex sakura 328 pjg"/>
    <n v="6"/>
    <s v="48 ls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ipeexsakura328pjg48lsuntana"/>
    <s v=""/>
    <s v=""/>
    <m/>
  </r>
  <r>
    <x v="2276"/>
    <s v="Tipe-ex senter 5000 Hk Mix TT"/>
    <n v="3"/>
    <s v="57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senter5000hkmixtt576pcuntana"/>
    <s v=""/>
    <s v=""/>
    <m/>
  </r>
  <r>
    <x v="1"/>
    <s v="Tipe-ex senter 5012 Smurf"/>
    <n v="0"/>
    <s v="576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senter5012smurf576pcuntana"/>
    <s v=""/>
    <s v=""/>
    <m/>
  </r>
  <r>
    <x v="2277"/>
    <s v="Tipe-ex XDM 5026"/>
    <n v="2"/>
    <s v="6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xdm502660lsnuntana"/>
    <s v=""/>
    <s v=""/>
    <m/>
  </r>
  <r>
    <x v="2278"/>
    <s v="Tipe-ex XDM 5037"/>
    <n v="2"/>
    <s v="60 LSN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ipeexxdm503760lsnuntana"/>
    <s v=""/>
    <s v=""/>
    <m/>
  </r>
  <r>
    <x v="2279"/>
    <s v="Tipe-ex XDM 6080"/>
    <n v="3"/>
    <s v="60 LSN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xdm608060lsnuntana"/>
    <s v=""/>
    <s v=""/>
    <m/>
  </r>
  <r>
    <x v="2280"/>
    <s v="Tipe-ex XDM 702"/>
    <n v="3"/>
    <s v="7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xdm70276pcuntana"/>
    <s v=""/>
    <s v=""/>
    <m/>
  </r>
  <r>
    <x v="1"/>
    <s v="Tipe-ex XDM 752 (48)"/>
    <n v="0"/>
    <s v="16 box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tipeexxdm7524816boxuntana"/>
    <s v=""/>
    <s v=""/>
    <m/>
  </r>
  <r>
    <x v="2281"/>
    <s v="Tipe-ex YS 1082"/>
    <n v="3"/>
    <s v="576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ipeexys1082576pcuntana"/>
    <s v=""/>
    <s v=""/>
    <m/>
  </r>
  <r>
    <x v="2282"/>
    <s v="Topeng ultah 129/ 55 isi 10"/>
    <n v="2"/>
    <s v="250 pk"/>
    <n v="2"/>
    <n v="2"/>
    <m/>
    <m/>
    <s v=""/>
    <n v="0"/>
    <s v=""/>
    <n v="0"/>
    <n v="2"/>
    <m/>
    <m/>
    <n v="2"/>
    <m/>
    <s v=""/>
    <n v="2"/>
    <m/>
    <s v=""/>
    <n v="2"/>
    <m/>
    <s v=""/>
    <n v="2"/>
    <m/>
    <s v="topengultah12955isi10250pkuntana"/>
    <s v=""/>
    <s v=""/>
    <m/>
  </r>
  <r>
    <x v="2283"/>
    <s v="Topi Fancy party Crown (mahkota)"/>
    <n v="6"/>
    <n v="600"/>
    <n v="6"/>
    <n v="6"/>
    <m/>
    <m/>
    <s v=""/>
    <n v="0"/>
    <s v=""/>
    <n v="0"/>
    <n v="6"/>
    <m/>
    <m/>
    <n v="6"/>
    <m/>
    <s v=""/>
    <n v="6"/>
    <m/>
    <s v=""/>
    <n v="6"/>
    <m/>
    <s v=""/>
    <n v="6"/>
    <m/>
    <s v="topifancypartycrownmahkota600untana"/>
    <s v=""/>
    <s v=""/>
    <m/>
  </r>
  <r>
    <x v="2284"/>
    <s v="Topi Kerucut"/>
    <n v="12"/>
    <s v="300 pk"/>
    <n v="12"/>
    <n v="12"/>
    <m/>
    <m/>
    <s v=""/>
    <n v="0"/>
    <s v=""/>
    <n v="0"/>
    <n v="12"/>
    <m/>
    <m/>
    <n v="12"/>
    <m/>
    <s v=""/>
    <n v="12"/>
    <m/>
    <s v=""/>
    <n v="12"/>
    <m/>
    <s v=""/>
    <n v="12"/>
    <m/>
    <s v="topikerucut300pkuntana"/>
    <s v=""/>
    <s v=""/>
    <m/>
  </r>
  <r>
    <x v="2285"/>
    <s v="Topi Kerucut (Parama)"/>
    <n v="15"/>
    <n v="600"/>
    <n v="15"/>
    <n v="15"/>
    <m/>
    <m/>
    <s v=""/>
    <n v="0"/>
    <s v=""/>
    <n v="0"/>
    <n v="15"/>
    <m/>
    <m/>
    <n v="15"/>
    <m/>
    <s v=""/>
    <n v="15"/>
    <m/>
    <s v=""/>
    <n v="15"/>
    <m/>
    <s v=""/>
    <n v="15"/>
    <m/>
    <s v="topikerucutparama600untana"/>
    <s v=""/>
    <s v=""/>
    <m/>
  </r>
  <r>
    <x v="2286"/>
    <s v="Topi Kerucut 3D"/>
    <n v="21"/>
    <s v="288 pc"/>
    <n v="21"/>
    <n v="21"/>
    <m/>
    <m/>
    <s v=""/>
    <n v="0"/>
    <s v=""/>
    <n v="0"/>
    <n v="21"/>
    <m/>
    <m/>
    <n v="21"/>
    <m/>
    <s v=""/>
    <n v="21"/>
    <m/>
    <s v=""/>
    <n v="21"/>
    <m/>
    <s v=""/>
    <n v="21"/>
    <m/>
    <s v="topikerucut3d288pcuntana"/>
    <s v=""/>
    <s v=""/>
    <m/>
  </r>
  <r>
    <x v="2287"/>
    <s v="Topi Kerucut alpindo"/>
    <n v="8"/>
    <s v="250 pk"/>
    <n v="8"/>
    <n v="8"/>
    <m/>
    <m/>
    <s v=""/>
    <n v="0"/>
    <s v=""/>
    <n v="0"/>
    <n v="8"/>
    <m/>
    <m/>
    <n v="8"/>
    <m/>
    <s v=""/>
    <n v="8"/>
    <m/>
    <s v=""/>
    <n v="8"/>
    <m/>
    <s v=""/>
    <n v="8"/>
    <m/>
    <s v="topikerucutalpindo250pkuntana"/>
    <s v=""/>
    <s v=""/>
    <m/>
  </r>
  <r>
    <x v="2288"/>
    <s v="Topi Mahkota Ratu Emas"/>
    <n v="1"/>
    <n v="600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topimahkotaratuemas600untana"/>
    <s v=""/>
    <s v=""/>
    <m/>
  </r>
  <r>
    <x v="2289"/>
    <s v="Topi ultah disney"/>
    <n v="4"/>
    <s v="300 pc"/>
    <n v="4"/>
    <n v="4"/>
    <m/>
    <m/>
    <s v=""/>
    <n v="0"/>
    <s v=""/>
    <n v="0"/>
    <n v="4"/>
    <m/>
    <m/>
    <n v="4"/>
    <m/>
    <s v=""/>
    <n v="4"/>
    <m/>
    <s v=""/>
    <n v="4"/>
    <m/>
    <s v=""/>
    <n v="4"/>
    <m/>
    <s v="topiultahdisney300pcuntana"/>
    <s v=""/>
    <s v=""/>
    <m/>
  </r>
  <r>
    <x v="2290"/>
    <s v="Topi ultah isi 5 ETJ"/>
    <n v="3"/>
    <s v="600 pc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topiultahisi5etj600pcuntana"/>
    <s v=""/>
    <s v=""/>
    <m/>
  </r>
  <r>
    <x v="2291"/>
    <s v="Tusuk Surat TF  WR 1-001"/>
    <n v="3"/>
    <s v="20 LSN"/>
    <n v="2"/>
    <n v="3"/>
    <m/>
    <m/>
    <s v=""/>
    <n v="-1"/>
    <s v=""/>
    <n v="-1"/>
    <n v="2"/>
    <m/>
    <m/>
    <n v="2"/>
    <m/>
    <s v=""/>
    <n v="2"/>
    <m/>
    <s v=""/>
    <n v="2"/>
    <m/>
    <s v=""/>
    <n v="2"/>
    <m/>
    <s v="tusuksurattfwr100120lsnuntana"/>
    <s v=""/>
    <n v="44"/>
    <m/>
  </r>
  <r>
    <x v="1"/>
    <s v="Water colour Vanco CA 110 (9 ml)"/>
    <n v="0"/>
    <s v="120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watercolourvancoca1109ml120pcuntana"/>
    <s v=""/>
    <s v=""/>
    <m/>
  </r>
  <r>
    <x v="1"/>
    <s v="WC 110n/ 120 osama"/>
    <n v="0"/>
    <s v="144 pc"/>
    <n v="0"/>
    <n v="0"/>
    <m/>
    <m/>
    <s v=""/>
    <n v="0"/>
    <s v=""/>
    <n v="0"/>
    <n v="0"/>
    <m/>
    <m/>
    <n v="0"/>
    <m/>
    <s v=""/>
    <n v="0"/>
    <m/>
    <s v=""/>
    <n v="0"/>
    <m/>
    <s v=""/>
    <n v="0"/>
    <m/>
    <s v="wc110n120osama144pcuntana"/>
    <s v=""/>
    <s v=""/>
    <m/>
  </r>
  <r>
    <x v="2292"/>
    <s v="WC 12W Mozaki"/>
    <n v="1"/>
    <s v="16 LSN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wc12wmozaki16lsnuntana"/>
    <s v=""/>
    <s v=""/>
    <m/>
  </r>
  <r>
    <x v="2293"/>
    <s v="WC Marries 1306/ 12w 9m"/>
    <n v="29"/>
    <s v="60 pc"/>
    <n v="29"/>
    <n v="29"/>
    <m/>
    <m/>
    <s v=""/>
    <n v="0"/>
    <s v=""/>
    <n v="0"/>
    <n v="29"/>
    <m/>
    <m/>
    <n v="29"/>
    <m/>
    <s v=""/>
    <n v="29"/>
    <m/>
    <s v=""/>
    <n v="29"/>
    <m/>
    <s v=""/>
    <n v="29"/>
    <m/>
    <s v="wcmarries130612w9m60pcuntana"/>
    <s v=""/>
    <s v=""/>
    <m/>
  </r>
  <r>
    <x v="2294"/>
    <s v="WC Marries 1325/ 12W BT (34) GM (22)"/>
    <n v="57"/>
    <s v="12 LSN"/>
    <n v="56"/>
    <n v="57"/>
    <n v="56"/>
    <m/>
    <s v=""/>
    <n v="0"/>
    <n v="-1"/>
    <n v="-1"/>
    <n v="56"/>
    <m/>
    <m/>
    <n v="56"/>
    <m/>
    <s v=""/>
    <n v="56"/>
    <m/>
    <s v=""/>
    <n v="56"/>
    <m/>
    <s v=""/>
    <n v="56"/>
    <m/>
    <s v="wcmarries132512wbt34gm2212lsnuntana"/>
    <s v=""/>
    <s v=""/>
    <m/>
  </r>
  <r>
    <x v="2295"/>
    <s v="WC Marries 1325/ 12W GM"/>
    <n v="99"/>
    <n v="96"/>
    <n v="99"/>
    <n v="99"/>
    <m/>
    <m/>
    <s v=""/>
    <n v="0"/>
    <s v=""/>
    <n v="0"/>
    <n v="99"/>
    <m/>
    <m/>
    <n v="99"/>
    <m/>
    <s v=""/>
    <n v="99"/>
    <m/>
    <s v=""/>
    <n v="99"/>
    <m/>
    <s v=""/>
    <n v="99"/>
    <m/>
    <s v="wcmarries132512wgm96untana"/>
    <s v=""/>
    <s v=""/>
    <m/>
  </r>
  <r>
    <x v="2296"/>
    <s v="WC Marries 1325/ 12w SBY"/>
    <n v="7"/>
    <s v="12 ls"/>
    <n v="7"/>
    <n v="7"/>
    <m/>
    <m/>
    <s v=""/>
    <n v="0"/>
    <s v=""/>
    <n v="0"/>
    <n v="7"/>
    <m/>
    <m/>
    <n v="7"/>
    <m/>
    <s v=""/>
    <n v="7"/>
    <m/>
    <s v=""/>
    <n v="7"/>
    <m/>
    <s v=""/>
    <n v="7"/>
    <m/>
    <s v="wcmarries132512wsby12lsuntana"/>
    <s v=""/>
    <s v=""/>
    <m/>
  </r>
  <r>
    <x v="2297"/>
    <s v="WC Marries E 1337 B/ 14w"/>
    <n v="3"/>
    <s v="3 ls"/>
    <n v="3"/>
    <n v="3"/>
    <m/>
    <m/>
    <s v=""/>
    <n v="0"/>
    <s v=""/>
    <n v="0"/>
    <n v="3"/>
    <m/>
    <m/>
    <n v="3"/>
    <m/>
    <s v=""/>
    <n v="3"/>
    <m/>
    <s v=""/>
    <n v="3"/>
    <m/>
    <s v=""/>
    <n v="3"/>
    <m/>
    <s v="wcmarriese1337b14w3lsuntana"/>
    <s v=""/>
    <s v=""/>
    <m/>
  </r>
  <r>
    <x v="2298"/>
    <s v="WC TF WC 1331 pp"/>
    <n v="44"/>
    <s v="96 set"/>
    <n v="44"/>
    <n v="44"/>
    <m/>
    <m/>
    <s v=""/>
    <n v="0"/>
    <s v=""/>
    <n v="0"/>
    <n v="44"/>
    <m/>
    <m/>
    <n v="44"/>
    <m/>
    <s v=""/>
    <n v="44"/>
    <m/>
    <s v=""/>
    <n v="44"/>
    <m/>
    <s v=""/>
    <n v="44"/>
    <m/>
    <s v="wctfwc1331pp96setuntana"/>
    <s v=""/>
    <s v=""/>
    <m/>
  </r>
  <r>
    <x v="2299"/>
    <s v="Zipper Data envelope DE F4 lama"/>
    <n v="1"/>
    <s v="48 ls"/>
    <n v="1"/>
    <n v="1"/>
    <m/>
    <m/>
    <s v=""/>
    <n v="0"/>
    <s v=""/>
    <n v="0"/>
    <n v="1"/>
    <m/>
    <m/>
    <n v="1"/>
    <m/>
    <s v=""/>
    <n v="1"/>
    <m/>
    <s v=""/>
    <n v="1"/>
    <m/>
    <s v=""/>
    <n v="1"/>
    <m/>
    <s v="zipperdataenvelopedef4lama48lsuntana"/>
    <s v="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301" firstHeaderRow="1" firstDataRow="1" firstDataCol="1"/>
  <pivotFields count="30">
    <pivotField axis="axisRow" showAll="0" sortType="ascending" defaultSubtotal="0">
      <items count="3395">
        <item x="0"/>
        <item m="1" x="3363"/>
        <item x="2"/>
        <item m="1" x="3223"/>
        <item m="1" x="3190"/>
        <item m="1" x="3158"/>
        <item x="3"/>
        <item m="1" x="3082"/>
        <item m="1" x="3067"/>
        <item x="4"/>
        <item x="5"/>
        <item x="6"/>
        <item x="7"/>
        <item x="8"/>
        <item x="9"/>
        <item x="10"/>
        <item m="1" x="2369"/>
        <item x="11"/>
        <item x="12"/>
        <item x="13"/>
        <item m="1" x="2337"/>
        <item m="1" x="289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3262"/>
        <item x="41"/>
        <item x="42"/>
        <item m="1" x="2981"/>
        <item x="43"/>
        <item x="44"/>
        <item x="45"/>
        <item m="1" x="2958"/>
        <item m="1" x="3224"/>
        <item m="1" x="2388"/>
        <item m="1" x="2659"/>
        <item x="46"/>
        <item m="1" x="3208"/>
        <item m="1" x="2370"/>
        <item m="1" x="2640"/>
        <item m="1" x="2784"/>
        <item m="1" x="2923"/>
        <item m="1" x="3061"/>
        <item x="47"/>
        <item m="1" x="3320"/>
        <item m="1" x="2352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3139"/>
        <item m="1" x="3270"/>
        <item x="69"/>
        <item x="70"/>
        <item x="71"/>
        <item x="72"/>
        <item x="73"/>
        <item x="74"/>
        <item x="75"/>
        <item x="76"/>
        <item x="77"/>
        <item m="1" x="2412"/>
        <item m="1" x="2545"/>
        <item x="78"/>
        <item x="79"/>
        <item x="80"/>
        <item x="81"/>
        <item x="82"/>
        <item x="83"/>
        <item x="84"/>
        <item m="1" x="2525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m="1" x="2773"/>
        <item x="104"/>
        <item x="105"/>
        <item x="106"/>
        <item x="107"/>
        <item m="1" x="3115"/>
        <item m="1" x="3182"/>
        <item x="108"/>
        <item x="109"/>
        <item m="1" x="3381"/>
        <item m="1" x="2345"/>
        <item x="110"/>
        <item m="1" x="2475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m="1" x="2589"/>
        <item x="128"/>
        <item x="129"/>
        <item x="130"/>
        <item x="131"/>
        <item x="132"/>
        <item x="133"/>
        <item m="1" x="3078"/>
        <item m="1" x="3150"/>
        <item m="1" x="3211"/>
        <item x="134"/>
        <item x="135"/>
        <item m="1" x="2312"/>
        <item x="136"/>
        <item x="137"/>
        <item x="138"/>
        <item x="139"/>
        <item x="140"/>
        <item m="1" x="2717"/>
        <item m="1" x="2791"/>
        <item x="141"/>
        <item m="1" x="2926"/>
        <item m="1" x="2999"/>
        <item x="142"/>
        <item x="143"/>
        <item m="1" x="3194"/>
        <item x="144"/>
        <item m="1" x="3325"/>
        <item m="1" x="3391"/>
        <item x="145"/>
        <item x="146"/>
        <item x="147"/>
        <item x="148"/>
        <item m="1" x="2622"/>
        <item m="1" x="2698"/>
        <item m="1" x="2767"/>
        <item m="1" x="2846"/>
        <item x="149"/>
        <item m="1" x="2982"/>
        <item x="150"/>
        <item x="151"/>
        <item x="152"/>
        <item x="153"/>
        <item x="154"/>
        <item m="1" x="3377"/>
        <item x="155"/>
        <item m="1" x="2403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m="1" x="3017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m="1" x="2996"/>
        <item x="195"/>
        <item x="196"/>
        <item m="1" x="3192"/>
        <item x="197"/>
        <item m="1" x="3322"/>
        <item m="1" x="3390"/>
        <item x="198"/>
        <item x="199"/>
        <item x="200"/>
        <item x="201"/>
        <item x="202"/>
        <item x="203"/>
        <item x="204"/>
        <item x="205"/>
        <item x="206"/>
        <item x="207"/>
        <item m="1" x="2694"/>
        <item x="208"/>
        <item m="1" x="2762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m="1" x="3307"/>
        <item m="1" x="3339"/>
        <item x="224"/>
        <item m="1" x="2309"/>
        <item x="225"/>
        <item m="1" x="2368"/>
        <item m="1" x="2399"/>
        <item m="1" x="2430"/>
        <item x="226"/>
        <item x="227"/>
        <item m="1" x="2536"/>
        <item m="1" x="2565"/>
        <item x="228"/>
        <item x="229"/>
        <item x="230"/>
        <item x="231"/>
        <item x="232"/>
        <item m="1" x="2780"/>
        <item m="1" x="2825"/>
        <item m="1" x="2862"/>
        <item m="1" x="2897"/>
        <item x="233"/>
        <item x="234"/>
        <item x="235"/>
        <item x="236"/>
        <item m="1" x="3058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m="1" x="2447"/>
        <item x="251"/>
        <item x="252"/>
        <item x="253"/>
        <item x="254"/>
        <item m="1" x="2615"/>
        <item m="1" x="2654"/>
        <item x="255"/>
        <item x="256"/>
        <item x="257"/>
        <item x="258"/>
        <item m="1" x="2840"/>
        <item x="259"/>
        <item x="260"/>
        <item m="1" x="2941"/>
        <item m="1" x="2974"/>
        <item m="1" x="3014"/>
        <item x="261"/>
        <item x="262"/>
        <item x="263"/>
        <item x="264"/>
        <item x="265"/>
        <item x="266"/>
        <item x="267"/>
        <item x="268"/>
        <item x="269"/>
        <item x="270"/>
        <item m="1" x="3369"/>
        <item m="1" x="2308"/>
        <item m="1" x="2334"/>
        <item m="1" x="2365"/>
        <item m="1" x="2398"/>
        <item m="1" x="2428"/>
        <item m="1" x="2465"/>
        <item m="1" x="2494"/>
        <item m="1" x="2530"/>
        <item m="1" x="2562"/>
        <item m="1" x="2597"/>
        <item m="1" x="2631"/>
        <item m="1" x="2669"/>
        <item m="1" x="2707"/>
        <item m="1" x="2741"/>
        <item x="271"/>
        <item x="272"/>
        <item m="1" x="2858"/>
        <item m="1" x="2890"/>
        <item x="273"/>
        <item x="274"/>
        <item m="1" x="2993"/>
        <item x="275"/>
        <item m="1" x="3055"/>
        <item m="1" x="3084"/>
        <item m="1" x="3121"/>
        <item x="276"/>
        <item x="277"/>
        <item x="278"/>
        <item m="1" x="3252"/>
        <item m="1" x="3288"/>
        <item m="1" x="3317"/>
        <item x="279"/>
        <item m="1" x="3384"/>
        <item m="1" x="2319"/>
        <item x="280"/>
        <item x="281"/>
        <item x="282"/>
        <item m="1" x="2444"/>
        <item x="283"/>
        <item m="1" x="2508"/>
        <item x="284"/>
        <item x="285"/>
        <item x="286"/>
        <item x="287"/>
        <item x="288"/>
        <item x="289"/>
        <item x="290"/>
        <item m="1" x="2800"/>
        <item x="291"/>
        <item x="292"/>
        <item m="1" x="2903"/>
        <item m="1" x="2936"/>
        <item x="293"/>
        <item m="1" x="3009"/>
        <item x="294"/>
        <item x="295"/>
        <item m="1" x="3102"/>
        <item m="1" x="3135"/>
        <item m="1" x="3172"/>
        <item m="1" x="3200"/>
        <item m="1" x="3233"/>
        <item m="1" x="3268"/>
        <item m="1" x="3301"/>
        <item m="1" x="3333"/>
        <item m="1" x="3366"/>
        <item m="1" x="2306"/>
        <item m="1" x="2332"/>
        <item m="1" x="2362"/>
        <item m="1" x="2397"/>
        <item x="296"/>
        <item x="297"/>
        <item x="298"/>
        <item x="299"/>
        <item m="1" x="2560"/>
        <item m="1" x="2594"/>
        <item x="300"/>
        <item x="301"/>
        <item x="302"/>
        <item m="1" x="2738"/>
        <item m="1" x="2776"/>
        <item m="1" x="2819"/>
        <item x="303"/>
        <item m="1" x="2888"/>
        <item m="1" x="2918"/>
        <item m="1" x="2955"/>
        <item m="1" x="2990"/>
        <item x="304"/>
        <item x="305"/>
        <item m="1" x="3083"/>
        <item m="1" x="3119"/>
        <item m="1" x="3155"/>
        <item m="1" x="3184"/>
        <item m="1" x="3215"/>
        <item m="1" x="3247"/>
        <item m="1" x="3287"/>
        <item m="1" x="3315"/>
        <item m="1" x="3348"/>
        <item m="1" x="3383"/>
        <item m="1" x="2316"/>
        <item m="1" x="2347"/>
        <item m="1" x="2379"/>
        <item m="1" x="2410"/>
        <item m="1" x="2440"/>
        <item x="306"/>
        <item m="1" x="2506"/>
        <item m="1" x="2544"/>
        <item m="1" x="2573"/>
        <item m="1" x="2609"/>
        <item m="1" x="2648"/>
        <item m="1" x="2684"/>
        <item x="307"/>
        <item m="1" x="2753"/>
        <item x="308"/>
        <item m="1" x="2835"/>
        <item x="309"/>
        <item x="310"/>
        <item m="1" x="2934"/>
        <item m="1" x="2969"/>
        <item m="1" x="3004"/>
        <item m="1" x="3040"/>
        <item m="1" x="3069"/>
        <item m="1" x="3100"/>
        <item x="311"/>
        <item m="1" x="3171"/>
        <item m="1" x="3198"/>
        <item x="312"/>
        <item x="313"/>
        <item x="314"/>
        <item m="1" x="3331"/>
        <item m="1" x="3364"/>
        <item m="1" x="2302"/>
        <item x="315"/>
        <item x="316"/>
        <item m="1" x="2395"/>
        <item m="1" x="2423"/>
        <item m="1" x="2458"/>
        <item m="1" x="2491"/>
        <item m="1" x="2524"/>
        <item x="317"/>
        <item x="318"/>
        <item x="319"/>
        <item x="320"/>
        <item x="321"/>
        <item x="322"/>
        <item x="323"/>
        <item x="324"/>
        <item x="325"/>
        <item m="1" x="2887"/>
        <item x="326"/>
        <item x="327"/>
        <item x="328"/>
        <item x="329"/>
        <item x="330"/>
        <item m="1" x="3081"/>
        <item m="1" x="3117"/>
        <item x="331"/>
        <item x="332"/>
        <item x="333"/>
        <item x="334"/>
        <item m="1" x="3284"/>
        <item x="335"/>
        <item x="336"/>
        <item m="1" x="3345"/>
        <item x="337"/>
        <item x="338"/>
        <item m="1" x="2301"/>
        <item x="339"/>
        <item x="340"/>
        <item x="341"/>
        <item m="1" x="236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m="1" x="2873"/>
        <item x="370"/>
        <item x="371"/>
        <item m="1" x="2916"/>
        <item x="372"/>
        <item x="373"/>
        <item x="374"/>
        <item x="375"/>
        <item x="376"/>
        <item m="1" x="3023"/>
        <item m="1" x="3039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m="1" x="3245"/>
        <item x="389"/>
        <item x="390"/>
        <item x="391"/>
        <item x="392"/>
        <item m="1" x="3327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m="1" x="2455"/>
        <item m="1" x="2473"/>
        <item x="406"/>
        <item x="407"/>
        <item x="408"/>
        <item x="409"/>
        <item m="1" x="2557"/>
        <item x="410"/>
        <item m="1" x="2590"/>
        <item m="1" x="2606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m="1" x="2950"/>
        <item m="1" x="2964"/>
        <item m="1" x="2986"/>
        <item x="429"/>
        <item x="430"/>
        <item x="431"/>
        <item m="1" x="3048"/>
        <item x="432"/>
        <item x="433"/>
        <item m="1" x="3095"/>
        <item m="1" x="3114"/>
        <item x="434"/>
        <item m="1" x="3152"/>
        <item x="435"/>
        <item x="436"/>
        <item m="1" x="3195"/>
        <item x="437"/>
        <item m="1" x="3228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m="1" x="2344"/>
        <item x="450"/>
        <item x="451"/>
        <item m="1" x="2391"/>
        <item m="1" x="2406"/>
        <item m="1" x="2421"/>
        <item m="1" x="2437"/>
        <item m="1" x="2454"/>
        <item m="1" x="2472"/>
        <item m="1" x="2487"/>
        <item m="1" x="2503"/>
        <item m="1" x="2519"/>
        <item m="1" x="2541"/>
        <item m="1" x="2555"/>
        <item m="1" x="2571"/>
        <item m="1" x="2588"/>
        <item m="1" x="2605"/>
        <item m="1" x="2624"/>
        <item m="1" x="2645"/>
        <item m="1" x="2663"/>
        <item m="1" x="2682"/>
        <item m="1" x="2701"/>
        <item m="1" x="2718"/>
        <item m="1" x="2733"/>
        <item m="1" x="2750"/>
        <item m="1" x="2768"/>
        <item m="1" x="2793"/>
        <item m="1" x="2814"/>
        <item m="1" x="2833"/>
        <item m="1" x="2848"/>
        <item m="1" x="2870"/>
        <item m="1" x="2885"/>
        <item m="1" x="2901"/>
        <item m="1" x="2914"/>
        <item m="1" x="2928"/>
        <item m="1" x="2948"/>
        <item m="1" x="2962"/>
        <item m="1" x="2985"/>
        <item m="1" x="3001"/>
        <item m="1" x="3021"/>
        <item m="1" x="3037"/>
        <item m="1" x="3046"/>
        <item m="1" x="3065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m="1" x="3393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m="1" x="2790"/>
        <item x="499"/>
        <item x="500"/>
        <item x="501"/>
        <item x="502"/>
        <item x="503"/>
        <item x="504"/>
        <item m="1" x="2912"/>
        <item x="505"/>
        <item x="506"/>
        <item m="1" x="2960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m="1" x="3193"/>
        <item m="1" x="3209"/>
        <item m="1" x="3226"/>
        <item m="1" x="3243"/>
        <item m="1" x="3263"/>
        <item m="1" x="3279"/>
        <item m="1" x="3294"/>
        <item x="520"/>
        <item x="521"/>
        <item x="522"/>
        <item x="523"/>
        <item x="524"/>
        <item x="525"/>
        <item x="526"/>
        <item x="527"/>
        <item x="528"/>
        <item m="1" x="2357"/>
        <item x="529"/>
        <item x="530"/>
        <item x="531"/>
        <item x="532"/>
        <item m="1" x="2435"/>
        <item m="1" x="2453"/>
        <item m="1" x="2469"/>
        <item m="1" x="2485"/>
        <item x="533"/>
        <item x="534"/>
        <item x="535"/>
        <item x="536"/>
        <item x="537"/>
        <item x="538"/>
        <item m="1" x="2603"/>
        <item x="539"/>
        <item m="1" x="2643"/>
        <item x="540"/>
        <item m="1" x="2679"/>
        <item m="1" x="2697"/>
        <item m="1" x="2714"/>
        <item m="1" x="2729"/>
        <item m="1" x="2748"/>
        <item m="1" x="2766"/>
        <item m="1" x="2787"/>
        <item m="1" x="2813"/>
        <item m="1" x="2831"/>
        <item m="1" x="2845"/>
        <item m="1" x="2866"/>
        <item m="1" x="2882"/>
        <item m="1" x="2900"/>
        <item m="1" x="2911"/>
        <item m="1" x="2925"/>
        <item m="1" x="2946"/>
        <item x="541"/>
        <item x="542"/>
        <item x="543"/>
        <item x="544"/>
        <item m="1" x="3035"/>
        <item m="1" x="3044"/>
        <item x="545"/>
        <item x="546"/>
        <item m="1" x="3092"/>
        <item m="1" x="3113"/>
        <item m="1" x="3130"/>
        <item m="1" x="3147"/>
        <item m="1" x="3167"/>
        <item x="547"/>
        <item x="548"/>
        <item x="549"/>
        <item x="550"/>
        <item m="1" x="3242"/>
        <item m="1" x="3261"/>
        <item x="551"/>
        <item x="552"/>
        <item x="553"/>
        <item m="1" x="3323"/>
        <item x="554"/>
        <item x="555"/>
        <item m="1" x="3376"/>
        <item x="556"/>
        <item m="1" x="2311"/>
        <item m="1" x="2328"/>
        <item x="557"/>
        <item m="1" x="2356"/>
        <item m="1" x="2372"/>
        <item x="558"/>
        <item x="559"/>
        <item x="560"/>
        <item x="561"/>
        <item x="562"/>
        <item m="1" x="2468"/>
        <item x="563"/>
        <item x="564"/>
        <item m="1" x="2517"/>
        <item x="565"/>
        <item x="566"/>
        <item m="1" x="2569"/>
        <item m="1" x="2585"/>
        <item m="1" x="2602"/>
        <item m="1" x="2621"/>
        <item m="1" x="2642"/>
        <item m="1" x="2661"/>
        <item m="1" x="2678"/>
        <item m="1" x="2696"/>
        <item m="1" x="2713"/>
        <item m="1" x="2728"/>
        <item m="1" x="2747"/>
        <item m="1" x="2765"/>
        <item m="1" x="2786"/>
        <item m="1" x="2812"/>
        <item m="1" x="2830"/>
        <item m="1" x="2844"/>
        <item x="567"/>
        <item m="1" x="2881"/>
        <item m="1" x="2899"/>
        <item m="1" x="2910"/>
        <item m="1" x="2924"/>
        <item m="1" x="2945"/>
        <item x="568"/>
        <item m="1" x="2979"/>
        <item m="1" x="2997"/>
        <item m="1" x="3018"/>
        <item m="1" x="3034"/>
        <item x="569"/>
        <item m="1" x="3063"/>
        <item m="1" x="3075"/>
        <item m="1" x="3091"/>
        <item m="1" x="3112"/>
        <item m="1" x="3129"/>
        <item m="1" x="3146"/>
        <item m="1" x="3166"/>
        <item x="570"/>
        <item x="571"/>
        <item x="572"/>
        <item m="1" x="3225"/>
        <item x="573"/>
        <item x="574"/>
        <item m="1" x="3277"/>
        <item x="575"/>
        <item x="576"/>
        <item x="577"/>
        <item x="578"/>
        <item x="579"/>
        <item x="580"/>
        <item x="581"/>
        <item x="582"/>
        <item x="583"/>
        <item x="584"/>
        <item m="1" x="2355"/>
        <item m="1" x="2371"/>
        <item m="1" x="2389"/>
        <item m="1" x="2402"/>
        <item x="585"/>
        <item x="586"/>
        <item m="1" x="2452"/>
        <item m="1" x="2467"/>
        <item m="1" x="2484"/>
        <item m="1" x="2501"/>
        <item m="1" x="2516"/>
        <item m="1" x="2540"/>
        <item m="1" x="2552"/>
        <item m="1" x="2568"/>
        <item m="1" x="2584"/>
        <item m="1" x="2601"/>
        <item m="1" x="2620"/>
        <item m="1" x="2641"/>
        <item m="1" x="2660"/>
        <item m="1" x="2677"/>
        <item m="1" x="2695"/>
        <item m="1" x="2712"/>
        <item m="1" x="2727"/>
        <item m="1" x="2746"/>
        <item m="1" x="2764"/>
        <item m="1" x="2785"/>
        <item m="1" x="2811"/>
        <item m="1" x="2829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m="1" x="3062"/>
        <item x="600"/>
        <item x="601"/>
        <item x="602"/>
        <item x="603"/>
        <item x="604"/>
        <item m="1" x="3165"/>
        <item x="605"/>
        <item x="606"/>
        <item x="607"/>
        <item x="608"/>
        <item x="609"/>
        <item m="1" x="3260"/>
        <item m="1" x="3276"/>
        <item m="1" x="3293"/>
        <item m="1" x="3309"/>
        <item x="610"/>
        <item x="611"/>
        <item x="612"/>
        <item x="613"/>
        <item x="614"/>
        <item x="615"/>
        <item m="1" x="2327"/>
        <item x="616"/>
        <item m="1" x="2354"/>
        <item x="617"/>
        <item m="1" x="2387"/>
        <item x="618"/>
        <item m="1" x="2418"/>
        <item m="1" x="2434"/>
        <item m="1" x="2451"/>
        <item m="1" x="2466"/>
        <item x="619"/>
        <item m="1" x="2500"/>
        <item x="620"/>
        <item x="621"/>
        <item x="622"/>
        <item x="623"/>
        <item x="624"/>
        <item x="625"/>
        <item m="1" x="2619"/>
        <item x="626"/>
        <item x="627"/>
        <item x="628"/>
        <item x="629"/>
        <item x="630"/>
        <item x="631"/>
        <item x="632"/>
        <item x="633"/>
        <item x="634"/>
        <item x="635"/>
        <item m="1" x="2828"/>
        <item m="1" x="2843"/>
        <item m="1" x="2865"/>
        <item m="1" x="2880"/>
        <item x="636"/>
        <item x="637"/>
        <item x="638"/>
        <item m="1" x="2944"/>
        <item x="639"/>
        <item x="640"/>
        <item x="641"/>
        <item x="642"/>
        <item x="643"/>
        <item x="644"/>
        <item x="645"/>
        <item m="1" x="3074"/>
        <item m="1" x="3090"/>
        <item m="1" x="3111"/>
        <item m="1" x="3128"/>
        <item m="1" x="3145"/>
        <item m="1" x="3164"/>
        <item x="646"/>
        <item m="1" x="2618"/>
        <item x="647"/>
        <item x="648"/>
        <item x="649"/>
        <item x="650"/>
        <item m="1" x="3222"/>
        <item x="651"/>
        <item x="652"/>
        <item x="653"/>
        <item x="654"/>
        <item m="1" x="2711"/>
        <item m="1" x="3275"/>
        <item x="655"/>
        <item x="656"/>
        <item x="657"/>
        <item x="658"/>
        <item x="659"/>
        <item x="660"/>
        <item m="1" x="2782"/>
        <item x="661"/>
        <item m="1" x="2809"/>
        <item m="1" x="3357"/>
        <item x="662"/>
        <item x="663"/>
        <item x="664"/>
        <item m="1" x="3388"/>
        <item x="665"/>
        <item x="666"/>
        <item m="1" x="2879"/>
        <item m="1" x="2325"/>
        <item x="667"/>
        <item x="668"/>
        <item x="669"/>
        <item m="1" x="2353"/>
        <item m="1" x="2922"/>
        <item x="670"/>
        <item x="671"/>
        <item x="672"/>
        <item x="673"/>
        <item x="674"/>
        <item m="1" x="2978"/>
        <item x="675"/>
        <item x="676"/>
        <item m="1" x="2432"/>
        <item x="677"/>
        <item x="678"/>
        <item x="679"/>
        <item x="680"/>
        <item x="681"/>
        <item x="682"/>
        <item x="683"/>
        <item m="1" x="2499"/>
        <item x="684"/>
        <item x="685"/>
        <item x="686"/>
        <item m="1" x="2539"/>
        <item x="687"/>
        <item x="688"/>
        <item x="689"/>
        <item m="1" x="2567"/>
        <item m="1" x="3144"/>
        <item m="1" x="2583"/>
        <item m="1" x="3163"/>
        <item x="690"/>
        <item x="691"/>
        <item m="1" x="2617"/>
        <item x="692"/>
        <item m="1" x="2639"/>
        <item x="693"/>
        <item m="1" x="2658"/>
        <item x="694"/>
        <item m="1" x="2676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m="1" x="2323"/>
        <item x="717"/>
        <item x="718"/>
        <item x="719"/>
        <item x="720"/>
        <item x="721"/>
        <item x="722"/>
        <item m="1" x="2943"/>
        <item x="723"/>
        <item x="724"/>
        <item m="1" x="2400"/>
        <item x="725"/>
        <item x="726"/>
        <item x="727"/>
        <item m="1" x="2431"/>
        <item m="1" x="3016"/>
        <item x="728"/>
        <item x="729"/>
        <item x="730"/>
        <item m="1" x="3043"/>
        <item x="731"/>
        <item x="732"/>
        <item m="1" x="2497"/>
        <item x="733"/>
        <item x="734"/>
        <item m="1" x="3088"/>
        <item m="1" x="2537"/>
        <item m="1" x="3109"/>
        <item m="1" x="2550"/>
        <item m="1" x="3126"/>
        <item m="1" x="2566"/>
        <item m="1" x="3143"/>
        <item x="735"/>
        <item x="736"/>
        <item x="737"/>
        <item x="738"/>
        <item m="1" x="2616"/>
        <item m="1" x="3191"/>
        <item m="1" x="2637"/>
        <item x="739"/>
        <item m="1" x="2656"/>
        <item m="1" x="3220"/>
        <item m="1" x="2675"/>
        <item m="1" x="3240"/>
        <item x="740"/>
        <item x="741"/>
        <item x="742"/>
        <item x="743"/>
        <item x="744"/>
        <item m="1" x="3291"/>
        <item x="745"/>
        <item x="746"/>
        <item x="747"/>
        <item x="748"/>
        <item x="749"/>
        <item x="750"/>
        <item x="751"/>
        <item x="752"/>
        <item m="1" x="2826"/>
        <item m="1" x="3373"/>
        <item x="753"/>
        <item x="754"/>
        <item m="1" x="2863"/>
        <item x="755"/>
        <item x="756"/>
        <item x="757"/>
        <item x="758"/>
        <item x="759"/>
        <item x="760"/>
        <item m="1" x="2349"/>
        <item m="1" x="2920"/>
        <item x="761"/>
        <item x="762"/>
        <item x="763"/>
        <item x="764"/>
        <item x="765"/>
        <item x="766"/>
        <item x="767"/>
        <item m="1" x="2995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m="1" x="3256"/>
        <item x="799"/>
        <item x="800"/>
        <item x="801"/>
        <item x="802"/>
        <item x="803"/>
        <item m="1" x="3305"/>
        <item m="1" x="2760"/>
        <item x="804"/>
        <item x="805"/>
        <item m="1" x="3337"/>
        <item m="1" x="2807"/>
        <item x="806"/>
        <item x="807"/>
        <item x="808"/>
        <item x="809"/>
        <item x="810"/>
        <item x="811"/>
        <item x="812"/>
        <item x="813"/>
        <item m="1" x="2321"/>
        <item m="1" x="2896"/>
        <item m="1" x="2338"/>
        <item m="1" x="2907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m="1" x="2448"/>
        <item m="1" x="3031"/>
        <item x="826"/>
        <item x="827"/>
        <item m="1" x="2481"/>
        <item x="828"/>
        <item x="829"/>
        <item x="830"/>
        <item x="831"/>
        <item x="832"/>
        <item m="1" x="2534"/>
        <item m="1" x="3108"/>
        <item x="833"/>
        <item m="1" x="3124"/>
        <item x="834"/>
        <item x="835"/>
        <item x="836"/>
        <item m="1" x="3160"/>
        <item x="837"/>
        <item x="838"/>
        <item x="839"/>
        <item m="1" x="3189"/>
        <item m="1" x="2635"/>
        <item m="1" x="3205"/>
        <item m="1" x="2655"/>
        <item m="1" x="3218"/>
        <item m="1" x="2672"/>
        <item m="1" x="3238"/>
        <item m="1" x="2691"/>
        <item m="1" x="3254"/>
        <item m="1" x="2709"/>
        <item m="1" x="3272"/>
        <item m="1" x="2724"/>
        <item x="840"/>
        <item x="841"/>
        <item x="842"/>
        <item x="843"/>
        <item x="844"/>
        <item x="845"/>
        <item x="846"/>
        <item m="1" x="2806"/>
        <item m="1" x="3355"/>
        <item m="1" x="2823"/>
        <item m="1" x="3372"/>
        <item m="1" x="2841"/>
        <item m="1" x="3387"/>
        <item m="1" x="2861"/>
        <item x="847"/>
        <item x="848"/>
        <item x="849"/>
        <item x="850"/>
        <item x="851"/>
        <item x="852"/>
        <item x="853"/>
        <item x="854"/>
        <item x="855"/>
        <item x="856"/>
        <item m="1" x="2384"/>
        <item x="857"/>
        <item x="858"/>
        <item m="1" x="2975"/>
        <item x="859"/>
        <item x="860"/>
        <item x="861"/>
        <item m="1" x="3015"/>
        <item m="1" x="2446"/>
        <item m="1" x="3030"/>
        <item x="862"/>
        <item x="863"/>
        <item x="864"/>
        <item x="865"/>
        <item x="866"/>
        <item x="867"/>
        <item x="868"/>
        <item x="869"/>
        <item x="870"/>
        <item m="1" x="3107"/>
        <item x="871"/>
        <item x="872"/>
        <item m="1" x="2564"/>
        <item m="1" x="3141"/>
        <item m="1" x="2579"/>
        <item x="873"/>
        <item m="1" x="2599"/>
        <item m="1" x="3175"/>
        <item m="1" x="2613"/>
        <item m="1" x="3188"/>
        <item m="1" x="2633"/>
        <item m="1" x="3203"/>
        <item x="874"/>
        <item x="875"/>
        <item x="876"/>
        <item m="1" x="3237"/>
        <item x="877"/>
        <item x="878"/>
        <item x="879"/>
        <item x="880"/>
        <item m="1" x="2723"/>
        <item x="881"/>
        <item m="1" x="2743"/>
        <item x="882"/>
        <item x="883"/>
        <item x="884"/>
        <item x="885"/>
        <item m="1" x="3335"/>
        <item x="886"/>
        <item x="887"/>
        <item x="888"/>
        <item m="1" x="3370"/>
        <item x="889"/>
        <item x="890"/>
        <item x="891"/>
        <item x="892"/>
        <item x="893"/>
        <item x="894"/>
        <item m="1" x="2892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m="1" x="2480"/>
        <item m="1" x="3057"/>
        <item x="913"/>
        <item m="1" x="3070"/>
        <item m="1" x="2511"/>
        <item m="1" x="3086"/>
        <item m="1" x="2531"/>
        <item m="1" x="3106"/>
        <item m="1" x="2548"/>
        <item m="1" x="3122"/>
        <item m="1" x="2563"/>
        <item m="1" x="3140"/>
        <item m="1" x="2577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m="1" x="2859"/>
        <item x="943"/>
        <item x="944"/>
        <item x="945"/>
        <item x="946"/>
        <item x="947"/>
        <item x="948"/>
        <item x="949"/>
        <item x="950"/>
        <item m="1" x="2364"/>
        <item m="1" x="2940"/>
        <item m="1" x="2381"/>
        <item x="951"/>
        <item x="952"/>
        <item x="953"/>
        <item m="1" x="2415"/>
        <item x="954"/>
        <item x="955"/>
        <item x="956"/>
        <item x="957"/>
        <item x="958"/>
        <item x="959"/>
        <item x="960"/>
        <item x="961"/>
        <item m="1" x="3056"/>
        <item x="962"/>
        <item x="963"/>
        <item m="1" x="2510"/>
        <item m="1" x="3085"/>
        <item m="1" x="2529"/>
        <item m="1" x="3105"/>
        <item m="1" x="2547"/>
        <item x="964"/>
        <item m="1" x="2561"/>
        <item m="1" x="3137"/>
        <item m="1" x="2575"/>
        <item m="1" x="3157"/>
        <item m="1" x="2595"/>
        <item x="965"/>
        <item x="966"/>
        <item x="967"/>
        <item x="968"/>
        <item x="969"/>
        <item m="1" x="2652"/>
        <item m="1" x="3217"/>
        <item m="1" x="2668"/>
        <item m="1" x="3235"/>
        <item x="970"/>
        <item x="971"/>
        <item m="1" x="2706"/>
        <item x="972"/>
        <item x="973"/>
        <item m="1" x="3289"/>
        <item m="1" x="2740"/>
        <item x="974"/>
        <item x="975"/>
        <item x="976"/>
        <item x="977"/>
        <item x="978"/>
        <item m="1" x="2802"/>
        <item m="1" x="3352"/>
        <item m="1" x="2821"/>
        <item m="1" x="3368"/>
        <item m="1" x="2839"/>
        <item m="1" x="3385"/>
        <item x="979"/>
        <item x="980"/>
        <item x="981"/>
        <item x="982"/>
        <item x="983"/>
        <item x="984"/>
        <item x="985"/>
        <item x="986"/>
        <item m="1" x="2919"/>
        <item m="1" x="2363"/>
        <item m="1" x="2939"/>
        <item m="1" x="2380"/>
        <item x="987"/>
        <item x="988"/>
        <item x="989"/>
        <item m="1" x="2414"/>
        <item x="990"/>
        <item x="991"/>
        <item m="1" x="3012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m="1" x="3187"/>
        <item x="1013"/>
        <item x="1014"/>
        <item x="1015"/>
        <item x="1016"/>
        <item x="1017"/>
        <item x="1018"/>
        <item x="1019"/>
        <item m="1" x="3250"/>
        <item x="1020"/>
        <item x="1021"/>
        <item x="1022"/>
        <item x="1023"/>
        <item x="1024"/>
        <item x="1025"/>
        <item x="1026"/>
        <item x="1027"/>
        <item m="1" x="2778"/>
        <item x="1028"/>
        <item m="1" x="2801"/>
        <item m="1" x="3351"/>
        <item x="1029"/>
        <item x="1030"/>
        <item x="1031"/>
        <item x="1032"/>
        <item m="1" x="2857"/>
        <item x="1033"/>
        <item m="1" x="2875"/>
        <item x="1034"/>
        <item x="1035"/>
        <item x="1036"/>
        <item x="1037"/>
        <item m="1" x="2348"/>
        <item x="1038"/>
        <item x="1039"/>
        <item m="1" x="2937"/>
        <item x="1040"/>
        <item x="1041"/>
        <item x="1042"/>
        <item x="1043"/>
        <item x="1044"/>
        <item x="1045"/>
        <item x="1046"/>
        <item m="1" x="3010"/>
        <item m="1" x="2442"/>
        <item m="1" x="3026"/>
        <item m="1" x="2462"/>
        <item x="1047"/>
        <item x="1048"/>
        <item x="1049"/>
        <item x="1050"/>
        <item x="1051"/>
        <item m="1" x="2507"/>
        <item x="1052"/>
        <item m="1" x="2526"/>
        <item m="1" x="3103"/>
        <item m="1" x="2546"/>
        <item m="1" x="3120"/>
        <item x="1053"/>
        <item m="1" x="3136"/>
        <item x="1054"/>
        <item x="1055"/>
        <item x="1056"/>
        <item x="1057"/>
        <item x="1058"/>
        <item m="1" x="3186"/>
        <item m="1" x="2629"/>
        <item m="1" x="3201"/>
        <item m="1" x="2650"/>
        <item x="1059"/>
        <item x="1060"/>
        <item x="1061"/>
        <item m="1" x="2687"/>
        <item m="1" x="3249"/>
        <item m="1" x="2705"/>
        <item x="1062"/>
        <item x="1063"/>
        <item x="1064"/>
        <item m="1" x="2739"/>
        <item m="1" x="3302"/>
        <item m="1" x="2756"/>
        <item m="1" x="3316"/>
        <item m="1" x="2777"/>
        <item m="1" x="3334"/>
        <item m="1" x="2799"/>
        <item m="1" x="3350"/>
        <item m="1" x="2820"/>
        <item m="1" x="3367"/>
        <item m="1" x="2838"/>
        <item x="1065"/>
        <item m="1" x="2856"/>
        <item m="1" x="2307"/>
        <item m="1" x="2874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m="1" x="2411"/>
        <item m="1" x="2991"/>
        <item m="1" x="2426"/>
        <item m="1" x="3008"/>
        <item m="1" x="2441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m="1" x="3300"/>
        <item m="1" x="2755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m="1" x="2317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m="1" x="2425"/>
        <item m="1" x="3007"/>
        <item x="1137"/>
        <item x="1138"/>
        <item m="1" x="2461"/>
        <item x="1139"/>
        <item m="1" x="2478"/>
        <item m="1" x="3053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m="1" x="3185"/>
        <item m="1" x="2628"/>
        <item m="1" x="3199"/>
        <item m="1" x="2649"/>
        <item m="1" x="3216"/>
        <item x="1155"/>
        <item m="1" x="3231"/>
        <item m="1" x="268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m="1" x="2798"/>
        <item m="1" x="3349"/>
        <item x="1167"/>
        <item x="1168"/>
        <item m="1" x="2837"/>
        <item x="1169"/>
        <item m="1" x="2855"/>
        <item m="1" x="2305"/>
        <item x="1170"/>
        <item x="1171"/>
        <item x="1172"/>
        <item m="1" x="2331"/>
        <item x="1173"/>
        <item x="1174"/>
        <item x="1175"/>
        <item x="1176"/>
        <item m="1" x="2935"/>
        <item x="1177"/>
        <item x="1178"/>
        <item x="1179"/>
        <item x="1180"/>
        <item x="1181"/>
        <item m="1" x="2989"/>
        <item x="1182"/>
        <item m="1" x="3006"/>
        <item x="1183"/>
        <item x="1184"/>
        <item x="1185"/>
        <item m="1" x="3041"/>
        <item m="1" x="2477"/>
        <item m="1" x="3052"/>
        <item x="1186"/>
        <item x="1187"/>
        <item x="1188"/>
        <item x="1189"/>
        <item x="1190"/>
        <item m="1" x="3101"/>
        <item x="1191"/>
        <item x="1192"/>
        <item m="1" x="2559"/>
        <item m="1" x="3134"/>
        <item m="1" x="2574"/>
        <item m="1" x="3154"/>
        <item m="1" x="2593"/>
        <item x="1193"/>
        <item m="1" x="2610"/>
        <item x="1194"/>
        <item x="1195"/>
        <item x="1196"/>
        <item x="1197"/>
        <item x="1198"/>
        <item m="1" x="2667"/>
        <item m="1" x="3230"/>
        <item x="1199"/>
        <item m="1" x="3246"/>
        <item x="1200"/>
        <item m="1" x="3267"/>
        <item m="1" x="2721"/>
        <item x="1201"/>
        <item m="1" x="2737"/>
        <item m="1" x="3299"/>
        <item m="1" x="2754"/>
        <item m="1" x="3314"/>
        <item m="1" x="2775"/>
        <item m="1" x="3332"/>
        <item m="1" x="2797"/>
        <item m="1" x="3347"/>
        <item m="1" x="2818"/>
        <item m="1" x="3365"/>
        <item m="1" x="2836"/>
        <item x="1202"/>
        <item m="1" x="2854"/>
        <item m="1" x="2304"/>
        <item x="1203"/>
        <item m="1" x="2315"/>
        <item x="1204"/>
        <item x="1205"/>
        <item x="1206"/>
        <item m="1" x="2346"/>
        <item x="1207"/>
        <item x="1208"/>
        <item x="1209"/>
        <item x="1210"/>
        <item x="1211"/>
        <item m="1" x="2396"/>
        <item m="1" x="2970"/>
        <item x="1212"/>
        <item x="1213"/>
        <item m="1" x="2424"/>
        <item m="1" x="3005"/>
        <item x="1214"/>
        <item x="1215"/>
        <item m="1" x="2460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m="1" x="3286"/>
        <item m="1" x="2736"/>
        <item x="1246"/>
        <item x="1247"/>
        <item x="1248"/>
        <item m="1" x="2774"/>
        <item x="1249"/>
        <item m="1" x="2796"/>
        <item x="1250"/>
        <item m="1" x="2817"/>
        <item x="1251"/>
        <item x="1252"/>
        <item x="1253"/>
        <item x="1254"/>
        <item m="1" x="2303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m="1" x="2459"/>
        <item x="1274"/>
        <item x="1275"/>
        <item x="1276"/>
        <item m="1" x="2492"/>
        <item x="1277"/>
        <item x="1278"/>
        <item x="1279"/>
        <item x="1280"/>
        <item m="1" x="3099"/>
        <item m="1" x="2543"/>
        <item m="1" x="3118"/>
        <item x="1281"/>
        <item x="1282"/>
        <item x="1283"/>
        <item x="1284"/>
        <item x="1285"/>
        <item x="1286"/>
        <item m="1" x="2608"/>
        <item m="1" x="3183"/>
        <item m="1" x="2627"/>
        <item m="1" x="3197"/>
        <item m="1" x="2647"/>
        <item m="1" x="3214"/>
        <item x="1287"/>
        <item x="1288"/>
        <item x="1289"/>
        <item x="1290"/>
        <item m="1" x="2703"/>
        <item x="1291"/>
        <item m="1" x="2720"/>
        <item m="1" x="3285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m="1" x="3382"/>
        <item x="1303"/>
        <item x="1304"/>
        <item x="1305"/>
        <item x="1306"/>
        <item x="1307"/>
        <item x="1308"/>
        <item x="1309"/>
        <item x="1310"/>
        <item x="1311"/>
        <item x="1312"/>
        <item m="1" x="2933"/>
        <item x="1313"/>
        <item m="1" x="2954"/>
        <item x="1314"/>
        <item m="1" x="2968"/>
        <item x="1315"/>
        <item x="1316"/>
        <item x="1317"/>
        <item x="1318"/>
        <item m="1" x="2439"/>
        <item m="1" x="3025"/>
        <item m="1" x="2457"/>
        <item x="1319"/>
        <item x="1320"/>
        <item x="1321"/>
        <item x="1322"/>
        <item x="1323"/>
        <item x="1324"/>
        <item x="1325"/>
        <item x="1326"/>
        <item m="1" x="3098"/>
        <item x="1327"/>
        <item x="1328"/>
        <item m="1" x="2558"/>
        <item m="1" x="3133"/>
        <item x="1329"/>
        <item x="1330"/>
        <item m="1" x="2592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m="1" x="2735"/>
        <item x="1346"/>
        <item x="1347"/>
        <item x="1348"/>
        <item x="1349"/>
        <item m="1" x="3330"/>
        <item x="1350"/>
        <item m="1" x="3346"/>
        <item m="1" x="2816"/>
        <item m="1" x="3362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m="1" x="2932"/>
        <item m="1" x="2378"/>
        <item m="1" x="2953"/>
        <item m="1" x="2394"/>
        <item m="1" x="2967"/>
        <item m="1" x="2409"/>
        <item m="1" x="2988"/>
        <item m="1" x="2422"/>
        <item x="1363"/>
        <item x="1364"/>
        <item x="1365"/>
        <item x="1366"/>
        <item x="1367"/>
        <item m="1" x="3308"/>
        <item m="1" x="2476"/>
        <item m="1" x="2763"/>
        <item m="1" x="3051"/>
        <item m="1" x="3321"/>
        <item m="1" x="2490"/>
        <item m="1" x="2783"/>
        <item m="1" x="3068"/>
        <item m="1" x="3341"/>
        <item m="1" x="2505"/>
        <item m="1" x="2810"/>
        <item m="1" x="3080"/>
        <item m="1" x="3358"/>
        <item m="1" x="2523"/>
        <item m="1" x="2827"/>
        <item m="1" x="3097"/>
        <item m="1" x="3375"/>
        <item m="1" x="2542"/>
        <item m="1" x="2842"/>
        <item m="1" x="3116"/>
        <item m="1" x="3389"/>
        <item x="1368"/>
        <item m="1" x="2864"/>
        <item m="1" x="3132"/>
        <item m="1" x="2310"/>
        <item m="1" x="2572"/>
        <item x="1369"/>
        <item x="1370"/>
        <item m="1" x="2326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m="1" x="2666"/>
        <item x="1387"/>
        <item x="1388"/>
        <item m="1" x="2401"/>
        <item x="1389"/>
        <item x="1390"/>
        <item x="1391"/>
        <item m="1" x="2417"/>
        <item x="1392"/>
        <item x="1393"/>
        <item x="1394"/>
        <item m="1" x="2433"/>
        <item x="1395"/>
        <item x="1396"/>
        <item x="1397"/>
        <item x="1398"/>
        <item x="1399"/>
        <item m="1" x="3033"/>
        <item x="1400"/>
        <item x="1401"/>
        <item m="1" x="2752"/>
        <item x="1402"/>
        <item m="1" x="3313"/>
        <item m="1" x="2483"/>
        <item m="1" x="2772"/>
        <item m="1" x="3060"/>
        <item m="1" x="3329"/>
        <item x="1403"/>
        <item m="1" x="2795"/>
        <item x="1404"/>
        <item m="1" x="3344"/>
        <item x="1405"/>
        <item x="1406"/>
        <item x="1407"/>
        <item x="1408"/>
        <item x="1409"/>
        <item x="1410"/>
        <item x="1411"/>
        <item x="1412"/>
        <item x="1413"/>
        <item m="1" x="285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m="1" x="2917"/>
        <item x="1429"/>
        <item x="1430"/>
        <item x="1431"/>
        <item x="1432"/>
        <item x="1433"/>
        <item m="1" x="2377"/>
        <item x="1434"/>
        <item m="1" x="2952"/>
        <item x="1435"/>
        <item x="1436"/>
        <item x="1437"/>
        <item x="1438"/>
        <item x="1439"/>
        <item x="1440"/>
        <item x="1441"/>
        <item x="1442"/>
        <item m="1" x="3259"/>
        <item x="1443"/>
        <item x="1444"/>
        <item m="1" x="3003"/>
        <item m="1" x="3274"/>
        <item m="1" x="2438"/>
        <item m="1" x="2726"/>
        <item m="1" x="3024"/>
        <item m="1" x="3292"/>
        <item x="1445"/>
        <item x="1446"/>
        <item x="1447"/>
        <item x="1448"/>
        <item x="1449"/>
        <item x="1450"/>
        <item m="1" x="3050"/>
        <item x="1451"/>
        <item x="1452"/>
        <item m="1" x="2781"/>
        <item x="1453"/>
        <item m="1" x="3340"/>
        <item x="1454"/>
        <item x="1455"/>
        <item x="1456"/>
        <item x="1457"/>
        <item m="1" x="2522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m="1" x="2324"/>
        <item x="1472"/>
        <item x="1473"/>
        <item x="1474"/>
        <item x="1475"/>
        <item x="1476"/>
        <item m="1" x="2909"/>
        <item m="1" x="3181"/>
        <item m="1" x="2351"/>
        <item m="1" x="262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m="1" x="2416"/>
        <item x="1491"/>
        <item x="1492"/>
        <item x="1493"/>
        <item x="1494"/>
        <item x="1495"/>
        <item x="1496"/>
        <item m="1" x="3283"/>
        <item m="1" x="2450"/>
        <item x="1497"/>
        <item m="1" x="3032"/>
        <item m="1" x="3298"/>
        <item x="1498"/>
        <item x="1499"/>
        <item x="1500"/>
        <item x="1501"/>
        <item x="1502"/>
        <item m="1" x="2771"/>
        <item m="1" x="3059"/>
        <item m="1" x="3328"/>
        <item m="1" x="2498"/>
        <item x="1503"/>
        <item m="1" x="3073"/>
        <item x="1504"/>
        <item m="1" x="2515"/>
        <item x="1505"/>
        <item m="1" x="3089"/>
        <item m="1" x="3361"/>
        <item m="1" x="2538"/>
        <item m="1" x="2834"/>
        <item m="1" x="3110"/>
        <item m="1" x="3380"/>
        <item m="1" x="2551"/>
        <item m="1" x="2852"/>
        <item m="1" x="3127"/>
        <item m="1" x="2300"/>
        <item x="1506"/>
        <item m="1" x="2872"/>
        <item x="1507"/>
        <item x="1508"/>
        <item m="1" x="2582"/>
        <item x="1509"/>
        <item m="1" x="3162"/>
        <item m="1" x="2330"/>
        <item x="1510"/>
        <item x="1511"/>
        <item x="1512"/>
        <item x="1513"/>
        <item x="1514"/>
        <item x="1515"/>
        <item x="1516"/>
        <item m="1" x="2360"/>
        <item m="1" x="2638"/>
        <item m="1" x="2931"/>
        <item m="1" x="3207"/>
        <item m="1" x="2376"/>
        <item m="1" x="2657"/>
        <item x="1517"/>
        <item m="1" x="3221"/>
        <item m="1" x="2393"/>
        <item x="1518"/>
        <item m="1" x="2966"/>
        <item m="1" x="3241"/>
        <item m="1" x="2408"/>
        <item m="1" x="2693"/>
        <item m="1" x="2987"/>
        <item m="1" x="3258"/>
        <item x="1519"/>
        <item m="1" x="2710"/>
        <item m="1" x="3002"/>
        <item x="1520"/>
        <item x="1521"/>
        <item x="1522"/>
        <item x="1523"/>
        <item x="1524"/>
        <item m="1" x="2456"/>
        <item x="1525"/>
        <item x="1526"/>
        <item m="1" x="3306"/>
        <item m="1" x="2474"/>
        <item x="1527"/>
        <item x="1528"/>
        <item x="1529"/>
        <item x="1530"/>
        <item x="1531"/>
        <item x="1532"/>
        <item x="1533"/>
        <item x="1534"/>
        <item m="1" x="2808"/>
        <item m="1" x="3079"/>
        <item x="1535"/>
        <item x="1536"/>
        <item x="1537"/>
        <item x="1538"/>
        <item m="1" x="3374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m="1" x="2591"/>
        <item m="1" x="2898"/>
        <item m="1" x="3170"/>
        <item m="1" x="2339"/>
        <item m="1" x="2607"/>
        <item m="1" x="2908"/>
        <item m="1" x="3180"/>
        <item m="1" x="2350"/>
        <item m="1" x="2625"/>
        <item m="1" x="2921"/>
        <item m="1" x="3196"/>
        <item m="1" x="2367"/>
        <item m="1" x="2646"/>
        <item m="1" x="2942"/>
        <item m="1" x="3213"/>
        <item m="1" x="2386"/>
        <item m="1" x="2665"/>
        <item m="1" x="2957"/>
        <item m="1" x="3229"/>
        <item x="1551"/>
        <item x="1552"/>
        <item m="1" x="2977"/>
        <item x="1553"/>
        <item x="1554"/>
        <item x="1555"/>
        <item x="1556"/>
        <item m="1" x="3266"/>
        <item m="1" x="2429"/>
        <item x="1557"/>
        <item x="1558"/>
        <item m="1" x="3282"/>
        <item m="1" x="2449"/>
        <item m="1" x="2734"/>
        <item x="1559"/>
        <item m="1" x="3297"/>
        <item x="1560"/>
        <item m="1" x="2751"/>
        <item x="1561"/>
        <item m="1" x="3312"/>
        <item m="1" x="2482"/>
        <item m="1" x="2770"/>
        <item x="1562"/>
        <item x="1563"/>
        <item m="1" x="2496"/>
        <item x="1564"/>
        <item m="1" x="3072"/>
        <item m="1" x="3343"/>
        <item m="1" x="2514"/>
        <item m="1" x="2815"/>
        <item m="1" x="3087"/>
        <item m="1" x="3360"/>
        <item m="1" x="2535"/>
        <item x="1565"/>
        <item x="1566"/>
        <item m="1" x="3379"/>
        <item m="1" x="2549"/>
        <item m="1" x="2851"/>
        <item x="1567"/>
        <item x="1568"/>
        <item x="1569"/>
        <item m="1" x="2871"/>
        <item m="1" x="3142"/>
        <item m="1" x="2314"/>
        <item m="1" x="2581"/>
        <item x="1570"/>
        <item m="1" x="316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m="1" x="2951"/>
        <item x="1585"/>
        <item m="1" x="2392"/>
        <item m="1" x="2674"/>
        <item m="1" x="2965"/>
        <item x="1586"/>
        <item x="1587"/>
        <item x="1588"/>
        <item x="1589"/>
        <item m="1" x="3257"/>
        <item x="1590"/>
        <item x="1591"/>
        <item x="1592"/>
        <item x="1593"/>
        <item x="1594"/>
        <item m="1" x="2725"/>
        <item x="1595"/>
        <item x="1596"/>
        <item x="1597"/>
        <item m="1" x="2745"/>
        <item x="1598"/>
        <item x="1599"/>
        <item x="1600"/>
        <item m="1" x="2761"/>
        <item m="1" x="3049"/>
        <item m="1" x="3319"/>
        <item m="1" x="2489"/>
        <item x="1601"/>
        <item x="1602"/>
        <item m="1" x="3338"/>
        <item m="1" x="2504"/>
        <item x="1603"/>
        <item x="1604"/>
        <item x="1605"/>
        <item m="1" x="2521"/>
        <item m="1" x="2824"/>
        <item m="1" x="3096"/>
        <item x="1606"/>
        <item x="1607"/>
        <item x="1608"/>
        <item x="1609"/>
        <item x="1610"/>
        <item x="1611"/>
        <item x="1612"/>
        <item x="1613"/>
        <item x="1614"/>
        <item x="1615"/>
        <item m="1" x="2878"/>
        <item m="1" x="3153"/>
        <item m="1" x="2322"/>
        <item x="1616"/>
        <item x="1617"/>
        <item x="1618"/>
        <item x="1619"/>
        <item x="1620"/>
        <item x="1621"/>
        <item m="1" x="3179"/>
        <item x="1622"/>
        <item x="1623"/>
        <item x="1624"/>
        <item x="1625"/>
        <item m="1" x="2366"/>
        <item x="1626"/>
        <item x="1627"/>
        <item x="1628"/>
        <item m="1" x="2385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m="1" x="3281"/>
        <item x="1643"/>
        <item x="1644"/>
        <item x="1645"/>
        <item x="1646"/>
        <item x="1647"/>
        <item x="1648"/>
        <item x="1649"/>
        <item x="1650"/>
        <item x="1651"/>
        <item m="1" x="2769"/>
        <item x="1652"/>
        <item m="1" x="3326"/>
        <item m="1" x="2495"/>
        <item m="1" x="2794"/>
        <item m="1" x="3071"/>
        <item m="1" x="3342"/>
        <item m="1" x="2513"/>
        <item x="1653"/>
        <item x="1654"/>
        <item x="1655"/>
        <item x="1656"/>
        <item x="1657"/>
        <item x="1658"/>
        <item x="1659"/>
        <item x="1660"/>
        <item m="1" x="2850"/>
        <item m="1" x="3125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m="1" x="2359"/>
        <item m="1" x="2636"/>
        <item m="1" x="2930"/>
        <item m="1" x="3206"/>
        <item m="1" x="2375"/>
        <item x="1677"/>
        <item m="1" x="2949"/>
        <item m="1" x="3219"/>
        <item x="1678"/>
        <item m="1" x="2673"/>
        <item m="1" x="2963"/>
        <item m="1" x="3239"/>
        <item m="1" x="2407"/>
        <item m="1" x="2692"/>
        <item x="1679"/>
        <item m="1" x="3255"/>
        <item x="1680"/>
        <item x="1681"/>
        <item x="1682"/>
        <item m="1" x="3273"/>
        <item x="1683"/>
        <item x="1684"/>
        <item x="1685"/>
        <item x="1686"/>
        <item x="1687"/>
        <item x="1688"/>
        <item x="1689"/>
        <item x="1690"/>
        <item x="1691"/>
        <item m="1" x="2759"/>
        <item x="1692"/>
        <item x="1693"/>
        <item m="1" x="2488"/>
        <item x="1694"/>
        <item x="1695"/>
        <item x="1696"/>
        <item x="1697"/>
        <item x="1698"/>
        <item x="1699"/>
        <item m="1" x="3356"/>
        <item m="1" x="2520"/>
        <item x="1700"/>
        <item x="1701"/>
        <item x="1702"/>
        <item x="1703"/>
        <item x="1704"/>
        <item x="1705"/>
        <item x="1706"/>
        <item m="1" x="2556"/>
        <item x="1707"/>
        <item x="1708"/>
        <item x="1709"/>
        <item x="1710"/>
        <item x="1711"/>
        <item m="1" x="3151"/>
        <item x="1712"/>
        <item x="1713"/>
        <item m="1" x="2895"/>
        <item x="1714"/>
        <item m="1" x="2336"/>
        <item x="1715"/>
        <item x="1716"/>
        <item x="1717"/>
        <item x="1718"/>
        <item x="1719"/>
        <item x="1720"/>
        <item x="1721"/>
        <item x="1722"/>
        <item x="1723"/>
        <item x="1724"/>
        <item m="1" x="3212"/>
        <item x="1725"/>
        <item m="1" x="2664"/>
        <item x="1726"/>
        <item x="1727"/>
        <item x="1728"/>
        <item m="1" x="2683"/>
        <item m="1" x="2976"/>
        <item x="1729"/>
        <item x="1730"/>
        <item m="1" x="2702"/>
        <item m="1" x="2994"/>
        <item m="1" x="3265"/>
        <item x="1731"/>
        <item m="1" x="2719"/>
        <item x="1732"/>
        <item m="1" x="3280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m="1" x="2512"/>
        <item x="1749"/>
        <item x="1750"/>
        <item x="1751"/>
        <item m="1" x="2533"/>
        <item x="1752"/>
        <item x="1753"/>
        <item x="1754"/>
        <item x="1755"/>
        <item m="1" x="2849"/>
        <item x="1756"/>
        <item x="1757"/>
        <item x="1758"/>
        <item x="1759"/>
        <item x="1760"/>
        <item m="1" x="2313"/>
        <item m="1" x="2580"/>
        <item m="1" x="2886"/>
        <item m="1" x="3159"/>
        <item m="1" x="2329"/>
        <item m="1" x="2600"/>
        <item m="1" x="2902"/>
        <item m="1" x="3176"/>
        <item m="1" x="2343"/>
        <item m="1" x="2614"/>
        <item m="1" x="2915"/>
        <item x="1761"/>
        <item m="1" x="2358"/>
        <item m="1" x="2634"/>
        <item m="1" x="2929"/>
        <item m="1" x="3204"/>
        <item x="1762"/>
        <item x="1763"/>
        <item x="1764"/>
        <item x="1765"/>
        <item x="1766"/>
        <item m="1" x="2671"/>
        <item x="1767"/>
        <item x="1768"/>
        <item x="1769"/>
        <item m="1" x="2690"/>
        <item x="1770"/>
        <item x="1771"/>
        <item x="1772"/>
        <item x="1773"/>
        <item x="1774"/>
        <item x="1775"/>
        <item x="1776"/>
        <item x="1777"/>
        <item m="1" x="3022"/>
        <item x="1778"/>
        <item x="1779"/>
        <item m="1" x="2744"/>
        <item m="1" x="3038"/>
        <item m="1" x="3304"/>
        <item m="1" x="2471"/>
        <item m="1" x="2758"/>
        <item m="1" x="3047"/>
        <item m="1" x="3318"/>
        <item x="1780"/>
        <item m="1" x="2779"/>
        <item m="1" x="3066"/>
        <item m="1" x="3336"/>
        <item m="1" x="2502"/>
        <item m="1" x="2805"/>
        <item m="1" x="3077"/>
        <item m="1" x="3354"/>
        <item x="1781"/>
        <item x="1782"/>
        <item x="1783"/>
        <item m="1" x="3371"/>
        <item x="1784"/>
        <item x="1785"/>
        <item x="1786"/>
        <item x="1787"/>
        <item m="1" x="2554"/>
        <item m="1" x="2860"/>
        <item x="1788"/>
        <item x="1789"/>
        <item x="1790"/>
        <item x="1791"/>
        <item m="1" x="3149"/>
        <item x="1792"/>
        <item m="1" x="2587"/>
        <item m="1" x="2893"/>
        <item m="1" x="3169"/>
        <item m="1" x="2335"/>
        <item m="1" x="2604"/>
        <item m="1" x="2906"/>
        <item m="1" x="3178"/>
        <item x="1793"/>
        <item m="1" x="2623"/>
        <item x="1794"/>
        <item x="1795"/>
        <item x="1796"/>
        <item x="1797"/>
        <item x="1798"/>
        <item m="1" x="3210"/>
        <item m="1" x="2383"/>
        <item m="1" x="2662"/>
        <item m="1" x="2956"/>
        <item m="1" x="3227"/>
        <item x="1799"/>
        <item x="1800"/>
        <item m="1" x="2973"/>
        <item x="1801"/>
        <item x="1802"/>
        <item m="1" x="2700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m="1" x="3311"/>
        <item x="1816"/>
        <item x="1817"/>
        <item x="1818"/>
        <item x="1819"/>
        <item x="1820"/>
        <item m="1" x="2792"/>
        <item x="1821"/>
        <item x="1822"/>
        <item x="1823"/>
        <item x="1824"/>
        <item x="1825"/>
        <item m="1" x="3359"/>
        <item m="1" x="2532"/>
        <item x="1826"/>
        <item x="1827"/>
        <item m="1" x="3378"/>
        <item x="1828"/>
        <item m="1" x="2847"/>
        <item m="1" x="3123"/>
        <item m="1" x="3394"/>
        <item x="1829"/>
        <item m="1" x="2869"/>
        <item x="1830"/>
        <item x="1831"/>
        <item m="1" x="2578"/>
        <item m="1" x="2884"/>
        <item x="1832"/>
        <item x="1833"/>
        <item m="1" x="2598"/>
        <item x="1834"/>
        <item m="1" x="3174"/>
        <item m="1" x="2342"/>
        <item m="1" x="2612"/>
        <item m="1" x="2913"/>
        <item x="1835"/>
        <item x="1836"/>
        <item m="1" x="2632"/>
        <item m="1" x="2927"/>
        <item x="1837"/>
        <item m="1" x="2374"/>
        <item m="1" x="2653"/>
        <item x="1838"/>
        <item x="1839"/>
        <item x="1840"/>
        <item m="1" x="2670"/>
        <item m="1" x="2961"/>
        <item m="1" x="3236"/>
        <item m="1" x="2405"/>
        <item m="1" x="2689"/>
        <item m="1" x="2984"/>
        <item m="1" x="3253"/>
        <item x="1841"/>
        <item m="1" x="2708"/>
        <item m="1" x="3000"/>
        <item m="1" x="3271"/>
        <item m="1" x="2436"/>
        <item x="1842"/>
        <item m="1" x="3020"/>
        <item m="1" x="3290"/>
        <item x="1843"/>
        <item m="1" x="2742"/>
        <item m="1" x="3036"/>
        <item m="1" x="3303"/>
        <item m="1" x="2470"/>
        <item m="1" x="2757"/>
        <item m="1" x="3045"/>
        <item x="1844"/>
        <item m="1" x="2486"/>
        <item x="1845"/>
        <item x="1846"/>
        <item x="1847"/>
        <item x="1848"/>
        <item m="1" x="2804"/>
        <item x="1849"/>
        <item x="1850"/>
        <item m="1" x="2518"/>
        <item x="1851"/>
        <item m="1" x="3094"/>
        <item x="1852"/>
        <item x="1853"/>
        <item x="1854"/>
        <item x="1855"/>
        <item x="1856"/>
        <item m="1" x="2553"/>
        <item x="1857"/>
        <item x="1858"/>
        <item x="1859"/>
        <item x="1860"/>
        <item m="1" x="2877"/>
        <item x="1861"/>
        <item m="1" x="2320"/>
        <item x="1862"/>
        <item m="1" x="2891"/>
        <item x="1863"/>
        <item x="1864"/>
        <item x="1865"/>
        <item m="1" x="2905"/>
        <item m="1" x="3177"/>
        <item x="1866"/>
        <item x="1867"/>
        <item x="1868"/>
        <item x="1869"/>
        <item x="1870"/>
        <item m="1" x="2644"/>
        <item x="1871"/>
        <item x="1872"/>
        <item m="1" x="2382"/>
        <item x="1873"/>
        <item x="1874"/>
        <item x="1875"/>
        <item x="1876"/>
        <item m="1" x="2681"/>
        <item m="1" x="2972"/>
        <item m="1" x="3244"/>
        <item x="1877"/>
        <item m="1" x="2699"/>
        <item x="1878"/>
        <item m="1" x="3264"/>
        <item m="1" x="2427"/>
        <item m="1" x="2716"/>
        <item m="1" x="3013"/>
        <item x="1879"/>
        <item x="1880"/>
        <item m="1" x="2732"/>
        <item m="1" x="3029"/>
        <item m="1" x="3296"/>
        <item x="1881"/>
        <item x="1882"/>
        <item m="1" x="3042"/>
        <item m="1" x="3310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m="1" x="3392"/>
        <item x="1902"/>
        <item x="1903"/>
        <item m="1" x="3138"/>
        <item x="1904"/>
        <item m="1" x="2576"/>
        <item x="1905"/>
        <item x="1906"/>
        <item x="1907"/>
        <item m="1" x="2596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m="1" x="2803"/>
        <item m="1" x="3076"/>
        <item m="1" x="3353"/>
        <item x="1951"/>
        <item m="1" x="2822"/>
        <item x="1952"/>
        <item x="1953"/>
        <item x="1954"/>
        <item x="1955"/>
        <item x="1956"/>
        <item m="1" x="338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m="1" x="2445"/>
        <item m="1" x="2731"/>
        <item m="1" x="3028"/>
        <item m="1" x="3295"/>
        <item m="1" x="2464"/>
        <item m="1" x="2749"/>
        <item x="1996"/>
        <item x="1997"/>
        <item m="1" x="2479"/>
        <item x="1998"/>
        <item m="1" x="3054"/>
        <item m="1" x="3324"/>
        <item m="1" x="2493"/>
        <item m="1" x="2789"/>
        <item x="1999"/>
        <item x="2000"/>
        <item m="1" x="2509"/>
        <item x="2001"/>
        <item x="2002"/>
        <item x="2003"/>
        <item m="1" x="2528"/>
        <item m="1" x="2832"/>
        <item m="1" x="3104"/>
        <item x="2004"/>
        <item x="2005"/>
        <item x="2006"/>
        <item x="2007"/>
        <item x="2008"/>
        <item x="2009"/>
        <item m="1" x="2868"/>
        <item x="2010"/>
        <item x="2011"/>
        <item x="2012"/>
        <item m="1" x="2883"/>
        <item x="2013"/>
        <item x="2014"/>
        <item x="2015"/>
        <item x="2016"/>
        <item m="1" x="3173"/>
        <item m="1" x="2341"/>
        <item x="2017"/>
        <item x="2018"/>
        <item x="2019"/>
        <item x="2020"/>
        <item m="1" x="2630"/>
        <item x="2021"/>
        <item m="1" x="3202"/>
        <item m="1" x="2373"/>
        <item m="1" x="2651"/>
        <item m="1" x="2947"/>
        <item x="2022"/>
        <item m="1" x="2390"/>
        <item x="2023"/>
        <item m="1" x="2959"/>
        <item m="1" x="3234"/>
        <item m="1" x="2404"/>
        <item m="1" x="2688"/>
        <item m="1" x="2983"/>
        <item m="1" x="3251"/>
        <item m="1" x="2420"/>
        <item x="2024"/>
        <item x="2025"/>
        <item m="1" x="3269"/>
        <item m="1" x="2722"/>
        <item m="1" x="3019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m="1" x="3064"/>
        <item x="2037"/>
        <item x="2038"/>
        <item x="2039"/>
        <item x="2040"/>
        <item x="2041"/>
        <item x="2042"/>
        <item x="2043"/>
        <item m="1" x="3093"/>
        <item x="2044"/>
        <item x="2045"/>
        <item x="2046"/>
        <item x="2047"/>
        <item x="2048"/>
        <item x="2049"/>
        <item x="2050"/>
        <item m="1" x="3131"/>
        <item x="2051"/>
        <item m="1" x="2570"/>
        <item m="1" x="2876"/>
        <item m="1" x="3148"/>
        <item m="1" x="2318"/>
        <item m="1" x="2586"/>
        <item m="1" x="2889"/>
        <item m="1" x="3168"/>
        <item m="1" x="2333"/>
        <item x="2052"/>
        <item m="1" x="2904"/>
        <item x="2053"/>
        <item x="2054"/>
        <item x="2055"/>
        <item x="2056"/>
        <item x="2057"/>
        <item x="2058"/>
        <item x="2059"/>
        <item m="1" x="2938"/>
        <item x="2060"/>
        <item x="2061"/>
        <item x="2062"/>
        <item x="2063"/>
        <item x="2064"/>
        <item x="2065"/>
        <item m="1" x="2680"/>
        <item m="1" x="2971"/>
        <item x="2066"/>
        <item m="1" x="2413"/>
        <item x="2067"/>
        <item m="1" x="2992"/>
        <item x="2068"/>
        <item x="2069"/>
        <item m="1" x="2715"/>
        <item m="1" x="3011"/>
        <item m="1" x="3278"/>
        <item m="1" x="2443"/>
        <item m="1" x="2730"/>
        <item m="1" x="3027"/>
        <item x="2070"/>
        <item m="1" x="2463"/>
        <item x="2071"/>
        <item x="2072"/>
        <item x="2073"/>
        <item x="2074"/>
        <item x="2075"/>
        <item x="2076"/>
        <item x="2077"/>
        <item x="2078"/>
        <item m="1" x="2788"/>
        <item x="2079"/>
        <item x="2080"/>
        <item x="2081"/>
        <item x="2082"/>
        <item x="2083"/>
        <item x="2084"/>
        <item m="1" x="2527"/>
        <item x="2085"/>
        <item x="2086"/>
        <item x="2087"/>
        <item x="2088"/>
        <item x="2089"/>
        <item x="2090"/>
        <item x="2091"/>
        <item x="2092"/>
        <item m="1" x="2867"/>
        <item x="2093"/>
        <item x="2094"/>
        <item x="2095"/>
        <item x="2096"/>
        <item m="1" x="3156"/>
        <item x="2097"/>
        <item x="2098"/>
        <item x="2099"/>
        <item x="2100"/>
        <item m="1" x="2340"/>
        <item m="1" x="2611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m="1" x="3232"/>
        <item x="2234"/>
        <item m="1" x="2686"/>
        <item m="1" x="2980"/>
        <item m="1" x="3248"/>
        <item m="1" x="2419"/>
        <item m="1" x="2704"/>
        <item m="1" x="2998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1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300">
    <i>
      <x/>
    </i>
    <i>
      <x v="2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3"/>
    </i>
    <i>
      <x v="54"/>
    </i>
    <i>
      <x v="55"/>
    </i>
    <i>
      <x v="60"/>
    </i>
    <i>
      <x v="67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2"/>
    </i>
    <i>
      <x v="133"/>
    </i>
    <i>
      <x v="134"/>
    </i>
    <i>
      <x v="135"/>
    </i>
    <i>
      <x v="138"/>
    </i>
    <i>
      <x v="139"/>
    </i>
    <i>
      <x v="142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4"/>
    </i>
    <i>
      <x v="165"/>
    </i>
    <i>
      <x v="166"/>
    </i>
    <i>
      <x v="167"/>
    </i>
    <i>
      <x v="171"/>
    </i>
    <i>
      <x v="172"/>
    </i>
    <i>
      <x v="174"/>
    </i>
    <i>
      <x v="175"/>
    </i>
    <i>
      <x v="176"/>
    </i>
    <i>
      <x v="177"/>
    </i>
    <i>
      <x v="178"/>
    </i>
    <i>
      <x v="181"/>
    </i>
    <i>
      <x v="184"/>
    </i>
    <i>
      <x v="185"/>
    </i>
    <i>
      <x v="187"/>
    </i>
    <i>
      <x v="190"/>
    </i>
    <i>
      <x v="191"/>
    </i>
    <i>
      <x v="192"/>
    </i>
    <i>
      <x v="193"/>
    </i>
    <i>
      <x v="198"/>
    </i>
    <i>
      <x v="200"/>
    </i>
    <i>
      <x v="201"/>
    </i>
    <i>
      <x v="202"/>
    </i>
    <i>
      <x v="203"/>
    </i>
    <i>
      <x v="204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9"/>
    </i>
    <i>
      <x v="250"/>
    </i>
    <i>
      <x v="252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6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5"/>
    </i>
    <i>
      <x v="287"/>
    </i>
    <i>
      <x v="291"/>
    </i>
    <i>
      <x v="292"/>
    </i>
    <i>
      <x v="295"/>
    </i>
    <i>
      <x v="296"/>
    </i>
    <i>
      <x v="297"/>
    </i>
    <i>
      <x v="298"/>
    </i>
    <i>
      <x v="299"/>
    </i>
    <i>
      <x v="304"/>
    </i>
    <i>
      <x v="305"/>
    </i>
    <i>
      <x v="306"/>
    </i>
    <i>
      <x v="307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30"/>
    </i>
    <i>
      <x v="331"/>
    </i>
    <i>
      <x v="332"/>
    </i>
    <i>
      <x v="333"/>
    </i>
    <i>
      <x v="335"/>
    </i>
    <i>
      <x v="336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65"/>
    </i>
    <i>
      <x v="366"/>
    </i>
    <i>
      <x v="369"/>
    </i>
    <i>
      <x v="370"/>
    </i>
    <i>
      <x v="372"/>
    </i>
    <i>
      <x v="376"/>
    </i>
    <i>
      <x v="377"/>
    </i>
    <i>
      <x v="378"/>
    </i>
    <i>
      <x v="382"/>
    </i>
    <i>
      <x v="385"/>
    </i>
    <i>
      <x v="386"/>
    </i>
    <i>
      <x v="387"/>
    </i>
    <i>
      <x v="389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9"/>
    </i>
    <i>
      <x v="400"/>
    </i>
    <i>
      <x v="403"/>
    </i>
    <i>
      <x v="405"/>
    </i>
    <i>
      <x v="406"/>
    </i>
    <i>
      <x v="420"/>
    </i>
    <i>
      <x v="421"/>
    </i>
    <i>
      <x v="422"/>
    </i>
    <i>
      <x v="423"/>
    </i>
    <i>
      <x v="426"/>
    </i>
    <i>
      <x v="427"/>
    </i>
    <i>
      <x v="428"/>
    </i>
    <i>
      <x v="432"/>
    </i>
    <i>
      <x v="437"/>
    </i>
    <i>
      <x v="438"/>
    </i>
    <i>
      <x v="454"/>
    </i>
    <i>
      <x v="461"/>
    </i>
    <i>
      <x v="463"/>
    </i>
    <i>
      <x v="465"/>
    </i>
    <i>
      <x v="466"/>
    </i>
    <i>
      <x v="473"/>
    </i>
    <i>
      <x v="476"/>
    </i>
    <i>
      <x v="477"/>
    </i>
    <i>
      <x v="478"/>
    </i>
    <i>
      <x v="482"/>
    </i>
    <i>
      <x v="483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9"/>
    </i>
    <i>
      <x v="500"/>
    </i>
    <i>
      <x v="501"/>
    </i>
    <i>
      <x v="502"/>
    </i>
    <i>
      <x v="503"/>
    </i>
    <i>
      <x v="506"/>
    </i>
    <i>
      <x v="507"/>
    </i>
    <i>
      <x v="508"/>
    </i>
    <i>
      <x v="509"/>
    </i>
    <i>
      <x v="511"/>
    </i>
    <i>
      <x v="512"/>
    </i>
    <i>
      <x v="514"/>
    </i>
    <i>
      <x v="515"/>
    </i>
    <i>
      <x v="517"/>
    </i>
    <i>
      <x v="518"/>
    </i>
    <i>
      <x v="519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50"/>
    </i>
    <i>
      <x v="551"/>
    </i>
    <i>
      <x v="553"/>
    </i>
    <i>
      <x v="554"/>
    </i>
    <i>
      <x v="555"/>
    </i>
    <i>
      <x v="556"/>
    </i>
    <i>
      <x v="557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3"/>
    </i>
    <i>
      <x v="574"/>
    </i>
    <i>
      <x v="575"/>
    </i>
    <i>
      <x v="576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3"/>
    </i>
    <i>
      <x v="594"/>
    </i>
    <i>
      <x v="595"/>
    </i>
    <i>
      <x v="596"/>
    </i>
    <i>
      <x v="598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22"/>
    </i>
    <i>
      <x v="623"/>
    </i>
    <i>
      <x v="624"/>
    </i>
    <i>
      <x v="626"/>
    </i>
    <i>
      <x v="627"/>
    </i>
    <i>
      <x v="630"/>
    </i>
    <i>
      <x v="632"/>
    </i>
    <i>
      <x v="633"/>
    </i>
    <i>
      <x v="635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50"/>
    </i>
    <i>
      <x v="65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1"/>
    </i>
    <i>
      <x v="742"/>
    </i>
    <i>
      <x v="743"/>
    </i>
    <i>
      <x v="744"/>
    </i>
    <i>
      <x v="745"/>
    </i>
    <i>
      <x v="746"/>
    </i>
    <i>
      <x v="748"/>
    </i>
    <i>
      <x v="749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1"/>
    </i>
    <i>
      <x v="782"/>
    </i>
    <i>
      <x v="783"/>
    </i>
    <i>
      <x v="784"/>
    </i>
    <i>
      <x v="789"/>
    </i>
    <i>
      <x v="790"/>
    </i>
    <i>
      <x v="791"/>
    </i>
    <i>
      <x v="792"/>
    </i>
    <i>
      <x v="793"/>
    </i>
    <i>
      <x v="794"/>
    </i>
    <i>
      <x v="796"/>
    </i>
    <i>
      <x v="798"/>
    </i>
    <i>
      <x v="815"/>
    </i>
    <i>
      <x v="816"/>
    </i>
    <i>
      <x v="817"/>
    </i>
    <i>
      <x v="818"/>
    </i>
    <i>
      <x v="821"/>
    </i>
    <i>
      <x v="822"/>
    </i>
    <i>
      <x v="828"/>
    </i>
    <i>
      <x v="829"/>
    </i>
    <i>
      <x v="830"/>
    </i>
    <i>
      <x v="831"/>
    </i>
    <i>
      <x v="834"/>
    </i>
    <i>
      <x v="835"/>
    </i>
    <i>
      <x v="836"/>
    </i>
    <i>
      <x v="838"/>
    </i>
    <i>
      <x v="839"/>
    </i>
    <i>
      <x v="841"/>
    </i>
    <i>
      <x v="844"/>
    </i>
    <i>
      <x v="847"/>
    </i>
    <i>
      <x v="848"/>
    </i>
    <i>
      <x v="849"/>
    </i>
    <i>
      <x v="850"/>
    </i>
    <i>
      <x v="851"/>
    </i>
    <i>
      <x v="853"/>
    </i>
    <i>
      <x v="854"/>
    </i>
    <i>
      <x v="856"/>
    </i>
    <i>
      <x v="857"/>
    </i>
    <i>
      <x v="874"/>
    </i>
    <i>
      <x v="880"/>
    </i>
    <i>
      <x v="885"/>
    </i>
    <i>
      <x v="893"/>
    </i>
    <i>
      <x v="894"/>
    </i>
    <i>
      <x v="895"/>
    </i>
    <i>
      <x v="897"/>
    </i>
    <i>
      <x v="898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4"/>
    </i>
    <i>
      <x v="915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2"/>
    </i>
    <i>
      <x v="953"/>
    </i>
    <i>
      <x v="954"/>
    </i>
    <i>
      <x v="955"/>
    </i>
    <i>
      <x v="956"/>
    </i>
    <i>
      <x v="958"/>
    </i>
    <i>
      <x v="959"/>
    </i>
    <i>
      <x v="960"/>
    </i>
    <i>
      <x v="961"/>
    </i>
    <i>
      <x v="962"/>
    </i>
    <i>
      <x v="967"/>
    </i>
    <i>
      <x v="968"/>
    </i>
    <i>
      <x v="969"/>
    </i>
    <i>
      <x v="970"/>
    </i>
    <i>
      <x v="971"/>
    </i>
    <i>
      <x v="972"/>
    </i>
    <i>
      <x v="974"/>
    </i>
    <i>
      <x v="976"/>
    </i>
    <i>
      <x v="978"/>
    </i>
    <i>
      <x v="983"/>
    </i>
    <i>
      <x v="985"/>
    </i>
    <i>
      <x v="986"/>
    </i>
    <i>
      <x v="987"/>
    </i>
    <i>
      <x v="988"/>
    </i>
    <i>
      <x v="989"/>
    </i>
    <i>
      <x v="990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6"/>
    </i>
    <i>
      <x v="1007"/>
    </i>
    <i>
      <x v="1008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23"/>
    </i>
    <i>
      <x v="1025"/>
    </i>
    <i>
      <x v="1026"/>
    </i>
    <i>
      <x v="1027"/>
    </i>
    <i>
      <x v="1028"/>
    </i>
    <i>
      <x v="1030"/>
    </i>
    <i>
      <x v="1031"/>
    </i>
    <i>
      <x v="1032"/>
    </i>
    <i>
      <x v="1033"/>
    </i>
    <i>
      <x v="1036"/>
    </i>
    <i>
      <x v="1037"/>
    </i>
    <i>
      <x v="1038"/>
    </i>
    <i>
      <x v="1039"/>
    </i>
    <i>
      <x v="1040"/>
    </i>
    <i>
      <x v="1041"/>
    </i>
    <i>
      <x v="1043"/>
    </i>
    <i>
      <x v="1046"/>
    </i>
    <i>
      <x v="1047"/>
    </i>
    <i>
      <x v="1048"/>
    </i>
    <i>
      <x v="1050"/>
    </i>
    <i>
      <x v="1051"/>
    </i>
    <i>
      <x v="1054"/>
    </i>
    <i>
      <x v="1055"/>
    </i>
    <i>
      <x v="1056"/>
    </i>
    <i>
      <x v="1059"/>
    </i>
    <i>
      <x v="1060"/>
    </i>
    <i>
      <x v="1061"/>
    </i>
    <i>
      <x v="1062"/>
    </i>
    <i>
      <x v="1063"/>
    </i>
    <i>
      <x v="1065"/>
    </i>
    <i>
      <x v="1066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6"/>
    </i>
    <i>
      <x v="1077"/>
    </i>
    <i>
      <x v="1078"/>
    </i>
    <i>
      <x v="1080"/>
    </i>
    <i>
      <x v="1081"/>
    </i>
    <i>
      <x v="1082"/>
    </i>
    <i>
      <x v="1087"/>
    </i>
    <i>
      <x v="1088"/>
    </i>
    <i>
      <x v="1090"/>
    </i>
    <i>
      <x v="1092"/>
    </i>
    <i>
      <x v="1094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9"/>
    </i>
    <i>
      <x v="1120"/>
    </i>
    <i>
      <x v="1121"/>
    </i>
    <i>
      <x v="1122"/>
    </i>
    <i>
      <x v="1123"/>
    </i>
    <i>
      <x v="1124"/>
    </i>
    <i>
      <x v="1126"/>
    </i>
    <i>
      <x v="1127"/>
    </i>
    <i>
      <x v="1129"/>
    </i>
    <i>
      <x v="1130"/>
    </i>
    <i>
      <x v="1131"/>
    </i>
    <i>
      <x v="1134"/>
    </i>
    <i>
      <x v="1135"/>
    </i>
    <i>
      <x v="1136"/>
    </i>
    <i>
      <x v="1138"/>
    </i>
    <i>
      <x v="1139"/>
    </i>
    <i>
      <x v="1141"/>
    </i>
    <i>
      <x v="1142"/>
    </i>
    <i>
      <x v="1150"/>
    </i>
    <i>
      <x v="1151"/>
    </i>
    <i>
      <x v="1152"/>
    </i>
    <i>
      <x v="1153"/>
    </i>
    <i>
      <x v="1157"/>
    </i>
    <i>
      <x v="1162"/>
    </i>
    <i>
      <x v="1163"/>
    </i>
    <i>
      <x v="1164"/>
    </i>
    <i>
      <x v="1165"/>
    </i>
    <i>
      <x v="1166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8"/>
    </i>
    <i>
      <x v="1179"/>
    </i>
    <i>
      <x v="1181"/>
    </i>
    <i>
      <x v="1182"/>
    </i>
    <i>
      <x v="1183"/>
    </i>
    <i>
      <x v="1184"/>
    </i>
    <i>
      <x v="1185"/>
    </i>
    <i>
      <x v="1186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9"/>
    </i>
    <i>
      <x v="1230"/>
    </i>
    <i>
      <x v="1231"/>
    </i>
    <i>
      <x v="1232"/>
    </i>
    <i>
      <x v="1233"/>
    </i>
    <i>
      <x v="1236"/>
    </i>
    <i>
      <x v="1237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6"/>
    </i>
    <i>
      <x v="1267"/>
    </i>
    <i>
      <x v="1269"/>
    </i>
    <i>
      <x v="1270"/>
    </i>
    <i>
      <x v="1271"/>
    </i>
    <i>
      <x v="1272"/>
    </i>
    <i>
      <x v="1273"/>
    </i>
    <i>
      <x v="1276"/>
    </i>
    <i>
      <x v="1278"/>
    </i>
    <i>
      <x v="1279"/>
    </i>
    <i>
      <x v="1280"/>
    </i>
    <i>
      <x v="1282"/>
    </i>
    <i>
      <x v="1283"/>
    </i>
    <i>
      <x v="1284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2"/>
    </i>
    <i>
      <x v="1323"/>
    </i>
    <i>
      <x v="1325"/>
    </i>
    <i>
      <x v="1326"/>
    </i>
    <i>
      <x v="1327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1"/>
    </i>
    <i>
      <x v="1342"/>
    </i>
    <i>
      <x v="1346"/>
    </i>
    <i>
      <x v="1353"/>
    </i>
    <i>
      <x v="1354"/>
    </i>
    <i>
      <x v="1355"/>
    </i>
    <i>
      <x v="1357"/>
    </i>
    <i>
      <x v="1358"/>
    </i>
    <i>
      <x v="1359"/>
    </i>
    <i>
      <x v="1360"/>
    </i>
    <i>
      <x v="1362"/>
    </i>
    <i>
      <x v="1364"/>
    </i>
    <i>
      <x v="1365"/>
    </i>
    <i>
      <x v="1366"/>
    </i>
    <i>
      <x v="1367"/>
    </i>
    <i>
      <x v="1369"/>
    </i>
    <i>
      <x v="1370"/>
    </i>
    <i>
      <x v="1371"/>
    </i>
    <i>
      <x v="1373"/>
    </i>
    <i>
      <x v="1374"/>
    </i>
    <i>
      <x v="1375"/>
    </i>
    <i>
      <x v="1376"/>
    </i>
    <i>
      <x v="1377"/>
    </i>
    <i>
      <x v="1378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40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52"/>
    </i>
    <i>
      <x v="1453"/>
    </i>
    <i>
      <x v="1454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5"/>
    </i>
    <i>
      <x v="1466"/>
    </i>
    <i>
      <x v="1472"/>
    </i>
    <i>
      <x v="1478"/>
    </i>
    <i>
      <x v="1479"/>
    </i>
    <i>
      <x v="1480"/>
    </i>
    <i>
      <x v="1481"/>
    </i>
    <i>
      <x v="1482"/>
    </i>
    <i>
      <x v="1487"/>
    </i>
    <i>
      <x v="1488"/>
    </i>
    <i>
      <x v="1490"/>
    </i>
    <i>
      <x v="1491"/>
    </i>
    <i>
      <x v="1494"/>
    </i>
    <i>
      <x v="1495"/>
    </i>
    <i>
      <x v="1496"/>
    </i>
    <i>
      <x v="1497"/>
    </i>
    <i>
      <x v="1498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7"/>
    </i>
    <i>
      <x v="1518"/>
    </i>
    <i>
      <x v="1519"/>
    </i>
    <i>
      <x v="1521"/>
    </i>
    <i>
      <x v="1522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3"/>
    </i>
    <i>
      <x v="1566"/>
    </i>
    <i>
      <x v="1567"/>
    </i>
    <i>
      <x v="1568"/>
    </i>
    <i>
      <x v="1569"/>
    </i>
    <i>
      <x v="1571"/>
    </i>
    <i>
      <x v="1573"/>
    </i>
    <i>
      <x v="1574"/>
    </i>
    <i>
      <x v="1575"/>
    </i>
    <i>
      <x v="1576"/>
    </i>
    <i>
      <x v="1578"/>
    </i>
    <i>
      <x v="1579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92"/>
    </i>
    <i>
      <x v="1593"/>
    </i>
    <i>
      <x v="1594"/>
    </i>
    <i>
      <x v="1595"/>
    </i>
    <i>
      <x v="1596"/>
    </i>
    <i>
      <x v="1598"/>
    </i>
    <i>
      <x v="1603"/>
    </i>
    <i>
      <x v="1605"/>
    </i>
    <i>
      <x v="1606"/>
    </i>
    <i>
      <x v="1607"/>
    </i>
    <i>
      <x v="1608"/>
    </i>
    <i>
      <x v="1609"/>
    </i>
    <i>
      <x v="1614"/>
    </i>
    <i>
      <x v="1615"/>
    </i>
    <i>
      <x v="1616"/>
    </i>
    <i>
      <x v="1620"/>
    </i>
    <i>
      <x v="1621"/>
    </i>
    <i>
      <x v="1622"/>
    </i>
    <i>
      <x v="1634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9"/>
    </i>
    <i>
      <x v="1720"/>
    </i>
    <i>
      <x v="1722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5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61"/>
    </i>
    <i>
      <x v="1762"/>
    </i>
    <i>
      <x v="1764"/>
    </i>
    <i>
      <x v="1767"/>
    </i>
    <i>
      <x v="1768"/>
    </i>
    <i>
      <x v="1769"/>
    </i>
    <i>
      <x v="1771"/>
    </i>
    <i>
      <x v="1772"/>
    </i>
    <i>
      <x v="1773"/>
    </i>
    <i>
      <x v="1774"/>
    </i>
    <i>
      <x v="1776"/>
    </i>
    <i>
      <x v="1777"/>
    </i>
    <i>
      <x v="1778"/>
    </i>
    <i>
      <x v="1779"/>
    </i>
    <i>
      <x v="1780"/>
    </i>
    <i>
      <x v="1782"/>
    </i>
    <i>
      <x v="1784"/>
    </i>
    <i>
      <x v="1785"/>
    </i>
    <i>
      <x v="1786"/>
    </i>
    <i>
      <x v="1790"/>
    </i>
    <i>
      <x v="1791"/>
    </i>
    <i>
      <x v="1792"/>
    </i>
    <i>
      <x v="1793"/>
    </i>
    <i>
      <x v="1794"/>
    </i>
    <i>
      <x v="1796"/>
    </i>
    <i>
      <x v="1797"/>
    </i>
    <i>
      <x v="1803"/>
    </i>
    <i>
      <x v="1805"/>
    </i>
    <i>
      <x v="1806"/>
    </i>
    <i>
      <x v="1807"/>
    </i>
    <i>
      <x v="1808"/>
    </i>
    <i>
      <x v="1809"/>
    </i>
    <i>
      <x v="1812"/>
    </i>
    <i>
      <x v="1814"/>
    </i>
    <i>
      <x v="1817"/>
    </i>
    <i>
      <x v="1829"/>
    </i>
    <i>
      <x v="1832"/>
    </i>
    <i>
      <x v="1834"/>
    </i>
    <i>
      <x v="1835"/>
    </i>
    <i>
      <x v="1836"/>
    </i>
    <i>
      <x v="1838"/>
    </i>
    <i>
      <x v="1839"/>
    </i>
    <i>
      <x v="1840"/>
    </i>
    <i>
      <x v="1841"/>
    </i>
    <i>
      <x v="1842"/>
    </i>
    <i>
      <x v="1845"/>
    </i>
    <i>
      <x v="1846"/>
    </i>
    <i>
      <x v="1849"/>
    </i>
    <i>
      <x v="1850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4"/>
    </i>
    <i>
      <x v="1885"/>
    </i>
    <i>
      <x v="1886"/>
    </i>
    <i>
      <x v="1888"/>
    </i>
    <i>
      <x v="1890"/>
    </i>
    <i>
      <x v="1892"/>
    </i>
    <i>
      <x v="1893"/>
    </i>
    <i>
      <x v="1894"/>
    </i>
    <i>
      <x v="1895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7"/>
    </i>
    <i>
      <x v="1918"/>
    </i>
    <i>
      <x v="1919"/>
    </i>
    <i>
      <x v="1921"/>
    </i>
    <i>
      <x v="1922"/>
    </i>
    <i>
      <x v="1923"/>
    </i>
    <i>
      <x v="1924"/>
    </i>
    <i>
      <x v="1928"/>
    </i>
    <i>
      <x v="1929"/>
    </i>
    <i>
      <x v="1930"/>
    </i>
    <i>
      <x v="1931"/>
    </i>
    <i>
      <x v="1932"/>
    </i>
    <i>
      <x v="1933"/>
    </i>
    <i>
      <x v="1940"/>
    </i>
    <i>
      <x v="1941"/>
    </i>
    <i>
      <x v="1942"/>
    </i>
    <i>
      <x v="1943"/>
    </i>
    <i>
      <x v="1945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1"/>
    </i>
    <i>
      <x v="1973"/>
    </i>
    <i>
      <x v="1975"/>
    </i>
    <i>
      <x v="1976"/>
    </i>
    <i>
      <x v="1977"/>
    </i>
    <i>
      <x v="1978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1"/>
    </i>
    <i>
      <x v="1992"/>
    </i>
    <i>
      <x v="1995"/>
    </i>
    <i>
      <x v="1996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4"/>
    </i>
    <i>
      <x v="2015"/>
    </i>
    <i>
      <x v="2016"/>
    </i>
    <i>
      <x v="2017"/>
    </i>
    <i>
      <x v="2019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43"/>
    </i>
    <i>
      <x v="2044"/>
    </i>
    <i>
      <x v="2045"/>
    </i>
    <i>
      <x v="2046"/>
    </i>
    <i>
      <x v="2047"/>
    </i>
    <i>
      <x v="2069"/>
    </i>
    <i>
      <x v="2074"/>
    </i>
    <i>
      <x v="2075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4"/>
    </i>
    <i>
      <x v="2095"/>
    </i>
    <i>
      <x v="2097"/>
    </i>
    <i>
      <x v="2098"/>
    </i>
    <i>
      <x v="2099"/>
    </i>
    <i>
      <x v="2101"/>
    </i>
    <i>
      <x v="2102"/>
    </i>
    <i>
      <x v="2103"/>
    </i>
    <i>
      <x v="2105"/>
    </i>
    <i>
      <x v="2106"/>
    </i>
    <i>
      <x v="2107"/>
    </i>
    <i>
      <x v="2108"/>
    </i>
    <i>
      <x v="2109"/>
    </i>
    <i>
      <x v="2111"/>
    </i>
    <i>
      <x v="2112"/>
    </i>
    <i>
      <x v="2114"/>
    </i>
    <i>
      <x v="2120"/>
    </i>
    <i>
      <x v="2122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50"/>
    </i>
    <i>
      <x v="2151"/>
    </i>
    <i>
      <x v="2152"/>
    </i>
    <i>
      <x v="2153"/>
    </i>
    <i>
      <x v="2154"/>
    </i>
    <i>
      <x v="2156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7"/>
    </i>
    <i>
      <x v="2168"/>
    </i>
    <i>
      <x v="2175"/>
    </i>
    <i>
      <x v="2176"/>
    </i>
    <i>
      <x v="2177"/>
    </i>
    <i>
      <x v="2178"/>
    </i>
    <i>
      <x v="2179"/>
    </i>
    <i>
      <x v="2180"/>
    </i>
    <i>
      <x v="2182"/>
    </i>
    <i>
      <x v="2183"/>
    </i>
    <i>
      <x v="2185"/>
    </i>
    <i>
      <x v="2187"/>
    </i>
    <i>
      <x v="2188"/>
    </i>
    <i>
      <x v="2189"/>
    </i>
    <i>
      <x v="2190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7"/>
    </i>
    <i>
      <x v="2208"/>
    </i>
    <i>
      <x v="2209"/>
    </i>
    <i>
      <x v="2210"/>
    </i>
    <i>
      <x v="2211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1"/>
    </i>
    <i>
      <x v="2232"/>
    </i>
    <i>
      <x v="2233"/>
    </i>
    <i>
      <x v="2234"/>
    </i>
    <i>
      <x v="2235"/>
    </i>
    <i>
      <x v="2236"/>
    </i>
    <i>
      <x v="2239"/>
    </i>
    <i>
      <x v="2242"/>
    </i>
    <i>
      <x v="2243"/>
    </i>
    <i>
      <x v="2244"/>
    </i>
    <i>
      <x v="2245"/>
    </i>
    <i>
      <x v="2246"/>
    </i>
    <i>
      <x v="2251"/>
    </i>
    <i>
      <x v="2253"/>
    </i>
    <i>
      <x v="2255"/>
    </i>
    <i>
      <x v="2266"/>
    </i>
    <i>
      <x v="2268"/>
    </i>
    <i>
      <x v="2269"/>
    </i>
    <i>
      <x v="2271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7"/>
    </i>
    <i>
      <x v="2290"/>
    </i>
    <i>
      <x v="2297"/>
    </i>
    <i>
      <x v="2300"/>
    </i>
    <i>
      <x v="2301"/>
    </i>
    <i>
      <x v="2302"/>
    </i>
    <i>
      <x v="2303"/>
    </i>
    <i>
      <x v="2304"/>
    </i>
    <i>
      <x v="2306"/>
    </i>
    <i>
      <x v="2307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20"/>
    </i>
    <i>
      <x v="2321"/>
    </i>
    <i>
      <x v="2322"/>
    </i>
    <i>
      <x v="2323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56"/>
    </i>
    <i>
      <x v="2357"/>
    </i>
    <i>
      <x v="2359"/>
    </i>
    <i>
      <x v="2360"/>
    </i>
    <i>
      <x v="2361"/>
    </i>
    <i>
      <x v="2362"/>
    </i>
    <i>
      <x v="2365"/>
    </i>
    <i>
      <x v="2366"/>
    </i>
    <i>
      <x v="2370"/>
    </i>
    <i>
      <x v="2372"/>
    </i>
    <i>
      <x v="2374"/>
    </i>
    <i>
      <x v="2378"/>
    </i>
    <i>
      <x v="2379"/>
    </i>
    <i>
      <x v="2381"/>
    </i>
    <i>
      <x v="2389"/>
    </i>
    <i>
      <x v="2390"/>
    </i>
    <i>
      <x v="2394"/>
    </i>
    <i>
      <x v="2395"/>
    </i>
    <i>
      <x v="2396"/>
    </i>
    <i>
      <x v="2401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8"/>
    </i>
    <i>
      <x v="2422"/>
    </i>
    <i>
      <x v="2423"/>
    </i>
    <i>
      <x v="2424"/>
    </i>
    <i>
      <x v="2425"/>
    </i>
    <i>
      <x v="2427"/>
    </i>
    <i>
      <x v="2428"/>
    </i>
    <i>
      <x v="2429"/>
    </i>
    <i>
      <x v="2430"/>
    </i>
    <i>
      <x v="2431"/>
    </i>
    <i>
      <x v="2433"/>
    </i>
    <i>
      <x v="2434"/>
    </i>
    <i>
      <x v="2435"/>
    </i>
    <i>
      <x v="2437"/>
    </i>
    <i>
      <x v="2438"/>
    </i>
    <i>
      <x v="2439"/>
    </i>
    <i>
      <x v="2444"/>
    </i>
    <i>
      <x v="2445"/>
    </i>
    <i>
      <x v="2448"/>
    </i>
    <i>
      <x v="2449"/>
    </i>
    <i>
      <x v="2450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7"/>
    </i>
    <i>
      <x v="2468"/>
    </i>
    <i>
      <x v="2469"/>
    </i>
    <i>
      <x v="2470"/>
    </i>
    <i>
      <x v="2471"/>
    </i>
    <i>
      <x v="2472"/>
    </i>
    <i>
      <x v="2474"/>
    </i>
    <i>
      <x v="2475"/>
    </i>
    <i>
      <x v="2476"/>
    </i>
    <i>
      <x v="2477"/>
    </i>
    <i>
      <x v="2479"/>
    </i>
    <i>
      <x v="2480"/>
    </i>
    <i>
      <x v="2481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8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6"/>
    </i>
    <i>
      <x v="2549"/>
    </i>
    <i>
      <x v="2555"/>
    </i>
    <i>
      <x v="2557"/>
    </i>
    <i>
      <x v="2558"/>
    </i>
    <i>
      <x v="2559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1"/>
    </i>
    <i>
      <x v="2572"/>
    </i>
    <i>
      <x v="2574"/>
    </i>
    <i>
      <x v="2575"/>
    </i>
    <i>
      <x v="2576"/>
    </i>
    <i>
      <x v="2577"/>
    </i>
    <i>
      <x v="2578"/>
    </i>
    <i>
      <x v="2579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90"/>
    </i>
    <i>
      <x v="2591"/>
    </i>
    <i>
      <x v="2592"/>
    </i>
    <i>
      <x v="2593"/>
    </i>
    <i>
      <x v="2594"/>
    </i>
    <i>
      <x v="2596"/>
    </i>
    <i>
      <x v="2597"/>
    </i>
    <i>
      <x v="2599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2"/>
    </i>
    <i>
      <x v="2614"/>
    </i>
    <i>
      <x v="2615"/>
    </i>
    <i>
      <x v="2616"/>
    </i>
    <i>
      <x v="2619"/>
    </i>
    <i>
      <x v="2620"/>
    </i>
    <i>
      <x v="2624"/>
    </i>
    <i>
      <x v="2626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5"/>
    </i>
    <i>
      <x v="2646"/>
    </i>
    <i>
      <x v="2647"/>
    </i>
    <i>
      <x v="2649"/>
    </i>
    <i>
      <x v="2650"/>
    </i>
    <i>
      <x v="2651"/>
    </i>
    <i>
      <x v="2652"/>
    </i>
    <i>
      <x v="2654"/>
    </i>
    <i>
      <x v="2655"/>
    </i>
    <i>
      <x v="2656"/>
    </i>
    <i>
      <x v="2657"/>
    </i>
    <i>
      <x v="2658"/>
    </i>
    <i>
      <x v="2670"/>
    </i>
    <i>
      <x v="2675"/>
    </i>
    <i>
      <x v="2676"/>
    </i>
    <i>
      <x v="2677"/>
    </i>
    <i>
      <x v="2678"/>
    </i>
    <i>
      <x v="2679"/>
    </i>
    <i>
      <x v="2681"/>
    </i>
    <i>
      <x v="2682"/>
    </i>
    <i>
      <x v="2683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4"/>
    </i>
    <i>
      <x v="2695"/>
    </i>
    <i>
      <x v="2703"/>
    </i>
    <i>
      <x v="2711"/>
    </i>
    <i>
      <x v="2712"/>
    </i>
    <i>
      <x v="2713"/>
    </i>
    <i>
      <x v="2715"/>
    </i>
    <i>
      <x v="2716"/>
    </i>
    <i>
      <x v="2717"/>
    </i>
    <i>
      <x v="2718"/>
    </i>
    <i>
      <x v="2721"/>
    </i>
    <i>
      <x v="2722"/>
    </i>
    <i>
      <x v="2723"/>
    </i>
    <i>
      <x v="2724"/>
    </i>
    <i>
      <x v="2726"/>
    </i>
    <i>
      <x v="2734"/>
    </i>
    <i>
      <x v="2736"/>
    </i>
    <i>
      <x v="2737"/>
    </i>
    <i>
      <x v="2738"/>
    </i>
    <i>
      <x v="2739"/>
    </i>
    <i>
      <x v="2740"/>
    </i>
    <i>
      <x v="2746"/>
    </i>
    <i>
      <x v="2747"/>
    </i>
    <i>
      <x v="2749"/>
    </i>
    <i>
      <x v="2750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6"/>
    </i>
    <i>
      <x v="2767"/>
    </i>
    <i>
      <x v="2768"/>
    </i>
    <i>
      <x v="2769"/>
    </i>
    <i>
      <x v="2770"/>
    </i>
    <i>
      <x v="2772"/>
    </i>
    <i>
      <x v="2773"/>
    </i>
    <i>
      <x v="2774"/>
    </i>
    <i>
      <x v="2775"/>
    </i>
    <i>
      <x v="2776"/>
    </i>
    <i>
      <x v="2779"/>
    </i>
    <i>
      <x v="2780"/>
    </i>
    <i>
      <x v="2782"/>
    </i>
    <i>
      <x v="2786"/>
    </i>
    <i>
      <x v="2788"/>
    </i>
    <i>
      <x v="2789"/>
    </i>
    <i>
      <x v="2792"/>
    </i>
    <i>
      <x v="2793"/>
    </i>
    <i>
      <x v="2795"/>
    </i>
    <i>
      <x v="2800"/>
    </i>
    <i>
      <x v="2801"/>
    </i>
    <i>
      <x v="2804"/>
    </i>
    <i>
      <x v="2807"/>
    </i>
    <i>
      <x v="2808"/>
    </i>
    <i>
      <x v="2809"/>
    </i>
    <i>
      <x v="2817"/>
    </i>
    <i>
      <x v="2822"/>
    </i>
    <i>
      <x v="2825"/>
    </i>
    <i>
      <x v="2832"/>
    </i>
    <i>
      <x v="2834"/>
    </i>
    <i>
      <x v="2835"/>
    </i>
    <i>
      <x v="2836"/>
    </i>
    <i>
      <x v="2837"/>
    </i>
    <i>
      <x v="2839"/>
    </i>
    <i>
      <x v="2840"/>
    </i>
    <i>
      <x v="2842"/>
    </i>
    <i>
      <x v="2844"/>
    </i>
    <i>
      <x v="2845"/>
    </i>
    <i>
      <x v="2846"/>
    </i>
    <i>
      <x v="2847"/>
    </i>
    <i>
      <x v="2848"/>
    </i>
    <i>
      <x v="2850"/>
    </i>
    <i>
      <x v="2851"/>
    </i>
    <i>
      <x v="2852"/>
    </i>
    <i>
      <x v="2853"/>
    </i>
    <i>
      <x v="2855"/>
    </i>
    <i>
      <x v="2857"/>
    </i>
    <i>
      <x v="2859"/>
    </i>
    <i>
      <x v="2860"/>
    </i>
    <i>
      <x v="2861"/>
    </i>
    <i>
      <x v="2864"/>
    </i>
    <i>
      <x v="2865"/>
    </i>
    <i>
      <x v="2866"/>
    </i>
    <i>
      <x v="2867"/>
    </i>
    <i>
      <x v="2868"/>
    </i>
    <i>
      <x v="2870"/>
    </i>
    <i>
      <x v="2871"/>
    </i>
    <i>
      <x v="2873"/>
    </i>
    <i>
      <x v="2874"/>
    </i>
    <i>
      <x v="2875"/>
    </i>
    <i>
      <x v="2876"/>
    </i>
    <i>
      <x v="2880"/>
    </i>
    <i>
      <x v="2882"/>
    </i>
    <i>
      <x v="2887"/>
    </i>
    <i>
      <x v="2888"/>
    </i>
    <i>
      <x v="2892"/>
    </i>
    <i>
      <x v="2893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6"/>
    </i>
    <i>
      <x v="2917"/>
    </i>
    <i>
      <x v="2919"/>
    </i>
    <i>
      <x v="2921"/>
    </i>
    <i>
      <x v="2922"/>
    </i>
    <i>
      <x v="2923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71"/>
    </i>
    <i>
      <x v="2973"/>
    </i>
    <i>
      <x v="2974"/>
    </i>
    <i>
      <x v="2975"/>
    </i>
    <i>
      <x v="2976"/>
    </i>
    <i>
      <x v="2977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24"/>
    </i>
    <i>
      <x v="3025"/>
    </i>
    <i>
      <x v="3027"/>
    </i>
    <i>
      <x v="3032"/>
    </i>
    <i>
      <x v="3033"/>
    </i>
    <i>
      <x v="3035"/>
    </i>
    <i>
      <x v="3036"/>
    </i>
    <i>
      <x v="3037"/>
    </i>
    <i>
      <x v="3041"/>
    </i>
    <i>
      <x v="3042"/>
    </i>
    <i>
      <x v="3043"/>
    </i>
    <i>
      <x v="3044"/>
    </i>
    <i>
      <x v="3045"/>
    </i>
    <i>
      <x v="3046"/>
    </i>
    <i>
      <x v="3048"/>
    </i>
    <i>
      <x v="3049"/>
    </i>
    <i>
      <x v="3050"/>
    </i>
    <i>
      <x v="3052"/>
    </i>
    <i>
      <x v="3053"/>
    </i>
    <i>
      <x v="3054"/>
    </i>
    <i>
      <x v="3055"/>
    </i>
    <i>
      <x v="3058"/>
    </i>
    <i>
      <x v="3059"/>
    </i>
    <i>
      <x v="3060"/>
    </i>
    <i>
      <x v="3061"/>
    </i>
    <i>
      <x v="3063"/>
    </i>
    <i>
      <x v="3068"/>
    </i>
    <i>
      <x v="3070"/>
    </i>
    <i>
      <x v="3078"/>
    </i>
    <i>
      <x v="3079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1"/>
    </i>
    <i>
      <x v="3120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30"/>
    </i>
    <i>
      <x v="3131"/>
    </i>
    <i>
      <x v="3132"/>
    </i>
    <i>
      <x v="3133"/>
    </i>
    <i>
      <x v="3134"/>
    </i>
    <i>
      <x v="3135"/>
    </i>
    <i>
      <x v="3138"/>
    </i>
    <i>
      <x v="3140"/>
    </i>
    <i>
      <x v="3142"/>
    </i>
    <i>
      <x v="3143"/>
    </i>
    <i>
      <x v="3150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1"/>
    </i>
    <i>
      <x v="3162"/>
    </i>
    <i>
      <x v="3163"/>
    </i>
    <i>
      <x v="3164"/>
    </i>
    <i>
      <x v="3165"/>
    </i>
    <i>
      <x v="3166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7"/>
    </i>
    <i>
      <x v="3178"/>
    </i>
    <i>
      <x v="3179"/>
    </i>
    <i>
      <x v="3180"/>
    </i>
    <i>
      <x v="3182"/>
    </i>
    <i>
      <x v="3183"/>
    </i>
    <i>
      <x v="3184"/>
    </i>
    <i>
      <x v="3185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2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973" firstHeaderRow="1" firstDataRow="1" firstDataCol="1"/>
  <pivotFields count="24">
    <pivotField axis="axisRow" showAll="0" sortType="ascending">
      <items count="9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</pivotFields>
  <rowFields count="1">
    <field x="0"/>
  </rowFields>
  <rowItems count="9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456" totalsRowShown="0" headerRowDxfId="224" dataDxfId="223">
  <autoFilter ref="A2:AH456"/>
  <sortState ref="A3:AH456">
    <sortCondition ref="C2:C456"/>
  </sortState>
  <tableColumns count="34">
    <tableColumn id="1" name="//" dataDxfId="222">
      <calculatedColumnFormula>IF(Table2[[#This Row],[TT]]&lt;1,"",(COUNT(INDIRECT("a"&amp;ROW(Table2[[#Headers],[//]])&amp;":a"&amp;ROW()-1))+1))</calculatedColumnFormula>
    </tableColumn>
    <tableColumn id="11" name="Column1" dataDxfId="221"/>
    <tableColumn id="2" name="NAMA BARANG" dataDxfId="220"/>
    <tableColumn id="3" name="AWAL" dataDxfId="219"/>
    <tableColumn id="4" name="KET" dataDxfId="218"/>
    <tableColumn id="24" name="Column4" dataDxfId="217">
      <calculatedColumnFormula>_xlfn.IFNA(Table2[[#This Row],[NB BM_C_QTY+F]],"")</calculatedColumnFormula>
    </tableColumn>
    <tableColumn id="5" name="TT" dataDxfId="216">
      <calculatedColumnFormula>IF(Table2[[#This Row],[M5B]]="",Table2[[#This Row],[M5B_h]],SUM(Table2[[#This Row],[M5B_h]],Table2[[#This Row],[M5B]]))</calculatedColumnFormula>
    </tableColumn>
    <tableColumn id="6" name="M1A" dataDxfId="215"/>
    <tableColumn id="7" name="M1B" dataDxfId="214">
      <calculatedColumnFormula>IF(Table2[[#This Row],[M1A]]="",0,Table2[[#This Row],[M1A]]-Table2[[#This Row],[AWAL]]-Table2[[#This Row],[M1MA]]-Table2[[#This Row],[M1KE]])</calculatedColumnFormula>
    </tableColumn>
    <tableColumn id="32" name="M1MA" dataDxfId="213">
      <calculatedColumnFormula>SUMIF(Table6[NB BM_C_QTY+F],Table2[[#This Row],[Column2]],Table6[C])</calculatedColumnFormula>
    </tableColumn>
    <tableColumn id="28" name="M1KE" dataDxfId="212">
      <calculatedColumnFormula>-1*SUMIF(Table5[CONCAT],Table2[[#This Row],[Column2]],Table5[3])</calculatedColumnFormula>
    </tableColumn>
    <tableColumn id="8" name="M2A" dataDxfId="211"/>
    <tableColumn id="9" name="M2B" dataDxfId="210">
      <calculatedColumnFormula>IF(Table2[[#This Row],[M2A]]="","",SUM(Table2[[#This Row],[M2A]]-Table2[[#This Row],[M2B_h]]))</calculatedColumnFormula>
    </tableColumn>
    <tableColumn id="10" name="M3A" dataDxfId="209"/>
    <tableColumn id="12" name="M3B" dataDxfId="208">
      <calculatedColumnFormula>IF(Table2[[#This Row],[M3A]]="","",SUM(Table2[[#This Row],[M3A]]-Table2[[#This Row],[M3B_h]]))</calculatedColumnFormula>
    </tableColumn>
    <tableColumn id="13" name="M4A" dataDxfId="207"/>
    <tableColumn id="14" name="M4B" dataDxfId="206">
      <calculatedColumnFormula>IF(Table2[[#This Row],[M4A]]="","",SUM(Table2[[#This Row],[M4A]]-Table2[[#This Row],[M4B_h]]))</calculatedColumnFormula>
    </tableColumn>
    <tableColumn id="21" name="M5A" dataDxfId="205"/>
    <tableColumn id="20" name="M5B" dataDxfId="204">
      <calculatedColumnFormula>IF(Table2[[#This Row],[M5A]]="","",SUM(Table2[[#This Row],[M5A]]-Table2[[#This Row],[M5B_h]]))</calculatedColumnFormula>
    </tableColumn>
    <tableColumn id="15" name="M2B_h" dataDxfId="203">
      <calculatedColumnFormula>SUM(Table2[[#This Row],[AWAL]],Table2[[#This Row],[M1KE]],Table2[[#This Row],[M1MA]],Table2[[#This Row],[M1B]])</calculatedColumnFormula>
    </tableColumn>
    <tableColumn id="16" name="M3B_h" dataDxfId="202">
      <calculatedColumnFormula>SUM(Table2[[#This Row],[M2B]],Table2[[#This Row],[M2B_h]])</calculatedColumnFormula>
    </tableColumn>
    <tableColumn id="19" name="M4B_h" dataDxfId="201">
      <calculatedColumnFormula>SUM(Table2[[#This Row],[M3B]],Table2[[#This Row],[M3B_h]])</calculatedColumnFormula>
    </tableColumn>
    <tableColumn id="22" name="M5B_h" dataDxfId="200">
      <calculatedColumnFormula>SUM(Table2[[#This Row],[M4B]],Table2[[#This Row],[M4B_h]])</calculatedColumnFormula>
    </tableColumn>
    <tableColumn id="17" name="FAKTUR" dataDxfId="199">
      <calculatedColumnFormula>"ARTO MORO"</calculatedColumnFormula>
    </tableColumn>
    <tableColumn id="26" name="QTY X" dataDxfId="198">
      <calculatedColumnFormula>IF(Table2[[#This Row],[NB BM_C_QTY+F]]="",Table2[[#This Row],[Column32]],INDEX([1]!db[QTY X],Table2[[#This Row],[NB BM_C_QTY+F]]))</calculatedColumnFormula>
    </tableColumn>
    <tableColumn id="27" name="STN X" dataDxfId="197">
      <calculatedColumnFormula>IF(Table2[[#This Row],[NB BM_C_QTY+F]]="",Table2[[#This Row],[Column33]],INDEX([1]!db[STN X],Table2[[#This Row],[NB BM_C_QTY+F]]))</calculatedColumnFormula>
    </tableColumn>
    <tableColumn id="25" name="SUPPLIER" dataDxfId="196">
      <calculatedColumnFormula>INDEX([1]!db[SUPPLIER],Table2[[#This Row],[NB BM_C_QTY+F]],0)</calculatedColumnFormula>
    </tableColumn>
    <tableColumn id="31" name="CONCAT" dataDxfId="195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194">
      <calculatedColumnFormula>Table2[[#This Row],[CONCAT]]&amp;LOWER(SUBSTITUTE(SUBSTITUTE(SUBSTITUTE(Table2[[#This Row],[KET]]&amp;"ARTO MORO"," ",""),")",""),"(",""))</calculatedColumnFormula>
    </tableColumn>
    <tableColumn id="23" name="NB BM_C_QTY+F" dataDxfId="193">
      <calculatedColumnFormula>_xlfn.IFNA(MATCH(Table2[[#This Row],[Column2]],[1]!db[NB BM_C_QTY+F],0),"")</calculatedColumnFormula>
    </tableColumn>
    <tableColumn id="29" name="//STK" dataDxfId="192">
      <calculatedColumnFormula>_xlfn.IFNA(MATCH(Table2[[#This Row],[Column2]],[2]!Table6[NB BM_C_QTY+F],0),"")</calculatedColumnFormula>
    </tableColumn>
    <tableColumn id="30" name="Column3" dataDxfId="191">
      <calculatedColumnFormula>IF(Table2[[#This Row],[NB BM_C_QTY+F]]="",Table2[[#This Row],[KET]],"")</calculatedColumnFormula>
    </tableColumn>
    <tableColumn id="33" name="Column32" dataDxfId="190">
      <calculatedColumnFormula>IF(Table2[[#This Row],[Column3]]="","",AJ2)</calculatedColumnFormula>
    </tableColumn>
    <tableColumn id="34" name="Column33" dataDxfId="189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188"/>
    <tableColumn id="2" name="SUPPLIER"/>
    <tableColumn id="3" name="FAKTUR"/>
    <tableColumn id="4" name="NO.NOTA"/>
    <tableColumn id="5" name="NO.SJ"/>
    <tableColumn id="6" name="TGL.NOTA" dataDxfId="187"/>
    <tableColumn id="7" name="B"/>
    <tableColumn id="8" name="NAMA BARANG"/>
    <tableColumn id="9" name="C"/>
    <tableColumn id="10" name="QTY"/>
    <tableColumn id="11" name="STN"/>
    <tableColumn id="12" name="HARGA SATUAN" dataDxfId="186"/>
    <tableColumn id="13" name="HARGA/ CTN" dataDxfId="185"/>
    <tableColumn id="14" name="QTY/ CTN"/>
    <tableColumn id="15" name="DISC 1" dataDxfId="184"/>
    <tableColumn id="16" name="DISC 2" dataDxfId="183"/>
    <tableColumn id="18" name="_1" dataDxfId="182">
      <calculatedColumnFormula>IF(S2="_1",Table6[[#This Row],[FAKTUR]],IF(Table6[[#This Row],[FAKTUR]]="",S2,Table6[[#This Row],[FAKTUR]]))</calculatedColumnFormula>
    </tableColumn>
    <tableColumn id="19" name="CONCAT" dataDxfId="181">
      <calculatedColumnFormula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calculatedColumnFormula>
    </tableColumn>
    <tableColumn id="17" name="//DB" dataDxfId="180">
      <calculatedColumnFormula>IF(Table6[[#This Row],[CONCAT]]="","",MATCH(Table6[[#This Row],[CONCAT]],[1]!db[NB NOTA_C_F],0))</calculatedColumnFormula>
    </tableColumn>
    <tableColumn id="20" name="NB BM_C_QTY+F" dataDxfId="179">
      <calculatedColumnFormula>IF(Table6[[#This Row],[//DB]]="","",INDEX([1]!db[NB BM_C_QTY+F],Table6[[#This Row],[//DB]]))</calculatedColumnFormula>
    </tableColumn>
    <tableColumn id="21" name="Column1" dataDxfId="178">
      <calculatedColumnFormula>IF(Table6[[#This Row],[NAMA BARANG]]="","",IF(Table6[[#This Row],[_1]]="ARTO MORO",MATCH(Table6[[#This Row],[NB BM_C_QTY+F]],Table2[Column2],0),MATCH(Table6[[#This Row],[NB BM_C_QTY+F]],GLOBAL[POINTER],0)))</calculatedColumnFormula>
    </tableColumn>
    <tableColumn id="22" name="NB BM" dataDxfId="177">
      <calculatedColumnFormula>INDEX([1]!db[NB BM],Table6[[#This Row],[//DB]])</calculatedColumnFormula>
    </tableColumn>
    <tableColumn id="23" name="Column2" dataDxfId="176">
      <calculatedColumnFormula>Table6[[#This Row],[QTY/ CTN]]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>
      <calculatedColumnFormula>ROW()-2</calculatedColumnFormula>
    </tableColumn>
    <tableColumn id="1" name="NAMA" dataDxfId="171"/>
    <tableColumn id="2" name="KET" dataDxfId="170"/>
    <tableColumn id="3" name="TT"/>
    <tableColumn id="5" name="1"/>
    <tableColumn id="4" name="2"/>
    <tableColumn id="7" name="3"/>
    <tableColumn id="8" name="CONCAT" dataDxfId="169">
      <calculatedColumnFormula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calculatedColumnFormula>
    </tableColumn>
    <tableColumn id="10" name="Column2" dataDxfId="168">
      <calculatedColumnFormula>MATCH(Table5[[#This Row],[CONCAT]],IF(Table5[[#This Row],[1]]="U",GLOBAL[POINTER],IF(Table5[[#This Row],[1]]="F",Table2[Column2])),0)</calculatedColumnFormula>
    </tableColumn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430" totalsRowShown="0" tableBorderDxfId="97">
  <autoFilter ref="A2:AD3430"/>
  <sortState ref="A3:AD3430">
    <sortCondition ref="B2:B3430"/>
  </sortState>
  <tableColumns count="30">
    <tableColumn id="1" name="ID" dataDxfId="96">
      <calculatedColumnFormula>IF(GLOBAL[[#This Row],[TT]]&lt;1,"",ROW()-2)</calculatedColumnFormula>
    </tableColumn>
    <tableColumn id="2" name="NAMA BARANG" dataDxfId="95"/>
    <tableColumn id="3" name="AWAL" dataDxfId="94"/>
    <tableColumn id="4" name="KET" dataDxfId="93"/>
    <tableColumn id="5" name="TT" dataDxfId="92">
      <calculatedColumnFormula>IF(GLOBAL[[#This Row],[b12]]="",GLOBAL[[#This Row],[a6]],GLOBAL[[#This Row],[b12]])</calculatedColumnFormula>
    </tableColumn>
    <tableColumn id="8" name="a1" dataDxfId="91">
      <calculatedColumnFormula>GLOBAL[[#This Row],[AWAL]]</calculatedColumnFormula>
    </tableColumn>
    <tableColumn id="9" name="b1" dataDxfId="90"/>
    <tableColumn id="30" name="b12" dataDxfId="89"/>
    <tableColumn id="25" name="bmasuk1" dataDxfId="88">
      <calculatedColumnFormula>IF(GLOBAL[[#This Row],[/MASUK]]="","",SUMIF(Table6[NB BM_C_QTY+F],GLOBAL[POINTER],Table6[C]))</calculatedColumnFormula>
    </tableColumn>
    <tableColumn id="27" name="bkeluar1" dataDxfId="87">
      <calculatedColumnFormula>IF(GLOBAL[[#This Row],[//KELUAR]]="",0,-1*SUMIF(Table5[CONCAT],GLOBAL[POINTER],Table5[3]))</calculatedColumnFormula>
    </tableColumn>
    <tableColumn id="10" name="c1" dataDxfId="86">
      <calculatedColumnFormula>IF(GLOBAL[[#This Row],[b1]]="","",GLOBAL[[#This Row],[b1]]-GLOBAL[[#This Row],[a1]]-GLOBAL[[#This Row],[bkeluar1]])</calculatedColumnFormula>
    </tableColumn>
    <tableColumn id="28" name="TT1" dataDxfId="85">
      <calculatedColumnFormula>SUM(GLOBAL[[#This Row],[bmasuk1]:[c1]])</calculatedColumnFormula>
    </tableColumn>
    <tableColumn id="11" name="a2" dataDxfId="84">
      <calculatedColumnFormula>SUM(F3,L3)</calculatedColumnFormula>
    </tableColumn>
    <tableColumn id="12" name="b2" dataDxfId="83"/>
    <tableColumn id="13" name="c2" dataDxfId="82"/>
    <tableColumn id="14" name="a3" dataDxfId="81">
      <calculatedColumnFormula>SUM(INDIRECT(GLOBAL_VAR[TABLENAME]&amp;"[@a"&amp;$1:$1-1&amp;"]"),INDIRECT(GLOBAL_VAR[TABLENAME]&amp;"[@c"&amp;$1:$1-1&amp;"]"))</calculatedColumnFormula>
    </tableColumn>
    <tableColumn id="15" name="b3" dataDxfId="80"/>
    <tableColumn id="16" name="c3" dataDxfId="79">
      <calculatedColumnFormula>IF(GLOBAL[[#This Row],[b3]]="","",GLOBAL[[#This Row],[b3]]-GLOBAL[[#This Row],[a3]])</calculatedColumnFormula>
    </tableColumn>
    <tableColumn id="17" name="a4" dataDxfId="78">
      <calculatedColumnFormula>SUM(INDIRECT(GLOBAL_VAR[TABLENAME]&amp;"[@a"&amp;$1:$1-1&amp;"]"),INDIRECT(GLOBAL_VAR[TABLENAME]&amp;"[@c"&amp;$1:$1-1&amp;"]"))</calculatedColumnFormula>
    </tableColumn>
    <tableColumn id="18" name="b4" dataDxfId="77"/>
    <tableColumn id="19" name="c4" dataDxfId="76">
      <calculatedColumnFormula>IF(GLOBAL[[#This Row],[b4]]="","",GLOBAL[[#This Row],[b4]]-GLOBAL[[#This Row],[a4]])</calculatedColumnFormula>
    </tableColumn>
    <tableColumn id="20" name="a5" dataDxfId="75">
      <calculatedColumnFormula>SUM(INDIRECT(GLOBAL_VAR[TABLENAME]&amp;"[@a"&amp;$1:$1-1&amp;"]"),INDIRECT(GLOBAL_VAR[TABLENAME]&amp;"[@c"&amp;$1:$1-1&amp;"]"))</calculatedColumnFormula>
    </tableColumn>
    <tableColumn id="21" name="b5" dataDxfId="74"/>
    <tableColumn id="22" name="c5" dataDxfId="73">
      <calculatedColumnFormula>IF(GLOBAL[[#This Row],[b5]]="","",GLOBAL[[#This Row],[b5]]-GLOBAL[[#This Row],[a5]])</calculatedColumnFormula>
    </tableColumn>
    <tableColumn id="6" name="a6" dataDxfId="72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71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70">
      <calculatedColumnFormula>_xlfn.IFNA(MATCH(GLOBAL[[#This Row],[POINTER]],Table6[NB BM_C_QTY+F],0),"")</calculatedColumnFormula>
    </tableColumn>
    <tableColumn id="26" name="//KELUAR" dataDxfId="69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X1093" totalsRowShown="0" dataDxfId="68">
  <autoFilter ref="A2:X1093"/>
  <sortState ref="A3:X1093">
    <sortCondition ref="A2:A1093"/>
  </sortState>
  <tableColumns count="24">
    <tableColumn id="8" name="ID" dataDxfId="67" totalsRowDxfId="66">
      <calculatedColumnFormula>IF(IMPORT[[#This Row],[C]]&lt;1,"",ROW()-2)</calculatedColumnFormula>
    </tableColumn>
    <tableColumn id="1" name="Seri" dataDxfId="65" totalsRowDxfId="64"/>
    <tableColumn id="2" name="Jenis" dataDxfId="63" totalsRowDxfId="62"/>
    <tableColumn id="3" name="Qty/ C" dataDxfId="61" totalsRowDxfId="60"/>
    <tableColumn id="4" name="C" dataDxfId="59" totalsRowDxfId="58">
      <calculatedColumnFormula>IMPORT[TT]</calculatedColumnFormula>
    </tableColumn>
    <tableColumn id="5" name="Catatan" dataDxfId="57" totalsRowDxfId="56"/>
    <tableColumn id="6" name="Ket" dataDxfId="55" totalsRowDxfId="54"/>
    <tableColumn id="7" name="a1" dataDxfId="53" totalsRowDxfId="52"/>
    <tableColumn id="9" name="b1" dataDxfId="51" totalsRowDxfId="50"/>
    <tableColumn id="10" name="c1" dataDxfId="49" totalsRowDxfId="48">
      <calculatedColumnFormula>IF(IMPORT[[#This Row],[b1]]="","",IMPORT[[#This Row],[b1]]-IMPORT[[#This Row],[a1]])</calculatedColumnFormula>
    </tableColumn>
    <tableColumn id="14" name="a2" dataDxfId="47" totalsRowDxfId="46">
      <calculatedColumnFormula>SUM(INDIRECT(IMPORT_VAR[TABLENAME]&amp;"[@a"&amp;$1:$1-1&amp;"]"),INDIRECT(IMPORT_VAR[TABLENAME]&amp;"[@c"&amp;$1:$1-1&amp;"]"))</calculatedColumnFormula>
    </tableColumn>
    <tableColumn id="15" name="b2" dataDxfId="45" totalsRowDxfId="44"/>
    <tableColumn id="16" name="c2" dataDxfId="43" totalsRowDxfId="42">
      <calculatedColumnFormula>IF(IMPORT[[#This Row],[b2]]="","",IMPORT[[#This Row],[b2]]-IMPORT[[#This Row],[a2]])</calculatedColumnFormula>
    </tableColumn>
    <tableColumn id="17" name="a3" dataDxfId="41" totalsRowDxfId="40">
      <calculatedColumnFormula>SUM(INDIRECT(IMPORT_VAR[TABLENAME]&amp;"[@a"&amp;$1:$1-1&amp;"]"),INDIRECT(IMPORT_VAR[TABLENAME]&amp;"[@c"&amp;$1:$1-1&amp;"]"))</calculatedColumnFormula>
    </tableColumn>
    <tableColumn id="18" name="b3" dataDxfId="39" totalsRowDxfId="38"/>
    <tableColumn id="19" name="c3" dataDxfId="37" totalsRowDxfId="36">
      <calculatedColumnFormula>IF(IMPORT[[#This Row],[b3]]="","",IMPORT[[#This Row],[b3]]-IMPORT[[#This Row],[a3]])</calculatedColumnFormula>
    </tableColumn>
    <tableColumn id="20" name="a4" dataDxfId="35" totalsRowDxfId="34">
      <calculatedColumnFormula>SUM(INDIRECT(IMPORT_VAR[TABLENAME]&amp;"[@a"&amp;$1:$1-1&amp;"]"),INDIRECT(IMPORT_VAR[TABLENAME]&amp;"[@c"&amp;$1:$1-1&amp;"]"))</calculatedColumnFormula>
    </tableColumn>
    <tableColumn id="21" name="b4" dataDxfId="33" totalsRowDxfId="32"/>
    <tableColumn id="22" name="c4" dataDxfId="31" totalsRowDxfId="30">
      <calculatedColumnFormula>IF(IMPORT[[#This Row],[b4]]="","",IMPORT[[#This Row],[b4]]-IMPORT[[#This Row],[a4]])</calculatedColumnFormula>
    </tableColumn>
    <tableColumn id="23" name="a5" dataDxfId="29" totalsRowDxfId="28">
      <calculatedColumnFormula>SUM(INDIRECT(IMPORT_VAR[TABLENAME]&amp;"[@a"&amp;$1:$1-1&amp;"]"),INDIRECT(IMPORT_VAR[TABLENAME]&amp;"[@c"&amp;$1:$1-1&amp;"]"))</calculatedColumnFormula>
    </tableColumn>
    <tableColumn id="12" name="a6" dataDxfId="27"/>
    <tableColumn id="24" name="b5" dataDxfId="26" totalsRowDxfId="25"/>
    <tableColumn id="25" name="c5" dataDxfId="24" totalsRowDxfId="23">
      <calculatedColumnFormula>IF(IMPORT[[#This Row],[b5]]="","",IMPORT[[#This Row],[b5]]-IMPORT[[#This Row],[a5]])</calculatedColumnFormula>
    </tableColumn>
    <tableColumn id="11" name="TT" dataDxfId="2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C2:AD3" totalsRowShown="0">
  <autoFilter ref="AC2:AD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49" totalsRowShown="0" headerRowDxfId="21" dataDxfId="20">
  <autoFilter ref="A1:C149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300" totalsRowShown="0" headerRowDxfId="14" dataDxfId="13">
  <autoFilter ref="D1:F2300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971" totalsRowShown="0" dataDxfId="6">
  <autoFilter ref="C4:H971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6"/>
  <sheetViews>
    <sheetView zoomScale="70" zoomScaleNormal="70" zoomScalePageLayoutView="55" workbookViewId="0">
      <selection activeCell="G3" sqref="G3:G456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6" width="15" style="16" customWidth="1"/>
    <col min="7" max="7" width="9" style="16" bestFit="1" customWidth="1"/>
    <col min="8" max="8" width="9.5703125" style="16" customWidth="1" outlineLevel="4"/>
    <col min="9" max="10" width="9.42578125" style="16" customWidth="1" outlineLevel="4"/>
    <col min="11" max="11" width="9.42578125" style="18" customWidth="1" outlineLevel="4"/>
    <col min="12" max="12" width="9.42578125" style="16" customWidth="1" outlineLevel="4"/>
    <col min="13" max="13" width="9.5703125" style="16" customWidth="1" outlineLevel="3"/>
    <col min="14" max="14" width="9.42578125" style="16" customWidth="1" outlineLevel="3"/>
    <col min="15" max="15" width="9.5703125" style="16" customWidth="1" outlineLevel="2"/>
    <col min="16" max="16" width="9.42578125" style="16" customWidth="1" outlineLevel="2"/>
    <col min="17" max="17" width="9.5703125" style="25" customWidth="1" outlineLevel="1"/>
    <col min="18" max="18" width="9.42578125" style="16" customWidth="1" outlineLevel="1"/>
    <col min="19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3"/>
      <c r="D1" s="23"/>
      <c r="E1" s="23"/>
      <c r="F1" s="77"/>
      <c r="G1" s="23"/>
      <c r="H1" s="111"/>
      <c r="I1" s="111"/>
      <c r="J1" s="95"/>
      <c r="K1" s="93"/>
      <c r="L1" s="83"/>
      <c r="M1" s="111"/>
      <c r="N1" s="111"/>
      <c r="O1" s="111"/>
      <c r="P1" s="111"/>
      <c r="Q1" s="112"/>
      <c r="R1" s="111"/>
      <c r="S1" s="23"/>
      <c r="T1" s="23"/>
      <c r="Z1" s="82"/>
      <c r="AA1" s="82"/>
      <c r="AB1" s="91"/>
      <c r="AC1" s="78"/>
    </row>
    <row r="2" spans="1:39">
      <c r="A2" s="15" t="s">
        <v>0</v>
      </c>
      <c r="B2" s="15" t="s">
        <v>4503</v>
      </c>
      <c r="C2" s="1" t="s">
        <v>2017</v>
      </c>
      <c r="D2" s="2" t="s">
        <v>2</v>
      </c>
      <c r="E2" s="2" t="s">
        <v>3</v>
      </c>
      <c r="F2" s="2" t="s">
        <v>5040</v>
      </c>
      <c r="G2" s="16" t="s">
        <v>4</v>
      </c>
      <c r="H2" s="17" t="s">
        <v>1972</v>
      </c>
      <c r="I2" s="16" t="s">
        <v>1973</v>
      </c>
      <c r="J2" s="16" t="s">
        <v>5348</v>
      </c>
      <c r="K2" s="18" t="s">
        <v>5347</v>
      </c>
      <c r="L2" s="16" t="s">
        <v>1974</v>
      </c>
      <c r="M2" s="16" t="s">
        <v>1975</v>
      </c>
      <c r="N2" s="16" t="s">
        <v>1989</v>
      </c>
      <c r="O2" s="16" t="s">
        <v>1988</v>
      </c>
      <c r="P2" s="25" t="s">
        <v>2002</v>
      </c>
      <c r="Q2" s="16" t="s">
        <v>2001</v>
      </c>
      <c r="R2" s="16" t="s">
        <v>2626</v>
      </c>
      <c r="S2" s="16" t="s">
        <v>2627</v>
      </c>
      <c r="T2" s="9" t="s">
        <v>2628</v>
      </c>
      <c r="U2" s="9" t="s">
        <v>2629</v>
      </c>
      <c r="V2" s="9" t="s">
        <v>2630</v>
      </c>
      <c r="W2" s="9" t="s">
        <v>2631</v>
      </c>
      <c r="X2" s="9" t="s">
        <v>5032</v>
      </c>
      <c r="Y2" s="9" t="s">
        <v>5142</v>
      </c>
      <c r="Z2" s="9" t="s">
        <v>5143</v>
      </c>
      <c r="AA2" s="9" t="s">
        <v>5133</v>
      </c>
      <c r="AB2" s="9" t="s">
        <v>5229</v>
      </c>
      <c r="AC2" s="9" t="s">
        <v>5033</v>
      </c>
      <c r="AD2" s="9" t="s">
        <v>5178</v>
      </c>
      <c r="AE2" s="9" t="s">
        <v>5131</v>
      </c>
      <c r="AF2" s="9" t="s">
        <v>5374</v>
      </c>
      <c r="AG2" s="9" t="s">
        <v>5396</v>
      </c>
      <c r="AH2" s="9" t="s">
        <v>5397</v>
      </c>
      <c r="AI2" s="10"/>
      <c r="AJ2" s="10">
        <v>60</v>
      </c>
      <c r="AK2" s="9" t="s">
        <v>5293</v>
      </c>
    </row>
    <row r="3" spans="1:39">
      <c r="A3" s="9" t="str">
        <f ca="1">IF(Table2[[#This Row],[TT]]&lt;1,"",(COUNT(INDIRECT("a"&amp;ROW(Table2[[#Headers],[//]])&amp;":a"&amp;ROW()-1))+1))</f>
        <v/>
      </c>
      <c r="B3" s="9">
        <v>1</v>
      </c>
      <c r="C3" s="9" t="s">
        <v>4998</v>
      </c>
      <c r="D3" s="16">
        <v>0</v>
      </c>
      <c r="E3" s="16" t="s">
        <v>2010</v>
      </c>
      <c r="F3" s="16" t="e">
        <f>_xlfn.IFNA(Table2[[#This Row],[NB BM_C_QTY+F]],"")</f>
        <v>#REF!</v>
      </c>
      <c r="G3" s="24">
        <f>IF(Table2[[#This Row],[M5B]]="",Table2[[#This Row],[M5B_h]],SUM(Table2[[#This Row],[M5B_h]],Table2[[#This Row],[M5B]]))</f>
        <v>0</v>
      </c>
      <c r="H3" s="9"/>
      <c r="I3" s="24">
        <f>IF(Table2[[#This Row],[M1A]]="",0,Table2[[#This Row],[M1A]]-Table2[[#This Row],[AWAL]]-Table2[[#This Row],[M1MA]]-Table2[[#This Row],[M1KE]])</f>
        <v>0</v>
      </c>
      <c r="J3" s="24">
        <f>SUMIF(Table6[NB BM_C_QTY+F],Table2[[#This Row],[Column2]],Table6[C])</f>
        <v>0</v>
      </c>
      <c r="K3" s="94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6" t="str">
        <f>IF(Table2[[#This Row],[M3A]]="","",SUM(Table2[[#This Row],[M3A]]-Table2[[#This Row],[M3B_h]]))</f>
        <v/>
      </c>
      <c r="P3" s="9"/>
      <c r="Q3" s="16" t="str">
        <f>IF(Table2[[#This Row],[M4A]]="","",SUM(Table2[[#This Row],[M4A]]-Table2[[#This Row],[M4B_h]]))</f>
        <v/>
      </c>
      <c r="S3" s="16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0</v>
      </c>
      <c r="U3" s="20">
        <f>SUM(Table2[[#This Row],[M2B]],Table2[[#This Row],[M2B_h]])</f>
        <v>0</v>
      </c>
      <c r="V3" s="20">
        <f>SUM(Table2[[#This Row],[M3B]],Table2[[#This Row],[M3B_h]])</f>
        <v>0</v>
      </c>
      <c r="W3" s="20">
        <f>SUM(Table2[[#This Row],[M4B]],Table2[[#This Row],[M4B_h]])</f>
        <v>0</v>
      </c>
      <c r="X3" s="20" t="str">
        <f t="shared" ref="X3:X66" si="0">"ARTO MORO"</f>
        <v>ARTO MORO</v>
      </c>
      <c r="Y3" s="20" t="e">
        <f>IF(Table2[[#This Row],[NB BM_C_QTY+F]]="",Table2[[#This Row],[Column32]],INDEX([1]!db[QTY X],Table2[[#This Row],[NB BM_C_QTY+F]]))</f>
        <v>#REF!</v>
      </c>
      <c r="Z3" s="20" t="e">
        <f>IF(Table2[[#This Row],[NB BM_C_QTY+F]]="",Table2[[#This Row],[Column33]],INDEX([1]!db[STN X],Table2[[#This Row],[NB BM_C_QTY+F]]))</f>
        <v>#REF!</v>
      </c>
      <c r="AA3" s="20" t="e">
        <f>INDEX([1]!db[SUPPLIER],Table2[[#This Row],[NB BM_C_QTY+F]],0)</f>
        <v>#REF!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3" s="20" t="str">
        <f>Table2[[#This Row],[CONCAT]]&amp;LOWER(SUBSTITUTE(SUBSTITUTE(SUBSTITUTE(Table2[[#This Row],[KET]]&amp;"ARTO MORO"," ",""),")",""),"(",""))</f>
        <v>asahanjkb2360lsnartomoro</v>
      </c>
      <c r="AD3" s="20" t="e">
        <f>_xlfn.IFNA(MATCH(Table2[[#This Row],[Column2]],[1]!db[NB BM_C_QTY+F],0),"")</f>
        <v>#REF!</v>
      </c>
      <c r="AE3" s="20" t="e">
        <f>_xlfn.IFNA(MATCH(Table2[[#This Row],[Column2]],[2]!Table6[NB BM_C_QTY+F],0),"")</f>
        <v>#REF!</v>
      </c>
      <c r="AF3" s="20" t="e">
        <f>IF(Table2[[#This Row],[NB BM_C_QTY+F]]="",Table2[[#This Row],[KET]],"")</f>
        <v>#REF!</v>
      </c>
      <c r="AG3" s="20" t="e">
        <f>IF(Table2[[#This Row],[Column3]]="","",AJ2)</f>
        <v>#REF!</v>
      </c>
      <c r="AH3" s="20" t="e">
        <f>IF(Table2[[#This Row],[Column3]]="","",AK2)</f>
        <v>#REF!</v>
      </c>
      <c r="AJ3" s="9">
        <v>60</v>
      </c>
      <c r="AK3" s="9" t="s">
        <v>5293</v>
      </c>
    </row>
    <row r="4" spans="1:39">
      <c r="A4" s="9" t="str">
        <f ca="1">IF(Table2[[#This Row],[TT]]&lt;1,"",(COUNT(INDIRECT("a"&amp;ROW(Table2[[#Headers],[//]])&amp;":a"&amp;ROW()-1))+1))</f>
        <v/>
      </c>
      <c r="B4" s="9">
        <v>1</v>
      </c>
      <c r="C4" s="9" t="s">
        <v>5090</v>
      </c>
      <c r="D4" s="16">
        <v>0</v>
      </c>
      <c r="E4" s="16" t="s">
        <v>2010</v>
      </c>
      <c r="F4" s="16" t="e">
        <f>_xlfn.IFNA(Table2[[#This Row],[NB BM_C_QTY+F]],"")</f>
        <v>#REF!</v>
      </c>
      <c r="G4" s="24">
        <f>IF(Table2[[#This Row],[M5B]]="",Table2[[#This Row],[M5B_h]],SUM(Table2[[#This Row],[M5B_h]],Table2[[#This Row],[M5B]]))</f>
        <v>0</v>
      </c>
      <c r="H4" s="9"/>
      <c r="I4" s="24">
        <f>IF(Table2[[#This Row],[M1A]]="",0,Table2[[#This Row],[M1A]]-Table2[[#This Row],[AWAL]]-Table2[[#This Row],[M1MA]]-Table2[[#This Row],[M1KE]])</f>
        <v>0</v>
      </c>
      <c r="J4" s="24">
        <f>SUMIF(Table6[NB BM_C_QTY+F],Table2[[#This Row],[Column2]],Table6[C])</f>
        <v>0</v>
      </c>
      <c r="K4" s="94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6" t="str">
        <f>IF(Table2[[#This Row],[M3A]]="","",SUM(Table2[[#This Row],[M3A]]-Table2[[#This Row],[M3B_h]]))</f>
        <v/>
      </c>
      <c r="P4" s="9"/>
      <c r="Q4" s="16" t="str">
        <f>IF(Table2[[#This Row],[M4A]]="","",SUM(Table2[[#This Row],[M4A]]-Table2[[#This Row],[M4B_h]]))</f>
        <v/>
      </c>
      <c r="S4" s="16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0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 t="shared" si="0"/>
        <v>ARTO MORO</v>
      </c>
      <c r="Y4" s="20" t="e">
        <f>IF(Table2[[#This Row],[NB BM_C_QTY+F]]="",Table2[[#This Row],[Column32]],INDEX([1]!db[QTY X],Table2[[#This Row],[NB BM_C_QTY+F]]))</f>
        <v>#REF!</v>
      </c>
      <c r="Z4" s="20" t="e">
        <f>IF(Table2[[#This Row],[NB BM_C_QTY+F]]="",Table2[[#This Row],[Column33]],INDEX([1]!db[STN X],Table2[[#This Row],[NB BM_C_QTY+F]]))</f>
        <v>#REF!</v>
      </c>
      <c r="AA4" s="20" t="e">
        <f>INDEX([1]!db[SUPPLIER],Table2[[#This Row],[NB BM_C_QTY+F]],0)</f>
        <v>#REF!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4" s="20" t="str">
        <f>Table2[[#This Row],[CONCAT]]&amp;LOWER(SUBSTITUTE(SUBSTITUTE(SUBSTITUTE(Table2[[#This Row],[KET]]&amp;"ARTO MORO"," ",""),")",""),"(",""))</f>
        <v>asahanjkb2460lsnartomoro</v>
      </c>
      <c r="AD4" s="20" t="e">
        <f>_xlfn.IFNA(MATCH(Table2[[#This Row],[Column2]],[1]!db[NB BM_C_QTY+F],0),"")</f>
        <v>#REF!</v>
      </c>
      <c r="AE4" s="20" t="e">
        <f>_xlfn.IFNA(MATCH(Table2[[#This Row],[Column2]],[2]!Table6[NB BM_C_QTY+F],0),"")</f>
        <v>#REF!</v>
      </c>
      <c r="AF4" s="20" t="e">
        <f>IF(Table2[[#This Row],[NB BM_C_QTY+F]]="",Table2[[#This Row],[KET]],"")</f>
        <v>#REF!</v>
      </c>
      <c r="AG4" s="20" t="e">
        <f>IF(Table2[[#This Row],[Column3]]="","",AJ3)</f>
        <v>#REF!</v>
      </c>
      <c r="AH4" s="20" t="e">
        <f>IF(Table2[[#This Row],[Column3]]="","",AK3)</f>
        <v>#REF!</v>
      </c>
      <c r="AJ4" s="9">
        <v>60</v>
      </c>
      <c r="AK4" s="9" t="s">
        <v>5293</v>
      </c>
    </row>
    <row r="5" spans="1:39">
      <c r="A5" s="9" t="str">
        <f ca="1">IF(Table2[[#This Row],[TT]]&lt;1,"",(COUNT(INDIRECT("a"&amp;ROW(Table2[[#Headers],[//]])&amp;":a"&amp;ROW()-1))+1))</f>
        <v/>
      </c>
      <c r="B5" s="9">
        <v>1</v>
      </c>
      <c r="C5" s="9" t="s">
        <v>5091</v>
      </c>
      <c r="D5" s="16">
        <v>0</v>
      </c>
      <c r="E5" s="16" t="s">
        <v>2010</v>
      </c>
      <c r="F5" s="16" t="e">
        <f>_xlfn.IFNA(Table2[[#This Row],[NB BM_C_QTY+F]],"")</f>
        <v>#REF!</v>
      </c>
      <c r="G5" s="24">
        <f>IF(Table2[[#This Row],[M5B]]="",Table2[[#This Row],[M5B_h]],SUM(Table2[[#This Row],[M5B_h]],Table2[[#This Row],[M5B]]))</f>
        <v>0</v>
      </c>
      <c r="H5" s="9"/>
      <c r="I5" s="24">
        <f>IF(Table2[[#This Row],[M1A]]="",0,Table2[[#This Row],[M1A]]-Table2[[#This Row],[AWAL]]-Table2[[#This Row],[M1MA]]-Table2[[#This Row],[M1KE]])</f>
        <v>0</v>
      </c>
      <c r="J5" s="24">
        <f>SUMIF(Table6[NB BM_C_QTY+F],Table2[[#This Row],[Column2]],Table6[C])</f>
        <v>0</v>
      </c>
      <c r="K5" s="94">
        <f>-1*SUMIF(Table5[CONCAT],Table2[[#This Row],[Column2]],Table5[3])</f>
        <v>0</v>
      </c>
      <c r="L5" s="18"/>
      <c r="M5" s="16" t="str">
        <f>IF(Table2[[#This Row],[M2A]]="","",SUM(Table2[[#This Row],[M2A]]-Table2[[#This Row],[M2B_h]]))</f>
        <v/>
      </c>
      <c r="O5" s="16" t="str">
        <f>IF(Table2[[#This Row],[M3A]]="","",SUM(Table2[[#This Row],[M3A]]-Table2[[#This Row],[M3B_h]]))</f>
        <v/>
      </c>
      <c r="P5" s="9"/>
      <c r="Q5" s="16" t="str">
        <f>IF(Table2[[#This Row],[M4A]]="","",SUM(Table2[[#This Row],[M4A]]-Table2[[#This Row],[M4B_h]]))</f>
        <v/>
      </c>
      <c r="S5" s="16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0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 t="shared" si="0"/>
        <v>ARTO MORO</v>
      </c>
      <c r="Y5" s="20" t="e">
        <f>IF(Table2[[#This Row],[NB BM_C_QTY+F]]="",Table2[[#This Row],[Column32]],INDEX([1]!db[QTY X],Table2[[#This Row],[NB BM_C_QTY+F]]))</f>
        <v>#REF!</v>
      </c>
      <c r="Z5" s="20" t="e">
        <f>IF(Table2[[#This Row],[NB BM_C_QTY+F]]="",Table2[[#This Row],[Column33]],INDEX([1]!db[STN X],Table2[[#This Row],[NB BM_C_QTY+F]]))</f>
        <v>#REF!</v>
      </c>
      <c r="AA5" s="20" t="e">
        <f>INDEX([1]!db[SUPPLIER],Table2[[#This Row],[NB BM_C_QTY+F]],0)</f>
        <v>#REF!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5" s="20" t="str">
        <f>Table2[[#This Row],[CONCAT]]&amp;LOWER(SUBSTITUTE(SUBSTITUTE(SUBSTITUTE(Table2[[#This Row],[KET]]&amp;"ARTO MORO"," ",""),")",""),"(",""))</f>
        <v>asahanjkb24ptl60lsnartomoro</v>
      </c>
      <c r="AD5" s="20" t="e">
        <f>_xlfn.IFNA(MATCH(Table2[[#This Row],[Column2]],[1]!db[NB BM_C_QTY+F],0),"")</f>
        <v>#REF!</v>
      </c>
      <c r="AE5" s="20" t="e">
        <f>_xlfn.IFNA(MATCH(Table2[[#This Row],[Column2]],[2]!Table6[NB BM_C_QTY+F],0),"")</f>
        <v>#REF!</v>
      </c>
      <c r="AF5" s="20" t="e">
        <f>IF(Table2[[#This Row],[NB BM_C_QTY+F]]="",Table2[[#This Row],[KET]],"")</f>
        <v>#REF!</v>
      </c>
      <c r="AG5" s="20" t="e">
        <f>IF(Table2[[#This Row],[Column3]]="","",AJ4)</f>
        <v>#REF!</v>
      </c>
      <c r="AH5" s="20" t="e">
        <f>IF(Table2[[#This Row],[Column3]]="","",AK4)</f>
        <v>#REF!</v>
      </c>
      <c r="AJ5" s="9">
        <v>180</v>
      </c>
      <c r="AK5" s="9" t="s">
        <v>5375</v>
      </c>
      <c r="AL5" s="9" t="s">
        <v>5376</v>
      </c>
      <c r="AM5" s="9" t="s">
        <v>5377</v>
      </c>
    </row>
    <row r="6" spans="1:39">
      <c r="A6" s="14" t="str">
        <f ca="1">IF(Table2[[#This Row],[TT]]&lt;1,"",(COUNT(INDIRECT("a"&amp;ROW(Table2[[#Headers],[//]])&amp;":a"&amp;ROW()-1))+1))</f>
        <v/>
      </c>
      <c r="B6" s="14">
        <v>1</v>
      </c>
      <c r="C6" s="9" t="s">
        <v>4143</v>
      </c>
      <c r="D6" s="16">
        <v>0</v>
      </c>
      <c r="E6" s="16" t="s">
        <v>5203</v>
      </c>
      <c r="F6" s="16" t="e">
        <f>_xlfn.IFNA(Table2[[#This Row],[NB BM_C_QTY+F]],"")</f>
        <v>#REF!</v>
      </c>
      <c r="G6" s="24">
        <f>IF(Table2[[#This Row],[M5B]]="",Table2[[#This Row],[M5B_h]],SUM(Table2[[#This Row],[M5B_h]],Table2[[#This Row],[M5B]]))</f>
        <v>0</v>
      </c>
      <c r="H6" s="19"/>
      <c r="I6" s="94">
        <f>IF(Table2[[#This Row],[M1A]]="",0,Table2[[#This Row],[M1A]]-Table2[[#This Row],[AWAL]]-Table2[[#This Row],[M1MA]]-Table2[[#This Row],[M1KE]])</f>
        <v>0</v>
      </c>
      <c r="J6" s="94">
        <f>SUMIF(Table6[NB BM_C_QTY+F],Table2[[#This Row],[Column2]],Table6[C])</f>
        <v>0</v>
      </c>
      <c r="K6" s="94">
        <f>-1*SUMIF(Table5[CONCAT],Table2[[#This Row],[Column2]],Table5[3])</f>
        <v>0</v>
      </c>
      <c r="L6" s="19"/>
      <c r="M6" s="17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P6" s="25"/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0</v>
      </c>
      <c r="U6" s="20">
        <f>SUM(Table2[[#This Row],[M2B]],Table2[[#This Row],[M2B_h]])</f>
        <v>0</v>
      </c>
      <c r="V6" s="20">
        <f>SUM(Table2[[#This Row],[M3B]],Table2[[#This Row],[M3B_h]])</f>
        <v>0</v>
      </c>
      <c r="W6" s="20">
        <f>SUM(Table2[[#This Row],[M4B]],Table2[[#This Row],[M4B_h]])</f>
        <v>0</v>
      </c>
      <c r="X6" s="20" t="str">
        <f t="shared" si="0"/>
        <v>ARTO MORO</v>
      </c>
      <c r="Y6" s="20" t="e">
        <f>IF(Table2[[#This Row],[NB BM_C_QTY+F]]="",Table2[[#This Row],[Column32]],INDEX([1]!db[QTY X],Table2[[#This Row],[NB BM_C_QTY+F]]))</f>
        <v>#REF!</v>
      </c>
      <c r="Z6" s="20" t="e">
        <f>IF(Table2[[#This Row],[NB BM_C_QTY+F]]="",Table2[[#This Row],[Column33]],INDEX([1]!db[STN X],Table2[[#This Row],[NB BM_C_QTY+F]]))</f>
        <v>#REF!</v>
      </c>
      <c r="AA6" s="20" t="e">
        <f>INDEX([1]!db[SUPPLIER],Table2[[#This Row],[NB BM_C_QTY+F]],0)</f>
        <v>#REF!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6" s="20" t="str">
        <f>Table2[[#This Row],[CONCAT]]&amp;LOWER(SUBSTITUTE(SUBSTITUTE(SUBSTITUTE(Table2[[#This Row],[KET]]&amp;"ARTO MORO"," ",""),")",""),"(",""))</f>
        <v>asahanjksp362180box24pcsartomoro</v>
      </c>
      <c r="AD6" s="20" t="e">
        <f>_xlfn.IFNA(MATCH(Table2[[#This Row],[Column2]],[1]!db[NB BM_C_QTY+F],0),"")</f>
        <v>#REF!</v>
      </c>
      <c r="AE6" s="20" t="e">
        <f>_xlfn.IFNA(MATCH(Table2[[#This Row],[Column2]],[2]!Table6[NB BM_C_QTY+F],0),"")</f>
        <v>#REF!</v>
      </c>
      <c r="AF6" s="20" t="e">
        <f>IF(Table2[[#This Row],[NB BM_C_QTY+F]]="",Table2[[#This Row],[KET]],"")</f>
        <v>#REF!</v>
      </c>
      <c r="AG6" s="20" t="e">
        <f>IF(Table2[[#This Row],[Column3]]="","",AJ5)</f>
        <v>#REF!</v>
      </c>
      <c r="AH6" s="20" t="e">
        <f>IF(Table2[[#This Row],[Column3]]="","",AK5)</f>
        <v>#REF!</v>
      </c>
      <c r="AJ6" s="9">
        <v>40</v>
      </c>
      <c r="AK6" s="9" t="s">
        <v>5378</v>
      </c>
    </row>
    <row r="7" spans="1:39">
      <c r="A7" s="9">
        <f ca="1">IF(Table2[[#This Row],[TT]]&lt;1,"",(COUNT(INDIRECT("a"&amp;ROW(Table2[[#Headers],[//]])&amp;":a"&amp;ROW()-1))+1))</f>
        <v>1</v>
      </c>
      <c r="C7" s="9" t="s">
        <v>4475</v>
      </c>
      <c r="D7" s="16">
        <v>6</v>
      </c>
      <c r="E7" s="16" t="s">
        <v>61</v>
      </c>
      <c r="F7" s="16" t="e">
        <f>_xlfn.IFNA(Table2[[#This Row],[NB BM_C_QTY+F]],"")</f>
        <v>#REF!</v>
      </c>
      <c r="G7" s="24">
        <f>IF(Table2[[#This Row],[M5B]]="",Table2[[#This Row],[M5B_h]],SUM(Table2[[#This Row],[M5B_h]],Table2[[#This Row],[M5B]]))</f>
        <v>6</v>
      </c>
      <c r="H7" s="18"/>
      <c r="I7" s="94">
        <f>IF(Table2[[#This Row],[M1A]]="",0,Table2[[#This Row],[M1A]]-Table2[[#This Row],[AWAL]]-Table2[[#This Row],[M1MA]]-Table2[[#This Row],[M1KE]])</f>
        <v>0</v>
      </c>
      <c r="J7" s="94">
        <f>SUMIF(Table6[NB BM_C_QTY+F],Table2[[#This Row],[Column2]],Table6[C])</f>
        <v>0</v>
      </c>
      <c r="K7" s="94">
        <f>-1*SUMIF(Table5[CONCAT],Table2[[#This Row],[Column2]],Table5[3])</f>
        <v>0</v>
      </c>
      <c r="L7" s="18"/>
      <c r="M7" s="16" t="str">
        <f>IF(Table2[[#This Row],[M2A]]="","",SUM(Table2[[#This Row],[M2A]]-Table2[[#This Row],[M2B_h]]))</f>
        <v/>
      </c>
      <c r="O7" s="16" t="str">
        <f>IF(Table2[[#This Row],[M3A]]="","",SUM(Table2[[#This Row],[M3A]]-Table2[[#This Row],[M3B_h]]))</f>
        <v/>
      </c>
      <c r="P7" s="9"/>
      <c r="Q7" s="16" t="str">
        <f>IF(Table2[[#This Row],[M4A]]="","",SUM(Table2[[#This Row],[M4A]]-Table2[[#This Row],[M4B_h]]))</f>
        <v/>
      </c>
      <c r="S7" s="16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6</v>
      </c>
      <c r="U7" s="20">
        <f>SUM(Table2[[#This Row],[M2B]],Table2[[#This Row],[M2B_h]])</f>
        <v>6</v>
      </c>
      <c r="V7" s="20">
        <f>SUM(Table2[[#This Row],[M3B]],Table2[[#This Row],[M3B_h]])</f>
        <v>6</v>
      </c>
      <c r="W7" s="20">
        <f>SUM(Table2[[#This Row],[M4B]],Table2[[#This Row],[M4B_h]])</f>
        <v>6</v>
      </c>
      <c r="X7" s="20" t="str">
        <f t="shared" si="0"/>
        <v>ARTO MORO</v>
      </c>
      <c r="Y7" s="20" t="e">
        <f>IF(Table2[[#This Row],[NB BM_C_QTY+F]]="",Table2[[#This Row],[Column32]],INDEX([1]!db[QTY X],Table2[[#This Row],[NB BM_C_QTY+F]]))</f>
        <v>#REF!</v>
      </c>
      <c r="Z7" s="20" t="e">
        <f>IF(Table2[[#This Row],[NB BM_C_QTY+F]]="",Table2[[#This Row],[Column33]],INDEX([1]!db[STN X],Table2[[#This Row],[NB BM_C_QTY+F]]))</f>
        <v>#REF!</v>
      </c>
      <c r="AA7" s="20" t="e">
        <f>INDEX([1]!db[SUPPLIER],Table2[[#This Row],[NB BM_C_QTY+F]],0)</f>
        <v>#REF!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7" s="20" t="str">
        <f>Table2[[#This Row],[CONCAT]]&amp;LOWER(SUBSTITUTE(SUBSTITUTE(SUBSTITUTE(Table2[[#This Row],[KET]]&amp;"ARTO MORO"," ",""),")",""),"(",""))</f>
        <v>bensiasf9925c40boxartomoro</v>
      </c>
      <c r="AD7" s="20" t="e">
        <f>_xlfn.IFNA(MATCH(Table2[[#This Row],[Column2]],[1]!db[NB BM_C_QTY+F],0),"")</f>
        <v>#REF!</v>
      </c>
      <c r="AE7" s="20" t="e">
        <f>_xlfn.IFNA(MATCH(Table2[[#This Row],[Column2]],[2]!Table6[NB BM_C_QTY+F],0),"")</f>
        <v>#REF!</v>
      </c>
      <c r="AF7" s="20" t="e">
        <f>IF(Table2[[#This Row],[NB BM_C_QTY+F]]="",Table2[[#This Row],[KET]],"")</f>
        <v>#REF!</v>
      </c>
      <c r="AG7" s="20" t="e">
        <f>IF(Table2[[#This Row],[Column3]]="","",AJ6)</f>
        <v>#REF!</v>
      </c>
      <c r="AH7" s="20" t="e">
        <f>IF(Table2[[#This Row],[Column3]]="","",AK6)</f>
        <v>#REF!</v>
      </c>
      <c r="AJ7" s="9">
        <v>768</v>
      </c>
      <c r="AK7" s="9" t="s">
        <v>5300</v>
      </c>
    </row>
    <row r="8" spans="1:39">
      <c r="A8" s="9">
        <f ca="1">IF(Table2[[#This Row],[TT]]&lt;1,"",(COUNT(INDIRECT("a"&amp;ROW(Table2[[#Headers],[//]])&amp;":a"&amp;ROW()-1))+1))</f>
        <v>2</v>
      </c>
      <c r="C8" s="9" t="s">
        <v>4476</v>
      </c>
      <c r="D8" s="16">
        <v>13</v>
      </c>
      <c r="E8" s="16" t="s">
        <v>2670</v>
      </c>
      <c r="F8" s="16" t="e">
        <f>_xlfn.IFNA(Table2[[#This Row],[NB BM_C_QTY+F]],"")</f>
        <v>#REF!</v>
      </c>
      <c r="G8" s="24">
        <f>IF(Table2[[#This Row],[M5B]]="",Table2[[#This Row],[M5B_h]],SUM(Table2[[#This Row],[M5B_h]],Table2[[#This Row],[M5B]]))</f>
        <v>13</v>
      </c>
      <c r="H8" s="18"/>
      <c r="I8" s="94">
        <f>IF(Table2[[#This Row],[M1A]]="",0,Table2[[#This Row],[M1A]]-Table2[[#This Row],[AWAL]]-Table2[[#This Row],[M1MA]]-Table2[[#This Row],[M1KE]])</f>
        <v>0</v>
      </c>
      <c r="J8" s="94">
        <f>SUMIF(Table6[NB BM_C_QTY+F],Table2[[#This Row],[Column2]],Table6[C])</f>
        <v>0</v>
      </c>
      <c r="K8" s="94">
        <f>-1*SUMIF(Table5[CONCAT],Table2[[#This Row],[Column2]],Table5[3])</f>
        <v>0</v>
      </c>
      <c r="L8" s="18"/>
      <c r="M8" s="16" t="str">
        <f>IF(Table2[[#This Row],[M2A]]="","",SUM(Table2[[#This Row],[M2A]]-Table2[[#This Row],[M2B_h]]))</f>
        <v/>
      </c>
      <c r="O8" s="16" t="str">
        <f>IF(Table2[[#This Row],[M3A]]="","",SUM(Table2[[#This Row],[M3A]]-Table2[[#This Row],[M3B_h]]))</f>
        <v/>
      </c>
      <c r="P8" s="9"/>
      <c r="Q8" s="16" t="str">
        <f>IF(Table2[[#This Row],[M4A]]="","",SUM(Table2[[#This Row],[M4A]]-Table2[[#This Row],[M4B_h]]))</f>
        <v/>
      </c>
      <c r="S8" s="16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13</v>
      </c>
      <c r="U8" s="20">
        <f>SUM(Table2[[#This Row],[M2B]],Table2[[#This Row],[M2B_h]])</f>
        <v>13</v>
      </c>
      <c r="V8" s="20">
        <f>SUM(Table2[[#This Row],[M3B]],Table2[[#This Row],[M3B_h]])</f>
        <v>13</v>
      </c>
      <c r="W8" s="20">
        <f>SUM(Table2[[#This Row],[M4B]],Table2[[#This Row],[M4B_h]])</f>
        <v>13</v>
      </c>
      <c r="X8" s="20" t="str">
        <f t="shared" si="0"/>
        <v>ARTO MORO</v>
      </c>
      <c r="Y8" s="20" t="e">
        <f>IF(Table2[[#This Row],[NB BM_C_QTY+F]]="",Table2[[#This Row],[Column32]],INDEX([1]!db[QTY X],Table2[[#This Row],[NB BM_C_QTY+F]]))</f>
        <v>#REF!</v>
      </c>
      <c r="Z8" s="20" t="e">
        <f>IF(Table2[[#This Row],[NB BM_C_QTY+F]]="",Table2[[#This Row],[Column33]],INDEX([1]!db[STN X],Table2[[#This Row],[NB BM_C_QTY+F]]))</f>
        <v>#REF!</v>
      </c>
      <c r="AA8" s="20" t="e">
        <f>INDEX([1]!db[SUPPLIER],Table2[[#This Row],[NB BM_C_QTY+F]],0)</f>
        <v>#REF!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8" s="20" t="str">
        <f>Table2[[#This Row],[CONCAT]]&amp;LOWER(SUBSTITUTE(SUBSTITUTE(SUBSTITUTE(Table2[[#This Row],[KET]]&amp;"ARTO MORO"," ",""),")",""),"(",""))</f>
        <v>bensiasf9939adadu768pcsartomoro</v>
      </c>
      <c r="AD8" s="20" t="e">
        <f>_xlfn.IFNA(MATCH(Table2[[#This Row],[Column2]],[1]!db[NB BM_C_QTY+F],0),"")</f>
        <v>#REF!</v>
      </c>
      <c r="AE8" s="20" t="e">
        <f>_xlfn.IFNA(MATCH(Table2[[#This Row],[Column2]],[2]!Table6[NB BM_C_QTY+F],0),"")</f>
        <v>#REF!</v>
      </c>
      <c r="AF8" s="20" t="e">
        <f>IF(Table2[[#This Row],[NB BM_C_QTY+F]]="",Table2[[#This Row],[KET]],"")</f>
        <v>#REF!</v>
      </c>
      <c r="AG8" s="20" t="e">
        <f>IF(Table2[[#This Row],[Column3]]="","",AJ7)</f>
        <v>#REF!</v>
      </c>
      <c r="AH8" s="20" t="e">
        <f>IF(Table2[[#This Row],[Column3]]="","",AK7)</f>
        <v>#REF!</v>
      </c>
      <c r="AJ8" s="9">
        <v>60</v>
      </c>
      <c r="AK8" s="9" t="s">
        <v>5379</v>
      </c>
    </row>
    <row r="9" spans="1:39">
      <c r="A9" s="14" t="str">
        <f ca="1">IF(Table2[[#This Row],[TT]]&lt;1,"",(COUNT(INDIRECT("a"&amp;ROW(Table2[[#Headers],[//]])&amp;":a"&amp;ROW()-1))+1))</f>
        <v/>
      </c>
      <c r="B9" s="14">
        <v>1</v>
      </c>
      <c r="C9" s="9" t="s">
        <v>4990</v>
      </c>
      <c r="D9" s="16">
        <v>0</v>
      </c>
      <c r="E9" s="16" t="s">
        <v>4997</v>
      </c>
      <c r="F9" s="16" t="e">
        <f>_xlfn.IFNA(Table2[[#This Row],[NB BM_C_QTY+F]],"")</f>
        <v>#REF!</v>
      </c>
      <c r="G9" s="24">
        <f>IF(Table2[[#This Row],[M5B]]="",Table2[[#This Row],[M5B_h]],SUM(Table2[[#This Row],[M5B_h]],Table2[[#This Row],[M5B]]))</f>
        <v>0</v>
      </c>
      <c r="H9" s="19"/>
      <c r="I9" s="94">
        <f>IF(Table2[[#This Row],[M1A]]="",0,Table2[[#This Row],[M1A]]-Table2[[#This Row],[AWAL]]-Table2[[#This Row],[M1MA]]-Table2[[#This Row],[M1KE]])</f>
        <v>0</v>
      </c>
      <c r="J9" s="94">
        <f>SUMIF(Table6[NB BM_C_QTY+F],Table2[[#This Row],[Column2]],Table6[C])</f>
        <v>0</v>
      </c>
      <c r="K9" s="94">
        <f>-1*SUMIF(Table5[CONCAT],Table2[[#This Row],[Column2]],Table5[3])</f>
        <v>0</v>
      </c>
      <c r="L9" s="19"/>
      <c r="M9" s="17" t="str">
        <f>IF(Table2[[#This Row],[M2A]]="","",SUM(Table2[[#This Row],[M2A]]-Table2[[#This Row],[M2B_h]]))</f>
        <v/>
      </c>
      <c r="O9" s="17" t="str">
        <f>IF(Table2[[#This Row],[M3A]]="","",SUM(Table2[[#This Row],[M3A]]-Table2[[#This Row],[M3B_h]]))</f>
        <v/>
      </c>
      <c r="P9" s="9"/>
      <c r="Q9" s="17" t="str">
        <f>IF(Table2[[#This Row],[M4A]]="","",SUM(Table2[[#This Row],[M4A]]-Table2[[#This Row],[M4B_h]]))</f>
        <v/>
      </c>
      <c r="R9" s="17"/>
      <c r="S9" s="17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0</v>
      </c>
      <c r="U9" s="20">
        <f>SUM(Table2[[#This Row],[M2B]],Table2[[#This Row],[M2B_h]])</f>
        <v>0</v>
      </c>
      <c r="V9" s="20">
        <f>SUM(Table2[[#This Row],[M3B]],Table2[[#This Row],[M3B_h]])</f>
        <v>0</v>
      </c>
      <c r="W9" s="20">
        <f>SUM(Table2[[#This Row],[M4B]],Table2[[#This Row],[M4B_h]])</f>
        <v>0</v>
      </c>
      <c r="X9" s="20" t="str">
        <f t="shared" si="0"/>
        <v>ARTO MORO</v>
      </c>
      <c r="Y9" s="20" t="e">
        <f>IF(Table2[[#This Row],[NB BM_C_QTY+F]]="",Table2[[#This Row],[Column32]],INDEX([1]!db[QTY X],Table2[[#This Row],[NB BM_C_QTY+F]]))</f>
        <v>#REF!</v>
      </c>
      <c r="Z9" s="20" t="e">
        <f>IF(Table2[[#This Row],[NB BM_C_QTY+F]]="",Table2[[#This Row],[Column33]],INDEX([1]!db[STN X],Table2[[#This Row],[NB BM_C_QTY+F]]))</f>
        <v>#REF!</v>
      </c>
      <c r="AA9" s="20" t="e">
        <f>INDEX([1]!db[SUPPLIER],Table2[[#This Row],[NB BM_C_QTY+F]],0)</f>
        <v>#REF!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9" s="20" t="str">
        <f>Table2[[#This Row],[CONCAT]]&amp;LOWER(SUBSTITUTE(SUBSTITUTE(SUBSTITUTE(Table2[[#This Row],[KET]]&amp;"ARTO MORO"," ",""),")",""),"(",""))</f>
        <v>binderclipjk10560grsartomoro</v>
      </c>
      <c r="AD9" s="20" t="e">
        <f>_xlfn.IFNA(MATCH(Table2[[#This Row],[Column2]],[1]!db[NB BM_C_QTY+F],0),"")</f>
        <v>#REF!</v>
      </c>
      <c r="AE9" s="20" t="e">
        <f>_xlfn.IFNA(MATCH(Table2[[#This Row],[Column2]],[2]!Table6[NB BM_C_QTY+F],0),"")</f>
        <v>#REF!</v>
      </c>
      <c r="AF9" s="20" t="e">
        <f>IF(Table2[[#This Row],[NB BM_C_QTY+F]]="",Table2[[#This Row],[KET]],"")</f>
        <v>#REF!</v>
      </c>
      <c r="AG9" s="20" t="e">
        <f>IF(Table2[[#This Row],[Column3]]="","",AJ7)</f>
        <v>#REF!</v>
      </c>
      <c r="AH9" s="20" t="e">
        <f>IF(Table2[[#This Row],[Column3]]="","",AK7)</f>
        <v>#REF!</v>
      </c>
      <c r="AJ9" s="9">
        <v>50</v>
      </c>
      <c r="AK9" s="9" t="s">
        <v>5379</v>
      </c>
    </row>
    <row r="10" spans="1:39">
      <c r="A10" s="14" t="str">
        <f ca="1">IF(Table2[[#This Row],[TT]]&lt;1,"",(COUNT(INDIRECT("a"&amp;ROW(Table2[[#Headers],[//]])&amp;":a"&amp;ROW()-1))+1))</f>
        <v/>
      </c>
      <c r="B10" s="14">
        <v>1</v>
      </c>
      <c r="C10" s="9" t="s">
        <v>5535</v>
      </c>
      <c r="D10" s="16">
        <v>0</v>
      </c>
      <c r="E10" s="16" t="s">
        <v>5401</v>
      </c>
      <c r="F10" s="16" t="e">
        <f>_xlfn.IFNA(Table2[[#This Row],[NB BM_C_QTY+F]],"")</f>
        <v>#REF!</v>
      </c>
      <c r="G10" s="24">
        <f>IF(Table2[[#This Row],[M5B]]="",Table2[[#This Row],[M5B_h]],SUM(Table2[[#This Row],[M5B_h]],Table2[[#This Row],[M5B]]))</f>
        <v>0</v>
      </c>
      <c r="H10" s="19">
        <v>0</v>
      </c>
      <c r="I10" s="94">
        <f>IF(Table2[[#This Row],[M1A]]="",0,Table2[[#This Row],[M1A]]-Table2[[#This Row],[AWAL]]-Table2[[#This Row],[M1MA]]-Table2[[#This Row],[M1KE]])</f>
        <v>-1</v>
      </c>
      <c r="J10" s="94">
        <f>SUMIF(Table6[NB BM_C_QTY+F],Table2[[#This Row],[Column2]],Table6[C])</f>
        <v>1</v>
      </c>
      <c r="K10" s="94">
        <f>-1*SUMIF(Table5[CONCAT],Table2[[#This Row],[Column2]],Table5[3])</f>
        <v>0</v>
      </c>
      <c r="L10" s="19"/>
      <c r="M10" s="17" t="str">
        <f>IF(Table2[[#This Row],[M2A]]="","",SUM(Table2[[#This Row],[M2A]]-Table2[[#This Row],[M2B_h]]))</f>
        <v/>
      </c>
      <c r="O10" s="17" t="str">
        <f>IF(Table2[[#This Row],[M3A]]="","",SUM(Table2[[#This Row],[M3A]]-Table2[[#This Row],[M3B_h]]))</f>
        <v/>
      </c>
      <c r="P10" s="9"/>
      <c r="Q10" s="17" t="str">
        <f>IF(Table2[[#This Row],[M4A]]="","",SUM(Table2[[#This Row],[M4A]]-Table2[[#This Row],[M4B_h]]))</f>
        <v/>
      </c>
      <c r="R10" s="17"/>
      <c r="S10" s="17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0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 t="shared" si="0"/>
        <v>ARTO MORO</v>
      </c>
      <c r="Y10" s="20" t="e">
        <f>IF(Table2[[#This Row],[NB BM_C_QTY+F]]="",Table2[[#This Row],[Column32]],INDEX([1]!db[QTY X],Table2[[#This Row],[NB BM_C_QTY+F]]))</f>
        <v>#REF!</v>
      </c>
      <c r="Z10" s="20" t="e">
        <f>IF(Table2[[#This Row],[NB BM_C_QTY+F]]="",Table2[[#This Row],[Column33]],INDEX([1]!db[STN X],Table2[[#This Row],[NB BM_C_QTY+F]]))</f>
        <v>#REF!</v>
      </c>
      <c r="AA10" s="20" t="e">
        <f>INDEX([1]!db[SUPPLIER],Table2[[#This Row],[NB BM_C_QTY+F]],0)</f>
        <v>#REF!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10" s="20" t="str">
        <f>Table2[[#This Row],[CONCAT]]&amp;LOWER(SUBSTITUTE(SUBSTITUTE(SUBSTITUTE(Table2[[#This Row],[KET]]&amp;"ARTO MORO"," ",""),")",""),"(",""))</f>
        <v>binderclipjk105cd48drm60pcsartomoro</v>
      </c>
      <c r="AD10" s="20" t="e">
        <f>_xlfn.IFNA(MATCH(Table2[[#This Row],[Column2]],[1]!db[NB BM_C_QTY+F],0),"")</f>
        <v>#REF!</v>
      </c>
      <c r="AE10" s="20" t="e">
        <f>_xlfn.IFNA(MATCH(Table2[[#This Row],[Column2]],[2]!Table6[NB BM_C_QTY+F],0),"")</f>
        <v>#REF!</v>
      </c>
      <c r="AF10" s="20" t="e">
        <f>IF(Table2[[#This Row],[NB BM_C_QTY+F]]="",Table2[[#This Row],[KET]],"")</f>
        <v>#REF!</v>
      </c>
      <c r="AG10" s="20" t="e">
        <f>IF(Table2[[#This Row],[Column3]]="","",AJ8)</f>
        <v>#REF!</v>
      </c>
      <c r="AH10" s="20" t="e">
        <f>IF(Table2[[#This Row],[Column3]]="","",AK8)</f>
        <v>#REF!</v>
      </c>
      <c r="AJ10" s="9">
        <v>50</v>
      </c>
      <c r="AK10" s="9" t="s">
        <v>5379</v>
      </c>
    </row>
    <row r="11" spans="1:39">
      <c r="A11" s="9" t="str">
        <f ca="1">IF(Table2[[#This Row],[TT]]&lt;1,"",(COUNT(INDIRECT("a"&amp;ROW(Table2[[#Headers],[//]])&amp;":a"&amp;ROW()-1))+1))</f>
        <v/>
      </c>
      <c r="B11" s="9">
        <v>1</v>
      </c>
      <c r="C11" s="9" t="s">
        <v>4991</v>
      </c>
      <c r="D11" s="16">
        <v>0</v>
      </c>
      <c r="E11" s="16" t="s">
        <v>2099</v>
      </c>
      <c r="F11" s="16" t="e">
        <f>_xlfn.IFNA(Table2[[#This Row],[NB BM_C_QTY+F]],"")</f>
        <v>#REF!</v>
      </c>
      <c r="G11" s="24">
        <f>IF(Table2[[#This Row],[M5B]]="",Table2[[#This Row],[M5B_h]],SUM(Table2[[#This Row],[M5B_h]],Table2[[#This Row],[M5B]]))</f>
        <v>0</v>
      </c>
      <c r="H11" s="18"/>
      <c r="I11" s="94">
        <f>IF(Table2[[#This Row],[M1A]]="",0,Table2[[#This Row],[M1A]]-Table2[[#This Row],[AWAL]]-Table2[[#This Row],[M1MA]]-Table2[[#This Row],[M1KE]])</f>
        <v>0</v>
      </c>
      <c r="J11" s="94">
        <f>SUMIF(Table6[NB BM_C_QTY+F],Table2[[#This Row],[Column2]],Table6[C])</f>
        <v>0</v>
      </c>
      <c r="K11" s="94">
        <f>-1*SUMIF(Table5[CONCAT],Table2[[#This Row],[Column2]],Table5[3])</f>
        <v>0</v>
      </c>
      <c r="L11" s="18"/>
      <c r="M11" s="16" t="str">
        <f>IF(Table2[[#This Row],[M2A]]="","",SUM(Table2[[#This Row],[M2A]]-Table2[[#This Row],[M2B_h]]))</f>
        <v/>
      </c>
      <c r="O11" s="16" t="str">
        <f>IF(Table2[[#This Row],[M3A]]="","",SUM(Table2[[#This Row],[M3A]]-Table2[[#This Row],[M3B_h]]))</f>
        <v/>
      </c>
      <c r="P11" s="9"/>
      <c r="Q11" s="16" t="str">
        <f>IF(Table2[[#This Row],[M4A]]="","",SUM(Table2[[#This Row],[M4A]]-Table2[[#This Row],[M4B_h]]))</f>
        <v/>
      </c>
      <c r="S11" s="16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0</v>
      </c>
      <c r="U11" s="20">
        <f>SUM(Table2[[#This Row],[M2B]],Table2[[#This Row],[M2B_h]])</f>
        <v>0</v>
      </c>
      <c r="V11" s="20">
        <f>SUM(Table2[[#This Row],[M3B]],Table2[[#This Row],[M3B_h]])</f>
        <v>0</v>
      </c>
      <c r="W11" s="20">
        <f>SUM(Table2[[#This Row],[M4B]],Table2[[#This Row],[M4B_h]])</f>
        <v>0</v>
      </c>
      <c r="X11" s="20" t="str">
        <f t="shared" si="0"/>
        <v>ARTO MORO</v>
      </c>
      <c r="Y11" s="20" t="e">
        <f>IF(Table2[[#This Row],[NB BM_C_QTY+F]]="",Table2[[#This Row],[Column32]],INDEX([1]!db[QTY X],Table2[[#This Row],[NB BM_C_QTY+F]]))</f>
        <v>#REF!</v>
      </c>
      <c r="Z11" s="20" t="e">
        <f>IF(Table2[[#This Row],[NB BM_C_QTY+F]]="",Table2[[#This Row],[Column33]],INDEX([1]!db[STN X],Table2[[#This Row],[NB BM_C_QTY+F]]))</f>
        <v>#REF!</v>
      </c>
      <c r="AA11" s="20" t="e">
        <f>INDEX([1]!db[SUPPLIER],Table2[[#This Row],[NB BM_C_QTY+F]],0)</f>
        <v>#REF!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11" s="20" t="str">
        <f>Table2[[#This Row],[CONCAT]]&amp;LOWER(SUBSTITUTE(SUBSTITUTE(SUBSTITUTE(Table2[[#This Row],[KET]]&amp;"ARTO MORO"," ",""),")",""),"(",""))</f>
        <v>binderclipjk10750grsartomoro</v>
      </c>
      <c r="AD11" s="20" t="e">
        <f>_xlfn.IFNA(MATCH(Table2[[#This Row],[Column2]],[1]!db[NB BM_C_QTY+F],0),"")</f>
        <v>#REF!</v>
      </c>
      <c r="AE11" s="20" t="e">
        <f>_xlfn.IFNA(MATCH(Table2[[#This Row],[Column2]],[2]!Table6[NB BM_C_QTY+F],0),"")</f>
        <v>#REF!</v>
      </c>
      <c r="AF11" s="20" t="e">
        <f>IF(Table2[[#This Row],[NB BM_C_QTY+F]]="",Table2[[#This Row],[KET]],"")</f>
        <v>#REF!</v>
      </c>
      <c r="AG11" s="20" t="e">
        <f>IF(Table2[[#This Row],[Column3]]="","",AJ9)</f>
        <v>#REF!</v>
      </c>
      <c r="AH11" s="20" t="e">
        <f>IF(Table2[[#This Row],[Column3]]="","",AK9)</f>
        <v>#REF!</v>
      </c>
      <c r="AJ11" s="9">
        <v>30</v>
      </c>
      <c r="AK11" s="9" t="s">
        <v>5379</v>
      </c>
    </row>
    <row r="12" spans="1:39">
      <c r="A12" s="9" t="str">
        <f ca="1">IF(Table2[[#This Row],[TT]]&lt;1,"",(COUNT(INDIRECT("a"&amp;ROW(Table2[[#Headers],[//]])&amp;":a"&amp;ROW()-1))+1))</f>
        <v/>
      </c>
      <c r="B12" s="9">
        <v>1</v>
      </c>
      <c r="C12" s="9" t="s">
        <v>5536</v>
      </c>
      <c r="D12" s="16">
        <v>0</v>
      </c>
      <c r="E12" s="16" t="s">
        <v>5403</v>
      </c>
      <c r="F12" s="16" t="e">
        <f>_xlfn.IFNA(Table2[[#This Row],[NB BM_C_QTY+F]],"")</f>
        <v>#REF!</v>
      </c>
      <c r="G12" s="24">
        <f>IF(Table2[[#This Row],[M5B]]="",Table2[[#This Row],[M5B_h]],SUM(Table2[[#This Row],[M5B_h]],Table2[[#This Row],[M5B]]))</f>
        <v>0</v>
      </c>
      <c r="H12" s="18">
        <v>0</v>
      </c>
      <c r="I12" s="94">
        <f>IF(Table2[[#This Row],[M1A]]="",0,Table2[[#This Row],[M1A]]-Table2[[#This Row],[AWAL]]-Table2[[#This Row],[M1MA]]-Table2[[#This Row],[M1KE]])</f>
        <v>-1</v>
      </c>
      <c r="J12" s="94">
        <f>SUMIF(Table6[NB BM_C_QTY+F],Table2[[#This Row],[Column2]],Table6[C])</f>
        <v>1</v>
      </c>
      <c r="K12" s="94">
        <f>-1*SUMIF(Table5[CONCAT],Table2[[#This Row],[Column2]],Table5[3])</f>
        <v>0</v>
      </c>
      <c r="L12" s="18"/>
      <c r="M12" s="16" t="str">
        <f>IF(Table2[[#This Row],[M2A]]="","",SUM(Table2[[#This Row],[M2A]]-Table2[[#This Row],[M2B_h]]))</f>
        <v/>
      </c>
      <c r="O12" s="16" t="str">
        <f>IF(Table2[[#This Row],[M3A]]="","",SUM(Table2[[#This Row],[M3A]]-Table2[[#This Row],[M3B_h]]))</f>
        <v/>
      </c>
      <c r="P12" s="9"/>
      <c r="Q12" s="16" t="str">
        <f>IF(Table2[[#This Row],[M4A]]="","",SUM(Table2[[#This Row],[M4A]]-Table2[[#This Row],[M4B_h]]))</f>
        <v/>
      </c>
      <c r="S12" s="16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0</v>
      </c>
      <c r="U12" s="20">
        <f>SUM(Table2[[#This Row],[M2B]],Table2[[#This Row],[M2B_h]])</f>
        <v>0</v>
      </c>
      <c r="V12" s="20">
        <f>SUM(Table2[[#This Row],[M3B]],Table2[[#This Row],[M3B_h]])</f>
        <v>0</v>
      </c>
      <c r="W12" s="20">
        <f>SUM(Table2[[#This Row],[M4B]],Table2[[#This Row],[M4B_h]])</f>
        <v>0</v>
      </c>
      <c r="X12" s="20" t="str">
        <f t="shared" si="0"/>
        <v>ARTO MORO</v>
      </c>
      <c r="Y12" s="20" t="e">
        <f>IF(Table2[[#This Row],[NB BM_C_QTY+F]]="",Table2[[#This Row],[Column32]],INDEX([1]!db[QTY X],Table2[[#This Row],[NB BM_C_QTY+F]]))</f>
        <v>#REF!</v>
      </c>
      <c r="Z12" s="20" t="e">
        <f>IF(Table2[[#This Row],[NB BM_C_QTY+F]]="",Table2[[#This Row],[Column33]],INDEX([1]!db[STN X],Table2[[#This Row],[NB BM_C_QTY+F]]))</f>
        <v>#REF!</v>
      </c>
      <c r="AA12" s="20" t="e">
        <f>INDEX([1]!db[SUPPLIER],Table2[[#This Row],[NB BM_C_QTY+F]],0)</f>
        <v>#REF!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2" s="20" t="str">
        <f>Table2[[#This Row],[CONCAT]]&amp;LOWER(SUBSTITUTE(SUBSTITUTE(SUBSTITUTE(Table2[[#This Row],[KET]]&amp;"ARTO MORO"," ",""),")",""),"(",""))</f>
        <v>binderclipjk107cd96drm40pcsartomoro</v>
      </c>
      <c r="AD12" s="20" t="e">
        <f>_xlfn.IFNA(MATCH(Table2[[#This Row],[Column2]],[1]!db[NB BM_C_QTY+F],0),"")</f>
        <v>#REF!</v>
      </c>
      <c r="AE12" s="20" t="e">
        <f>_xlfn.IFNA(MATCH(Table2[[#This Row],[Column2]],[2]!Table6[NB BM_C_QTY+F],0),"")</f>
        <v>#REF!</v>
      </c>
      <c r="AF12" s="20" t="e">
        <f>IF(Table2[[#This Row],[NB BM_C_QTY+F]]="",Table2[[#This Row],[KET]],"")</f>
        <v>#REF!</v>
      </c>
      <c r="AG12" s="20" t="e">
        <f>IF(Table2[[#This Row],[Column3]]="","",AJ10)</f>
        <v>#REF!</v>
      </c>
      <c r="AH12" s="20" t="e">
        <f>IF(Table2[[#This Row],[Column3]]="","",AK10)</f>
        <v>#REF!</v>
      </c>
      <c r="AJ12" s="9">
        <v>30</v>
      </c>
      <c r="AK12" s="9" t="s">
        <v>5379</v>
      </c>
    </row>
    <row r="13" spans="1:39">
      <c r="A13" s="14" t="str">
        <f ca="1">IF(Table2[[#This Row],[TT]]&lt;1,"",(COUNT(INDIRECT("a"&amp;ROW(Table2[[#Headers],[//]])&amp;":a"&amp;ROW()-1))+1))</f>
        <v/>
      </c>
      <c r="B13" s="14">
        <v>1</v>
      </c>
      <c r="C13" s="11" t="s">
        <v>4992</v>
      </c>
      <c r="D13" s="16">
        <v>0</v>
      </c>
      <c r="E13" s="16" t="s">
        <v>2011</v>
      </c>
      <c r="F13" s="16" t="e">
        <f>_xlfn.IFNA(Table2[[#This Row],[NB BM_C_QTY+F]],"")</f>
        <v>#REF!</v>
      </c>
      <c r="G13" s="24">
        <f>IF(Table2[[#This Row],[M5B]]="",Table2[[#This Row],[M5B_h]],SUM(Table2[[#This Row],[M5B_h]],Table2[[#This Row],[M5B]]))</f>
        <v>0</v>
      </c>
      <c r="H13" s="19"/>
      <c r="I13" s="94">
        <f>IF(Table2[[#This Row],[M1A]]="",0,Table2[[#This Row],[M1A]]-Table2[[#This Row],[AWAL]]-Table2[[#This Row],[M1MA]]-Table2[[#This Row],[M1KE]])</f>
        <v>0</v>
      </c>
      <c r="J13" s="94">
        <f>SUMIF(Table6[NB BM_C_QTY+F],Table2[[#This Row],[Column2]],Table6[C])</f>
        <v>0</v>
      </c>
      <c r="K13" s="94">
        <f>-1*SUMIF(Table5[CONCAT],Table2[[#This Row],[Column2]],Table5[3])</f>
        <v>0</v>
      </c>
      <c r="L13" s="19"/>
      <c r="M13" s="16" t="str">
        <f>IF(Table2[[#This Row],[M2A]]="","",SUM(Table2[[#This Row],[M2A]]-Table2[[#This Row],[M2B_h]]))</f>
        <v/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0</v>
      </c>
      <c r="U13" s="20">
        <f>SUM(Table2[[#This Row],[M2B]],Table2[[#This Row],[M2B_h]])</f>
        <v>0</v>
      </c>
      <c r="V13" s="20">
        <f>SUM(Table2[[#This Row],[M3B]],Table2[[#This Row],[M3B_h]])</f>
        <v>0</v>
      </c>
      <c r="W13" s="20">
        <f>SUM(Table2[[#This Row],[M4B]],Table2[[#This Row],[M4B_h]])</f>
        <v>0</v>
      </c>
      <c r="X13" s="20" t="str">
        <f t="shared" si="0"/>
        <v>ARTO MORO</v>
      </c>
      <c r="Y13" s="20" t="e">
        <f>IF(Table2[[#This Row],[NB BM_C_QTY+F]]="",Table2[[#This Row],[Column32]],INDEX([1]!db[QTY X],Table2[[#This Row],[NB BM_C_QTY+F]]))</f>
        <v>#REF!</v>
      </c>
      <c r="Z13" s="20" t="e">
        <f>IF(Table2[[#This Row],[NB BM_C_QTY+F]]="",Table2[[#This Row],[Column33]],INDEX([1]!db[STN X],Table2[[#This Row],[NB BM_C_QTY+F]]))</f>
        <v>#REF!</v>
      </c>
      <c r="AA13" s="20" t="e">
        <f>INDEX([1]!db[SUPPLIER],Table2[[#This Row],[NB BM_C_QTY+F]],0)</f>
        <v>#REF!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3" s="20" t="str">
        <f>Table2[[#This Row],[CONCAT]]&amp;LOWER(SUBSTITUTE(SUBSTITUTE(SUBSTITUTE(Table2[[#This Row],[KET]]&amp;"ARTO MORO"," ",""),")",""),"(",""))</f>
        <v>binderclipjk11130grsartomoro</v>
      </c>
      <c r="AD13" s="20" t="e">
        <f>_xlfn.IFNA(MATCH(Table2[[#This Row],[Column2]],[1]!db[NB BM_C_QTY+F],0),"")</f>
        <v>#REF!</v>
      </c>
      <c r="AE13" s="20" t="e">
        <f>_xlfn.IFNA(MATCH(Table2[[#This Row],[Column2]],[2]!Table6[NB BM_C_QTY+F],0),"")</f>
        <v>#REF!</v>
      </c>
      <c r="AF13" s="20" t="e">
        <f>IF(Table2[[#This Row],[NB BM_C_QTY+F]]="",Table2[[#This Row],[KET]],"")</f>
        <v>#REF!</v>
      </c>
      <c r="AG13" s="20" t="e">
        <f>IF(Table2[[#This Row],[Column3]]="","",AJ12)</f>
        <v>#REF!</v>
      </c>
      <c r="AH13" s="20" t="e">
        <f>IF(Table2[[#This Row],[Column3]]="","",AK12)</f>
        <v>#REF!</v>
      </c>
      <c r="AJ13" s="9">
        <v>20</v>
      </c>
      <c r="AK13" s="9" t="s">
        <v>5379</v>
      </c>
    </row>
    <row r="14" spans="1:39">
      <c r="A14" s="14" t="str">
        <f ca="1">IF(Table2[[#This Row],[TT]]&lt;1,"",(COUNT(INDIRECT("a"&amp;ROW(Table2[[#Headers],[//]])&amp;":a"&amp;ROW()-1))+1))</f>
        <v/>
      </c>
      <c r="B14" s="14">
        <v>1</v>
      </c>
      <c r="C14" s="11" t="s">
        <v>4993</v>
      </c>
      <c r="D14" s="16">
        <v>0</v>
      </c>
      <c r="E14" s="16" t="s">
        <v>2100</v>
      </c>
      <c r="F14" s="16" t="e">
        <f>_xlfn.IFNA(Table2[[#This Row],[NB BM_C_QTY+F]],"")</f>
        <v>#REF!</v>
      </c>
      <c r="G14" s="24">
        <f>IF(Table2[[#This Row],[M5B]]="",Table2[[#This Row],[M5B_h]],SUM(Table2[[#This Row],[M5B_h]],Table2[[#This Row],[M5B]]))</f>
        <v>0</v>
      </c>
      <c r="H14" s="19">
        <v>0</v>
      </c>
      <c r="I14" s="94">
        <f>IF(Table2[[#This Row],[M1A]]="",0,Table2[[#This Row],[M1A]]-Table2[[#This Row],[AWAL]]-Table2[[#This Row],[M1MA]]-Table2[[#This Row],[M1KE]])</f>
        <v>-2</v>
      </c>
      <c r="J14" s="94">
        <f>SUMIF(Table6[NB BM_C_QTY+F],Table2[[#This Row],[Column2]],Table6[C])</f>
        <v>2</v>
      </c>
      <c r="K14" s="94">
        <f>-1*SUMIF(Table5[CONCAT],Table2[[#This Row],[Column2]],Table5[3])</f>
        <v>0</v>
      </c>
      <c r="L14" s="18"/>
      <c r="M14" s="16" t="str">
        <f>IF(Table2[[#This Row],[M2A]]="","",SUM(Table2[[#This Row],[M2A]]-Table2[[#This Row],[M2B_h]]))</f>
        <v/>
      </c>
      <c r="O14" s="17" t="str">
        <f>IF(Table2[[#This Row],[M3A]]="","",SUM(Table2[[#This Row],[M3A]]-Table2[[#This Row],[M3B_h]]))</f>
        <v/>
      </c>
      <c r="Q14" s="17" t="str">
        <f>IF(Table2[[#This Row],[M4A]]="","",SUM(Table2[[#This Row],[M4A]]-Table2[[#This Row],[M4B_h]]))</f>
        <v/>
      </c>
      <c r="R14" s="17"/>
      <c r="S14" s="17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0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 t="shared" si="0"/>
        <v>ARTO MORO</v>
      </c>
      <c r="Y14" s="20" t="e">
        <f>IF(Table2[[#This Row],[NB BM_C_QTY+F]]="",Table2[[#This Row],[Column32]],INDEX([1]!db[QTY X],Table2[[#This Row],[NB BM_C_QTY+F]]))</f>
        <v>#REF!</v>
      </c>
      <c r="Z14" s="20" t="e">
        <f>IF(Table2[[#This Row],[NB BM_C_QTY+F]]="",Table2[[#This Row],[Column33]],INDEX([1]!db[STN X],Table2[[#This Row],[NB BM_C_QTY+F]]))</f>
        <v>#REF!</v>
      </c>
      <c r="AA14" s="20" t="e">
        <f>INDEX([1]!db[SUPPLIER],Table2[[#This Row],[NB BM_C_QTY+F]],0)</f>
        <v>#REF!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4" s="20" t="str">
        <f>Table2[[#This Row],[CONCAT]]&amp;LOWER(SUBSTITUTE(SUBSTITUTE(SUBSTITUTE(Table2[[#This Row],[KET]]&amp;"ARTO MORO"," ",""),")",""),"(",""))</f>
        <v>binderclipjk15520grsartomoro</v>
      </c>
      <c r="AD14" s="20" t="e">
        <f>_xlfn.IFNA(MATCH(Table2[[#This Row],[Column2]],[1]!db[NB BM_C_QTY+F],0),"")</f>
        <v>#REF!</v>
      </c>
      <c r="AE14" s="20" t="e">
        <f>_xlfn.IFNA(MATCH(Table2[[#This Row],[Column2]],[2]!Table6[NB BM_C_QTY+F],0),"")</f>
        <v>#REF!</v>
      </c>
      <c r="AF14" s="20" t="e">
        <f>IF(Table2[[#This Row],[NB BM_C_QTY+F]]="",Table2[[#This Row],[KET]],"")</f>
        <v>#REF!</v>
      </c>
      <c r="AG14" s="20" t="e">
        <f>IF(Table2[[#This Row],[Column3]]="","",AJ13)</f>
        <v>#REF!</v>
      </c>
      <c r="AH14" s="20" t="e">
        <f>IF(Table2[[#This Row],[Column3]]="","",AK13)</f>
        <v>#REF!</v>
      </c>
      <c r="AJ14" s="9">
        <v>10</v>
      </c>
      <c r="AK14" s="9" t="s">
        <v>5379</v>
      </c>
    </row>
    <row r="15" spans="1:39">
      <c r="A15" s="14">
        <f ca="1">IF(Table2[[#This Row],[TT]]&lt;1,"",(COUNT(INDIRECT("a"&amp;ROW(Table2[[#Headers],[//]])&amp;":a"&amp;ROW()-1))+1))</f>
        <v>3</v>
      </c>
      <c r="B15" s="14">
        <v>1</v>
      </c>
      <c r="C15" s="11" t="s">
        <v>4994</v>
      </c>
      <c r="D15" s="16">
        <v>0</v>
      </c>
      <c r="E15" s="16" t="s">
        <v>2101</v>
      </c>
      <c r="F15" s="16" t="e">
        <f>_xlfn.IFNA(Table2[[#This Row],[NB BM_C_QTY+F]],"")</f>
        <v>#REF!</v>
      </c>
      <c r="G15" s="24">
        <f>IF(Table2[[#This Row],[M5B]]="",Table2[[#This Row],[M5B_h]],SUM(Table2[[#This Row],[M5B_h]],Table2[[#This Row],[M5B]]))</f>
        <v>1</v>
      </c>
      <c r="H15" s="19">
        <v>1</v>
      </c>
      <c r="I15" s="94">
        <f>IF(Table2[[#This Row],[M1A]]="",0,Table2[[#This Row],[M1A]]-Table2[[#This Row],[AWAL]]-Table2[[#This Row],[M1MA]]-Table2[[#This Row],[M1KE]])</f>
        <v>-1</v>
      </c>
      <c r="J15" s="94">
        <f>SUMIF(Table6[NB BM_C_QTY+F],Table2[[#This Row],[Column2]],Table6[C])</f>
        <v>2</v>
      </c>
      <c r="K15" s="94">
        <f>-1*SUMIF(Table5[CONCAT],Table2[[#This Row],[Column2]],Table5[3])</f>
        <v>0</v>
      </c>
      <c r="L15" s="18"/>
      <c r="M15" s="16" t="str">
        <f>IF(Table2[[#This Row],[M2A]]="","",SUM(Table2[[#This Row],[M2A]]-Table2[[#This Row],[M2B_h]]))</f>
        <v/>
      </c>
      <c r="O15" s="17" t="str">
        <f>IF(Table2[[#This Row],[M3A]]="","",SUM(Table2[[#This Row],[M3A]]-Table2[[#This Row],[M3B_h]]))</f>
        <v/>
      </c>
      <c r="Q15" s="17" t="str">
        <f>IF(Table2[[#This Row],[M4A]]="","",SUM(Table2[[#This Row],[M4A]]-Table2[[#This Row],[M4B_h]]))</f>
        <v/>
      </c>
      <c r="R15" s="17"/>
      <c r="S15" s="17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1</v>
      </c>
      <c r="U15" s="20">
        <f>SUM(Table2[[#This Row],[M2B]],Table2[[#This Row],[M2B_h]])</f>
        <v>1</v>
      </c>
      <c r="V15" s="20">
        <f>SUM(Table2[[#This Row],[M3B]],Table2[[#This Row],[M3B_h]])</f>
        <v>1</v>
      </c>
      <c r="W15" s="20">
        <f>SUM(Table2[[#This Row],[M4B]],Table2[[#This Row],[M4B_h]])</f>
        <v>1</v>
      </c>
      <c r="X15" s="20" t="str">
        <f t="shared" si="0"/>
        <v>ARTO MORO</v>
      </c>
      <c r="Y15" s="20" t="e">
        <f>IF(Table2[[#This Row],[NB BM_C_QTY+F]]="",Table2[[#This Row],[Column32]],INDEX([1]!db[QTY X],Table2[[#This Row],[NB BM_C_QTY+F]]))</f>
        <v>#REF!</v>
      </c>
      <c r="Z15" s="20" t="e">
        <f>IF(Table2[[#This Row],[NB BM_C_QTY+F]]="",Table2[[#This Row],[Column33]],INDEX([1]!db[STN X],Table2[[#This Row],[NB BM_C_QTY+F]]))</f>
        <v>#REF!</v>
      </c>
      <c r="AA15" s="20" t="e">
        <f>INDEX([1]!db[SUPPLIER],Table2[[#This Row],[NB BM_C_QTY+F]],0)</f>
        <v>#REF!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5" s="20" t="str">
        <f>Table2[[#This Row],[CONCAT]]&amp;LOWER(SUBSTITUTE(SUBSTITUTE(SUBSTITUTE(Table2[[#This Row],[KET]]&amp;"ARTO MORO"," ",""),")",""),"(",""))</f>
        <v>binderclipjk20010grsartomoro</v>
      </c>
      <c r="AD15" s="20" t="e">
        <f>_xlfn.IFNA(MATCH(Table2[[#This Row],[Column2]],[1]!db[NB BM_C_QTY+F],0),"")</f>
        <v>#REF!</v>
      </c>
      <c r="AE15" s="20" t="e">
        <f>_xlfn.IFNA(MATCH(Table2[[#This Row],[Column2]],[2]!Table6[NB BM_C_QTY+F],0),"")</f>
        <v>#REF!</v>
      </c>
      <c r="AF15" s="20" t="e">
        <f>IF(Table2[[#This Row],[NB BM_C_QTY+F]]="",Table2[[#This Row],[KET]],"")</f>
        <v>#REF!</v>
      </c>
      <c r="AG15" s="20" t="e">
        <f>IF(Table2[[#This Row],[Column3]]="","",AJ14)</f>
        <v>#REF!</v>
      </c>
      <c r="AH15" s="20" t="e">
        <f>IF(Table2[[#This Row],[Column3]]="","",AK14)</f>
        <v>#REF!</v>
      </c>
      <c r="AJ15" s="9">
        <v>5</v>
      </c>
      <c r="AK15" s="9" t="s">
        <v>5379</v>
      </c>
    </row>
    <row r="16" spans="1:39">
      <c r="A16" s="9" t="str">
        <f ca="1">IF(Table2[[#This Row],[TT]]&lt;1,"",(COUNT(INDIRECT("a"&amp;ROW(Table2[[#Headers],[//]])&amp;":a"&amp;ROW()-1))+1))</f>
        <v/>
      </c>
      <c r="B16" s="9">
        <v>1</v>
      </c>
      <c r="C16" s="11" t="s">
        <v>4995</v>
      </c>
      <c r="D16" s="16">
        <v>0</v>
      </c>
      <c r="E16" s="16" t="s">
        <v>2098</v>
      </c>
      <c r="F16" s="16" t="e">
        <f>_xlfn.IFNA(Table2[[#This Row],[NB BM_C_QTY+F]],"")</f>
        <v>#REF!</v>
      </c>
      <c r="G16" s="24">
        <f>IF(Table2[[#This Row],[M5B]]="",Table2[[#This Row],[M5B_h]],SUM(Table2[[#This Row],[M5B_h]],Table2[[#This Row],[M5B]]))</f>
        <v>0</v>
      </c>
      <c r="H16" s="18">
        <v>0</v>
      </c>
      <c r="I16" s="94">
        <f>IF(Table2[[#This Row],[M1A]]="",0,Table2[[#This Row],[M1A]]-Table2[[#This Row],[AWAL]]-Table2[[#This Row],[M1MA]]-Table2[[#This Row],[M1KE]])</f>
        <v>-4</v>
      </c>
      <c r="J16" s="94">
        <f>SUMIF(Table6[NB BM_C_QTY+F],Table2[[#This Row],[Column2]],Table6[C])</f>
        <v>4</v>
      </c>
      <c r="K16" s="94">
        <f>-1*SUMIF(Table5[CONCAT],Table2[[#This Row],[Column2]],Table5[3])</f>
        <v>0</v>
      </c>
      <c r="L16" s="18"/>
      <c r="M16" s="16" t="str">
        <f>IF(Table2[[#This Row],[M2A]]="","",SUM(Table2[[#This Row],[M2A]]-Table2[[#This Row],[M2B_h]]))</f>
        <v/>
      </c>
      <c r="O16" s="16" t="str">
        <f>IF(Table2[[#This Row],[M3A]]="","",SUM(Table2[[#This Row],[M3A]]-Table2[[#This Row],[M3B_h]]))</f>
        <v/>
      </c>
      <c r="P16" s="9"/>
      <c r="Q16" s="16" t="str">
        <f>IF(Table2[[#This Row],[M4A]]="","",SUM(Table2[[#This Row],[M4A]]-Table2[[#This Row],[M4B_h]]))</f>
        <v/>
      </c>
      <c r="S16" s="16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0</v>
      </c>
      <c r="U16" s="20">
        <f>SUM(Table2[[#This Row],[M2B]],Table2[[#This Row],[M2B_h]])</f>
        <v>0</v>
      </c>
      <c r="V16" s="20">
        <f>SUM(Table2[[#This Row],[M3B]],Table2[[#This Row],[M3B_h]])</f>
        <v>0</v>
      </c>
      <c r="W16" s="20">
        <f>SUM(Table2[[#This Row],[M4B]],Table2[[#This Row],[M4B_h]])</f>
        <v>0</v>
      </c>
      <c r="X16" s="20" t="str">
        <f t="shared" si="0"/>
        <v>ARTO MORO</v>
      </c>
      <c r="Y16" s="20" t="e">
        <f>IF(Table2[[#This Row],[NB BM_C_QTY+F]]="",Table2[[#This Row],[Column32]],INDEX([1]!db[QTY X],Table2[[#This Row],[NB BM_C_QTY+F]]))</f>
        <v>#REF!</v>
      </c>
      <c r="Z16" s="20" t="e">
        <f>IF(Table2[[#This Row],[NB BM_C_QTY+F]]="",Table2[[#This Row],[Column33]],INDEX([1]!db[STN X],Table2[[#This Row],[NB BM_C_QTY+F]]))</f>
        <v>#REF!</v>
      </c>
      <c r="AA16" s="20" t="e">
        <f>INDEX([1]!db[SUPPLIER],Table2[[#This Row],[NB BM_C_QTY+F]],0)</f>
        <v>#REF!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6" s="20" t="str">
        <f>Table2[[#This Row],[CONCAT]]&amp;LOWER(SUBSTITUTE(SUBSTITUTE(SUBSTITUTE(Table2[[#This Row],[KET]]&amp;"ARTO MORO"," ",""),")",""),"(",""))</f>
        <v>binderclipjk2605grsartomoro</v>
      </c>
      <c r="AD16" s="20" t="e">
        <f>_xlfn.IFNA(MATCH(Table2[[#This Row],[Column2]],[1]!db[NB BM_C_QTY+F],0),"")</f>
        <v>#REF!</v>
      </c>
      <c r="AE16" s="20" t="e">
        <f>_xlfn.IFNA(MATCH(Table2[[#This Row],[Column2]],[2]!Table6[NB BM_C_QTY+F],0),"")</f>
        <v>#REF!</v>
      </c>
      <c r="AF16" s="20" t="e">
        <f>IF(Table2[[#This Row],[NB BM_C_QTY+F]]="",Table2[[#This Row],[KET]],"")</f>
        <v>#REF!</v>
      </c>
      <c r="AG16" s="20" t="e">
        <f>IF(Table2[[#This Row],[Column3]]="","",AJ15)</f>
        <v>#REF!</v>
      </c>
      <c r="AH16" s="20" t="e">
        <f>IF(Table2[[#This Row],[Column3]]="","",AK15)</f>
        <v>#REF!</v>
      </c>
      <c r="AJ16" s="9">
        <v>3</v>
      </c>
      <c r="AK16" s="9" t="s">
        <v>5379</v>
      </c>
    </row>
    <row r="17" spans="1:39">
      <c r="A17" s="14" t="str">
        <f ca="1">IF(Table2[[#This Row],[TT]]&lt;1,"",(COUNT(INDIRECT("a"&amp;ROW(Table2[[#Headers],[//]])&amp;":a"&amp;ROW()-1))+1))</f>
        <v/>
      </c>
      <c r="B17" s="14">
        <v>1</v>
      </c>
      <c r="C17" s="11" t="s">
        <v>2035</v>
      </c>
      <c r="D17" s="16">
        <v>0</v>
      </c>
      <c r="E17" s="16" t="s">
        <v>2036</v>
      </c>
      <c r="F17" s="16" t="e">
        <f>_xlfn.IFNA(Table2[[#This Row],[NB BM_C_QTY+F]],"")</f>
        <v>#REF!</v>
      </c>
      <c r="G17" s="24">
        <f>IF(Table2[[#This Row],[M5B]]="",Table2[[#This Row],[M5B_h]],SUM(Table2[[#This Row],[M5B_h]],Table2[[#This Row],[M5B]]))</f>
        <v>0</v>
      </c>
      <c r="H17" s="19"/>
      <c r="I17" s="94">
        <f>IF(Table2[[#This Row],[M1A]]="",0,Table2[[#This Row],[M1A]]-Table2[[#This Row],[AWAL]]-Table2[[#This Row],[M1MA]]-Table2[[#This Row],[M1KE]])</f>
        <v>0</v>
      </c>
      <c r="J17" s="94">
        <f>SUMIF(Table6[NB BM_C_QTY+F],Table2[[#This Row],[Column2]],Table6[C])</f>
        <v>0</v>
      </c>
      <c r="K17" s="94">
        <f>-1*SUMIF(Table5[CONCAT],Table2[[#This Row],[Column2]],Table5[3])</f>
        <v>0</v>
      </c>
      <c r="L17" s="19"/>
      <c r="M17" s="16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0</v>
      </c>
      <c r="U17" s="20">
        <f>SUM(Table2[[#This Row],[M2B]],Table2[[#This Row],[M2B_h]])</f>
        <v>0</v>
      </c>
      <c r="V17" s="20">
        <f>SUM(Table2[[#This Row],[M3B]],Table2[[#This Row],[M3B_h]])</f>
        <v>0</v>
      </c>
      <c r="W17" s="20">
        <f>SUM(Table2[[#This Row],[M4B]],Table2[[#This Row],[M4B_h]])</f>
        <v>0</v>
      </c>
      <c r="X17" s="20" t="str">
        <f t="shared" si="0"/>
        <v>ARTO MORO</v>
      </c>
      <c r="Y17" s="20" t="e">
        <f>IF(Table2[[#This Row],[NB BM_C_QTY+F]]="",Table2[[#This Row],[Column32]],INDEX([1]!db[QTY X],Table2[[#This Row],[NB BM_C_QTY+F]]))</f>
        <v>#REF!</v>
      </c>
      <c r="Z17" s="20" t="e">
        <f>IF(Table2[[#This Row],[NB BM_C_QTY+F]]="",Table2[[#This Row],[Column33]],INDEX([1]!db[STN X],Table2[[#This Row],[NB BM_C_QTY+F]]))</f>
        <v>#REF!</v>
      </c>
      <c r="AA17" s="20" t="e">
        <f>INDEX([1]!db[SUPPLIER],Table2[[#This Row],[NB BM_C_QTY+F]],0)</f>
        <v>#REF!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7" s="20" t="str">
        <f>Table2[[#This Row],[CONCAT]]&amp;LOWER(SUBSTITUTE(SUBSTITUTE(SUBSTITUTE(Table2[[#This Row],[KET]]&amp;"ARTO MORO"," ",""),")",""),"(",""))</f>
        <v>binderclipjk2803grsartomoro</v>
      </c>
      <c r="AD17" s="20" t="e">
        <f>_xlfn.IFNA(MATCH(Table2[[#This Row],[Column2]],[1]!db[NB BM_C_QTY+F],0),"")</f>
        <v>#REF!</v>
      </c>
      <c r="AE17" s="20" t="e">
        <f>_xlfn.IFNA(MATCH(Table2[[#This Row],[Column2]],[2]!Table6[NB BM_C_QTY+F],0),"")</f>
        <v>#REF!</v>
      </c>
      <c r="AF17" s="20" t="e">
        <f>IF(Table2[[#This Row],[NB BM_C_QTY+F]]="",Table2[[#This Row],[KET]],"")</f>
        <v>#REF!</v>
      </c>
      <c r="AG17" s="20" t="e">
        <f>IF(Table2[[#This Row],[Column3]]="","",AJ16)</f>
        <v>#REF!</v>
      </c>
      <c r="AH17" s="20" t="e">
        <f>IF(Table2[[#This Row],[Column3]]="","",AK16)</f>
        <v>#REF!</v>
      </c>
      <c r="AJ17" s="9">
        <v>2</v>
      </c>
      <c r="AK17" s="9" t="s">
        <v>5379</v>
      </c>
    </row>
    <row r="18" spans="1:39">
      <c r="A18" s="14">
        <f ca="1">IF(Table2[[#This Row],[TT]]&lt;1,"",(COUNT(INDIRECT("a"&amp;ROW(Table2[[#Headers],[//]])&amp;":a"&amp;ROW()-1))+1))</f>
        <v>4</v>
      </c>
      <c r="B18" s="14">
        <v>1</v>
      </c>
      <c r="C18" s="11" t="s">
        <v>4996</v>
      </c>
      <c r="D18" s="16">
        <v>1</v>
      </c>
      <c r="E18" s="16" t="s">
        <v>3601</v>
      </c>
      <c r="F18" s="16" t="e">
        <f>_xlfn.IFNA(Table2[[#This Row],[NB BM_C_QTY+F]],"")</f>
        <v>#REF!</v>
      </c>
      <c r="G18" s="24">
        <f>IF(Table2[[#This Row],[M5B]]="",Table2[[#This Row],[M5B_h]],SUM(Table2[[#This Row],[M5B_h]],Table2[[#This Row],[M5B]]))</f>
        <v>1</v>
      </c>
      <c r="H18" s="19"/>
      <c r="I18" s="94">
        <f>IF(Table2[[#This Row],[M1A]]="",0,Table2[[#This Row],[M1A]]-Table2[[#This Row],[AWAL]]-Table2[[#This Row],[M1MA]]-Table2[[#This Row],[M1KE]])</f>
        <v>0</v>
      </c>
      <c r="J18" s="94">
        <f>SUMIF(Table6[NB BM_C_QTY+F],Table2[[#This Row],[Column2]],Table6[C])</f>
        <v>0</v>
      </c>
      <c r="K18" s="94">
        <f>-1*SUMIF(Table5[CONCAT],Table2[[#This Row],[Column2]],Table5[3])</f>
        <v>0</v>
      </c>
      <c r="L18" s="18"/>
      <c r="M18" s="16" t="str">
        <f>IF(Table2[[#This Row],[M2A]]="","",SUM(Table2[[#This Row],[M2A]]-Table2[[#This Row],[M2B_h]]))</f>
        <v/>
      </c>
      <c r="O18" s="17" t="str">
        <f>IF(Table2[[#This Row],[M3A]]="","",SUM(Table2[[#This Row],[M3A]]-Table2[[#This Row],[M3B_h]]))</f>
        <v/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1</v>
      </c>
      <c r="U18" s="20">
        <f>SUM(Table2[[#This Row],[M2B]],Table2[[#This Row],[M2B_h]])</f>
        <v>1</v>
      </c>
      <c r="V18" s="20">
        <f>SUM(Table2[[#This Row],[M3B]],Table2[[#This Row],[M3B_h]])</f>
        <v>1</v>
      </c>
      <c r="W18" s="20">
        <f>SUM(Table2[[#This Row],[M4B]],Table2[[#This Row],[M4B_h]])</f>
        <v>1</v>
      </c>
      <c r="X18" s="20" t="str">
        <f t="shared" si="0"/>
        <v>ARTO MORO</v>
      </c>
      <c r="Y18" s="20" t="e">
        <f>IF(Table2[[#This Row],[NB BM_C_QTY+F]]="",Table2[[#This Row],[Column32]],INDEX([1]!db[QTY X],Table2[[#This Row],[NB BM_C_QTY+F]]))</f>
        <v>#REF!</v>
      </c>
      <c r="Z18" s="20" t="e">
        <f>IF(Table2[[#This Row],[NB BM_C_QTY+F]]="",Table2[[#This Row],[Column33]],INDEX([1]!db[STN X],Table2[[#This Row],[NB BM_C_QTY+F]]))</f>
        <v>#REF!</v>
      </c>
      <c r="AA18" s="20" t="e">
        <f>INDEX([1]!db[SUPPLIER],Table2[[#This Row],[NB BM_C_QTY+F]],0)</f>
        <v>#REF!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8" s="20" t="str">
        <f>Table2[[#This Row],[CONCAT]]&amp;LOWER(SUBSTITUTE(SUBSTITUTE(SUBSTITUTE(Table2[[#This Row],[KET]]&amp;"ARTO MORO"," ",""),")",""),"(",""))</f>
        <v>binderclipjk3002grsartomoro</v>
      </c>
      <c r="AD18" s="20" t="e">
        <f>_xlfn.IFNA(MATCH(Table2[[#This Row],[Column2]],[1]!db[NB BM_C_QTY+F],0),"")</f>
        <v>#REF!</v>
      </c>
      <c r="AE18" s="20" t="e">
        <f>_xlfn.IFNA(MATCH(Table2[[#This Row],[Column2]],[2]!Table6[NB BM_C_QTY+F],0),"")</f>
        <v>#REF!</v>
      </c>
      <c r="AF18" s="20" t="e">
        <f>IF(Table2[[#This Row],[NB BM_C_QTY+F]]="",Table2[[#This Row],[KET]],"")</f>
        <v>#REF!</v>
      </c>
      <c r="AG18" s="20" t="e">
        <f>IF(Table2[[#This Row],[Column3]]="","",AJ17)</f>
        <v>#REF!</v>
      </c>
      <c r="AH18" s="20" t="e">
        <f>IF(Table2[[#This Row],[Column3]]="","",AK17)</f>
        <v>#REF!</v>
      </c>
      <c r="AJ18" s="9">
        <v>50</v>
      </c>
      <c r="AK18" s="9" t="s">
        <v>5379</v>
      </c>
    </row>
    <row r="19" spans="1:39">
      <c r="A19" s="14">
        <f ca="1">IF(Table2[[#This Row],[TT]]&lt;1,"",(COUNT(INDIRECT("a"&amp;ROW(Table2[[#Headers],[//]])&amp;":a"&amp;ROW()-1))+1))</f>
        <v>5</v>
      </c>
      <c r="B19" s="14">
        <v>1</v>
      </c>
      <c r="C19" s="9" t="s">
        <v>5062</v>
      </c>
      <c r="D19" s="16">
        <v>5</v>
      </c>
      <c r="E19" s="16" t="s">
        <v>2099</v>
      </c>
      <c r="F19" s="16" t="e">
        <f>_xlfn.IFNA(Table2[[#This Row],[NB BM_C_QTY+F]],"")</f>
        <v>#REF!</v>
      </c>
      <c r="G19" s="24">
        <f>IF(Table2[[#This Row],[M5B]]="",Table2[[#This Row],[M5B_h]],SUM(Table2[[#This Row],[M5B_h]],Table2[[#This Row],[M5B]]))</f>
        <v>5</v>
      </c>
      <c r="H19" s="19"/>
      <c r="I19" s="94">
        <f>IF(Table2[[#This Row],[M1A]]="",0,Table2[[#This Row],[M1A]]-Table2[[#This Row],[AWAL]]-Table2[[#This Row],[M1MA]]-Table2[[#This Row],[M1KE]])</f>
        <v>0</v>
      </c>
      <c r="J19" s="94">
        <f>SUMIF(Table6[NB BM_C_QTY+F],Table2[[#This Row],[Column2]],Table6[C])</f>
        <v>0</v>
      </c>
      <c r="K19" s="94">
        <f>-1*SUMIF(Table5[CONCAT],Table2[[#This Row],[Column2]],Table5[3])</f>
        <v>0</v>
      </c>
      <c r="L19" s="19"/>
      <c r="M19" s="17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5</v>
      </c>
      <c r="U19" s="20">
        <f>SUM(Table2[[#This Row],[M2B]],Table2[[#This Row],[M2B_h]])</f>
        <v>5</v>
      </c>
      <c r="V19" s="20">
        <f>SUM(Table2[[#This Row],[M3B]],Table2[[#This Row],[M3B_h]])</f>
        <v>5</v>
      </c>
      <c r="W19" s="20">
        <f>SUM(Table2[[#This Row],[M4B]],Table2[[#This Row],[M4B_h]])</f>
        <v>5</v>
      </c>
      <c r="X19" s="20" t="str">
        <f t="shared" si="0"/>
        <v>ARTO MORO</v>
      </c>
      <c r="Y19" s="20" t="e">
        <f>IF(Table2[[#This Row],[NB BM_C_QTY+F]]="",Table2[[#This Row],[Column32]],INDEX([1]!db[QTY X],Table2[[#This Row],[NB BM_C_QTY+F]]))</f>
        <v>#REF!</v>
      </c>
      <c r="Z19" s="20" t="e">
        <f>IF(Table2[[#This Row],[NB BM_C_QTY+F]]="",Table2[[#This Row],[Column33]],INDEX([1]!db[STN X],Table2[[#This Row],[NB BM_C_QTY+F]]))</f>
        <v>#REF!</v>
      </c>
      <c r="AA19" s="20" t="e">
        <f>INDEX([1]!db[SUPPLIER],Table2[[#This Row],[NB BM_C_QTY+F]],0)</f>
        <v>#REF!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9" s="20" t="str">
        <f>Table2[[#This Row],[CONCAT]]&amp;LOWER(SUBSTITUTE(SUBSTITUTE(SUBSTITUTE(Table2[[#This Row],[KET]]&amp;"ARTO MORO"," ",""),")",""),"(",""))</f>
        <v>binderclipkenko10550grsartomoro</v>
      </c>
      <c r="AD19" s="20" t="e">
        <f>_xlfn.IFNA(MATCH(Table2[[#This Row],[Column2]],[1]!db[NB BM_C_QTY+F],0),"")</f>
        <v>#REF!</v>
      </c>
      <c r="AE19" s="20" t="e">
        <f>_xlfn.IFNA(MATCH(Table2[[#This Row],[Column2]],[2]!Table6[NB BM_C_QTY+F],0),"")</f>
        <v>#REF!</v>
      </c>
      <c r="AF19" s="20" t="e">
        <f>IF(Table2[[#This Row],[NB BM_C_QTY+F]]="",Table2[[#This Row],[KET]],"")</f>
        <v>#REF!</v>
      </c>
      <c r="AG19" s="20" t="e">
        <f>IF(Table2[[#This Row],[Column3]]="","",AJ18)</f>
        <v>#REF!</v>
      </c>
      <c r="AH19" s="20" t="e">
        <f>IF(Table2[[#This Row],[Column3]]="","",AK18)</f>
        <v>#REF!</v>
      </c>
      <c r="AJ19" s="9">
        <v>50</v>
      </c>
      <c r="AK19" s="9" t="s">
        <v>5379</v>
      </c>
    </row>
    <row r="20" spans="1:39">
      <c r="A20" s="14">
        <f ca="1">IF(Table2[[#This Row],[TT]]&lt;1,"",(COUNT(INDIRECT("a"&amp;ROW(Table2[[#Headers],[//]])&amp;":a"&amp;ROW()-1))+1))</f>
        <v>6</v>
      </c>
      <c r="B20" s="14">
        <v>1</v>
      </c>
      <c r="C20" s="11" t="s">
        <v>5034</v>
      </c>
      <c r="D20" s="16">
        <v>7</v>
      </c>
      <c r="E20" s="16" t="s">
        <v>2099</v>
      </c>
      <c r="F20" s="16" t="e">
        <f>_xlfn.IFNA(Table2[[#This Row],[NB BM_C_QTY+F]],"")</f>
        <v>#REF!</v>
      </c>
      <c r="G20" s="24">
        <f>IF(Table2[[#This Row],[M5B]]="",Table2[[#This Row],[M5B_h]],SUM(Table2[[#This Row],[M5B_h]],Table2[[#This Row],[M5B]]))</f>
        <v>7</v>
      </c>
      <c r="H20" s="19"/>
      <c r="I20" s="94">
        <f>IF(Table2[[#This Row],[M1A]]="",0,Table2[[#This Row],[M1A]]-Table2[[#This Row],[AWAL]]-Table2[[#This Row],[M1MA]]-Table2[[#This Row],[M1KE]])</f>
        <v>0</v>
      </c>
      <c r="J20" s="94">
        <f>SUMIF(Table6[NB BM_C_QTY+F],Table2[[#This Row],[Column2]],Table6[C])</f>
        <v>0</v>
      </c>
      <c r="K20" s="94">
        <f>-1*SUMIF(Table5[CONCAT],Table2[[#This Row],[Column2]],Table5[3])</f>
        <v>0</v>
      </c>
      <c r="L20" s="18"/>
      <c r="M20" s="16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7</v>
      </c>
      <c r="U20" s="20">
        <f>SUM(Table2[[#This Row],[M2B]],Table2[[#This Row],[M2B_h]])</f>
        <v>7</v>
      </c>
      <c r="V20" s="20">
        <f>SUM(Table2[[#This Row],[M3B]],Table2[[#This Row],[M3B_h]])</f>
        <v>7</v>
      </c>
      <c r="W20" s="20">
        <f>SUM(Table2[[#This Row],[M4B]],Table2[[#This Row],[M4B_h]])</f>
        <v>7</v>
      </c>
      <c r="X20" s="20" t="str">
        <f t="shared" si="0"/>
        <v>ARTO MORO</v>
      </c>
      <c r="Y20" s="20" t="e">
        <f>IF(Table2[[#This Row],[NB BM_C_QTY+F]]="",Table2[[#This Row],[Column32]],INDEX([1]!db[QTY X],Table2[[#This Row],[NB BM_C_QTY+F]]))</f>
        <v>#REF!</v>
      </c>
      <c r="Z20" s="20" t="e">
        <f>IF(Table2[[#This Row],[NB BM_C_QTY+F]]="",Table2[[#This Row],[Column33]],INDEX([1]!db[STN X],Table2[[#This Row],[NB BM_C_QTY+F]]))</f>
        <v>#REF!</v>
      </c>
      <c r="AA20" s="20" t="e">
        <f>INDEX([1]!db[SUPPLIER],Table2[[#This Row],[NB BM_C_QTY+F]],0)</f>
        <v>#REF!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20" s="20" t="str">
        <f>Table2[[#This Row],[CONCAT]]&amp;LOWER(SUBSTITUTE(SUBSTITUTE(SUBSTITUTE(Table2[[#This Row],[KET]]&amp;"ARTO MORO"," ",""),")",""),"(",""))</f>
        <v>binderclipkenko10750grsartomoro</v>
      </c>
      <c r="AD20" s="20" t="e">
        <f>_xlfn.IFNA(MATCH(Table2[[#This Row],[Column2]],[1]!db[NB BM_C_QTY+F],0),"")</f>
        <v>#REF!</v>
      </c>
      <c r="AE20" s="20" t="e">
        <f>_xlfn.IFNA(MATCH(Table2[[#This Row],[Column2]],[2]!Table6[NB BM_C_QTY+F],0),"")</f>
        <v>#REF!</v>
      </c>
      <c r="AF20" s="20" t="e">
        <f>IF(Table2[[#This Row],[NB BM_C_QTY+F]]="",Table2[[#This Row],[KET]],"")</f>
        <v>#REF!</v>
      </c>
      <c r="AG20" s="20" t="e">
        <f>IF(Table2[[#This Row],[Column3]]="","",AJ19)</f>
        <v>#REF!</v>
      </c>
      <c r="AH20" s="20" t="e">
        <f>IF(Table2[[#This Row],[Column3]]="","",AK19)</f>
        <v>#REF!</v>
      </c>
      <c r="AJ20" s="9">
        <v>30</v>
      </c>
      <c r="AK20" s="9" t="s">
        <v>5379</v>
      </c>
    </row>
    <row r="21" spans="1:39">
      <c r="A21" s="14">
        <f ca="1">IF(Table2[[#This Row],[TT]]&lt;1,"",(COUNT(INDIRECT("a"&amp;ROW(Table2[[#Headers],[//]])&amp;":a"&amp;ROW()-1))+1))</f>
        <v>7</v>
      </c>
      <c r="B21" s="14">
        <v>1</v>
      </c>
      <c r="C21" s="9" t="s">
        <v>5035</v>
      </c>
      <c r="D21" s="16">
        <v>4</v>
      </c>
      <c r="E21" s="16" t="s">
        <v>2011</v>
      </c>
      <c r="F21" s="16" t="e">
        <f>_xlfn.IFNA(Table2[[#This Row],[NB BM_C_QTY+F]],"")</f>
        <v>#REF!</v>
      </c>
      <c r="G21" s="24">
        <f>IF(Table2[[#This Row],[M5B]]="",Table2[[#This Row],[M5B_h]],SUM(Table2[[#This Row],[M5B_h]],Table2[[#This Row],[M5B]]))</f>
        <v>3</v>
      </c>
      <c r="H21" s="19">
        <v>3</v>
      </c>
      <c r="I21" s="94">
        <f>IF(Table2[[#This Row],[M1A]]="",0,Table2[[#This Row],[M1A]]-Table2[[#This Row],[AWAL]]-Table2[[#This Row],[M1MA]]-Table2[[#This Row],[M1KE]])</f>
        <v>-1</v>
      </c>
      <c r="J21" s="94">
        <f>SUMIF(Table6[NB BM_C_QTY+F],Table2[[#This Row],[Column2]],Table6[C])</f>
        <v>0</v>
      </c>
      <c r="K21" s="94">
        <f>-1*SUMIF(Table5[CONCAT],Table2[[#This Row],[Column2]],Table5[3])</f>
        <v>0</v>
      </c>
      <c r="L21" s="19"/>
      <c r="M21" s="17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3</v>
      </c>
      <c r="U21" s="20">
        <f>SUM(Table2[[#This Row],[M2B]],Table2[[#This Row],[M2B_h]])</f>
        <v>3</v>
      </c>
      <c r="V21" s="20">
        <f>SUM(Table2[[#This Row],[M3B]],Table2[[#This Row],[M3B_h]])</f>
        <v>3</v>
      </c>
      <c r="W21" s="20">
        <f>SUM(Table2[[#This Row],[M4B]],Table2[[#This Row],[M4B_h]])</f>
        <v>3</v>
      </c>
      <c r="X21" s="20" t="str">
        <f t="shared" si="0"/>
        <v>ARTO MORO</v>
      </c>
      <c r="Y21" s="20" t="e">
        <f>IF(Table2[[#This Row],[NB BM_C_QTY+F]]="",Table2[[#This Row],[Column32]],INDEX([1]!db[QTY X],Table2[[#This Row],[NB BM_C_QTY+F]]))</f>
        <v>#REF!</v>
      </c>
      <c r="Z21" s="20" t="e">
        <f>IF(Table2[[#This Row],[NB BM_C_QTY+F]]="",Table2[[#This Row],[Column33]],INDEX([1]!db[STN X],Table2[[#This Row],[NB BM_C_QTY+F]]))</f>
        <v>#REF!</v>
      </c>
      <c r="AA21" s="20" t="e">
        <f>INDEX([1]!db[SUPPLIER],Table2[[#This Row],[NB BM_C_QTY+F]],0)</f>
        <v>#REF!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21" s="20" t="str">
        <f>Table2[[#This Row],[CONCAT]]&amp;LOWER(SUBSTITUTE(SUBSTITUTE(SUBSTITUTE(Table2[[#This Row],[KET]]&amp;"ARTO MORO"," ",""),")",""),"(",""))</f>
        <v>binderclipkenko11130grsartomoro</v>
      </c>
      <c r="AD21" s="20" t="e">
        <f>_xlfn.IFNA(MATCH(Table2[[#This Row],[Column2]],[1]!db[NB BM_C_QTY+F],0),"")</f>
        <v>#REF!</v>
      </c>
      <c r="AE21" s="20" t="e">
        <f>_xlfn.IFNA(MATCH(Table2[[#This Row],[Column2]],[2]!Table6[NB BM_C_QTY+F],0),"")</f>
        <v>#REF!</v>
      </c>
      <c r="AF21" s="20" t="e">
        <f>IF(Table2[[#This Row],[NB BM_C_QTY+F]]="",Table2[[#This Row],[KET]],"")</f>
        <v>#REF!</v>
      </c>
      <c r="AG21" s="20" t="e">
        <f>IF(Table2[[#This Row],[Column3]]="","",AJ20)</f>
        <v>#REF!</v>
      </c>
      <c r="AH21" s="20" t="e">
        <f>IF(Table2[[#This Row],[Column3]]="","",AK20)</f>
        <v>#REF!</v>
      </c>
      <c r="AJ21" s="9">
        <v>20</v>
      </c>
      <c r="AK21" s="9" t="s">
        <v>5379</v>
      </c>
    </row>
    <row r="22" spans="1:39">
      <c r="A22" s="14" t="str">
        <f ca="1">IF(Table2[[#This Row],[TT]]&lt;1,"",(COUNT(INDIRECT("a"&amp;ROW(Table2[[#Headers],[//]])&amp;":a"&amp;ROW()-1))+1))</f>
        <v/>
      </c>
      <c r="B22" s="14">
        <v>1</v>
      </c>
      <c r="C22" s="9" t="s">
        <v>5204</v>
      </c>
      <c r="D22" s="16">
        <v>0</v>
      </c>
      <c r="E22" s="16" t="s">
        <v>2100</v>
      </c>
      <c r="F22" s="16" t="e">
        <f>_xlfn.IFNA(Table2[[#This Row],[NB BM_C_QTY+F]],"")</f>
        <v>#REF!</v>
      </c>
      <c r="G22" s="24">
        <f>IF(Table2[[#This Row],[M5B]]="",Table2[[#This Row],[M5B_h]],SUM(Table2[[#This Row],[M5B_h]],Table2[[#This Row],[M5B]]))</f>
        <v>0</v>
      </c>
      <c r="H22" s="19"/>
      <c r="I22" s="94">
        <f>IF(Table2[[#This Row],[M1A]]="",0,Table2[[#This Row],[M1A]]-Table2[[#This Row],[AWAL]]-Table2[[#This Row],[M1MA]]-Table2[[#This Row],[M1KE]])</f>
        <v>0</v>
      </c>
      <c r="J22" s="94">
        <f>SUMIF(Table6[NB BM_C_QTY+F],Table2[[#This Row],[Column2]],Table6[C])</f>
        <v>0</v>
      </c>
      <c r="K22" s="94">
        <f>-1*SUMIF(Table5[CONCAT],Table2[[#This Row],[Column2]],Table5[3])</f>
        <v>0</v>
      </c>
      <c r="L22" s="19"/>
      <c r="M22" s="17" t="str">
        <f>IF(Table2[[#This Row],[M2A]]="","",SUM(Table2[[#This Row],[M2A]]-Table2[[#This Row],[M2B_h]]))</f>
        <v/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0</v>
      </c>
      <c r="U22" s="20">
        <f>SUM(Table2[[#This Row],[M2B]],Table2[[#This Row],[M2B_h]])</f>
        <v>0</v>
      </c>
      <c r="V22" s="20">
        <f>SUM(Table2[[#This Row],[M3B]],Table2[[#This Row],[M3B_h]])</f>
        <v>0</v>
      </c>
      <c r="W22" s="20">
        <f>SUM(Table2[[#This Row],[M4B]],Table2[[#This Row],[M4B_h]])</f>
        <v>0</v>
      </c>
      <c r="X22" s="20" t="str">
        <f t="shared" si="0"/>
        <v>ARTO MORO</v>
      </c>
      <c r="Y22" s="20" t="e">
        <f>IF(Table2[[#This Row],[NB BM_C_QTY+F]]="",Table2[[#This Row],[Column32]],INDEX([1]!db[QTY X],Table2[[#This Row],[NB BM_C_QTY+F]]))</f>
        <v>#REF!</v>
      </c>
      <c r="Z22" s="20" t="e">
        <f>IF(Table2[[#This Row],[NB BM_C_QTY+F]]="",Table2[[#This Row],[Column33]],INDEX([1]!db[STN X],Table2[[#This Row],[NB BM_C_QTY+F]]))</f>
        <v>#REF!</v>
      </c>
      <c r="AA22" s="20" t="e">
        <f>INDEX([1]!db[SUPPLIER],Table2[[#This Row],[NB BM_C_QTY+F]],0)</f>
        <v>#REF!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22" s="20" t="str">
        <f>Table2[[#This Row],[CONCAT]]&amp;LOWER(SUBSTITUTE(SUBSTITUTE(SUBSTITUTE(Table2[[#This Row],[KET]]&amp;"ARTO MORO"," ",""),")",""),"(",""))</f>
        <v>binderclipkenko15520grsartomoro</v>
      </c>
      <c r="AD22" s="20" t="e">
        <f>_xlfn.IFNA(MATCH(Table2[[#This Row],[Column2]],[1]!db[NB BM_C_QTY+F],0),"")</f>
        <v>#REF!</v>
      </c>
      <c r="AE22" s="20" t="e">
        <f>_xlfn.IFNA(MATCH(Table2[[#This Row],[Column2]],[2]!Table6[NB BM_C_QTY+F],0),"")</f>
        <v>#REF!</v>
      </c>
      <c r="AF22" s="20" t="e">
        <f>IF(Table2[[#This Row],[NB BM_C_QTY+F]]="",Table2[[#This Row],[KET]],"")</f>
        <v>#REF!</v>
      </c>
      <c r="AG22" s="20" t="e">
        <f>IF(Table2[[#This Row],[Column3]]="","",AJ21)</f>
        <v>#REF!</v>
      </c>
      <c r="AH22" s="20" t="e">
        <f>IF(Table2[[#This Row],[Column3]]="","",AK21)</f>
        <v>#REF!</v>
      </c>
      <c r="AJ22" s="9">
        <v>10</v>
      </c>
      <c r="AK22" s="9" t="s">
        <v>5379</v>
      </c>
    </row>
    <row r="23" spans="1:39">
      <c r="A23" s="14">
        <f ca="1">IF(Table2[[#This Row],[TT]]&lt;1,"",(COUNT(INDIRECT("a"&amp;ROW(Table2[[#Headers],[//]])&amp;":a"&amp;ROW()-1))+1))</f>
        <v>8</v>
      </c>
      <c r="B23" s="14">
        <v>1</v>
      </c>
      <c r="C23" s="9" t="s">
        <v>5063</v>
      </c>
      <c r="D23" s="16">
        <v>6</v>
      </c>
      <c r="E23" s="16" t="s">
        <v>2101</v>
      </c>
      <c r="F23" s="16" t="e">
        <f>_xlfn.IFNA(Table2[[#This Row],[NB BM_C_QTY+F]],"")</f>
        <v>#REF!</v>
      </c>
      <c r="G23" s="24">
        <f>IF(Table2[[#This Row],[M5B]]="",Table2[[#This Row],[M5B_h]],SUM(Table2[[#This Row],[M5B_h]],Table2[[#This Row],[M5B]]))</f>
        <v>5</v>
      </c>
      <c r="H23" s="19"/>
      <c r="I23" s="94">
        <f>IF(Table2[[#This Row],[M1A]]="",0,Table2[[#This Row],[M1A]]-Table2[[#This Row],[AWAL]]-Table2[[#This Row],[M1MA]]-Table2[[#This Row],[M1KE]])</f>
        <v>0</v>
      </c>
      <c r="J23" s="94">
        <f>SUMIF(Table6[NB BM_C_QTY+F],Table2[[#This Row],[Column2]],Table6[C])</f>
        <v>0</v>
      </c>
      <c r="K23" s="94">
        <f>-1*SUMIF(Table5[CONCAT],Table2[[#This Row],[Column2]],Table5[3])</f>
        <v>-1</v>
      </c>
      <c r="L23" s="19"/>
      <c r="M23" s="17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5</v>
      </c>
      <c r="U23" s="20">
        <f>SUM(Table2[[#This Row],[M2B]],Table2[[#This Row],[M2B_h]])</f>
        <v>5</v>
      </c>
      <c r="V23" s="20">
        <f>SUM(Table2[[#This Row],[M3B]],Table2[[#This Row],[M3B_h]])</f>
        <v>5</v>
      </c>
      <c r="W23" s="20">
        <f>SUM(Table2[[#This Row],[M4B]],Table2[[#This Row],[M4B_h]])</f>
        <v>5</v>
      </c>
      <c r="X23" s="20" t="str">
        <f t="shared" si="0"/>
        <v>ARTO MORO</v>
      </c>
      <c r="Y23" s="20" t="e">
        <f>IF(Table2[[#This Row],[NB BM_C_QTY+F]]="",Table2[[#This Row],[Column32]],INDEX([1]!db[QTY X],Table2[[#This Row],[NB BM_C_QTY+F]]))</f>
        <v>#REF!</v>
      </c>
      <c r="Z23" s="20" t="e">
        <f>IF(Table2[[#This Row],[NB BM_C_QTY+F]]="",Table2[[#This Row],[Column33]],INDEX([1]!db[STN X],Table2[[#This Row],[NB BM_C_QTY+F]]))</f>
        <v>#REF!</v>
      </c>
      <c r="AA23" s="20" t="e">
        <f>INDEX([1]!db[SUPPLIER],Table2[[#This Row],[NB BM_C_QTY+F]],0)</f>
        <v>#REF!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23" s="20" t="str">
        <f>Table2[[#This Row],[CONCAT]]&amp;LOWER(SUBSTITUTE(SUBSTITUTE(SUBSTITUTE(Table2[[#This Row],[KET]]&amp;"ARTO MORO"," ",""),")",""),"(",""))</f>
        <v>binderclipkenko20010grsartomoro</v>
      </c>
      <c r="AD23" s="20" t="e">
        <f>_xlfn.IFNA(MATCH(Table2[[#This Row],[Column2]],[1]!db[NB BM_C_QTY+F],0),"")</f>
        <v>#REF!</v>
      </c>
      <c r="AE23" s="20" t="e">
        <f>_xlfn.IFNA(MATCH(Table2[[#This Row],[Column2]],[2]!Table6[NB BM_C_QTY+F],0),"")</f>
        <v>#REF!</v>
      </c>
      <c r="AF23" s="20" t="e">
        <f>IF(Table2[[#This Row],[NB BM_C_QTY+F]]="",Table2[[#This Row],[KET]],"")</f>
        <v>#REF!</v>
      </c>
      <c r="AG23" s="20" t="e">
        <f>IF(Table2[[#This Row],[Column3]]="","",AJ22)</f>
        <v>#REF!</v>
      </c>
      <c r="AH23" s="20" t="e">
        <f>IF(Table2[[#This Row],[Column3]]="","",AK22)</f>
        <v>#REF!</v>
      </c>
      <c r="AJ23" s="9">
        <v>5</v>
      </c>
      <c r="AK23" s="9" t="s">
        <v>5379</v>
      </c>
    </row>
    <row r="24" spans="1:39">
      <c r="A24" s="14">
        <f ca="1">IF(Table2[[#This Row],[TT]]&lt;1,"",(COUNT(INDIRECT("a"&amp;ROW(Table2[[#Headers],[//]])&amp;":a"&amp;ROW()-1))+1))</f>
        <v>9</v>
      </c>
      <c r="B24" s="14">
        <v>1</v>
      </c>
      <c r="C24" s="9" t="s">
        <v>5064</v>
      </c>
      <c r="D24" s="16">
        <v>4</v>
      </c>
      <c r="E24" s="16" t="s">
        <v>2098</v>
      </c>
      <c r="F24" s="16" t="e">
        <f>_xlfn.IFNA(Table2[[#This Row],[NB BM_C_QTY+F]],"")</f>
        <v>#REF!</v>
      </c>
      <c r="G24" s="24">
        <f>IF(Table2[[#This Row],[M5B]]="",Table2[[#This Row],[M5B_h]],SUM(Table2[[#This Row],[M5B_h]],Table2[[#This Row],[M5B]]))</f>
        <v>1</v>
      </c>
      <c r="H24" s="19">
        <v>1</v>
      </c>
      <c r="I24" s="94">
        <f>IF(Table2[[#This Row],[M1A]]="",0,Table2[[#This Row],[M1A]]-Table2[[#This Row],[AWAL]]-Table2[[#This Row],[M1MA]]-Table2[[#This Row],[M1KE]])</f>
        <v>-1</v>
      </c>
      <c r="J24" s="94">
        <f>SUMIF(Table6[NB BM_C_QTY+F],Table2[[#This Row],[Column2]],Table6[C])</f>
        <v>0</v>
      </c>
      <c r="K24" s="94">
        <f>-1*SUMIF(Table5[CONCAT],Table2[[#This Row],[Column2]],Table5[3])</f>
        <v>-2</v>
      </c>
      <c r="L24" s="19"/>
      <c r="M24" s="17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1</v>
      </c>
      <c r="U24" s="20">
        <f>SUM(Table2[[#This Row],[M2B]],Table2[[#This Row],[M2B_h]])</f>
        <v>1</v>
      </c>
      <c r="V24" s="20">
        <f>SUM(Table2[[#This Row],[M3B]],Table2[[#This Row],[M3B_h]])</f>
        <v>1</v>
      </c>
      <c r="W24" s="20">
        <f>SUM(Table2[[#This Row],[M4B]],Table2[[#This Row],[M4B_h]])</f>
        <v>1</v>
      </c>
      <c r="X24" s="20" t="str">
        <f t="shared" si="0"/>
        <v>ARTO MORO</v>
      </c>
      <c r="Y24" s="20" t="e">
        <f>IF(Table2[[#This Row],[NB BM_C_QTY+F]]="",Table2[[#This Row],[Column32]],INDEX([1]!db[QTY X],Table2[[#This Row],[NB BM_C_QTY+F]]))</f>
        <v>#REF!</v>
      </c>
      <c r="Z24" s="20" t="e">
        <f>IF(Table2[[#This Row],[NB BM_C_QTY+F]]="",Table2[[#This Row],[Column33]],INDEX([1]!db[STN X],Table2[[#This Row],[NB BM_C_QTY+F]]))</f>
        <v>#REF!</v>
      </c>
      <c r="AA24" s="20" t="e">
        <f>INDEX([1]!db[SUPPLIER],Table2[[#This Row],[NB BM_C_QTY+F]],0)</f>
        <v>#REF!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24" s="20" t="str">
        <f>Table2[[#This Row],[CONCAT]]&amp;LOWER(SUBSTITUTE(SUBSTITUTE(SUBSTITUTE(Table2[[#This Row],[KET]]&amp;"ARTO MORO"," ",""),")",""),"(",""))</f>
        <v>binderclipkenko2605grsartomoro</v>
      </c>
      <c r="AD24" s="20" t="e">
        <f>_xlfn.IFNA(MATCH(Table2[[#This Row],[Column2]],[1]!db[NB BM_C_QTY+F],0),"")</f>
        <v>#REF!</v>
      </c>
      <c r="AE24" s="20" t="e">
        <f>_xlfn.IFNA(MATCH(Table2[[#This Row],[Column2]],[2]!Table6[NB BM_C_QTY+F],0),"")</f>
        <v>#REF!</v>
      </c>
      <c r="AF24" s="20" t="e">
        <f>IF(Table2[[#This Row],[NB BM_C_QTY+F]]="",Table2[[#This Row],[KET]],"")</f>
        <v>#REF!</v>
      </c>
      <c r="AG24" s="20" t="e">
        <f>IF(Table2[[#This Row],[Column3]]="","",AJ23)</f>
        <v>#REF!</v>
      </c>
      <c r="AH24" s="20" t="e">
        <f>IF(Table2[[#This Row],[Column3]]="","",AK23)</f>
        <v>#REF!</v>
      </c>
      <c r="AJ24" s="9">
        <v>72</v>
      </c>
      <c r="AK24" s="9" t="s">
        <v>5375</v>
      </c>
      <c r="AL24" s="9" t="s">
        <v>5380</v>
      </c>
      <c r="AM24" s="9" t="s">
        <v>5377</v>
      </c>
    </row>
    <row r="25" spans="1:39">
      <c r="A25" s="14">
        <f ca="1">IF(Table2[[#This Row],[TT]]&lt;1,"",(COUNT(INDIRECT("a"&amp;ROW(Table2[[#Headers],[//]])&amp;":a"&amp;ROW()-1))+1))</f>
        <v>10</v>
      </c>
      <c r="B25" s="14">
        <v>1</v>
      </c>
      <c r="C25" s="9" t="s">
        <v>5036</v>
      </c>
      <c r="D25" s="16">
        <v>2</v>
      </c>
      <c r="E25" s="16" t="s">
        <v>5038</v>
      </c>
      <c r="F25" s="16" t="e">
        <f>_xlfn.IFNA(Table2[[#This Row],[NB BM_C_QTY+F]],"")</f>
        <v>#REF!</v>
      </c>
      <c r="G25" s="24">
        <f>IF(Table2[[#This Row],[M5B]]="",Table2[[#This Row],[M5B_h]],SUM(Table2[[#This Row],[M5B_h]],Table2[[#This Row],[M5B]]))</f>
        <v>2</v>
      </c>
      <c r="H25" s="19"/>
      <c r="I25" s="94">
        <f>IF(Table2[[#This Row],[M1A]]="",0,Table2[[#This Row],[M1A]]-Table2[[#This Row],[AWAL]]-Table2[[#This Row],[M1MA]]-Table2[[#This Row],[M1KE]])</f>
        <v>0</v>
      </c>
      <c r="J25" s="94">
        <f>SUMIF(Table6[NB BM_C_QTY+F],Table2[[#This Row],[Column2]],Table6[C])</f>
        <v>0</v>
      </c>
      <c r="K25" s="94">
        <f>-1*SUMIF(Table5[CONCAT],Table2[[#This Row],[Column2]],Table5[3])</f>
        <v>0</v>
      </c>
      <c r="L25" s="19"/>
      <c r="M25" s="17" t="str">
        <f>IF(Table2[[#This Row],[M2A]]="","",SUM(Table2[[#This Row],[M2A]]-Table2[[#This Row],[M2B_h]]))</f>
        <v/>
      </c>
      <c r="O25" s="17" t="str">
        <f>IF(Table2[[#This Row],[M3A]]="","",SUM(Table2[[#This Row],[M3A]]-Table2[[#This Row],[M3B_h]]))</f>
        <v/>
      </c>
      <c r="Q25" s="17" t="str">
        <f>IF(Table2[[#This Row],[M4A]]="","",SUM(Table2[[#This Row],[M4A]]-Table2[[#This Row],[M4B_h]]))</f>
        <v/>
      </c>
      <c r="R25" s="17"/>
      <c r="S25" s="17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2</v>
      </c>
      <c r="U25" s="20">
        <f>SUM(Table2[[#This Row],[M2B]],Table2[[#This Row],[M2B_h]])</f>
        <v>2</v>
      </c>
      <c r="V25" s="20">
        <f>SUM(Table2[[#This Row],[M3B]],Table2[[#This Row],[M3B_h]])</f>
        <v>2</v>
      </c>
      <c r="W25" s="20">
        <f>SUM(Table2[[#This Row],[M4B]],Table2[[#This Row],[M4B_h]])</f>
        <v>2</v>
      </c>
      <c r="X25" s="20" t="str">
        <f t="shared" si="0"/>
        <v>ARTO MORO</v>
      </c>
      <c r="Y25" s="20" t="e">
        <f>IF(Table2[[#This Row],[NB BM_C_QTY+F]]="",Table2[[#This Row],[Column32]],INDEX([1]!db[QTY X],Table2[[#This Row],[NB BM_C_QTY+F]]))</f>
        <v>#REF!</v>
      </c>
      <c r="Z25" s="20" t="e">
        <f>IF(Table2[[#This Row],[NB BM_C_QTY+F]]="",Table2[[#This Row],[Column33]],INDEX([1]!db[STN X],Table2[[#This Row],[NB BM_C_QTY+F]]))</f>
        <v>#REF!</v>
      </c>
      <c r="AA25" s="20" t="e">
        <f>INDEX([1]!db[SUPPLIER],Table2[[#This Row],[NB BM_C_QTY+F]],0)</f>
        <v>#REF!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5" s="20" t="str">
        <f>Table2[[#This Row],[CONCAT]]&amp;LOWER(SUBSTITUTE(SUBSTITUTE(SUBSTITUTE(Table2[[#This Row],[KET]]&amp;"ARTO MORO"," ",""),")",""),"(",""))</f>
        <v>binderclipkenko28072box6pcsartomoro</v>
      </c>
      <c r="AD25" s="20" t="e">
        <f>_xlfn.IFNA(MATCH(Table2[[#This Row],[Column2]],[1]!db[NB BM_C_QTY+F],0),"")</f>
        <v>#REF!</v>
      </c>
      <c r="AE25" s="20" t="e">
        <f>_xlfn.IFNA(MATCH(Table2[[#This Row],[Column2]],[2]!Table6[NB BM_C_QTY+F],0),"")</f>
        <v>#REF!</v>
      </c>
      <c r="AF25" s="20" t="e">
        <f>IF(Table2[[#This Row],[NB BM_C_QTY+F]]="",Table2[[#This Row],[KET]],"")</f>
        <v>#REF!</v>
      </c>
      <c r="AG25" s="20" t="e">
        <f>IF(Table2[[#This Row],[Column3]]="","",AJ24)</f>
        <v>#REF!</v>
      </c>
      <c r="AH25" s="20" t="e">
        <f>IF(Table2[[#This Row],[Column3]]="","",AK24)</f>
        <v>#REF!</v>
      </c>
      <c r="AJ25" s="9">
        <v>3</v>
      </c>
      <c r="AK25" s="9" t="s">
        <v>5379</v>
      </c>
    </row>
    <row r="26" spans="1:39">
      <c r="A26" s="14" t="str">
        <f ca="1">IF(Table2[[#This Row],[TT]]&lt;1,"",(COUNT(INDIRECT("a"&amp;ROW(Table2[[#Headers],[//]])&amp;":a"&amp;ROW()-1))+1))</f>
        <v/>
      </c>
      <c r="B26" s="14">
        <v>1</v>
      </c>
      <c r="C26" s="9" t="s">
        <v>5036</v>
      </c>
      <c r="D26" s="16">
        <v>0</v>
      </c>
      <c r="E26" s="16" t="s">
        <v>2036</v>
      </c>
      <c r="F26" s="16" t="e">
        <f>_xlfn.IFNA(Table2[[#This Row],[NB BM_C_QTY+F]],"")</f>
        <v>#REF!</v>
      </c>
      <c r="G26" s="24">
        <f>IF(Table2[[#This Row],[M5B]]="",Table2[[#This Row],[M5B_h]],SUM(Table2[[#This Row],[M5B_h]],Table2[[#This Row],[M5B]]))</f>
        <v>0</v>
      </c>
      <c r="H26" s="19"/>
      <c r="I26" s="94">
        <f>IF(Table2[[#This Row],[M1A]]="",0,Table2[[#This Row],[M1A]]-Table2[[#This Row],[AWAL]]-Table2[[#This Row],[M1MA]]-Table2[[#This Row],[M1KE]])</f>
        <v>0</v>
      </c>
      <c r="J26" s="94">
        <f>SUMIF(Table6[NB BM_C_QTY+F],Table2[[#This Row],[Column2]],Table6[C])</f>
        <v>0</v>
      </c>
      <c r="K26" s="94">
        <f>-1*SUMIF(Table5[CONCAT],Table2[[#This Row],[Column2]],Table5[3])</f>
        <v>0</v>
      </c>
      <c r="L26" s="19"/>
      <c r="M26" s="17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0">
        <f>SUM(Table2[[#This Row],[AWAL]],Table2[[#This Row],[M1KE]],Table2[[#This Row],[M1MA]],Table2[[#This Row],[M1B]])</f>
        <v>0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 t="shared" si="0"/>
        <v>ARTO MORO</v>
      </c>
      <c r="Y26" s="20" t="e">
        <f>IF(Table2[[#This Row],[NB BM_C_QTY+F]]="",Table2[[#This Row],[Column32]],INDEX([1]!db[QTY X],Table2[[#This Row],[NB BM_C_QTY+F]]))</f>
        <v>#REF!</v>
      </c>
      <c r="Z26" s="20" t="e">
        <f>IF(Table2[[#This Row],[NB BM_C_QTY+F]]="",Table2[[#This Row],[Column33]],INDEX([1]!db[STN X],Table2[[#This Row],[NB BM_C_QTY+F]]))</f>
        <v>#REF!</v>
      </c>
      <c r="AA26" s="20" t="e">
        <f>INDEX([1]!db[SUPPLIER],Table2[[#This Row],[NB BM_C_QTY+F]],0)</f>
        <v>#REF!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6" s="20" t="str">
        <f>Table2[[#This Row],[CONCAT]]&amp;LOWER(SUBSTITUTE(SUBSTITUTE(SUBSTITUTE(Table2[[#This Row],[KET]]&amp;"ARTO MORO"," ",""),")",""),"(",""))</f>
        <v>binderclipkenko2803grsartomoro</v>
      </c>
      <c r="AD26" s="20" t="e">
        <f>_xlfn.IFNA(MATCH(Table2[[#This Row],[Column2]],[1]!db[NB BM_C_QTY+F],0),"")</f>
        <v>#REF!</v>
      </c>
      <c r="AE26" s="20" t="e">
        <f>_xlfn.IFNA(MATCH(Table2[[#This Row],[Column2]],[2]!Table6[NB BM_C_QTY+F],0),"")</f>
        <v>#REF!</v>
      </c>
      <c r="AF26" s="20" t="e">
        <f>IF(Table2[[#This Row],[NB BM_C_QTY+F]]="",Table2[[#This Row],[KET]],"")</f>
        <v>#REF!</v>
      </c>
      <c r="AG26" s="20" t="e">
        <f>IF(Table2[[#This Row],[Column3]]="","",AJ25)</f>
        <v>#REF!</v>
      </c>
      <c r="AH26" s="20" t="e">
        <f>IF(Table2[[#This Row],[Column3]]="","",AK25)</f>
        <v>#REF!</v>
      </c>
      <c r="AJ26" s="9">
        <v>48</v>
      </c>
      <c r="AK26" s="9" t="s">
        <v>5375</v>
      </c>
      <c r="AL26" s="9" t="s">
        <v>5380</v>
      </c>
      <c r="AM26" s="9" t="s">
        <v>5377</v>
      </c>
    </row>
    <row r="27" spans="1:39">
      <c r="A27" s="9">
        <f ca="1">IF(Table2[[#This Row],[TT]]&lt;1,"",(COUNT(INDIRECT("a"&amp;ROW(Table2[[#Headers],[//]])&amp;":a"&amp;ROW()-1))+1))</f>
        <v>11</v>
      </c>
      <c r="B27" s="9">
        <v>1</v>
      </c>
      <c r="C27" s="9" t="s">
        <v>5037</v>
      </c>
      <c r="D27" s="16">
        <v>4</v>
      </c>
      <c r="E27" s="16" t="s">
        <v>5039</v>
      </c>
      <c r="F27" s="16" t="e">
        <f>_xlfn.IFNA(Table2[[#This Row],[NB BM_C_QTY+F]],"")</f>
        <v>#REF!</v>
      </c>
      <c r="G27" s="24">
        <f>IF(Table2[[#This Row],[M5B]]="",Table2[[#This Row],[M5B_h]],SUM(Table2[[#This Row],[M5B_h]],Table2[[#This Row],[M5B]]))</f>
        <v>4</v>
      </c>
      <c r="H27" s="18"/>
      <c r="I27" s="94">
        <f>IF(Table2[[#This Row],[M1A]]="",0,Table2[[#This Row],[M1A]]-Table2[[#This Row],[AWAL]]-Table2[[#This Row],[M1MA]]-Table2[[#This Row],[M1KE]])</f>
        <v>0</v>
      </c>
      <c r="J27" s="94">
        <f>SUMIF(Table6[NB BM_C_QTY+F],Table2[[#This Row],[Column2]],Table6[C])</f>
        <v>0</v>
      </c>
      <c r="K27" s="94">
        <f>-1*SUMIF(Table5[CONCAT],Table2[[#This Row],[Column2]],Table5[3])</f>
        <v>0</v>
      </c>
      <c r="L27" s="18"/>
      <c r="M27" s="16" t="str">
        <f>IF(Table2[[#This Row],[M2A]]="","",SUM(Table2[[#This Row],[M2A]]-Table2[[#This Row],[M2B_h]]))</f>
        <v/>
      </c>
      <c r="O27" s="16" t="str">
        <f>IF(Table2[[#This Row],[M3A]]="","",SUM(Table2[[#This Row],[M3A]]-Table2[[#This Row],[M3B_h]]))</f>
        <v/>
      </c>
      <c r="P27" s="9"/>
      <c r="Q27" s="16" t="str">
        <f>IF(Table2[[#This Row],[M4A]]="","",SUM(Table2[[#This Row],[M4A]]-Table2[[#This Row],[M4B_h]]))</f>
        <v/>
      </c>
      <c r="S27" s="16" t="str">
        <f>IF(Table2[[#This Row],[M5A]]="","",SUM(Table2[[#This Row],[M5A]]-Table2[[#This Row],[M5B_h]]))</f>
        <v/>
      </c>
      <c r="T27" s="20">
        <f>SUM(Table2[[#This Row],[AWAL]],Table2[[#This Row],[M1KE]],Table2[[#This Row],[M1MA]],Table2[[#This Row],[M1B]])</f>
        <v>4</v>
      </c>
      <c r="U27" s="20">
        <f>SUM(Table2[[#This Row],[M2B]],Table2[[#This Row],[M2B_h]])</f>
        <v>4</v>
      </c>
      <c r="V27" s="20">
        <f>SUM(Table2[[#This Row],[M3B]],Table2[[#This Row],[M3B_h]])</f>
        <v>4</v>
      </c>
      <c r="W27" s="20">
        <f>SUM(Table2[[#This Row],[M4B]],Table2[[#This Row],[M4B_h]])</f>
        <v>4</v>
      </c>
      <c r="X27" s="20" t="str">
        <f t="shared" si="0"/>
        <v>ARTO MORO</v>
      </c>
      <c r="Y27" s="20" t="e">
        <f>IF(Table2[[#This Row],[NB BM_C_QTY+F]]="",Table2[[#This Row],[Column32]],INDEX([1]!db[QTY X],Table2[[#This Row],[NB BM_C_QTY+F]]))</f>
        <v>#REF!</v>
      </c>
      <c r="Z27" s="20" t="e">
        <f>IF(Table2[[#This Row],[NB BM_C_QTY+F]]="",Table2[[#This Row],[Column33]],INDEX([1]!db[STN X],Table2[[#This Row],[NB BM_C_QTY+F]]))</f>
        <v>#REF!</v>
      </c>
      <c r="AA27" s="20" t="e">
        <f>INDEX([1]!db[SUPPLIER],Table2[[#This Row],[NB BM_C_QTY+F]],0)</f>
        <v>#REF!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27" s="20" t="str">
        <f>Table2[[#This Row],[CONCAT]]&amp;LOWER(SUBSTITUTE(SUBSTITUTE(SUBSTITUTE(Table2[[#This Row],[KET]]&amp;"ARTO MORO"," ",""),")",""),"(",""))</f>
        <v>binderclipkenko30048box6pcsartomoro</v>
      </c>
      <c r="AD27" s="20" t="e">
        <f>_xlfn.IFNA(MATCH(Table2[[#This Row],[Column2]],[1]!db[NB BM_C_QTY+F],0),"")</f>
        <v>#REF!</v>
      </c>
      <c r="AE27" s="20" t="e">
        <f>_xlfn.IFNA(MATCH(Table2[[#This Row],[Column2]],[2]!Table6[NB BM_C_QTY+F],0),"")</f>
        <v>#REF!</v>
      </c>
      <c r="AF27" s="20" t="e">
        <f>IF(Table2[[#This Row],[NB BM_C_QTY+F]]="",Table2[[#This Row],[KET]],"")</f>
        <v>#REF!</v>
      </c>
      <c r="AG27" s="20" t="e">
        <f>IF(Table2[[#This Row],[Column3]]="","",AJ26)</f>
        <v>#REF!</v>
      </c>
      <c r="AH27" s="20" t="e">
        <f>IF(Table2[[#This Row],[Column3]]="","",AK26)</f>
        <v>#REF!</v>
      </c>
      <c r="AJ27" s="9">
        <v>72</v>
      </c>
      <c r="AK27" s="9" t="s">
        <v>5300</v>
      </c>
    </row>
    <row r="28" spans="1:39">
      <c r="A28" s="14" t="str">
        <f ca="1">IF(Table2[[#This Row],[TT]]&lt;1,"",(COUNT(INDIRECT("a"&amp;ROW(Table2[[#Headers],[//]])&amp;":a"&amp;ROW()-1))+1))</f>
        <v/>
      </c>
      <c r="B28" s="14">
        <v>1</v>
      </c>
      <c r="C28" s="9" t="s">
        <v>5205</v>
      </c>
      <c r="D28" s="16">
        <v>0</v>
      </c>
      <c r="E28" s="16" t="s">
        <v>2148</v>
      </c>
      <c r="F28" s="16" t="e">
        <f>_xlfn.IFNA(Table2[[#This Row],[NB BM_C_QTY+F]],"")</f>
        <v>#REF!</v>
      </c>
      <c r="G28" s="24">
        <f>IF(Table2[[#This Row],[M5B]]="",Table2[[#This Row],[M5B_h]],SUM(Table2[[#This Row],[M5B_h]],Table2[[#This Row],[M5B]]))</f>
        <v>0</v>
      </c>
      <c r="I28" s="94">
        <f>IF(Table2[[#This Row],[M1A]]="",0,Table2[[#This Row],[M1A]]-Table2[[#This Row],[AWAL]]-Table2[[#This Row],[M1MA]]-Table2[[#This Row],[M1KE]])</f>
        <v>0</v>
      </c>
      <c r="J28" s="94">
        <f>SUMIF(Table6[NB BM_C_QTY+F],Table2[[#This Row],[Column2]],Table6[C])</f>
        <v>0</v>
      </c>
      <c r="K28" s="94">
        <f>-1*SUMIF(Table5[CONCAT],Table2[[#This Row],[Column2]],Table5[3])</f>
        <v>0</v>
      </c>
      <c r="L28" s="19"/>
      <c r="M28" s="17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0">
        <f>SUM(Table2[[#This Row],[AWAL]],Table2[[#This Row],[M1KE]],Table2[[#This Row],[M1MA]],Table2[[#This Row],[M1B]])</f>
        <v>0</v>
      </c>
      <c r="U28" s="20">
        <f>SUM(Table2[[#This Row],[M2B]],Table2[[#This Row],[M2B_h]])</f>
        <v>0</v>
      </c>
      <c r="V28" s="20">
        <f>SUM(Table2[[#This Row],[M3B]],Table2[[#This Row],[M3B_h]])</f>
        <v>0</v>
      </c>
      <c r="W28" s="20">
        <f>SUM(Table2[[#This Row],[M4B]],Table2[[#This Row],[M4B_h]])</f>
        <v>0</v>
      </c>
      <c r="X28" s="20" t="str">
        <f t="shared" si="0"/>
        <v>ARTO MORO</v>
      </c>
      <c r="Y28" s="20" t="e">
        <f>IF(Table2[[#This Row],[NB BM_C_QTY+F]]="",Table2[[#This Row],[Column32]],INDEX([1]!db[QTY X],Table2[[#This Row],[NB BM_C_QTY+F]]))</f>
        <v>#REF!</v>
      </c>
      <c r="Z28" s="20" t="e">
        <f>IF(Table2[[#This Row],[NB BM_C_QTY+F]]="",Table2[[#This Row],[Column33]],INDEX([1]!db[STN X],Table2[[#This Row],[NB BM_C_QTY+F]]))</f>
        <v>#REF!</v>
      </c>
      <c r="AA28" s="20" t="e">
        <f>INDEX([1]!db[SUPPLIER],Table2[[#This Row],[NB BM_C_QTY+F]],0)</f>
        <v>#REF!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28" s="20" t="str">
        <f>Table2[[#This Row],[CONCAT]]&amp;LOWER(SUBSTITUTE(SUBSTITUTE(SUBSTITUTE(Table2[[#This Row],[KET]]&amp;"ARTO MORO"," ",""),")",""),"(",""))</f>
        <v>bnkenkoa5bnppbcbasicpolos72pcsartomoro</v>
      </c>
      <c r="AD28" s="20" t="e">
        <f>_xlfn.IFNA(MATCH(Table2[[#This Row],[Column2]],[1]!db[NB BM_C_QTY+F],0),"")</f>
        <v>#REF!</v>
      </c>
      <c r="AE28" s="20" t="e">
        <f>_xlfn.IFNA(MATCH(Table2[[#This Row],[Column2]],[2]!Table6[NB BM_C_QTY+F],0),"")</f>
        <v>#REF!</v>
      </c>
      <c r="AF28" s="20" t="e">
        <f>IF(Table2[[#This Row],[NB BM_C_QTY+F]]="",Table2[[#This Row],[KET]],"")</f>
        <v>#REF!</v>
      </c>
      <c r="AG28" s="20" t="e">
        <f>IF(Table2[[#This Row],[Column3]]="","",AJ27)</f>
        <v>#REF!</v>
      </c>
      <c r="AH28" s="20" t="e">
        <f>IF(Table2[[#This Row],[Column3]]="","",AK27)</f>
        <v>#REF!</v>
      </c>
      <c r="AJ28" s="9">
        <v>72</v>
      </c>
      <c r="AK28" s="9" t="s">
        <v>5300</v>
      </c>
    </row>
    <row r="29" spans="1:39">
      <c r="A29" s="14" t="str">
        <f ca="1">IF(Table2[[#This Row],[TT]]&lt;1,"",(COUNT(INDIRECT("a"&amp;ROW(Table2[[#Headers],[//]])&amp;":a"&amp;ROW()-1))+1))</f>
        <v/>
      </c>
      <c r="B29" s="14">
        <v>1</v>
      </c>
      <c r="C29" s="9" t="s">
        <v>5206</v>
      </c>
      <c r="D29" s="16">
        <v>0</v>
      </c>
      <c r="E29" s="16" t="s">
        <v>2148</v>
      </c>
      <c r="F29" s="16" t="e">
        <f>_xlfn.IFNA(Table2[[#This Row],[NB BM_C_QTY+F]],"")</f>
        <v>#REF!</v>
      </c>
      <c r="G29" s="24">
        <f>IF(Table2[[#This Row],[M5B]]="",Table2[[#This Row],[M5B_h]],SUM(Table2[[#This Row],[M5B_h]],Table2[[#This Row],[M5B]]))</f>
        <v>0</v>
      </c>
      <c r="I29" s="94">
        <f>IF(Table2[[#This Row],[M1A]]="",0,Table2[[#This Row],[M1A]]-Table2[[#This Row],[AWAL]]-Table2[[#This Row],[M1MA]]-Table2[[#This Row],[M1KE]])</f>
        <v>0</v>
      </c>
      <c r="J29" s="94">
        <f>SUMIF(Table6[NB BM_C_QTY+F],Table2[[#This Row],[Column2]],Table6[C])</f>
        <v>0</v>
      </c>
      <c r="K29" s="94">
        <f>-1*SUMIF(Table5[CONCAT],Table2[[#This Row],[Column2]],Table5[3])</f>
        <v>0</v>
      </c>
      <c r="L29" s="19"/>
      <c r="M29" s="17" t="str">
        <f>IF(Table2[[#This Row],[M2A]]="","",SUM(Table2[[#This Row],[M2A]]-Table2[[#This Row],[M2B_h]]))</f>
        <v/>
      </c>
      <c r="O29" s="17" t="str">
        <f>IF(Table2[[#This Row],[M3A]]="","",SUM(Table2[[#This Row],[M3A]]-Table2[[#This Row],[M3B_h]]))</f>
        <v/>
      </c>
      <c r="Q29" s="17" t="str">
        <f>IF(Table2[[#This Row],[M4A]]="","",SUM(Table2[[#This Row],[M4A]]-Table2[[#This Row],[M4B_h]]))</f>
        <v/>
      </c>
      <c r="R29" s="17"/>
      <c r="S29" s="17" t="str">
        <f>IF(Table2[[#This Row],[M5A]]="","",SUM(Table2[[#This Row],[M5A]]-Table2[[#This Row],[M5B_h]]))</f>
        <v/>
      </c>
      <c r="T29" s="20">
        <f>SUM(Table2[[#This Row],[AWAL]],Table2[[#This Row],[M1KE]],Table2[[#This Row],[M1MA]],Table2[[#This Row],[M1B]])</f>
        <v>0</v>
      </c>
      <c r="U29" s="20">
        <f>SUM(Table2[[#This Row],[M2B]],Table2[[#This Row],[M2B_h]])</f>
        <v>0</v>
      </c>
      <c r="V29" s="20">
        <f>SUM(Table2[[#This Row],[M3B]],Table2[[#This Row],[M3B_h]])</f>
        <v>0</v>
      </c>
      <c r="W29" s="20">
        <f>SUM(Table2[[#This Row],[M4B]],Table2[[#This Row],[M4B_h]])</f>
        <v>0</v>
      </c>
      <c r="X29" s="20" t="str">
        <f t="shared" si="0"/>
        <v>ARTO MORO</v>
      </c>
      <c r="Y29" s="20" t="e">
        <f>IF(Table2[[#This Row],[NB BM_C_QTY+F]]="",Table2[[#This Row],[Column32]],INDEX([1]!db[QTY X],Table2[[#This Row],[NB BM_C_QTY+F]]))</f>
        <v>#REF!</v>
      </c>
      <c r="Z29" s="20" t="e">
        <f>IF(Table2[[#This Row],[NB BM_C_QTY+F]]="",Table2[[#This Row],[Column33]],INDEX([1]!db[STN X],Table2[[#This Row],[NB BM_C_QTY+F]]))</f>
        <v>#REF!</v>
      </c>
      <c r="AA29" s="20" t="e">
        <f>INDEX([1]!db[SUPPLIER],Table2[[#This Row],[NB BM_C_QTY+F]],0)</f>
        <v>#REF!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29" s="20" t="str">
        <f>Table2[[#This Row],[CONCAT]]&amp;LOWER(SUBSTITUTE(SUBSTITUTE(SUBSTITUTE(Table2[[#This Row],[KET]]&amp;"ARTO MORO"," ",""),")",""),"(",""))</f>
        <v>bnkenkoa5bnpppcpastel72pcsartomoro</v>
      </c>
      <c r="AD29" s="20" t="e">
        <f>_xlfn.IFNA(MATCH(Table2[[#This Row],[Column2]],[1]!db[NB BM_C_QTY+F],0),"")</f>
        <v>#REF!</v>
      </c>
      <c r="AE29" s="20" t="e">
        <f>_xlfn.IFNA(MATCH(Table2[[#This Row],[Column2]],[2]!Table6[NB BM_C_QTY+F],0),"")</f>
        <v>#REF!</v>
      </c>
      <c r="AF29" s="20" t="e">
        <f>IF(Table2[[#This Row],[NB BM_C_QTY+F]]="",Table2[[#This Row],[KET]],"")</f>
        <v>#REF!</v>
      </c>
      <c r="AG29" s="20" t="e">
        <f>IF(Table2[[#This Row],[Column3]]="","",AJ28)</f>
        <v>#REF!</v>
      </c>
      <c r="AH29" s="20" t="e">
        <f>IF(Table2[[#This Row],[Column3]]="","",AK28)</f>
        <v>#REF!</v>
      </c>
      <c r="AJ29" s="9">
        <v>240</v>
      </c>
      <c r="AK29" s="9" t="s">
        <v>5293</v>
      </c>
    </row>
    <row r="30" spans="1:39">
      <c r="A30" s="14">
        <f ca="1">IF(Table2[[#This Row],[TT]]&lt;1,"",(COUNT(INDIRECT("a"&amp;ROW(Table2[[#Headers],[//]])&amp;":a"&amp;ROW()-1))+1))</f>
        <v>12</v>
      </c>
      <c r="B30" s="14"/>
      <c r="C30" s="9" t="s">
        <v>3506</v>
      </c>
      <c r="D30" s="16">
        <v>12</v>
      </c>
      <c r="E30" s="16" t="s">
        <v>2149</v>
      </c>
      <c r="F30" s="16" t="e">
        <f>_xlfn.IFNA(Table2[[#This Row],[NB BM_C_QTY+F]],"")</f>
        <v>#REF!</v>
      </c>
      <c r="G30" s="24">
        <f>IF(Table2[[#This Row],[M5B]]="",Table2[[#This Row],[M5B_h]],SUM(Table2[[#This Row],[M5B_h]],Table2[[#This Row],[M5B]]))</f>
        <v>12</v>
      </c>
      <c r="H30" s="19"/>
      <c r="I30" s="94">
        <f>IF(Table2[[#This Row],[M1A]]="",0,Table2[[#This Row],[M1A]]-Table2[[#This Row],[AWAL]]-Table2[[#This Row],[M1MA]]-Table2[[#This Row],[M1KE]])</f>
        <v>0</v>
      </c>
      <c r="J30" s="94">
        <f>SUMIF(Table6[NB BM_C_QTY+F],Table2[[#This Row],[Column2]],Table6[C])</f>
        <v>0</v>
      </c>
      <c r="K30" s="94">
        <f>-1*SUMIF(Table5[CONCAT],Table2[[#This Row],[Column2]],Table5[3])</f>
        <v>0</v>
      </c>
      <c r="L30" s="19"/>
      <c r="M30" s="16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0">
        <f>SUM(Table2[[#This Row],[AWAL]],Table2[[#This Row],[M1KE]],Table2[[#This Row],[M1MA]],Table2[[#This Row],[M1B]])</f>
        <v>12</v>
      </c>
      <c r="U30" s="20">
        <f>SUM(Table2[[#This Row],[M2B]],Table2[[#This Row],[M2B_h]])</f>
        <v>12</v>
      </c>
      <c r="V30" s="20">
        <f>SUM(Table2[[#This Row],[M3B]],Table2[[#This Row],[M3B_h]])</f>
        <v>12</v>
      </c>
      <c r="W30" s="20">
        <f>SUM(Table2[[#This Row],[M4B]],Table2[[#This Row],[M4B_h]])</f>
        <v>12</v>
      </c>
      <c r="X30" s="20" t="str">
        <f t="shared" si="0"/>
        <v>ARTO MORO</v>
      </c>
      <c r="Y30" s="20" t="e">
        <f>IF(Table2[[#This Row],[NB BM_C_QTY+F]]="",Table2[[#This Row],[Column32]],INDEX([1]!db[QTY X],Table2[[#This Row],[NB BM_C_QTY+F]]))</f>
        <v>#REF!</v>
      </c>
      <c r="Z30" s="20" t="e">
        <f>IF(Table2[[#This Row],[NB BM_C_QTY+F]]="",Table2[[#This Row],[Column33]],INDEX([1]!db[STN X],Table2[[#This Row],[NB BM_C_QTY+F]]))</f>
        <v>#REF!</v>
      </c>
      <c r="AA30" s="20" t="e">
        <f>INDEX([1]!db[SUPPLIER],Table2[[#This Row],[NB BM_C_QTY+F]],0)</f>
        <v>#REF!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30" s="20" t="str">
        <f>Table2[[#This Row],[CONCAT]]&amp;LOWER(SUBSTITUTE(SUBSTITUTE(SUBSTITUTE(Table2[[#This Row],[KET]]&amp;"ARTO MORO"," ",""),")",""),"(",""))</f>
        <v>bpaodm01150107faktur240lsnartomoro</v>
      </c>
      <c r="AD30" s="20" t="e">
        <f>_xlfn.IFNA(MATCH(Table2[[#This Row],[Column2]],[1]!db[NB BM_C_QTY+F],0),"")</f>
        <v>#REF!</v>
      </c>
      <c r="AE30" s="20" t="e">
        <f>_xlfn.IFNA(MATCH(Table2[[#This Row],[Column2]],[2]!Table6[NB BM_C_QTY+F],0),"")</f>
        <v>#REF!</v>
      </c>
      <c r="AF30" s="20" t="e">
        <f>IF(Table2[[#This Row],[NB BM_C_QTY+F]]="",Table2[[#This Row],[KET]],"")</f>
        <v>#REF!</v>
      </c>
      <c r="AG30" s="20" t="e">
        <f>IF(Table2[[#This Row],[Column3]]="","",AJ29)</f>
        <v>#REF!</v>
      </c>
      <c r="AH30" s="20" t="e">
        <f>IF(Table2[[#This Row],[Column3]]="","",AK29)</f>
        <v>#REF!</v>
      </c>
      <c r="AJ30" s="9">
        <v>240</v>
      </c>
      <c r="AK30" s="9" t="s">
        <v>5293</v>
      </c>
    </row>
    <row r="31" spans="1:39">
      <c r="A31" s="14">
        <f ca="1">IF(Table2[[#This Row],[TT]]&lt;1,"",(COUNT(INDIRECT("a"&amp;ROW(Table2[[#Headers],[//]])&amp;":a"&amp;ROW()-1))+1))</f>
        <v>13</v>
      </c>
      <c r="B31" s="14"/>
      <c r="C31" s="9" t="s">
        <v>499</v>
      </c>
      <c r="D31" s="16">
        <v>5</v>
      </c>
      <c r="E31" s="16" t="s">
        <v>2149</v>
      </c>
      <c r="F31" s="16" t="e">
        <f>_xlfn.IFNA(Table2[[#This Row],[NB BM_C_QTY+F]],"")</f>
        <v>#REF!</v>
      </c>
      <c r="G31" s="24">
        <f>IF(Table2[[#This Row],[M5B]]="",Table2[[#This Row],[M5B_h]],SUM(Table2[[#This Row],[M5B_h]],Table2[[#This Row],[M5B]]))</f>
        <v>5</v>
      </c>
      <c r="I31" s="94">
        <f>IF(Table2[[#This Row],[M1A]]="",0,Table2[[#This Row],[M1A]]-Table2[[#This Row],[AWAL]]-Table2[[#This Row],[M1MA]]-Table2[[#This Row],[M1KE]])</f>
        <v>0</v>
      </c>
      <c r="J31" s="94">
        <f>SUMIF(Table6[NB BM_C_QTY+F],Table2[[#This Row],[Column2]],Table6[C])</f>
        <v>0</v>
      </c>
      <c r="K31" s="94">
        <f>-1*SUMIF(Table5[CONCAT],Table2[[#This Row],[Column2]],Table5[3])</f>
        <v>0</v>
      </c>
      <c r="L31" s="19"/>
      <c r="M31" s="17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0">
        <f>SUM(Table2[[#This Row],[AWAL]],Table2[[#This Row],[M1KE]],Table2[[#This Row],[M1MA]],Table2[[#This Row],[M1B]])</f>
        <v>5</v>
      </c>
      <c r="U31" s="20">
        <f>SUM(Table2[[#This Row],[M2B]],Table2[[#This Row],[M2B_h]])</f>
        <v>5</v>
      </c>
      <c r="V31" s="20">
        <f>SUM(Table2[[#This Row],[M3B]],Table2[[#This Row],[M3B_h]])</f>
        <v>5</v>
      </c>
      <c r="W31" s="20">
        <f>SUM(Table2[[#This Row],[M4B]],Table2[[#This Row],[M4B_h]])</f>
        <v>5</v>
      </c>
      <c r="X31" s="20" t="str">
        <f t="shared" si="0"/>
        <v>ARTO MORO</v>
      </c>
      <c r="Y31" s="20" t="e">
        <f>IF(Table2[[#This Row],[NB BM_C_QTY+F]]="",Table2[[#This Row],[Column32]],INDEX([1]!db[QTY X],Table2[[#This Row],[NB BM_C_QTY+F]]))</f>
        <v>#REF!</v>
      </c>
      <c r="Z31" s="20" t="e">
        <f>IF(Table2[[#This Row],[NB BM_C_QTY+F]]="",Table2[[#This Row],[Column33]],INDEX([1]!db[STN X],Table2[[#This Row],[NB BM_C_QTY+F]]))</f>
        <v>#REF!</v>
      </c>
      <c r="AA31" s="20" t="e">
        <f>INDEX([1]!db[SUPPLIER],Table2[[#This Row],[NB BM_C_QTY+F]],0)</f>
        <v>#REF!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31" s="20" t="str">
        <f>Table2[[#This Row],[CONCAT]]&amp;LOWER(SUBSTITUTE(SUBSTITUTE(SUBSTITUTE(Table2[[#This Row],[KET]]&amp;"ARTO MORO"," ",""),")",""),"(",""))</f>
        <v>bpaodm021faktur240lsnartomoro</v>
      </c>
      <c r="AD31" s="20" t="e">
        <f>_xlfn.IFNA(MATCH(Table2[[#This Row],[Column2]],[1]!db[NB BM_C_QTY+F],0),"")</f>
        <v>#REF!</v>
      </c>
      <c r="AE31" s="20" t="e">
        <f>_xlfn.IFNA(MATCH(Table2[[#This Row],[Column2]],[2]!Table6[NB BM_C_QTY+F],0),"")</f>
        <v>#REF!</v>
      </c>
      <c r="AF31" s="20" t="e">
        <f>IF(Table2[[#This Row],[NB BM_C_QTY+F]]="",Table2[[#This Row],[KET]],"")</f>
        <v>#REF!</v>
      </c>
      <c r="AG31" s="20" t="e">
        <f>IF(Table2[[#This Row],[Column3]]="","",AJ30)</f>
        <v>#REF!</v>
      </c>
      <c r="AH31" s="20" t="e">
        <f>IF(Table2[[#This Row],[Column3]]="","",AK30)</f>
        <v>#REF!</v>
      </c>
      <c r="AJ31" s="9">
        <v>144</v>
      </c>
      <c r="AK31" s="9" t="s">
        <v>5293</v>
      </c>
    </row>
    <row r="32" spans="1:39">
      <c r="A32" s="14" t="str">
        <f ca="1">IF(Table2[[#This Row],[TT]]&lt;1,"",(COUNT(INDIRECT("a"&amp;ROW(Table2[[#Headers],[//]])&amp;":a"&amp;ROW()-1))+1))</f>
        <v/>
      </c>
      <c r="B32" s="14">
        <v>1</v>
      </c>
      <c r="C32" s="9" t="s">
        <v>2068</v>
      </c>
      <c r="D32" s="16">
        <v>0</v>
      </c>
      <c r="E32" s="16" t="s">
        <v>2108</v>
      </c>
      <c r="F32" s="16" t="e">
        <f>_xlfn.IFNA(Table2[[#This Row],[NB BM_C_QTY+F]],"")</f>
        <v>#REF!</v>
      </c>
      <c r="G32" s="24">
        <f>IF(Table2[[#This Row],[M5B]]="",Table2[[#This Row],[M5B_h]],SUM(Table2[[#This Row],[M5B_h]],Table2[[#This Row],[M5B]]))</f>
        <v>0</v>
      </c>
      <c r="H32" s="19"/>
      <c r="I32" s="94">
        <f>IF(Table2[[#This Row],[M1A]]="",0,Table2[[#This Row],[M1A]]-Table2[[#This Row],[AWAL]]-Table2[[#This Row],[M1MA]]-Table2[[#This Row],[M1KE]])</f>
        <v>0</v>
      </c>
      <c r="J32" s="94">
        <f>SUMIF(Table6[NB BM_C_QTY+F],Table2[[#This Row],[Column2]],Table6[C])</f>
        <v>0</v>
      </c>
      <c r="K32" s="94">
        <f>-1*SUMIF(Table5[CONCAT],Table2[[#This Row],[Column2]],Table5[3])</f>
        <v>0</v>
      </c>
      <c r="L32" s="19"/>
      <c r="M32" s="17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0</v>
      </c>
      <c r="U32" s="20">
        <f>SUM(Table2[[#This Row],[M2B]],Table2[[#This Row],[M2B_h]])</f>
        <v>0</v>
      </c>
      <c r="V32" s="20">
        <f>SUM(Table2[[#This Row],[M3B]],Table2[[#This Row],[M3B_h]])</f>
        <v>0</v>
      </c>
      <c r="W32" s="20">
        <f>SUM(Table2[[#This Row],[M4B]],Table2[[#This Row],[M4B_h]])</f>
        <v>0</v>
      </c>
      <c r="X32" s="20" t="str">
        <f t="shared" si="0"/>
        <v>ARTO MORO</v>
      </c>
      <c r="Y32" s="20" t="e">
        <f>IF(Table2[[#This Row],[NB BM_C_QTY+F]]="",Table2[[#This Row],[Column32]],INDEX([1]!db[QTY X],Table2[[#This Row],[NB BM_C_QTY+F]]))</f>
        <v>#REF!</v>
      </c>
      <c r="Z32" s="20" t="e">
        <f>IF(Table2[[#This Row],[NB BM_C_QTY+F]]="",Table2[[#This Row],[Column33]],INDEX([1]!db[STN X],Table2[[#This Row],[NB BM_C_QTY+F]]))</f>
        <v>#REF!</v>
      </c>
      <c r="AA32" s="20" t="e">
        <f>INDEX([1]!db[SUPPLIER],Table2[[#This Row],[NB BM_C_QTY+F]],0)</f>
        <v>#REF!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32" s="20" t="str">
        <f>Table2[[#This Row],[CONCAT]]&amp;LOWER(SUBSTITUTE(SUBSTITUTE(SUBSTITUTE(Table2[[#This Row],[KET]]&amp;"ARTO MORO"," ",""),")",""),"(",""))</f>
        <v>bpjkbp273zetohitam144lsnartomoro</v>
      </c>
      <c r="AD32" s="20" t="e">
        <f>_xlfn.IFNA(MATCH(Table2[[#This Row],[Column2]],[1]!db[NB BM_C_QTY+F],0),"")</f>
        <v>#REF!</v>
      </c>
      <c r="AE32" s="20" t="e">
        <f>_xlfn.IFNA(MATCH(Table2[[#This Row],[Column2]],[2]!Table6[NB BM_C_QTY+F],0),"")</f>
        <v>#REF!</v>
      </c>
      <c r="AF32" s="20" t="e">
        <f>IF(Table2[[#This Row],[NB BM_C_QTY+F]]="",Table2[[#This Row],[KET]],"")</f>
        <v>#REF!</v>
      </c>
      <c r="AG32" s="20" t="e">
        <f>IF(Table2[[#This Row],[Column3]]="","",AJ31)</f>
        <v>#REF!</v>
      </c>
      <c r="AH32" s="20" t="e">
        <f>IF(Table2[[#This Row],[Column3]]="","",AK31)</f>
        <v>#REF!</v>
      </c>
      <c r="AJ32" s="9">
        <v>144</v>
      </c>
      <c r="AK32" s="9" t="s">
        <v>5293</v>
      </c>
    </row>
    <row r="33" spans="1:37">
      <c r="A33" s="9" t="str">
        <f ca="1">IF(Table2[[#This Row],[TT]]&lt;1,"",(COUNT(INDIRECT("a"&amp;ROW(Table2[[#Headers],[//]])&amp;":a"&amp;ROW()-1))+1))</f>
        <v/>
      </c>
      <c r="B33" s="9">
        <v>1</v>
      </c>
      <c r="C33" s="9" t="s">
        <v>5092</v>
      </c>
      <c r="D33" s="16">
        <v>0</v>
      </c>
      <c r="E33" s="16" t="s">
        <v>2108</v>
      </c>
      <c r="F33" s="16" t="e">
        <f>_xlfn.IFNA(Table2[[#This Row],[NB BM_C_QTY+F]],"")</f>
        <v>#REF!</v>
      </c>
      <c r="G33" s="24">
        <f>IF(Table2[[#This Row],[M5B]]="",Table2[[#This Row],[M5B_h]],SUM(Table2[[#This Row],[M5B_h]],Table2[[#This Row],[M5B]]))</f>
        <v>0</v>
      </c>
      <c r="H33" s="18"/>
      <c r="I33" s="94">
        <f>IF(Table2[[#This Row],[M1A]]="",0,Table2[[#This Row],[M1A]]-Table2[[#This Row],[AWAL]]-Table2[[#This Row],[M1MA]]-Table2[[#This Row],[M1KE]])</f>
        <v>0</v>
      </c>
      <c r="J33" s="94">
        <f>SUMIF(Table6[NB BM_C_QTY+F],Table2[[#This Row],[Column2]],Table6[C])</f>
        <v>0</v>
      </c>
      <c r="K33" s="94">
        <f>-1*SUMIF(Table5[CONCAT],Table2[[#This Row],[Column2]],Table5[3])</f>
        <v>0</v>
      </c>
      <c r="L33" s="18"/>
      <c r="M33" s="16" t="str">
        <f>IF(Table2[[#This Row],[M2A]]="","",SUM(Table2[[#This Row],[M2A]]-Table2[[#This Row],[M2B_h]]))</f>
        <v/>
      </c>
      <c r="O33" s="16" t="str">
        <f>IF(Table2[[#This Row],[M3A]]="","",SUM(Table2[[#This Row],[M3A]]-Table2[[#This Row],[M3B_h]]))</f>
        <v/>
      </c>
      <c r="P33" s="9"/>
      <c r="Q33" s="16" t="str">
        <f>IF(Table2[[#This Row],[M4A]]="","",SUM(Table2[[#This Row],[M4A]]-Table2[[#This Row],[M4B_h]]))</f>
        <v/>
      </c>
      <c r="S33" s="16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0</v>
      </c>
      <c r="U33" s="20">
        <f>SUM(Table2[[#This Row],[M2B]],Table2[[#This Row],[M2B_h]])</f>
        <v>0</v>
      </c>
      <c r="V33" s="20">
        <f>SUM(Table2[[#This Row],[M3B]],Table2[[#This Row],[M3B_h]])</f>
        <v>0</v>
      </c>
      <c r="W33" s="20">
        <f>SUM(Table2[[#This Row],[M4B]],Table2[[#This Row],[M4B_h]])</f>
        <v>0</v>
      </c>
      <c r="X33" s="20" t="str">
        <f t="shared" si="0"/>
        <v>ARTO MORO</v>
      </c>
      <c r="Y33" s="20" t="e">
        <f>IF(Table2[[#This Row],[NB BM_C_QTY+F]]="",Table2[[#This Row],[Column32]],INDEX([1]!db[QTY X],Table2[[#This Row],[NB BM_C_QTY+F]]))</f>
        <v>#REF!</v>
      </c>
      <c r="Z33" s="20" t="e">
        <f>IF(Table2[[#This Row],[NB BM_C_QTY+F]]="",Table2[[#This Row],[Column33]],INDEX([1]!db[STN X],Table2[[#This Row],[NB BM_C_QTY+F]]))</f>
        <v>#REF!</v>
      </c>
      <c r="AA33" s="20" t="e">
        <f>INDEX([1]!db[SUPPLIER],Table2[[#This Row],[NB BM_C_QTY+F]],0)</f>
        <v>#REF!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33" s="20" t="str">
        <f>Table2[[#This Row],[CONCAT]]&amp;LOWER(SUBSTITUTE(SUBSTITUTE(SUBSTITUTE(Table2[[#This Row],[KET]]&amp;"ARTO MORO"," ",""),")",""),"(",""))</f>
        <v>bpjkbp336vocustransptlhitam144lsnartomoro</v>
      </c>
      <c r="AD33" s="20" t="e">
        <f>_xlfn.IFNA(MATCH(Table2[[#This Row],[Column2]],[1]!db[NB BM_C_QTY+F],0),"")</f>
        <v>#REF!</v>
      </c>
      <c r="AE33" s="20" t="e">
        <f>_xlfn.IFNA(MATCH(Table2[[#This Row],[Column2]],[2]!Table6[NB BM_C_QTY+F],0),"")</f>
        <v>#REF!</v>
      </c>
      <c r="AF33" s="20" t="e">
        <f>IF(Table2[[#This Row],[NB BM_C_QTY+F]]="",Table2[[#This Row],[KET]],"")</f>
        <v>#REF!</v>
      </c>
      <c r="AG33" s="20" t="e">
        <f>IF(Table2[[#This Row],[Column3]]="","",AJ32)</f>
        <v>#REF!</v>
      </c>
      <c r="AH33" s="20" t="e">
        <f>IF(Table2[[#This Row],[Column3]]="","",AK32)</f>
        <v>#REF!</v>
      </c>
      <c r="AJ33" s="9">
        <v>144</v>
      </c>
      <c r="AK33" s="9" t="s">
        <v>5293</v>
      </c>
    </row>
    <row r="34" spans="1:37">
      <c r="A34" s="9" t="str">
        <f ca="1">IF(Table2[[#This Row],[TT]]&lt;1,"",(COUNT(INDIRECT("a"&amp;ROW(Table2[[#Headers],[//]])&amp;":a"&amp;ROW()-1))+1))</f>
        <v/>
      </c>
      <c r="B34" s="9">
        <v>1</v>
      </c>
      <c r="C34" s="9" t="s">
        <v>5093</v>
      </c>
      <c r="D34" s="16">
        <v>0</v>
      </c>
      <c r="E34" s="16" t="s">
        <v>2108</v>
      </c>
      <c r="F34" s="16" t="e">
        <f>_xlfn.IFNA(Table2[[#This Row],[NB BM_C_QTY+F]],"")</f>
        <v>#REF!</v>
      </c>
      <c r="G34" s="24">
        <f>IF(Table2[[#This Row],[M5B]]="",Table2[[#This Row],[M5B_h]],SUM(Table2[[#This Row],[M5B_h]],Table2[[#This Row],[M5B]]))</f>
        <v>0</v>
      </c>
      <c r="H34" s="18">
        <v>0</v>
      </c>
      <c r="I34" s="94">
        <f>IF(Table2[[#This Row],[M1A]]="",0,Table2[[#This Row],[M1A]]-Table2[[#This Row],[AWAL]]-Table2[[#This Row],[M1MA]]-Table2[[#This Row],[M1KE]])</f>
        <v>-5</v>
      </c>
      <c r="J34" s="94">
        <f>SUMIF(Table6[NB BM_C_QTY+F],Table2[[#This Row],[Column2]],Table6[C])</f>
        <v>5</v>
      </c>
      <c r="K34" s="94">
        <f>-1*SUMIF(Table5[CONCAT],Table2[[#This Row],[Column2]],Table5[3])</f>
        <v>0</v>
      </c>
      <c r="L34" s="18"/>
      <c r="M34" s="16" t="str">
        <f>IF(Table2[[#This Row],[M2A]]="","",SUM(Table2[[#This Row],[M2A]]-Table2[[#This Row],[M2B_h]]))</f>
        <v/>
      </c>
      <c r="O34" s="16" t="str">
        <f>IF(Table2[[#This Row],[M3A]]="","",SUM(Table2[[#This Row],[M3A]]-Table2[[#This Row],[M3B_h]]))</f>
        <v/>
      </c>
      <c r="P34" s="9"/>
      <c r="Q34" s="16" t="str">
        <f>IF(Table2[[#This Row],[M4A]]="","",SUM(Table2[[#This Row],[M4A]]-Table2[[#This Row],[M4B_h]]))</f>
        <v/>
      </c>
      <c r="S34" s="16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0</v>
      </c>
      <c r="U34" s="20">
        <f>SUM(Table2[[#This Row],[M2B]],Table2[[#This Row],[M2B_h]])</f>
        <v>0</v>
      </c>
      <c r="V34" s="20">
        <f>SUM(Table2[[#This Row],[M3B]],Table2[[#This Row],[M3B_h]])</f>
        <v>0</v>
      </c>
      <c r="W34" s="20">
        <f>SUM(Table2[[#This Row],[M4B]],Table2[[#This Row],[M4B_h]])</f>
        <v>0</v>
      </c>
      <c r="X34" s="20" t="str">
        <f t="shared" si="0"/>
        <v>ARTO MORO</v>
      </c>
      <c r="Y34" s="20" t="e">
        <f>IF(Table2[[#This Row],[NB BM_C_QTY+F]]="",Table2[[#This Row],[Column32]],INDEX([1]!db[QTY X],Table2[[#This Row],[NB BM_C_QTY+F]]))</f>
        <v>#REF!</v>
      </c>
      <c r="Z34" s="20" t="e">
        <f>IF(Table2[[#This Row],[NB BM_C_QTY+F]]="",Table2[[#This Row],[Column33]],INDEX([1]!db[STN X],Table2[[#This Row],[NB BM_C_QTY+F]]))</f>
        <v>#REF!</v>
      </c>
      <c r="AA34" s="20" t="e">
        <f>INDEX([1]!db[SUPPLIER],Table2[[#This Row],[NB BM_C_QTY+F]],0)</f>
        <v>#REF!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34" s="20" t="str">
        <f>Table2[[#This Row],[CONCAT]]&amp;LOWER(SUBSTITUTE(SUBSTITUTE(SUBSTITUTE(Table2[[#This Row],[KET]]&amp;"ARTO MORO"," ",""),")",""),"(",""))</f>
        <v>bpjkbp338vocushitam144lsnartomoro</v>
      </c>
      <c r="AD34" s="20" t="e">
        <f>_xlfn.IFNA(MATCH(Table2[[#This Row],[Column2]],[1]!db[NB BM_C_QTY+F],0),"")</f>
        <v>#REF!</v>
      </c>
      <c r="AE34" s="20" t="e">
        <f>_xlfn.IFNA(MATCH(Table2[[#This Row],[Column2]],[2]!Table6[NB BM_C_QTY+F],0),"")</f>
        <v>#REF!</v>
      </c>
      <c r="AF34" s="20" t="e">
        <f>IF(Table2[[#This Row],[NB BM_C_QTY+F]]="",Table2[[#This Row],[KET]],"")</f>
        <v>#REF!</v>
      </c>
      <c r="AG34" s="20" t="e">
        <f>IF(Table2[[#This Row],[Column3]]="","",AJ33)</f>
        <v>#REF!</v>
      </c>
      <c r="AH34" s="20" t="e">
        <f>IF(Table2[[#This Row],[Column3]]="","",AK33)</f>
        <v>#REF!</v>
      </c>
      <c r="AJ34" s="9">
        <v>144</v>
      </c>
      <c r="AK34" s="9" t="s">
        <v>5293</v>
      </c>
    </row>
    <row r="35" spans="1:37">
      <c r="A35" s="9" t="str">
        <f ca="1">IF(Table2[[#This Row],[TT]]&lt;1,"",(COUNT(INDIRECT("a"&amp;ROW(Table2[[#Headers],[//]])&amp;":a"&amp;ROW()-1))+1))</f>
        <v/>
      </c>
      <c r="B35" s="9">
        <v>1</v>
      </c>
      <c r="C35" s="9" t="s">
        <v>5150</v>
      </c>
      <c r="D35" s="16">
        <v>0</v>
      </c>
      <c r="E35" s="16" t="s">
        <v>2108</v>
      </c>
      <c r="F35" s="16" t="e">
        <f>_xlfn.IFNA(Table2[[#This Row],[NB BM_C_QTY+F]],"")</f>
        <v>#REF!</v>
      </c>
      <c r="G35" s="24">
        <f>IF(Table2[[#This Row],[M5B]]="",Table2[[#This Row],[M5B_h]],SUM(Table2[[#This Row],[M5B_h]],Table2[[#This Row],[M5B]]))</f>
        <v>0</v>
      </c>
      <c r="H35" s="18"/>
      <c r="I35" s="94">
        <f>IF(Table2[[#This Row],[M1A]]="",0,Table2[[#This Row],[M1A]]-Table2[[#This Row],[AWAL]]-Table2[[#This Row],[M1MA]]-Table2[[#This Row],[M1KE]])</f>
        <v>0</v>
      </c>
      <c r="J35" s="94">
        <f>SUMIF(Table6[NB BM_C_QTY+F],Table2[[#This Row],[Column2]],Table6[C])</f>
        <v>0</v>
      </c>
      <c r="K35" s="94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6" t="str">
        <f>IF(Table2[[#This Row],[M3A]]="","",SUM(Table2[[#This Row],[M3A]]-Table2[[#This Row],[M3B_h]]))</f>
        <v/>
      </c>
      <c r="P35" s="9"/>
      <c r="Q35" s="16" t="str">
        <f>IF(Table2[[#This Row],[M4A]]="","",SUM(Table2[[#This Row],[M4A]]-Table2[[#This Row],[M4B_h]]))</f>
        <v/>
      </c>
      <c r="S35" s="16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0</v>
      </c>
      <c r="U35" s="20">
        <f>SUM(Table2[[#This Row],[M2B]],Table2[[#This Row],[M2B_h]])</f>
        <v>0</v>
      </c>
      <c r="V35" s="20">
        <f>SUM(Table2[[#This Row],[M3B]],Table2[[#This Row],[M3B_h]])</f>
        <v>0</v>
      </c>
      <c r="W35" s="20">
        <f>SUM(Table2[[#This Row],[M4B]],Table2[[#This Row],[M4B_h]])</f>
        <v>0</v>
      </c>
      <c r="X35" s="20" t="str">
        <f t="shared" si="0"/>
        <v>ARTO MORO</v>
      </c>
      <c r="Y35" s="20" t="e">
        <f>IF(Table2[[#This Row],[NB BM_C_QTY+F]]="",Table2[[#This Row],[Column32]],INDEX([1]!db[QTY X],Table2[[#This Row],[NB BM_C_QTY+F]]))</f>
        <v>#REF!</v>
      </c>
      <c r="Z35" s="20" t="e">
        <f>IF(Table2[[#This Row],[NB BM_C_QTY+F]]="",Table2[[#This Row],[Column33]],INDEX([1]!db[STN X],Table2[[#This Row],[NB BM_C_QTY+F]]))</f>
        <v>#REF!</v>
      </c>
      <c r="AA35" s="20" t="e">
        <f>INDEX([1]!db[SUPPLIER],Table2[[#This Row],[NB BM_C_QTY+F]],0)</f>
        <v>#REF!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35" s="20" t="str">
        <f>Table2[[#This Row],[CONCAT]]&amp;LOWER(SUBSTITUTE(SUBSTITUTE(SUBSTITUTE(Table2[[#This Row],[KET]]&amp;"ARTO MORO"," ",""),")",""),"(",""))</f>
        <v>bpjkbp34912vokustranshitam144lsnartomoro</v>
      </c>
      <c r="AD35" s="20" t="e">
        <f>_xlfn.IFNA(MATCH(Table2[[#This Row],[Column2]],[1]!db[NB BM_C_QTY+F],0),"")</f>
        <v>#REF!</v>
      </c>
      <c r="AE35" s="20" t="e">
        <f>_xlfn.IFNA(MATCH(Table2[[#This Row],[Column2]],[2]!Table6[NB BM_C_QTY+F],0),"")</f>
        <v>#REF!</v>
      </c>
      <c r="AF35" s="20" t="e">
        <f>IF(Table2[[#This Row],[NB BM_C_QTY+F]]="",Table2[[#This Row],[KET]],"")</f>
        <v>#REF!</v>
      </c>
      <c r="AG35" s="20" t="e">
        <f>IF(Table2[[#This Row],[Column3]]="","",AJ34)</f>
        <v>#REF!</v>
      </c>
      <c r="AH35" s="20" t="e">
        <f>IF(Table2[[#This Row],[Column3]]="","",AK34)</f>
        <v>#REF!</v>
      </c>
      <c r="AJ35" s="9">
        <v>144</v>
      </c>
      <c r="AK35" s="9" t="s">
        <v>5293</v>
      </c>
    </row>
    <row r="36" spans="1:37">
      <c r="A36" s="14" t="str">
        <f ca="1">IF(Table2[[#This Row],[TT]]&lt;1,"",(COUNT(INDIRECT("a"&amp;ROW(Table2[[#Headers],[//]])&amp;":a"&amp;ROW()-1))+1))</f>
        <v/>
      </c>
      <c r="B36" s="14">
        <v>1</v>
      </c>
      <c r="C36" s="9" t="s">
        <v>5271</v>
      </c>
      <c r="D36" s="16">
        <v>0</v>
      </c>
      <c r="E36" s="16" t="s">
        <v>2108</v>
      </c>
      <c r="F36" s="16" t="e">
        <f>_xlfn.IFNA(Table2[[#This Row],[NB BM_C_QTY+F]],"")</f>
        <v>#REF!</v>
      </c>
      <c r="G36" s="24">
        <f>IF(Table2[[#This Row],[M5B]]="",Table2[[#This Row],[M5B_h]],SUM(Table2[[#This Row],[M5B_h]],Table2[[#This Row],[M5B]]))</f>
        <v>0</v>
      </c>
      <c r="H36" s="19"/>
      <c r="I36" s="94">
        <f>IF(Table2[[#This Row],[M1A]]="",0,Table2[[#This Row],[M1A]]-Table2[[#This Row],[AWAL]]-Table2[[#This Row],[M1MA]]-Table2[[#This Row],[M1KE]])</f>
        <v>0</v>
      </c>
      <c r="J36" s="94">
        <f>SUMIF(Table6[NB BM_C_QTY+F],Table2[[#This Row],[Column2]],Table6[C])</f>
        <v>0</v>
      </c>
      <c r="K36" s="94">
        <f>-1*SUMIF(Table5[CONCAT],Table2[[#This Row],[Column2]],Table5[3])</f>
        <v>0</v>
      </c>
      <c r="L36" s="19"/>
      <c r="M36" s="17" t="str">
        <f>IF(Table2[[#This Row],[M2A]]="","",SUM(Table2[[#This Row],[M2A]]-Table2[[#This Row],[M2B_h]]))</f>
        <v/>
      </c>
      <c r="O36" s="17" t="str">
        <f>IF(Table2[[#This Row],[M3A]]="","",SUM(Table2[[#This Row],[M3A]]-Table2[[#This Row],[M3B_h]]))</f>
        <v/>
      </c>
      <c r="P36" s="25"/>
      <c r="Q36" s="17" t="str">
        <f>IF(Table2[[#This Row],[M4A]]="","",SUM(Table2[[#This Row],[M4A]]-Table2[[#This Row],[M4B_h]]))</f>
        <v/>
      </c>
      <c r="R36" s="17"/>
      <c r="S36" s="17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0</v>
      </c>
      <c r="U36" s="20">
        <f>SUM(Table2[[#This Row],[M2B]],Table2[[#This Row],[M2B_h]])</f>
        <v>0</v>
      </c>
      <c r="V36" s="20">
        <f>SUM(Table2[[#This Row],[M3B]],Table2[[#This Row],[M3B_h]])</f>
        <v>0</v>
      </c>
      <c r="W36" s="20">
        <f>SUM(Table2[[#This Row],[M4B]],Table2[[#This Row],[M4B_h]])</f>
        <v>0</v>
      </c>
      <c r="X36" s="20" t="str">
        <f t="shared" si="0"/>
        <v>ARTO MORO</v>
      </c>
      <c r="Y36" s="20" t="e">
        <f>IF(Table2[[#This Row],[NB BM_C_QTY+F]]="",Table2[[#This Row],[Column32]],INDEX([1]!db[QTY X],Table2[[#This Row],[NB BM_C_QTY+F]]))</f>
        <v>#REF!</v>
      </c>
      <c r="Z36" s="20" t="e">
        <f>IF(Table2[[#This Row],[NB BM_C_QTY+F]]="",Table2[[#This Row],[Column33]],INDEX([1]!db[STN X],Table2[[#This Row],[NB BM_C_QTY+F]]))</f>
        <v>#REF!</v>
      </c>
      <c r="AA36" s="20" t="e">
        <f>INDEX([1]!db[SUPPLIER],Table2[[#This Row],[NB BM_C_QTY+F]],0)</f>
        <v>#REF!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36" s="20" t="str">
        <f>Table2[[#This Row],[CONCAT]]&amp;LOWER(SUBSTITUTE(SUBSTITUTE(SUBSTITUTE(Table2[[#This Row],[KET]]&amp;"ARTO MORO"," ",""),")",""),"(",""))</f>
        <v>bpjkgp212idiamondhitam144lsnartomoro</v>
      </c>
      <c r="AD36" s="20" t="e">
        <f>_xlfn.IFNA(MATCH(Table2[[#This Row],[Column2]],[1]!db[NB BM_C_QTY+F],0),"")</f>
        <v>#REF!</v>
      </c>
      <c r="AE36" s="20" t="e">
        <f>_xlfn.IFNA(MATCH(Table2[[#This Row],[Column2]],[2]!Table6[NB BM_C_QTY+F],0),"")</f>
        <v>#REF!</v>
      </c>
      <c r="AF36" s="20" t="e">
        <f>IF(Table2[[#This Row],[NB BM_C_QTY+F]]="",Table2[[#This Row],[KET]],"")</f>
        <v>#REF!</v>
      </c>
      <c r="AG36" s="20" t="e">
        <f>IF(Table2[[#This Row],[Column3]]="","",AJ35)</f>
        <v>#REF!</v>
      </c>
      <c r="AH36" s="20" t="e">
        <f>IF(Table2[[#This Row],[Column3]]="","",AK35)</f>
        <v>#REF!</v>
      </c>
      <c r="AJ36" s="9">
        <v>144</v>
      </c>
      <c r="AK36" s="9" t="s">
        <v>5293</v>
      </c>
    </row>
    <row r="37" spans="1:37">
      <c r="A37" s="14" t="str">
        <f ca="1">IF(Table2[[#This Row],[TT]]&lt;1,"",(COUNT(INDIRECT("a"&amp;ROW(Table2[[#Headers],[//]])&amp;":a"&amp;ROW()-1))+1))</f>
        <v/>
      </c>
      <c r="B37" s="14">
        <v>1</v>
      </c>
      <c r="C37" s="9" t="s">
        <v>5095</v>
      </c>
      <c r="D37" s="16">
        <v>0</v>
      </c>
      <c r="E37" s="16" t="s">
        <v>2108</v>
      </c>
      <c r="F37" s="16" t="e">
        <f>_xlfn.IFNA(Table2[[#This Row],[NB BM_C_QTY+F]],"")</f>
        <v>#REF!</v>
      </c>
      <c r="G37" s="24">
        <f>IF(Table2[[#This Row],[M5B]]="",Table2[[#This Row],[M5B_h]],SUM(Table2[[#This Row],[M5B_h]],Table2[[#This Row],[M5B]]))</f>
        <v>0</v>
      </c>
      <c r="H37" s="19"/>
      <c r="I37" s="94">
        <f>IF(Table2[[#This Row],[M1A]]="",0,Table2[[#This Row],[M1A]]-Table2[[#This Row],[AWAL]]-Table2[[#This Row],[M1MA]]-Table2[[#This Row],[M1KE]])</f>
        <v>0</v>
      </c>
      <c r="J37" s="94">
        <f>SUMIF(Table6[NB BM_C_QTY+F],Table2[[#This Row],[Column2]],Table6[C])</f>
        <v>0</v>
      </c>
      <c r="K37" s="94">
        <f>-1*SUMIF(Table5[CONCAT],Table2[[#This Row],[Column2]],Table5[3])</f>
        <v>0</v>
      </c>
      <c r="L37" s="19"/>
      <c r="M37" s="17" t="str">
        <f>IF(Table2[[#This Row],[M2A]]="","",SUM(Table2[[#This Row],[M2A]]-Table2[[#This Row],[M2B_h]]))</f>
        <v/>
      </c>
      <c r="O37" s="17" t="str">
        <f>IF(Table2[[#This Row],[M3A]]="","",SUM(Table2[[#This Row],[M3A]]-Table2[[#This Row],[M3B_h]]))</f>
        <v/>
      </c>
      <c r="Q37" s="17" t="str">
        <f>IF(Table2[[#This Row],[M4A]]="","",SUM(Table2[[#This Row],[M4A]]-Table2[[#This Row],[M4B_h]]))</f>
        <v/>
      </c>
      <c r="R37" s="17"/>
      <c r="S37" s="17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0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 t="shared" si="0"/>
        <v>ARTO MORO</v>
      </c>
      <c r="Y37" s="20" t="e">
        <f>IF(Table2[[#This Row],[NB BM_C_QTY+F]]="",Table2[[#This Row],[Column32]],INDEX([1]!db[QTY X],Table2[[#This Row],[NB BM_C_QTY+F]]))</f>
        <v>#REF!</v>
      </c>
      <c r="Z37" s="20" t="e">
        <f>IF(Table2[[#This Row],[NB BM_C_QTY+F]]="",Table2[[#This Row],[Column33]],INDEX([1]!db[STN X],Table2[[#This Row],[NB BM_C_QTY+F]]))</f>
        <v>#REF!</v>
      </c>
      <c r="AA37" s="20" t="e">
        <f>INDEX([1]!db[SUPPLIER],Table2[[#This Row],[NB BM_C_QTY+F]],0)</f>
        <v>#REF!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37" s="20" t="str">
        <f>Table2[[#This Row],[CONCAT]]&amp;LOWER(SUBSTITUTE(SUBSTITUTE(SUBSTITUTE(Table2[[#This Row],[KET]]&amp;"ARTO MORO"," ",""),")",""),"(",""))</f>
        <v>bpkenkoeasygelhitam144lsnartomoro</v>
      </c>
      <c r="AD37" s="20" t="e">
        <f>_xlfn.IFNA(MATCH(Table2[[#This Row],[Column2]],[1]!db[NB BM_C_QTY+F],0),"")</f>
        <v>#REF!</v>
      </c>
      <c r="AE37" s="20" t="e">
        <f>_xlfn.IFNA(MATCH(Table2[[#This Row],[Column2]],[2]!Table6[NB BM_C_QTY+F],0),"")</f>
        <v>#REF!</v>
      </c>
      <c r="AF37" s="20" t="e">
        <f>IF(Table2[[#This Row],[NB BM_C_QTY+F]]="",Table2[[#This Row],[KET]],"")</f>
        <v>#REF!</v>
      </c>
      <c r="AG37" s="20" t="e">
        <f>IF(Table2[[#This Row],[Column3]]="","",AJ36)</f>
        <v>#REF!</v>
      </c>
      <c r="AH37" s="20" t="e">
        <f>IF(Table2[[#This Row],[Column3]]="","",AK36)</f>
        <v>#REF!</v>
      </c>
      <c r="AJ37" s="9">
        <v>144</v>
      </c>
      <c r="AK37" s="9" t="s">
        <v>5293</v>
      </c>
    </row>
    <row r="38" spans="1:37">
      <c r="A38" s="9">
        <f ca="1">IF(Table2[[#This Row],[TT]]&lt;1,"",(COUNT(INDIRECT("a"&amp;ROW(Table2[[#Headers],[//]])&amp;":a"&amp;ROW()-1))+1))</f>
        <v>14</v>
      </c>
      <c r="B38" s="9">
        <v>1</v>
      </c>
      <c r="C38" s="9" t="s">
        <v>5266</v>
      </c>
      <c r="D38" s="16">
        <v>2</v>
      </c>
      <c r="E38" s="16" t="s">
        <v>2108</v>
      </c>
      <c r="F38" s="16" t="e">
        <f>_xlfn.IFNA(Table2[[#This Row],[NB BM_C_QTY+F]],"")</f>
        <v>#REF!</v>
      </c>
      <c r="G38" s="24">
        <f>IF(Table2[[#This Row],[M5B]]="",Table2[[#This Row],[M5B_h]],SUM(Table2[[#This Row],[M5B_h]],Table2[[#This Row],[M5B]]))</f>
        <v>2</v>
      </c>
      <c r="H38" s="18"/>
      <c r="I38" s="94">
        <f>IF(Table2[[#This Row],[M1A]]="",0,Table2[[#This Row],[M1A]]-Table2[[#This Row],[AWAL]]-Table2[[#This Row],[M1MA]]-Table2[[#This Row],[M1KE]])</f>
        <v>0</v>
      </c>
      <c r="J38" s="94">
        <f>SUMIF(Table6[NB BM_C_QTY+F],Table2[[#This Row],[Column2]],Table6[C])</f>
        <v>0</v>
      </c>
      <c r="K38" s="94">
        <f>-1*SUMIF(Table5[CONCAT],Table2[[#This Row],[Column2]],Table5[3])</f>
        <v>0</v>
      </c>
      <c r="L38" s="18"/>
      <c r="M38" s="16" t="str">
        <f>IF(Table2[[#This Row],[M2A]]="","",SUM(Table2[[#This Row],[M2A]]-Table2[[#This Row],[M2B_h]]))</f>
        <v/>
      </c>
      <c r="O38" s="16" t="str">
        <f>IF(Table2[[#This Row],[M3A]]="","",SUM(Table2[[#This Row],[M3A]]-Table2[[#This Row],[M3B_h]]))</f>
        <v/>
      </c>
      <c r="P38" s="9"/>
      <c r="Q38" s="16" t="str">
        <f>IF(Table2[[#This Row],[M4A]]="","",SUM(Table2[[#This Row],[M4A]]-Table2[[#This Row],[M4B_h]]))</f>
        <v/>
      </c>
      <c r="S38" s="16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2</v>
      </c>
      <c r="U38" s="20">
        <f>SUM(Table2[[#This Row],[M2B]],Table2[[#This Row],[M2B_h]])</f>
        <v>2</v>
      </c>
      <c r="V38" s="20">
        <f>SUM(Table2[[#This Row],[M3B]],Table2[[#This Row],[M3B_h]])</f>
        <v>2</v>
      </c>
      <c r="W38" s="20">
        <f>SUM(Table2[[#This Row],[M4B]],Table2[[#This Row],[M4B_h]])</f>
        <v>2</v>
      </c>
      <c r="X38" s="20" t="str">
        <f t="shared" si="0"/>
        <v>ARTO MORO</v>
      </c>
      <c r="Y38" s="20" t="e">
        <f>IF(Table2[[#This Row],[NB BM_C_QTY+F]]="",Table2[[#This Row],[Column32]],INDEX([1]!db[QTY X],Table2[[#This Row],[NB BM_C_QTY+F]]))</f>
        <v>#REF!</v>
      </c>
      <c r="Z38" s="20" t="e">
        <f>IF(Table2[[#This Row],[NB BM_C_QTY+F]]="",Table2[[#This Row],[Column33]],INDEX([1]!db[STN X],Table2[[#This Row],[NB BM_C_QTY+F]]))</f>
        <v>#REF!</v>
      </c>
      <c r="AA38" s="20" t="e">
        <f>INDEX([1]!db[SUPPLIER],Table2[[#This Row],[NB BM_C_QTY+F]],0)</f>
        <v>#REF!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38" s="20" t="str">
        <f>Table2[[#This Row],[CONCAT]]&amp;LOWER(SUBSTITUTE(SUBSTITUTE(SUBSTITUTE(Table2[[#This Row],[KET]]&amp;"ARTO MORO"," ",""),")",""),"(",""))</f>
        <v>bpkenkohitech028mmbiru144lsnartomoro</v>
      </c>
      <c r="AD38" s="20" t="e">
        <f>_xlfn.IFNA(MATCH(Table2[[#This Row],[Column2]],[1]!db[NB BM_C_QTY+F],0),"")</f>
        <v>#REF!</v>
      </c>
      <c r="AE38" s="20" t="e">
        <f>_xlfn.IFNA(MATCH(Table2[[#This Row],[Column2]],[2]!Table6[NB BM_C_QTY+F],0),"")</f>
        <v>#REF!</v>
      </c>
      <c r="AF38" s="20" t="e">
        <f>IF(Table2[[#This Row],[NB BM_C_QTY+F]]="",Table2[[#This Row],[KET]],"")</f>
        <v>#REF!</v>
      </c>
      <c r="AG38" s="20" t="e">
        <f>IF(Table2[[#This Row],[Column3]]="","",AJ37)</f>
        <v>#REF!</v>
      </c>
      <c r="AH38" s="20" t="e">
        <f>IF(Table2[[#This Row],[Column3]]="","",AK37)</f>
        <v>#REF!</v>
      </c>
      <c r="AJ38" s="9">
        <v>144</v>
      </c>
      <c r="AK38" s="9" t="s">
        <v>5293</v>
      </c>
    </row>
    <row r="39" spans="1:37">
      <c r="A39" s="14">
        <f ca="1">IF(Table2[[#This Row],[TT]]&lt;1,"",(COUNT(INDIRECT("a"&amp;ROW(Table2[[#Headers],[//]])&amp;":a"&amp;ROW()-1))+1))</f>
        <v>15</v>
      </c>
      <c r="B39" s="14">
        <v>1</v>
      </c>
      <c r="C39" s="9" t="s">
        <v>5267</v>
      </c>
      <c r="D39" s="16">
        <v>6</v>
      </c>
      <c r="E39" s="16" t="s">
        <v>2108</v>
      </c>
      <c r="F39" s="16" t="e">
        <f>_xlfn.IFNA(Table2[[#This Row],[NB BM_C_QTY+F]],"")</f>
        <v>#REF!</v>
      </c>
      <c r="G39" s="24">
        <f>IF(Table2[[#This Row],[M5B]]="",Table2[[#This Row],[M5B_h]],SUM(Table2[[#This Row],[M5B_h]],Table2[[#This Row],[M5B]]))</f>
        <v>6</v>
      </c>
      <c r="H39" s="19">
        <v>6</v>
      </c>
      <c r="I39" s="94">
        <f>IF(Table2[[#This Row],[M1A]]="",0,Table2[[#This Row],[M1A]]-Table2[[#This Row],[AWAL]]-Table2[[#This Row],[M1MA]]-Table2[[#This Row],[M1KE]])</f>
        <v>1</v>
      </c>
      <c r="J39" s="94">
        <f>SUMIF(Table6[NB BM_C_QTY+F],Table2[[#This Row],[Column2]],Table6[C])</f>
        <v>0</v>
      </c>
      <c r="K39" s="94">
        <f>-1*SUMIF(Table5[CONCAT],Table2[[#This Row],[Column2]],Table5[3])</f>
        <v>-1</v>
      </c>
      <c r="L39" s="19"/>
      <c r="M39" s="17" t="str">
        <f>IF(Table2[[#This Row],[M2A]]="","",SUM(Table2[[#This Row],[M2A]]-Table2[[#This Row],[M2B_h]]))</f>
        <v/>
      </c>
      <c r="O39" s="17" t="str">
        <f>IF(Table2[[#This Row],[M3A]]="","",SUM(Table2[[#This Row],[M3A]]-Table2[[#This Row],[M3B_h]]))</f>
        <v/>
      </c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0">
        <f>SUM(Table2[[#This Row],[AWAL]],Table2[[#This Row],[M1KE]],Table2[[#This Row],[M1MA]],Table2[[#This Row],[M1B]])</f>
        <v>6</v>
      </c>
      <c r="U39" s="20">
        <f>SUM(Table2[[#This Row],[M2B]],Table2[[#This Row],[M2B_h]])</f>
        <v>6</v>
      </c>
      <c r="V39" s="20">
        <f>SUM(Table2[[#This Row],[M3B]],Table2[[#This Row],[M3B_h]])</f>
        <v>6</v>
      </c>
      <c r="W39" s="20">
        <f>SUM(Table2[[#This Row],[M4B]],Table2[[#This Row],[M4B_h]])</f>
        <v>6</v>
      </c>
      <c r="X39" s="20" t="str">
        <f t="shared" si="0"/>
        <v>ARTO MORO</v>
      </c>
      <c r="Y39" s="20" t="e">
        <f>IF(Table2[[#This Row],[NB BM_C_QTY+F]]="",Table2[[#This Row],[Column32]],INDEX([1]!db[QTY X],Table2[[#This Row],[NB BM_C_QTY+F]]))</f>
        <v>#REF!</v>
      </c>
      <c r="Z39" s="20" t="e">
        <f>IF(Table2[[#This Row],[NB BM_C_QTY+F]]="",Table2[[#This Row],[Column33]],INDEX([1]!db[STN X],Table2[[#This Row],[NB BM_C_QTY+F]]))</f>
        <v>#REF!</v>
      </c>
      <c r="AA39" s="20" t="e">
        <f>INDEX([1]!db[SUPPLIER],Table2[[#This Row],[NB BM_C_QTY+F]],0)</f>
        <v>#REF!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39" s="20" t="str">
        <f>Table2[[#This Row],[CONCAT]]&amp;LOWER(SUBSTITUTE(SUBSTITUTE(SUBSTITUTE(Table2[[#This Row],[KET]]&amp;"ARTO MORO"," ",""),")",""),"(",""))</f>
        <v>bpkenkohitech028mmhitam144lsnartomoro</v>
      </c>
      <c r="AD39" s="20" t="e">
        <f>_xlfn.IFNA(MATCH(Table2[[#This Row],[Column2]],[1]!db[NB BM_C_QTY+F],0),"")</f>
        <v>#REF!</v>
      </c>
      <c r="AE39" s="20" t="e">
        <f>_xlfn.IFNA(MATCH(Table2[[#This Row],[Column2]],[2]!Table6[NB BM_C_QTY+F],0),"")</f>
        <v>#REF!</v>
      </c>
      <c r="AF39" s="20" t="e">
        <f>IF(Table2[[#This Row],[NB BM_C_QTY+F]]="",Table2[[#This Row],[KET]],"")</f>
        <v>#REF!</v>
      </c>
      <c r="AG39" s="20" t="e">
        <f>IF(Table2[[#This Row],[Column3]]="","",AJ38)</f>
        <v>#REF!</v>
      </c>
      <c r="AH39" s="20" t="e">
        <f>IF(Table2[[#This Row],[Column3]]="","",AK38)</f>
        <v>#REF!</v>
      </c>
      <c r="AJ39" s="9">
        <v>144</v>
      </c>
      <c r="AK39" s="9" t="s">
        <v>5293</v>
      </c>
    </row>
    <row r="40" spans="1:37">
      <c r="A40" s="9">
        <f ca="1">IF(Table2[[#This Row],[TT]]&lt;1,"",(COUNT(INDIRECT("a"&amp;ROW(Table2[[#Headers],[//]])&amp;":a"&amp;ROW()-1))+1))</f>
        <v>16</v>
      </c>
      <c r="B40" s="9">
        <v>1</v>
      </c>
      <c r="C40" s="9" t="s">
        <v>5268</v>
      </c>
      <c r="D40" s="16">
        <v>2</v>
      </c>
      <c r="E40" s="16" t="s">
        <v>2108</v>
      </c>
      <c r="F40" s="16" t="e">
        <f>_xlfn.IFNA(Table2[[#This Row],[NB BM_C_QTY+F]],"")</f>
        <v>#REF!</v>
      </c>
      <c r="G40" s="24">
        <f>IF(Table2[[#This Row],[M5B]]="",Table2[[#This Row],[M5B_h]],SUM(Table2[[#This Row],[M5B_h]],Table2[[#This Row],[M5B]]))</f>
        <v>2</v>
      </c>
      <c r="H40" s="18"/>
      <c r="I40" s="94">
        <f>IF(Table2[[#This Row],[M1A]]="",0,Table2[[#This Row],[M1A]]-Table2[[#This Row],[AWAL]]-Table2[[#This Row],[M1MA]]-Table2[[#This Row],[M1KE]])</f>
        <v>0</v>
      </c>
      <c r="J40" s="94">
        <f>SUMIF(Table6[NB BM_C_QTY+F],Table2[[#This Row],[Column2]],Table6[C])</f>
        <v>0</v>
      </c>
      <c r="K40" s="94">
        <f>-1*SUMIF(Table5[CONCAT],Table2[[#This Row],[Column2]],Table5[3])</f>
        <v>0</v>
      </c>
      <c r="L40" s="18"/>
      <c r="M40" s="16" t="str">
        <f>IF(Table2[[#This Row],[M2A]]="","",SUM(Table2[[#This Row],[M2A]]-Table2[[#This Row],[M2B_h]]))</f>
        <v/>
      </c>
      <c r="O40" s="16" t="str">
        <f>IF(Table2[[#This Row],[M3A]]="","",SUM(Table2[[#This Row],[M3A]]-Table2[[#This Row],[M3B_h]]))</f>
        <v/>
      </c>
      <c r="P40" s="9"/>
      <c r="Q40" s="16" t="str">
        <f>IF(Table2[[#This Row],[M4A]]="","",SUM(Table2[[#This Row],[M4A]]-Table2[[#This Row],[M4B_h]]))</f>
        <v/>
      </c>
      <c r="S40" s="16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2</v>
      </c>
      <c r="U40" s="20">
        <f>SUM(Table2[[#This Row],[M2B]],Table2[[#This Row],[M2B_h]])</f>
        <v>2</v>
      </c>
      <c r="V40" s="20">
        <f>SUM(Table2[[#This Row],[M3B]],Table2[[#This Row],[M3B_h]])</f>
        <v>2</v>
      </c>
      <c r="W40" s="20">
        <f>SUM(Table2[[#This Row],[M4B]],Table2[[#This Row],[M4B_h]])</f>
        <v>2</v>
      </c>
      <c r="X40" s="20" t="str">
        <f t="shared" si="0"/>
        <v>ARTO MORO</v>
      </c>
      <c r="Y40" s="20" t="e">
        <f>IF(Table2[[#This Row],[NB BM_C_QTY+F]]="",Table2[[#This Row],[Column32]],INDEX([1]!db[QTY X],Table2[[#This Row],[NB BM_C_QTY+F]]))</f>
        <v>#REF!</v>
      </c>
      <c r="Z40" s="20" t="e">
        <f>IF(Table2[[#This Row],[NB BM_C_QTY+F]]="",Table2[[#This Row],[Column33]],INDEX([1]!db[STN X],Table2[[#This Row],[NB BM_C_QTY+F]]))</f>
        <v>#REF!</v>
      </c>
      <c r="AA40" s="20" t="e">
        <f>INDEX([1]!db[SUPPLIER],Table2[[#This Row],[NB BM_C_QTY+F]],0)</f>
        <v>#REF!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40" s="20" t="str">
        <f>Table2[[#This Row],[CONCAT]]&amp;LOWER(SUBSTITUTE(SUBSTITUTE(SUBSTITUTE(Table2[[#This Row],[KET]]&amp;"ARTO MORO"," ",""),")",""),"(",""))</f>
        <v>bpkenkohitech04mmhitam144lsnartomoro</v>
      </c>
      <c r="AD40" s="20" t="e">
        <f>_xlfn.IFNA(MATCH(Table2[[#This Row],[Column2]],[1]!db[NB BM_C_QTY+F],0),"")</f>
        <v>#REF!</v>
      </c>
      <c r="AE40" s="20" t="e">
        <f>_xlfn.IFNA(MATCH(Table2[[#This Row],[Column2]],[2]!Table6[NB BM_C_QTY+F],0),"")</f>
        <v>#REF!</v>
      </c>
      <c r="AF40" s="20" t="e">
        <f>IF(Table2[[#This Row],[NB BM_C_QTY+F]]="",Table2[[#This Row],[KET]],"")</f>
        <v>#REF!</v>
      </c>
      <c r="AG40" s="20" t="e">
        <f>IF(Table2[[#This Row],[Column3]]="","",AJ39)</f>
        <v>#REF!</v>
      </c>
      <c r="AH40" s="20" t="e">
        <f>IF(Table2[[#This Row],[Column3]]="","",AK39)</f>
        <v>#REF!</v>
      </c>
      <c r="AJ40" s="9">
        <v>144</v>
      </c>
      <c r="AK40" s="9" t="s">
        <v>5293</v>
      </c>
    </row>
    <row r="41" spans="1:37">
      <c r="A41" s="14">
        <f ca="1">IF(Table2[[#This Row],[TT]]&lt;1,"",(COUNT(INDIRECT("a"&amp;ROW(Table2[[#Headers],[//]])&amp;":a"&amp;ROW()-1))+1))</f>
        <v>17</v>
      </c>
      <c r="B41" s="14">
        <v>1</v>
      </c>
      <c r="C41" s="9" t="s">
        <v>5269</v>
      </c>
      <c r="D41" s="16">
        <v>1</v>
      </c>
      <c r="E41" s="16" t="s">
        <v>2108</v>
      </c>
      <c r="F41" s="16" t="e">
        <f>_xlfn.IFNA(Table2[[#This Row],[NB BM_C_QTY+F]],"")</f>
        <v>#REF!</v>
      </c>
      <c r="G41" s="24">
        <f>IF(Table2[[#This Row],[M5B]]="",Table2[[#This Row],[M5B_h]],SUM(Table2[[#This Row],[M5B_h]],Table2[[#This Row],[M5B]]))</f>
        <v>1</v>
      </c>
      <c r="H41" s="19"/>
      <c r="I41" s="94">
        <f>IF(Table2[[#This Row],[M1A]]="",0,Table2[[#This Row],[M1A]]-Table2[[#This Row],[AWAL]]-Table2[[#This Row],[M1MA]]-Table2[[#This Row],[M1KE]])</f>
        <v>0</v>
      </c>
      <c r="J41" s="94">
        <f>SUMIF(Table6[NB BM_C_QTY+F],Table2[[#This Row],[Column2]],Table6[C])</f>
        <v>0</v>
      </c>
      <c r="K41" s="94">
        <f>-1*SUMIF(Table5[CONCAT],Table2[[#This Row],[Column2]],Table5[3])</f>
        <v>0</v>
      </c>
      <c r="L41" s="19"/>
      <c r="M41" s="17" t="str">
        <f>IF(Table2[[#This Row],[M2A]]="","",SUM(Table2[[#This Row],[M2A]]-Table2[[#This Row],[M2B_h]]))</f>
        <v/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1</v>
      </c>
      <c r="U41" s="20">
        <f>SUM(Table2[[#This Row],[M2B]],Table2[[#This Row],[M2B_h]])</f>
        <v>1</v>
      </c>
      <c r="V41" s="20">
        <f>SUM(Table2[[#This Row],[M3B]],Table2[[#This Row],[M3B_h]])</f>
        <v>1</v>
      </c>
      <c r="W41" s="20">
        <f>SUM(Table2[[#This Row],[M4B]],Table2[[#This Row],[M4B_h]])</f>
        <v>1</v>
      </c>
      <c r="X41" s="20" t="str">
        <f t="shared" si="0"/>
        <v>ARTO MORO</v>
      </c>
      <c r="Y41" s="20" t="e">
        <f>IF(Table2[[#This Row],[NB BM_C_QTY+F]]="",Table2[[#This Row],[Column32]],INDEX([1]!db[QTY X],Table2[[#This Row],[NB BM_C_QTY+F]]))</f>
        <v>#REF!</v>
      </c>
      <c r="Z41" s="20" t="e">
        <f>IF(Table2[[#This Row],[NB BM_C_QTY+F]]="",Table2[[#This Row],[Column33]],INDEX([1]!db[STN X],Table2[[#This Row],[NB BM_C_QTY+F]]))</f>
        <v>#REF!</v>
      </c>
      <c r="AA41" s="20" t="e">
        <f>INDEX([1]!db[SUPPLIER],Table2[[#This Row],[NB BM_C_QTY+F]],0)</f>
        <v>#REF!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41" s="20" t="str">
        <f>Table2[[#This Row],[CONCAT]]&amp;LOWER(SUBSTITUTE(SUBSTITUTE(SUBSTITUTE(Table2[[#This Row],[KET]]&amp;"ARTO MORO"," ",""),")",""),"(",""))</f>
        <v>bpkenkohitechfuncolorbiru144lsnartomoro</v>
      </c>
      <c r="AD41" s="20" t="e">
        <f>_xlfn.IFNA(MATCH(Table2[[#This Row],[Column2]],[1]!db[NB BM_C_QTY+F],0),"")</f>
        <v>#REF!</v>
      </c>
      <c r="AE41" s="20" t="e">
        <f>_xlfn.IFNA(MATCH(Table2[[#This Row],[Column2]],[2]!Table6[NB BM_C_QTY+F],0),"")</f>
        <v>#REF!</v>
      </c>
      <c r="AF41" s="20" t="e">
        <f>IF(Table2[[#This Row],[NB BM_C_QTY+F]]="",Table2[[#This Row],[KET]],"")</f>
        <v>#REF!</v>
      </c>
      <c r="AG41" s="20" t="e">
        <f>IF(Table2[[#This Row],[Column3]]="","",AJ40)</f>
        <v>#REF!</v>
      </c>
      <c r="AH41" s="20" t="e">
        <f>IF(Table2[[#This Row],[Column3]]="","",AK40)</f>
        <v>#REF!</v>
      </c>
      <c r="AJ41" s="9">
        <v>144</v>
      </c>
      <c r="AK41" s="9" t="s">
        <v>5293</v>
      </c>
    </row>
    <row r="42" spans="1:37">
      <c r="A42" s="14">
        <f ca="1">IF(Table2[[#This Row],[TT]]&lt;1,"",(COUNT(INDIRECT("a"&amp;ROW(Table2[[#Headers],[//]])&amp;":a"&amp;ROW()-1))+1))</f>
        <v>18</v>
      </c>
      <c r="B42" s="14">
        <v>1</v>
      </c>
      <c r="C42" s="9" t="s">
        <v>5270</v>
      </c>
      <c r="D42" s="16">
        <v>3</v>
      </c>
      <c r="E42" s="16" t="s">
        <v>2108</v>
      </c>
      <c r="F42" s="16" t="e">
        <f>_xlfn.IFNA(Table2[[#This Row],[NB BM_C_QTY+F]],"")</f>
        <v>#REF!</v>
      </c>
      <c r="G42" s="24">
        <f>IF(Table2[[#This Row],[M5B]]="",Table2[[#This Row],[M5B_h]],SUM(Table2[[#This Row],[M5B_h]],Table2[[#This Row],[M5B]]))</f>
        <v>3</v>
      </c>
      <c r="H42" s="19"/>
      <c r="I42" s="94">
        <f>IF(Table2[[#This Row],[M1A]]="",0,Table2[[#This Row],[M1A]]-Table2[[#This Row],[AWAL]]-Table2[[#This Row],[M1MA]]-Table2[[#This Row],[M1KE]])</f>
        <v>0</v>
      </c>
      <c r="J42" s="94">
        <f>SUMIF(Table6[NB BM_C_QTY+F],Table2[[#This Row],[Column2]],Table6[C])</f>
        <v>0</v>
      </c>
      <c r="K42" s="94">
        <f>-1*SUMIF(Table5[CONCAT],Table2[[#This Row],[Column2]],Table5[3])</f>
        <v>0</v>
      </c>
      <c r="L42" s="19"/>
      <c r="M42" s="16" t="str">
        <f>IF(Table2[[#This Row],[M2A]]="","",SUM(Table2[[#This Row],[M2A]]-Table2[[#This Row],[M2B_h]]))</f>
        <v/>
      </c>
      <c r="O42" s="17" t="str">
        <f>IF(Table2[[#This Row],[M3A]]="","",SUM(Table2[[#This Row],[M3A]]-Table2[[#This Row],[M3B_h]]))</f>
        <v/>
      </c>
      <c r="Q42" s="17" t="str">
        <f>IF(Table2[[#This Row],[M4A]]="","",SUM(Table2[[#This Row],[M4A]]-Table2[[#This Row],[M4B_h]]))</f>
        <v/>
      </c>
      <c r="R42" s="17"/>
      <c r="S42" s="17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3</v>
      </c>
      <c r="U42" s="20">
        <f>SUM(Table2[[#This Row],[M2B]],Table2[[#This Row],[M2B_h]])</f>
        <v>3</v>
      </c>
      <c r="V42" s="20">
        <f>SUM(Table2[[#This Row],[M3B]],Table2[[#This Row],[M3B_h]])</f>
        <v>3</v>
      </c>
      <c r="W42" s="20">
        <f>SUM(Table2[[#This Row],[M4B]],Table2[[#This Row],[M4B_h]])</f>
        <v>3</v>
      </c>
      <c r="X42" s="20" t="str">
        <f t="shared" si="0"/>
        <v>ARTO MORO</v>
      </c>
      <c r="Y42" s="20" t="e">
        <f>IF(Table2[[#This Row],[NB BM_C_QTY+F]]="",Table2[[#This Row],[Column32]],INDEX([1]!db[QTY X],Table2[[#This Row],[NB BM_C_QTY+F]]))</f>
        <v>#REF!</v>
      </c>
      <c r="Z42" s="20" t="e">
        <f>IF(Table2[[#This Row],[NB BM_C_QTY+F]]="",Table2[[#This Row],[Column33]],INDEX([1]!db[STN X],Table2[[#This Row],[NB BM_C_QTY+F]]))</f>
        <v>#REF!</v>
      </c>
      <c r="AA42" s="20" t="e">
        <f>INDEX([1]!db[SUPPLIER],Table2[[#This Row],[NB BM_C_QTY+F]],0)</f>
        <v>#REF!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42" s="20" t="str">
        <f>Table2[[#This Row],[CONCAT]]&amp;LOWER(SUBSTITUTE(SUBSTITUTE(SUBSTITUTE(Table2[[#This Row],[KET]]&amp;"ARTO MORO"," ",""),")",""),"(",""))</f>
        <v>bpkenkohitechfuncolorhitam144lsnartomoro</v>
      </c>
      <c r="AD42" s="20" t="e">
        <f>_xlfn.IFNA(MATCH(Table2[[#This Row],[Column2]],[1]!db[NB BM_C_QTY+F],0),"")</f>
        <v>#REF!</v>
      </c>
      <c r="AE42" s="20" t="e">
        <f>_xlfn.IFNA(MATCH(Table2[[#This Row],[Column2]],[2]!Table6[NB BM_C_QTY+F],0),"")</f>
        <v>#REF!</v>
      </c>
      <c r="AF42" s="20" t="e">
        <f>IF(Table2[[#This Row],[NB BM_C_QTY+F]]="",Table2[[#This Row],[KET]],"")</f>
        <v>#REF!</v>
      </c>
      <c r="AG42" s="20" t="e">
        <f>IF(Table2[[#This Row],[Column3]]="","",AJ41)</f>
        <v>#REF!</v>
      </c>
      <c r="AH42" s="20" t="e">
        <f>IF(Table2[[#This Row],[Column3]]="","",AK41)</f>
        <v>#REF!</v>
      </c>
      <c r="AJ42" s="9">
        <v>144</v>
      </c>
      <c r="AK42" s="9" t="s">
        <v>5293</v>
      </c>
    </row>
    <row r="43" spans="1:37">
      <c r="A43" s="14" t="str">
        <f ca="1">IF(Table2[[#This Row],[TT]]&lt;1,"",(COUNT(INDIRECT("a"&amp;ROW(Table2[[#Headers],[//]])&amp;":a"&amp;ROW()-1))+1))</f>
        <v/>
      </c>
      <c r="B43" s="14">
        <v>1</v>
      </c>
      <c r="C43" s="9" t="s">
        <v>5263</v>
      </c>
      <c r="D43" s="16">
        <v>0</v>
      </c>
      <c r="E43" s="16" t="s">
        <v>2108</v>
      </c>
      <c r="F43" s="16" t="e">
        <f>_xlfn.IFNA(Table2[[#This Row],[NB BM_C_QTY+F]],"")</f>
        <v>#REF!</v>
      </c>
      <c r="G43" s="24">
        <f>IF(Table2[[#This Row],[M5B]]="",Table2[[#This Row],[M5B_h]],SUM(Table2[[#This Row],[M5B_h]],Table2[[#This Row],[M5B]]))</f>
        <v>0</v>
      </c>
      <c r="H43" s="19"/>
      <c r="I43" s="94">
        <f>IF(Table2[[#This Row],[M1A]]="",0,Table2[[#This Row],[M1A]]-Table2[[#This Row],[AWAL]]-Table2[[#This Row],[M1MA]]-Table2[[#This Row],[M1KE]])</f>
        <v>0</v>
      </c>
      <c r="J43" s="94">
        <f>SUMIF(Table6[NB BM_C_QTY+F],Table2[[#This Row],[Column2]],Table6[C])</f>
        <v>0</v>
      </c>
      <c r="K43" s="94">
        <f>-1*SUMIF(Table5[CONCAT],Table2[[#This Row],[Column2]],Table5[3])</f>
        <v>0</v>
      </c>
      <c r="L43" s="19"/>
      <c r="M43" s="17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0</v>
      </c>
      <c r="U43" s="20">
        <f>SUM(Table2[[#This Row],[M2B]],Table2[[#This Row],[M2B_h]])</f>
        <v>0</v>
      </c>
      <c r="V43" s="20">
        <f>SUM(Table2[[#This Row],[M3B]],Table2[[#This Row],[M3B_h]])</f>
        <v>0</v>
      </c>
      <c r="W43" s="20">
        <f>SUM(Table2[[#This Row],[M4B]],Table2[[#This Row],[M4B_h]])</f>
        <v>0</v>
      </c>
      <c r="X43" s="20" t="str">
        <f t="shared" si="0"/>
        <v>ARTO MORO</v>
      </c>
      <c r="Y43" s="20" t="e">
        <f>IF(Table2[[#This Row],[NB BM_C_QTY+F]]="",Table2[[#This Row],[Column32]],INDEX([1]!db[QTY X],Table2[[#This Row],[NB BM_C_QTY+F]]))</f>
        <v>#REF!</v>
      </c>
      <c r="Z43" s="20" t="e">
        <f>IF(Table2[[#This Row],[NB BM_C_QTY+F]]="",Table2[[#This Row],[Column33]],INDEX([1]!db[STN X],Table2[[#This Row],[NB BM_C_QTY+F]]))</f>
        <v>#REF!</v>
      </c>
      <c r="AA43" s="20" t="e">
        <f>INDEX([1]!db[SUPPLIER],Table2[[#This Row],[NB BM_C_QTY+F]],0)</f>
        <v>#REF!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43" s="20" t="str">
        <f>Table2[[#This Row],[CONCAT]]&amp;LOWER(SUBSTITUTE(SUBSTITUTE(SUBSTITUTE(Table2[[#This Row],[KET]]&amp;"ARTO MORO"," ",""),")",""),"(",""))</f>
        <v>bpkenkok1biru144lsnartomoro</v>
      </c>
      <c r="AD43" s="20" t="e">
        <f>_xlfn.IFNA(MATCH(Table2[[#This Row],[Column2]],[1]!db[NB BM_C_QTY+F],0),"")</f>
        <v>#REF!</v>
      </c>
      <c r="AE43" s="20" t="e">
        <f>_xlfn.IFNA(MATCH(Table2[[#This Row],[Column2]],[2]!Table6[NB BM_C_QTY+F],0),"")</f>
        <v>#REF!</v>
      </c>
      <c r="AF43" s="20" t="e">
        <f>IF(Table2[[#This Row],[NB BM_C_QTY+F]]="",Table2[[#This Row],[KET]],"")</f>
        <v>#REF!</v>
      </c>
      <c r="AG43" s="20" t="e">
        <f>IF(Table2[[#This Row],[Column3]]="","",AJ42)</f>
        <v>#REF!</v>
      </c>
      <c r="AH43" s="20" t="e">
        <f>IF(Table2[[#This Row],[Column3]]="","",AK42)</f>
        <v>#REF!</v>
      </c>
      <c r="AJ43" s="9">
        <v>144</v>
      </c>
      <c r="AK43" s="9" t="s">
        <v>5293</v>
      </c>
    </row>
    <row r="44" spans="1:37">
      <c r="A44" s="14" t="str">
        <f ca="1">IF(Table2[[#This Row],[TT]]&lt;1,"",(COUNT(INDIRECT("a"&amp;ROW(Table2[[#Headers],[//]])&amp;":a"&amp;ROW()-1))+1))</f>
        <v/>
      </c>
      <c r="B44" s="14">
        <v>1</v>
      </c>
      <c r="C44" s="9" t="s">
        <v>5264</v>
      </c>
      <c r="D44" s="16">
        <v>0</v>
      </c>
      <c r="E44" s="16" t="s">
        <v>2108</v>
      </c>
      <c r="F44" s="16" t="e">
        <f>_xlfn.IFNA(Table2[[#This Row],[NB BM_C_QTY+F]],"")</f>
        <v>#REF!</v>
      </c>
      <c r="G44" s="24">
        <f>IF(Table2[[#This Row],[M5B]]="",Table2[[#This Row],[M5B_h]],SUM(Table2[[#This Row],[M5B_h]],Table2[[#This Row],[M5B]]))</f>
        <v>0</v>
      </c>
      <c r="H44" s="19"/>
      <c r="I44" s="94">
        <f>IF(Table2[[#This Row],[M1A]]="",0,Table2[[#This Row],[M1A]]-Table2[[#This Row],[AWAL]]-Table2[[#This Row],[M1MA]]-Table2[[#This Row],[M1KE]])</f>
        <v>0</v>
      </c>
      <c r="J44" s="94">
        <f>SUMIF(Table6[NB BM_C_QTY+F],Table2[[#This Row],[Column2]],Table6[C])</f>
        <v>0</v>
      </c>
      <c r="K44" s="94">
        <f>-1*SUMIF(Table5[CONCAT],Table2[[#This Row],[Column2]],Table5[3])</f>
        <v>0</v>
      </c>
      <c r="L44" s="19"/>
      <c r="M44" s="16" t="str">
        <f>IF(Table2[[#This Row],[M2A]]="","",SUM(Table2[[#This Row],[M2A]]-Table2[[#This Row],[M2B_h]]))</f>
        <v/>
      </c>
      <c r="O44" s="17" t="str">
        <f>IF(Table2[[#This Row],[M3A]]="","",SUM(Table2[[#This Row],[M3A]]-Table2[[#This Row],[M3B_h]]))</f>
        <v/>
      </c>
      <c r="Q44" s="17" t="str">
        <f>IF(Table2[[#This Row],[M4A]]="","",SUM(Table2[[#This Row],[M4A]]-Table2[[#This Row],[M4B_h]]))</f>
        <v/>
      </c>
      <c r="R44" s="17"/>
      <c r="S44" s="17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0</v>
      </c>
      <c r="U44" s="20">
        <f>SUM(Table2[[#This Row],[M2B]],Table2[[#This Row],[M2B_h]])</f>
        <v>0</v>
      </c>
      <c r="V44" s="20">
        <f>SUM(Table2[[#This Row],[M3B]],Table2[[#This Row],[M3B_h]])</f>
        <v>0</v>
      </c>
      <c r="W44" s="20">
        <f>SUM(Table2[[#This Row],[M4B]],Table2[[#This Row],[M4B_h]])</f>
        <v>0</v>
      </c>
      <c r="X44" s="20" t="str">
        <f t="shared" si="0"/>
        <v>ARTO MORO</v>
      </c>
      <c r="Y44" s="20" t="e">
        <f>IF(Table2[[#This Row],[NB BM_C_QTY+F]]="",Table2[[#This Row],[Column32]],INDEX([1]!db[QTY X],Table2[[#This Row],[NB BM_C_QTY+F]]))</f>
        <v>#REF!</v>
      </c>
      <c r="Z44" s="20" t="e">
        <f>IF(Table2[[#This Row],[NB BM_C_QTY+F]]="",Table2[[#This Row],[Column33]],INDEX([1]!db[STN X],Table2[[#This Row],[NB BM_C_QTY+F]]))</f>
        <v>#REF!</v>
      </c>
      <c r="AA44" s="20" t="e">
        <f>INDEX([1]!db[SUPPLIER],Table2[[#This Row],[NB BM_C_QTY+F]],0)</f>
        <v>#REF!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44" s="20" t="str">
        <f>Table2[[#This Row],[CONCAT]]&amp;LOWER(SUBSTITUTE(SUBSTITUTE(SUBSTITUTE(Table2[[#This Row],[KET]]&amp;"ARTO MORO"," ",""),")",""),"(",""))</f>
        <v>bpkenkok1hitam144lsnartomoro</v>
      </c>
      <c r="AD44" s="20" t="e">
        <f>_xlfn.IFNA(MATCH(Table2[[#This Row],[Column2]],[1]!db[NB BM_C_QTY+F],0),"")</f>
        <v>#REF!</v>
      </c>
      <c r="AE44" s="20" t="e">
        <f>_xlfn.IFNA(MATCH(Table2[[#This Row],[Column2]],[2]!Table6[NB BM_C_QTY+F],0),"")</f>
        <v>#REF!</v>
      </c>
      <c r="AF44" s="20" t="e">
        <f>IF(Table2[[#This Row],[NB BM_C_QTY+F]]="",Table2[[#This Row],[KET]],"")</f>
        <v>#REF!</v>
      </c>
      <c r="AG44" s="20" t="e">
        <f>IF(Table2[[#This Row],[Column3]]="","",AJ43)</f>
        <v>#REF!</v>
      </c>
      <c r="AH44" s="20" t="e">
        <f>IF(Table2[[#This Row],[Column3]]="","",AK43)</f>
        <v>#REF!</v>
      </c>
      <c r="AJ44" s="9">
        <v>144</v>
      </c>
      <c r="AK44" s="9" t="s">
        <v>5293</v>
      </c>
    </row>
    <row r="45" spans="1:37">
      <c r="A45" s="9">
        <f ca="1">IF(Table2[[#This Row],[TT]]&lt;1,"",(COUNT(INDIRECT("a"&amp;ROW(Table2[[#Headers],[//]])&amp;":a"&amp;ROW()-1))+1))</f>
        <v>19</v>
      </c>
      <c r="B45" s="9">
        <v>1</v>
      </c>
      <c r="C45" s="9" t="s">
        <v>5041</v>
      </c>
      <c r="D45" s="16">
        <v>1</v>
      </c>
      <c r="E45" s="16" t="s">
        <v>2108</v>
      </c>
      <c r="F45" s="16" t="e">
        <f>_xlfn.IFNA(Table2[[#This Row],[NB BM_C_QTY+F]],"")</f>
        <v>#REF!</v>
      </c>
      <c r="G45" s="24">
        <f>IF(Table2[[#This Row],[M5B]]="",Table2[[#This Row],[M5B_h]],SUM(Table2[[#This Row],[M5B_h]],Table2[[#This Row],[M5B]]))</f>
        <v>1</v>
      </c>
      <c r="H45" s="18"/>
      <c r="I45" s="94">
        <f>IF(Table2[[#This Row],[M1A]]="",0,Table2[[#This Row],[M1A]]-Table2[[#This Row],[AWAL]]-Table2[[#This Row],[M1MA]]-Table2[[#This Row],[M1KE]])</f>
        <v>0</v>
      </c>
      <c r="J45" s="94">
        <f>SUMIF(Table6[NB BM_C_QTY+F],Table2[[#This Row],[Column2]],Table6[C])</f>
        <v>0</v>
      </c>
      <c r="K45" s="94">
        <f>-1*SUMIF(Table5[CONCAT],Table2[[#This Row],[Column2]],Table5[3])</f>
        <v>0</v>
      </c>
      <c r="L45" s="18"/>
      <c r="M45" s="16" t="str">
        <f>IF(Table2[[#This Row],[M2A]]="","",SUM(Table2[[#This Row],[M2A]]-Table2[[#This Row],[M2B_h]]))</f>
        <v/>
      </c>
      <c r="O45" s="16" t="str">
        <f>IF(Table2[[#This Row],[M3A]]="","",SUM(Table2[[#This Row],[M3A]]-Table2[[#This Row],[M3B_h]]))</f>
        <v/>
      </c>
      <c r="P45" s="9"/>
      <c r="Q45" s="16" t="str">
        <f>IF(Table2[[#This Row],[M4A]]="","",SUM(Table2[[#This Row],[M4A]]-Table2[[#This Row],[M4B_h]]))</f>
        <v/>
      </c>
      <c r="S45" s="16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1</v>
      </c>
      <c r="U45" s="20">
        <f>SUM(Table2[[#This Row],[M2B]],Table2[[#This Row],[M2B_h]])</f>
        <v>1</v>
      </c>
      <c r="V45" s="20">
        <f>SUM(Table2[[#This Row],[M3B]],Table2[[#This Row],[M3B_h]])</f>
        <v>1</v>
      </c>
      <c r="W45" s="20">
        <f>SUM(Table2[[#This Row],[M4B]],Table2[[#This Row],[M4B_h]])</f>
        <v>1</v>
      </c>
      <c r="X45" s="20" t="str">
        <f t="shared" si="0"/>
        <v>ARTO MORO</v>
      </c>
      <c r="Y45" s="20" t="e">
        <f>IF(Table2[[#This Row],[NB BM_C_QTY+F]]="",Table2[[#This Row],[Column32]],INDEX([1]!db[QTY X],Table2[[#This Row],[NB BM_C_QTY+F]]))</f>
        <v>#REF!</v>
      </c>
      <c r="Z45" s="20" t="e">
        <f>IF(Table2[[#This Row],[NB BM_C_QTY+F]]="",Table2[[#This Row],[Column33]],INDEX([1]!db[STN X],Table2[[#This Row],[NB BM_C_QTY+F]]))</f>
        <v>#REF!</v>
      </c>
      <c r="AA45" s="20" t="e">
        <f>INDEX([1]!db[SUPPLIER],Table2[[#This Row],[NB BM_C_QTY+F]],0)</f>
        <v>#REF!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45" s="20" t="str">
        <f>Table2[[#This Row],[CONCAT]]&amp;LOWER(SUBSTITUTE(SUBSTITUTE(SUBSTITUTE(Table2[[#This Row],[KET]]&amp;"ARTO MORO"," ",""),")",""),"(",""))</f>
        <v>bpkenkok1minihitam144lsnartomoro</v>
      </c>
      <c r="AD45" s="20" t="e">
        <f>_xlfn.IFNA(MATCH(Table2[[#This Row],[Column2]],[1]!db[NB BM_C_QTY+F],0),"")</f>
        <v>#REF!</v>
      </c>
      <c r="AE45" s="20" t="e">
        <f>_xlfn.IFNA(MATCH(Table2[[#This Row],[Column2]],[2]!Table6[NB BM_C_QTY+F],0),"")</f>
        <v>#REF!</v>
      </c>
      <c r="AF45" s="20" t="e">
        <f>IF(Table2[[#This Row],[NB BM_C_QTY+F]]="",Table2[[#This Row],[KET]],"")</f>
        <v>#REF!</v>
      </c>
      <c r="AG45" s="20" t="e">
        <f>IF(Table2[[#This Row],[Column3]]="","",AJ44)</f>
        <v>#REF!</v>
      </c>
      <c r="AH45" s="20" t="e">
        <f>IF(Table2[[#This Row],[Column3]]="","",AK44)</f>
        <v>#REF!</v>
      </c>
      <c r="AJ45" s="9">
        <v>144</v>
      </c>
      <c r="AK45" s="9" t="s">
        <v>5293</v>
      </c>
    </row>
    <row r="46" spans="1:37">
      <c r="A46" s="14" t="str">
        <f ca="1">IF(Table2[[#This Row],[TT]]&lt;1,"",(COUNT(INDIRECT("a"&amp;ROW(Table2[[#Headers],[//]])&amp;":a"&amp;ROW()-1))+1))</f>
        <v/>
      </c>
      <c r="B46" s="14">
        <v>1</v>
      </c>
      <c r="C46" s="9" t="s">
        <v>5265</v>
      </c>
      <c r="D46" s="16">
        <v>0</v>
      </c>
      <c r="E46" s="16" t="s">
        <v>2108</v>
      </c>
      <c r="F46" s="16" t="e">
        <f>_xlfn.IFNA(Table2[[#This Row],[NB BM_C_QTY+F]],"")</f>
        <v>#REF!</v>
      </c>
      <c r="G46" s="24">
        <f>IF(Table2[[#This Row],[M5B]]="",Table2[[#This Row],[M5B_h]],SUM(Table2[[#This Row],[M5B_h]],Table2[[#This Row],[M5B]]))</f>
        <v>0</v>
      </c>
      <c r="H46" s="19"/>
      <c r="I46" s="94">
        <f>IF(Table2[[#This Row],[M1A]]="",0,Table2[[#This Row],[M1A]]-Table2[[#This Row],[AWAL]]-Table2[[#This Row],[M1MA]]-Table2[[#This Row],[M1KE]])</f>
        <v>0</v>
      </c>
      <c r="J46" s="94">
        <f>SUMIF(Table6[NB BM_C_QTY+F],Table2[[#This Row],[Column2]],Table6[C])</f>
        <v>0</v>
      </c>
      <c r="K46" s="94">
        <f>-1*SUMIF(Table5[CONCAT],Table2[[#This Row],[Column2]],Table5[3])</f>
        <v>0</v>
      </c>
      <c r="L46" s="19"/>
      <c r="M46" s="16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P46" s="25"/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0</v>
      </c>
      <c r="U46" s="20">
        <f>SUM(Table2[[#This Row],[M2B]],Table2[[#This Row],[M2B_h]])</f>
        <v>0</v>
      </c>
      <c r="V46" s="20">
        <f>SUM(Table2[[#This Row],[M3B]],Table2[[#This Row],[M3B_h]])</f>
        <v>0</v>
      </c>
      <c r="W46" s="20">
        <f>SUM(Table2[[#This Row],[M4B]],Table2[[#This Row],[M4B_h]])</f>
        <v>0</v>
      </c>
      <c r="X46" s="20" t="str">
        <f t="shared" si="0"/>
        <v>ARTO MORO</v>
      </c>
      <c r="Y46" s="20" t="e">
        <f>IF(Table2[[#This Row],[NB BM_C_QTY+F]]="",Table2[[#This Row],[Column32]],INDEX([1]!db[QTY X],Table2[[#This Row],[NB BM_C_QTY+F]]))</f>
        <v>#REF!</v>
      </c>
      <c r="Z46" s="20" t="e">
        <f>IF(Table2[[#This Row],[NB BM_C_QTY+F]]="",Table2[[#This Row],[Column33]],INDEX([1]!db[STN X],Table2[[#This Row],[NB BM_C_QTY+F]]))</f>
        <v>#REF!</v>
      </c>
      <c r="AA46" s="20" t="e">
        <f>INDEX([1]!db[SUPPLIER],Table2[[#This Row],[NB BM_C_QTY+F]],0)</f>
        <v>#REF!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46" s="20" t="str">
        <f>Table2[[#This Row],[CONCAT]]&amp;LOWER(SUBSTITUTE(SUBSTITUTE(SUBSTITUTE(Table2[[#This Row],[KET]]&amp;"ARTO MORO"," ",""),")",""),"(",""))</f>
        <v>bpkenkoke100hitam144lsnartomoro</v>
      </c>
      <c r="AD46" s="20" t="e">
        <f>_xlfn.IFNA(MATCH(Table2[[#This Row],[Column2]],[1]!db[NB BM_C_QTY+F],0),"")</f>
        <v>#REF!</v>
      </c>
      <c r="AE46" s="20" t="e">
        <f>_xlfn.IFNA(MATCH(Table2[[#This Row],[Column2]],[2]!Table6[NB BM_C_QTY+F],0),"")</f>
        <v>#REF!</v>
      </c>
      <c r="AF46" s="20" t="e">
        <f>IF(Table2[[#This Row],[NB BM_C_QTY+F]]="",Table2[[#This Row],[KET]],"")</f>
        <v>#REF!</v>
      </c>
      <c r="AG46" s="20" t="e">
        <f>IF(Table2[[#This Row],[Column3]]="","",AJ45)</f>
        <v>#REF!</v>
      </c>
      <c r="AH46" s="20" t="e">
        <f>IF(Table2[[#This Row],[Column3]]="","",AK45)</f>
        <v>#REF!</v>
      </c>
      <c r="AJ46" s="9">
        <v>144</v>
      </c>
      <c r="AK46" s="9" t="s">
        <v>5293</v>
      </c>
    </row>
    <row r="47" spans="1:37">
      <c r="A47" s="14">
        <f ca="1">IF(Table2[[#This Row],[TT]]&lt;1,"",(COUNT(INDIRECT("a"&amp;ROW(Table2[[#Headers],[//]])&amp;":a"&amp;ROW()-1))+1))</f>
        <v>20</v>
      </c>
      <c r="B47" s="14">
        <v>1</v>
      </c>
      <c r="C47" s="9" t="s">
        <v>5207</v>
      </c>
      <c r="D47" s="16">
        <v>2</v>
      </c>
      <c r="E47" s="16" t="s">
        <v>2108</v>
      </c>
      <c r="F47" s="16" t="e">
        <f>_xlfn.IFNA(Table2[[#This Row],[NB BM_C_QTY+F]],"")</f>
        <v>#REF!</v>
      </c>
      <c r="G47" s="24">
        <f>IF(Table2[[#This Row],[M5B]]="",Table2[[#This Row],[M5B_h]],SUM(Table2[[#This Row],[M5B_h]],Table2[[#This Row],[M5B]]))</f>
        <v>2</v>
      </c>
      <c r="H47" s="19"/>
      <c r="I47" s="94">
        <f>IF(Table2[[#This Row],[M1A]]="",0,Table2[[#This Row],[M1A]]-Table2[[#This Row],[AWAL]]-Table2[[#This Row],[M1MA]]-Table2[[#This Row],[M1KE]])</f>
        <v>0</v>
      </c>
      <c r="J47" s="94">
        <f>SUMIF(Table6[NB BM_C_QTY+F],Table2[[#This Row],[Column2]],Table6[C])</f>
        <v>0</v>
      </c>
      <c r="K47" s="94">
        <f>-1*SUMIF(Table5[CONCAT],Table2[[#This Row],[Column2]],Table5[3])</f>
        <v>0</v>
      </c>
      <c r="L47" s="19"/>
      <c r="M47" s="17" t="str">
        <f>IF(Table2[[#This Row],[M2A]]="","",SUM(Table2[[#This Row],[M2A]]-Table2[[#This Row],[M2B_h]]))</f>
        <v/>
      </c>
      <c r="O47" s="17" t="str">
        <f>IF(Table2[[#This Row],[M3A]]="","",SUM(Table2[[#This Row],[M3A]]-Table2[[#This Row],[M3B_h]]))</f>
        <v/>
      </c>
      <c r="Q47" s="17" t="str">
        <f>IF(Table2[[#This Row],[M4A]]="","",SUM(Table2[[#This Row],[M4A]]-Table2[[#This Row],[M4B_h]]))</f>
        <v/>
      </c>
      <c r="R47" s="17"/>
      <c r="S47" s="17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2</v>
      </c>
      <c r="U47" s="20">
        <f>SUM(Table2[[#This Row],[M2B]],Table2[[#This Row],[M2B_h]])</f>
        <v>2</v>
      </c>
      <c r="V47" s="20">
        <f>SUM(Table2[[#This Row],[M3B]],Table2[[#This Row],[M3B_h]])</f>
        <v>2</v>
      </c>
      <c r="W47" s="20">
        <f>SUM(Table2[[#This Row],[M4B]],Table2[[#This Row],[M4B_h]])</f>
        <v>2</v>
      </c>
      <c r="X47" s="20" t="str">
        <f t="shared" si="0"/>
        <v>ARTO MORO</v>
      </c>
      <c r="Y47" s="20" t="e">
        <f>IF(Table2[[#This Row],[NB BM_C_QTY+F]]="",Table2[[#This Row],[Column32]],INDEX([1]!db[QTY X],Table2[[#This Row],[NB BM_C_QTY+F]]))</f>
        <v>#REF!</v>
      </c>
      <c r="Z47" s="20" t="e">
        <f>IF(Table2[[#This Row],[NB BM_C_QTY+F]]="",Table2[[#This Row],[Column33]],INDEX([1]!db[STN X],Table2[[#This Row],[NB BM_C_QTY+F]]))</f>
        <v>#REF!</v>
      </c>
      <c r="AA47" s="20" t="e">
        <f>INDEX([1]!db[SUPPLIER],Table2[[#This Row],[NB BM_C_QTY+F]],0)</f>
        <v>#REF!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47" s="20" t="str">
        <f>Table2[[#This Row],[CONCAT]]&amp;LOWER(SUBSTITUTE(SUBSTITUTE(SUBSTITUTE(Table2[[#This Row],[KET]]&amp;"ARTO MORO"," ",""),")",""),"(",""))</f>
        <v>bpkenkoke303tgelbiru144lsnartomoro</v>
      </c>
      <c r="AD47" s="20" t="e">
        <f>_xlfn.IFNA(MATCH(Table2[[#This Row],[Column2]],[1]!db[NB BM_C_QTY+F],0),"")</f>
        <v>#REF!</v>
      </c>
      <c r="AE47" s="20" t="e">
        <f>_xlfn.IFNA(MATCH(Table2[[#This Row],[Column2]],[2]!Table6[NB BM_C_QTY+F],0),"")</f>
        <v>#REF!</v>
      </c>
      <c r="AF47" s="20" t="e">
        <f>IF(Table2[[#This Row],[NB BM_C_QTY+F]]="",Table2[[#This Row],[KET]],"")</f>
        <v>#REF!</v>
      </c>
      <c r="AG47" s="20" t="e">
        <f>IF(Table2[[#This Row],[Column3]]="","",AJ46)</f>
        <v>#REF!</v>
      </c>
      <c r="AH47" s="20" t="e">
        <f>IF(Table2[[#This Row],[Column3]]="","",AK46)</f>
        <v>#REF!</v>
      </c>
      <c r="AJ47" s="9">
        <v>144</v>
      </c>
      <c r="AK47" s="9" t="s">
        <v>5293</v>
      </c>
    </row>
    <row r="48" spans="1:37">
      <c r="A48" s="9">
        <f ca="1">IF(Table2[[#This Row],[TT]]&lt;1,"",(COUNT(INDIRECT("a"&amp;ROW(Table2[[#Headers],[//]])&amp;":a"&amp;ROW()-1))+1))</f>
        <v>21</v>
      </c>
      <c r="B48" s="9">
        <v>1</v>
      </c>
      <c r="C48" s="9" t="s">
        <v>5272</v>
      </c>
      <c r="D48" s="16">
        <v>4</v>
      </c>
      <c r="E48" s="16" t="s">
        <v>2108</v>
      </c>
      <c r="F48" s="16" t="e">
        <f>_xlfn.IFNA(Table2[[#This Row],[NB BM_C_QTY+F]],"")</f>
        <v>#REF!</v>
      </c>
      <c r="G48" s="24">
        <f>IF(Table2[[#This Row],[M5B]]="",Table2[[#This Row],[M5B_h]],SUM(Table2[[#This Row],[M5B_h]],Table2[[#This Row],[M5B]]))</f>
        <v>2</v>
      </c>
      <c r="H48" s="18"/>
      <c r="I48" s="94">
        <f>IF(Table2[[#This Row],[M1A]]="",0,Table2[[#This Row],[M1A]]-Table2[[#This Row],[AWAL]]-Table2[[#This Row],[M1MA]]-Table2[[#This Row],[M1KE]])</f>
        <v>0</v>
      </c>
      <c r="J48" s="94">
        <f>SUMIF(Table6[NB BM_C_QTY+F],Table2[[#This Row],[Column2]],Table6[C])</f>
        <v>0</v>
      </c>
      <c r="K48" s="94">
        <f>-1*SUMIF(Table5[CONCAT],Table2[[#This Row],[Column2]],Table5[3])</f>
        <v>-2</v>
      </c>
      <c r="L48" s="18"/>
      <c r="M48" s="16" t="str">
        <f>IF(Table2[[#This Row],[M2A]]="","",SUM(Table2[[#This Row],[M2A]]-Table2[[#This Row],[M2B_h]]))</f>
        <v/>
      </c>
      <c r="O48" s="16" t="str">
        <f>IF(Table2[[#This Row],[M3A]]="","",SUM(Table2[[#This Row],[M3A]]-Table2[[#This Row],[M3B_h]]))</f>
        <v/>
      </c>
      <c r="P48" s="9"/>
      <c r="Q48" s="16" t="str">
        <f>IF(Table2[[#This Row],[M4A]]="","",SUM(Table2[[#This Row],[M4A]]-Table2[[#This Row],[M4B_h]]))</f>
        <v/>
      </c>
      <c r="S48" s="16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2</v>
      </c>
      <c r="U48" s="20">
        <f>SUM(Table2[[#This Row],[M2B]],Table2[[#This Row],[M2B_h]])</f>
        <v>2</v>
      </c>
      <c r="V48" s="20">
        <f>SUM(Table2[[#This Row],[M3B]],Table2[[#This Row],[M3B_h]])</f>
        <v>2</v>
      </c>
      <c r="W48" s="20">
        <f>SUM(Table2[[#This Row],[M4B]],Table2[[#This Row],[M4B_h]])</f>
        <v>2</v>
      </c>
      <c r="X48" s="20" t="str">
        <f t="shared" si="0"/>
        <v>ARTO MORO</v>
      </c>
      <c r="Y48" s="20" t="e">
        <f>IF(Table2[[#This Row],[NB BM_C_QTY+F]]="",Table2[[#This Row],[Column32]],INDEX([1]!db[QTY X],Table2[[#This Row],[NB BM_C_QTY+F]]))</f>
        <v>#REF!</v>
      </c>
      <c r="Z48" s="20" t="e">
        <f>IF(Table2[[#This Row],[NB BM_C_QTY+F]]="",Table2[[#This Row],[Column33]],INDEX([1]!db[STN X],Table2[[#This Row],[NB BM_C_QTY+F]]))</f>
        <v>#REF!</v>
      </c>
      <c r="AA48" s="20" t="e">
        <f>INDEX([1]!db[SUPPLIER],Table2[[#This Row],[NB BM_C_QTY+F]],0)</f>
        <v>#REF!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48" s="20" t="str">
        <f>Table2[[#This Row],[CONCAT]]&amp;LOWER(SUBSTITUTE(SUBSTITUTE(SUBSTITUTE(Table2[[#This Row],[KET]]&amp;"ARTO MORO"," ",""),")",""),"(",""))</f>
        <v>bpkenkoke303tgelhitam144lsnartomoro</v>
      </c>
      <c r="AD48" s="20" t="e">
        <f>_xlfn.IFNA(MATCH(Table2[[#This Row],[Column2]],[1]!db[NB BM_C_QTY+F],0),"")</f>
        <v>#REF!</v>
      </c>
      <c r="AE48" s="20" t="e">
        <f>_xlfn.IFNA(MATCH(Table2[[#This Row],[Column2]],[2]!Table6[NB BM_C_QTY+F],0),"")</f>
        <v>#REF!</v>
      </c>
      <c r="AF48" s="20" t="e">
        <f>IF(Table2[[#This Row],[NB BM_C_QTY+F]]="",Table2[[#This Row],[KET]],"")</f>
        <v>#REF!</v>
      </c>
      <c r="AG48" s="20" t="e">
        <f>IF(Table2[[#This Row],[Column3]]="","",AJ47)</f>
        <v>#REF!</v>
      </c>
      <c r="AH48" s="20" t="e">
        <f>IF(Table2[[#This Row],[Column3]]="","",AK47)</f>
        <v>#REF!</v>
      </c>
      <c r="AJ48" s="9">
        <v>144</v>
      </c>
      <c r="AK48" s="9" t="s">
        <v>5293</v>
      </c>
    </row>
    <row r="49" spans="1:39">
      <c r="A49" s="14">
        <f ca="1">IF(Table2[[#This Row],[TT]]&lt;1,"",(COUNT(INDIRECT("a"&amp;ROW(Table2[[#Headers],[//]])&amp;":a"&amp;ROW()-1))+1))</f>
        <v>22</v>
      </c>
      <c r="B49" s="14">
        <v>1</v>
      </c>
      <c r="C49" s="9" t="s">
        <v>8</v>
      </c>
      <c r="D49" s="16">
        <v>14</v>
      </c>
      <c r="E49" s="16" t="s">
        <v>2108</v>
      </c>
      <c r="F49" s="16" t="e">
        <f>_xlfn.IFNA(Table2[[#This Row],[NB BM_C_QTY+F]],"")</f>
        <v>#REF!</v>
      </c>
      <c r="G49" s="24">
        <f>IF(Table2[[#This Row],[M5B]]="",Table2[[#This Row],[M5B_h]],SUM(Table2[[#This Row],[M5B_h]],Table2[[#This Row],[M5B]]))</f>
        <v>14</v>
      </c>
      <c r="H49" s="19"/>
      <c r="I49" s="94">
        <f>IF(Table2[[#This Row],[M1A]]="",0,Table2[[#This Row],[M1A]]-Table2[[#This Row],[AWAL]]-Table2[[#This Row],[M1MA]]-Table2[[#This Row],[M1KE]])</f>
        <v>0</v>
      </c>
      <c r="J49" s="94">
        <f>SUMIF(Table6[NB BM_C_QTY+F],Table2[[#This Row],[Column2]],Table6[C])</f>
        <v>0</v>
      </c>
      <c r="K49" s="94">
        <f>-1*SUMIF(Table5[CONCAT],Table2[[#This Row],[Column2]],Table5[3])</f>
        <v>0</v>
      </c>
      <c r="L49" s="19"/>
      <c r="M49" s="17" t="str">
        <f>IF(Table2[[#This Row],[M2A]]="","",SUM(Table2[[#This Row],[M2A]]-Table2[[#This Row],[M2B_h]]))</f>
        <v/>
      </c>
      <c r="O49" s="17" t="str">
        <f>IF(Table2[[#This Row],[M3A]]="","",SUM(Table2[[#This Row],[M3A]]-Table2[[#This Row],[M3B_h]]))</f>
        <v/>
      </c>
      <c r="P49" s="25"/>
      <c r="Q49" s="17" t="str">
        <f>IF(Table2[[#This Row],[M4A]]="","",SUM(Table2[[#This Row],[M4A]]-Table2[[#This Row],[M4B_h]]))</f>
        <v/>
      </c>
      <c r="R49" s="17"/>
      <c r="S49" s="17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14</v>
      </c>
      <c r="U49" s="20">
        <f>SUM(Table2[[#This Row],[M2B]],Table2[[#This Row],[M2B_h]])</f>
        <v>14</v>
      </c>
      <c r="V49" s="20">
        <f>SUM(Table2[[#This Row],[M3B]],Table2[[#This Row],[M3B_h]])</f>
        <v>14</v>
      </c>
      <c r="W49" s="20">
        <f>SUM(Table2[[#This Row],[M4B]],Table2[[#This Row],[M4B_h]])</f>
        <v>14</v>
      </c>
      <c r="X49" s="20" t="str">
        <f t="shared" si="0"/>
        <v>ARTO MORO</v>
      </c>
      <c r="Y49" s="20" t="e">
        <f>IF(Table2[[#This Row],[NB BM_C_QTY+F]]="",Table2[[#This Row],[Column32]],INDEX([1]!db[QTY X],Table2[[#This Row],[NB BM_C_QTY+F]]))</f>
        <v>#REF!</v>
      </c>
      <c r="Z49" s="20" t="e">
        <f>IF(Table2[[#This Row],[NB BM_C_QTY+F]]="",Table2[[#This Row],[Column33]],INDEX([1]!db[STN X],Table2[[#This Row],[NB BM_C_QTY+F]]))</f>
        <v>#REF!</v>
      </c>
      <c r="AA49" s="20" t="e">
        <f>INDEX([1]!db[SUPPLIER],Table2[[#This Row],[NB BM_C_QTY+F]],0)</f>
        <v>#REF!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49" s="20" t="str">
        <f>Table2[[#This Row],[CONCAT]]&amp;LOWER(SUBSTITUTE(SUBSTITUTE(SUBSTITUTE(Table2[[#This Row],[KET]]&amp;"ARTO MORO"," ",""),")",""),"(",""))</f>
        <v>bpkenkokispiderb144lsnartomoro</v>
      </c>
      <c r="AD49" s="20" t="e">
        <f>_xlfn.IFNA(MATCH(Table2[[#This Row],[Column2]],[1]!db[NB BM_C_QTY+F],0),"")</f>
        <v>#REF!</v>
      </c>
      <c r="AE49" s="20" t="e">
        <f>_xlfn.IFNA(MATCH(Table2[[#This Row],[Column2]],[2]!Table6[NB BM_C_QTY+F],0),"")</f>
        <v>#REF!</v>
      </c>
      <c r="AF49" s="20" t="e">
        <f>IF(Table2[[#This Row],[NB BM_C_QTY+F]]="",Table2[[#This Row],[KET]],"")</f>
        <v>#REF!</v>
      </c>
      <c r="AG49" s="20" t="e">
        <f>IF(Table2[[#This Row],[Column3]]="","",AJ48)</f>
        <v>#REF!</v>
      </c>
      <c r="AH49" s="20" t="e">
        <f>IF(Table2[[#This Row],[Column3]]="","",AK48)</f>
        <v>#REF!</v>
      </c>
      <c r="AJ49" s="9">
        <v>144</v>
      </c>
      <c r="AK49" s="9" t="s">
        <v>5293</v>
      </c>
    </row>
    <row r="50" spans="1:39">
      <c r="A50" s="9">
        <f ca="1">IF(Table2[[#This Row],[TT]]&lt;1,"",(COUNT(INDIRECT("a"&amp;ROW(Table2[[#Headers],[//]])&amp;":a"&amp;ROW()-1))+1))</f>
        <v>23</v>
      </c>
      <c r="B50" s="9">
        <v>1</v>
      </c>
      <c r="C50" s="9" t="s">
        <v>9</v>
      </c>
      <c r="D50" s="16">
        <v>7</v>
      </c>
      <c r="E50" s="16" t="s">
        <v>2108</v>
      </c>
      <c r="F50" s="16" t="e">
        <f>_xlfn.IFNA(Table2[[#This Row],[NB BM_C_QTY+F]],"")</f>
        <v>#REF!</v>
      </c>
      <c r="G50" s="24">
        <f>IF(Table2[[#This Row],[M5B]]="",Table2[[#This Row],[M5B_h]],SUM(Table2[[#This Row],[M5B_h]],Table2[[#This Row],[M5B]]))</f>
        <v>7</v>
      </c>
      <c r="H50" s="18"/>
      <c r="I50" s="94">
        <f>IF(Table2[[#This Row],[M1A]]="",0,Table2[[#This Row],[M1A]]-Table2[[#This Row],[AWAL]]-Table2[[#This Row],[M1MA]]-Table2[[#This Row],[M1KE]])</f>
        <v>0</v>
      </c>
      <c r="J50" s="94">
        <f>SUMIF(Table6[NB BM_C_QTY+F],Table2[[#This Row],[Column2]],Table6[C])</f>
        <v>0</v>
      </c>
      <c r="K50" s="94">
        <f>-1*SUMIF(Table5[CONCAT],Table2[[#This Row],[Column2]],Table5[3])</f>
        <v>0</v>
      </c>
      <c r="L50" s="18"/>
      <c r="M50" s="16" t="str">
        <f>IF(Table2[[#This Row],[M2A]]="","",SUM(Table2[[#This Row],[M2A]]-Table2[[#This Row],[M2B_h]]))</f>
        <v/>
      </c>
      <c r="O50" s="16" t="str">
        <f>IF(Table2[[#This Row],[M3A]]="","",SUM(Table2[[#This Row],[M3A]]-Table2[[#This Row],[M3B_h]]))</f>
        <v/>
      </c>
      <c r="P50" s="9"/>
      <c r="Q50" s="16" t="str">
        <f>IF(Table2[[#This Row],[M4A]]="","",SUM(Table2[[#This Row],[M4A]]-Table2[[#This Row],[M4B_h]]))</f>
        <v/>
      </c>
      <c r="S50" s="16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7</v>
      </c>
      <c r="U50" s="20">
        <f>SUM(Table2[[#This Row],[M2B]],Table2[[#This Row],[M2B_h]])</f>
        <v>7</v>
      </c>
      <c r="V50" s="20">
        <f>SUM(Table2[[#This Row],[M3B]],Table2[[#This Row],[M3B_h]])</f>
        <v>7</v>
      </c>
      <c r="W50" s="20">
        <f>SUM(Table2[[#This Row],[M4B]],Table2[[#This Row],[M4B_h]])</f>
        <v>7</v>
      </c>
      <c r="X50" s="20" t="str">
        <f t="shared" si="0"/>
        <v>ARTO MORO</v>
      </c>
      <c r="Y50" s="20" t="e">
        <f>IF(Table2[[#This Row],[NB BM_C_QTY+F]]="",Table2[[#This Row],[Column32]],INDEX([1]!db[QTY X],Table2[[#This Row],[NB BM_C_QTY+F]]))</f>
        <v>#REF!</v>
      </c>
      <c r="Z50" s="20" t="e">
        <f>IF(Table2[[#This Row],[NB BM_C_QTY+F]]="",Table2[[#This Row],[Column33]],INDEX([1]!db[STN X],Table2[[#This Row],[NB BM_C_QTY+F]]))</f>
        <v>#REF!</v>
      </c>
      <c r="AA50" s="20" t="e">
        <f>INDEX([1]!db[SUPPLIER],Table2[[#This Row],[NB BM_C_QTY+F]],0)</f>
        <v>#REF!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50" s="20" t="str">
        <f>Table2[[#This Row],[CONCAT]]&amp;LOWER(SUBSTITUTE(SUBSTITUTE(SUBSTITUTE(Table2[[#This Row],[KET]]&amp;"ARTO MORO"," ",""),")",""),"(",""))</f>
        <v>bpkenkokispiderm144lsnartomoro</v>
      </c>
      <c r="AD50" s="20" t="e">
        <f>_xlfn.IFNA(MATCH(Table2[[#This Row],[Column2]],[1]!db[NB BM_C_QTY+F],0),"")</f>
        <v>#REF!</v>
      </c>
      <c r="AE50" s="20" t="e">
        <f>_xlfn.IFNA(MATCH(Table2[[#This Row],[Column2]],[2]!Table6[NB BM_C_QTY+F],0),"")</f>
        <v>#REF!</v>
      </c>
      <c r="AF50" s="20" t="e">
        <f>IF(Table2[[#This Row],[NB BM_C_QTY+F]]="",Table2[[#This Row],[KET]],"")</f>
        <v>#REF!</v>
      </c>
      <c r="AG50" s="20" t="e">
        <f>IF(Table2[[#This Row],[Column3]]="","",AJ49)</f>
        <v>#REF!</v>
      </c>
      <c r="AH50" s="20" t="e">
        <f>IF(Table2[[#This Row],[Column3]]="","",AK49)</f>
        <v>#REF!</v>
      </c>
      <c r="AJ50" s="9">
        <v>144</v>
      </c>
      <c r="AK50" s="9" t="s">
        <v>5293</v>
      </c>
    </row>
    <row r="51" spans="1:39">
      <c r="A51" s="14">
        <f ca="1">IF(Table2[[#This Row],[TT]]&lt;1,"",(COUNT(INDIRECT("a"&amp;ROW(Table2[[#Headers],[//]])&amp;":a"&amp;ROW()-1))+1))</f>
        <v>24</v>
      </c>
      <c r="B51" s="14">
        <v>1</v>
      </c>
      <c r="C51" s="9" t="s">
        <v>10</v>
      </c>
      <c r="D51" s="16">
        <v>38</v>
      </c>
      <c r="E51" s="16" t="s">
        <v>2108</v>
      </c>
      <c r="F51" s="16" t="e">
        <f>_xlfn.IFNA(Table2[[#This Row],[NB BM_C_QTY+F]],"")</f>
        <v>#REF!</v>
      </c>
      <c r="G51" s="24">
        <f>IF(Table2[[#This Row],[M5B]]="",Table2[[#This Row],[M5B_h]],SUM(Table2[[#This Row],[M5B_h]],Table2[[#This Row],[M5B]]))</f>
        <v>38</v>
      </c>
      <c r="I51" s="94">
        <f>IF(Table2[[#This Row],[M1A]]="",0,Table2[[#This Row],[M1A]]-Table2[[#This Row],[AWAL]]-Table2[[#This Row],[M1MA]]-Table2[[#This Row],[M1KE]])</f>
        <v>0</v>
      </c>
      <c r="J51" s="94">
        <f>SUMIF(Table6[NB BM_C_QTY+F],Table2[[#This Row],[Column2]],Table6[C])</f>
        <v>0</v>
      </c>
      <c r="K51" s="94">
        <f>-1*SUMIF(Table5[CONCAT],Table2[[#This Row],[Column2]],Table5[3])</f>
        <v>0</v>
      </c>
      <c r="L51" s="19"/>
      <c r="M51" s="17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38</v>
      </c>
      <c r="U51" s="20">
        <f>SUM(Table2[[#This Row],[M2B]],Table2[[#This Row],[M2B_h]])</f>
        <v>38</v>
      </c>
      <c r="V51" s="20">
        <f>SUM(Table2[[#This Row],[M3B]],Table2[[#This Row],[M3B_h]])</f>
        <v>38</v>
      </c>
      <c r="W51" s="20">
        <f>SUM(Table2[[#This Row],[M4B]],Table2[[#This Row],[M4B_h]])</f>
        <v>38</v>
      </c>
      <c r="X51" s="20" t="str">
        <f t="shared" si="0"/>
        <v>ARTO MORO</v>
      </c>
      <c r="Y51" s="20" t="e">
        <f>IF(Table2[[#This Row],[NB BM_C_QTY+F]]="",Table2[[#This Row],[Column32]],INDEX([1]!db[QTY X],Table2[[#This Row],[NB BM_C_QTY+F]]))</f>
        <v>#REF!</v>
      </c>
      <c r="Z51" s="20" t="e">
        <f>IF(Table2[[#This Row],[NB BM_C_QTY+F]]="",Table2[[#This Row],[Column33]],INDEX([1]!db[STN X],Table2[[#This Row],[NB BM_C_QTY+F]]))</f>
        <v>#REF!</v>
      </c>
      <c r="AA51" s="20" t="e">
        <f>INDEX([1]!db[SUPPLIER],Table2[[#This Row],[NB BM_C_QTY+F]],0)</f>
        <v>#REF!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51" s="20" t="str">
        <f>Table2[[#This Row],[CONCAT]]&amp;LOWER(SUBSTITUTE(SUBSTITUTE(SUBSTITUTE(Table2[[#This Row],[KET]]&amp;"ARTO MORO"," ",""),")",""),"(",""))</f>
        <v>bpkenkokr6nanoray144lsnartomoro</v>
      </c>
      <c r="AD51" s="20" t="e">
        <f>_xlfn.IFNA(MATCH(Table2[[#This Row],[Column2]],[1]!db[NB BM_C_QTY+F],0),"")</f>
        <v>#REF!</v>
      </c>
      <c r="AE51" s="20" t="e">
        <f>_xlfn.IFNA(MATCH(Table2[[#This Row],[Column2]],[2]!Table6[NB BM_C_QTY+F],0),"")</f>
        <v>#REF!</v>
      </c>
      <c r="AF51" s="20" t="e">
        <f>IF(Table2[[#This Row],[NB BM_C_QTY+F]]="",Table2[[#This Row],[KET]],"")</f>
        <v>#REF!</v>
      </c>
      <c r="AG51" s="20" t="e">
        <f>IF(Table2[[#This Row],[Column3]]="","",AJ50)</f>
        <v>#REF!</v>
      </c>
      <c r="AH51" s="20" t="e">
        <f>IF(Table2[[#This Row],[Column3]]="","",AK50)</f>
        <v>#REF!</v>
      </c>
      <c r="AJ51" s="9">
        <v>144</v>
      </c>
      <c r="AK51" s="9" t="s">
        <v>5293</v>
      </c>
    </row>
    <row r="52" spans="1:39">
      <c r="A52" s="14">
        <f ca="1">IF(Table2[[#This Row],[TT]]&lt;1,"",(COUNT(INDIRECT("a"&amp;ROW(Table2[[#Headers],[//]])&amp;":a"&amp;ROW()-1))+1))</f>
        <v>25</v>
      </c>
      <c r="B52" s="14">
        <v>1</v>
      </c>
      <c r="C52" s="9" t="s">
        <v>12</v>
      </c>
      <c r="D52" s="16">
        <v>37</v>
      </c>
      <c r="E52" s="16" t="s">
        <v>2108</v>
      </c>
      <c r="F52" s="16" t="e">
        <f>_xlfn.IFNA(Table2[[#This Row],[NB BM_C_QTY+F]],"")</f>
        <v>#REF!</v>
      </c>
      <c r="G52" s="24">
        <f>IF(Table2[[#This Row],[M5B]]="",Table2[[#This Row],[M5B_h]],SUM(Table2[[#This Row],[M5B_h]],Table2[[#This Row],[M5B]]))</f>
        <v>37</v>
      </c>
      <c r="H52" s="19"/>
      <c r="I52" s="94">
        <f>IF(Table2[[#This Row],[M1A]]="",0,Table2[[#This Row],[M1A]]-Table2[[#This Row],[AWAL]]-Table2[[#This Row],[M1MA]]-Table2[[#This Row],[M1KE]])</f>
        <v>0</v>
      </c>
      <c r="J52" s="94">
        <f>SUMIF(Table6[NB BM_C_QTY+F],Table2[[#This Row],[Column2]],Table6[C])</f>
        <v>0</v>
      </c>
      <c r="K52" s="94">
        <f>-1*SUMIF(Table5[CONCAT],Table2[[#This Row],[Column2]],Table5[3])</f>
        <v>0</v>
      </c>
      <c r="L52" s="19"/>
      <c r="M52" s="17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37</v>
      </c>
      <c r="U52" s="20">
        <f>SUM(Table2[[#This Row],[M2B]],Table2[[#This Row],[M2B_h]])</f>
        <v>37</v>
      </c>
      <c r="V52" s="20">
        <f>SUM(Table2[[#This Row],[M3B]],Table2[[#This Row],[M3B_h]])</f>
        <v>37</v>
      </c>
      <c r="W52" s="20">
        <f>SUM(Table2[[#This Row],[M4B]],Table2[[#This Row],[M4B_h]])</f>
        <v>37</v>
      </c>
      <c r="X52" s="20" t="str">
        <f t="shared" si="0"/>
        <v>ARTO MORO</v>
      </c>
      <c r="Y52" s="20" t="e">
        <f>IF(Table2[[#This Row],[NB BM_C_QTY+F]]="",Table2[[#This Row],[Column32]],INDEX([1]!db[QTY X],Table2[[#This Row],[NB BM_C_QTY+F]]))</f>
        <v>#REF!</v>
      </c>
      <c r="Z52" s="20" t="e">
        <f>IF(Table2[[#This Row],[NB BM_C_QTY+F]]="",Table2[[#This Row],[Column33]],INDEX([1]!db[STN X],Table2[[#This Row],[NB BM_C_QTY+F]]))</f>
        <v>#REF!</v>
      </c>
      <c r="AA52" s="20" t="e">
        <f>INDEX([1]!db[SUPPLIER],Table2[[#This Row],[NB BM_C_QTY+F]],0)</f>
        <v>#REF!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52" s="20" t="str">
        <f>Table2[[#This Row],[CONCAT]]&amp;LOWER(SUBSTITUTE(SUBSTITUTE(SUBSTITUTE(Table2[[#This Row],[KET]]&amp;"ARTO MORO"," ",""),")",""),"(",""))</f>
        <v>bpkenkokr6nanotip144lsnartomoro</v>
      </c>
      <c r="AD52" s="20" t="e">
        <f>_xlfn.IFNA(MATCH(Table2[[#This Row],[Column2]],[1]!db[NB BM_C_QTY+F],0),"")</f>
        <v>#REF!</v>
      </c>
      <c r="AE52" s="20" t="e">
        <f>_xlfn.IFNA(MATCH(Table2[[#This Row],[Column2]],[2]!Table6[NB BM_C_QTY+F],0),"")</f>
        <v>#REF!</v>
      </c>
      <c r="AF52" s="20" t="e">
        <f>IF(Table2[[#This Row],[NB BM_C_QTY+F]]="",Table2[[#This Row],[KET]],"")</f>
        <v>#REF!</v>
      </c>
      <c r="AG52" s="20" t="e">
        <f>IF(Table2[[#This Row],[Column3]]="","",AJ51)</f>
        <v>#REF!</v>
      </c>
      <c r="AH52" s="20" t="e">
        <f>IF(Table2[[#This Row],[Column3]]="","",AK51)</f>
        <v>#REF!</v>
      </c>
      <c r="AJ52" s="9">
        <v>144</v>
      </c>
      <c r="AK52" s="9" t="s">
        <v>5293</v>
      </c>
    </row>
    <row r="53" spans="1:39">
      <c r="A53" s="9">
        <f ca="1">IF(Table2[[#This Row],[TT]]&lt;1,"",(COUNT(INDIRECT("a"&amp;ROW(Table2[[#Headers],[//]])&amp;":a"&amp;ROW()-1))+1))</f>
        <v>26</v>
      </c>
      <c r="B53" s="9">
        <v>1</v>
      </c>
      <c r="C53" s="9" t="s">
        <v>13</v>
      </c>
      <c r="D53" s="16">
        <v>1</v>
      </c>
      <c r="E53" s="16" t="s">
        <v>2108</v>
      </c>
      <c r="F53" s="16" t="e">
        <f>_xlfn.IFNA(Table2[[#This Row],[NB BM_C_QTY+F]],"")</f>
        <v>#REF!</v>
      </c>
      <c r="G53" s="24">
        <f>IF(Table2[[#This Row],[M5B]]="",Table2[[#This Row],[M5B_h]],SUM(Table2[[#This Row],[M5B_h]],Table2[[#This Row],[M5B]]))</f>
        <v>1</v>
      </c>
      <c r="H53" s="18"/>
      <c r="I53" s="94">
        <f>IF(Table2[[#This Row],[M1A]]="",0,Table2[[#This Row],[M1A]]-Table2[[#This Row],[AWAL]]-Table2[[#This Row],[M1MA]]-Table2[[#This Row],[M1KE]])</f>
        <v>0</v>
      </c>
      <c r="J53" s="94">
        <f>SUMIF(Table6[NB BM_C_QTY+F],Table2[[#This Row],[Column2]],Table6[C])</f>
        <v>0</v>
      </c>
      <c r="K53" s="94">
        <f>-1*SUMIF(Table5[CONCAT],Table2[[#This Row],[Column2]],Table5[3])</f>
        <v>0</v>
      </c>
      <c r="L53" s="18"/>
      <c r="M53" s="16" t="str">
        <f>IF(Table2[[#This Row],[M2A]]="","",SUM(Table2[[#This Row],[M2A]]-Table2[[#This Row],[M2B_h]]))</f>
        <v/>
      </c>
      <c r="O53" s="16" t="str">
        <f>IF(Table2[[#This Row],[M3A]]="","",SUM(Table2[[#This Row],[M3A]]-Table2[[#This Row],[M3B_h]]))</f>
        <v/>
      </c>
      <c r="P53" s="9"/>
      <c r="Q53" s="16" t="str">
        <f>IF(Table2[[#This Row],[M4A]]="","",SUM(Table2[[#This Row],[M4A]]-Table2[[#This Row],[M4B_h]]))</f>
        <v/>
      </c>
      <c r="S53" s="16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1</v>
      </c>
      <c r="U53" s="20">
        <f>SUM(Table2[[#This Row],[M2B]],Table2[[#This Row],[M2B_h]])</f>
        <v>1</v>
      </c>
      <c r="V53" s="20">
        <f>SUM(Table2[[#This Row],[M3B]],Table2[[#This Row],[M3B_h]])</f>
        <v>1</v>
      </c>
      <c r="W53" s="20">
        <f>SUM(Table2[[#This Row],[M4B]],Table2[[#This Row],[M4B_h]])</f>
        <v>1</v>
      </c>
      <c r="X53" s="20" t="str">
        <f t="shared" si="0"/>
        <v>ARTO MORO</v>
      </c>
      <c r="Y53" s="20" t="e">
        <f>IF(Table2[[#This Row],[NB BM_C_QTY+F]]="",Table2[[#This Row],[Column32]],INDEX([1]!db[QTY X],Table2[[#This Row],[NB BM_C_QTY+F]]))</f>
        <v>#REF!</v>
      </c>
      <c r="Z53" s="20" t="e">
        <f>IF(Table2[[#This Row],[NB BM_C_QTY+F]]="",Table2[[#This Row],[Column33]],INDEX([1]!db[STN X],Table2[[#This Row],[NB BM_C_QTY+F]]))</f>
        <v>#REF!</v>
      </c>
      <c r="AA53" s="20" t="e">
        <f>INDEX([1]!db[SUPPLIER],Table2[[#This Row],[NB BM_C_QTY+F]],0)</f>
        <v>#REF!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53" s="20" t="str">
        <f>Table2[[#This Row],[CONCAT]]&amp;LOWER(SUBSTITUTE(SUBSTITUTE(SUBSTITUTE(Table2[[#This Row],[KET]]&amp;"ARTO MORO"," ",""),")",""),"(",""))</f>
        <v>bpkenkomd2144lsnartomoro</v>
      </c>
      <c r="AD53" s="20" t="e">
        <f>_xlfn.IFNA(MATCH(Table2[[#This Row],[Column2]],[1]!db[NB BM_C_QTY+F],0),"")</f>
        <v>#REF!</v>
      </c>
      <c r="AE53" s="20" t="e">
        <f>_xlfn.IFNA(MATCH(Table2[[#This Row],[Column2]],[2]!Table6[NB BM_C_QTY+F],0),"")</f>
        <v>#REF!</v>
      </c>
      <c r="AF53" s="20" t="e">
        <f>IF(Table2[[#This Row],[NB BM_C_QTY+F]]="",Table2[[#This Row],[KET]],"")</f>
        <v>#REF!</v>
      </c>
      <c r="AG53" s="20" t="e">
        <f>IF(Table2[[#This Row],[Column3]]="","",AJ52)</f>
        <v>#REF!</v>
      </c>
      <c r="AH53" s="20" t="e">
        <f>IF(Table2[[#This Row],[Column3]]="","",AK52)</f>
        <v>#REF!</v>
      </c>
      <c r="AJ53" s="9">
        <v>144</v>
      </c>
      <c r="AK53" s="9" t="s">
        <v>5293</v>
      </c>
    </row>
    <row r="54" spans="1:39">
      <c r="A54" s="9">
        <f ca="1">IF(Table2[[#This Row],[TT]]&lt;1,"",(COUNT(INDIRECT("a"&amp;ROW(Table2[[#Headers],[//]])&amp;":a"&amp;ROW()-1))+1))</f>
        <v>27</v>
      </c>
      <c r="B54" s="9">
        <v>1</v>
      </c>
      <c r="C54" s="9" t="s">
        <v>14</v>
      </c>
      <c r="D54" s="16">
        <v>74</v>
      </c>
      <c r="E54" s="16" t="s">
        <v>2108</v>
      </c>
      <c r="F54" s="16" t="e">
        <f>_xlfn.IFNA(Table2[[#This Row],[NB BM_C_QTY+F]],"")</f>
        <v>#REF!</v>
      </c>
      <c r="G54" s="24">
        <f>IF(Table2[[#This Row],[M5B]]="",Table2[[#This Row],[M5B_h]],SUM(Table2[[#This Row],[M5B_h]],Table2[[#This Row],[M5B]]))</f>
        <v>74</v>
      </c>
      <c r="H54" s="18"/>
      <c r="I54" s="94">
        <f>IF(Table2[[#This Row],[M1A]]="",0,Table2[[#This Row],[M1A]]-Table2[[#This Row],[AWAL]]-Table2[[#This Row],[M1MA]]-Table2[[#This Row],[M1KE]])</f>
        <v>0</v>
      </c>
      <c r="J54" s="94">
        <f>SUMIF(Table6[NB BM_C_QTY+F],Table2[[#This Row],[Column2]],Table6[C])</f>
        <v>0</v>
      </c>
      <c r="K54" s="94">
        <f>-1*SUMIF(Table5[CONCAT],Table2[[#This Row],[Column2]],Table5[3])</f>
        <v>0</v>
      </c>
      <c r="L54" s="18"/>
      <c r="M54" s="16" t="str">
        <f>IF(Table2[[#This Row],[M2A]]="","",SUM(Table2[[#This Row],[M2A]]-Table2[[#This Row],[M2B_h]]))</f>
        <v/>
      </c>
      <c r="O54" s="16" t="str">
        <f>IF(Table2[[#This Row],[M3A]]="","",SUM(Table2[[#This Row],[M3A]]-Table2[[#This Row],[M3B_h]]))</f>
        <v/>
      </c>
      <c r="P54" s="9"/>
      <c r="Q54" s="16" t="str">
        <f>IF(Table2[[#This Row],[M4A]]="","",SUM(Table2[[#This Row],[M4A]]-Table2[[#This Row],[M4B_h]]))</f>
        <v/>
      </c>
      <c r="S54" s="16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74</v>
      </c>
      <c r="U54" s="20">
        <f>SUM(Table2[[#This Row],[M2B]],Table2[[#This Row],[M2B_h]])</f>
        <v>74</v>
      </c>
      <c r="V54" s="20">
        <f>SUM(Table2[[#This Row],[M3B]],Table2[[#This Row],[M3B_h]])</f>
        <v>74</v>
      </c>
      <c r="W54" s="20">
        <f>SUM(Table2[[#This Row],[M4B]],Table2[[#This Row],[M4B_h]])</f>
        <v>74</v>
      </c>
      <c r="X54" s="20" t="str">
        <f t="shared" si="0"/>
        <v>ARTO MORO</v>
      </c>
      <c r="Y54" s="20" t="e">
        <f>IF(Table2[[#This Row],[NB BM_C_QTY+F]]="",Table2[[#This Row],[Column32]],INDEX([1]!db[QTY X],Table2[[#This Row],[NB BM_C_QTY+F]]))</f>
        <v>#REF!</v>
      </c>
      <c r="Z54" s="20" t="e">
        <f>IF(Table2[[#This Row],[NB BM_C_QTY+F]]="",Table2[[#This Row],[Column33]],INDEX([1]!db[STN X],Table2[[#This Row],[NB BM_C_QTY+F]]))</f>
        <v>#REF!</v>
      </c>
      <c r="AA54" s="20" t="e">
        <f>INDEX([1]!db[SUPPLIER],Table2[[#This Row],[NB BM_C_QTY+F]],0)</f>
        <v>#REF!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54" s="20" t="str">
        <f>Table2[[#This Row],[CONCAT]]&amp;LOWER(SUBSTITUTE(SUBSTITUTE(SUBSTITUTE(Table2[[#This Row],[KET]]&amp;"ARTO MORO"," ",""),")",""),"(",""))</f>
        <v>bpkenkosibiru144lsnartomoro</v>
      </c>
      <c r="AD54" s="20" t="e">
        <f>_xlfn.IFNA(MATCH(Table2[[#This Row],[Column2]],[1]!db[NB BM_C_QTY+F],0),"")</f>
        <v>#REF!</v>
      </c>
      <c r="AE54" s="20" t="e">
        <f>_xlfn.IFNA(MATCH(Table2[[#This Row],[Column2]],[2]!Table6[NB BM_C_QTY+F],0),"")</f>
        <v>#REF!</v>
      </c>
      <c r="AF54" s="20" t="e">
        <f>IF(Table2[[#This Row],[NB BM_C_QTY+F]]="",Table2[[#This Row],[KET]],"")</f>
        <v>#REF!</v>
      </c>
      <c r="AG54" s="20" t="e">
        <f>IF(Table2[[#This Row],[Column3]]="","",AJ53)</f>
        <v>#REF!</v>
      </c>
      <c r="AH54" s="20" t="e">
        <f>IF(Table2[[#This Row],[Column3]]="","",AK53)</f>
        <v>#REF!</v>
      </c>
      <c r="AJ54" s="9">
        <v>144</v>
      </c>
      <c r="AK54" s="9" t="s">
        <v>5293</v>
      </c>
    </row>
    <row r="55" spans="1:39">
      <c r="A55" s="14" t="str">
        <f ca="1">IF(Table2[[#This Row],[TT]]&lt;1,"",(COUNT(INDIRECT("a"&amp;ROW(Table2[[#Headers],[//]])&amp;":a"&amp;ROW()-1))+1))</f>
        <v/>
      </c>
      <c r="B55" s="14">
        <v>1</v>
      </c>
      <c r="C55" s="9" t="s">
        <v>5094</v>
      </c>
      <c r="D55" s="16">
        <v>0</v>
      </c>
      <c r="E55" s="16" t="s">
        <v>2108</v>
      </c>
      <c r="F55" s="16" t="e">
        <f>_xlfn.IFNA(Table2[[#This Row],[NB BM_C_QTY+F]],"")</f>
        <v>#REF!</v>
      </c>
      <c r="G55" s="24">
        <f>IF(Table2[[#This Row],[M5B]]="",Table2[[#This Row],[M5B_h]],SUM(Table2[[#This Row],[M5B_h]],Table2[[#This Row],[M5B]]))</f>
        <v>0</v>
      </c>
      <c r="H55" s="19"/>
      <c r="I55" s="94">
        <f>IF(Table2[[#This Row],[M1A]]="",0,Table2[[#This Row],[M1A]]-Table2[[#This Row],[AWAL]]-Table2[[#This Row],[M1MA]]-Table2[[#This Row],[M1KE]])</f>
        <v>0</v>
      </c>
      <c r="J55" s="94">
        <f>SUMIF(Table6[NB BM_C_QTY+F],Table2[[#This Row],[Column2]],Table6[C])</f>
        <v>0</v>
      </c>
      <c r="K55" s="94">
        <f>-1*SUMIF(Table5[CONCAT],Table2[[#This Row],[Column2]],Table5[3])</f>
        <v>0</v>
      </c>
      <c r="L55" s="19"/>
      <c r="M55" s="17" t="str">
        <f>IF(Table2[[#This Row],[M2A]]="","",SUM(Table2[[#This Row],[M2A]]-Table2[[#This Row],[M2B_h]]))</f>
        <v/>
      </c>
      <c r="O55" s="17" t="str">
        <f>IF(Table2[[#This Row],[M3A]]="","",SUM(Table2[[#This Row],[M3A]]-Table2[[#This Row],[M3B_h]]))</f>
        <v/>
      </c>
      <c r="Q55" s="17" t="str">
        <f>IF(Table2[[#This Row],[M4A]]="","",SUM(Table2[[#This Row],[M4A]]-Table2[[#This Row],[M4B_h]]))</f>
        <v/>
      </c>
      <c r="R55" s="17"/>
      <c r="S55" s="17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0</v>
      </c>
      <c r="U55" s="20">
        <f>SUM(Table2[[#This Row],[M2B]],Table2[[#This Row],[M2B_h]])</f>
        <v>0</v>
      </c>
      <c r="V55" s="20">
        <f>SUM(Table2[[#This Row],[M3B]],Table2[[#This Row],[M3B_h]])</f>
        <v>0</v>
      </c>
      <c r="W55" s="20">
        <f>SUM(Table2[[#This Row],[M4B]],Table2[[#This Row],[M4B_h]])</f>
        <v>0</v>
      </c>
      <c r="X55" s="20" t="str">
        <f t="shared" si="0"/>
        <v>ARTO MORO</v>
      </c>
      <c r="Y55" s="20" t="e">
        <f>IF(Table2[[#This Row],[NB BM_C_QTY+F]]="",Table2[[#This Row],[Column32]],INDEX([1]!db[QTY X],Table2[[#This Row],[NB BM_C_QTY+F]]))</f>
        <v>#REF!</v>
      </c>
      <c r="Z55" s="20" t="e">
        <f>IF(Table2[[#This Row],[NB BM_C_QTY+F]]="",Table2[[#This Row],[Column33]],INDEX([1]!db[STN X],Table2[[#This Row],[NB BM_C_QTY+F]]))</f>
        <v>#REF!</v>
      </c>
      <c r="AA55" s="20" t="e">
        <f>INDEX([1]!db[SUPPLIER],Table2[[#This Row],[NB BM_C_QTY+F]],0)</f>
        <v>#REF!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55" s="20" t="str">
        <f>Table2[[#This Row],[CONCAT]]&amp;LOWER(SUBSTITUTE(SUBSTITUTE(SUBSTITUTE(Table2[[#This Row],[KET]]&amp;"ARTO MORO"," ",""),")",""),"(",""))</f>
        <v>bpkenkowinjellerke600hitam144lsnartomoro</v>
      </c>
      <c r="AD55" s="20" t="e">
        <f>_xlfn.IFNA(MATCH(Table2[[#This Row],[Column2]],[1]!db[NB BM_C_QTY+F],0),"")</f>
        <v>#REF!</v>
      </c>
      <c r="AE55" s="20" t="e">
        <f>_xlfn.IFNA(MATCH(Table2[[#This Row],[Column2]],[2]!Table6[NB BM_C_QTY+F],0),"")</f>
        <v>#REF!</v>
      </c>
      <c r="AF55" s="20" t="e">
        <f>IF(Table2[[#This Row],[NB BM_C_QTY+F]]="",Table2[[#This Row],[KET]],"")</f>
        <v>#REF!</v>
      </c>
      <c r="AG55" s="20" t="e">
        <f>IF(Table2[[#This Row],[Column3]]="","",AJ54)</f>
        <v>#REF!</v>
      </c>
      <c r="AH55" s="20" t="e">
        <f>IF(Table2[[#This Row],[Column3]]="","",AK54)</f>
        <v>#REF!</v>
      </c>
      <c r="AJ55" s="9">
        <v>144</v>
      </c>
      <c r="AK55" s="9" t="s">
        <v>5293</v>
      </c>
    </row>
    <row r="56" spans="1:39">
      <c r="A56" s="14">
        <f ca="1">IF(Table2[[#This Row],[TT]]&lt;1,"",(COUNT(INDIRECT("a"&amp;ROW(Table2[[#Headers],[//]])&amp;":a"&amp;ROW()-1))+1))</f>
        <v>28</v>
      </c>
      <c r="B56" s="14">
        <v>1</v>
      </c>
      <c r="C56" s="9" t="s">
        <v>2679</v>
      </c>
      <c r="D56" s="16">
        <v>3</v>
      </c>
      <c r="E56" s="16" t="s">
        <v>2108</v>
      </c>
      <c r="F56" s="16" t="e">
        <f>_xlfn.IFNA(Table2[[#This Row],[NB BM_C_QTY+F]],"")</f>
        <v>#REF!</v>
      </c>
      <c r="G56" s="24">
        <f>IF(Table2[[#This Row],[M5B]]="",Table2[[#This Row],[M5B_h]],SUM(Table2[[#This Row],[M5B_h]],Table2[[#This Row],[M5B]]))</f>
        <v>3</v>
      </c>
      <c r="H56" s="19"/>
      <c r="I56" s="94">
        <f>IF(Table2[[#This Row],[M1A]]="",0,Table2[[#This Row],[M1A]]-Table2[[#This Row],[AWAL]]-Table2[[#This Row],[M1MA]]-Table2[[#This Row],[M1KE]])</f>
        <v>0</v>
      </c>
      <c r="J56" s="94">
        <f>SUMIF(Table6[NB BM_C_QTY+F],Table2[[#This Row],[Column2]],Table6[C])</f>
        <v>0</v>
      </c>
      <c r="K56" s="94">
        <f>-1*SUMIF(Table5[CONCAT],Table2[[#This Row],[Column2]],Table5[3])</f>
        <v>0</v>
      </c>
      <c r="L56" s="19"/>
      <c r="M56" s="17" t="str">
        <f>IF(Table2[[#This Row],[M2A]]="","",SUM(Table2[[#This Row],[M2A]]-Table2[[#This Row],[M2B_h]]))</f>
        <v/>
      </c>
      <c r="O56" s="17" t="str">
        <f>IF(Table2[[#This Row],[M3A]]="","",SUM(Table2[[#This Row],[M3A]]-Table2[[#This Row],[M3B_h]]))</f>
        <v/>
      </c>
      <c r="Q56" s="17" t="str">
        <f>IF(Table2[[#This Row],[M4A]]="","",SUM(Table2[[#This Row],[M4A]]-Table2[[#This Row],[M4B_h]]))</f>
        <v/>
      </c>
      <c r="R56" s="17"/>
      <c r="S56" s="17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3</v>
      </c>
      <c r="U56" s="20">
        <f>SUM(Table2[[#This Row],[M2B]],Table2[[#This Row],[M2B_h]])</f>
        <v>3</v>
      </c>
      <c r="V56" s="20">
        <f>SUM(Table2[[#This Row],[M3B]],Table2[[#This Row],[M3B_h]])</f>
        <v>3</v>
      </c>
      <c r="W56" s="20">
        <f>SUM(Table2[[#This Row],[M4B]],Table2[[#This Row],[M4B_h]])</f>
        <v>3</v>
      </c>
      <c r="X56" s="20" t="str">
        <f t="shared" si="0"/>
        <v>ARTO MORO</v>
      </c>
      <c r="Y56" s="20" t="e">
        <f>IF(Table2[[#This Row],[NB BM_C_QTY+F]]="",Table2[[#This Row],[Column32]],INDEX([1]!db[QTY X],Table2[[#This Row],[NB BM_C_QTY+F]]))</f>
        <v>#REF!</v>
      </c>
      <c r="Z56" s="20" t="e">
        <f>IF(Table2[[#This Row],[NB BM_C_QTY+F]]="",Table2[[#This Row],[Column33]],INDEX([1]!db[STN X],Table2[[#This Row],[NB BM_C_QTY+F]]))</f>
        <v>#REF!</v>
      </c>
      <c r="AA56" s="20" t="e">
        <f>INDEX([1]!db[SUPPLIER],Table2[[#This Row],[NB BM_C_QTY+F]],0)</f>
        <v>#REF!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56" s="20" t="str">
        <f>Table2[[#This Row],[CONCAT]]&amp;LOWER(SUBSTITUTE(SUBSTITUTE(SUBSTITUTE(Table2[[#This Row],[KET]]&amp;"ARTO MORO"," ",""),")",""),"(",""))</f>
        <v>bpmicroteckenko028hitam144lsnartomoro</v>
      </c>
      <c r="AD56" s="20" t="e">
        <f>_xlfn.IFNA(MATCH(Table2[[#This Row],[Column2]],[1]!db[NB BM_C_QTY+F],0),"")</f>
        <v>#REF!</v>
      </c>
      <c r="AE56" s="20" t="e">
        <f>_xlfn.IFNA(MATCH(Table2[[#This Row],[Column2]],[2]!Table6[NB BM_C_QTY+F],0),"")</f>
        <v>#REF!</v>
      </c>
      <c r="AF56" s="20" t="e">
        <f>IF(Table2[[#This Row],[NB BM_C_QTY+F]]="",Table2[[#This Row],[KET]],"")</f>
        <v>#REF!</v>
      </c>
      <c r="AG56" s="20" t="e">
        <f>IF(Table2[[#This Row],[Column3]]="","",AJ55)</f>
        <v>#REF!</v>
      </c>
      <c r="AH56" s="20" t="e">
        <f>IF(Table2[[#This Row],[Column3]]="","",AK55)</f>
        <v>#REF!</v>
      </c>
      <c r="AJ56" s="9">
        <v>24</v>
      </c>
      <c r="AK56" s="9" t="s">
        <v>5375</v>
      </c>
      <c r="AL56" s="9" t="s">
        <v>5376</v>
      </c>
      <c r="AM56" s="9" t="s">
        <v>5377</v>
      </c>
    </row>
    <row r="57" spans="1:39">
      <c r="A57" s="14" t="str">
        <f ca="1">IF(Table2[[#This Row],[TT]]&lt;1,"",(COUNT(INDIRECT("a"&amp;ROW(Table2[[#Headers],[//]])&amp;":a"&amp;ROW()-1))+1))</f>
        <v/>
      </c>
      <c r="B57" s="14">
        <v>1</v>
      </c>
      <c r="C57" s="9" t="s">
        <v>5208</v>
      </c>
      <c r="D57" s="16">
        <v>0</v>
      </c>
      <c r="E57" s="16" t="s">
        <v>5021</v>
      </c>
      <c r="F57" s="16" t="e">
        <f>_xlfn.IFNA(Table2[[#This Row],[NB BM_C_QTY+F]],"")</f>
        <v>#REF!</v>
      </c>
      <c r="G57" s="24">
        <f>IF(Table2[[#This Row],[M5B]]="",Table2[[#This Row],[M5B_h]],SUM(Table2[[#This Row],[M5B_h]],Table2[[#This Row],[M5B]]))</f>
        <v>0</v>
      </c>
      <c r="H57" s="19"/>
      <c r="I57" s="94">
        <f>IF(Table2[[#This Row],[M1A]]="",0,Table2[[#This Row],[M1A]]-Table2[[#This Row],[AWAL]]-Table2[[#This Row],[M1MA]]-Table2[[#This Row],[M1KE]])</f>
        <v>0</v>
      </c>
      <c r="J57" s="94">
        <f>SUMIF(Table6[NB BM_C_QTY+F],Table2[[#This Row],[Column2]],Table6[C])</f>
        <v>0</v>
      </c>
      <c r="K57" s="94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0</v>
      </c>
      <c r="U57" s="20">
        <f>SUM(Table2[[#This Row],[M2B]],Table2[[#This Row],[M2B_h]])</f>
        <v>0</v>
      </c>
      <c r="V57" s="20">
        <f>SUM(Table2[[#This Row],[M3B]],Table2[[#This Row],[M3B_h]])</f>
        <v>0</v>
      </c>
      <c r="W57" s="20">
        <f>SUM(Table2[[#This Row],[M4B]],Table2[[#This Row],[M4B_h]])</f>
        <v>0</v>
      </c>
      <c r="X57" s="20" t="str">
        <f t="shared" si="0"/>
        <v>ARTO MORO</v>
      </c>
      <c r="Y57" s="20" t="e">
        <f>IF(Table2[[#This Row],[NB BM_C_QTY+F]]="",Table2[[#This Row],[Column32]],INDEX([1]!db[QTY X],Table2[[#This Row],[NB BM_C_QTY+F]]))</f>
        <v>#REF!</v>
      </c>
      <c r="Z57" s="20" t="e">
        <f>IF(Table2[[#This Row],[NB BM_C_QTY+F]]="",Table2[[#This Row],[Column33]],INDEX([1]!db[STN X],Table2[[#This Row],[NB BM_C_QTY+F]]))</f>
        <v>#REF!</v>
      </c>
      <c r="AA57" s="20" t="e">
        <f>INDEX([1]!db[SUPPLIER],Table2[[#This Row],[NB BM_C_QTY+F]],0)</f>
        <v>#REF!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57" s="20" t="str">
        <f>Table2[[#This Row],[CONCAT]]&amp;LOWER(SUBSTITUTE(SUBSTITUTE(SUBSTITUTE(Table2[[#This Row],[KET]]&amp;"ARTO MORO"," ",""),")",""),"(",""))</f>
        <v>bppenstandkenkostp300sghitam24box24pcsartomoro</v>
      </c>
      <c r="AD57" s="20" t="e">
        <f>_xlfn.IFNA(MATCH(Table2[[#This Row],[Column2]],[1]!db[NB BM_C_QTY+F],0),"")</f>
        <v>#REF!</v>
      </c>
      <c r="AE57" s="20" t="e">
        <f>_xlfn.IFNA(MATCH(Table2[[#This Row],[Column2]],[2]!Table6[NB BM_C_QTY+F],0),"")</f>
        <v>#REF!</v>
      </c>
      <c r="AF57" s="20" t="e">
        <f>IF(Table2[[#This Row],[NB BM_C_QTY+F]]="",Table2[[#This Row],[KET]],"")</f>
        <v>#REF!</v>
      </c>
      <c r="AG57" s="20" t="e">
        <f>IF(Table2[[#This Row],[Column3]]="","",AJ56)</f>
        <v>#REF!</v>
      </c>
      <c r="AH57" s="20" t="e">
        <f>IF(Table2[[#This Row],[Column3]]="","",AK56)</f>
        <v>#REF!</v>
      </c>
      <c r="AJ57" s="9">
        <v>144</v>
      </c>
      <c r="AK57" s="9" t="s">
        <v>5293</v>
      </c>
    </row>
    <row r="58" spans="1:39">
      <c r="A58" s="14" t="str">
        <f ca="1">IF(Table2[[#This Row],[TT]]&lt;1,"",(COUNT(INDIRECT("a"&amp;ROW(Table2[[#Headers],[//]])&amp;":a"&amp;ROW()-1))+1))</f>
        <v/>
      </c>
      <c r="B58" s="14"/>
      <c r="C58" s="9" t="s">
        <v>5251</v>
      </c>
      <c r="D58" s="16">
        <v>0</v>
      </c>
      <c r="E58" s="16" t="s">
        <v>2108</v>
      </c>
      <c r="F58" s="16" t="e">
        <f>_xlfn.IFNA(Table2[[#This Row],[NB BM_C_QTY+F]],"")</f>
        <v>#REF!</v>
      </c>
      <c r="G58" s="24">
        <f>IF(Table2[[#This Row],[M5B]]="",Table2[[#This Row],[M5B_h]],SUM(Table2[[#This Row],[M5B_h]],Table2[[#This Row],[M5B]]))</f>
        <v>0</v>
      </c>
      <c r="H58" s="19"/>
      <c r="I58" s="94">
        <f>IF(Table2[[#This Row],[M1A]]="",0,Table2[[#This Row],[M1A]]-Table2[[#This Row],[AWAL]]-Table2[[#This Row],[M1MA]]-Table2[[#This Row],[M1KE]])</f>
        <v>0</v>
      </c>
      <c r="J58" s="94">
        <f>SUMIF(Table6[NB BM_C_QTY+F],Table2[[#This Row],[Column2]],Table6[C])</f>
        <v>0</v>
      </c>
      <c r="K58" s="94">
        <f>-1*SUMIF(Table5[CONCAT],Table2[[#This Row],[Column2]],Table5[3])</f>
        <v>0</v>
      </c>
      <c r="L58" s="19"/>
      <c r="M58" s="17" t="str">
        <f>IF(Table2[[#This Row],[M2A]]="","",SUM(Table2[[#This Row],[M2A]]-Table2[[#This Row],[M2B_h]]))</f>
        <v/>
      </c>
      <c r="O58" s="17" t="str">
        <f>IF(Table2[[#This Row],[M3A]]="","",SUM(Table2[[#This Row],[M3A]]-Table2[[#This Row],[M3B_h]]))</f>
        <v/>
      </c>
      <c r="Q58" s="17" t="str">
        <f>IF(Table2[[#This Row],[M4A]]="","",SUM(Table2[[#This Row],[M4A]]-Table2[[#This Row],[M4B_h]]))</f>
        <v/>
      </c>
      <c r="R58" s="17"/>
      <c r="S58" s="17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0</v>
      </c>
      <c r="U58" s="20">
        <f>SUM(Table2[[#This Row],[M2B]],Table2[[#This Row],[M2B_h]])</f>
        <v>0</v>
      </c>
      <c r="V58" s="20">
        <f>SUM(Table2[[#This Row],[M3B]],Table2[[#This Row],[M3B_h]])</f>
        <v>0</v>
      </c>
      <c r="W58" s="20">
        <f>SUM(Table2[[#This Row],[M4B]],Table2[[#This Row],[M4B_h]])</f>
        <v>0</v>
      </c>
      <c r="X58" s="20" t="str">
        <f t="shared" si="0"/>
        <v>ARTO MORO</v>
      </c>
      <c r="Y58" s="20" t="e">
        <f>IF(Table2[[#This Row],[NB BM_C_QTY+F]]="",Table2[[#This Row],[Column32]],INDEX([1]!db[QTY X],Table2[[#This Row],[NB BM_C_QTY+F]]))</f>
        <v>#REF!</v>
      </c>
      <c r="Z58" s="20" t="e">
        <f>IF(Table2[[#This Row],[NB BM_C_QTY+F]]="",Table2[[#This Row],[Column33]],INDEX([1]!db[STN X],Table2[[#This Row],[NB BM_C_QTY+F]]))</f>
        <v>#REF!</v>
      </c>
      <c r="AA58" s="20" t="e">
        <f>INDEX([1]!db[SUPPLIER],Table2[[#This Row],[NB BM_C_QTY+F]],0)</f>
        <v>#REF!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58" s="20" t="str">
        <f>Table2[[#This Row],[CONCAT]]&amp;LOWER(SUBSTITUTE(SUBSTITUTE(SUBSTITUTE(Table2[[#This Row],[KET]]&amp;"ARTO MORO"," ",""),")",""),"(",""))</f>
        <v>bptz501hitam144lsnartomoro</v>
      </c>
      <c r="AD58" s="20" t="e">
        <f>_xlfn.IFNA(MATCH(Table2[[#This Row],[Column2]],[1]!db[NB BM_C_QTY+F],0),"")</f>
        <v>#REF!</v>
      </c>
      <c r="AE58" s="20" t="e">
        <f>_xlfn.IFNA(MATCH(Table2[[#This Row],[Column2]],[2]!Table6[NB BM_C_QTY+F],0),"")</f>
        <v>#REF!</v>
      </c>
      <c r="AF58" s="20" t="e">
        <f>IF(Table2[[#This Row],[NB BM_C_QTY+F]]="",Table2[[#This Row],[KET]],"")</f>
        <v>#REF!</v>
      </c>
      <c r="AG58" s="20" t="e">
        <f>IF(Table2[[#This Row],[Column3]]="","",AJ57)</f>
        <v>#REF!</v>
      </c>
      <c r="AH58" s="20" t="e">
        <f>IF(Table2[[#This Row],[Column3]]="","",AK57)</f>
        <v>#REF!</v>
      </c>
      <c r="AJ58" s="9">
        <v>192</v>
      </c>
      <c r="AK58" s="9" t="s">
        <v>5293</v>
      </c>
    </row>
    <row r="59" spans="1:39">
      <c r="A59" s="9">
        <f ca="1">IF(Table2[[#This Row],[TT]]&lt;1,"",(COUNT(INDIRECT("a"&amp;ROW(Table2[[#Headers],[//]])&amp;":a"&amp;ROW()-1))+1))</f>
        <v>29</v>
      </c>
      <c r="C59" s="9" t="s">
        <v>4477</v>
      </c>
      <c r="D59" s="16">
        <v>6</v>
      </c>
      <c r="E59" s="16" t="s">
        <v>2184</v>
      </c>
      <c r="F59" s="16" t="e">
        <f>_xlfn.IFNA(Table2[[#This Row],[NB BM_C_QTY+F]],"")</f>
        <v>#REF!</v>
      </c>
      <c r="G59" s="24">
        <f>IF(Table2[[#This Row],[M5B]]="",Table2[[#This Row],[M5B_h]],SUM(Table2[[#This Row],[M5B_h]],Table2[[#This Row],[M5B]]))</f>
        <v>5</v>
      </c>
      <c r="H59" s="18"/>
      <c r="I59" s="94">
        <f>IF(Table2[[#This Row],[M1A]]="",0,Table2[[#This Row],[M1A]]-Table2[[#This Row],[AWAL]]-Table2[[#This Row],[M1MA]]-Table2[[#This Row],[M1KE]])</f>
        <v>0</v>
      </c>
      <c r="J59" s="94">
        <f>SUMIF(Table6[NB BM_C_QTY+F],Table2[[#This Row],[Column2]],Table6[C])</f>
        <v>0</v>
      </c>
      <c r="K59" s="94">
        <f>-1*SUMIF(Table5[CONCAT],Table2[[#This Row],[Column2]],Table5[3])</f>
        <v>-1</v>
      </c>
      <c r="L59" s="18"/>
      <c r="M59" s="16" t="str">
        <f>IF(Table2[[#This Row],[M2A]]="","",SUM(Table2[[#This Row],[M2A]]-Table2[[#This Row],[M2B_h]]))</f>
        <v/>
      </c>
      <c r="O59" s="16" t="str">
        <f>IF(Table2[[#This Row],[M3A]]="","",SUM(Table2[[#This Row],[M3A]]-Table2[[#This Row],[M3B_h]]))</f>
        <v/>
      </c>
      <c r="P59" s="9"/>
      <c r="Q59" s="16" t="str">
        <f>IF(Table2[[#This Row],[M4A]]="","",SUM(Table2[[#This Row],[M4A]]-Table2[[#This Row],[M4B_h]]))</f>
        <v/>
      </c>
      <c r="S59" s="16" t="str">
        <f>IF(Table2[[#This Row],[M5A]]="","",SUM(Table2[[#This Row],[M5A]]-Table2[[#This Row],[M5B_h]]))</f>
        <v/>
      </c>
      <c r="T59" s="20">
        <f>SUM(Table2[[#This Row],[AWAL]],Table2[[#This Row],[M1KE]],Table2[[#This Row],[M1MA]],Table2[[#This Row],[M1B]])</f>
        <v>5</v>
      </c>
      <c r="U59" s="20">
        <f>SUM(Table2[[#This Row],[M2B]],Table2[[#This Row],[M2B_h]])</f>
        <v>5</v>
      </c>
      <c r="V59" s="20">
        <f>SUM(Table2[[#This Row],[M3B]],Table2[[#This Row],[M3B_h]])</f>
        <v>5</v>
      </c>
      <c r="W59" s="20">
        <f>SUM(Table2[[#This Row],[M4B]],Table2[[#This Row],[M4B_h]])</f>
        <v>5</v>
      </c>
      <c r="X59" s="20" t="str">
        <f t="shared" si="0"/>
        <v>ARTO MORO</v>
      </c>
      <c r="Y59" s="20" t="e">
        <f>IF(Table2[[#This Row],[NB BM_C_QTY+F]]="",Table2[[#This Row],[Column32]],INDEX([1]!db[QTY X],Table2[[#This Row],[NB BM_C_QTY+F]]))</f>
        <v>#REF!</v>
      </c>
      <c r="Z59" s="20" t="e">
        <f>IF(Table2[[#This Row],[NB BM_C_QTY+F]]="",Table2[[#This Row],[Column33]],INDEX([1]!db[STN X],Table2[[#This Row],[NB BM_C_QTY+F]]))</f>
        <v>#REF!</v>
      </c>
      <c r="AA59" s="20" t="e">
        <f>INDEX([1]!db[SUPPLIER],Table2[[#This Row],[NB BM_C_QTY+F]],0)</f>
        <v>#REF!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59" s="20" t="str">
        <f>Table2[[#This Row],[CONCAT]]&amp;LOWER(SUBSTITUTE(SUBSTITUTE(SUBSTITUTE(Table2[[#This Row],[KET]]&amp;"ARTO MORO"," ",""),")",""),"(",""))</f>
        <v>bpvc1609192lsnartomoro</v>
      </c>
      <c r="AD59" s="20" t="e">
        <f>_xlfn.IFNA(MATCH(Table2[[#This Row],[Column2]],[1]!db[NB BM_C_QTY+F],0),"")</f>
        <v>#REF!</v>
      </c>
      <c r="AE59" s="20" t="e">
        <f>_xlfn.IFNA(MATCH(Table2[[#This Row],[Column2]],[2]!Table6[NB BM_C_QTY+F],0),"")</f>
        <v>#REF!</v>
      </c>
      <c r="AF59" s="20" t="e">
        <f>IF(Table2[[#This Row],[NB BM_C_QTY+F]]="",Table2[[#This Row],[KET]],"")</f>
        <v>#REF!</v>
      </c>
      <c r="AG59" s="20" t="e">
        <f>IF(Table2[[#This Row],[Column3]]="","",AJ58)</f>
        <v>#REF!</v>
      </c>
      <c r="AH59" s="20" t="e">
        <f>IF(Table2[[#This Row],[Column3]]="","",AK58)</f>
        <v>#REF!</v>
      </c>
      <c r="AJ59" s="9">
        <v>5</v>
      </c>
      <c r="AK59" s="9" t="s">
        <v>5293</v>
      </c>
    </row>
    <row r="60" spans="1:39">
      <c r="A60" s="14" t="str">
        <f ca="1">IF(Table2[[#This Row],[TT]]&lt;1,"",(COUNT(INDIRECT("a"&amp;ROW(Table2[[#Headers],[//]])&amp;":a"&amp;ROW()-1))+1))</f>
        <v/>
      </c>
      <c r="B60" s="14">
        <v>1</v>
      </c>
      <c r="C60" s="9" t="s">
        <v>5210</v>
      </c>
      <c r="D60" s="16">
        <v>0</v>
      </c>
      <c r="E60" s="16" t="s">
        <v>2161</v>
      </c>
      <c r="F60" s="16" t="e">
        <f>_xlfn.IFNA(Table2[[#This Row],[NB BM_C_QTY+F]],"")</f>
        <v>#REF!</v>
      </c>
      <c r="G60" s="24">
        <f>IF(Table2[[#This Row],[M5B]]="",Table2[[#This Row],[M5B_h]],SUM(Table2[[#This Row],[M5B_h]],Table2[[#This Row],[M5B]]))</f>
        <v>0</v>
      </c>
      <c r="H60" s="19"/>
      <c r="I60" s="94">
        <f>IF(Table2[[#This Row],[M1A]]="",0,Table2[[#This Row],[M1A]]-Table2[[#This Row],[AWAL]]-Table2[[#This Row],[M1MA]]-Table2[[#This Row],[M1KE]])</f>
        <v>0</v>
      </c>
      <c r="J60" s="94">
        <f>SUMIF(Table6[NB BM_C_QTY+F],Table2[[#This Row],[Column2]],Table6[C])</f>
        <v>0</v>
      </c>
      <c r="K60" s="94">
        <f>-1*SUMIF(Table5[CONCAT],Table2[[#This Row],[Column2]],Table5[3])</f>
        <v>0</v>
      </c>
      <c r="L60" s="19"/>
      <c r="M60" s="17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0">
        <f>SUM(Table2[[#This Row],[AWAL]],Table2[[#This Row],[M1KE]],Table2[[#This Row],[M1MA]],Table2[[#This Row],[M1B]])</f>
        <v>0</v>
      </c>
      <c r="U60" s="20">
        <f>SUM(Table2[[#This Row],[M2B]],Table2[[#This Row],[M2B_h]])</f>
        <v>0</v>
      </c>
      <c r="V60" s="20">
        <f>SUM(Table2[[#This Row],[M3B]],Table2[[#This Row],[M3B_h]])</f>
        <v>0</v>
      </c>
      <c r="W60" s="20">
        <f>SUM(Table2[[#This Row],[M4B]],Table2[[#This Row],[M4B_h]])</f>
        <v>0</v>
      </c>
      <c r="X60" s="20" t="str">
        <f t="shared" si="0"/>
        <v>ARTO MORO</v>
      </c>
      <c r="Y60" s="20" t="e">
        <f>IF(Table2[[#This Row],[NB BM_C_QTY+F]]="",Table2[[#This Row],[Column32]],INDEX([1]!db[QTY X],Table2[[#This Row],[NB BM_C_QTY+F]]))</f>
        <v>#REF!</v>
      </c>
      <c r="Z60" s="20" t="e">
        <f>IF(Table2[[#This Row],[NB BM_C_QTY+F]]="",Table2[[#This Row],[Column33]],INDEX([1]!db[STN X],Table2[[#This Row],[NB BM_C_QTY+F]]))</f>
        <v>#REF!</v>
      </c>
      <c r="AA60" s="20" t="e">
        <f>INDEX([1]!db[SUPPLIER],Table2[[#This Row],[NB BM_C_QTY+F]],0)</f>
        <v>#REF!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60" s="20" t="str">
        <f>Table2[[#This Row],[CONCAT]]&amp;LOWER(SUBSTITUTE(SUBSTITUTE(SUBSTITUTE(Table2[[#This Row],[KET]]&amp;"ARTO MORO"," ",""),")",""),"(",""))</f>
        <v>btkenkobt322401kembang5lsnartomoro</v>
      </c>
      <c r="AD60" s="20" t="e">
        <f>_xlfn.IFNA(MATCH(Table2[[#This Row],[Column2]],[1]!db[NB BM_C_QTY+F],0),"")</f>
        <v>#REF!</v>
      </c>
      <c r="AE60" s="20" t="e">
        <f>_xlfn.IFNA(MATCH(Table2[[#This Row],[Column2]],[2]!Table6[NB BM_C_QTY+F],0),"")</f>
        <v>#REF!</v>
      </c>
      <c r="AF60" s="20" t="e">
        <f>IF(Table2[[#This Row],[NB BM_C_QTY+F]]="",Table2[[#This Row],[KET]],"")</f>
        <v>#REF!</v>
      </c>
      <c r="AG60" s="20" t="e">
        <f>IF(Table2[[#This Row],[Column3]]="","",AJ59)</f>
        <v>#REF!</v>
      </c>
      <c r="AH60" s="20" t="e">
        <f>IF(Table2[[#This Row],[Column3]]="","",AK59)</f>
        <v>#REF!</v>
      </c>
      <c r="AJ60" s="9">
        <v>5</v>
      </c>
      <c r="AK60" s="9" t="s">
        <v>5293</v>
      </c>
    </row>
    <row r="61" spans="1:39">
      <c r="A61" s="14" t="str">
        <f ca="1">IF(Table2[[#This Row],[TT]]&lt;1,"",(COUNT(INDIRECT("a"&amp;ROW(Table2[[#Headers],[//]])&amp;":a"&amp;ROW()-1))+1))</f>
        <v/>
      </c>
      <c r="B61" s="14">
        <v>1</v>
      </c>
      <c r="C61" s="9" t="s">
        <v>5511</v>
      </c>
      <c r="D61" s="16">
        <v>0</v>
      </c>
      <c r="E61" s="16" t="s">
        <v>2161</v>
      </c>
      <c r="F61" s="16" t="e">
        <f>_xlfn.IFNA(Table2[[#This Row],[NB BM_C_QTY+F]],"")</f>
        <v>#REF!</v>
      </c>
      <c r="G61" s="24">
        <f>IF(Table2[[#This Row],[M5B]]="",Table2[[#This Row],[M5B_h]],SUM(Table2[[#This Row],[M5B_h]],Table2[[#This Row],[M5B]]))</f>
        <v>0</v>
      </c>
      <c r="H61" s="19">
        <v>0</v>
      </c>
      <c r="I61" s="94">
        <f>IF(Table2[[#This Row],[M1A]]="",0,Table2[[#This Row],[M1A]]-Table2[[#This Row],[AWAL]]-Table2[[#This Row],[M1MA]]-Table2[[#This Row],[M1KE]])</f>
        <v>-2</v>
      </c>
      <c r="J61" s="94">
        <f>SUMIF(Table6[NB BM_C_QTY+F],Table2[[#This Row],[Column2]],Table6[C])</f>
        <v>2</v>
      </c>
      <c r="K61" s="94">
        <f>-1*SUMIF(Table5[CONCAT],Table2[[#This Row],[Column2]],Table5[3])</f>
        <v>0</v>
      </c>
      <c r="L61" s="19"/>
      <c r="M61" s="16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0">
        <f>SUM(Table2[[#This Row],[AWAL]],Table2[[#This Row],[M1KE]],Table2[[#This Row],[M1MA]],Table2[[#This Row],[M1B]])</f>
        <v>0</v>
      </c>
      <c r="U61" s="20">
        <f>SUM(Table2[[#This Row],[M2B]],Table2[[#This Row],[M2B_h]])</f>
        <v>0</v>
      </c>
      <c r="V61" s="20">
        <f>SUM(Table2[[#This Row],[M3B]],Table2[[#This Row],[M3B_h]])</f>
        <v>0</v>
      </c>
      <c r="W61" s="20">
        <f>SUM(Table2[[#This Row],[M4B]],Table2[[#This Row],[M4B_h]])</f>
        <v>0</v>
      </c>
      <c r="X61" s="20" t="str">
        <f t="shared" si="0"/>
        <v>ARTO MORO</v>
      </c>
      <c r="Y61" s="20" t="e">
        <f>IF(Table2[[#This Row],[NB BM_C_QTY+F]]="",Table2[[#This Row],[Column32]],INDEX([1]!db[QTY X],Table2[[#This Row],[NB BM_C_QTY+F]]))</f>
        <v>#REF!</v>
      </c>
      <c r="Z61" s="20" t="e">
        <f>IF(Table2[[#This Row],[NB BM_C_QTY+F]]="",Table2[[#This Row],[Column33]],INDEX([1]!db[STN X],Table2[[#This Row],[NB BM_C_QTY+F]]))</f>
        <v>#REF!</v>
      </c>
      <c r="AA61" s="20" t="e">
        <f>INDEX([1]!db[SUPPLIER],Table2[[#This Row],[NB BM_C_QTY+F]],0)</f>
        <v>#REF!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61" s="20" t="str">
        <f>Table2[[#This Row],[CONCAT]]&amp;LOWER(SUBSTITUTE(SUBSTITUTE(SUBSTITUTE(Table2[[#This Row],[KET]]&amp;"ARTO MORO"," ",""),")",""),"(",""))</f>
        <v>btkenkobt292001kembang5lsnartomoro</v>
      </c>
      <c r="AD61" s="20" t="e">
        <f>_xlfn.IFNA(MATCH(Table2[[#This Row],[Column2]],[1]!db[NB BM_C_QTY+F],0),"")</f>
        <v>#REF!</v>
      </c>
      <c r="AE61" s="20" t="e">
        <f>_xlfn.IFNA(MATCH(Table2[[#This Row],[Column2]],[2]!Table6[NB BM_C_QTY+F],0),"")</f>
        <v>#REF!</v>
      </c>
      <c r="AF61" s="20" t="e">
        <f>IF(Table2[[#This Row],[NB BM_C_QTY+F]]="",Table2[[#This Row],[KET]],"")</f>
        <v>#REF!</v>
      </c>
      <c r="AG61" s="20" t="e">
        <f>IF(Table2[[#This Row],[Column3]]="","",AJ59)</f>
        <v>#REF!</v>
      </c>
      <c r="AH61" s="20" t="e">
        <f>IF(Table2[[#This Row],[Column3]]="","",AK59)</f>
        <v>#REF!</v>
      </c>
      <c r="AJ61" s="9">
        <v>5</v>
      </c>
      <c r="AK61" s="9" t="s">
        <v>5293</v>
      </c>
    </row>
    <row r="62" spans="1:39">
      <c r="A62" s="14">
        <f ca="1">IF(Table2[[#This Row],[TT]]&lt;1,"",(COUNT(INDIRECT("a"&amp;ROW(Table2[[#Headers],[//]])&amp;":a"&amp;ROW()-1))+1))</f>
        <v>30</v>
      </c>
      <c r="B62" s="14">
        <v>1</v>
      </c>
      <c r="C62" s="9" t="s">
        <v>5590</v>
      </c>
      <c r="D62" s="16">
        <v>0</v>
      </c>
      <c r="E62" s="16" t="s">
        <v>2161</v>
      </c>
      <c r="F62" s="16" t="e">
        <f>_xlfn.IFNA(Table2[[#This Row],[NB BM_C_QTY+F]],"")</f>
        <v>#REF!</v>
      </c>
      <c r="G62" s="24">
        <f>IF(Table2[[#This Row],[M5B]]="",Table2[[#This Row],[M5B_h]],SUM(Table2[[#This Row],[M5B_h]],Table2[[#This Row],[M5B]]))</f>
        <v>1</v>
      </c>
      <c r="H62" s="19">
        <v>1</v>
      </c>
      <c r="I62" s="94">
        <f>IF(Table2[[#This Row],[M1A]]="",0,Table2[[#This Row],[M1A]]-Table2[[#This Row],[AWAL]]-Table2[[#This Row],[M1MA]]-Table2[[#This Row],[M1KE]])</f>
        <v>1</v>
      </c>
      <c r="J62" s="94">
        <f>SUMIF(Table6[NB BM_C_QTY+F],Table2[[#This Row],[Column2]],Table6[C])</f>
        <v>0</v>
      </c>
      <c r="K62" s="94">
        <f>-1*SUMIF(Table5[CONCAT],Table2[[#This Row],[Column2]],Table5[3])</f>
        <v>0</v>
      </c>
      <c r="L62" s="19"/>
      <c r="M62" s="16" t="str">
        <f>IF(Table2[[#This Row],[M2A]]="","",SUM(Table2[[#This Row],[M2A]]-Table2[[#This Row],[M2B_h]]))</f>
        <v/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0">
        <f>SUM(Table2[[#This Row],[AWAL]],Table2[[#This Row],[M1KE]],Table2[[#This Row],[M1MA]],Table2[[#This Row],[M1B]])</f>
        <v>1</v>
      </c>
      <c r="U62" s="20">
        <f>SUM(Table2[[#This Row],[M2B]],Table2[[#This Row],[M2B_h]])</f>
        <v>1</v>
      </c>
      <c r="V62" s="20">
        <f>SUM(Table2[[#This Row],[M3B]],Table2[[#This Row],[M3B_h]])</f>
        <v>1</v>
      </c>
      <c r="W62" s="20">
        <f>SUM(Table2[[#This Row],[M4B]],Table2[[#This Row],[M4B_h]])</f>
        <v>1</v>
      </c>
      <c r="X62" s="20" t="str">
        <f t="shared" si="0"/>
        <v>ARTO MORO</v>
      </c>
      <c r="Y62" s="20" t="e">
        <f>IF(Table2[[#This Row],[NB BM_C_QTY+F]]="",Table2[[#This Row],[Column32]],INDEX([1]!db[QTY X],Table2[[#This Row],[NB BM_C_QTY+F]]))</f>
        <v>#REF!</v>
      </c>
      <c r="Z62" s="20" t="e">
        <f>IF(Table2[[#This Row],[NB BM_C_QTY+F]]="",Table2[[#This Row],[Column33]],INDEX([1]!db[STN X],Table2[[#This Row],[NB BM_C_QTY+F]]))</f>
        <v>#REF!</v>
      </c>
      <c r="AA62" s="20" t="e">
        <f>INDEX([1]!db[SUPPLIER],Table2[[#This Row],[NB BM_C_QTY+F]],0)</f>
        <v>#REF!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62" s="20" t="str">
        <f>Table2[[#This Row],[CONCAT]]&amp;LOWER(SUBSTITUTE(SUBSTITUTE(SUBSTITUTE(Table2[[#This Row],[KET]]&amp;"ARTO MORO"," ",""),")",""),"(",""))</f>
        <v>btkenkobt292003bunga5lsnartomoro</v>
      </c>
      <c r="AD62" s="20" t="e">
        <f>_xlfn.IFNA(MATCH(Table2[[#This Row],[Column2]],[1]!db[NB BM_C_QTY+F],0),"")</f>
        <v>#REF!</v>
      </c>
      <c r="AE62" s="20" t="e">
        <f>_xlfn.IFNA(MATCH(Table2[[#This Row],[Column2]],[2]!Table6[NB BM_C_QTY+F],0),"")</f>
        <v>#REF!</v>
      </c>
      <c r="AF62" s="20" t="e">
        <f>IF(Table2[[#This Row],[NB BM_C_QTY+F]]="",Table2[[#This Row],[KET]],"")</f>
        <v>#REF!</v>
      </c>
      <c r="AG62" s="20" t="e">
        <f>IF(Table2[[#This Row],[Column3]]="","",AJ60)</f>
        <v>#REF!</v>
      </c>
      <c r="AH62" s="20" t="e">
        <f>IF(Table2[[#This Row],[Column3]]="","",AK60)</f>
        <v>#REF!</v>
      </c>
      <c r="AJ62" s="9">
        <v>5</v>
      </c>
      <c r="AK62" s="9" t="s">
        <v>5293</v>
      </c>
    </row>
    <row r="63" spans="1:39">
      <c r="A63" s="14" t="str">
        <f ca="1">IF(Table2[[#This Row],[TT]]&lt;1,"",(COUNT(INDIRECT("a"&amp;ROW(Table2[[#Headers],[//]])&amp;":a"&amp;ROW()-1))+1))</f>
        <v/>
      </c>
      <c r="B63" s="14">
        <v>1</v>
      </c>
      <c r="C63" s="9" t="s">
        <v>5211</v>
      </c>
      <c r="D63" s="16">
        <v>0</v>
      </c>
      <c r="E63" s="16" t="s">
        <v>2161</v>
      </c>
      <c r="F63" s="16" t="e">
        <f>_xlfn.IFNA(Table2[[#This Row],[NB BM_C_QTY+F]],"")</f>
        <v>#REF!</v>
      </c>
      <c r="G63" s="24">
        <f>IF(Table2[[#This Row],[M5B]]="",Table2[[#This Row],[M5B_h]],SUM(Table2[[#This Row],[M5B_h]],Table2[[#This Row],[M5B]]))</f>
        <v>0</v>
      </c>
      <c r="H63" s="19"/>
      <c r="I63" s="94">
        <f>IF(Table2[[#This Row],[M1A]]="",0,Table2[[#This Row],[M1A]]-Table2[[#This Row],[AWAL]]-Table2[[#This Row],[M1MA]]-Table2[[#This Row],[M1KE]])</f>
        <v>0</v>
      </c>
      <c r="J63" s="94">
        <f>SUMIF(Table6[NB BM_C_QTY+F],Table2[[#This Row],[Column2]],Table6[C])</f>
        <v>0</v>
      </c>
      <c r="K63" s="94">
        <f>-1*SUMIF(Table5[CONCAT],Table2[[#This Row],[Column2]],Table5[3])</f>
        <v>0</v>
      </c>
      <c r="L63" s="19"/>
      <c r="M63" s="16" t="str">
        <f>IF(Table2[[#This Row],[M2A]]="","",SUM(Table2[[#This Row],[M2A]]-Table2[[#This Row],[M2B_h]]))</f>
        <v/>
      </c>
      <c r="O63" s="17" t="str">
        <f>IF(Table2[[#This Row],[M3A]]="","",SUM(Table2[[#This Row],[M3A]]-Table2[[#This Row],[M3B_h]]))</f>
        <v/>
      </c>
      <c r="Q63" s="17" t="str">
        <f>IF(Table2[[#This Row],[M4A]]="","",SUM(Table2[[#This Row],[M4A]]-Table2[[#This Row],[M4B_h]]))</f>
        <v/>
      </c>
      <c r="R63" s="17"/>
      <c r="S63" s="17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0</v>
      </c>
      <c r="U63" s="20">
        <f>SUM(Table2[[#This Row],[M2B]],Table2[[#This Row],[M2B_h]])</f>
        <v>0</v>
      </c>
      <c r="V63" s="20">
        <f>SUM(Table2[[#This Row],[M3B]],Table2[[#This Row],[M3B_h]])</f>
        <v>0</v>
      </c>
      <c r="W63" s="20">
        <f>SUM(Table2[[#This Row],[M4B]],Table2[[#This Row],[M4B_h]])</f>
        <v>0</v>
      </c>
      <c r="X63" s="20" t="str">
        <f t="shared" si="0"/>
        <v>ARTO MORO</v>
      </c>
      <c r="Y63" s="20" t="e">
        <f>IF(Table2[[#This Row],[NB BM_C_QTY+F]]="",Table2[[#This Row],[Column32]],INDEX([1]!db[QTY X],Table2[[#This Row],[NB BM_C_QTY+F]]))</f>
        <v>#REF!</v>
      </c>
      <c r="Z63" s="20" t="e">
        <f>IF(Table2[[#This Row],[NB BM_C_QTY+F]]="",Table2[[#This Row],[Column33]],INDEX([1]!db[STN X],Table2[[#This Row],[NB BM_C_QTY+F]]))</f>
        <v>#REF!</v>
      </c>
      <c r="AA63" s="20" t="e">
        <f>INDEX([1]!db[SUPPLIER],Table2[[#This Row],[NB BM_C_QTY+F]],0)</f>
        <v>#REF!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63" s="20" t="str">
        <f>Table2[[#This Row],[CONCAT]]&amp;LOWER(SUBSTITUTE(SUBSTITUTE(SUBSTITUTE(Table2[[#This Row],[KET]]&amp;"ARTO MORO"," ",""),")",""),"(",""))</f>
        <v>btkenkobt2920btk02batik5lsnartomoro</v>
      </c>
      <c r="AD63" s="20" t="e">
        <f>_xlfn.IFNA(MATCH(Table2[[#This Row],[Column2]],[1]!db[NB BM_C_QTY+F],0),"")</f>
        <v>#REF!</v>
      </c>
      <c r="AE63" s="20" t="e">
        <f>_xlfn.IFNA(MATCH(Table2[[#This Row],[Column2]],[2]!Table6[NB BM_C_QTY+F],0),"")</f>
        <v>#REF!</v>
      </c>
      <c r="AF63" s="20" t="e">
        <f>IF(Table2[[#This Row],[NB BM_C_QTY+F]]="",Table2[[#This Row],[KET]],"")</f>
        <v>#REF!</v>
      </c>
      <c r="AG63" s="20" t="e">
        <f>IF(Table2[[#This Row],[Column3]]="","",AJ62)</f>
        <v>#REF!</v>
      </c>
      <c r="AH63" s="20" t="e">
        <f>IF(Table2[[#This Row],[Column3]]="","",AK62)</f>
        <v>#REF!</v>
      </c>
      <c r="AJ63" s="9">
        <v>5</v>
      </c>
      <c r="AK63" s="9" t="s">
        <v>5293</v>
      </c>
    </row>
    <row r="64" spans="1:39">
      <c r="A64" s="14" t="str">
        <f ca="1">IF(Table2[[#This Row],[TT]]&lt;1,"",(COUNT(INDIRECT("a"&amp;ROW(Table2[[#Headers],[//]])&amp;":a"&amp;ROW()-1))+1))</f>
        <v/>
      </c>
      <c r="B64" s="14">
        <v>1</v>
      </c>
      <c r="C64" s="9" t="s">
        <v>5358</v>
      </c>
      <c r="E64" s="16" t="s">
        <v>2161</v>
      </c>
      <c r="F64" s="16" t="e">
        <f>_xlfn.IFNA(Table2[[#This Row],[NB BM_C_QTY+F]],"")</f>
        <v>#REF!</v>
      </c>
      <c r="G64" s="24">
        <f>IF(Table2[[#This Row],[M5B]]="",Table2[[#This Row],[M5B_h]],SUM(Table2[[#This Row],[M5B_h]],Table2[[#This Row],[M5B]]))</f>
        <v>0</v>
      </c>
      <c r="H64" s="19">
        <v>0</v>
      </c>
      <c r="I64" s="94">
        <f>IF(Table2[[#This Row],[M1A]]="",0,Table2[[#This Row],[M1A]]-Table2[[#This Row],[AWAL]]-Table2[[#This Row],[M1MA]]-Table2[[#This Row],[M1KE]])</f>
        <v>-2</v>
      </c>
      <c r="J64" s="94">
        <f>SUMIF(Table6[NB BM_C_QTY+F],Table2[[#This Row],[Column2]],Table6[C])</f>
        <v>2</v>
      </c>
      <c r="K64" s="94">
        <f>-1*SUMIF(Table5[CONCAT],Table2[[#This Row],[Column2]],Table5[3])</f>
        <v>0</v>
      </c>
      <c r="L64" s="19"/>
      <c r="M64" s="16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0</v>
      </c>
      <c r="U64" s="20">
        <f>SUM(Table2[[#This Row],[M2B]],Table2[[#This Row],[M2B_h]])</f>
        <v>0</v>
      </c>
      <c r="V64" s="20">
        <f>SUM(Table2[[#This Row],[M3B]],Table2[[#This Row],[M3B_h]])</f>
        <v>0</v>
      </c>
      <c r="W64" s="20">
        <f>SUM(Table2[[#This Row],[M4B]],Table2[[#This Row],[M4B_h]])</f>
        <v>0</v>
      </c>
      <c r="X64" s="20" t="str">
        <f t="shared" si="0"/>
        <v>ARTO MORO</v>
      </c>
      <c r="Y64" s="20" t="e">
        <f>IF(Table2[[#This Row],[NB BM_C_QTY+F]]="",Table2[[#This Row],[Column32]],INDEX([1]!db[QTY X],Table2[[#This Row],[NB BM_C_QTY+F]]))</f>
        <v>#REF!</v>
      </c>
      <c r="Z64" s="20" t="e">
        <f>IF(Table2[[#This Row],[NB BM_C_QTY+F]]="",Table2[[#This Row],[Column33]],INDEX([1]!db[STN X],Table2[[#This Row],[NB BM_C_QTY+F]]))</f>
        <v>#REF!</v>
      </c>
      <c r="AA64" s="20" t="e">
        <f>INDEX([1]!db[SUPPLIER],Table2[[#This Row],[NB BM_C_QTY+F]],0)</f>
        <v>#REF!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64" s="20" t="str">
        <f>Table2[[#This Row],[CONCAT]]&amp;LOWER(SUBSTITUTE(SUBSTITUTE(SUBSTITUTE(Table2[[#This Row],[KET]]&amp;"ARTO MORO"," ",""),")",""),"(",""))</f>
        <v>btkenkobt2920btk03batik5lsnartomoro</v>
      </c>
      <c r="AD64" s="20" t="e">
        <f>_xlfn.IFNA(MATCH(Table2[[#This Row],[Column2]],[1]!db[NB BM_C_QTY+F],0),"")</f>
        <v>#REF!</v>
      </c>
      <c r="AE64" s="20" t="e">
        <f>_xlfn.IFNA(MATCH(Table2[[#This Row],[Column2]],[2]!Table6[NB BM_C_QTY+F],0),"")</f>
        <v>#REF!</v>
      </c>
      <c r="AF64" s="20" t="e">
        <f>IF(Table2[[#This Row],[NB BM_C_QTY+F]]="",Table2[[#This Row],[KET]],"")</f>
        <v>#REF!</v>
      </c>
      <c r="AG64" s="20" t="e">
        <f>IF(Table2[[#This Row],[Column3]]="","",AJ63)</f>
        <v>#REF!</v>
      </c>
      <c r="AH64" s="20" t="e">
        <f>IF(Table2[[#This Row],[Column3]]="","",AK63)</f>
        <v>#REF!</v>
      </c>
      <c r="AJ64" s="9">
        <v>5</v>
      </c>
      <c r="AK64" s="9" t="s">
        <v>5293</v>
      </c>
    </row>
    <row r="65" spans="1:37">
      <c r="A65" s="14" t="str">
        <f ca="1">IF(Table2[[#This Row],[TT]]&lt;1,"",(COUNT(INDIRECT("a"&amp;ROW(Table2[[#Headers],[//]])&amp;":a"&amp;ROW()-1))+1))</f>
        <v/>
      </c>
      <c r="B65" s="14">
        <v>1</v>
      </c>
      <c r="C65" s="9" t="s">
        <v>5212</v>
      </c>
      <c r="D65" s="16">
        <v>0</v>
      </c>
      <c r="E65" s="16" t="s">
        <v>2161</v>
      </c>
      <c r="F65" s="16" t="e">
        <f>_xlfn.IFNA(Table2[[#This Row],[NB BM_C_QTY+F]],"")</f>
        <v>#REF!</v>
      </c>
      <c r="G65" s="24">
        <f>IF(Table2[[#This Row],[M5B]]="",Table2[[#This Row],[M5B_h]],SUM(Table2[[#This Row],[M5B_h]],Table2[[#This Row],[M5B]]))</f>
        <v>0</v>
      </c>
      <c r="H65" s="19"/>
      <c r="I65" s="94">
        <f>IF(Table2[[#This Row],[M1A]]="",0,Table2[[#This Row],[M1A]]-Table2[[#This Row],[AWAL]]-Table2[[#This Row],[M1MA]]-Table2[[#This Row],[M1KE]])</f>
        <v>0</v>
      </c>
      <c r="J65" s="94">
        <f>SUMIF(Table6[NB BM_C_QTY+F],Table2[[#This Row],[Column2]],Table6[C])</f>
        <v>0</v>
      </c>
      <c r="K65" s="94">
        <f>-1*SUMIF(Table5[CONCAT],Table2[[#This Row],[Column2]],Table5[3])</f>
        <v>0</v>
      </c>
      <c r="L65" s="19"/>
      <c r="M65" s="17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P65" s="25"/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0</v>
      </c>
      <c r="U65" s="20">
        <f>SUM(Table2[[#This Row],[M2B]],Table2[[#This Row],[M2B_h]])</f>
        <v>0</v>
      </c>
      <c r="V65" s="20">
        <f>SUM(Table2[[#This Row],[M3B]],Table2[[#This Row],[M3B_h]])</f>
        <v>0</v>
      </c>
      <c r="W65" s="20">
        <f>SUM(Table2[[#This Row],[M4B]],Table2[[#This Row],[M4B_h]])</f>
        <v>0</v>
      </c>
      <c r="X65" s="20" t="str">
        <f t="shared" si="0"/>
        <v>ARTO MORO</v>
      </c>
      <c r="Y65" s="20" t="e">
        <f>IF(Table2[[#This Row],[NB BM_C_QTY+F]]="",Table2[[#This Row],[Column32]],INDEX([1]!db[QTY X],Table2[[#This Row],[NB BM_C_QTY+F]]))</f>
        <v>#REF!</v>
      </c>
      <c r="Z65" s="20" t="e">
        <f>IF(Table2[[#This Row],[NB BM_C_QTY+F]]="",Table2[[#This Row],[Column33]],INDEX([1]!db[STN X],Table2[[#This Row],[NB BM_C_QTY+F]]))</f>
        <v>#REF!</v>
      </c>
      <c r="AA65" s="20" t="e">
        <f>INDEX([1]!db[SUPPLIER],Table2[[#This Row],[NB BM_C_QTY+F]],0)</f>
        <v>#REF!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65" s="20" t="str">
        <f>Table2[[#This Row],[CONCAT]]&amp;LOWER(SUBSTITUTE(SUBSTITUTE(SUBSTITUTE(Table2[[#This Row],[KET]]&amp;"ARTO MORO"," ",""),")",""),"(",""))</f>
        <v>btkenkobt3224btk02batik5lsnartomoro</v>
      </c>
      <c r="AD65" s="20" t="e">
        <f>_xlfn.IFNA(MATCH(Table2[[#This Row],[Column2]],[1]!db[NB BM_C_QTY+F],0),"")</f>
        <v>#REF!</v>
      </c>
      <c r="AE65" s="20" t="e">
        <f>_xlfn.IFNA(MATCH(Table2[[#This Row],[Column2]],[2]!Table6[NB BM_C_QTY+F],0),"")</f>
        <v>#REF!</v>
      </c>
      <c r="AF65" s="20" t="e">
        <f>IF(Table2[[#This Row],[NB BM_C_QTY+F]]="",Table2[[#This Row],[KET]],"")</f>
        <v>#REF!</v>
      </c>
      <c r="AG65" s="20" t="e">
        <f>IF(Table2[[#This Row],[Column3]]="","",AJ64)</f>
        <v>#REF!</v>
      </c>
      <c r="AH65" s="20" t="e">
        <f>IF(Table2[[#This Row],[Column3]]="","",AK64)</f>
        <v>#REF!</v>
      </c>
      <c r="AJ65" s="9">
        <v>5</v>
      </c>
      <c r="AK65" s="9" t="s">
        <v>5293</v>
      </c>
    </row>
    <row r="66" spans="1:37">
      <c r="A66" s="14" t="str">
        <f ca="1">IF(Table2[[#This Row],[TT]]&lt;1,"",(COUNT(INDIRECT("a"&amp;ROW(Table2[[#Headers],[//]])&amp;":a"&amp;ROW()-1))+1))</f>
        <v/>
      </c>
      <c r="B66" s="14">
        <v>1</v>
      </c>
      <c r="C66" s="9" t="s">
        <v>5209</v>
      </c>
      <c r="D66" s="16">
        <v>0</v>
      </c>
      <c r="E66" s="16" t="s">
        <v>2161</v>
      </c>
      <c r="F66" s="16" t="e">
        <f>_xlfn.IFNA(Table2[[#This Row],[NB BM_C_QTY+F]],"")</f>
        <v>#REF!</v>
      </c>
      <c r="G66" s="24">
        <f>IF(Table2[[#This Row],[M5B]]="",Table2[[#This Row],[M5B_h]],SUM(Table2[[#This Row],[M5B_h]],Table2[[#This Row],[M5B]]))</f>
        <v>0</v>
      </c>
      <c r="H66" s="19"/>
      <c r="I66" s="94">
        <f>IF(Table2[[#This Row],[M1A]]="",0,Table2[[#This Row],[M1A]]-Table2[[#This Row],[AWAL]]-Table2[[#This Row],[M1MA]]-Table2[[#This Row],[M1KE]])</f>
        <v>0</v>
      </c>
      <c r="J66" s="94">
        <f>SUMIF(Table6[NB BM_C_QTY+F],Table2[[#This Row],[Column2]],Table6[C])</f>
        <v>0</v>
      </c>
      <c r="K66" s="94">
        <f>-1*SUMIF(Table5[CONCAT],Table2[[#This Row],[Column2]],Table5[3])</f>
        <v>0</v>
      </c>
      <c r="L66" s="19"/>
      <c r="M66" s="16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0</v>
      </c>
      <c r="U66" s="20">
        <f>SUM(Table2[[#This Row],[M2B]],Table2[[#This Row],[M2B_h]])</f>
        <v>0</v>
      </c>
      <c r="V66" s="20">
        <f>SUM(Table2[[#This Row],[M3B]],Table2[[#This Row],[M3B_h]])</f>
        <v>0</v>
      </c>
      <c r="W66" s="20">
        <f>SUM(Table2[[#This Row],[M4B]],Table2[[#This Row],[M4B_h]])</f>
        <v>0</v>
      </c>
      <c r="X66" s="20" t="str">
        <f t="shared" si="0"/>
        <v>ARTO MORO</v>
      </c>
      <c r="Y66" s="20" t="e">
        <f>IF(Table2[[#This Row],[NB BM_C_QTY+F]]="",Table2[[#This Row],[Column32]],INDEX([1]!db[QTY X],Table2[[#This Row],[NB BM_C_QTY+F]]))</f>
        <v>#REF!</v>
      </c>
      <c r="Z66" s="20" t="e">
        <f>IF(Table2[[#This Row],[NB BM_C_QTY+F]]="",Table2[[#This Row],[Column33]],INDEX([1]!db[STN X],Table2[[#This Row],[NB BM_C_QTY+F]]))</f>
        <v>#REF!</v>
      </c>
      <c r="AA66" s="20" t="e">
        <f>INDEX([1]!db[SUPPLIER],Table2[[#This Row],[NB BM_C_QTY+F]],0)</f>
        <v>#REF!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66" s="20" t="str">
        <f>Table2[[#This Row],[CONCAT]]&amp;LOWER(SUBSTITUTE(SUBSTITUTE(SUBSTITUTE(Table2[[#This Row],[KET]]&amp;"ARTO MORO"," ",""),")",""),"(",""))</f>
        <v>btkenkobt3224btkbatik5lsnartomoro</v>
      </c>
      <c r="AD66" s="20" t="e">
        <f>_xlfn.IFNA(MATCH(Table2[[#This Row],[Column2]],[1]!db[NB BM_C_QTY+F],0),"")</f>
        <v>#REF!</v>
      </c>
      <c r="AE66" s="20" t="e">
        <f>_xlfn.IFNA(MATCH(Table2[[#This Row],[Column2]],[2]!Table6[NB BM_C_QTY+F],0),"")</f>
        <v>#REF!</v>
      </c>
      <c r="AF66" s="20" t="e">
        <f>IF(Table2[[#This Row],[NB BM_C_QTY+F]]="",Table2[[#This Row],[KET]],"")</f>
        <v>#REF!</v>
      </c>
      <c r="AG66" s="20" t="e">
        <f>IF(Table2[[#This Row],[Column3]]="","",AJ65)</f>
        <v>#REF!</v>
      </c>
      <c r="AH66" s="20" t="e">
        <f>IF(Table2[[#This Row],[Column3]]="","",AK65)</f>
        <v>#REF!</v>
      </c>
      <c r="AJ66" s="9">
        <v>120</v>
      </c>
      <c r="AK66" s="9" t="s">
        <v>5300</v>
      </c>
    </row>
    <row r="67" spans="1:37">
      <c r="A67" s="9" t="str">
        <f ca="1">IF(Table2[[#This Row],[TT]]&lt;1,"",(COUNT(INDIRECT("a"&amp;ROW(Table2[[#Headers],[//]])&amp;":a"&amp;ROW()-1))+1))</f>
        <v/>
      </c>
      <c r="B67" s="9">
        <v>1</v>
      </c>
      <c r="C67" s="9" t="s">
        <v>3523</v>
      </c>
      <c r="D67" s="16">
        <v>0</v>
      </c>
      <c r="E67" s="16" t="s">
        <v>2102</v>
      </c>
      <c r="F67" s="16" t="e">
        <f>_xlfn.IFNA(Table2[[#This Row],[NB BM_C_QTY+F]],"")</f>
        <v>#REF!</v>
      </c>
      <c r="G67" s="24">
        <f>IF(Table2[[#This Row],[M5B]]="",Table2[[#This Row],[M5B_h]],SUM(Table2[[#This Row],[M5B_h]],Table2[[#This Row],[M5B]]))</f>
        <v>0</v>
      </c>
      <c r="H67" s="18"/>
      <c r="I67" s="94">
        <f>IF(Table2[[#This Row],[M1A]]="",0,Table2[[#This Row],[M1A]]-Table2[[#This Row],[AWAL]]-Table2[[#This Row],[M1MA]]-Table2[[#This Row],[M1KE]])</f>
        <v>0</v>
      </c>
      <c r="J67" s="94">
        <f>SUMIF(Table6[NB BM_C_QTY+F],Table2[[#This Row],[Column2]],Table6[C])</f>
        <v>0</v>
      </c>
      <c r="K67" s="94">
        <f>-1*SUMIF(Table5[CONCAT],Table2[[#This Row],[Column2]],Table5[3])</f>
        <v>0</v>
      </c>
      <c r="L67" s="18"/>
      <c r="M67" s="16" t="str">
        <f>IF(Table2[[#This Row],[M2A]]="","",SUM(Table2[[#This Row],[M2A]]-Table2[[#This Row],[M2B_h]]))</f>
        <v/>
      </c>
      <c r="O67" s="16" t="str">
        <f>IF(Table2[[#This Row],[M3A]]="","",SUM(Table2[[#This Row],[M3A]]-Table2[[#This Row],[M3B_h]]))</f>
        <v/>
      </c>
      <c r="Q67" s="16" t="str">
        <f>IF(Table2[[#This Row],[M4A]]="","",SUM(Table2[[#This Row],[M4A]]-Table2[[#This Row],[M4B_h]]))</f>
        <v/>
      </c>
      <c r="S67" s="16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0</v>
      </c>
      <c r="U67" s="20">
        <f>SUM(Table2[[#This Row],[M2B]],Table2[[#This Row],[M2B_h]])</f>
        <v>0</v>
      </c>
      <c r="V67" s="20">
        <f>SUM(Table2[[#This Row],[M3B]],Table2[[#This Row],[M3B_h]])</f>
        <v>0</v>
      </c>
      <c r="W67" s="20">
        <f>SUM(Table2[[#This Row],[M4B]],Table2[[#This Row],[M4B_h]])</f>
        <v>0</v>
      </c>
      <c r="X67" s="20" t="str">
        <f t="shared" ref="X67:X130" si="1">"ARTO MORO"</f>
        <v>ARTO MORO</v>
      </c>
      <c r="Y67" s="20" t="e">
        <f>IF(Table2[[#This Row],[NB BM_C_QTY+F]]="",Table2[[#This Row],[Column32]],INDEX([1]!db[QTY X],Table2[[#This Row],[NB BM_C_QTY+F]]))</f>
        <v>#REF!</v>
      </c>
      <c r="Z67" s="20" t="e">
        <f>IF(Table2[[#This Row],[NB BM_C_QTY+F]]="",Table2[[#This Row],[Column33]],INDEX([1]!db[STN X],Table2[[#This Row],[NB BM_C_QTY+F]]))</f>
        <v>#REF!</v>
      </c>
      <c r="AA67" s="20" t="e">
        <f>INDEX([1]!db[SUPPLIER],Table2[[#This Row],[NB BM_C_QTY+F]],0)</f>
        <v>#REF!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67" s="20" t="str">
        <f>Table2[[#This Row],[CONCAT]]&amp;LOWER(SUBSTITUTE(SUBSTITUTE(SUBSTITUTE(Table2[[#This Row],[KET]]&amp;"ARTO MORO"," ",""),")",""),"(",""))</f>
        <v>calljkcc11a120pcsartomoro</v>
      </c>
      <c r="AD67" s="20" t="e">
        <f>_xlfn.IFNA(MATCH(Table2[[#This Row],[Column2]],[1]!db[NB BM_C_QTY+F],0),"")</f>
        <v>#REF!</v>
      </c>
      <c r="AE67" s="20" t="e">
        <f>_xlfn.IFNA(MATCH(Table2[[#This Row],[Column2]],[2]!Table6[NB BM_C_QTY+F],0),"")</f>
        <v>#REF!</v>
      </c>
      <c r="AF67" s="20" t="e">
        <f>IF(Table2[[#This Row],[NB BM_C_QTY+F]]="",Table2[[#This Row],[KET]],"")</f>
        <v>#REF!</v>
      </c>
      <c r="AG67" s="20" t="e">
        <f>IF(Table2[[#This Row],[Column3]]="","",AJ66)</f>
        <v>#REF!</v>
      </c>
      <c r="AH67" s="20" t="e">
        <f>IF(Table2[[#This Row],[Column3]]="","",AK66)</f>
        <v>#REF!</v>
      </c>
      <c r="AJ67" s="9">
        <v>120</v>
      </c>
      <c r="AK67" s="9" t="s">
        <v>5300</v>
      </c>
    </row>
    <row r="68" spans="1:37">
      <c r="A68" s="9" t="str">
        <f ca="1">IF(Table2[[#This Row],[TT]]&lt;1,"",(COUNT(INDIRECT("a"&amp;ROW(Table2[[#Headers],[//]])&amp;":a"&amp;ROW()-1))+1))</f>
        <v/>
      </c>
      <c r="B68" s="9">
        <v>1</v>
      </c>
      <c r="C68" s="9" t="s">
        <v>3522</v>
      </c>
      <c r="D68" s="16">
        <v>0</v>
      </c>
      <c r="E68" s="16" t="s">
        <v>2102</v>
      </c>
      <c r="F68" s="16" t="e">
        <f>_xlfn.IFNA(Table2[[#This Row],[NB BM_C_QTY+F]],"")</f>
        <v>#REF!</v>
      </c>
      <c r="G68" s="24">
        <f>IF(Table2[[#This Row],[M5B]]="",Table2[[#This Row],[M5B_h]],SUM(Table2[[#This Row],[M5B_h]],Table2[[#This Row],[M5B]]))</f>
        <v>0</v>
      </c>
      <c r="H68" s="18"/>
      <c r="I68" s="94">
        <f>IF(Table2[[#This Row],[M1A]]="",0,Table2[[#This Row],[M1A]]-Table2[[#This Row],[AWAL]]-Table2[[#This Row],[M1MA]]-Table2[[#This Row],[M1KE]])</f>
        <v>0</v>
      </c>
      <c r="J68" s="94">
        <f>SUMIF(Table6[NB BM_C_QTY+F],Table2[[#This Row],[Column2]],Table6[C])</f>
        <v>0</v>
      </c>
      <c r="K68" s="94">
        <f>-1*SUMIF(Table5[CONCAT],Table2[[#This Row],[Column2]],Table5[3])</f>
        <v>0</v>
      </c>
      <c r="L68" s="18"/>
      <c r="M68" s="16" t="str">
        <f>IF(Table2[[#This Row],[M2A]]="","",SUM(Table2[[#This Row],[M2A]]-Table2[[#This Row],[M2B_h]]))</f>
        <v/>
      </c>
      <c r="O68" s="16" t="str">
        <f>IF(Table2[[#This Row],[M3A]]="","",SUM(Table2[[#This Row],[M3A]]-Table2[[#This Row],[M3B_h]]))</f>
        <v/>
      </c>
      <c r="Q68" s="16" t="str">
        <f>IF(Table2[[#This Row],[M4A]]="","",SUM(Table2[[#This Row],[M4A]]-Table2[[#This Row],[M4B_h]]))</f>
        <v/>
      </c>
      <c r="S68" s="16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0</v>
      </c>
      <c r="U68" s="20">
        <f>SUM(Table2[[#This Row],[M2B]],Table2[[#This Row],[M2B_h]])</f>
        <v>0</v>
      </c>
      <c r="V68" s="20">
        <f>SUM(Table2[[#This Row],[M3B]],Table2[[#This Row],[M3B_h]])</f>
        <v>0</v>
      </c>
      <c r="W68" s="20">
        <f>SUM(Table2[[#This Row],[M4B]],Table2[[#This Row],[M4B_h]])</f>
        <v>0</v>
      </c>
      <c r="X68" s="20" t="str">
        <f t="shared" si="1"/>
        <v>ARTO MORO</v>
      </c>
      <c r="Y68" s="20" t="e">
        <f>IF(Table2[[#This Row],[NB BM_C_QTY+F]]="",Table2[[#This Row],[Column32]],INDEX([1]!db[QTY X],Table2[[#This Row],[NB BM_C_QTY+F]]))</f>
        <v>#REF!</v>
      </c>
      <c r="Z68" s="20" t="e">
        <f>IF(Table2[[#This Row],[NB BM_C_QTY+F]]="",Table2[[#This Row],[Column33]],INDEX([1]!db[STN X],Table2[[#This Row],[NB BM_C_QTY+F]]))</f>
        <v>#REF!</v>
      </c>
      <c r="AA68" s="20" t="e">
        <f>INDEX([1]!db[SUPPLIER],Table2[[#This Row],[NB BM_C_QTY+F]],0)</f>
        <v>#REF!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68" s="20" t="str">
        <f>Table2[[#This Row],[CONCAT]]&amp;LOWER(SUBSTITUTE(SUBSTITUTE(SUBSTITUTE(Table2[[#This Row],[KET]]&amp;"ARTO MORO"," ",""),")",""),"(",""))</f>
        <v>calljkcc36120pcsartomoro</v>
      </c>
      <c r="AD68" s="20" t="e">
        <f>_xlfn.IFNA(MATCH(Table2[[#This Row],[Column2]],[1]!db[NB BM_C_QTY+F],0),"")</f>
        <v>#REF!</v>
      </c>
      <c r="AE68" s="20" t="e">
        <f>_xlfn.IFNA(MATCH(Table2[[#This Row],[Column2]],[2]!Table6[NB BM_C_QTY+F],0),"")</f>
        <v>#REF!</v>
      </c>
      <c r="AF68" s="20" t="e">
        <f>IF(Table2[[#This Row],[NB BM_C_QTY+F]]="",Table2[[#This Row],[KET]],"")</f>
        <v>#REF!</v>
      </c>
      <c r="AG68" s="20" t="e">
        <f>IF(Table2[[#This Row],[Column3]]="","",AJ67)</f>
        <v>#REF!</v>
      </c>
      <c r="AH68" s="20" t="e">
        <f>IF(Table2[[#This Row],[Column3]]="","",AK67)</f>
        <v>#REF!</v>
      </c>
      <c r="AJ68" s="9">
        <v>120</v>
      </c>
      <c r="AK68" s="9" t="s">
        <v>5300</v>
      </c>
    </row>
    <row r="69" spans="1:37">
      <c r="A69" s="14" t="str">
        <f ca="1">IF(Table2[[#This Row],[TT]]&lt;1,"",(COUNT(INDIRECT("a"&amp;ROW(Table2[[#Headers],[//]])&amp;":a"&amp;ROW()-1))+1))</f>
        <v/>
      </c>
      <c r="B69" s="14">
        <v>1</v>
      </c>
      <c r="C69" s="9" t="s">
        <v>3524</v>
      </c>
      <c r="D69" s="16">
        <v>0</v>
      </c>
      <c r="E69" s="16" t="s">
        <v>2102</v>
      </c>
      <c r="F69" s="16" t="e">
        <f>_xlfn.IFNA(Table2[[#This Row],[NB BM_C_QTY+F]],"")</f>
        <v>#REF!</v>
      </c>
      <c r="G69" s="24">
        <f>IF(Table2[[#This Row],[M5B]]="",Table2[[#This Row],[M5B_h]],SUM(Table2[[#This Row],[M5B_h]],Table2[[#This Row],[M5B]]))</f>
        <v>0</v>
      </c>
      <c r="H69" s="19"/>
      <c r="I69" s="94">
        <f>IF(Table2[[#This Row],[M1A]]="",0,Table2[[#This Row],[M1A]]-Table2[[#This Row],[AWAL]]-Table2[[#This Row],[M1MA]]-Table2[[#This Row],[M1KE]])</f>
        <v>0</v>
      </c>
      <c r="J69" s="94">
        <f>SUMIF(Table6[NB BM_C_QTY+F],Table2[[#This Row],[Column2]],Table6[C])</f>
        <v>0</v>
      </c>
      <c r="K69" s="94">
        <f>-1*SUMIF(Table5[CONCAT],Table2[[#This Row],[Column2]],Table5[3])</f>
        <v>0</v>
      </c>
      <c r="L69" s="19"/>
      <c r="M69" s="16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0</v>
      </c>
      <c r="U69" s="20">
        <f>SUM(Table2[[#This Row],[M2B]],Table2[[#This Row],[M2B_h]])</f>
        <v>0</v>
      </c>
      <c r="V69" s="20">
        <f>SUM(Table2[[#This Row],[M3B]],Table2[[#This Row],[M3B_h]])</f>
        <v>0</v>
      </c>
      <c r="W69" s="20">
        <f>SUM(Table2[[#This Row],[M4B]],Table2[[#This Row],[M4B_h]])</f>
        <v>0</v>
      </c>
      <c r="X69" s="20" t="str">
        <f t="shared" si="1"/>
        <v>ARTO MORO</v>
      </c>
      <c r="Y69" s="20" t="e">
        <f>IF(Table2[[#This Row],[NB BM_C_QTY+F]]="",Table2[[#This Row],[Column32]],INDEX([1]!db[QTY X],Table2[[#This Row],[NB BM_C_QTY+F]]))</f>
        <v>#REF!</v>
      </c>
      <c r="Z69" s="20" t="e">
        <f>IF(Table2[[#This Row],[NB BM_C_QTY+F]]="",Table2[[#This Row],[Column33]],INDEX([1]!db[STN X],Table2[[#This Row],[NB BM_C_QTY+F]]))</f>
        <v>#REF!</v>
      </c>
      <c r="AA69" s="20" t="e">
        <f>INDEX([1]!db[SUPPLIER],Table2[[#This Row],[NB BM_C_QTY+F]],0)</f>
        <v>#REF!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69" s="20" t="str">
        <f>Table2[[#This Row],[CONCAT]]&amp;LOWER(SUBSTITUTE(SUBSTITUTE(SUBSTITUTE(Table2[[#This Row],[KET]]&amp;"ARTO MORO"," ",""),")",""),"(",""))</f>
        <v>calljkcc47co120pcsartomoro</v>
      </c>
      <c r="AD69" s="20" t="e">
        <f>_xlfn.IFNA(MATCH(Table2[[#This Row],[Column2]],[1]!db[NB BM_C_QTY+F],0),"")</f>
        <v>#REF!</v>
      </c>
      <c r="AE69" s="20" t="e">
        <f>_xlfn.IFNA(MATCH(Table2[[#This Row],[Column2]],[2]!Table6[NB BM_C_QTY+F],0),"")</f>
        <v>#REF!</v>
      </c>
      <c r="AF69" s="20" t="e">
        <f>IF(Table2[[#This Row],[NB BM_C_QTY+F]]="",Table2[[#This Row],[KET]],"")</f>
        <v>#REF!</v>
      </c>
      <c r="AG69" s="20" t="e">
        <f>IF(Table2[[#This Row],[Column3]]="","",AJ68)</f>
        <v>#REF!</v>
      </c>
      <c r="AH69" s="20" t="e">
        <f>IF(Table2[[#This Row],[Column3]]="","",AK68)</f>
        <v>#REF!</v>
      </c>
      <c r="AJ69" s="9">
        <v>80</v>
      </c>
      <c r="AK69" s="9" t="s">
        <v>5300</v>
      </c>
    </row>
    <row r="70" spans="1:37">
      <c r="A70" s="14">
        <f ca="1">IF(Table2[[#This Row],[TT]]&lt;1,"",(COUNT(INDIRECT("a"&amp;ROW(Table2[[#Headers],[//]])&amp;":a"&amp;ROW()-1))+1))</f>
        <v>31</v>
      </c>
      <c r="B70" s="14">
        <v>1</v>
      </c>
      <c r="C70" s="9" t="s">
        <v>5042</v>
      </c>
      <c r="D70" s="16">
        <v>1</v>
      </c>
      <c r="E70" s="16" t="s">
        <v>2043</v>
      </c>
      <c r="F70" s="16" t="e">
        <f>_xlfn.IFNA(Table2[[#This Row],[NB BM_C_QTY+F]],"")</f>
        <v>#REF!</v>
      </c>
      <c r="G70" s="24">
        <f>IF(Table2[[#This Row],[M5B]]="",Table2[[#This Row],[M5B_h]],SUM(Table2[[#This Row],[M5B_h]],Table2[[#This Row],[M5B]]))</f>
        <v>1</v>
      </c>
      <c r="H70" s="19"/>
      <c r="I70" s="94">
        <f>IF(Table2[[#This Row],[M1A]]="",0,Table2[[#This Row],[M1A]]-Table2[[#This Row],[AWAL]]-Table2[[#This Row],[M1MA]]-Table2[[#This Row],[M1KE]])</f>
        <v>0</v>
      </c>
      <c r="J70" s="94">
        <f>SUMIF(Table6[NB BM_C_QTY+F],Table2[[#This Row],[Column2]],Table6[C])</f>
        <v>0</v>
      </c>
      <c r="K70" s="94">
        <f>-1*SUMIF(Table5[CONCAT],Table2[[#This Row],[Column2]],Table5[3])</f>
        <v>0</v>
      </c>
      <c r="L70" s="19"/>
      <c r="M70" s="16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1</v>
      </c>
      <c r="U70" s="20">
        <f>SUM(Table2[[#This Row],[M2B]],Table2[[#This Row],[M2B_h]])</f>
        <v>1</v>
      </c>
      <c r="V70" s="20">
        <f>SUM(Table2[[#This Row],[M3B]],Table2[[#This Row],[M3B_h]])</f>
        <v>1</v>
      </c>
      <c r="W70" s="20">
        <f>SUM(Table2[[#This Row],[M4B]],Table2[[#This Row],[M4B_h]])</f>
        <v>1</v>
      </c>
      <c r="X70" s="20" t="str">
        <f t="shared" si="1"/>
        <v>ARTO MORO</v>
      </c>
      <c r="Y70" s="20" t="e">
        <f>IF(Table2[[#This Row],[NB BM_C_QTY+F]]="",Table2[[#This Row],[Column32]],INDEX([1]!db[QTY X],Table2[[#This Row],[NB BM_C_QTY+F]]))</f>
        <v>#REF!</v>
      </c>
      <c r="Z70" s="20" t="e">
        <f>IF(Table2[[#This Row],[NB BM_C_QTY+F]]="",Table2[[#This Row],[Column33]],INDEX([1]!db[STN X],Table2[[#This Row],[NB BM_C_QTY+F]]))</f>
        <v>#REF!</v>
      </c>
      <c r="AA70" s="20" t="e">
        <f>INDEX([1]!db[SUPPLIER],Table2[[#This Row],[NB BM_C_QTY+F]],0)</f>
        <v>#REF!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0" s="20" t="str">
        <f>Table2[[#This Row],[CONCAT]]&amp;LOWER(SUBSTITUTE(SUBSTITUTE(SUBSTITUTE(Table2[[#This Row],[KET]]&amp;"ARTO MORO"," ",""),")",""),"(",""))</f>
        <v>calljkcc12co80pcsartomoro</v>
      </c>
      <c r="AD70" s="20" t="e">
        <f>_xlfn.IFNA(MATCH(Table2[[#This Row],[Column2]],[1]!db[NB BM_C_QTY+F],0),"")</f>
        <v>#REF!</v>
      </c>
      <c r="AE70" s="20" t="e">
        <f>_xlfn.IFNA(MATCH(Table2[[#This Row],[Column2]],[2]!Table6[NB BM_C_QTY+F],0),"")</f>
        <v>#REF!</v>
      </c>
      <c r="AF70" s="20" t="e">
        <f>IF(Table2[[#This Row],[NB BM_C_QTY+F]]="",Table2[[#This Row],[KET]],"")</f>
        <v>#REF!</v>
      </c>
      <c r="AG70" s="20" t="e">
        <f>IF(Table2[[#This Row],[Column3]]="","",AJ69)</f>
        <v>#REF!</v>
      </c>
      <c r="AH70" s="20" t="e">
        <f>IF(Table2[[#This Row],[Column3]]="","",AK69)</f>
        <v>#REF!</v>
      </c>
      <c r="AJ70" s="9">
        <v>80</v>
      </c>
      <c r="AK70" s="9" t="s">
        <v>5300</v>
      </c>
    </row>
    <row r="71" spans="1:37">
      <c r="A71" s="14">
        <f ca="1">IF(Table2[[#This Row],[TT]]&lt;1,"",(COUNT(INDIRECT("a"&amp;ROW(Table2[[#Headers],[//]])&amp;":a"&amp;ROW()-1))+1))</f>
        <v>32</v>
      </c>
      <c r="B71" s="14">
        <v>1</v>
      </c>
      <c r="C71" s="9" t="s">
        <v>4020</v>
      </c>
      <c r="D71" s="16">
        <v>1</v>
      </c>
      <c r="E71" s="16" t="s">
        <v>2043</v>
      </c>
      <c r="F71" s="16" t="e">
        <f>_xlfn.IFNA(Table2[[#This Row],[NB BM_C_QTY+F]],"")</f>
        <v>#REF!</v>
      </c>
      <c r="G71" s="24">
        <f>IF(Table2[[#This Row],[M5B]]="",Table2[[#This Row],[M5B_h]],SUM(Table2[[#This Row],[M5B_h]],Table2[[#This Row],[M5B]]))</f>
        <v>1</v>
      </c>
      <c r="H71" s="19"/>
      <c r="I71" s="94">
        <f>IF(Table2[[#This Row],[M1A]]="",0,Table2[[#This Row],[M1A]]-Table2[[#This Row],[AWAL]]-Table2[[#This Row],[M1MA]]-Table2[[#This Row],[M1KE]])</f>
        <v>0</v>
      </c>
      <c r="J71" s="94">
        <f>SUMIF(Table6[NB BM_C_QTY+F],Table2[[#This Row],[Column2]],Table6[C])</f>
        <v>0</v>
      </c>
      <c r="K71" s="94">
        <f>-1*SUMIF(Table5[CONCAT],Table2[[#This Row],[Column2]],Table5[3])</f>
        <v>0</v>
      </c>
      <c r="L71" s="19"/>
      <c r="M71" s="16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1</v>
      </c>
      <c r="U71" s="20">
        <f>SUM(Table2[[#This Row],[M2B]],Table2[[#This Row],[M2B_h]])</f>
        <v>1</v>
      </c>
      <c r="V71" s="20">
        <f>SUM(Table2[[#This Row],[M3B]],Table2[[#This Row],[M3B_h]])</f>
        <v>1</v>
      </c>
      <c r="W71" s="20">
        <f>SUM(Table2[[#This Row],[M4B]],Table2[[#This Row],[M4B_h]])</f>
        <v>1</v>
      </c>
      <c r="X71" s="20" t="str">
        <f t="shared" si="1"/>
        <v>ARTO MORO</v>
      </c>
      <c r="Y71" s="20" t="e">
        <f>IF(Table2[[#This Row],[NB BM_C_QTY+F]]="",Table2[[#This Row],[Column32]],INDEX([1]!db[QTY X],Table2[[#This Row],[NB BM_C_QTY+F]]))</f>
        <v>#REF!</v>
      </c>
      <c r="Z71" s="20" t="e">
        <f>IF(Table2[[#This Row],[NB BM_C_QTY+F]]="",Table2[[#This Row],[Column33]],INDEX([1]!db[STN X],Table2[[#This Row],[NB BM_C_QTY+F]]))</f>
        <v>#REF!</v>
      </c>
      <c r="AA71" s="20" t="e">
        <f>INDEX([1]!db[SUPPLIER],Table2[[#This Row],[NB BM_C_QTY+F]],0)</f>
        <v>#REF!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1" s="20" t="str">
        <f>Table2[[#This Row],[CONCAT]]&amp;LOWER(SUBSTITUTE(SUBSTITUTE(SUBSTITUTE(Table2[[#This Row],[KET]]&amp;"ARTO MORO"," ",""),")",""),"(",""))</f>
        <v>calljkcc12co80pcsartomoro</v>
      </c>
      <c r="AD71" s="20" t="e">
        <f>_xlfn.IFNA(MATCH(Table2[[#This Row],[Column2]],[1]!db[NB BM_C_QTY+F],0),"")</f>
        <v>#REF!</v>
      </c>
      <c r="AE71" s="20" t="e">
        <f>_xlfn.IFNA(MATCH(Table2[[#This Row],[Column2]],[2]!Table6[NB BM_C_QTY+F],0),"")</f>
        <v>#REF!</v>
      </c>
      <c r="AF71" s="20" t="e">
        <f>IF(Table2[[#This Row],[NB BM_C_QTY+F]]="",Table2[[#This Row],[KET]],"")</f>
        <v>#REF!</v>
      </c>
      <c r="AG71" s="20" t="e">
        <f>IF(Table2[[#This Row],[Column3]]="","",AJ70)</f>
        <v>#REF!</v>
      </c>
      <c r="AH71" s="20" t="e">
        <f>IF(Table2[[#This Row],[Column3]]="","",AK70)</f>
        <v>#REF!</v>
      </c>
      <c r="AJ71" s="9">
        <v>120</v>
      </c>
      <c r="AK71" s="9" t="s">
        <v>5300</v>
      </c>
    </row>
    <row r="72" spans="1:37">
      <c r="A72" s="14" t="str">
        <f ca="1">IF(Table2[[#This Row],[TT]]&lt;1,"",(COUNT(INDIRECT("a"&amp;ROW(Table2[[#Headers],[//]])&amp;":a"&amp;ROW()-1))+1))</f>
        <v/>
      </c>
      <c r="B72" s="14">
        <v>1</v>
      </c>
      <c r="C72" s="9" t="s">
        <v>2387</v>
      </c>
      <c r="D72" s="16">
        <v>0</v>
      </c>
      <c r="E72" s="16" t="s">
        <v>2102</v>
      </c>
      <c r="F72" s="16" t="e">
        <f>_xlfn.IFNA(Table2[[#This Row],[NB BM_C_QTY+F]],"")</f>
        <v>#REF!</v>
      </c>
      <c r="G72" s="24">
        <f>IF(Table2[[#This Row],[M5B]]="",Table2[[#This Row],[M5B_h]],SUM(Table2[[#This Row],[M5B_h]],Table2[[#This Row],[M5B]]))</f>
        <v>0</v>
      </c>
      <c r="H72" s="19"/>
      <c r="I72" s="94">
        <f>IF(Table2[[#This Row],[M1A]]="",0,Table2[[#This Row],[M1A]]-Table2[[#This Row],[AWAL]]-Table2[[#This Row],[M1MA]]-Table2[[#This Row],[M1KE]])</f>
        <v>0</v>
      </c>
      <c r="J72" s="94">
        <f>SUMIF(Table6[NB BM_C_QTY+F],Table2[[#This Row],[Column2]],Table6[C])</f>
        <v>0</v>
      </c>
      <c r="K72" s="94">
        <f>-1*SUMIF(Table5[CONCAT],Table2[[#This Row],[Column2]],Table5[3])</f>
        <v>0</v>
      </c>
      <c r="L72" s="19"/>
      <c r="M72" s="16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0</v>
      </c>
      <c r="U72" s="20">
        <f>SUM(Table2[[#This Row],[M2B]],Table2[[#This Row],[M2B_h]])</f>
        <v>0</v>
      </c>
      <c r="V72" s="20">
        <f>SUM(Table2[[#This Row],[M3B]],Table2[[#This Row],[M3B_h]])</f>
        <v>0</v>
      </c>
      <c r="W72" s="20">
        <f>SUM(Table2[[#This Row],[M4B]],Table2[[#This Row],[M4B_h]])</f>
        <v>0</v>
      </c>
      <c r="X72" s="20" t="str">
        <f t="shared" si="1"/>
        <v>ARTO MORO</v>
      </c>
      <c r="Y72" s="20" t="e">
        <f>IF(Table2[[#This Row],[NB BM_C_QTY+F]]="",Table2[[#This Row],[Column32]],INDEX([1]!db[QTY X],Table2[[#This Row],[NB BM_C_QTY+F]]))</f>
        <v>#REF!</v>
      </c>
      <c r="Z72" s="20" t="e">
        <f>IF(Table2[[#This Row],[NB BM_C_QTY+F]]="",Table2[[#This Row],[Column33]],INDEX([1]!db[STN X],Table2[[#This Row],[NB BM_C_QTY+F]]))</f>
        <v>#REF!</v>
      </c>
      <c r="AA72" s="20" t="e">
        <f>INDEX([1]!db[SUPPLIER],Table2[[#This Row],[NB BM_C_QTY+F]],0)</f>
        <v>#REF!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72" s="20" t="str">
        <f>Table2[[#This Row],[CONCAT]]&amp;LOWER(SUBSTITUTE(SUBSTITUTE(SUBSTITUTE(Table2[[#This Row],[KET]]&amp;"ARTO MORO"," ",""),")",""),"(",""))</f>
        <v>calljkcc15a120pcsartomoro</v>
      </c>
      <c r="AD72" s="20" t="e">
        <f>_xlfn.IFNA(MATCH(Table2[[#This Row],[Column2]],[1]!db[NB BM_C_QTY+F],0),"")</f>
        <v>#REF!</v>
      </c>
      <c r="AE72" s="20" t="e">
        <f>_xlfn.IFNA(MATCH(Table2[[#This Row],[Column2]],[2]!Table6[NB BM_C_QTY+F],0),"")</f>
        <v>#REF!</v>
      </c>
      <c r="AF72" s="20" t="e">
        <f>IF(Table2[[#This Row],[NB BM_C_QTY+F]]="",Table2[[#This Row],[KET]],"")</f>
        <v>#REF!</v>
      </c>
      <c r="AG72" s="20" t="e">
        <f>IF(Table2[[#This Row],[Column3]]="","",AJ71)</f>
        <v>#REF!</v>
      </c>
      <c r="AH72" s="20" t="e">
        <f>IF(Table2[[#This Row],[Column3]]="","",AK71)</f>
        <v>#REF!</v>
      </c>
      <c r="AJ72" s="9">
        <v>80</v>
      </c>
      <c r="AK72" s="9" t="s">
        <v>5300</v>
      </c>
    </row>
    <row r="73" spans="1:37">
      <c r="A73" s="14" t="str">
        <f ca="1">IF(Table2[[#This Row],[TT]]&lt;1,"",(COUNT(INDIRECT("a"&amp;ROW(Table2[[#Headers],[//]])&amp;":a"&amp;ROW()-1))+1))</f>
        <v/>
      </c>
      <c r="B73" s="14">
        <v>1</v>
      </c>
      <c r="C73" s="9" t="s">
        <v>3629</v>
      </c>
      <c r="D73" s="16">
        <v>0</v>
      </c>
      <c r="E73" s="16" t="s">
        <v>2043</v>
      </c>
      <c r="F73" s="16" t="e">
        <f>_xlfn.IFNA(Table2[[#This Row],[NB BM_C_QTY+F]],"")</f>
        <v>#REF!</v>
      </c>
      <c r="G73" s="24">
        <f>IF(Table2[[#This Row],[M5B]]="",Table2[[#This Row],[M5B_h]],SUM(Table2[[#This Row],[M5B_h]],Table2[[#This Row],[M5B]]))</f>
        <v>0</v>
      </c>
      <c r="H73" s="19"/>
      <c r="I73" s="94">
        <f>IF(Table2[[#This Row],[M1A]]="",0,Table2[[#This Row],[M1A]]-Table2[[#This Row],[AWAL]]-Table2[[#This Row],[M1MA]]-Table2[[#This Row],[M1KE]])</f>
        <v>0</v>
      </c>
      <c r="J73" s="94">
        <f>SUMIF(Table6[NB BM_C_QTY+F],Table2[[#This Row],[Column2]],Table6[C])</f>
        <v>0</v>
      </c>
      <c r="K73" s="94">
        <f>-1*SUMIF(Table5[CONCAT],Table2[[#This Row],[Column2]],Table5[3])</f>
        <v>0</v>
      </c>
      <c r="L73" s="19"/>
      <c r="M73" s="17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0</v>
      </c>
      <c r="U73" s="20">
        <f>SUM(Table2[[#This Row],[M2B]],Table2[[#This Row],[M2B_h]])</f>
        <v>0</v>
      </c>
      <c r="V73" s="20">
        <f>SUM(Table2[[#This Row],[M3B]],Table2[[#This Row],[M3B_h]])</f>
        <v>0</v>
      </c>
      <c r="W73" s="20">
        <f>SUM(Table2[[#This Row],[M4B]],Table2[[#This Row],[M4B_h]])</f>
        <v>0</v>
      </c>
      <c r="X73" s="20" t="str">
        <f t="shared" si="1"/>
        <v>ARTO MORO</v>
      </c>
      <c r="Y73" s="20" t="e">
        <f>IF(Table2[[#This Row],[NB BM_C_QTY+F]]="",Table2[[#This Row],[Column32]],INDEX([1]!db[QTY X],Table2[[#This Row],[NB BM_C_QTY+F]]))</f>
        <v>#REF!</v>
      </c>
      <c r="Z73" s="20" t="e">
        <f>IF(Table2[[#This Row],[NB BM_C_QTY+F]]="",Table2[[#This Row],[Column33]],INDEX([1]!db[STN X],Table2[[#This Row],[NB BM_C_QTY+F]]))</f>
        <v>#REF!</v>
      </c>
      <c r="AA73" s="20" t="e">
        <f>INDEX([1]!db[SUPPLIER],Table2[[#This Row],[NB BM_C_QTY+F]],0)</f>
        <v>#REF!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73" s="20" t="str">
        <f>Table2[[#This Row],[CONCAT]]&amp;LOWER(SUBSTITUTE(SUBSTITUTE(SUBSTITUTE(Table2[[#This Row],[KET]]&amp;"ARTO MORO"," ",""),")",""),"(",""))</f>
        <v>calljkcc19a80pcsartomoro</v>
      </c>
      <c r="AD73" s="20" t="e">
        <f>_xlfn.IFNA(MATCH(Table2[[#This Row],[Column2]],[1]!db[NB BM_C_QTY+F],0),"")</f>
        <v>#REF!</v>
      </c>
      <c r="AE73" s="20" t="e">
        <f>_xlfn.IFNA(MATCH(Table2[[#This Row],[Column2]],[2]!Table6[NB BM_C_QTY+F],0),"")</f>
        <v>#REF!</v>
      </c>
      <c r="AF73" s="20" t="e">
        <f>IF(Table2[[#This Row],[NB BM_C_QTY+F]]="",Table2[[#This Row],[KET]],"")</f>
        <v>#REF!</v>
      </c>
      <c r="AG73" s="20" t="e">
        <f>IF(Table2[[#This Row],[Column3]]="","",AJ72)</f>
        <v>#REF!</v>
      </c>
      <c r="AH73" s="20" t="e">
        <f>IF(Table2[[#This Row],[Column3]]="","",AK72)</f>
        <v>#REF!</v>
      </c>
      <c r="AJ73" s="9">
        <v>80</v>
      </c>
      <c r="AK73" s="9" t="s">
        <v>5300</v>
      </c>
    </row>
    <row r="74" spans="1:37">
      <c r="A74" s="14" t="str">
        <f ca="1">IF(Table2[[#This Row],[TT]]&lt;1,"",(COUNT(INDIRECT("a"&amp;ROW(Table2[[#Headers],[//]])&amp;":a"&amp;ROW()-1))+1))</f>
        <v/>
      </c>
      <c r="B74" s="14">
        <v>1</v>
      </c>
      <c r="C74" s="9" t="s">
        <v>4084</v>
      </c>
      <c r="D74" s="16">
        <v>0</v>
      </c>
      <c r="E74" s="16" t="s">
        <v>2043</v>
      </c>
      <c r="F74" s="16" t="e">
        <f>_xlfn.IFNA(Table2[[#This Row],[NB BM_C_QTY+F]],"")</f>
        <v>#REF!</v>
      </c>
      <c r="G74" s="24">
        <f>IF(Table2[[#This Row],[M5B]]="",Table2[[#This Row],[M5B_h]],SUM(Table2[[#This Row],[M5B_h]],Table2[[#This Row],[M5B]]))</f>
        <v>0</v>
      </c>
      <c r="H74" s="19"/>
      <c r="I74" s="94">
        <f>IF(Table2[[#This Row],[M1A]]="",0,Table2[[#This Row],[M1A]]-Table2[[#This Row],[AWAL]]-Table2[[#This Row],[M1MA]]-Table2[[#This Row],[M1KE]])</f>
        <v>0</v>
      </c>
      <c r="J74" s="94">
        <f>SUMIF(Table6[NB BM_C_QTY+F],Table2[[#This Row],[Column2]],Table6[C])</f>
        <v>0</v>
      </c>
      <c r="K74" s="94">
        <f>-1*SUMIF(Table5[CONCAT],Table2[[#This Row],[Column2]],Table5[3])</f>
        <v>0</v>
      </c>
      <c r="L74" s="19"/>
      <c r="M74" s="16" t="str">
        <f>IF(Table2[[#This Row],[M2A]]="","",SUM(Table2[[#This Row],[M2A]]-Table2[[#This Row],[M2B_h]]))</f>
        <v/>
      </c>
      <c r="O74" s="17" t="str">
        <f>IF(Table2[[#This Row],[M3A]]="","",SUM(Table2[[#This Row],[M3A]]-Table2[[#This Row],[M3B_h]]))</f>
        <v/>
      </c>
      <c r="Q74" s="17" t="str">
        <f>IF(Table2[[#This Row],[M4A]]="","",SUM(Table2[[#This Row],[M4A]]-Table2[[#This Row],[M4B_h]]))</f>
        <v/>
      </c>
      <c r="R74" s="17"/>
      <c r="S74" s="17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0</v>
      </c>
      <c r="U74" s="20">
        <f>SUM(Table2[[#This Row],[M2B]],Table2[[#This Row],[M2B_h]])</f>
        <v>0</v>
      </c>
      <c r="V74" s="20">
        <f>SUM(Table2[[#This Row],[M3B]],Table2[[#This Row],[M3B_h]])</f>
        <v>0</v>
      </c>
      <c r="W74" s="20">
        <f>SUM(Table2[[#This Row],[M4B]],Table2[[#This Row],[M4B_h]])</f>
        <v>0</v>
      </c>
      <c r="X74" s="20" t="str">
        <f t="shared" si="1"/>
        <v>ARTO MORO</v>
      </c>
      <c r="Y74" s="20" t="e">
        <f>IF(Table2[[#This Row],[NB BM_C_QTY+F]]="",Table2[[#This Row],[Column32]],INDEX([1]!db[QTY X],Table2[[#This Row],[NB BM_C_QTY+F]]))</f>
        <v>#REF!</v>
      </c>
      <c r="Z74" s="20" t="e">
        <f>IF(Table2[[#This Row],[NB BM_C_QTY+F]]="",Table2[[#This Row],[Column33]],INDEX([1]!db[STN X],Table2[[#This Row],[NB BM_C_QTY+F]]))</f>
        <v>#REF!</v>
      </c>
      <c r="AA74" s="20" t="e">
        <f>INDEX([1]!db[SUPPLIER],Table2[[#This Row],[NB BM_C_QTY+F]],0)</f>
        <v>#REF!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74" s="20" t="str">
        <f>Table2[[#This Row],[CONCAT]]&amp;LOWER(SUBSTITUTE(SUBSTITUTE(SUBSTITUTE(Table2[[#This Row],[KET]]&amp;"ARTO MORO"," ",""),")",""),"(",""))</f>
        <v>calljkcc23co80pcsartomoro</v>
      </c>
      <c r="AD74" s="20" t="e">
        <f>_xlfn.IFNA(MATCH(Table2[[#This Row],[Column2]],[1]!db[NB BM_C_QTY+F],0),"")</f>
        <v>#REF!</v>
      </c>
      <c r="AE74" s="20" t="e">
        <f>_xlfn.IFNA(MATCH(Table2[[#This Row],[Column2]],[2]!Table6[NB BM_C_QTY+F],0),"")</f>
        <v>#REF!</v>
      </c>
      <c r="AF74" s="20" t="e">
        <f>IF(Table2[[#This Row],[NB BM_C_QTY+F]]="",Table2[[#This Row],[KET]],"")</f>
        <v>#REF!</v>
      </c>
      <c r="AG74" s="20" t="e">
        <f>IF(Table2[[#This Row],[Column3]]="","",AJ73)</f>
        <v>#REF!</v>
      </c>
      <c r="AH74" s="20" t="e">
        <f>IF(Table2[[#This Row],[Column3]]="","",AK73)</f>
        <v>#REF!</v>
      </c>
      <c r="AJ74" s="9">
        <v>80</v>
      </c>
      <c r="AK74" s="9" t="s">
        <v>5300</v>
      </c>
    </row>
    <row r="75" spans="1:37">
      <c r="A75" s="14" t="str">
        <f ca="1">IF(Table2[[#This Row],[TT]]&lt;1,"",(COUNT(INDIRECT("a"&amp;ROW(Table2[[#Headers],[//]])&amp;":a"&amp;ROW()-1))+1))</f>
        <v/>
      </c>
      <c r="B75" s="14">
        <v>1</v>
      </c>
      <c r="C75" s="9" t="s">
        <v>4021</v>
      </c>
      <c r="D75" s="16">
        <v>0</v>
      </c>
      <c r="E75" s="16" t="s">
        <v>2043</v>
      </c>
      <c r="F75" s="16" t="e">
        <f>_xlfn.IFNA(Table2[[#This Row],[NB BM_C_QTY+F]],"")</f>
        <v>#REF!</v>
      </c>
      <c r="G75" s="24">
        <f>IF(Table2[[#This Row],[M5B]]="",Table2[[#This Row],[M5B_h]],SUM(Table2[[#This Row],[M5B_h]],Table2[[#This Row],[M5B]]))</f>
        <v>0</v>
      </c>
      <c r="H75" s="19"/>
      <c r="I75" s="94">
        <f>IF(Table2[[#This Row],[M1A]]="",0,Table2[[#This Row],[M1A]]-Table2[[#This Row],[AWAL]]-Table2[[#This Row],[M1MA]]-Table2[[#This Row],[M1KE]])</f>
        <v>0</v>
      </c>
      <c r="J75" s="94">
        <f>SUMIF(Table6[NB BM_C_QTY+F],Table2[[#This Row],[Column2]],Table6[C])</f>
        <v>0</v>
      </c>
      <c r="K75" s="94">
        <f>-1*SUMIF(Table5[CONCAT],Table2[[#This Row],[Column2]],Table5[3])</f>
        <v>0</v>
      </c>
      <c r="L75" s="19"/>
      <c r="M75" s="16" t="str">
        <f>IF(Table2[[#This Row],[M2A]]="","",SUM(Table2[[#This Row],[M2A]]-Table2[[#This Row],[M2B_h]]))</f>
        <v/>
      </c>
      <c r="O75" s="17" t="str">
        <f>IF(Table2[[#This Row],[M3A]]="","",SUM(Table2[[#This Row],[M3A]]-Table2[[#This Row],[M3B_h]]))</f>
        <v/>
      </c>
      <c r="Q75" s="17" t="str">
        <f>IF(Table2[[#This Row],[M4A]]="","",SUM(Table2[[#This Row],[M4A]]-Table2[[#This Row],[M4B_h]]))</f>
        <v/>
      </c>
      <c r="R75" s="17"/>
      <c r="S75" s="17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0</v>
      </c>
      <c r="U75" s="20">
        <f>SUM(Table2[[#This Row],[M2B]],Table2[[#This Row],[M2B_h]])</f>
        <v>0</v>
      </c>
      <c r="V75" s="20">
        <f>SUM(Table2[[#This Row],[M3B]],Table2[[#This Row],[M3B_h]])</f>
        <v>0</v>
      </c>
      <c r="W75" s="20">
        <f>SUM(Table2[[#This Row],[M4B]],Table2[[#This Row],[M4B_h]])</f>
        <v>0</v>
      </c>
      <c r="X75" s="20" t="str">
        <f t="shared" si="1"/>
        <v>ARTO MORO</v>
      </c>
      <c r="Y75" s="20" t="e">
        <f>IF(Table2[[#This Row],[NB BM_C_QTY+F]]="",Table2[[#This Row],[Column32]],INDEX([1]!db[QTY X],Table2[[#This Row],[NB BM_C_QTY+F]]))</f>
        <v>#REF!</v>
      </c>
      <c r="Z75" s="20" t="e">
        <f>IF(Table2[[#This Row],[NB BM_C_QTY+F]]="",Table2[[#This Row],[Column33]],INDEX([1]!db[STN X],Table2[[#This Row],[NB BM_C_QTY+F]]))</f>
        <v>#REF!</v>
      </c>
      <c r="AA75" s="20" t="e">
        <f>INDEX([1]!db[SUPPLIER],Table2[[#This Row],[NB BM_C_QTY+F]],0)</f>
        <v>#REF!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75" s="20" t="str">
        <f>Table2[[#This Row],[CONCAT]]&amp;LOWER(SUBSTITUTE(SUBSTITUTE(SUBSTITUTE(Table2[[#This Row],[KET]]&amp;"ARTO MORO"," ",""),")",""),"(",""))</f>
        <v>calljkcc2580pcsartomoro</v>
      </c>
      <c r="AD75" s="20" t="e">
        <f>_xlfn.IFNA(MATCH(Table2[[#This Row],[Column2]],[1]!db[NB BM_C_QTY+F],0),"")</f>
        <v>#REF!</v>
      </c>
      <c r="AE75" s="20" t="e">
        <f>_xlfn.IFNA(MATCH(Table2[[#This Row],[Column2]],[2]!Table6[NB BM_C_QTY+F],0),"")</f>
        <v>#REF!</v>
      </c>
      <c r="AF75" s="20" t="e">
        <f>IF(Table2[[#This Row],[NB BM_C_QTY+F]]="",Table2[[#This Row],[KET]],"")</f>
        <v>#REF!</v>
      </c>
      <c r="AG75" s="20" t="e">
        <f>IF(Table2[[#This Row],[Column3]]="","",AJ74)</f>
        <v>#REF!</v>
      </c>
      <c r="AH75" s="20" t="e">
        <f>IF(Table2[[#This Row],[Column3]]="","",AK74)</f>
        <v>#REF!</v>
      </c>
      <c r="AJ75" s="9">
        <v>120</v>
      </c>
      <c r="AK75" s="9" t="s">
        <v>5300</v>
      </c>
    </row>
    <row r="76" spans="1:37">
      <c r="A76" s="14">
        <f ca="1">IF(Table2[[#This Row],[TT]]&lt;1,"",(COUNT(INDIRECT("a"&amp;ROW(Table2[[#Headers],[//]])&amp;":a"&amp;ROW()-1))+1))</f>
        <v>33</v>
      </c>
      <c r="B76" s="14">
        <v>1</v>
      </c>
      <c r="C76" s="9" t="s">
        <v>5043</v>
      </c>
      <c r="D76" s="16">
        <v>1</v>
      </c>
      <c r="E76" s="16" t="s">
        <v>2102</v>
      </c>
      <c r="F76" s="16" t="e">
        <f>_xlfn.IFNA(Table2[[#This Row],[NB BM_C_QTY+F]],"")</f>
        <v>#REF!</v>
      </c>
      <c r="G76" s="24">
        <f>IF(Table2[[#This Row],[M5B]]="",Table2[[#This Row],[M5B_h]],SUM(Table2[[#This Row],[M5B_h]],Table2[[#This Row],[M5B]]))</f>
        <v>1</v>
      </c>
      <c r="H76" s="19"/>
      <c r="I76" s="94">
        <f>IF(Table2[[#This Row],[M1A]]="",0,Table2[[#This Row],[M1A]]-Table2[[#This Row],[AWAL]]-Table2[[#This Row],[M1MA]]-Table2[[#This Row],[M1KE]])</f>
        <v>0</v>
      </c>
      <c r="J76" s="94">
        <f>SUMIF(Table6[NB BM_C_QTY+F],Table2[[#This Row],[Column2]],Table6[C])</f>
        <v>0</v>
      </c>
      <c r="K76" s="94">
        <f>-1*SUMIF(Table5[CONCAT],Table2[[#This Row],[Column2]],Table5[3])</f>
        <v>0</v>
      </c>
      <c r="L76" s="19"/>
      <c r="M76" s="16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1</v>
      </c>
      <c r="U76" s="20">
        <f>SUM(Table2[[#This Row],[M2B]],Table2[[#This Row],[M2B_h]])</f>
        <v>1</v>
      </c>
      <c r="V76" s="20">
        <f>SUM(Table2[[#This Row],[M3B]],Table2[[#This Row],[M3B_h]])</f>
        <v>1</v>
      </c>
      <c r="W76" s="20">
        <f>SUM(Table2[[#This Row],[M4B]],Table2[[#This Row],[M4B_h]])</f>
        <v>1</v>
      </c>
      <c r="X76" s="20" t="str">
        <f t="shared" si="1"/>
        <v>ARTO MORO</v>
      </c>
      <c r="Y76" s="20" t="e">
        <f>IF(Table2[[#This Row],[NB BM_C_QTY+F]]="",Table2[[#This Row],[Column32]],INDEX([1]!db[QTY X],Table2[[#This Row],[NB BM_C_QTY+F]]))</f>
        <v>#REF!</v>
      </c>
      <c r="Z76" s="20" t="e">
        <f>IF(Table2[[#This Row],[NB BM_C_QTY+F]]="",Table2[[#This Row],[Column33]],INDEX([1]!db[STN X],Table2[[#This Row],[NB BM_C_QTY+F]]))</f>
        <v>#REF!</v>
      </c>
      <c r="AA76" s="20" t="e">
        <f>INDEX([1]!db[SUPPLIER],Table2[[#This Row],[NB BM_C_QTY+F]],0)</f>
        <v>#REF!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76" s="20" t="str">
        <f>Table2[[#This Row],[CONCAT]]&amp;LOWER(SUBSTITUTE(SUBSTITUTE(SUBSTITUTE(Table2[[#This Row],[KET]]&amp;"ARTO MORO"," ",""),")",""),"(",""))</f>
        <v>calljkcc47co120pcsartomoro</v>
      </c>
      <c r="AD76" s="20" t="e">
        <f>_xlfn.IFNA(MATCH(Table2[[#This Row],[Column2]],[1]!db[NB BM_C_QTY+F],0),"")</f>
        <v>#REF!</v>
      </c>
      <c r="AE76" s="20" t="e">
        <f>_xlfn.IFNA(MATCH(Table2[[#This Row],[Column2]],[2]!Table6[NB BM_C_QTY+F],0),"")</f>
        <v>#REF!</v>
      </c>
      <c r="AF76" s="20" t="e">
        <f>IF(Table2[[#This Row],[NB BM_C_QTY+F]]="",Table2[[#This Row],[KET]],"")</f>
        <v>#REF!</v>
      </c>
      <c r="AG76" s="20" t="e">
        <f>IF(Table2[[#This Row],[Column3]]="","",AJ75)</f>
        <v>#REF!</v>
      </c>
      <c r="AH76" s="20" t="e">
        <f>IF(Table2[[#This Row],[Column3]]="","",AK75)</f>
        <v>#REF!</v>
      </c>
      <c r="AJ76" s="9">
        <v>80</v>
      </c>
      <c r="AK76" s="9" t="s">
        <v>5300</v>
      </c>
    </row>
    <row r="77" spans="1:37">
      <c r="A77" s="9" t="str">
        <f ca="1">IF(Table2[[#This Row],[TT]]&lt;1,"",(COUNT(INDIRECT("a"&amp;ROW(Table2[[#Headers],[//]])&amp;":a"&amp;ROW()-1))+1))</f>
        <v/>
      </c>
      <c r="B77" s="9">
        <v>1</v>
      </c>
      <c r="C77" s="9" t="s">
        <v>3628</v>
      </c>
      <c r="D77" s="16">
        <v>0</v>
      </c>
      <c r="E77" s="16" t="s">
        <v>2043</v>
      </c>
      <c r="F77" s="16" t="e">
        <f>_xlfn.IFNA(Table2[[#This Row],[NB BM_C_QTY+F]],"")</f>
        <v>#REF!</v>
      </c>
      <c r="G77" s="24">
        <f>IF(Table2[[#This Row],[M5B]]="",Table2[[#This Row],[M5B_h]],SUM(Table2[[#This Row],[M5B_h]],Table2[[#This Row],[M5B]]))</f>
        <v>0</v>
      </c>
      <c r="H77" s="18"/>
      <c r="I77" s="94">
        <f>IF(Table2[[#This Row],[M1A]]="",0,Table2[[#This Row],[M1A]]-Table2[[#This Row],[AWAL]]-Table2[[#This Row],[M1MA]]-Table2[[#This Row],[M1KE]])</f>
        <v>0</v>
      </c>
      <c r="J77" s="94">
        <f>SUMIF(Table6[NB BM_C_QTY+F],Table2[[#This Row],[Column2]],Table6[C])</f>
        <v>0</v>
      </c>
      <c r="K77" s="94">
        <f>-1*SUMIF(Table5[CONCAT],Table2[[#This Row],[Column2]],Table5[3])</f>
        <v>0</v>
      </c>
      <c r="L77" s="18"/>
      <c r="M77" s="16" t="str">
        <f>IF(Table2[[#This Row],[M2A]]="","",SUM(Table2[[#This Row],[M2A]]-Table2[[#This Row],[M2B_h]]))</f>
        <v/>
      </c>
      <c r="O77" s="16" t="str">
        <f>IF(Table2[[#This Row],[M3A]]="","",SUM(Table2[[#This Row],[M3A]]-Table2[[#This Row],[M3B_h]]))</f>
        <v/>
      </c>
      <c r="P77" s="9"/>
      <c r="Q77" s="16" t="str">
        <f>IF(Table2[[#This Row],[M4A]]="","",SUM(Table2[[#This Row],[M4A]]-Table2[[#This Row],[M4B_h]]))</f>
        <v/>
      </c>
      <c r="S77" s="16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0</v>
      </c>
      <c r="U77" s="20">
        <f>SUM(Table2[[#This Row],[M2B]],Table2[[#This Row],[M2B_h]])</f>
        <v>0</v>
      </c>
      <c r="V77" s="20">
        <f>SUM(Table2[[#This Row],[M3B]],Table2[[#This Row],[M3B_h]])</f>
        <v>0</v>
      </c>
      <c r="W77" s="20">
        <f>SUM(Table2[[#This Row],[M4B]],Table2[[#This Row],[M4B_h]])</f>
        <v>0</v>
      </c>
      <c r="X77" s="20" t="str">
        <f t="shared" si="1"/>
        <v>ARTO MORO</v>
      </c>
      <c r="Y77" s="20" t="e">
        <f>IF(Table2[[#This Row],[NB BM_C_QTY+F]]="",Table2[[#This Row],[Column32]],INDEX([1]!db[QTY X],Table2[[#This Row],[NB BM_C_QTY+F]]))</f>
        <v>#REF!</v>
      </c>
      <c r="Z77" s="20" t="e">
        <f>IF(Table2[[#This Row],[NB BM_C_QTY+F]]="",Table2[[#This Row],[Column33]],INDEX([1]!db[STN X],Table2[[#This Row],[NB BM_C_QTY+F]]))</f>
        <v>#REF!</v>
      </c>
      <c r="AA77" s="20" t="e">
        <f>INDEX([1]!db[SUPPLIER],Table2[[#This Row],[NB BM_C_QTY+F]],0)</f>
        <v>#REF!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77" s="20" t="str">
        <f>Table2[[#This Row],[CONCAT]]&amp;LOWER(SUBSTITUTE(SUBSTITUTE(SUBSTITUTE(Table2[[#This Row],[KET]]&amp;"ARTO MORO"," ",""),")",""),"(",""))</f>
        <v>calljkcc5680pcsartomoro</v>
      </c>
      <c r="AD77" s="20" t="e">
        <f>_xlfn.IFNA(MATCH(Table2[[#This Row],[Column2]],[1]!db[NB BM_C_QTY+F],0),"")</f>
        <v>#REF!</v>
      </c>
      <c r="AE77" s="20" t="e">
        <f>_xlfn.IFNA(MATCH(Table2[[#This Row],[Column2]],[2]!Table6[NB BM_C_QTY+F],0),"")</f>
        <v>#REF!</v>
      </c>
      <c r="AF77" s="20" t="e">
        <f>IF(Table2[[#This Row],[NB BM_C_QTY+F]]="",Table2[[#This Row],[KET]],"")</f>
        <v>#REF!</v>
      </c>
      <c r="AG77" s="20" t="e">
        <f>IF(Table2[[#This Row],[Column3]]="","",AJ76)</f>
        <v>#REF!</v>
      </c>
      <c r="AH77" s="20" t="e">
        <f>IF(Table2[[#This Row],[Column3]]="","",AK76)</f>
        <v>#REF!</v>
      </c>
      <c r="AJ77" s="9">
        <v>60</v>
      </c>
      <c r="AK77" s="9" t="s">
        <v>5300</v>
      </c>
    </row>
    <row r="78" spans="1:37">
      <c r="A78" s="14" t="str">
        <f ca="1">IF(Table2[[#This Row],[TT]]&lt;1,"",(COUNT(INDIRECT("a"&amp;ROW(Table2[[#Headers],[//]])&amp;":a"&amp;ROW()-1))+1))</f>
        <v/>
      </c>
      <c r="B78" s="14">
        <v>1</v>
      </c>
      <c r="C78" s="9" t="s">
        <v>3627</v>
      </c>
      <c r="D78" s="16">
        <v>0</v>
      </c>
      <c r="E78" s="16" t="s">
        <v>2103</v>
      </c>
      <c r="F78" s="16" t="e">
        <f>_xlfn.IFNA(Table2[[#This Row],[NB BM_C_QTY+F]],"")</f>
        <v>#REF!</v>
      </c>
      <c r="G78" s="24">
        <f>IF(Table2[[#This Row],[M5B]]="",Table2[[#This Row],[M5B_h]],SUM(Table2[[#This Row],[M5B_h]],Table2[[#This Row],[M5B]]))</f>
        <v>0</v>
      </c>
      <c r="H78" s="19"/>
      <c r="I78" s="94">
        <f>IF(Table2[[#This Row],[M1A]]="",0,Table2[[#This Row],[M1A]]-Table2[[#This Row],[AWAL]]-Table2[[#This Row],[M1MA]]-Table2[[#This Row],[M1KE]])</f>
        <v>0</v>
      </c>
      <c r="J78" s="94">
        <f>SUMIF(Table6[NB BM_C_QTY+F],Table2[[#This Row],[Column2]],Table6[C])</f>
        <v>0</v>
      </c>
      <c r="K78" s="94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0</v>
      </c>
      <c r="U78" s="20">
        <f>SUM(Table2[[#This Row],[M2B]],Table2[[#This Row],[M2B_h]])</f>
        <v>0</v>
      </c>
      <c r="V78" s="20">
        <f>SUM(Table2[[#This Row],[M3B]],Table2[[#This Row],[M3B_h]])</f>
        <v>0</v>
      </c>
      <c r="W78" s="20">
        <f>SUM(Table2[[#This Row],[M4B]],Table2[[#This Row],[M4B_h]])</f>
        <v>0</v>
      </c>
      <c r="X78" s="20" t="str">
        <f t="shared" si="1"/>
        <v>ARTO MORO</v>
      </c>
      <c r="Y78" s="20" t="e">
        <f>IF(Table2[[#This Row],[NB BM_C_QTY+F]]="",Table2[[#This Row],[Column32]],INDEX([1]!db[QTY X],Table2[[#This Row],[NB BM_C_QTY+F]]))</f>
        <v>#REF!</v>
      </c>
      <c r="Z78" s="20" t="e">
        <f>IF(Table2[[#This Row],[NB BM_C_QTY+F]]="",Table2[[#This Row],[Column33]],INDEX([1]!db[STN X],Table2[[#This Row],[NB BM_C_QTY+F]]))</f>
        <v>#REF!</v>
      </c>
      <c r="AA78" s="20" t="e">
        <f>INDEX([1]!db[SUPPLIER],Table2[[#This Row],[NB BM_C_QTY+F]],0)</f>
        <v>#REF!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78" s="20" t="str">
        <f>Table2[[#This Row],[CONCAT]]&amp;LOWER(SUBSTITUTE(SUBSTITUTE(SUBSTITUTE(Table2[[#This Row],[KET]]&amp;"ARTO MORO"," ",""),")",""),"(",""))</f>
        <v>calljkcc5760pcsartomoro</v>
      </c>
      <c r="AD78" s="20" t="e">
        <f>_xlfn.IFNA(MATCH(Table2[[#This Row],[Column2]],[1]!db[NB BM_C_QTY+F],0),"")</f>
        <v>#REF!</v>
      </c>
      <c r="AE78" s="20" t="e">
        <f>_xlfn.IFNA(MATCH(Table2[[#This Row],[Column2]],[2]!Table6[NB BM_C_QTY+F],0),"")</f>
        <v>#REF!</v>
      </c>
      <c r="AF78" s="20" t="e">
        <f>IF(Table2[[#This Row],[NB BM_C_QTY+F]]="",Table2[[#This Row],[KET]],"")</f>
        <v>#REF!</v>
      </c>
      <c r="AG78" s="20" t="e">
        <f>IF(Table2[[#This Row],[Column3]]="","",AJ77)</f>
        <v>#REF!</v>
      </c>
      <c r="AH78" s="20" t="e">
        <f>IF(Table2[[#This Row],[Column3]]="","",AK77)</f>
        <v>#REF!</v>
      </c>
      <c r="AJ78" s="9">
        <v>120</v>
      </c>
      <c r="AK78" s="9" t="s">
        <v>5300</v>
      </c>
    </row>
    <row r="79" spans="1:37">
      <c r="A79" s="14" t="str">
        <f ca="1">IF(Table2[[#This Row],[TT]]&lt;1,"",(COUNT(INDIRECT("a"&amp;ROW(Table2[[#Headers],[//]])&amp;":a"&amp;ROW()-1))+1))</f>
        <v/>
      </c>
      <c r="B79" s="14">
        <v>1</v>
      </c>
      <c r="C79" s="9" t="s">
        <v>2069</v>
      </c>
      <c r="D79" s="16">
        <v>0</v>
      </c>
      <c r="E79" s="16" t="s">
        <v>2102</v>
      </c>
      <c r="F79" s="16" t="e">
        <f>_xlfn.IFNA(Table2[[#This Row],[NB BM_C_QTY+F]],"")</f>
        <v>#REF!</v>
      </c>
      <c r="G79" s="24">
        <f>IF(Table2[[#This Row],[M5B]]="",Table2[[#This Row],[M5B_h]],SUM(Table2[[#This Row],[M5B_h]],Table2[[#This Row],[M5B]]))</f>
        <v>0</v>
      </c>
      <c r="H79" s="19"/>
      <c r="I79" s="94">
        <f>IF(Table2[[#This Row],[M1A]]="",0,Table2[[#This Row],[M1A]]-Table2[[#This Row],[AWAL]]-Table2[[#This Row],[M1MA]]-Table2[[#This Row],[M1KE]])</f>
        <v>0</v>
      </c>
      <c r="J79" s="94">
        <f>SUMIF(Table6[NB BM_C_QTY+F],Table2[[#This Row],[Column2]],Table6[C])</f>
        <v>0</v>
      </c>
      <c r="K79" s="94">
        <f>-1*SUMIF(Table5[CONCAT],Table2[[#This Row],[Column2]],Table5[3])</f>
        <v>0</v>
      </c>
      <c r="L79" s="19"/>
      <c r="M79" s="16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0</v>
      </c>
      <c r="U79" s="20">
        <f>SUM(Table2[[#This Row],[M2B]],Table2[[#This Row],[M2B_h]])</f>
        <v>0</v>
      </c>
      <c r="V79" s="20">
        <f>SUM(Table2[[#This Row],[M3B]],Table2[[#This Row],[M3B_h]])</f>
        <v>0</v>
      </c>
      <c r="W79" s="20">
        <f>SUM(Table2[[#This Row],[M4B]],Table2[[#This Row],[M4B_h]])</f>
        <v>0</v>
      </c>
      <c r="X79" s="20" t="str">
        <f t="shared" si="1"/>
        <v>ARTO MORO</v>
      </c>
      <c r="Y79" s="20" t="e">
        <f>IF(Table2[[#This Row],[NB BM_C_QTY+F]]="",Table2[[#This Row],[Column32]],INDEX([1]!db[QTY X],Table2[[#This Row],[NB BM_C_QTY+F]]))</f>
        <v>#REF!</v>
      </c>
      <c r="Z79" s="20" t="e">
        <f>IF(Table2[[#This Row],[NB BM_C_QTY+F]]="",Table2[[#This Row],[Column33]],INDEX([1]!db[STN X],Table2[[#This Row],[NB BM_C_QTY+F]]))</f>
        <v>#REF!</v>
      </c>
      <c r="AA79" s="20" t="e">
        <f>INDEX([1]!db[SUPPLIER],Table2[[#This Row],[NB BM_C_QTY+F]],0)</f>
        <v>#REF!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79" s="20" t="str">
        <f>Table2[[#This Row],[CONCAT]]&amp;LOWER(SUBSTITUTE(SUBSTITUTE(SUBSTITUTE(Table2[[#This Row],[KET]]&amp;"ARTO MORO"," ",""),")",""),"(",""))</f>
        <v>calljkcc8a120pcsartomoro</v>
      </c>
      <c r="AD79" s="20" t="e">
        <f>_xlfn.IFNA(MATCH(Table2[[#This Row],[Column2]],[1]!db[NB BM_C_QTY+F],0),"")</f>
        <v>#REF!</v>
      </c>
      <c r="AE79" s="20" t="e">
        <f>_xlfn.IFNA(MATCH(Table2[[#This Row],[Column2]],[2]!Table6[NB BM_C_QTY+F],0),"")</f>
        <v>#REF!</v>
      </c>
      <c r="AF79" s="20" t="e">
        <f>IF(Table2[[#This Row],[NB BM_C_QTY+F]]="",Table2[[#This Row],[KET]],"")</f>
        <v>#REF!</v>
      </c>
      <c r="AG79" s="20" t="e">
        <f>IF(Table2[[#This Row],[Column3]]="","",AJ78)</f>
        <v>#REF!</v>
      </c>
      <c r="AH79" s="20" t="e">
        <f>IF(Table2[[#This Row],[Column3]]="","",AK78)</f>
        <v>#REF!</v>
      </c>
      <c r="AJ79" s="9">
        <v>120</v>
      </c>
      <c r="AK79" s="9" t="s">
        <v>5300</v>
      </c>
    </row>
    <row r="80" spans="1:37">
      <c r="A80" s="9" t="str">
        <f ca="1">IF(Table2[[#This Row],[TT]]&lt;1,"",(COUNT(INDIRECT("a"&amp;ROW(Table2[[#Headers],[//]])&amp;":a"&amp;ROW()-1))+1))</f>
        <v/>
      </c>
      <c r="B80" s="9">
        <v>1</v>
      </c>
      <c r="C80" s="9" t="s">
        <v>5213</v>
      </c>
      <c r="D80" s="16">
        <v>0</v>
      </c>
      <c r="E80" s="16" t="s">
        <v>2102</v>
      </c>
      <c r="F80" s="16" t="e">
        <f>_xlfn.IFNA(Table2[[#This Row],[NB BM_C_QTY+F]],"")</f>
        <v>#REF!</v>
      </c>
      <c r="G80" s="24">
        <f>IF(Table2[[#This Row],[M5B]]="",Table2[[#This Row],[M5B_h]],SUM(Table2[[#This Row],[M5B_h]],Table2[[#This Row],[M5B]]))</f>
        <v>0</v>
      </c>
      <c r="H80" s="18"/>
      <c r="I80" s="94">
        <f>IF(Table2[[#This Row],[M1A]]="",0,Table2[[#This Row],[M1A]]-Table2[[#This Row],[AWAL]]-Table2[[#This Row],[M1MA]]-Table2[[#This Row],[M1KE]])</f>
        <v>0</v>
      </c>
      <c r="J80" s="94">
        <f>SUMIF(Table6[NB BM_C_QTY+F],Table2[[#This Row],[Column2]],Table6[C])</f>
        <v>0</v>
      </c>
      <c r="K80" s="94">
        <f>-1*SUMIF(Table5[CONCAT],Table2[[#This Row],[Column2]],Table5[3])</f>
        <v>0</v>
      </c>
      <c r="L80" s="18"/>
      <c r="M80" s="16" t="str">
        <f>IF(Table2[[#This Row],[M2A]]="","",SUM(Table2[[#This Row],[M2A]]-Table2[[#This Row],[M2B_h]]))</f>
        <v/>
      </c>
      <c r="O80" s="16" t="str">
        <f>IF(Table2[[#This Row],[M3A]]="","",SUM(Table2[[#This Row],[M3A]]-Table2[[#This Row],[M3B_h]]))</f>
        <v/>
      </c>
      <c r="P80" s="9"/>
      <c r="Q80" s="16" t="str">
        <f>IF(Table2[[#This Row],[M4A]]="","",SUM(Table2[[#This Row],[M4A]]-Table2[[#This Row],[M4B_h]]))</f>
        <v/>
      </c>
      <c r="S80" s="16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0</v>
      </c>
      <c r="U80" s="20">
        <f>SUM(Table2[[#This Row],[M2B]],Table2[[#This Row],[M2B_h]])</f>
        <v>0</v>
      </c>
      <c r="V80" s="20">
        <f>SUM(Table2[[#This Row],[M3B]],Table2[[#This Row],[M3B_h]])</f>
        <v>0</v>
      </c>
      <c r="W80" s="20">
        <f>SUM(Table2[[#This Row],[M4B]],Table2[[#This Row],[M4B_h]])</f>
        <v>0</v>
      </c>
      <c r="X80" s="20" t="str">
        <f t="shared" si="1"/>
        <v>ARTO MORO</v>
      </c>
      <c r="Y80" s="20" t="e">
        <f>IF(Table2[[#This Row],[NB BM_C_QTY+F]]="",Table2[[#This Row],[Column32]],INDEX([1]!db[QTY X],Table2[[#This Row],[NB BM_C_QTY+F]]))</f>
        <v>#REF!</v>
      </c>
      <c r="Z80" s="20" t="e">
        <f>IF(Table2[[#This Row],[NB BM_C_QTY+F]]="",Table2[[#This Row],[Column33]],INDEX([1]!db[STN X],Table2[[#This Row],[NB BM_C_QTY+F]]))</f>
        <v>#REF!</v>
      </c>
      <c r="AA80" s="20" t="e">
        <f>INDEX([1]!db[SUPPLIER],Table2[[#This Row],[NB BM_C_QTY+F]],0)</f>
        <v>#REF!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80" s="20" t="str">
        <f>Table2[[#This Row],[CONCAT]]&amp;LOWER(SUBSTITUTE(SUBSTITUTE(SUBSTITUTE(Table2[[#This Row],[KET]]&amp;"ARTO MORO"," ",""),")",""),"(",""))</f>
        <v>calljkcc8co120pcsartomoro</v>
      </c>
      <c r="AD80" s="20" t="e">
        <f>_xlfn.IFNA(MATCH(Table2[[#This Row],[Column2]],[1]!db[NB BM_C_QTY+F],0),"")</f>
        <v>#REF!</v>
      </c>
      <c r="AE80" s="20" t="e">
        <f>_xlfn.IFNA(MATCH(Table2[[#This Row],[Column2]],[2]!Table6[NB BM_C_QTY+F],0),"")</f>
        <v>#REF!</v>
      </c>
      <c r="AF80" s="20" t="e">
        <f>IF(Table2[[#This Row],[NB BM_C_QTY+F]]="",Table2[[#This Row],[KET]],"")</f>
        <v>#REF!</v>
      </c>
      <c r="AG80" s="20" t="e">
        <f>IF(Table2[[#This Row],[Column3]]="","",AJ79)</f>
        <v>#REF!</v>
      </c>
      <c r="AH80" s="20" t="e">
        <f>IF(Table2[[#This Row],[Column3]]="","",AK79)</f>
        <v>#REF!</v>
      </c>
      <c r="AJ80" s="9">
        <v>60</v>
      </c>
      <c r="AK80" s="9" t="s">
        <v>5300</v>
      </c>
    </row>
    <row r="81" spans="1:39">
      <c r="A81" s="14" t="str">
        <f ca="1">IF(Table2[[#This Row],[TT]]&lt;1,"",(COUNT(INDIRECT("a"&amp;ROW(Table2[[#Headers],[//]])&amp;":a"&amp;ROW()-1))+1))</f>
        <v/>
      </c>
      <c r="B81" s="14">
        <v>1</v>
      </c>
      <c r="C81" s="9" t="s">
        <v>2070</v>
      </c>
      <c r="D81" s="16">
        <v>0</v>
      </c>
      <c r="E81" s="16" t="s">
        <v>2103</v>
      </c>
      <c r="F81" s="16" t="e">
        <f>_xlfn.IFNA(Table2[[#This Row],[NB BM_C_QTY+F]],"")</f>
        <v>#REF!</v>
      </c>
      <c r="G81" s="24">
        <f>IF(Table2[[#This Row],[M5B]]="",Table2[[#This Row],[M5B_h]],SUM(Table2[[#This Row],[M5B_h]],Table2[[#This Row],[M5B]]))</f>
        <v>0</v>
      </c>
      <c r="H81" s="19"/>
      <c r="I81" s="94">
        <f>IF(Table2[[#This Row],[M1A]]="",0,Table2[[#This Row],[M1A]]-Table2[[#This Row],[AWAL]]-Table2[[#This Row],[M1MA]]-Table2[[#This Row],[M1KE]])</f>
        <v>0</v>
      </c>
      <c r="J81" s="94">
        <f>SUMIF(Table6[NB BM_C_QTY+F],Table2[[#This Row],[Column2]],Table6[C])</f>
        <v>0</v>
      </c>
      <c r="K81" s="94">
        <f>-1*SUMIF(Table5[CONCAT],Table2[[#This Row],[Column2]],Table5[3])</f>
        <v>0</v>
      </c>
      <c r="L81" s="19"/>
      <c r="M81" s="16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0</v>
      </c>
      <c r="U81" s="20">
        <f>SUM(Table2[[#This Row],[M2B]],Table2[[#This Row],[M2B_h]])</f>
        <v>0</v>
      </c>
      <c r="V81" s="20">
        <f>SUM(Table2[[#This Row],[M3B]],Table2[[#This Row],[M3B_h]])</f>
        <v>0</v>
      </c>
      <c r="W81" s="20">
        <f>SUM(Table2[[#This Row],[M4B]],Table2[[#This Row],[M4B_h]])</f>
        <v>0</v>
      </c>
      <c r="X81" s="20" t="str">
        <f t="shared" si="1"/>
        <v>ARTO MORO</v>
      </c>
      <c r="Y81" s="20" t="e">
        <f>IF(Table2[[#This Row],[NB BM_C_QTY+F]]="",Table2[[#This Row],[Column32]],INDEX([1]!db[QTY X],Table2[[#This Row],[NB BM_C_QTY+F]]))</f>
        <v>#REF!</v>
      </c>
      <c r="Z81" s="20" t="e">
        <f>IF(Table2[[#This Row],[NB BM_C_QTY+F]]="",Table2[[#This Row],[Column33]],INDEX([1]!db[STN X],Table2[[#This Row],[NB BM_C_QTY+F]]))</f>
        <v>#REF!</v>
      </c>
      <c r="AA81" s="20" t="e">
        <f>INDEX([1]!db[SUPPLIER],Table2[[#This Row],[NB BM_C_QTY+F]],0)</f>
        <v>#REF!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81" s="20" t="str">
        <f>Table2[[#This Row],[CONCAT]]&amp;LOWER(SUBSTITUTE(SUBSTITUTE(SUBSTITUTE(Table2[[#This Row],[KET]]&amp;"ARTO MORO"," ",""),")",""),"(",""))</f>
        <v>calljkcc800ch60pcsartomoro</v>
      </c>
      <c r="AD81" s="20" t="e">
        <f>_xlfn.IFNA(MATCH(Table2[[#This Row],[Column2]],[1]!db[NB BM_C_QTY+F],0),"")</f>
        <v>#REF!</v>
      </c>
      <c r="AE81" s="20" t="e">
        <f>_xlfn.IFNA(MATCH(Table2[[#This Row],[Column2]],[2]!Table6[NB BM_C_QTY+F],0),"")</f>
        <v>#REF!</v>
      </c>
      <c r="AF81" s="20" t="e">
        <f>IF(Table2[[#This Row],[NB BM_C_QTY+F]]="",Table2[[#This Row],[KET]],"")</f>
        <v>#REF!</v>
      </c>
      <c r="AG81" s="20" t="e">
        <f>IF(Table2[[#This Row],[Column3]]="","",AJ80)</f>
        <v>#REF!</v>
      </c>
      <c r="AH81" s="20" t="e">
        <f>IF(Table2[[#This Row],[Column3]]="","",AK80)</f>
        <v>#REF!</v>
      </c>
      <c r="AJ81" s="9">
        <v>60</v>
      </c>
      <c r="AK81" s="9" t="s">
        <v>5300</v>
      </c>
    </row>
    <row r="82" spans="1:39">
      <c r="A82" s="9" t="str">
        <f ca="1">IF(Table2[[#This Row],[TT]]&lt;1,"",(COUNT(INDIRECT("a"&amp;ROW(Table2[[#Headers],[//]])&amp;":a"&amp;ROW()-1))+1))</f>
        <v/>
      </c>
      <c r="B82" s="9">
        <v>1</v>
      </c>
      <c r="C82" s="9" t="s">
        <v>2071</v>
      </c>
      <c r="D82" s="16">
        <v>0</v>
      </c>
      <c r="E82" s="16" t="s">
        <v>2103</v>
      </c>
      <c r="F82" s="16" t="e">
        <f>_xlfn.IFNA(Table2[[#This Row],[NB BM_C_QTY+F]],"")</f>
        <v>#REF!</v>
      </c>
      <c r="G82" s="24">
        <f>IF(Table2[[#This Row],[M5B]]="",Table2[[#This Row],[M5B_h]],SUM(Table2[[#This Row],[M5B_h]],Table2[[#This Row],[M5B]]))</f>
        <v>0</v>
      </c>
      <c r="H82" s="18"/>
      <c r="I82" s="94">
        <f>IF(Table2[[#This Row],[M1A]]="",0,Table2[[#This Row],[M1A]]-Table2[[#This Row],[AWAL]]-Table2[[#This Row],[M1MA]]-Table2[[#This Row],[M1KE]])</f>
        <v>0</v>
      </c>
      <c r="J82" s="94">
        <f>SUMIF(Table6[NB BM_C_QTY+F],Table2[[#This Row],[Column2]],Table6[C])</f>
        <v>0</v>
      </c>
      <c r="K82" s="94">
        <f>-1*SUMIF(Table5[CONCAT],Table2[[#This Row],[Column2]],Table5[3])</f>
        <v>0</v>
      </c>
      <c r="L82" s="18"/>
      <c r="M82" s="16" t="str">
        <f>IF(Table2[[#This Row],[M2A]]="","",SUM(Table2[[#This Row],[M2A]]-Table2[[#This Row],[M2B_h]]))</f>
        <v/>
      </c>
      <c r="O82" s="16" t="str">
        <f>IF(Table2[[#This Row],[M3A]]="","",SUM(Table2[[#This Row],[M3A]]-Table2[[#This Row],[M3B_h]]))</f>
        <v/>
      </c>
      <c r="P82" s="9"/>
      <c r="Q82" s="16" t="str">
        <f>IF(Table2[[#This Row],[M4A]]="","",SUM(Table2[[#This Row],[M4A]]-Table2[[#This Row],[M4B_h]]))</f>
        <v/>
      </c>
      <c r="S82" s="16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0</v>
      </c>
      <c r="U82" s="20">
        <f>SUM(Table2[[#This Row],[M2B]],Table2[[#This Row],[M2B_h]])</f>
        <v>0</v>
      </c>
      <c r="V82" s="20">
        <f>SUM(Table2[[#This Row],[M3B]],Table2[[#This Row],[M3B_h]])</f>
        <v>0</v>
      </c>
      <c r="W82" s="20">
        <f>SUM(Table2[[#This Row],[M4B]],Table2[[#This Row],[M4B_h]])</f>
        <v>0</v>
      </c>
      <c r="X82" s="20" t="str">
        <f t="shared" si="1"/>
        <v>ARTO MORO</v>
      </c>
      <c r="Y82" s="20" t="e">
        <f>IF(Table2[[#This Row],[NB BM_C_QTY+F]]="",Table2[[#This Row],[Column32]],INDEX([1]!db[QTY X],Table2[[#This Row],[NB BM_C_QTY+F]]))</f>
        <v>#REF!</v>
      </c>
      <c r="Z82" s="20" t="e">
        <f>IF(Table2[[#This Row],[NB BM_C_QTY+F]]="",Table2[[#This Row],[Column33]],INDEX([1]!db[STN X],Table2[[#This Row],[NB BM_C_QTY+F]]))</f>
        <v>#REF!</v>
      </c>
      <c r="AA82" s="20" t="e">
        <f>INDEX([1]!db[SUPPLIER],Table2[[#This Row],[NB BM_C_QTY+F]],0)</f>
        <v>#REF!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82" s="20" t="str">
        <f>Table2[[#This Row],[CONCAT]]&amp;LOWER(SUBSTITUTE(SUBSTITUTE(SUBSTITUTE(Table2[[#This Row],[KET]]&amp;"ARTO MORO"," ",""),")",""),"(",""))</f>
        <v>calljkcc810ch60pcsartomoro</v>
      </c>
      <c r="AD82" s="20" t="e">
        <f>_xlfn.IFNA(MATCH(Table2[[#This Row],[Column2]],[1]!db[NB BM_C_QTY+F],0),"")</f>
        <v>#REF!</v>
      </c>
      <c r="AE82" s="20" t="e">
        <f>_xlfn.IFNA(MATCH(Table2[[#This Row],[Column2]],[2]!Table6[NB BM_C_QTY+F],0),"")</f>
        <v>#REF!</v>
      </c>
      <c r="AF82" s="20" t="e">
        <f>IF(Table2[[#This Row],[NB BM_C_QTY+F]]="",Table2[[#This Row],[KET]],"")</f>
        <v>#REF!</v>
      </c>
      <c r="AG82" s="20" t="e">
        <f>IF(Table2[[#This Row],[Column3]]="","",AJ81)</f>
        <v>#REF!</v>
      </c>
      <c r="AH82" s="20" t="e">
        <f>IF(Table2[[#This Row],[Column3]]="","",AK81)</f>
        <v>#REF!</v>
      </c>
      <c r="AJ82" s="9">
        <v>60</v>
      </c>
      <c r="AK82" s="9" t="s">
        <v>5300</v>
      </c>
    </row>
    <row r="83" spans="1:39">
      <c r="A83" s="14">
        <f ca="1">IF(Table2[[#This Row],[TT]]&lt;1,"",(COUNT(INDIRECT("a"&amp;ROW(Table2[[#Headers],[//]])&amp;":a"&amp;ROW()-1))+1))</f>
        <v>34</v>
      </c>
      <c r="B83" s="14">
        <v>1</v>
      </c>
      <c r="C83" s="9" t="s">
        <v>2613</v>
      </c>
      <c r="D83" s="16">
        <v>2</v>
      </c>
      <c r="E83" s="16" t="s">
        <v>2103</v>
      </c>
      <c r="F83" s="16" t="e">
        <f>_xlfn.IFNA(Table2[[#This Row],[NB BM_C_QTY+F]],"")</f>
        <v>#REF!</v>
      </c>
      <c r="G83" s="24">
        <f>IF(Table2[[#This Row],[M5B]]="",Table2[[#This Row],[M5B_h]],SUM(Table2[[#This Row],[M5B_h]],Table2[[#This Row],[M5B]]))</f>
        <v>2</v>
      </c>
      <c r="H83" s="19"/>
      <c r="I83" s="94">
        <f>IF(Table2[[#This Row],[M1A]]="",0,Table2[[#This Row],[M1A]]-Table2[[#This Row],[AWAL]]-Table2[[#This Row],[M1MA]]-Table2[[#This Row],[M1KE]])</f>
        <v>0</v>
      </c>
      <c r="J83" s="94">
        <f>SUMIF(Table6[NB BM_C_QTY+F],Table2[[#This Row],[Column2]],Table6[C])</f>
        <v>0</v>
      </c>
      <c r="K83" s="94">
        <f>-1*SUMIF(Table5[CONCAT],Table2[[#This Row],[Column2]],Table5[3])</f>
        <v>0</v>
      </c>
      <c r="L83" s="19"/>
      <c r="M83" s="16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2</v>
      </c>
      <c r="U83" s="20">
        <f>SUM(Table2[[#This Row],[M2B]],Table2[[#This Row],[M2B_h]])</f>
        <v>2</v>
      </c>
      <c r="V83" s="20">
        <f>SUM(Table2[[#This Row],[M3B]],Table2[[#This Row],[M3B_h]])</f>
        <v>2</v>
      </c>
      <c r="W83" s="20">
        <f>SUM(Table2[[#This Row],[M4B]],Table2[[#This Row],[M4B_h]])</f>
        <v>2</v>
      </c>
      <c r="X83" s="20" t="str">
        <f t="shared" si="1"/>
        <v>ARTO MORO</v>
      </c>
      <c r="Y83" s="20" t="e">
        <f>IF(Table2[[#This Row],[NB BM_C_QTY+F]]="",Table2[[#This Row],[Column32]],INDEX([1]!db[QTY X],Table2[[#This Row],[NB BM_C_QTY+F]]))</f>
        <v>#REF!</v>
      </c>
      <c r="Z83" s="20" t="e">
        <f>IF(Table2[[#This Row],[NB BM_C_QTY+F]]="",Table2[[#This Row],[Column33]],INDEX([1]!db[STN X],Table2[[#This Row],[NB BM_C_QTY+F]]))</f>
        <v>#REF!</v>
      </c>
      <c r="AA83" s="20" t="e">
        <f>INDEX([1]!db[SUPPLIER],Table2[[#This Row],[NB BM_C_QTY+F]],0)</f>
        <v>#REF!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83" s="20" t="str">
        <f>Table2[[#This Row],[CONCAT]]&amp;LOWER(SUBSTITUTE(SUBSTITUTE(SUBSTITUTE(Table2[[#This Row],[KET]]&amp;"ARTO MORO"," ",""),")",""),"(",""))</f>
        <v>calljkdtc151660pcsartomoro</v>
      </c>
      <c r="AD83" s="20" t="e">
        <f>_xlfn.IFNA(MATCH(Table2[[#This Row],[Column2]],[1]!db[NB BM_C_QTY+F],0),"")</f>
        <v>#REF!</v>
      </c>
      <c r="AE83" s="20" t="e">
        <f>_xlfn.IFNA(MATCH(Table2[[#This Row],[Column2]],[2]!Table6[NB BM_C_QTY+F],0),"")</f>
        <v>#REF!</v>
      </c>
      <c r="AF83" s="20" t="e">
        <f>IF(Table2[[#This Row],[NB BM_C_QTY+F]]="",Table2[[#This Row],[KET]],"")</f>
        <v>#REF!</v>
      </c>
      <c r="AG83" s="20" t="e">
        <f>IF(Table2[[#This Row],[Column3]]="","",AJ82)</f>
        <v>#REF!</v>
      </c>
      <c r="AH83" s="20" t="e">
        <f>IF(Table2[[#This Row],[Column3]]="","",AK82)</f>
        <v>#REF!</v>
      </c>
      <c r="AJ83" s="9">
        <v>160</v>
      </c>
      <c r="AK83" s="9" t="s">
        <v>5300</v>
      </c>
    </row>
    <row r="84" spans="1:39">
      <c r="A84" s="9" t="str">
        <f ca="1">IF(Table2[[#This Row],[TT]]&lt;1,"",(COUNT(INDIRECT("a"&amp;ROW(Table2[[#Headers],[//]])&amp;":a"&amp;ROW()-1))+1))</f>
        <v/>
      </c>
      <c r="B84" s="9">
        <v>1</v>
      </c>
      <c r="C84" s="9" t="s">
        <v>5214</v>
      </c>
      <c r="D84" s="16">
        <v>0</v>
      </c>
      <c r="E84" s="16" t="s">
        <v>2380</v>
      </c>
      <c r="F84" s="16" t="e">
        <f>_xlfn.IFNA(Table2[[#This Row],[NB BM_C_QTY+F]],"")</f>
        <v>#REF!</v>
      </c>
      <c r="G84" s="24">
        <f>IF(Table2[[#This Row],[M5B]]="",Table2[[#This Row],[M5B_h]],SUM(Table2[[#This Row],[M5B_h]],Table2[[#This Row],[M5B]]))</f>
        <v>0</v>
      </c>
      <c r="H84" s="18"/>
      <c r="I84" s="94">
        <f>IF(Table2[[#This Row],[M1A]]="",0,Table2[[#This Row],[M1A]]-Table2[[#This Row],[AWAL]]-Table2[[#This Row],[M1MA]]-Table2[[#This Row],[M1KE]])</f>
        <v>0</v>
      </c>
      <c r="J84" s="94">
        <f>SUMIF(Table6[NB BM_C_QTY+F],Table2[[#This Row],[Column2]],Table6[C])</f>
        <v>0</v>
      </c>
      <c r="K84" s="94">
        <f>-1*SUMIF(Table5[CONCAT],Table2[[#This Row],[Column2]],Table5[3])</f>
        <v>0</v>
      </c>
      <c r="L84" s="18"/>
      <c r="M84" s="16" t="str">
        <f>IF(Table2[[#This Row],[M2A]]="","",SUM(Table2[[#This Row],[M2A]]-Table2[[#This Row],[M2B_h]]))</f>
        <v/>
      </c>
      <c r="O84" s="16" t="str">
        <f>IF(Table2[[#This Row],[M3A]]="","",SUM(Table2[[#This Row],[M3A]]-Table2[[#This Row],[M3B_h]]))</f>
        <v/>
      </c>
      <c r="P84" s="9"/>
      <c r="Q84" s="16" t="str">
        <f>IF(Table2[[#This Row],[M4A]]="","",SUM(Table2[[#This Row],[M4A]]-Table2[[#This Row],[M4B_h]]))</f>
        <v/>
      </c>
      <c r="S84" s="16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0</v>
      </c>
      <c r="U84" s="20">
        <f>SUM(Table2[[#This Row],[M2B]],Table2[[#This Row],[M2B_h]])</f>
        <v>0</v>
      </c>
      <c r="V84" s="20">
        <f>SUM(Table2[[#This Row],[M3B]],Table2[[#This Row],[M3B_h]])</f>
        <v>0</v>
      </c>
      <c r="W84" s="20">
        <f>SUM(Table2[[#This Row],[M4B]],Table2[[#This Row],[M4B_h]])</f>
        <v>0</v>
      </c>
      <c r="X84" s="20" t="str">
        <f t="shared" si="1"/>
        <v>ARTO MORO</v>
      </c>
      <c r="Y84" s="20" t="e">
        <f>IF(Table2[[#This Row],[NB BM_C_QTY+F]]="",Table2[[#This Row],[Column32]],INDEX([1]!db[QTY X],Table2[[#This Row],[NB BM_C_QTY+F]]))</f>
        <v>#REF!</v>
      </c>
      <c r="Z84" s="20" t="e">
        <f>IF(Table2[[#This Row],[NB BM_C_QTY+F]]="",Table2[[#This Row],[Column33]],INDEX([1]!db[STN X],Table2[[#This Row],[NB BM_C_QTY+F]]))</f>
        <v>#REF!</v>
      </c>
      <c r="AA84" s="20" t="e">
        <f>INDEX([1]!db[SUPPLIER],Table2[[#This Row],[NB BM_C_QTY+F]],0)</f>
        <v>#REF!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84" s="20" t="str">
        <f>Table2[[#This Row],[CONCAT]]&amp;LOWER(SUBSTITUTE(SUBSTITUTE(SUBSTITUTE(Table2[[#This Row],[KET]]&amp;"ARTO MORO"," ",""),")",""),"(",""))</f>
        <v>calljkpkc0711hc160pcsartomoro</v>
      </c>
      <c r="AD84" s="20" t="e">
        <f>_xlfn.IFNA(MATCH(Table2[[#This Row],[Column2]],[1]!db[NB BM_C_QTY+F],0),"")</f>
        <v>#REF!</v>
      </c>
      <c r="AE84" s="20" t="e">
        <f>_xlfn.IFNA(MATCH(Table2[[#This Row],[Column2]],[2]!Table6[NB BM_C_QTY+F],0),"")</f>
        <v>#REF!</v>
      </c>
      <c r="AF84" s="20" t="e">
        <f>IF(Table2[[#This Row],[NB BM_C_QTY+F]]="",Table2[[#This Row],[KET]],"")</f>
        <v>#REF!</v>
      </c>
      <c r="AG84" s="20" t="e">
        <f>IF(Table2[[#This Row],[Column3]]="","",AJ83)</f>
        <v>#REF!</v>
      </c>
      <c r="AH84" s="20" t="e">
        <f>IF(Table2[[#This Row],[Column3]]="","",AK83)</f>
        <v>#REF!</v>
      </c>
      <c r="AJ84" s="9">
        <v>24</v>
      </c>
      <c r="AK84" s="9" t="s">
        <v>5293</v>
      </c>
    </row>
    <row r="85" spans="1:39">
      <c r="A85" s="14" t="str">
        <f ca="1">IF(Table2[[#This Row],[TT]]&lt;1,"",(COUNT(INDIRECT("a"&amp;ROW(Table2[[#Headers],[//]])&amp;":a"&amp;ROW()-1))+1))</f>
        <v/>
      </c>
      <c r="B85" s="14">
        <v>1</v>
      </c>
      <c r="C85" s="9" t="s">
        <v>5256</v>
      </c>
      <c r="D85" s="16">
        <v>0</v>
      </c>
      <c r="E85" s="16" t="s">
        <v>2034</v>
      </c>
      <c r="F85" s="16" t="e">
        <f>_xlfn.IFNA(Table2[[#This Row],[NB BM_C_QTY+F]],"")</f>
        <v>#REF!</v>
      </c>
      <c r="G85" s="24">
        <f>IF(Table2[[#This Row],[M5B]]="",Table2[[#This Row],[M5B_h]],SUM(Table2[[#This Row],[M5B_h]],Table2[[#This Row],[M5B]]))</f>
        <v>0</v>
      </c>
      <c r="H85" s="19"/>
      <c r="I85" s="94">
        <f>IF(Table2[[#This Row],[M1A]]="",0,Table2[[#This Row],[M1A]]-Table2[[#This Row],[AWAL]]-Table2[[#This Row],[M1MA]]-Table2[[#This Row],[M1KE]])</f>
        <v>0</v>
      </c>
      <c r="J85" s="94">
        <f>SUMIF(Table6[NB BM_C_QTY+F],Table2[[#This Row],[Column2]],Table6[C])</f>
        <v>0</v>
      </c>
      <c r="K85" s="94">
        <f>-1*SUMIF(Table5[CONCAT],Table2[[#This Row],[Column2]],Table5[3])</f>
        <v>0</v>
      </c>
      <c r="L85" s="19"/>
      <c r="M85" s="16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0</v>
      </c>
      <c r="U85" s="20">
        <f>SUM(Table2[[#This Row],[M2B]],Table2[[#This Row],[M2B_h]])</f>
        <v>0</v>
      </c>
      <c r="V85" s="20">
        <f>SUM(Table2[[#This Row],[M3B]],Table2[[#This Row],[M3B_h]])</f>
        <v>0</v>
      </c>
      <c r="W85" s="20">
        <f>SUM(Table2[[#This Row],[M4B]],Table2[[#This Row],[M4B_h]])</f>
        <v>0</v>
      </c>
      <c r="X85" s="20" t="str">
        <f t="shared" si="1"/>
        <v>ARTO MORO</v>
      </c>
      <c r="Y85" s="20" t="e">
        <f>IF(Table2[[#This Row],[NB BM_C_QTY+F]]="",Table2[[#This Row],[Column32]],INDEX([1]!db[QTY X],Table2[[#This Row],[NB BM_C_QTY+F]]))</f>
        <v>#REF!</v>
      </c>
      <c r="Z85" s="20" t="e">
        <f>IF(Table2[[#This Row],[NB BM_C_QTY+F]]="",Table2[[#This Row],[Column33]],INDEX([1]!db[STN X],Table2[[#This Row],[NB BM_C_QTY+F]]))</f>
        <v>#REF!</v>
      </c>
      <c r="AA85" s="20" t="e">
        <f>INDEX([1]!db[SUPPLIER],Table2[[#This Row],[NB BM_C_QTY+F]],0)</f>
        <v>#REF!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85" s="20" t="str">
        <f>Table2[[#This Row],[CONCAT]]&amp;LOWER(SUBSTITUTE(SUBSTITUTE(SUBSTITUTE(Table2[[#This Row],[KET]]&amp;"ARTO MORO"," ",""),")",""),"(",""))</f>
        <v>clipjkc310024lsnartomoro</v>
      </c>
      <c r="AD85" s="20" t="e">
        <f>_xlfn.IFNA(MATCH(Table2[[#This Row],[Column2]],[1]!db[NB BM_C_QTY+F],0),"")</f>
        <v>#REF!</v>
      </c>
      <c r="AE85" s="20" t="e">
        <f>_xlfn.IFNA(MATCH(Table2[[#This Row],[Column2]],[2]!Table6[NB BM_C_QTY+F],0),"")</f>
        <v>#REF!</v>
      </c>
      <c r="AF85" s="20" t="e">
        <f>IF(Table2[[#This Row],[NB BM_C_QTY+F]]="",Table2[[#This Row],[KET]],"")</f>
        <v>#REF!</v>
      </c>
      <c r="AG85" s="20" t="e">
        <f>IF(Table2[[#This Row],[Column3]]="","",AJ84)</f>
        <v>#REF!</v>
      </c>
      <c r="AH85" s="20" t="e">
        <f>IF(Table2[[#This Row],[Column3]]="","",AK84)</f>
        <v>#REF!</v>
      </c>
      <c r="AJ85" s="9">
        <v>500</v>
      </c>
      <c r="AK85" s="9" t="s">
        <v>5375</v>
      </c>
    </row>
    <row r="86" spans="1:39">
      <c r="A86" s="9" t="str">
        <f ca="1">IF(Table2[[#This Row],[TT]]&lt;1,"",(COUNT(INDIRECT("a"&amp;ROW(Table2[[#Headers],[//]])&amp;":a"&amp;ROW()-1))+1))</f>
        <v/>
      </c>
      <c r="B86" s="9">
        <v>1</v>
      </c>
      <c r="C86" s="9" t="s">
        <v>3630</v>
      </c>
      <c r="D86" s="16">
        <v>0</v>
      </c>
      <c r="E86" s="16" t="s">
        <v>2105</v>
      </c>
      <c r="F86" s="16" t="e">
        <f>_xlfn.IFNA(Table2[[#This Row],[NB BM_C_QTY+F]],"")</f>
        <v>#REF!</v>
      </c>
      <c r="G86" s="24">
        <f>IF(Table2[[#This Row],[M5B]]="",Table2[[#This Row],[M5B_h]],SUM(Table2[[#This Row],[M5B_h]],Table2[[#This Row],[M5B]]))</f>
        <v>0</v>
      </c>
      <c r="H86" s="18"/>
      <c r="I86" s="94">
        <f>IF(Table2[[#This Row],[M1A]]="",0,Table2[[#This Row],[M1A]]-Table2[[#This Row],[AWAL]]-Table2[[#This Row],[M1MA]]-Table2[[#This Row],[M1KE]])</f>
        <v>0</v>
      </c>
      <c r="J86" s="94">
        <f>SUMIF(Table6[NB BM_C_QTY+F],Table2[[#This Row],[Column2]],Table6[C])</f>
        <v>0</v>
      </c>
      <c r="K86" s="94">
        <f>-1*SUMIF(Table5[CONCAT],Table2[[#This Row],[Column2]],Table5[3])</f>
        <v>0</v>
      </c>
      <c r="L86" s="18"/>
      <c r="M86" s="16" t="str">
        <f>IF(Table2[[#This Row],[M2A]]="","",SUM(Table2[[#This Row],[M2A]]-Table2[[#This Row],[M2B_h]]))</f>
        <v/>
      </c>
      <c r="O86" s="16" t="str">
        <f>IF(Table2[[#This Row],[M3A]]="","",SUM(Table2[[#This Row],[M3A]]-Table2[[#This Row],[M3B_h]]))</f>
        <v/>
      </c>
      <c r="P86" s="9"/>
      <c r="Q86" s="16" t="str">
        <f>IF(Table2[[#This Row],[M4A]]="","",SUM(Table2[[#This Row],[M4A]]-Table2[[#This Row],[M4B_h]]))</f>
        <v/>
      </c>
      <c r="S86" s="16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0</v>
      </c>
      <c r="U86" s="20">
        <f>SUM(Table2[[#This Row],[M2B]],Table2[[#This Row],[M2B_h]])</f>
        <v>0</v>
      </c>
      <c r="V86" s="20">
        <f>SUM(Table2[[#This Row],[M3B]],Table2[[#This Row],[M3B_h]])</f>
        <v>0</v>
      </c>
      <c r="W86" s="20">
        <f>SUM(Table2[[#This Row],[M4B]],Table2[[#This Row],[M4B_h]])</f>
        <v>0</v>
      </c>
      <c r="X86" s="20" t="str">
        <f t="shared" si="1"/>
        <v>ARTO MORO</v>
      </c>
      <c r="Y86" s="20" t="e">
        <f>IF(Table2[[#This Row],[NB BM_C_QTY+F]]="",Table2[[#This Row],[Column32]],INDEX([1]!db[QTY X],Table2[[#This Row],[NB BM_C_QTY+F]]))</f>
        <v>#REF!</v>
      </c>
      <c r="Z86" s="20" t="e">
        <f>IF(Table2[[#This Row],[NB BM_C_QTY+F]]="",Table2[[#This Row],[Column33]],INDEX([1]!db[STN X],Table2[[#This Row],[NB BM_C_QTY+F]]))</f>
        <v>#REF!</v>
      </c>
      <c r="AA86" s="20" t="e">
        <f>INDEX([1]!db[SUPPLIER],Table2[[#This Row],[NB BM_C_QTY+F]],0)</f>
        <v>#REF!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86" s="20" t="str">
        <f>Table2[[#This Row],[CONCAT]]&amp;LOWER(SUBSTITUTE(SUBSTITUTE(SUBSTITUTE(Table2[[#This Row],[KET]]&amp;"ARTO MORO"," ",""),")",""),"(",""))</f>
        <v>clipjkno1500boxartomoro</v>
      </c>
      <c r="AD86" s="20" t="e">
        <f>_xlfn.IFNA(MATCH(Table2[[#This Row],[Column2]],[1]!db[NB BM_C_QTY+F],0),"")</f>
        <v>#REF!</v>
      </c>
      <c r="AE86" s="20" t="e">
        <f>_xlfn.IFNA(MATCH(Table2[[#This Row],[Column2]],[2]!Table6[NB BM_C_QTY+F],0),"")</f>
        <v>#REF!</v>
      </c>
      <c r="AF86" s="20" t="e">
        <f>IF(Table2[[#This Row],[NB BM_C_QTY+F]]="",Table2[[#This Row],[KET]],"")</f>
        <v>#REF!</v>
      </c>
      <c r="AG86" s="20" t="e">
        <f>IF(Table2[[#This Row],[Column3]]="","",AJ85)</f>
        <v>#REF!</v>
      </c>
      <c r="AH86" s="20" t="e">
        <f>IF(Table2[[#This Row],[Column3]]="","",AK85)</f>
        <v>#REF!</v>
      </c>
      <c r="AJ86" s="9">
        <v>500</v>
      </c>
      <c r="AK86" s="9" t="s">
        <v>5375</v>
      </c>
    </row>
    <row r="87" spans="1:39">
      <c r="A87" s="9" t="str">
        <f ca="1">IF(Table2[[#This Row],[TT]]&lt;1,"",(COUNT(INDIRECT("a"&amp;ROW(Table2[[#Headers],[//]])&amp;":a"&amp;ROW()-1))+1))</f>
        <v/>
      </c>
      <c r="B87" s="9">
        <v>1</v>
      </c>
      <c r="C87" s="9" t="s">
        <v>5252</v>
      </c>
      <c r="D87" s="16">
        <v>0</v>
      </c>
      <c r="E87" s="16" t="s">
        <v>2105</v>
      </c>
      <c r="F87" s="16" t="e">
        <f>_xlfn.IFNA(Table2[[#This Row],[NB BM_C_QTY+F]],"")</f>
        <v>#REF!</v>
      </c>
      <c r="G87" s="24">
        <f>IF(Table2[[#This Row],[M5B]]="",Table2[[#This Row],[M5B_h]],SUM(Table2[[#This Row],[M5B_h]],Table2[[#This Row],[M5B]]))</f>
        <v>0</v>
      </c>
      <c r="H87" s="18"/>
      <c r="I87" s="94">
        <f>IF(Table2[[#This Row],[M1A]]="",0,Table2[[#This Row],[M1A]]-Table2[[#This Row],[AWAL]]-Table2[[#This Row],[M1MA]]-Table2[[#This Row],[M1KE]])</f>
        <v>0</v>
      </c>
      <c r="J87" s="94">
        <f>SUMIF(Table6[NB BM_C_QTY+F],Table2[[#This Row],[Column2]],Table6[C])</f>
        <v>0</v>
      </c>
      <c r="K87" s="94">
        <f>-1*SUMIF(Table5[CONCAT],Table2[[#This Row],[Column2]],Table5[3])</f>
        <v>0</v>
      </c>
      <c r="L87" s="18"/>
      <c r="M87" s="16" t="str">
        <f>IF(Table2[[#This Row],[M2A]]="","",SUM(Table2[[#This Row],[M2A]]-Table2[[#This Row],[M2B_h]]))</f>
        <v/>
      </c>
      <c r="O87" s="16" t="str">
        <f>IF(Table2[[#This Row],[M3A]]="","",SUM(Table2[[#This Row],[M3A]]-Table2[[#This Row],[M3B_h]]))</f>
        <v/>
      </c>
      <c r="P87" s="9"/>
      <c r="Q87" s="16" t="str">
        <f>IF(Table2[[#This Row],[M4A]]="","",SUM(Table2[[#This Row],[M4A]]-Table2[[#This Row],[M4B_h]]))</f>
        <v/>
      </c>
      <c r="S87" s="16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0</v>
      </c>
      <c r="U87" s="20">
        <f>SUM(Table2[[#This Row],[M2B]],Table2[[#This Row],[M2B_h]])</f>
        <v>0</v>
      </c>
      <c r="V87" s="20">
        <f>SUM(Table2[[#This Row],[M3B]],Table2[[#This Row],[M3B_h]])</f>
        <v>0</v>
      </c>
      <c r="W87" s="20">
        <f>SUM(Table2[[#This Row],[M4B]],Table2[[#This Row],[M4B_h]])</f>
        <v>0</v>
      </c>
      <c r="X87" s="20" t="str">
        <f t="shared" si="1"/>
        <v>ARTO MORO</v>
      </c>
      <c r="Y87" s="20" t="e">
        <f>IF(Table2[[#This Row],[NB BM_C_QTY+F]]="",Table2[[#This Row],[Column32]],INDEX([1]!db[QTY X],Table2[[#This Row],[NB BM_C_QTY+F]]))</f>
        <v>#REF!</v>
      </c>
      <c r="Z87" s="20" t="e">
        <f>IF(Table2[[#This Row],[NB BM_C_QTY+F]]="",Table2[[#This Row],[Column33]],INDEX([1]!db[STN X],Table2[[#This Row],[NB BM_C_QTY+F]]))</f>
        <v>#REF!</v>
      </c>
      <c r="AA87" s="20" t="e">
        <f>INDEX([1]!db[SUPPLIER],Table2[[#This Row],[NB BM_C_QTY+F]],0)</f>
        <v>#REF!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87" s="20" t="str">
        <f>Table2[[#This Row],[CONCAT]]&amp;LOWER(SUBSTITUTE(SUBSTITUTE(SUBSTITUTE(Table2[[#This Row],[KET]]&amp;"ARTO MORO"," ",""),")",""),"(",""))</f>
        <v>clipjkno3500boxartomoro</v>
      </c>
      <c r="AD87" s="20" t="e">
        <f>_xlfn.IFNA(MATCH(Table2[[#This Row],[Column2]],[1]!db[NB BM_C_QTY+F],0),"")</f>
        <v>#REF!</v>
      </c>
      <c r="AE87" s="20" t="e">
        <f>_xlfn.IFNA(MATCH(Table2[[#This Row],[Column2]],[2]!Table6[NB BM_C_QTY+F],0),"")</f>
        <v>#REF!</v>
      </c>
      <c r="AF87" s="20" t="e">
        <f>IF(Table2[[#This Row],[NB BM_C_QTY+F]]="",Table2[[#This Row],[KET]],"")</f>
        <v>#REF!</v>
      </c>
      <c r="AG87" s="20" t="e">
        <f>IF(Table2[[#This Row],[Column3]]="","",AJ86)</f>
        <v>#REF!</v>
      </c>
      <c r="AH87" s="20" t="e">
        <f>IF(Table2[[#This Row],[Column3]]="","",AK86)</f>
        <v>#REF!</v>
      </c>
      <c r="AJ87" s="9">
        <v>200</v>
      </c>
      <c r="AK87" s="9" t="s">
        <v>5375</v>
      </c>
    </row>
    <row r="88" spans="1:39">
      <c r="A88" s="9" t="str">
        <f ca="1">IF(Table2[[#This Row],[TT]]&lt;1,"",(COUNT(INDIRECT("a"&amp;ROW(Table2[[#Headers],[//]])&amp;":a"&amp;ROW()-1))+1))</f>
        <v/>
      </c>
      <c r="B88" s="9">
        <v>1</v>
      </c>
      <c r="C88" s="9" t="s">
        <v>5253</v>
      </c>
      <c r="D88" s="16">
        <v>0</v>
      </c>
      <c r="E88" s="16" t="s">
        <v>2104</v>
      </c>
      <c r="F88" s="16" t="e">
        <f>_xlfn.IFNA(Table2[[#This Row],[NB BM_C_QTY+F]],"")</f>
        <v>#REF!</v>
      </c>
      <c r="G88" s="24">
        <f>IF(Table2[[#This Row],[M5B]]="",Table2[[#This Row],[M5B_h]],SUM(Table2[[#This Row],[M5B_h]],Table2[[#This Row],[M5B]]))</f>
        <v>0</v>
      </c>
      <c r="H88" s="18"/>
      <c r="I88" s="94">
        <f>IF(Table2[[#This Row],[M1A]]="",0,Table2[[#This Row],[M1A]]-Table2[[#This Row],[AWAL]]-Table2[[#This Row],[M1MA]]-Table2[[#This Row],[M1KE]])</f>
        <v>0</v>
      </c>
      <c r="J88" s="94">
        <f>SUMIF(Table6[NB BM_C_QTY+F],Table2[[#This Row],[Column2]],Table6[C])</f>
        <v>0</v>
      </c>
      <c r="K88" s="94">
        <f>-1*SUMIF(Table5[CONCAT],Table2[[#This Row],[Column2]],Table5[3])</f>
        <v>0</v>
      </c>
      <c r="L88" s="18"/>
      <c r="M88" s="16" t="str">
        <f>IF(Table2[[#This Row],[M2A]]="","",SUM(Table2[[#This Row],[M2A]]-Table2[[#This Row],[M2B_h]]))</f>
        <v/>
      </c>
      <c r="O88" s="16" t="str">
        <f>IF(Table2[[#This Row],[M3A]]="","",SUM(Table2[[#This Row],[M3A]]-Table2[[#This Row],[M3B_h]]))</f>
        <v/>
      </c>
      <c r="P88" s="9"/>
      <c r="Q88" s="16" t="str">
        <f>IF(Table2[[#This Row],[M4A]]="","",SUM(Table2[[#This Row],[M4A]]-Table2[[#This Row],[M4B_h]]))</f>
        <v/>
      </c>
      <c r="S88" s="16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0</v>
      </c>
      <c r="U88" s="20">
        <f>SUM(Table2[[#This Row],[M2B]],Table2[[#This Row],[M2B_h]])</f>
        <v>0</v>
      </c>
      <c r="V88" s="20">
        <f>SUM(Table2[[#This Row],[M3B]],Table2[[#This Row],[M3B_h]])</f>
        <v>0</v>
      </c>
      <c r="W88" s="20">
        <f>SUM(Table2[[#This Row],[M4B]],Table2[[#This Row],[M4B_h]])</f>
        <v>0</v>
      </c>
      <c r="X88" s="20" t="str">
        <f t="shared" si="1"/>
        <v>ARTO MORO</v>
      </c>
      <c r="Y88" s="20" t="e">
        <f>IF(Table2[[#This Row],[NB BM_C_QTY+F]]="",Table2[[#This Row],[Column32]],INDEX([1]!db[QTY X],Table2[[#This Row],[NB BM_C_QTY+F]]))</f>
        <v>#REF!</v>
      </c>
      <c r="Z88" s="20" t="e">
        <f>IF(Table2[[#This Row],[NB BM_C_QTY+F]]="",Table2[[#This Row],[Column33]],INDEX([1]!db[STN X],Table2[[#This Row],[NB BM_C_QTY+F]]))</f>
        <v>#REF!</v>
      </c>
      <c r="AA88" s="20" t="e">
        <f>INDEX([1]!db[SUPPLIER],Table2[[#This Row],[NB BM_C_QTY+F]],0)</f>
        <v>#REF!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88" s="20" t="str">
        <f>Table2[[#This Row],[CONCAT]]&amp;LOWER(SUBSTITUTE(SUBSTITUTE(SUBSTITUTE(Table2[[#This Row],[KET]]&amp;"ARTO MORO"," ",""),")",""),"(",""))</f>
        <v>clipjkno5200boxartomoro</v>
      </c>
      <c r="AD88" s="20" t="e">
        <f>_xlfn.IFNA(MATCH(Table2[[#This Row],[Column2]],[1]!db[NB BM_C_QTY+F],0),"")</f>
        <v>#REF!</v>
      </c>
      <c r="AE88" s="20" t="e">
        <f>_xlfn.IFNA(MATCH(Table2[[#This Row],[Column2]],[2]!Table6[NB BM_C_QTY+F],0),"")</f>
        <v>#REF!</v>
      </c>
      <c r="AF88" s="20" t="e">
        <f>IF(Table2[[#This Row],[NB BM_C_QTY+F]]="",Table2[[#This Row],[KET]],"")</f>
        <v>#REF!</v>
      </c>
      <c r="AG88" s="20" t="e">
        <f>IF(Table2[[#This Row],[Column3]]="","",AJ87)</f>
        <v>#REF!</v>
      </c>
      <c r="AH88" s="20" t="e">
        <f>IF(Table2[[#This Row],[Column3]]="","",AK87)</f>
        <v>#REF!</v>
      </c>
      <c r="AJ88" s="9">
        <v>48</v>
      </c>
      <c r="AK88" s="9" t="s">
        <v>5293</v>
      </c>
    </row>
    <row r="89" spans="1:39">
      <c r="A89" s="14" t="str">
        <f ca="1">IF(Table2[[#This Row],[TT]]&lt;1,"",(COUNT(INDIRECT("a"&amp;ROW(Table2[[#Headers],[//]])&amp;":a"&amp;ROW()-1))+1))</f>
        <v/>
      </c>
      <c r="B89" s="14">
        <v>1</v>
      </c>
      <c r="C89" s="9" t="s">
        <v>5257</v>
      </c>
      <c r="D89" s="16">
        <v>0</v>
      </c>
      <c r="E89" s="16" t="s">
        <v>2037</v>
      </c>
      <c r="F89" s="16" t="e">
        <f>_xlfn.IFNA(Table2[[#This Row],[NB BM_C_QTY+F]],"")</f>
        <v>#REF!</v>
      </c>
      <c r="G89" s="24">
        <f>IF(Table2[[#This Row],[M5B]]="",Table2[[#This Row],[M5B_h]],SUM(Table2[[#This Row],[M5B_h]],Table2[[#This Row],[M5B]]))</f>
        <v>0</v>
      </c>
      <c r="I89" s="94">
        <f>IF(Table2[[#This Row],[M1A]]="",0,Table2[[#This Row],[M1A]]-Table2[[#This Row],[AWAL]]-Table2[[#This Row],[M1MA]]-Table2[[#This Row],[M1KE]])</f>
        <v>0</v>
      </c>
      <c r="J89" s="94">
        <f>SUMIF(Table6[NB BM_C_QTY+F],Table2[[#This Row],[Column2]],Table6[C])</f>
        <v>0</v>
      </c>
      <c r="K89" s="94">
        <f>-1*SUMIF(Table5[CONCAT],Table2[[#This Row],[Column2]],Table5[3])</f>
        <v>0</v>
      </c>
      <c r="L89" s="19"/>
      <c r="M89" s="17" t="str">
        <f>IF(Table2[[#This Row],[M2A]]="","",SUM(Table2[[#This Row],[M2A]]-Table2[[#This Row],[M2B_h]]))</f>
        <v/>
      </c>
      <c r="O89" s="17" t="str">
        <f>IF(Table2[[#This Row],[M3A]]="","",SUM(Table2[[#This Row],[M3A]]-Table2[[#This Row],[M3B_h]]))</f>
        <v/>
      </c>
      <c r="Q89" s="17" t="str">
        <f>IF(Table2[[#This Row],[M4A]]="","",SUM(Table2[[#This Row],[M4A]]-Table2[[#This Row],[M4B_h]]))</f>
        <v/>
      </c>
      <c r="R89" s="17"/>
      <c r="S89" s="17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0</v>
      </c>
      <c r="U89" s="20">
        <f>SUM(Table2[[#This Row],[M2B]],Table2[[#This Row],[M2B_h]])</f>
        <v>0</v>
      </c>
      <c r="V89" s="20">
        <f>SUM(Table2[[#This Row],[M3B]],Table2[[#This Row],[M3B_h]])</f>
        <v>0</v>
      </c>
      <c r="W89" s="20">
        <f>SUM(Table2[[#This Row],[M4B]],Table2[[#This Row],[M4B_h]])</f>
        <v>0</v>
      </c>
      <c r="X89" s="20" t="str">
        <f t="shared" si="1"/>
        <v>ARTO MORO</v>
      </c>
      <c r="Y89" s="20" t="e">
        <f>IF(Table2[[#This Row],[NB BM_C_QTY+F]]="",Table2[[#This Row],[Column32]],INDEX([1]!db[QTY X],Table2[[#This Row],[NB BM_C_QTY+F]]))</f>
        <v>#REF!</v>
      </c>
      <c r="Z89" s="20" t="e">
        <f>IF(Table2[[#This Row],[NB BM_C_QTY+F]]="",Table2[[#This Row],[Column33]],INDEX([1]!db[STN X],Table2[[#This Row],[NB BM_C_QTY+F]]))</f>
        <v>#REF!</v>
      </c>
      <c r="AA89" s="20" t="e">
        <f>INDEX([1]!db[SUPPLIER],Table2[[#This Row],[NB BM_C_QTY+F]],0)</f>
        <v>#REF!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89" s="20" t="str">
        <f>Table2[[#This Row],[CONCAT]]&amp;LOWER(SUBSTITUTE(SUBSTITUTE(SUBSTITUTE(Table2[[#This Row],[KET]]&amp;"ARTO MORO"," ",""),")",""),"(",""))</f>
        <v>clipkenko310048lsnartomoro</v>
      </c>
      <c r="AD89" s="20" t="e">
        <f>_xlfn.IFNA(MATCH(Table2[[#This Row],[Column2]],[1]!db[NB BM_C_QTY+F],0),"")</f>
        <v>#REF!</v>
      </c>
      <c r="AE89" s="20" t="e">
        <f>_xlfn.IFNA(MATCH(Table2[[#This Row],[Column2]],[2]!Table6[NB BM_C_QTY+F],0),"")</f>
        <v>#REF!</v>
      </c>
      <c r="AF89" s="20" t="e">
        <f>IF(Table2[[#This Row],[NB BM_C_QTY+F]]="",Table2[[#This Row],[KET]],"")</f>
        <v>#REF!</v>
      </c>
      <c r="AG89" s="20" t="e">
        <f>IF(Table2[[#This Row],[Column3]]="","",AJ88)</f>
        <v>#REF!</v>
      </c>
      <c r="AH89" s="20" t="e">
        <f>IF(Table2[[#This Row],[Column3]]="","",AK88)</f>
        <v>#REF!</v>
      </c>
      <c r="AJ89" s="9">
        <v>500</v>
      </c>
      <c r="AK89" s="9" t="s">
        <v>5375</v>
      </c>
    </row>
    <row r="90" spans="1:39">
      <c r="A90" s="9" t="str">
        <f ca="1">IF(Table2[[#This Row],[TT]]&lt;1,"",(COUNT(INDIRECT("a"&amp;ROW(Table2[[#Headers],[//]])&amp;":a"&amp;ROW()-1))+1))</f>
        <v/>
      </c>
      <c r="B90" s="9">
        <v>1</v>
      </c>
      <c r="C90" s="9" t="s">
        <v>3488</v>
      </c>
      <c r="D90" s="16">
        <v>0</v>
      </c>
      <c r="E90" s="16" t="s">
        <v>2105</v>
      </c>
      <c r="F90" s="16" t="e">
        <f>_xlfn.IFNA(Table2[[#This Row],[NB BM_C_QTY+F]],"")</f>
        <v>#REF!</v>
      </c>
      <c r="G90" s="24">
        <f>IF(Table2[[#This Row],[M5B]]="",Table2[[#This Row],[M5B_h]],SUM(Table2[[#This Row],[M5B_h]],Table2[[#This Row],[M5B]]))</f>
        <v>0</v>
      </c>
      <c r="H90" s="18"/>
      <c r="I90" s="94">
        <f>IF(Table2[[#This Row],[M1A]]="",0,Table2[[#This Row],[M1A]]-Table2[[#This Row],[AWAL]]-Table2[[#This Row],[M1MA]]-Table2[[#This Row],[M1KE]])</f>
        <v>0</v>
      </c>
      <c r="J90" s="94">
        <f>SUMIF(Table6[NB BM_C_QTY+F],Table2[[#This Row],[Column2]],Table6[C])</f>
        <v>0</v>
      </c>
      <c r="K90" s="94">
        <f>-1*SUMIF(Table5[CONCAT],Table2[[#This Row],[Column2]],Table5[3])</f>
        <v>0</v>
      </c>
      <c r="L90" s="18"/>
      <c r="M90" s="16" t="str">
        <f>IF(Table2[[#This Row],[M2A]]="","",SUM(Table2[[#This Row],[M2A]]-Table2[[#This Row],[M2B_h]]))</f>
        <v/>
      </c>
      <c r="O90" s="16" t="str">
        <f>IF(Table2[[#This Row],[M3A]]="","",SUM(Table2[[#This Row],[M3A]]-Table2[[#This Row],[M3B_h]]))</f>
        <v/>
      </c>
      <c r="P90" s="9"/>
      <c r="Q90" s="16" t="str">
        <f>IF(Table2[[#This Row],[M4A]]="","",SUM(Table2[[#This Row],[M4A]]-Table2[[#This Row],[M4B_h]]))</f>
        <v/>
      </c>
      <c r="S90" s="16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0</v>
      </c>
      <c r="U90" s="20">
        <f>SUM(Table2[[#This Row],[M2B]],Table2[[#This Row],[M2B_h]])</f>
        <v>0</v>
      </c>
      <c r="V90" s="20">
        <f>SUM(Table2[[#This Row],[M3B]],Table2[[#This Row],[M3B_h]])</f>
        <v>0</v>
      </c>
      <c r="W90" s="20">
        <f>SUM(Table2[[#This Row],[M4B]],Table2[[#This Row],[M4B_h]])</f>
        <v>0</v>
      </c>
      <c r="X90" s="20" t="str">
        <f t="shared" si="1"/>
        <v>ARTO MORO</v>
      </c>
      <c r="Y90" s="20" t="e">
        <f>IF(Table2[[#This Row],[NB BM_C_QTY+F]]="",Table2[[#This Row],[Column32]],INDEX([1]!db[QTY X],Table2[[#This Row],[NB BM_C_QTY+F]]))</f>
        <v>#REF!</v>
      </c>
      <c r="Z90" s="20" t="e">
        <f>IF(Table2[[#This Row],[NB BM_C_QTY+F]]="",Table2[[#This Row],[Column33]],INDEX([1]!db[STN X],Table2[[#This Row],[NB BM_C_QTY+F]]))</f>
        <v>#REF!</v>
      </c>
      <c r="AA90" s="20" t="e">
        <f>INDEX([1]!db[SUPPLIER],Table2[[#This Row],[NB BM_C_QTY+F]],0)</f>
        <v>#REF!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90" s="20" t="str">
        <f>Table2[[#This Row],[CONCAT]]&amp;LOWER(SUBSTITUTE(SUBSTITUTE(SUBSTITUTE(Table2[[#This Row],[KET]]&amp;"ARTO MORO"," ",""),")",""),"(",""))</f>
        <v>clipkenkono1500boxartomoro</v>
      </c>
      <c r="AD90" s="20" t="e">
        <f>_xlfn.IFNA(MATCH(Table2[[#This Row],[Column2]],[1]!db[NB BM_C_QTY+F],0),"")</f>
        <v>#REF!</v>
      </c>
      <c r="AE90" s="20" t="e">
        <f>_xlfn.IFNA(MATCH(Table2[[#This Row],[Column2]],[2]!Table6[NB BM_C_QTY+F],0),"")</f>
        <v>#REF!</v>
      </c>
      <c r="AF90" s="20" t="e">
        <f>IF(Table2[[#This Row],[NB BM_C_QTY+F]]="",Table2[[#This Row],[KET]],"")</f>
        <v>#REF!</v>
      </c>
      <c r="AG90" s="20" t="e">
        <f>IF(Table2[[#This Row],[Column3]]="","",AJ89)</f>
        <v>#REF!</v>
      </c>
      <c r="AH90" s="20" t="e">
        <f>IF(Table2[[#This Row],[Column3]]="","",AK89)</f>
        <v>#REF!</v>
      </c>
      <c r="AJ90" s="9">
        <v>500</v>
      </c>
      <c r="AK90" s="9" t="s">
        <v>5375</v>
      </c>
    </row>
    <row r="91" spans="1:39">
      <c r="A91" s="14" t="str">
        <f ca="1">IF(Table2[[#This Row],[TT]]&lt;1,"",(COUNT(INDIRECT("a"&amp;ROW(Table2[[#Headers],[//]])&amp;":a"&amp;ROW()-1))+1))</f>
        <v/>
      </c>
      <c r="B91" s="14">
        <v>1</v>
      </c>
      <c r="C91" s="9" t="s">
        <v>5255</v>
      </c>
      <c r="D91" s="16">
        <v>0</v>
      </c>
      <c r="E91" s="16" t="s">
        <v>2105</v>
      </c>
      <c r="F91" s="16" t="e">
        <f>_xlfn.IFNA(Table2[[#This Row],[NB BM_C_QTY+F]],"")</f>
        <v>#REF!</v>
      </c>
      <c r="G91" s="24">
        <f>IF(Table2[[#This Row],[M5B]]="",Table2[[#This Row],[M5B_h]],SUM(Table2[[#This Row],[M5B_h]],Table2[[#This Row],[M5B]]))</f>
        <v>0</v>
      </c>
      <c r="H91" s="19"/>
      <c r="I91" s="94">
        <f>IF(Table2[[#This Row],[M1A]]="",0,Table2[[#This Row],[M1A]]-Table2[[#This Row],[AWAL]]-Table2[[#This Row],[M1MA]]-Table2[[#This Row],[M1KE]])</f>
        <v>0</v>
      </c>
      <c r="J91" s="94">
        <f>SUMIF(Table6[NB BM_C_QTY+F],Table2[[#This Row],[Column2]],Table6[C])</f>
        <v>0</v>
      </c>
      <c r="K91" s="94">
        <f>-1*SUMIF(Table5[CONCAT],Table2[[#This Row],[Column2]],Table5[3])</f>
        <v>0</v>
      </c>
      <c r="L91" s="19"/>
      <c r="M91" s="17" t="str">
        <f>IF(Table2[[#This Row],[M2A]]="","",SUM(Table2[[#This Row],[M2A]]-Table2[[#This Row],[M2B_h]]))</f>
        <v/>
      </c>
      <c r="O91" s="17" t="str">
        <f>IF(Table2[[#This Row],[M3A]]="","",SUM(Table2[[#This Row],[M3A]]-Table2[[#This Row],[M3B_h]]))</f>
        <v/>
      </c>
      <c r="Q91" s="17" t="str">
        <f>IF(Table2[[#This Row],[M4A]]="","",SUM(Table2[[#This Row],[M4A]]-Table2[[#This Row],[M4B_h]]))</f>
        <v/>
      </c>
      <c r="R91" s="17"/>
      <c r="S91" s="17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0</v>
      </c>
      <c r="U91" s="20">
        <f>SUM(Table2[[#This Row],[M2B]],Table2[[#This Row],[M2B_h]])</f>
        <v>0</v>
      </c>
      <c r="V91" s="20">
        <f>SUM(Table2[[#This Row],[M3B]],Table2[[#This Row],[M3B_h]])</f>
        <v>0</v>
      </c>
      <c r="W91" s="20">
        <f>SUM(Table2[[#This Row],[M4B]],Table2[[#This Row],[M4B_h]])</f>
        <v>0</v>
      </c>
      <c r="X91" s="20" t="str">
        <f t="shared" si="1"/>
        <v>ARTO MORO</v>
      </c>
      <c r="Y91" s="20" t="e">
        <f>IF(Table2[[#This Row],[NB BM_C_QTY+F]]="",Table2[[#This Row],[Column32]],INDEX([1]!db[QTY X],Table2[[#This Row],[NB BM_C_QTY+F]]))</f>
        <v>#REF!</v>
      </c>
      <c r="Z91" s="20" t="e">
        <f>IF(Table2[[#This Row],[NB BM_C_QTY+F]]="",Table2[[#This Row],[Column33]],INDEX([1]!db[STN X],Table2[[#This Row],[NB BM_C_QTY+F]]))</f>
        <v>#REF!</v>
      </c>
      <c r="AA91" s="20" t="e">
        <f>INDEX([1]!db[SUPPLIER],Table2[[#This Row],[NB BM_C_QTY+F]],0)</f>
        <v>#REF!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91" s="20" t="str">
        <f>Table2[[#This Row],[CONCAT]]&amp;LOWER(SUBSTITUTE(SUBSTITUTE(SUBSTITUTE(Table2[[#This Row],[KET]]&amp;"ARTO MORO"," ",""),")",""),"(",""))</f>
        <v>clipkenkono3500boxartomoro</v>
      </c>
      <c r="AD91" s="20" t="e">
        <f>_xlfn.IFNA(MATCH(Table2[[#This Row],[Column2]],[1]!db[NB BM_C_QTY+F],0),"")</f>
        <v>#REF!</v>
      </c>
      <c r="AE91" s="20" t="e">
        <f>_xlfn.IFNA(MATCH(Table2[[#This Row],[Column2]],[2]!Table6[NB BM_C_QTY+F],0),"")</f>
        <v>#REF!</v>
      </c>
      <c r="AF91" s="20" t="e">
        <f>IF(Table2[[#This Row],[NB BM_C_QTY+F]]="",Table2[[#This Row],[KET]],"")</f>
        <v>#REF!</v>
      </c>
      <c r="AG91" s="20" t="e">
        <f>IF(Table2[[#This Row],[Column3]]="","",AJ90)</f>
        <v>#REF!</v>
      </c>
      <c r="AH91" s="20" t="e">
        <f>IF(Table2[[#This Row],[Column3]]="","",AK90)</f>
        <v>#REF!</v>
      </c>
      <c r="AJ91" s="9">
        <v>200</v>
      </c>
      <c r="AK91" s="9" t="s">
        <v>5375</v>
      </c>
    </row>
    <row r="92" spans="1:39">
      <c r="A92" s="14" t="str">
        <f ca="1">IF(Table2[[#This Row],[TT]]&lt;1,"",(COUNT(INDIRECT("a"&amp;ROW(Table2[[#Headers],[//]])&amp;":a"&amp;ROW()-1))+1))</f>
        <v/>
      </c>
      <c r="B92" s="14">
        <v>1</v>
      </c>
      <c r="C92" s="9" t="s">
        <v>5254</v>
      </c>
      <c r="D92" s="16">
        <v>0</v>
      </c>
      <c r="E92" s="16" t="s">
        <v>2104</v>
      </c>
      <c r="F92" s="16" t="e">
        <f>_xlfn.IFNA(Table2[[#This Row],[NB BM_C_QTY+F]],"")</f>
        <v>#REF!</v>
      </c>
      <c r="G92" s="24">
        <f>IF(Table2[[#This Row],[M5B]]="",Table2[[#This Row],[M5B_h]],SUM(Table2[[#This Row],[M5B_h]],Table2[[#This Row],[M5B]]))</f>
        <v>0</v>
      </c>
      <c r="H92" s="19"/>
      <c r="I92" s="94">
        <f>IF(Table2[[#This Row],[M1A]]="",0,Table2[[#This Row],[M1A]]-Table2[[#This Row],[AWAL]]-Table2[[#This Row],[M1MA]]-Table2[[#This Row],[M1KE]])</f>
        <v>0</v>
      </c>
      <c r="J92" s="94">
        <f>SUMIF(Table6[NB BM_C_QTY+F],Table2[[#This Row],[Column2]],Table6[C])</f>
        <v>0</v>
      </c>
      <c r="K92" s="94">
        <f>-1*SUMIF(Table5[CONCAT],Table2[[#This Row],[Column2]],Table5[3])</f>
        <v>0</v>
      </c>
      <c r="L92" s="19"/>
      <c r="M92" s="16" t="str">
        <f>IF(Table2[[#This Row],[M2A]]="","",SUM(Table2[[#This Row],[M2A]]-Table2[[#This Row],[M2B_h]]))</f>
        <v/>
      </c>
      <c r="O92" s="17" t="str">
        <f>IF(Table2[[#This Row],[M3A]]="","",SUM(Table2[[#This Row],[M3A]]-Table2[[#This Row],[M3B_h]]))</f>
        <v/>
      </c>
      <c r="Q92" s="17" t="str">
        <f>IF(Table2[[#This Row],[M4A]]="","",SUM(Table2[[#This Row],[M4A]]-Table2[[#This Row],[M4B_h]]))</f>
        <v/>
      </c>
      <c r="R92" s="17"/>
      <c r="S92" s="17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0</v>
      </c>
      <c r="U92" s="20">
        <f>SUM(Table2[[#This Row],[M2B]],Table2[[#This Row],[M2B_h]])</f>
        <v>0</v>
      </c>
      <c r="V92" s="20">
        <f>SUM(Table2[[#This Row],[M3B]],Table2[[#This Row],[M3B_h]])</f>
        <v>0</v>
      </c>
      <c r="W92" s="20">
        <f>SUM(Table2[[#This Row],[M4B]],Table2[[#This Row],[M4B_h]])</f>
        <v>0</v>
      </c>
      <c r="X92" s="20" t="str">
        <f t="shared" si="1"/>
        <v>ARTO MORO</v>
      </c>
      <c r="Y92" s="20" t="e">
        <f>IF(Table2[[#This Row],[NB BM_C_QTY+F]]="",Table2[[#This Row],[Column32]],INDEX([1]!db[QTY X],Table2[[#This Row],[NB BM_C_QTY+F]]))</f>
        <v>#REF!</v>
      </c>
      <c r="Z92" s="20" t="e">
        <f>IF(Table2[[#This Row],[NB BM_C_QTY+F]]="",Table2[[#This Row],[Column33]],INDEX([1]!db[STN X],Table2[[#This Row],[NB BM_C_QTY+F]]))</f>
        <v>#REF!</v>
      </c>
      <c r="AA92" s="20" t="e">
        <f>INDEX([1]!db[SUPPLIER],Table2[[#This Row],[NB BM_C_QTY+F]],0)</f>
        <v>#REF!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92" s="20" t="str">
        <f>Table2[[#This Row],[CONCAT]]&amp;LOWER(SUBSTITUTE(SUBSTITUTE(SUBSTITUTE(Table2[[#This Row],[KET]]&amp;"ARTO MORO"," ",""),")",""),"(",""))</f>
        <v>clipkenkono5200boxartomoro</v>
      </c>
      <c r="AD92" s="20" t="e">
        <f>_xlfn.IFNA(MATCH(Table2[[#This Row],[Column2]],[1]!db[NB BM_C_QTY+F],0),"")</f>
        <v>#REF!</v>
      </c>
      <c r="AE92" s="20" t="e">
        <f>_xlfn.IFNA(MATCH(Table2[[#This Row],[Column2]],[2]!Table6[NB BM_C_QTY+F],0),"")</f>
        <v>#REF!</v>
      </c>
      <c r="AF92" s="20" t="e">
        <f>IF(Table2[[#This Row],[NB BM_C_QTY+F]]="",Table2[[#This Row],[KET]],"")</f>
        <v>#REF!</v>
      </c>
      <c r="AG92" s="20" t="e">
        <f>IF(Table2[[#This Row],[Column3]]="","",AJ91)</f>
        <v>#REF!</v>
      </c>
      <c r="AH92" s="20" t="e">
        <f>IF(Table2[[#This Row],[Column3]]="","",AK91)</f>
        <v>#REF!</v>
      </c>
      <c r="AJ92" s="9">
        <v>20</v>
      </c>
      <c r="AK92" s="9" t="s">
        <v>5375</v>
      </c>
      <c r="AL92" s="9" t="s">
        <v>5381</v>
      </c>
      <c r="AM92" s="9" t="s">
        <v>5377</v>
      </c>
    </row>
    <row r="93" spans="1:39">
      <c r="A93" s="14" t="str">
        <f ca="1">IF(Table2[[#This Row],[TT]]&lt;1,"",(COUNT(INDIRECT("a"&amp;ROW(Table2[[#Headers],[//]])&amp;":a"&amp;ROW()-1))+1))</f>
        <v/>
      </c>
      <c r="B93" s="14">
        <v>1</v>
      </c>
      <c r="C93" s="9" t="s">
        <v>2072</v>
      </c>
      <c r="D93" s="16">
        <v>0</v>
      </c>
      <c r="E93" s="16" t="s">
        <v>5258</v>
      </c>
      <c r="F93" s="16" t="e">
        <f>_xlfn.IFNA(Table2[[#This Row],[NB BM_C_QTY+F]],"")</f>
        <v>#REF!</v>
      </c>
      <c r="G93" s="24">
        <f>IF(Table2[[#This Row],[M5B]]="",Table2[[#This Row],[M5B_h]],SUM(Table2[[#This Row],[M5B_h]],Table2[[#This Row],[M5B]]))</f>
        <v>0</v>
      </c>
      <c r="H93" s="19"/>
      <c r="I93" s="94">
        <f>IF(Table2[[#This Row],[M1A]]="",0,Table2[[#This Row],[M1A]]-Table2[[#This Row],[AWAL]]-Table2[[#This Row],[M1MA]]-Table2[[#This Row],[M1KE]])</f>
        <v>0</v>
      </c>
      <c r="J93" s="94">
        <f>SUMIF(Table6[NB BM_C_QTY+F],Table2[[#This Row],[Column2]],Table6[C])</f>
        <v>0</v>
      </c>
      <c r="K93" s="94">
        <f>-1*SUMIF(Table5[CONCAT],Table2[[#This Row],[Column2]],Table5[3])</f>
        <v>0</v>
      </c>
      <c r="L93" s="19"/>
      <c r="M93" s="17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P93" s="25"/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0</v>
      </c>
      <c r="U93" s="20">
        <f>SUM(Table2[[#This Row],[M2B]],Table2[[#This Row],[M2B_h]])</f>
        <v>0</v>
      </c>
      <c r="V93" s="20">
        <f>SUM(Table2[[#This Row],[M3B]],Table2[[#This Row],[M3B_h]])</f>
        <v>0</v>
      </c>
      <c r="W93" s="20">
        <f>SUM(Table2[[#This Row],[M4B]],Table2[[#This Row],[M4B_h]])</f>
        <v>0</v>
      </c>
      <c r="X93" s="20" t="str">
        <f t="shared" si="1"/>
        <v>ARTO MORO</v>
      </c>
      <c r="Y93" s="20" t="e">
        <f>IF(Table2[[#This Row],[NB BM_C_QTY+F]]="",Table2[[#This Row],[Column32]],INDEX([1]!db[QTY X],Table2[[#This Row],[NB BM_C_QTY+F]]))</f>
        <v>#REF!</v>
      </c>
      <c r="Z93" s="20" t="e">
        <f>IF(Table2[[#This Row],[NB BM_C_QTY+F]]="",Table2[[#This Row],[Column33]],INDEX([1]!db[STN X],Table2[[#This Row],[NB BM_C_QTY+F]]))</f>
        <v>#REF!</v>
      </c>
      <c r="AA93" s="20" t="e">
        <f>INDEX([1]!db[SUPPLIER],Table2[[#This Row],[NB BM_C_QTY+F]],0)</f>
        <v>#REF!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93" s="20" t="str">
        <f>Table2[[#This Row],[CONCAT]]&amp;LOWER(SUBSTITUTE(SUBSTITUTE(SUBSTITUTE(Table2[[#This Row],[KET]]&amp;"ARTO MORO"," ",""),")",""),"(",""))</f>
        <v>counterhandtallykenkoht30220box10pcsartomoro</v>
      </c>
      <c r="AD93" s="20" t="e">
        <f>_xlfn.IFNA(MATCH(Table2[[#This Row],[Column2]],[1]!db[NB BM_C_QTY+F],0),"")</f>
        <v>#REF!</v>
      </c>
      <c r="AE93" s="20" t="e">
        <f>_xlfn.IFNA(MATCH(Table2[[#This Row],[Column2]],[2]!Table6[NB BM_C_QTY+F],0),"")</f>
        <v>#REF!</v>
      </c>
      <c r="AF93" s="20" t="e">
        <f>IF(Table2[[#This Row],[NB BM_C_QTY+F]]="",Table2[[#This Row],[KET]],"")</f>
        <v>#REF!</v>
      </c>
      <c r="AG93" s="20" t="e">
        <f>IF(Table2[[#This Row],[Column3]]="","",AJ92)</f>
        <v>#REF!</v>
      </c>
      <c r="AH93" s="20" t="e">
        <f>IF(Table2[[#This Row],[Column3]]="","",AK92)</f>
        <v>#REF!</v>
      </c>
      <c r="AJ93" s="9">
        <v>72</v>
      </c>
      <c r="AK93" s="9" t="s">
        <v>5300</v>
      </c>
    </row>
    <row r="94" spans="1:39">
      <c r="A94" s="14">
        <f ca="1">IF(Table2[[#This Row],[TT]]&lt;1,"",(COUNT(INDIRECT("a"&amp;ROW(Table2[[#Headers],[//]])&amp;":a"&amp;ROW()-1))+1))</f>
        <v>35</v>
      </c>
      <c r="B94" s="14">
        <v>1</v>
      </c>
      <c r="C94" s="9" t="s">
        <v>21</v>
      </c>
      <c r="D94" s="16">
        <v>5</v>
      </c>
      <c r="E94" s="16" t="s">
        <v>2148</v>
      </c>
      <c r="F94" s="16" t="e">
        <f>_xlfn.IFNA(Table2[[#This Row],[NB BM_C_QTY+F]],"")</f>
        <v>#REF!</v>
      </c>
      <c r="G94" s="24">
        <f>IF(Table2[[#This Row],[M5B]]="",Table2[[#This Row],[M5B_h]],SUM(Table2[[#This Row],[M5B_h]],Table2[[#This Row],[M5B]]))</f>
        <v>5</v>
      </c>
      <c r="H94" s="19"/>
      <c r="I94" s="94">
        <f>IF(Table2[[#This Row],[M1A]]="",0,Table2[[#This Row],[M1A]]-Table2[[#This Row],[AWAL]]-Table2[[#This Row],[M1MA]]-Table2[[#This Row],[M1KE]])</f>
        <v>0</v>
      </c>
      <c r="J94" s="94">
        <f>SUMIF(Table6[NB BM_C_QTY+F],Table2[[#This Row],[Column2]],Table6[C])</f>
        <v>0</v>
      </c>
      <c r="K94" s="94">
        <f>-1*SUMIF(Table5[CONCAT],Table2[[#This Row],[Column2]],Table5[3])</f>
        <v>0</v>
      </c>
      <c r="L94" s="19"/>
      <c r="M94" s="17" t="str">
        <f>IF(Table2[[#This Row],[M2A]]="","",SUM(Table2[[#This Row],[M2A]]-Table2[[#This Row],[M2B_h]]))</f>
        <v/>
      </c>
      <c r="O94" s="17" t="str">
        <f>IF(Table2[[#This Row],[M3A]]="","",SUM(Table2[[#This Row],[M3A]]-Table2[[#This Row],[M3B_h]]))</f>
        <v/>
      </c>
      <c r="Q94" s="17" t="str">
        <f>IF(Table2[[#This Row],[M4A]]="","",SUM(Table2[[#This Row],[M4A]]-Table2[[#This Row],[M4B_h]]))</f>
        <v/>
      </c>
      <c r="R94" s="17"/>
      <c r="S94" s="17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5</v>
      </c>
      <c r="U94" s="20">
        <f>SUM(Table2[[#This Row],[M2B]],Table2[[#This Row],[M2B_h]])</f>
        <v>5</v>
      </c>
      <c r="V94" s="20">
        <f>SUM(Table2[[#This Row],[M3B]],Table2[[#This Row],[M3B_h]])</f>
        <v>5</v>
      </c>
      <c r="W94" s="20">
        <f>SUM(Table2[[#This Row],[M4B]],Table2[[#This Row],[M4B_h]])</f>
        <v>5</v>
      </c>
      <c r="X94" s="20" t="str">
        <f t="shared" si="1"/>
        <v>ARTO MORO</v>
      </c>
      <c r="Y94" s="20" t="e">
        <f>IF(Table2[[#This Row],[NB BM_C_QTY+F]]="",Table2[[#This Row],[Column32]],INDEX([1]!db[QTY X],Table2[[#This Row],[NB BM_C_QTY+F]]))</f>
        <v>#REF!</v>
      </c>
      <c r="Z94" s="20" t="e">
        <f>IF(Table2[[#This Row],[NB BM_C_QTY+F]]="",Table2[[#This Row],[Column33]],INDEX([1]!db[STN X],Table2[[#This Row],[NB BM_C_QTY+F]]))</f>
        <v>#REF!</v>
      </c>
      <c r="AA94" s="20" t="e">
        <f>INDEX([1]!db[SUPPLIER],Table2[[#This Row],[NB BM_C_QTY+F]],0)</f>
        <v>#REF!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94" s="20" t="str">
        <f>Table2[[#This Row],[CONCAT]]&amp;LOWER(SUBSTITUTE(SUBSTITUTE(SUBSTITUTE(Table2[[#This Row],[KET]]&amp;"ARTO MORO"," ",""),")",""),"(",""))</f>
        <v>crayonputar24ageeieikenko72pcsartomoro</v>
      </c>
      <c r="AD94" s="20" t="e">
        <f>_xlfn.IFNA(MATCH(Table2[[#This Row],[Column2]],[1]!db[NB BM_C_QTY+F],0),"")</f>
        <v>#REF!</v>
      </c>
      <c r="AE94" s="20" t="e">
        <f>_xlfn.IFNA(MATCH(Table2[[#This Row],[Column2]],[2]!Table6[NB BM_C_QTY+F],0),"")</f>
        <v>#REF!</v>
      </c>
      <c r="AF94" s="20" t="e">
        <f>IF(Table2[[#This Row],[NB BM_C_QTY+F]]="",Table2[[#This Row],[KET]],"")</f>
        <v>#REF!</v>
      </c>
      <c r="AG94" s="20" t="e">
        <f>IF(Table2[[#This Row],[Column3]]="","",AJ93)</f>
        <v>#REF!</v>
      </c>
      <c r="AH94" s="20" t="e">
        <f>IF(Table2[[#This Row],[Column3]]="","",AK93)</f>
        <v>#REF!</v>
      </c>
      <c r="AJ94" s="9">
        <v>72</v>
      </c>
      <c r="AK94" s="9" t="s">
        <v>5300</v>
      </c>
    </row>
    <row r="95" spans="1:39">
      <c r="A95" s="9">
        <f ca="1">IF(Table2[[#This Row],[TT]]&lt;1,"",(COUNT(INDIRECT("a"&amp;ROW(Table2[[#Headers],[//]])&amp;":a"&amp;ROW()-1))+1))</f>
        <v>36</v>
      </c>
      <c r="B95" s="9">
        <v>1</v>
      </c>
      <c r="C95" s="9" t="s">
        <v>22</v>
      </c>
      <c r="D95" s="16">
        <v>24</v>
      </c>
      <c r="E95" s="16" t="s">
        <v>2148</v>
      </c>
      <c r="F95" s="16" t="e">
        <f>_xlfn.IFNA(Table2[[#This Row],[NB BM_C_QTY+F]],"")</f>
        <v>#REF!</v>
      </c>
      <c r="G95" s="24">
        <f>IF(Table2[[#This Row],[M5B]]="",Table2[[#This Row],[M5B_h]],SUM(Table2[[#This Row],[M5B_h]],Table2[[#This Row],[M5B]]))</f>
        <v>24</v>
      </c>
      <c r="H95" s="18"/>
      <c r="I95" s="94">
        <f>IF(Table2[[#This Row],[M1A]]="",0,Table2[[#This Row],[M1A]]-Table2[[#This Row],[AWAL]]-Table2[[#This Row],[M1MA]]-Table2[[#This Row],[M1KE]])</f>
        <v>0</v>
      </c>
      <c r="J95" s="94">
        <f>SUMIF(Table6[NB BM_C_QTY+F],Table2[[#This Row],[Column2]],Table6[C])</f>
        <v>0</v>
      </c>
      <c r="K95" s="94">
        <f>-1*SUMIF(Table5[CONCAT],Table2[[#This Row],[Column2]],Table5[3])</f>
        <v>0</v>
      </c>
      <c r="L95" s="18"/>
      <c r="M95" s="16" t="str">
        <f>IF(Table2[[#This Row],[M2A]]="","",SUM(Table2[[#This Row],[M2A]]-Table2[[#This Row],[M2B_h]]))</f>
        <v/>
      </c>
      <c r="O95" s="16" t="str">
        <f>IF(Table2[[#This Row],[M3A]]="","",SUM(Table2[[#This Row],[M3A]]-Table2[[#This Row],[M3B_h]]))</f>
        <v/>
      </c>
      <c r="P95" s="9"/>
      <c r="Q95" s="16" t="str">
        <f>IF(Table2[[#This Row],[M4A]]="","",SUM(Table2[[#This Row],[M4A]]-Table2[[#This Row],[M4B_h]]))</f>
        <v/>
      </c>
      <c r="S95" s="16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24</v>
      </c>
      <c r="U95" s="20">
        <f>SUM(Table2[[#This Row],[M2B]],Table2[[#This Row],[M2B_h]])</f>
        <v>24</v>
      </c>
      <c r="V95" s="20">
        <f>SUM(Table2[[#This Row],[M3B]],Table2[[#This Row],[M3B_h]])</f>
        <v>24</v>
      </c>
      <c r="W95" s="20">
        <f>SUM(Table2[[#This Row],[M4B]],Table2[[#This Row],[M4B_h]])</f>
        <v>24</v>
      </c>
      <c r="X95" s="20" t="str">
        <f t="shared" si="1"/>
        <v>ARTO MORO</v>
      </c>
      <c r="Y95" s="20" t="e">
        <f>IF(Table2[[#This Row],[NB BM_C_QTY+F]]="",Table2[[#This Row],[Column32]],INDEX([1]!db[QTY X],Table2[[#This Row],[NB BM_C_QTY+F]]))</f>
        <v>#REF!</v>
      </c>
      <c r="Z95" s="20" t="e">
        <f>IF(Table2[[#This Row],[NB BM_C_QTY+F]]="",Table2[[#This Row],[Column33]],INDEX([1]!db[STN X],Table2[[#This Row],[NB BM_C_QTY+F]]))</f>
        <v>#REF!</v>
      </c>
      <c r="AA95" s="20" t="e">
        <f>INDEX([1]!db[SUPPLIER],Table2[[#This Row],[NB BM_C_QTY+F]],0)</f>
        <v>#REF!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95" s="20" t="str">
        <f>Table2[[#This Row],[CONCAT]]&amp;LOWER(SUBSTITUTE(SUBSTITUTE(SUBSTITUTE(Table2[[#This Row],[KET]]&amp;"ARTO MORO"," ",""),")",""),"(",""))</f>
        <v>crayonputar24snoopyeieikenko72pcsartomoro</v>
      </c>
      <c r="AD95" s="20" t="e">
        <f>_xlfn.IFNA(MATCH(Table2[[#This Row],[Column2]],[1]!db[NB BM_C_QTY+F],0),"")</f>
        <v>#REF!</v>
      </c>
      <c r="AE95" s="20" t="e">
        <f>_xlfn.IFNA(MATCH(Table2[[#This Row],[Column2]],[2]!Table6[NB BM_C_QTY+F],0),"")</f>
        <v>#REF!</v>
      </c>
      <c r="AF95" s="20" t="e">
        <f>IF(Table2[[#This Row],[NB BM_C_QTY+F]]="",Table2[[#This Row],[KET]],"")</f>
        <v>#REF!</v>
      </c>
      <c r="AG95" s="20" t="e">
        <f>IF(Table2[[#This Row],[Column3]]="","",AJ94)</f>
        <v>#REF!</v>
      </c>
      <c r="AH95" s="20" t="e">
        <f>IF(Table2[[#This Row],[Column3]]="","",AK94)</f>
        <v>#REF!</v>
      </c>
      <c r="AJ95" s="9">
        <v>12</v>
      </c>
      <c r="AK95" s="9" t="s">
        <v>5293</v>
      </c>
    </row>
    <row r="96" spans="1:39">
      <c r="A96" s="14">
        <f ca="1">IF(Table2[[#This Row],[TT]]&lt;1,"",(COUNT(INDIRECT("a"&amp;ROW(Table2[[#Headers],[//]])&amp;":a"&amp;ROW()-1))+1))</f>
        <v>37</v>
      </c>
      <c r="B96" s="14">
        <v>1</v>
      </c>
      <c r="C96" s="9" t="s">
        <v>2271</v>
      </c>
      <c r="D96" s="16">
        <v>1</v>
      </c>
      <c r="E96" s="16" t="s">
        <v>2049</v>
      </c>
      <c r="F96" s="16" t="e">
        <f>_xlfn.IFNA(Table2[[#This Row],[NB BM_C_QTY+F]],"")</f>
        <v>#REF!</v>
      </c>
      <c r="G96" s="24">
        <f>IF(Table2[[#This Row],[M5B]]="",Table2[[#This Row],[M5B_h]],SUM(Table2[[#This Row],[M5B_h]],Table2[[#This Row],[M5B]]))</f>
        <v>1</v>
      </c>
      <c r="H96" s="19"/>
      <c r="I96" s="94">
        <f>IF(Table2[[#This Row],[M1A]]="",0,Table2[[#This Row],[M1A]]-Table2[[#This Row],[AWAL]]-Table2[[#This Row],[M1MA]]-Table2[[#This Row],[M1KE]])</f>
        <v>0</v>
      </c>
      <c r="J96" s="94">
        <f>SUMIF(Table6[NB BM_C_QTY+F],Table2[[#This Row],[Column2]],Table6[C])</f>
        <v>0</v>
      </c>
      <c r="K96" s="94">
        <f>-1*SUMIF(Table5[CONCAT],Table2[[#This Row],[Column2]],Table5[3])</f>
        <v>0</v>
      </c>
      <c r="L96" s="19"/>
      <c r="M96" s="17" t="str">
        <f>IF(Table2[[#This Row],[M2A]]="","",SUM(Table2[[#This Row],[M2A]]-Table2[[#This Row],[M2B_h]]))</f>
        <v/>
      </c>
      <c r="O96" s="17" t="str">
        <f>IF(Table2[[#This Row],[M3A]]="","",SUM(Table2[[#This Row],[M3A]]-Table2[[#This Row],[M3B_h]]))</f>
        <v/>
      </c>
      <c r="Q96" s="17" t="str">
        <f>IF(Table2[[#This Row],[M4A]]="","",SUM(Table2[[#This Row],[M4A]]-Table2[[#This Row],[M4B_h]]))</f>
        <v/>
      </c>
      <c r="R96" s="17"/>
      <c r="S96" s="17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1</v>
      </c>
      <c r="U96" s="20">
        <f>SUM(Table2[[#This Row],[M2B]],Table2[[#This Row],[M2B_h]])</f>
        <v>1</v>
      </c>
      <c r="V96" s="20">
        <f>SUM(Table2[[#This Row],[M3B]],Table2[[#This Row],[M3B_h]])</f>
        <v>1</v>
      </c>
      <c r="W96" s="20">
        <f>SUM(Table2[[#This Row],[M4B]],Table2[[#This Row],[M4B_h]])</f>
        <v>1</v>
      </c>
      <c r="X96" s="20" t="str">
        <f t="shared" si="1"/>
        <v>ARTO MORO</v>
      </c>
      <c r="Y96" s="20" t="e">
        <f>IF(Table2[[#This Row],[NB BM_C_QTY+F]]="",Table2[[#This Row],[Column32]],INDEX([1]!db[QTY X],Table2[[#This Row],[NB BM_C_QTY+F]]))</f>
        <v>#REF!</v>
      </c>
      <c r="Z96" s="20" t="e">
        <f>IF(Table2[[#This Row],[NB BM_C_QTY+F]]="",Table2[[#This Row],[Column33]],INDEX([1]!db[STN X],Table2[[#This Row],[NB BM_C_QTY+F]]))</f>
        <v>#REF!</v>
      </c>
      <c r="AA96" s="20" t="e">
        <f>INDEX([1]!db[SUPPLIER],Table2[[#This Row],[NB BM_C_QTY+F]],0)</f>
        <v>#REF!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96" s="20" t="str">
        <f>Table2[[#This Row],[CONCAT]]&amp;LOWER(SUBSTITUTE(SUBSTITUTE(SUBSTITUTE(Table2[[#This Row],[KET]]&amp;"ARTO MORO"," ",""),")",""),"(",""))</f>
        <v>crayonputarjk12wpanjang12lsnartomoro</v>
      </c>
      <c r="AD96" s="20" t="e">
        <f>_xlfn.IFNA(MATCH(Table2[[#This Row],[Column2]],[1]!db[NB BM_C_QTY+F],0),"")</f>
        <v>#REF!</v>
      </c>
      <c r="AE96" s="20" t="e">
        <f>_xlfn.IFNA(MATCH(Table2[[#This Row],[Column2]],[2]!Table6[NB BM_C_QTY+F],0),"")</f>
        <v>#REF!</v>
      </c>
      <c r="AF96" s="20" t="e">
        <f>IF(Table2[[#This Row],[NB BM_C_QTY+F]]="",Table2[[#This Row],[KET]],"")</f>
        <v>#REF!</v>
      </c>
      <c r="AG96" s="20" t="e">
        <f>IF(Table2[[#This Row],[Column3]]="","",AJ95)</f>
        <v>#REF!</v>
      </c>
      <c r="AH96" s="20" t="e">
        <f>IF(Table2[[#This Row],[Column3]]="","",AK95)</f>
        <v>#REF!</v>
      </c>
      <c r="AJ96" s="9">
        <v>12</v>
      </c>
      <c r="AK96" s="9" t="s">
        <v>5293</v>
      </c>
    </row>
    <row r="97" spans="1:37">
      <c r="A97" s="14" t="str">
        <f ca="1">IF(Table2[[#This Row],[TT]]&lt;1,"",(COUNT(INDIRECT("a"&amp;ROW(Table2[[#Headers],[//]])&amp;":a"&amp;ROW()-1))+1))</f>
        <v/>
      </c>
      <c r="B97" s="14">
        <v>1</v>
      </c>
      <c r="C97" s="9" t="s">
        <v>4999</v>
      </c>
      <c r="D97" s="16">
        <v>0</v>
      </c>
      <c r="E97" s="16" t="s">
        <v>2049</v>
      </c>
      <c r="F97" s="16" t="e">
        <f>_xlfn.IFNA(Table2[[#This Row],[NB BM_C_QTY+F]],"")</f>
        <v>#REF!</v>
      </c>
      <c r="G97" s="24">
        <f>IF(Table2[[#This Row],[M5B]]="",Table2[[#This Row],[M5B_h]],SUM(Table2[[#This Row],[M5B_h]],Table2[[#This Row],[M5B]]))</f>
        <v>0</v>
      </c>
      <c r="H97" s="18">
        <v>0</v>
      </c>
      <c r="I97" s="94">
        <f>IF(Table2[[#This Row],[M1A]]="",0,Table2[[#This Row],[M1A]]-Table2[[#This Row],[AWAL]]-Table2[[#This Row],[M1MA]]-Table2[[#This Row],[M1KE]])</f>
        <v>-1</v>
      </c>
      <c r="J97" s="94">
        <f>SUMIF(Table6[NB BM_C_QTY+F],Table2[[#This Row],[Column2]],Table6[C])</f>
        <v>1</v>
      </c>
      <c r="K97" s="94">
        <f>-1*SUMIF(Table5[CONCAT],Table2[[#This Row],[Column2]],Table5[3])</f>
        <v>0</v>
      </c>
      <c r="L97" s="18"/>
      <c r="M97" s="16" t="str">
        <f>IF(Table2[[#This Row],[M2A]]="","",SUM(Table2[[#This Row],[M2A]]-Table2[[#This Row],[M2B_h]]))</f>
        <v/>
      </c>
      <c r="O97" s="17" t="str">
        <f>IF(Table2[[#This Row],[M3A]]="","",SUM(Table2[[#This Row],[M3A]]-Table2[[#This Row],[M3B_h]]))</f>
        <v/>
      </c>
      <c r="P97" s="9"/>
      <c r="Q97" s="17" t="str">
        <f>IF(Table2[[#This Row],[M4A]]="","",SUM(Table2[[#This Row],[M4A]]-Table2[[#This Row],[M4B_h]]))</f>
        <v/>
      </c>
      <c r="R97" s="17"/>
      <c r="S97" s="17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0</v>
      </c>
      <c r="U97" s="20">
        <f>SUM(Table2[[#This Row],[M2B]],Table2[[#This Row],[M2B_h]])</f>
        <v>0</v>
      </c>
      <c r="V97" s="20">
        <f>SUM(Table2[[#This Row],[M3B]],Table2[[#This Row],[M3B_h]])</f>
        <v>0</v>
      </c>
      <c r="W97" s="20">
        <f>SUM(Table2[[#This Row],[M4B]],Table2[[#This Row],[M4B_h]])</f>
        <v>0</v>
      </c>
      <c r="X97" s="20" t="str">
        <f t="shared" si="1"/>
        <v>ARTO MORO</v>
      </c>
      <c r="Y97" s="20" t="e">
        <f>IF(Table2[[#This Row],[NB BM_C_QTY+F]]="",Table2[[#This Row],[Column32]],INDEX([1]!db[QTY X],Table2[[#This Row],[NB BM_C_QTY+F]]))</f>
        <v>#REF!</v>
      </c>
      <c r="Z97" s="20" t="e">
        <f>IF(Table2[[#This Row],[NB BM_C_QTY+F]]="",Table2[[#This Row],[Column33]],INDEX([1]!db[STN X],Table2[[#This Row],[NB BM_C_QTY+F]]))</f>
        <v>#REF!</v>
      </c>
      <c r="AA97" s="20" t="e">
        <f>INDEX([1]!db[SUPPLIER],Table2[[#This Row],[NB BM_C_QTY+F]],0)</f>
        <v>#REF!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97" s="20" t="str">
        <f>Table2[[#This Row],[CONCAT]]&amp;LOWER(SUBSTITUTE(SUBSTITUTE(SUBSTITUTE(Table2[[#This Row],[KET]]&amp;"ARTO MORO"," ",""),")",""),"(",""))</f>
        <v>crayonputarjk12wpendek12lsnartomoro</v>
      </c>
      <c r="AD97" s="20" t="e">
        <f>_xlfn.IFNA(MATCH(Table2[[#This Row],[Column2]],[1]!db[NB BM_C_QTY+F],0),"")</f>
        <v>#REF!</v>
      </c>
      <c r="AE97" s="20" t="e">
        <f>_xlfn.IFNA(MATCH(Table2[[#This Row],[Column2]],[2]!Table6[NB BM_C_QTY+F],0),"")</f>
        <v>#REF!</v>
      </c>
      <c r="AF97" s="20" t="e">
        <f>IF(Table2[[#This Row],[NB BM_C_QTY+F]]="",Table2[[#This Row],[KET]],"")</f>
        <v>#REF!</v>
      </c>
      <c r="AG97" s="20" t="e">
        <f>IF(Table2[[#This Row],[Column3]]="","",AJ96)</f>
        <v>#REF!</v>
      </c>
      <c r="AH97" s="20" t="e">
        <f>IF(Table2[[#This Row],[Column3]]="","",AK96)</f>
        <v>#REF!</v>
      </c>
      <c r="AJ97" s="9">
        <v>72</v>
      </c>
      <c r="AK97" s="9" t="s">
        <v>5300</v>
      </c>
    </row>
    <row r="98" spans="1:37">
      <c r="A98" s="14" t="str">
        <f ca="1">IF(Table2[[#This Row],[TT]]&lt;1,"",(COUNT(INDIRECT("a"&amp;ROW(Table2[[#Headers],[//]])&amp;":a"&amp;ROW()-1))+1))</f>
        <v/>
      </c>
      <c r="B98" s="14">
        <v>1</v>
      </c>
      <c r="C98" s="9" t="s">
        <v>5000</v>
      </c>
      <c r="D98" s="16">
        <v>0</v>
      </c>
      <c r="E98" s="16" t="s">
        <v>2148</v>
      </c>
      <c r="F98" s="16" t="e">
        <f>_xlfn.IFNA(Table2[[#This Row],[NB BM_C_QTY+F]],"")</f>
        <v>#REF!</v>
      </c>
      <c r="G98" s="24">
        <f>IF(Table2[[#This Row],[M5B]]="",Table2[[#This Row],[M5B_h]],SUM(Table2[[#This Row],[M5B_h]],Table2[[#This Row],[M5B]]))</f>
        <v>0</v>
      </c>
      <c r="H98" s="19"/>
      <c r="I98" s="94">
        <f>IF(Table2[[#This Row],[M1A]]="",0,Table2[[#This Row],[M1A]]-Table2[[#This Row],[AWAL]]-Table2[[#This Row],[M1MA]]-Table2[[#This Row],[M1KE]])</f>
        <v>0</v>
      </c>
      <c r="J98" s="94">
        <f>SUMIF(Table6[NB BM_C_QTY+F],Table2[[#This Row],[Column2]],Table6[C])</f>
        <v>0</v>
      </c>
      <c r="K98" s="94">
        <f>-1*SUMIF(Table5[CONCAT],Table2[[#This Row],[Column2]],Table5[3])</f>
        <v>0</v>
      </c>
      <c r="L98" s="19"/>
      <c r="M98" s="16" t="str">
        <f>IF(Table2[[#This Row],[M2A]]="","",SUM(Table2[[#This Row],[M2A]]-Table2[[#This Row],[M2B_h]]))</f>
        <v/>
      </c>
      <c r="O98" s="17" t="str">
        <f>IF(Table2[[#This Row],[M3A]]="","",SUM(Table2[[#This Row],[M3A]]-Table2[[#This Row],[M3B_h]]))</f>
        <v/>
      </c>
      <c r="Q98" s="17" t="str">
        <f>IF(Table2[[#This Row],[M4A]]="","",SUM(Table2[[#This Row],[M4A]]-Table2[[#This Row],[M4B_h]]))</f>
        <v/>
      </c>
      <c r="R98" s="17"/>
      <c r="S98" s="17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0</v>
      </c>
      <c r="U98" s="20">
        <f>SUM(Table2[[#This Row],[M2B]],Table2[[#This Row],[M2B_h]])</f>
        <v>0</v>
      </c>
      <c r="V98" s="20">
        <f>SUM(Table2[[#This Row],[M3B]],Table2[[#This Row],[M3B_h]])</f>
        <v>0</v>
      </c>
      <c r="W98" s="20">
        <f>SUM(Table2[[#This Row],[M4B]],Table2[[#This Row],[M4B_h]])</f>
        <v>0</v>
      </c>
      <c r="X98" s="20" t="str">
        <f t="shared" si="1"/>
        <v>ARTO MORO</v>
      </c>
      <c r="Y98" s="20" t="e">
        <f>IF(Table2[[#This Row],[NB BM_C_QTY+F]]="",Table2[[#This Row],[Column32]],INDEX([1]!db[QTY X],Table2[[#This Row],[NB BM_C_QTY+F]]))</f>
        <v>#REF!</v>
      </c>
      <c r="Z98" s="20" t="e">
        <f>IF(Table2[[#This Row],[NB BM_C_QTY+F]]="",Table2[[#This Row],[Column33]],INDEX([1]!db[STN X],Table2[[#This Row],[NB BM_C_QTY+F]]))</f>
        <v>#REF!</v>
      </c>
      <c r="AA98" s="20" t="e">
        <f>INDEX([1]!db[SUPPLIER],Table2[[#This Row],[NB BM_C_QTY+F]],0)</f>
        <v>#REF!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98" s="20" t="str">
        <f>Table2[[#This Row],[CONCAT]]&amp;LOWER(SUBSTITUTE(SUBSTITUTE(SUBSTITUTE(Table2[[#This Row],[KET]]&amp;"ARTO MORO"," ",""),")",""),"(",""))</f>
        <v>crayonputarjk24wpendek72pcsartomoro</v>
      </c>
      <c r="AD98" s="20" t="e">
        <f>_xlfn.IFNA(MATCH(Table2[[#This Row],[Column2]],[1]!db[NB BM_C_QTY+F],0),"")</f>
        <v>#REF!</v>
      </c>
      <c r="AE98" s="20" t="e">
        <f>_xlfn.IFNA(MATCH(Table2[[#This Row],[Column2]],[2]!Table6[NB BM_C_QTY+F],0),"")</f>
        <v>#REF!</v>
      </c>
      <c r="AF98" s="20" t="e">
        <f>IF(Table2[[#This Row],[NB BM_C_QTY+F]]="",Table2[[#This Row],[KET]],"")</f>
        <v>#REF!</v>
      </c>
      <c r="AG98" s="20" t="e">
        <f>IF(Table2[[#This Row],[Column3]]="","",AJ97)</f>
        <v>#REF!</v>
      </c>
      <c r="AH98" s="20" t="e">
        <f>IF(Table2[[#This Row],[Column3]]="","",AK97)</f>
        <v>#REF!</v>
      </c>
      <c r="AJ98" s="9">
        <v>12</v>
      </c>
      <c r="AK98" s="9" t="s">
        <v>5293</v>
      </c>
    </row>
    <row r="99" spans="1:37">
      <c r="A99" s="14" t="str">
        <f ca="1">IF(Table2[[#This Row],[TT]]&lt;1,"",(COUNT(INDIRECT("a"&amp;ROW(Table2[[#Headers],[//]])&amp;":a"&amp;ROW()-1))+1))</f>
        <v/>
      </c>
      <c r="B99" s="14">
        <v>1</v>
      </c>
      <c r="C99" s="9" t="s">
        <v>5259</v>
      </c>
      <c r="D99" s="16">
        <v>0</v>
      </c>
      <c r="E99" s="16" t="s">
        <v>2049</v>
      </c>
      <c r="F99" s="16" t="e">
        <f>_xlfn.IFNA(Table2[[#This Row],[NB BM_C_QTY+F]],"")</f>
        <v>#REF!</v>
      </c>
      <c r="G99" s="24">
        <f>IF(Table2[[#This Row],[M5B]]="",Table2[[#This Row],[M5B_h]],SUM(Table2[[#This Row],[M5B_h]],Table2[[#This Row],[M5B]]))</f>
        <v>0</v>
      </c>
      <c r="H99" s="19"/>
      <c r="I99" s="94">
        <f>IF(Table2[[#This Row],[M1A]]="",0,Table2[[#This Row],[M1A]]-Table2[[#This Row],[AWAL]]-Table2[[#This Row],[M1MA]]-Table2[[#This Row],[M1KE]])</f>
        <v>0</v>
      </c>
      <c r="J99" s="94">
        <f>SUMIF(Table6[NB BM_C_QTY+F],Table2[[#This Row],[Column2]],Table6[C])</f>
        <v>0</v>
      </c>
      <c r="K99" s="94">
        <f>-1*SUMIF(Table5[CONCAT],Table2[[#This Row],[Column2]],Table5[3])</f>
        <v>0</v>
      </c>
      <c r="L99" s="19"/>
      <c r="M99" s="17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0</v>
      </c>
      <c r="U99" s="20">
        <f>SUM(Table2[[#This Row],[M2B]],Table2[[#This Row],[M2B_h]])</f>
        <v>0</v>
      </c>
      <c r="V99" s="20">
        <f>SUM(Table2[[#This Row],[M3B]],Table2[[#This Row],[M3B_h]])</f>
        <v>0</v>
      </c>
      <c r="W99" s="20">
        <f>SUM(Table2[[#This Row],[M4B]],Table2[[#This Row],[M4B_h]])</f>
        <v>0</v>
      </c>
      <c r="X99" s="20" t="str">
        <f t="shared" si="1"/>
        <v>ARTO MORO</v>
      </c>
      <c r="Y99" s="20" t="e">
        <f>IF(Table2[[#This Row],[NB BM_C_QTY+F]]="",Table2[[#This Row],[Column32]],INDEX([1]!db[QTY X],Table2[[#This Row],[NB BM_C_QTY+F]]))</f>
        <v>#REF!</v>
      </c>
      <c r="Z99" s="20" t="e">
        <f>IF(Table2[[#This Row],[NB BM_C_QTY+F]]="",Table2[[#This Row],[Column33]],INDEX([1]!db[STN X],Table2[[#This Row],[NB BM_C_QTY+F]]))</f>
        <v>#REF!</v>
      </c>
      <c r="AA99" s="20" t="e">
        <f>INDEX([1]!db[SUPPLIER],Table2[[#This Row],[NB BM_C_QTY+F]],0)</f>
        <v>#REF!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99" s="20" t="str">
        <f>Table2[[#This Row],[CONCAT]]&amp;LOWER(SUBSTITUTE(SUBSTITUTE(SUBSTITUTE(Table2[[#This Row],[KET]]&amp;"ARTO MORO"," ",""),")",""),"(",""))</f>
        <v>crayonputarkenko12wminiputarclassicpvcbag12lsnartomoro</v>
      </c>
      <c r="AD99" s="20" t="e">
        <f>_xlfn.IFNA(MATCH(Table2[[#This Row],[Column2]],[1]!db[NB BM_C_QTY+F],0),"")</f>
        <v>#REF!</v>
      </c>
      <c r="AE99" s="20" t="e">
        <f>_xlfn.IFNA(MATCH(Table2[[#This Row],[Column2]],[2]!Table6[NB BM_C_QTY+F],0),"")</f>
        <v>#REF!</v>
      </c>
      <c r="AF99" s="20" t="e">
        <f>IF(Table2[[#This Row],[NB BM_C_QTY+F]]="",Table2[[#This Row],[KET]],"")</f>
        <v>#REF!</v>
      </c>
      <c r="AG99" s="20" t="e">
        <f>IF(Table2[[#This Row],[Column3]]="","",AJ98)</f>
        <v>#REF!</v>
      </c>
      <c r="AH99" s="20" t="e">
        <f>IF(Table2[[#This Row],[Column3]]="","",AK98)</f>
        <v>#REF!</v>
      </c>
      <c r="AJ99" s="9">
        <v>12</v>
      </c>
      <c r="AK99" s="9" t="s">
        <v>5293</v>
      </c>
    </row>
    <row r="100" spans="1:37">
      <c r="A100" s="14" t="str">
        <f ca="1">IF(Table2[[#This Row],[TT]]&lt;1,"",(COUNT(INDIRECT("a"&amp;ROW(Table2[[#Headers],[//]])&amp;":a"&amp;ROW()-1))+1))</f>
        <v/>
      </c>
      <c r="B100" s="14">
        <v>1</v>
      </c>
      <c r="C100" s="9" t="s">
        <v>2785</v>
      </c>
      <c r="D100" s="16">
        <v>0</v>
      </c>
      <c r="E100" s="16" t="s">
        <v>2049</v>
      </c>
      <c r="F100" s="16" t="e">
        <f>_xlfn.IFNA(Table2[[#This Row],[NB BM_C_QTY+F]],"")</f>
        <v>#REF!</v>
      </c>
      <c r="G100" s="24">
        <f>IF(Table2[[#This Row],[M5B]]="",Table2[[#This Row],[M5B_h]],SUM(Table2[[#This Row],[M5B_h]],Table2[[#This Row],[M5B]]))</f>
        <v>0</v>
      </c>
      <c r="H100" s="19"/>
      <c r="I100" s="94">
        <f>IF(Table2[[#This Row],[M1A]]="",0,Table2[[#This Row],[M1A]]-Table2[[#This Row],[AWAL]]-Table2[[#This Row],[M1MA]]-Table2[[#This Row],[M1KE]])</f>
        <v>0</v>
      </c>
      <c r="J100" s="94">
        <f>SUMIF(Table6[NB BM_C_QTY+F],Table2[[#This Row],[Column2]],Table6[C])</f>
        <v>0</v>
      </c>
      <c r="K100" s="94">
        <f>-1*SUMIF(Table5[CONCAT],Table2[[#This Row],[Column2]],Table5[3])</f>
        <v>0</v>
      </c>
      <c r="L100" s="19"/>
      <c r="M100" s="17" t="str">
        <f>IF(Table2[[#This Row],[M2A]]="","",SUM(Table2[[#This Row],[M2A]]-Table2[[#This Row],[M2B_h]]))</f>
        <v/>
      </c>
      <c r="O100" s="17" t="str">
        <f>IF(Table2[[#This Row],[M3A]]="","",SUM(Table2[[#This Row],[M3A]]-Table2[[#This Row],[M3B_h]]))</f>
        <v/>
      </c>
      <c r="Q100" s="17" t="str">
        <f>IF(Table2[[#This Row],[M4A]]="","",SUM(Table2[[#This Row],[M4A]]-Table2[[#This Row],[M4B_h]]))</f>
        <v/>
      </c>
      <c r="R100" s="17"/>
      <c r="S100" s="17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0</v>
      </c>
      <c r="U100" s="20">
        <f>SUM(Table2[[#This Row],[M2B]],Table2[[#This Row],[M2B_h]])</f>
        <v>0</v>
      </c>
      <c r="V100" s="20">
        <f>SUM(Table2[[#This Row],[M3B]],Table2[[#This Row],[M3B_h]])</f>
        <v>0</v>
      </c>
      <c r="W100" s="20">
        <f>SUM(Table2[[#This Row],[M4B]],Table2[[#This Row],[M4B_h]])</f>
        <v>0</v>
      </c>
      <c r="X100" s="20" t="str">
        <f t="shared" si="1"/>
        <v>ARTO MORO</v>
      </c>
      <c r="Y100" s="20" t="e">
        <f>IF(Table2[[#This Row],[NB BM_C_QTY+F]]="",Table2[[#This Row],[Column32]],INDEX([1]!db[QTY X],Table2[[#This Row],[NB BM_C_QTY+F]]))</f>
        <v>#REF!</v>
      </c>
      <c r="Z100" s="20" t="e">
        <f>IF(Table2[[#This Row],[NB BM_C_QTY+F]]="",Table2[[#This Row],[Column33]],INDEX([1]!db[STN X],Table2[[#This Row],[NB BM_C_QTY+F]]))</f>
        <v>#REF!</v>
      </c>
      <c r="AA100" s="20" t="e">
        <f>INDEX([1]!db[SUPPLIER],Table2[[#This Row],[NB BM_C_QTY+F]],0)</f>
        <v>#REF!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00" s="20" t="str">
        <f>Table2[[#This Row],[CONCAT]]&amp;LOWER(SUBSTITUTE(SUBSTITUTE(SUBSTITUTE(Table2[[#This Row],[KET]]&amp;"ARTO MORO"," ",""),")",""),"(",""))</f>
        <v>crayonputartiti12wpanjang12lsnartomoro</v>
      </c>
      <c r="AD100" s="20" t="e">
        <f>_xlfn.IFNA(MATCH(Table2[[#This Row],[Column2]],[1]!db[NB BM_C_QTY+F],0),"")</f>
        <v>#REF!</v>
      </c>
      <c r="AE100" s="20" t="e">
        <f>_xlfn.IFNA(MATCH(Table2[[#This Row],[Column2]],[2]!Table6[NB BM_C_QTY+F],0),"")</f>
        <v>#REF!</v>
      </c>
      <c r="AF100" s="20" t="e">
        <f>IF(Table2[[#This Row],[NB BM_C_QTY+F]]="",Table2[[#This Row],[KET]],"")</f>
        <v>#REF!</v>
      </c>
      <c r="AG100" s="20" t="e">
        <f>IF(Table2[[#This Row],[Column3]]="","",AJ99)</f>
        <v>#REF!</v>
      </c>
      <c r="AH100" s="20" t="e">
        <f>IF(Table2[[#This Row],[Column3]]="","",AK99)</f>
        <v>#REF!</v>
      </c>
      <c r="AJ100" s="9">
        <v>48</v>
      </c>
      <c r="AK100" s="9" t="s">
        <v>5293</v>
      </c>
    </row>
    <row r="101" spans="1:37">
      <c r="A101" s="9" t="str">
        <f ca="1">IF(Table2[[#This Row],[TT]]&lt;1,"",(COUNT(INDIRECT("a"&amp;ROW(Table2[[#Headers],[//]])&amp;":a"&amp;ROW()-1))+1))</f>
        <v/>
      </c>
      <c r="B101" s="9">
        <v>1</v>
      </c>
      <c r="C101" s="9" t="s">
        <v>5260</v>
      </c>
      <c r="D101" s="16">
        <v>0</v>
      </c>
      <c r="E101" s="16" t="s">
        <v>2037</v>
      </c>
      <c r="F101" s="16" t="e">
        <f>_xlfn.IFNA(Table2[[#This Row],[NB BM_C_QTY+F]],"")</f>
        <v>#REF!</v>
      </c>
      <c r="G101" s="24">
        <f>IF(Table2[[#This Row],[M5B]]="",Table2[[#This Row],[M5B_h]],SUM(Table2[[#This Row],[M5B_h]],Table2[[#This Row],[M5B]]))</f>
        <v>0</v>
      </c>
      <c r="H101" s="18"/>
      <c r="I101" s="94">
        <f>IF(Table2[[#This Row],[M1A]]="",0,Table2[[#This Row],[M1A]]-Table2[[#This Row],[AWAL]]-Table2[[#This Row],[M1MA]]-Table2[[#This Row],[M1KE]])</f>
        <v>0</v>
      </c>
      <c r="J101" s="94">
        <f>SUMIF(Table6[NB BM_C_QTY+F],Table2[[#This Row],[Column2]],Table6[C])</f>
        <v>0</v>
      </c>
      <c r="K101" s="94">
        <f>-1*SUMIF(Table5[CONCAT],Table2[[#This Row],[Column2]],Table5[3])</f>
        <v>0</v>
      </c>
      <c r="L101" s="18"/>
      <c r="M101" s="16" t="str">
        <f>IF(Table2[[#This Row],[M2A]]="","",SUM(Table2[[#This Row],[M2A]]-Table2[[#This Row],[M2B_h]]))</f>
        <v/>
      </c>
      <c r="O101" s="16" t="str">
        <f>IF(Table2[[#This Row],[M3A]]="","",SUM(Table2[[#This Row],[M3A]]-Table2[[#This Row],[M3B_h]]))</f>
        <v/>
      </c>
      <c r="P101" s="9"/>
      <c r="Q101" s="16" t="str">
        <f>IF(Table2[[#This Row],[M4A]]="","",SUM(Table2[[#This Row],[M4A]]-Table2[[#This Row],[M4B_h]]))</f>
        <v/>
      </c>
      <c r="S101" s="16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0</v>
      </c>
      <c r="U101" s="20">
        <f>SUM(Table2[[#This Row],[M2B]],Table2[[#This Row],[M2B_h]])</f>
        <v>0</v>
      </c>
      <c r="V101" s="20">
        <f>SUM(Table2[[#This Row],[M3B]],Table2[[#This Row],[M3B_h]])</f>
        <v>0</v>
      </c>
      <c r="W101" s="20">
        <f>SUM(Table2[[#This Row],[M4B]],Table2[[#This Row],[M4B_h]])</f>
        <v>0</v>
      </c>
      <c r="X101" s="20" t="str">
        <f t="shared" si="1"/>
        <v>ARTO MORO</v>
      </c>
      <c r="Y101" s="20" t="e">
        <f>IF(Table2[[#This Row],[NB BM_C_QTY+F]]="",Table2[[#This Row],[Column32]],INDEX([1]!db[QTY X],Table2[[#This Row],[NB BM_C_QTY+F]]))</f>
        <v>#REF!</v>
      </c>
      <c r="Z101" s="20" t="e">
        <f>IF(Table2[[#This Row],[NB BM_C_QTY+F]]="",Table2[[#This Row],[Column33]],INDEX([1]!db[STN X],Table2[[#This Row],[NB BM_C_QTY+F]]))</f>
        <v>#REF!</v>
      </c>
      <c r="AA101" s="20" t="e">
        <f>INDEX([1]!db[SUPPLIER],Table2[[#This Row],[NB BM_C_QTY+F]],0)</f>
        <v>#REF!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01" s="20" t="str">
        <f>Table2[[#This Row],[CONCAT]]&amp;LOWER(SUBSTITUTE(SUBSTITUTE(SUBSTITUTE(Table2[[#This Row],[KET]]&amp;"ARTO MORO"," ",""),")",""),"(",""))</f>
        <v>cutterjka300a48lsnartomoro</v>
      </c>
      <c r="AD101" s="20" t="e">
        <f>_xlfn.IFNA(MATCH(Table2[[#This Row],[Column2]],[1]!db[NB BM_C_QTY+F],0),"")</f>
        <v>#REF!</v>
      </c>
      <c r="AE101" s="20" t="e">
        <f>_xlfn.IFNA(MATCH(Table2[[#This Row],[Column2]],[2]!Table6[NB BM_C_QTY+F],0),"")</f>
        <v>#REF!</v>
      </c>
      <c r="AF101" s="20" t="e">
        <f>IF(Table2[[#This Row],[NB BM_C_QTY+F]]="",Table2[[#This Row],[KET]],"")</f>
        <v>#REF!</v>
      </c>
      <c r="AG101" s="20" t="e">
        <f>IF(Table2[[#This Row],[Column3]]="","",AJ100)</f>
        <v>#REF!</v>
      </c>
      <c r="AH101" s="20" t="e">
        <f>IF(Table2[[#This Row],[Column3]]="","",AK100)</f>
        <v>#REF!</v>
      </c>
      <c r="AJ101" s="9">
        <v>24</v>
      </c>
      <c r="AK101" s="9" t="s">
        <v>5293</v>
      </c>
    </row>
    <row r="102" spans="1:37">
      <c r="A102" s="14" t="str">
        <f ca="1">IF(Table2[[#This Row],[TT]]&lt;1,"",(COUNT(INDIRECT("a"&amp;ROW(Table2[[#Headers],[//]])&amp;":a"&amp;ROW()-1))+1))</f>
        <v/>
      </c>
      <c r="B102" s="14">
        <v>1</v>
      </c>
      <c r="C102" s="9" t="s">
        <v>3685</v>
      </c>
      <c r="D102" s="16">
        <v>0</v>
      </c>
      <c r="E102" s="16" t="s">
        <v>2034</v>
      </c>
      <c r="F102" s="16" t="e">
        <f>_xlfn.IFNA(Table2[[#This Row],[NB BM_C_QTY+F]],"")</f>
        <v>#REF!</v>
      </c>
      <c r="G102" s="24">
        <f>IF(Table2[[#This Row],[M5B]]="",Table2[[#This Row],[M5B_h]],SUM(Table2[[#This Row],[M5B_h]],Table2[[#This Row],[M5B]]))</f>
        <v>0</v>
      </c>
      <c r="H102" s="19">
        <v>0</v>
      </c>
      <c r="I102" s="94">
        <f>IF(Table2[[#This Row],[M1A]]="",0,Table2[[#This Row],[M1A]]-Table2[[#This Row],[AWAL]]-Table2[[#This Row],[M1MA]]-Table2[[#This Row],[M1KE]])</f>
        <v>-1</v>
      </c>
      <c r="J102" s="94">
        <f>SUMIF(Table6[NB BM_C_QTY+F],Table2[[#This Row],[Column2]],Table6[C])</f>
        <v>2</v>
      </c>
      <c r="K102" s="94">
        <f>-1*SUMIF(Table5[CONCAT],Table2[[#This Row],[Column2]],Table5[3])</f>
        <v>-1</v>
      </c>
      <c r="L102" s="19"/>
      <c r="M102" s="17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0</v>
      </c>
      <c r="U102" s="20">
        <f>SUM(Table2[[#This Row],[M2B]],Table2[[#This Row],[M2B_h]])</f>
        <v>0</v>
      </c>
      <c r="V102" s="20">
        <f>SUM(Table2[[#This Row],[M3B]],Table2[[#This Row],[M3B_h]])</f>
        <v>0</v>
      </c>
      <c r="W102" s="20">
        <f>SUM(Table2[[#This Row],[M4B]],Table2[[#This Row],[M4B_h]])</f>
        <v>0</v>
      </c>
      <c r="X102" s="20" t="str">
        <f t="shared" si="1"/>
        <v>ARTO MORO</v>
      </c>
      <c r="Y102" s="20" t="e">
        <f>IF(Table2[[#This Row],[NB BM_C_QTY+F]]="",Table2[[#This Row],[Column32]],INDEX([1]!db[QTY X],Table2[[#This Row],[NB BM_C_QTY+F]]))</f>
        <v>#REF!</v>
      </c>
      <c r="Z102" s="20" t="e">
        <f>IF(Table2[[#This Row],[NB BM_C_QTY+F]]="",Table2[[#This Row],[Column33]],INDEX([1]!db[STN X],Table2[[#This Row],[NB BM_C_QTY+F]]))</f>
        <v>#REF!</v>
      </c>
      <c r="AA102" s="20" t="e">
        <f>INDEX([1]!db[SUPPLIER],Table2[[#This Row],[NB BM_C_QTY+F]],0)</f>
        <v>#REF!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02" s="20" t="str">
        <f>Table2[[#This Row],[CONCAT]]&amp;LOWER(SUBSTITUTE(SUBSTITUTE(SUBSTITUTE(Table2[[#This Row],[KET]]&amp;"ARTO MORO"," ",""),")",""),"(",""))</f>
        <v>cutterjkl50024lsnartomoro</v>
      </c>
      <c r="AD102" s="20" t="e">
        <f>_xlfn.IFNA(MATCH(Table2[[#This Row],[Column2]],[1]!db[NB BM_C_QTY+F],0),"")</f>
        <v>#REF!</v>
      </c>
      <c r="AE102" s="20" t="e">
        <f>_xlfn.IFNA(MATCH(Table2[[#This Row],[Column2]],[2]!Table6[NB BM_C_QTY+F],0),"")</f>
        <v>#REF!</v>
      </c>
      <c r="AF102" s="20" t="e">
        <f>IF(Table2[[#This Row],[NB BM_C_QTY+F]]="",Table2[[#This Row],[KET]],"")</f>
        <v>#REF!</v>
      </c>
      <c r="AG102" s="20" t="e">
        <f>IF(Table2[[#This Row],[Column3]]="","",AJ101)</f>
        <v>#REF!</v>
      </c>
      <c r="AH102" s="20" t="e">
        <f>IF(Table2[[#This Row],[Column3]]="","",AK101)</f>
        <v>#REF!</v>
      </c>
      <c r="AJ102" s="9">
        <v>20</v>
      </c>
      <c r="AK102" s="9" t="s">
        <v>5293</v>
      </c>
    </row>
    <row r="103" spans="1:37">
      <c r="A103" s="14">
        <f ca="1">IF(Table2[[#This Row],[TT]]&lt;1,"",(COUNT(INDIRECT("a"&amp;ROW(Table2[[#Headers],[//]])&amp;":a"&amp;ROW()-1))+1))</f>
        <v>38</v>
      </c>
      <c r="B103" s="14">
        <v>1</v>
      </c>
      <c r="C103" s="9" t="s">
        <v>24</v>
      </c>
      <c r="D103" s="16">
        <v>4</v>
      </c>
      <c r="E103" s="16" t="s">
        <v>2014</v>
      </c>
      <c r="F103" s="16" t="e">
        <f>_xlfn.IFNA(Table2[[#This Row],[NB BM_C_QTY+F]],"")</f>
        <v>#REF!</v>
      </c>
      <c r="G103" s="24">
        <f>IF(Table2[[#This Row],[M5B]]="",Table2[[#This Row],[M5B_h]],SUM(Table2[[#This Row],[M5B_h]],Table2[[#This Row],[M5B]]))</f>
        <v>4</v>
      </c>
      <c r="H103" s="19"/>
      <c r="I103" s="94">
        <f>IF(Table2[[#This Row],[M1A]]="",0,Table2[[#This Row],[M1A]]-Table2[[#This Row],[AWAL]]-Table2[[#This Row],[M1MA]]-Table2[[#This Row],[M1KE]])</f>
        <v>0</v>
      </c>
      <c r="J103" s="94">
        <f>SUMIF(Table6[NB BM_C_QTY+F],Table2[[#This Row],[Column2]],Table6[C])</f>
        <v>0</v>
      </c>
      <c r="K103" s="94">
        <f>-1*SUMIF(Table5[CONCAT],Table2[[#This Row],[Column2]],Table5[3])</f>
        <v>0</v>
      </c>
      <c r="L103" s="19"/>
      <c r="M103" s="16" t="str">
        <f>IF(Table2[[#This Row],[M2A]]="","",SUM(Table2[[#This Row],[M2A]]-Table2[[#This Row],[M2B_h]]))</f>
        <v/>
      </c>
      <c r="O103" s="17" t="str">
        <f>IF(Table2[[#This Row],[M3A]]="","",SUM(Table2[[#This Row],[M3A]]-Table2[[#This Row],[M3B_h]]))</f>
        <v/>
      </c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4</v>
      </c>
      <c r="U103" s="20">
        <f>SUM(Table2[[#This Row],[M2B]],Table2[[#This Row],[M2B_h]])</f>
        <v>4</v>
      </c>
      <c r="V103" s="20">
        <f>SUM(Table2[[#This Row],[M3B]],Table2[[#This Row],[M3B_h]])</f>
        <v>4</v>
      </c>
      <c r="W103" s="20">
        <f>SUM(Table2[[#This Row],[M4B]],Table2[[#This Row],[M4B_h]])</f>
        <v>4</v>
      </c>
      <c r="X103" s="20" t="str">
        <f t="shared" si="1"/>
        <v>ARTO MORO</v>
      </c>
      <c r="Y103" s="20" t="e">
        <f>IF(Table2[[#This Row],[NB BM_C_QTY+F]]="",Table2[[#This Row],[Column32]],INDEX([1]!db[QTY X],Table2[[#This Row],[NB BM_C_QTY+F]]))</f>
        <v>#REF!</v>
      </c>
      <c r="Z103" s="20" t="e">
        <f>IF(Table2[[#This Row],[NB BM_C_QTY+F]]="",Table2[[#This Row],[Column33]],INDEX([1]!db[STN X],Table2[[#This Row],[NB BM_C_QTY+F]]))</f>
        <v>#REF!</v>
      </c>
      <c r="AA103" s="20" t="e">
        <f>INDEX([1]!db[SUPPLIER],Table2[[#This Row],[NB BM_C_QTY+F]],0)</f>
        <v>#REF!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103" s="20" t="str">
        <f>Table2[[#This Row],[CONCAT]]&amp;LOWER(SUBSTITUTE(SUBSTITUTE(SUBSTITUTE(Table2[[#This Row],[KET]]&amp;"ARTO MORO"," ",""),")",""),"(",""))</f>
        <v>cutterkenko918c20lsnartomoro</v>
      </c>
      <c r="AD103" s="20" t="e">
        <f>_xlfn.IFNA(MATCH(Table2[[#This Row],[Column2]],[1]!db[NB BM_C_QTY+F],0),"")</f>
        <v>#REF!</v>
      </c>
      <c r="AE103" s="20" t="e">
        <f>_xlfn.IFNA(MATCH(Table2[[#This Row],[Column2]],[2]!Table6[NB BM_C_QTY+F],0),"")</f>
        <v>#REF!</v>
      </c>
      <c r="AF103" s="20" t="e">
        <f>IF(Table2[[#This Row],[NB BM_C_QTY+F]]="",Table2[[#This Row],[KET]],"")</f>
        <v>#REF!</v>
      </c>
      <c r="AG103" s="20" t="e">
        <f>IF(Table2[[#This Row],[Column3]]="","",AJ102)</f>
        <v>#REF!</v>
      </c>
      <c r="AH103" s="20" t="e">
        <f>IF(Table2[[#This Row],[Column3]]="","",AK102)</f>
        <v>#REF!</v>
      </c>
      <c r="AJ103" s="9">
        <v>30</v>
      </c>
      <c r="AK103" s="9" t="s">
        <v>5293</v>
      </c>
    </row>
    <row r="104" spans="1:37">
      <c r="A104" s="14" t="str">
        <f ca="1">IF(Table2[[#This Row],[TT]]&lt;1,"",(COUNT(INDIRECT("a"&amp;ROW(Table2[[#Headers],[//]])&amp;":a"&amp;ROW()-1))+1))</f>
        <v/>
      </c>
      <c r="B104" s="14">
        <v>1</v>
      </c>
      <c r="C104" s="9" t="s">
        <v>2030</v>
      </c>
      <c r="D104" s="16">
        <v>0</v>
      </c>
      <c r="E104" s="16" t="s">
        <v>2031</v>
      </c>
      <c r="F104" s="16" t="e">
        <f>_xlfn.IFNA(Table2[[#This Row],[NB BM_C_QTY+F]],"")</f>
        <v>#REF!</v>
      </c>
      <c r="G104" s="24">
        <f>IF(Table2[[#This Row],[M5B]]="",Table2[[#This Row],[M5B_h]],SUM(Table2[[#This Row],[M5B_h]],Table2[[#This Row],[M5B]]))</f>
        <v>0</v>
      </c>
      <c r="H104" s="19"/>
      <c r="I104" s="94">
        <f>IF(Table2[[#This Row],[M1A]]="",0,Table2[[#This Row],[M1A]]-Table2[[#This Row],[AWAL]]-Table2[[#This Row],[M1MA]]-Table2[[#This Row],[M1KE]])</f>
        <v>0</v>
      </c>
      <c r="J104" s="94">
        <f>SUMIF(Table6[NB BM_C_QTY+F],Table2[[#This Row],[Column2]],Table6[C])</f>
        <v>0</v>
      </c>
      <c r="K104" s="94">
        <f>-1*SUMIF(Table5[CONCAT],Table2[[#This Row],[Column2]],Table5[3])</f>
        <v>0</v>
      </c>
      <c r="L104" s="19"/>
      <c r="M104" s="16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0</v>
      </c>
      <c r="U104" s="20">
        <f>SUM(Table2[[#This Row],[M2B]],Table2[[#This Row],[M2B_h]])</f>
        <v>0</v>
      </c>
      <c r="V104" s="20">
        <f>SUM(Table2[[#This Row],[M3B]],Table2[[#This Row],[M3B_h]])</f>
        <v>0</v>
      </c>
      <c r="W104" s="20">
        <f>SUM(Table2[[#This Row],[M4B]],Table2[[#This Row],[M4B_h]])</f>
        <v>0</v>
      </c>
      <c r="X104" s="20" t="str">
        <f t="shared" si="1"/>
        <v>ARTO MORO</v>
      </c>
      <c r="Y104" s="20" t="e">
        <f>IF(Table2[[#This Row],[NB BM_C_QTY+F]]="",Table2[[#This Row],[Column32]],INDEX([1]!db[QTY X],Table2[[#This Row],[NB BM_C_QTY+F]]))</f>
        <v>#REF!</v>
      </c>
      <c r="Z104" s="20" t="e">
        <f>IF(Table2[[#This Row],[NB BM_C_QTY+F]]="",Table2[[#This Row],[Column33]],INDEX([1]!db[STN X],Table2[[#This Row],[NB BM_C_QTY+F]]))</f>
        <v>#REF!</v>
      </c>
      <c r="AA104" s="20" t="e">
        <f>INDEX([1]!db[SUPPLIER],Table2[[#This Row],[NB BM_C_QTY+F]],0)</f>
        <v>#REF!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04" s="20" t="str">
        <f>Table2[[#This Row],[CONCAT]]&amp;LOWER(SUBSTITUTE(SUBSTITUTE(SUBSTITUTE(Table2[[#This Row],[KET]]&amp;"ARTO MORO"," ",""),")",""),"(",""))</f>
        <v>cutterkenkoa30030lsnartomoro</v>
      </c>
      <c r="AD104" s="20" t="e">
        <f>_xlfn.IFNA(MATCH(Table2[[#This Row],[Column2]],[1]!db[NB BM_C_QTY+F],0),"")</f>
        <v>#REF!</v>
      </c>
      <c r="AE104" s="20" t="e">
        <f>_xlfn.IFNA(MATCH(Table2[[#This Row],[Column2]],[2]!Table6[NB BM_C_QTY+F],0),"")</f>
        <v>#REF!</v>
      </c>
      <c r="AF104" s="20" t="e">
        <f>IF(Table2[[#This Row],[NB BM_C_QTY+F]]="",Table2[[#This Row],[KET]],"")</f>
        <v>#REF!</v>
      </c>
      <c r="AG104" s="20" t="e">
        <f>IF(Table2[[#This Row],[Column3]]="","",AJ103)</f>
        <v>#REF!</v>
      </c>
      <c r="AH104" s="20" t="e">
        <f>IF(Table2[[#This Row],[Column3]]="","",AK103)</f>
        <v>#REF!</v>
      </c>
      <c r="AJ104" s="9">
        <v>30</v>
      </c>
      <c r="AK104" s="9" t="s">
        <v>5293</v>
      </c>
    </row>
    <row r="105" spans="1:37">
      <c r="A105" s="14" t="str">
        <f ca="1">IF(Table2[[#This Row],[TT]]&lt;1,"",(COUNT(INDIRECT("a"&amp;ROW(Table2[[#Headers],[//]])&amp;":a"&amp;ROW()-1))+1))</f>
        <v/>
      </c>
      <c r="B105" s="14">
        <v>1</v>
      </c>
      <c r="C105" s="9" t="s">
        <v>1965</v>
      </c>
      <c r="D105" s="16">
        <v>0</v>
      </c>
      <c r="E105" s="16" t="s">
        <v>2031</v>
      </c>
      <c r="F105" s="16" t="e">
        <f>_xlfn.IFNA(Table2[[#This Row],[NB BM_C_QTY+F]],"")</f>
        <v>#REF!</v>
      </c>
      <c r="G105" s="24">
        <f>IF(Table2[[#This Row],[M5B]]="",Table2[[#This Row],[M5B_h]],SUM(Table2[[#This Row],[M5B_h]],Table2[[#This Row],[M5B]]))</f>
        <v>0</v>
      </c>
      <c r="H105" s="19"/>
      <c r="I105" s="94">
        <f>IF(Table2[[#This Row],[M1A]]="",0,Table2[[#This Row],[M1A]]-Table2[[#This Row],[AWAL]]-Table2[[#This Row],[M1MA]]-Table2[[#This Row],[M1KE]])</f>
        <v>0</v>
      </c>
      <c r="J105" s="94">
        <f>SUMIF(Table6[NB BM_C_QTY+F],Table2[[#This Row],[Column2]],Table6[C])</f>
        <v>0</v>
      </c>
      <c r="K105" s="94">
        <f>-1*SUMIF(Table5[CONCAT],Table2[[#This Row],[Column2]],Table5[3])</f>
        <v>0</v>
      </c>
      <c r="L105" s="19"/>
      <c r="M105" s="17" t="str">
        <f>IF(Table2[[#This Row],[M2A]]="","",SUM(Table2[[#This Row],[M2A]]-Table2[[#This Row],[M2B_h]]))</f>
        <v/>
      </c>
      <c r="O105" s="17" t="str">
        <f>IF(Table2[[#This Row],[M3A]]="","",SUM(Table2[[#This Row],[M3A]]-Table2[[#This Row],[M3B_h]]))</f>
        <v/>
      </c>
      <c r="P105" s="25"/>
      <c r="Q105" s="17" t="str">
        <f>IF(Table2[[#This Row],[M4A]]="","",SUM(Table2[[#This Row],[M4A]]-Table2[[#This Row],[M4B_h]]))</f>
        <v/>
      </c>
      <c r="R105" s="17"/>
      <c r="S105" s="17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0</v>
      </c>
      <c r="U105" s="20">
        <f>SUM(Table2[[#This Row],[M2B]],Table2[[#This Row],[M2B_h]])</f>
        <v>0</v>
      </c>
      <c r="V105" s="20">
        <f>SUM(Table2[[#This Row],[M3B]],Table2[[#This Row],[M3B_h]])</f>
        <v>0</v>
      </c>
      <c r="W105" s="20">
        <f>SUM(Table2[[#This Row],[M4B]],Table2[[#This Row],[M4B_h]])</f>
        <v>0</v>
      </c>
      <c r="X105" s="20" t="str">
        <f t="shared" si="1"/>
        <v>ARTO MORO</v>
      </c>
      <c r="Y105" s="20" t="e">
        <f>IF(Table2[[#This Row],[NB BM_C_QTY+F]]="",Table2[[#This Row],[Column32]],INDEX([1]!db[QTY X],Table2[[#This Row],[NB BM_C_QTY+F]]))</f>
        <v>#REF!</v>
      </c>
      <c r="Z105" s="20" t="e">
        <f>IF(Table2[[#This Row],[NB BM_C_QTY+F]]="",Table2[[#This Row],[Column33]],INDEX([1]!db[STN X],Table2[[#This Row],[NB BM_C_QTY+F]]))</f>
        <v>#REF!</v>
      </c>
      <c r="AA105" s="20" t="e">
        <f>INDEX([1]!db[SUPPLIER],Table2[[#This Row],[NB BM_C_QTY+F]],0)</f>
        <v>#REF!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05" s="20" t="str">
        <f>Table2[[#This Row],[CONCAT]]&amp;LOWER(SUBSTITUTE(SUBSTITUTE(SUBSTITUTE(Table2[[#This Row],[KET]]&amp;"ARTO MORO"," ",""),")",""),"(",""))</f>
        <v>cutterkenkok20030lsnartomoro</v>
      </c>
      <c r="AD105" s="20" t="e">
        <f>_xlfn.IFNA(MATCH(Table2[[#This Row],[Column2]],[1]!db[NB BM_C_QTY+F],0),"")</f>
        <v>#REF!</v>
      </c>
      <c r="AE105" s="20" t="e">
        <f>_xlfn.IFNA(MATCH(Table2[[#This Row],[Column2]],[2]!Table6[NB BM_C_QTY+F],0),"")</f>
        <v>#REF!</v>
      </c>
      <c r="AF105" s="20" t="e">
        <f>IF(Table2[[#This Row],[NB BM_C_QTY+F]]="",Table2[[#This Row],[KET]],"")</f>
        <v>#REF!</v>
      </c>
      <c r="AG105" s="20" t="e">
        <f>IF(Table2[[#This Row],[Column3]]="","",AJ104)</f>
        <v>#REF!</v>
      </c>
      <c r="AH105" s="20" t="e">
        <f>IF(Table2[[#This Row],[Column3]]="","",AK104)</f>
        <v>#REF!</v>
      </c>
      <c r="AJ105" s="9">
        <v>20</v>
      </c>
      <c r="AK105" s="9" t="s">
        <v>5293</v>
      </c>
    </row>
    <row r="106" spans="1:37">
      <c r="A106" s="9" t="str">
        <f ca="1">IF(Table2[[#This Row],[TT]]&lt;1,"",(COUNT(INDIRECT("a"&amp;ROW(Table2[[#Headers],[//]])&amp;":a"&amp;ROW()-1))+1))</f>
        <v/>
      </c>
      <c r="B106" s="9">
        <v>1</v>
      </c>
      <c r="C106" s="9" t="s">
        <v>2448</v>
      </c>
      <c r="D106" s="16">
        <v>0</v>
      </c>
      <c r="E106" s="16" t="s">
        <v>2014</v>
      </c>
      <c r="F106" s="16" t="e">
        <f>_xlfn.IFNA(Table2[[#This Row],[NB BM_C_QTY+F]],"")</f>
        <v>#REF!</v>
      </c>
      <c r="G106" s="24">
        <f>IF(Table2[[#This Row],[M5B]]="",Table2[[#This Row],[M5B_h]],SUM(Table2[[#This Row],[M5B_h]],Table2[[#This Row],[M5B]]))</f>
        <v>0</v>
      </c>
      <c r="H106" s="18">
        <v>0</v>
      </c>
      <c r="I106" s="94">
        <f>IF(Table2[[#This Row],[M1A]]="",0,Table2[[#This Row],[M1A]]-Table2[[#This Row],[AWAL]]-Table2[[#This Row],[M1MA]]-Table2[[#This Row],[M1KE]])</f>
        <v>-2</v>
      </c>
      <c r="J106" s="94">
        <f>SUMIF(Table6[NB BM_C_QTY+F],Table2[[#This Row],[Column2]],Table6[C])</f>
        <v>2</v>
      </c>
      <c r="K106" s="94">
        <f>-1*SUMIF(Table5[CONCAT],Table2[[#This Row],[Column2]],Table5[3])</f>
        <v>0</v>
      </c>
      <c r="L106" s="18"/>
      <c r="M106" s="16" t="str">
        <f>IF(Table2[[#This Row],[M2A]]="","",SUM(Table2[[#This Row],[M2A]]-Table2[[#This Row],[M2B_h]]))</f>
        <v/>
      </c>
      <c r="O106" s="16" t="str">
        <f>IF(Table2[[#This Row],[M3A]]="","",SUM(Table2[[#This Row],[M3A]]-Table2[[#This Row],[M3B_h]]))</f>
        <v/>
      </c>
      <c r="P106" s="9"/>
      <c r="Q106" s="16" t="str">
        <f>IF(Table2[[#This Row],[M4A]]="","",SUM(Table2[[#This Row],[M4A]]-Table2[[#This Row],[M4B_h]]))</f>
        <v/>
      </c>
      <c r="S106" s="16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0</v>
      </c>
      <c r="U106" s="20">
        <f>SUM(Table2[[#This Row],[M2B]],Table2[[#This Row],[M2B_h]])</f>
        <v>0</v>
      </c>
      <c r="V106" s="20">
        <f>SUM(Table2[[#This Row],[M3B]],Table2[[#This Row],[M3B_h]])</f>
        <v>0</v>
      </c>
      <c r="W106" s="20">
        <f>SUM(Table2[[#This Row],[M4B]],Table2[[#This Row],[M4B_h]])</f>
        <v>0</v>
      </c>
      <c r="X106" s="20" t="str">
        <f t="shared" si="1"/>
        <v>ARTO MORO</v>
      </c>
      <c r="Y106" s="20" t="e">
        <f>IF(Table2[[#This Row],[NB BM_C_QTY+F]]="",Table2[[#This Row],[Column32]],INDEX([1]!db[QTY X],Table2[[#This Row],[NB BM_C_QTY+F]]))</f>
        <v>#REF!</v>
      </c>
      <c r="Z106" s="20" t="e">
        <f>IF(Table2[[#This Row],[NB BM_C_QTY+F]]="",Table2[[#This Row],[Column33]],INDEX([1]!db[STN X],Table2[[#This Row],[NB BM_C_QTY+F]]))</f>
        <v>#REF!</v>
      </c>
      <c r="AA106" s="20" t="e">
        <f>INDEX([1]!db[SUPPLIER],Table2[[#This Row],[NB BM_C_QTY+F]],0)</f>
        <v>#REF!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06" s="20" t="str">
        <f>Table2[[#This Row],[CONCAT]]&amp;LOWER(SUBSTITUTE(SUBSTITUTE(SUBSTITUTE(Table2[[#This Row],[KET]]&amp;"ARTO MORO"," ",""),")",""),"(",""))</f>
        <v>cutterkenkol50020lsnartomoro</v>
      </c>
      <c r="AD106" s="20" t="e">
        <f>_xlfn.IFNA(MATCH(Table2[[#This Row],[Column2]],[1]!db[NB BM_C_QTY+F],0),"")</f>
        <v>#REF!</v>
      </c>
      <c r="AE106" s="20" t="e">
        <f>_xlfn.IFNA(MATCH(Table2[[#This Row],[Column2]],[2]!Table6[NB BM_C_QTY+F],0),"")</f>
        <v>#REF!</v>
      </c>
      <c r="AF106" s="20" t="e">
        <f>IF(Table2[[#This Row],[NB BM_C_QTY+F]]="",Table2[[#This Row],[KET]],"")</f>
        <v>#REF!</v>
      </c>
      <c r="AG106" s="20" t="e">
        <f>IF(Table2[[#This Row],[Column3]]="","",AJ105)</f>
        <v>#REF!</v>
      </c>
      <c r="AH106" s="20" t="e">
        <f>IF(Table2[[#This Row],[Column3]]="","",AK105)</f>
        <v>#REF!</v>
      </c>
      <c r="AJ106" s="9">
        <v>120</v>
      </c>
      <c r="AK106" s="9" t="s">
        <v>5293</v>
      </c>
    </row>
    <row r="107" spans="1:37">
      <c r="A107" s="9">
        <f ca="1">IF(Table2[[#This Row],[TT]]&lt;1,"",(COUNT(INDIRECT("a"&amp;ROW(Table2[[#Headers],[//]])&amp;":a"&amp;ROW()-1))+1))</f>
        <v>39</v>
      </c>
      <c r="C107" s="9" t="s">
        <v>5065</v>
      </c>
      <c r="D107" s="16">
        <v>3</v>
      </c>
      <c r="E107" s="16" t="s">
        <v>2041</v>
      </c>
      <c r="F107" s="16" t="e">
        <f>_xlfn.IFNA(Table2[[#This Row],[NB BM_C_QTY+F]],"")</f>
        <v>#REF!</v>
      </c>
      <c r="G107" s="24">
        <f>IF(Table2[[#This Row],[M5B]]="",Table2[[#This Row],[M5B_h]],SUM(Table2[[#This Row],[M5B_h]],Table2[[#This Row],[M5B]]))</f>
        <v>3</v>
      </c>
      <c r="H107" s="18"/>
      <c r="I107" s="94">
        <f>IF(Table2[[#This Row],[M1A]]="",0,Table2[[#This Row],[M1A]]-Table2[[#This Row],[AWAL]]-Table2[[#This Row],[M1MA]]-Table2[[#This Row],[M1KE]])</f>
        <v>0</v>
      </c>
      <c r="J107" s="94">
        <f>SUMIF(Table6[NB BM_C_QTY+F],Table2[[#This Row],[Column2]],Table6[C])</f>
        <v>0</v>
      </c>
      <c r="K107" s="94">
        <f>-1*SUMIF(Table5[CONCAT],Table2[[#This Row],[Column2]],Table5[3])</f>
        <v>0</v>
      </c>
      <c r="L107" s="18"/>
      <c r="M107" s="16" t="str">
        <f>IF(Table2[[#This Row],[M2A]]="","",SUM(Table2[[#This Row],[M2A]]-Table2[[#This Row],[M2B_h]]))</f>
        <v/>
      </c>
      <c r="O107" s="16" t="str">
        <f>IF(Table2[[#This Row],[M3A]]="","",SUM(Table2[[#This Row],[M3A]]-Table2[[#This Row],[M3B_h]]))</f>
        <v/>
      </c>
      <c r="P107" s="9"/>
      <c r="Q107" s="16" t="str">
        <f>IF(Table2[[#This Row],[M4A]]="","",SUM(Table2[[#This Row],[M4A]]-Table2[[#This Row],[M4B_h]]))</f>
        <v/>
      </c>
      <c r="S107" s="16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3</v>
      </c>
      <c r="U107" s="20">
        <f>SUM(Table2[[#This Row],[M2B]],Table2[[#This Row],[M2B_h]])</f>
        <v>3</v>
      </c>
      <c r="V107" s="20">
        <f>SUM(Table2[[#This Row],[M3B]],Table2[[#This Row],[M3B_h]])</f>
        <v>3</v>
      </c>
      <c r="W107" s="20">
        <f>SUM(Table2[[#This Row],[M4B]],Table2[[#This Row],[M4B_h]])</f>
        <v>3</v>
      </c>
      <c r="X107" s="20" t="str">
        <f t="shared" si="1"/>
        <v>ARTO MORO</v>
      </c>
      <c r="Y107" s="20" t="e">
        <f>IF(Table2[[#This Row],[NB BM_C_QTY+F]]="",Table2[[#This Row],[Column32]],INDEX([1]!db[QTY X],Table2[[#This Row],[NB BM_C_QTY+F]]))</f>
        <v>#REF!</v>
      </c>
      <c r="Z107" s="20" t="e">
        <f>IF(Table2[[#This Row],[NB BM_C_QTY+F]]="",Table2[[#This Row],[Column33]],INDEX([1]!db[STN X],Table2[[#This Row],[NB BM_C_QTY+F]]))</f>
        <v>#REF!</v>
      </c>
      <c r="AA107" s="20" t="e">
        <f>INDEX([1]!db[SUPPLIER],Table2[[#This Row],[NB BM_C_QTY+F]],0)</f>
        <v>#REF!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107" s="20" t="str">
        <f>Table2[[#This Row],[CONCAT]]&amp;LOWER(SUBSTITUTE(SUBSTITUTE(SUBSTITUTE(Table2[[#This Row],[KET]]&amp;"ARTO MORO"," ",""),")",""),"(",""))</f>
        <v>cuttervancokecil128trans120lsnartomoro</v>
      </c>
      <c r="AD107" s="20" t="e">
        <f>_xlfn.IFNA(MATCH(Table2[[#This Row],[Column2]],[1]!db[NB BM_C_QTY+F],0),"")</f>
        <v>#REF!</v>
      </c>
      <c r="AE107" s="20" t="e">
        <f>_xlfn.IFNA(MATCH(Table2[[#This Row],[Column2]],[2]!Table6[NB BM_C_QTY+F],0),"")</f>
        <v>#REF!</v>
      </c>
      <c r="AF107" s="20" t="e">
        <f>IF(Table2[[#This Row],[NB BM_C_QTY+F]]="",Table2[[#This Row],[KET]],"")</f>
        <v>#REF!</v>
      </c>
      <c r="AG107" s="20" t="e">
        <f>IF(Table2[[#This Row],[Column3]]="","",AJ106)</f>
        <v>#REF!</v>
      </c>
      <c r="AH107" s="20" t="e">
        <f>IF(Table2[[#This Row],[Column3]]="","",AK106)</f>
        <v>#REF!</v>
      </c>
      <c r="AJ107" s="9">
        <v>40</v>
      </c>
      <c r="AK107" s="9" t="s">
        <v>5293</v>
      </c>
    </row>
    <row r="108" spans="1:37">
      <c r="A108" s="14" t="str">
        <f ca="1">IF(Table2[[#This Row],[TT]]&lt;1,"",(COUNT(INDIRECT("a"&amp;ROW(Table2[[#Headers],[//]])&amp;":a"&amp;ROW()-1))+1))</f>
        <v/>
      </c>
      <c r="B108" s="14">
        <v>1</v>
      </c>
      <c r="C108" s="9" t="s">
        <v>2073</v>
      </c>
      <c r="D108" s="16">
        <v>0</v>
      </c>
      <c r="E108" s="16" t="s">
        <v>2176</v>
      </c>
      <c r="F108" s="16" t="e">
        <f>_xlfn.IFNA(Table2[[#This Row],[NB BM_C_QTY+F]],"")</f>
        <v>#REF!</v>
      </c>
      <c r="G108" s="24">
        <f>IF(Table2[[#This Row],[M5B]]="",Table2[[#This Row],[M5B_h]],SUM(Table2[[#This Row],[M5B_h]],Table2[[#This Row],[M5B]]))</f>
        <v>0</v>
      </c>
      <c r="H108" s="19"/>
      <c r="I108" s="94">
        <f>IF(Table2[[#This Row],[M1A]]="",0,Table2[[#This Row],[M1A]]-Table2[[#This Row],[AWAL]]-Table2[[#This Row],[M1MA]]-Table2[[#This Row],[M1KE]])</f>
        <v>0</v>
      </c>
      <c r="J108" s="94">
        <f>SUMIF(Table6[NB BM_C_QTY+F],Table2[[#This Row],[Column2]],Table6[C])</f>
        <v>0</v>
      </c>
      <c r="K108" s="94">
        <f>-1*SUMIF(Table5[CONCAT],Table2[[#This Row],[Column2]],Table5[3])</f>
        <v>0</v>
      </c>
      <c r="L108" s="19"/>
      <c r="M108" s="17" t="str">
        <f>IF(Table2[[#This Row],[M2A]]="","",SUM(Table2[[#This Row],[M2A]]-Table2[[#This Row],[M2B_h]]))</f>
        <v/>
      </c>
      <c r="O108" s="17" t="str">
        <f>IF(Table2[[#This Row],[M3A]]="","",SUM(Table2[[#This Row],[M3A]]-Table2[[#This Row],[M3B_h]]))</f>
        <v/>
      </c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0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 t="shared" si="1"/>
        <v>ARTO MORO</v>
      </c>
      <c r="Y108" s="20" t="e">
        <f>IF(Table2[[#This Row],[NB BM_C_QTY+F]]="",Table2[[#This Row],[Column32]],INDEX([1]!db[QTY X],Table2[[#This Row],[NB BM_C_QTY+F]]))</f>
        <v>#REF!</v>
      </c>
      <c r="Z108" s="20" t="e">
        <f>IF(Table2[[#This Row],[NB BM_C_QTY+F]]="",Table2[[#This Row],[Column33]],INDEX([1]!db[STN X],Table2[[#This Row],[NB BM_C_QTY+F]]))</f>
        <v>#REF!</v>
      </c>
      <c r="AA108" s="20" t="e">
        <f>INDEX([1]!db[SUPPLIER],Table2[[#This Row],[NB BM_C_QTY+F]],0)</f>
        <v>#REF!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08" s="20" t="str">
        <f>Table2[[#This Row],[CONCAT]]&amp;LOWER(SUBSTITUTE(SUBSTITUTE(SUBSTITUTE(Table2[[#This Row],[KET]]&amp;"ARTO MORO"," ",""),")",""),"(",""))</f>
        <v>datestampkenkod44mm40lsnartomoro</v>
      </c>
      <c r="AD108" s="20" t="e">
        <f>_xlfn.IFNA(MATCH(Table2[[#This Row],[Column2]],[1]!db[NB BM_C_QTY+F],0),"")</f>
        <v>#REF!</v>
      </c>
      <c r="AE108" s="20" t="e">
        <f>_xlfn.IFNA(MATCH(Table2[[#This Row],[Column2]],[2]!Table6[NB BM_C_QTY+F],0),"")</f>
        <v>#REF!</v>
      </c>
      <c r="AF108" s="20" t="e">
        <f>IF(Table2[[#This Row],[NB BM_C_QTY+F]]="",Table2[[#This Row],[KET]],"")</f>
        <v>#REF!</v>
      </c>
      <c r="AG108" s="20" t="e">
        <f>IF(Table2[[#This Row],[Column3]]="","",AJ107)</f>
        <v>#REF!</v>
      </c>
      <c r="AH108" s="20" t="e">
        <f>IF(Table2[[#This Row],[Column3]]="","",AK107)</f>
        <v>#REF!</v>
      </c>
      <c r="AJ108" s="9">
        <v>48</v>
      </c>
      <c r="AK108" s="9" t="s">
        <v>5300</v>
      </c>
    </row>
    <row r="109" spans="1:37">
      <c r="A109" s="14" t="str">
        <f ca="1">IF(Table2[[#This Row],[TT]]&lt;1,"",(COUNT(INDIRECT("a"&amp;ROW(Table2[[#Headers],[//]])&amp;":a"&amp;ROW()-1))+1))</f>
        <v/>
      </c>
      <c r="B109" s="14">
        <v>1</v>
      </c>
      <c r="C109" s="9" t="s">
        <v>2560</v>
      </c>
      <c r="D109" s="16">
        <v>0</v>
      </c>
      <c r="E109" s="16" t="s">
        <v>2220</v>
      </c>
      <c r="F109" s="16" t="e">
        <f>_xlfn.IFNA(Table2[[#This Row],[NB BM_C_QTY+F]],"")</f>
        <v>#REF!</v>
      </c>
      <c r="G109" s="24">
        <f>IF(Table2[[#This Row],[M5B]]="",Table2[[#This Row],[M5B_h]],SUM(Table2[[#This Row],[M5B_h]],Table2[[#This Row],[M5B]]))</f>
        <v>0</v>
      </c>
      <c r="H109" s="19"/>
      <c r="I109" s="94">
        <f>IF(Table2[[#This Row],[M1A]]="",0,Table2[[#This Row],[M1A]]-Table2[[#This Row],[AWAL]]-Table2[[#This Row],[M1MA]]-Table2[[#This Row],[M1KE]])</f>
        <v>0</v>
      </c>
      <c r="J109" s="94">
        <f>SUMIF(Table6[NB BM_C_QTY+F],Table2[[#This Row],[Column2]],Table6[C])</f>
        <v>0</v>
      </c>
      <c r="K109" s="94">
        <f>-1*SUMIF(Table5[CONCAT],Table2[[#This Row],[Column2]],Table5[3])</f>
        <v>0</v>
      </c>
      <c r="L109" s="19"/>
      <c r="M109" s="16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0</v>
      </c>
      <c r="U109" s="20">
        <f>SUM(Table2[[#This Row],[M2B]],Table2[[#This Row],[M2B_h]])</f>
        <v>0</v>
      </c>
      <c r="V109" s="20">
        <f>SUM(Table2[[#This Row],[M3B]],Table2[[#This Row],[M3B_h]])</f>
        <v>0</v>
      </c>
      <c r="W109" s="20">
        <f>SUM(Table2[[#This Row],[M4B]],Table2[[#This Row],[M4B_h]])</f>
        <v>0</v>
      </c>
      <c r="X109" s="20" t="str">
        <f t="shared" si="1"/>
        <v>ARTO MORO</v>
      </c>
      <c r="Y109" s="20" t="e">
        <f>IF(Table2[[#This Row],[NB BM_C_QTY+F]]="",Table2[[#This Row],[Column32]],INDEX([1]!db[QTY X],Table2[[#This Row],[NB BM_C_QTY+F]]))</f>
        <v>#REF!</v>
      </c>
      <c r="Z109" s="20" t="e">
        <f>IF(Table2[[#This Row],[NB BM_C_QTY+F]]="",Table2[[#This Row],[Column33]],INDEX([1]!db[STN X],Table2[[#This Row],[NB BM_C_QTY+F]]))</f>
        <v>#REF!</v>
      </c>
      <c r="AA109" s="20" t="e">
        <f>INDEX([1]!db[SUPPLIER],Table2[[#This Row],[NB BM_C_QTY+F]],0)</f>
        <v>#REF!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09" s="20" t="str">
        <f>Table2[[#This Row],[CONCAT]]&amp;LOWER(SUBSTITUTE(SUBSTITUTE(SUBSTITUTE(Table2[[#This Row],[KET]]&amp;"ARTO MORO"," ",""),")",""),"(",""))</f>
        <v>desksetkenkok831248pcsartomoro</v>
      </c>
      <c r="AD109" s="20" t="e">
        <f>_xlfn.IFNA(MATCH(Table2[[#This Row],[Column2]],[1]!db[NB BM_C_QTY+F],0),"")</f>
        <v>#REF!</v>
      </c>
      <c r="AE109" s="20" t="e">
        <f>_xlfn.IFNA(MATCH(Table2[[#This Row],[Column2]],[2]!Table6[NB BM_C_QTY+F],0),"")</f>
        <v>#REF!</v>
      </c>
      <c r="AF109" s="20" t="e">
        <f>IF(Table2[[#This Row],[NB BM_C_QTY+F]]="",Table2[[#This Row],[KET]],"")</f>
        <v>#REF!</v>
      </c>
      <c r="AG109" s="20" t="e">
        <f>IF(Table2[[#This Row],[Column3]]="","",AJ108)</f>
        <v>#REF!</v>
      </c>
      <c r="AH109" s="20" t="e">
        <f>IF(Table2[[#This Row],[Column3]]="","",AK108)</f>
        <v>#REF!</v>
      </c>
      <c r="AJ109" s="9">
        <v>24</v>
      </c>
      <c r="AK109" s="9" t="s">
        <v>5300</v>
      </c>
    </row>
    <row r="110" spans="1:37">
      <c r="A110" s="9" t="str">
        <f ca="1">IF(Table2[[#This Row],[TT]]&lt;1,"",(COUNT(INDIRECT("a"&amp;ROW(Table2[[#Headers],[//]])&amp;":a"&amp;ROW()-1))+1))</f>
        <v/>
      </c>
      <c r="B110" s="9">
        <v>1</v>
      </c>
      <c r="C110" s="9" t="s">
        <v>5001</v>
      </c>
      <c r="D110" s="16">
        <v>0</v>
      </c>
      <c r="E110" s="16" t="s">
        <v>2055</v>
      </c>
      <c r="F110" s="16" t="e">
        <f>_xlfn.IFNA(Table2[[#This Row],[NB BM_C_QTY+F]],"")</f>
        <v>#REF!</v>
      </c>
      <c r="G110" s="24">
        <f>IF(Table2[[#This Row],[M5B]]="",Table2[[#This Row],[M5B_h]],SUM(Table2[[#This Row],[M5B_h]],Table2[[#This Row],[M5B]]))</f>
        <v>0</v>
      </c>
      <c r="H110" s="18"/>
      <c r="I110" s="94">
        <f>IF(Table2[[#This Row],[M1A]]="",0,Table2[[#This Row],[M1A]]-Table2[[#This Row],[AWAL]]-Table2[[#This Row],[M1MA]]-Table2[[#This Row],[M1KE]])</f>
        <v>0</v>
      </c>
      <c r="J110" s="94">
        <f>SUMIF(Table6[NB BM_C_QTY+F],Table2[[#This Row],[Column2]],Table6[C])</f>
        <v>0</v>
      </c>
      <c r="K110" s="94">
        <f>-1*SUMIF(Table5[CONCAT],Table2[[#This Row],[Column2]],Table5[3])</f>
        <v>0</v>
      </c>
      <c r="L110" s="18"/>
      <c r="M110" s="16" t="str">
        <f>IF(Table2[[#This Row],[M2A]]="","",SUM(Table2[[#This Row],[M2A]]-Table2[[#This Row],[M2B_h]]))</f>
        <v/>
      </c>
      <c r="O110" s="16" t="str">
        <f>IF(Table2[[#This Row],[M3A]]="","",SUM(Table2[[#This Row],[M3A]]-Table2[[#This Row],[M3B_h]]))</f>
        <v/>
      </c>
      <c r="P110" s="9"/>
      <c r="Q110" s="16" t="str">
        <f>IF(Table2[[#This Row],[M4A]]="","",SUM(Table2[[#This Row],[M4A]]-Table2[[#This Row],[M4B_h]]))</f>
        <v/>
      </c>
      <c r="S110" s="16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0</v>
      </c>
      <c r="U110" s="20">
        <f>SUM(Table2[[#This Row],[M2B]],Table2[[#This Row],[M2B_h]])</f>
        <v>0</v>
      </c>
      <c r="V110" s="20">
        <f>SUM(Table2[[#This Row],[M3B]],Table2[[#This Row],[M3B_h]])</f>
        <v>0</v>
      </c>
      <c r="W110" s="20">
        <f>SUM(Table2[[#This Row],[M4B]],Table2[[#This Row],[M4B_h]])</f>
        <v>0</v>
      </c>
      <c r="X110" s="20" t="str">
        <f t="shared" si="1"/>
        <v>ARTO MORO</v>
      </c>
      <c r="Y110" s="20" t="e">
        <f>IF(Table2[[#This Row],[NB BM_C_QTY+F]]="",Table2[[#This Row],[Column32]],INDEX([1]!db[QTY X],Table2[[#This Row],[NB BM_C_QTY+F]]))</f>
        <v>#REF!</v>
      </c>
      <c r="Z110" s="20" t="e">
        <f>IF(Table2[[#This Row],[NB BM_C_QTY+F]]="",Table2[[#This Row],[Column33]],INDEX([1]!db[STN X],Table2[[#This Row],[NB BM_C_QTY+F]]))</f>
        <v>#REF!</v>
      </c>
      <c r="AA110" s="20" t="e">
        <f>INDEX([1]!db[SUPPLIER],Table2[[#This Row],[NB BM_C_QTY+F]],0)</f>
        <v>#REF!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10" s="20" t="str">
        <f>Table2[[#This Row],[CONCAT]]&amp;LOWER(SUBSTITUTE(SUBSTITUTE(SUBSTITUTE(Table2[[#This Row],[KET]]&amp;"ARTO MORO"," ",""),")",""),"(",""))</f>
        <v>dispenserjktd10324pcsartomoro</v>
      </c>
      <c r="AD110" s="20" t="e">
        <f>_xlfn.IFNA(MATCH(Table2[[#This Row],[Column2]],[1]!db[NB BM_C_QTY+F],0),"")</f>
        <v>#REF!</v>
      </c>
      <c r="AE110" s="20" t="e">
        <f>_xlfn.IFNA(MATCH(Table2[[#This Row],[Column2]],[2]!Table6[NB BM_C_QTY+F],0),"")</f>
        <v>#REF!</v>
      </c>
      <c r="AF110" s="20" t="e">
        <f>IF(Table2[[#This Row],[NB BM_C_QTY+F]]="",Table2[[#This Row],[KET]],"")</f>
        <v>#REF!</v>
      </c>
      <c r="AG110" s="20" t="e">
        <f>IF(Table2[[#This Row],[Column3]]="","",AJ109)</f>
        <v>#REF!</v>
      </c>
      <c r="AH110" s="20" t="e">
        <f>IF(Table2[[#This Row],[Column3]]="","",AK109)</f>
        <v>#REF!</v>
      </c>
      <c r="AJ110" s="9">
        <v>100</v>
      </c>
      <c r="AK110" s="9" t="s">
        <v>5300</v>
      </c>
    </row>
    <row r="111" spans="1:37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5002</v>
      </c>
      <c r="D111" s="16">
        <v>0</v>
      </c>
      <c r="E111" s="16" t="s">
        <v>2113</v>
      </c>
      <c r="F111" s="16" t="e">
        <f>_xlfn.IFNA(Table2[[#This Row],[NB BM_C_QTY+F]],"")</f>
        <v>#REF!</v>
      </c>
      <c r="G111" s="24">
        <f>IF(Table2[[#This Row],[M5B]]="",Table2[[#This Row],[M5B_h]],SUM(Table2[[#This Row],[M5B_h]],Table2[[#This Row],[M5B]]))</f>
        <v>0</v>
      </c>
      <c r="H111" s="19"/>
      <c r="I111" s="94">
        <f>IF(Table2[[#This Row],[M1A]]="",0,Table2[[#This Row],[M1A]]-Table2[[#This Row],[AWAL]]-Table2[[#This Row],[M1MA]]-Table2[[#This Row],[M1KE]])</f>
        <v>0</v>
      </c>
      <c r="J111" s="94">
        <f>SUMIF(Table6[NB BM_C_QTY+F],Table2[[#This Row],[Column2]],Table6[C])</f>
        <v>0</v>
      </c>
      <c r="K111" s="94">
        <f>-1*SUMIF(Table5[CONCAT],Table2[[#This Row],[Column2]],Table5[3])</f>
        <v>0</v>
      </c>
      <c r="L111" s="19"/>
      <c r="M111" s="16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 t="shared" si="1"/>
        <v>ARTO MORO</v>
      </c>
      <c r="Y111" s="20" t="e">
        <f>IF(Table2[[#This Row],[NB BM_C_QTY+F]]="",Table2[[#This Row],[Column32]],INDEX([1]!db[QTY X],Table2[[#This Row],[NB BM_C_QTY+F]]))</f>
        <v>#REF!</v>
      </c>
      <c r="Z111" s="20" t="e">
        <f>IF(Table2[[#This Row],[NB BM_C_QTY+F]]="",Table2[[#This Row],[Column33]],INDEX([1]!db[STN X],Table2[[#This Row],[NB BM_C_QTY+F]]))</f>
        <v>#REF!</v>
      </c>
      <c r="AA111" s="20" t="e">
        <f>INDEX([1]!db[SUPPLIER],Table2[[#This Row],[NB BM_C_QTY+F]],0)</f>
        <v>#REF!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111" s="20" t="str">
        <f>Table2[[#This Row],[CONCAT]]&amp;LOWER(SUBSTITUTE(SUBSTITUTE(SUBSTITUTE(Table2[[#This Row],[KET]]&amp;"ARTO MORO"," ",""),")",""),"(",""))</f>
        <v>dispenserjktd2s100pcsartomoro</v>
      </c>
      <c r="AD111" s="20" t="e">
        <f>_xlfn.IFNA(MATCH(Table2[[#This Row],[Column2]],[1]!db[NB BM_C_QTY+F],0),"")</f>
        <v>#REF!</v>
      </c>
      <c r="AE111" s="20" t="e">
        <f>_xlfn.IFNA(MATCH(Table2[[#This Row],[Column2]],[2]!Table6[NB BM_C_QTY+F],0),"")</f>
        <v>#REF!</v>
      </c>
      <c r="AF111" s="20" t="e">
        <f>IF(Table2[[#This Row],[NB BM_C_QTY+F]]="",Table2[[#This Row],[KET]],"")</f>
        <v>#REF!</v>
      </c>
      <c r="AG111" s="20" t="e">
        <f>IF(Table2[[#This Row],[Column3]]="","",AJ110)</f>
        <v>#REF!</v>
      </c>
      <c r="AH111" s="20" t="e">
        <f>IF(Table2[[#This Row],[Column3]]="","",AK110)</f>
        <v>#REF!</v>
      </c>
      <c r="AJ111" s="9">
        <v>24</v>
      </c>
      <c r="AK111" s="9" t="s">
        <v>5300</v>
      </c>
    </row>
    <row r="112" spans="1:37">
      <c r="A112" s="14" t="str">
        <f ca="1">IF(Table2[[#This Row],[TT]]&lt;1,"",(COUNT(INDIRECT("a"&amp;ROW(Table2[[#Headers],[//]])&amp;":a"&amp;ROW()-1))+1))</f>
        <v/>
      </c>
      <c r="B112" s="14">
        <v>1</v>
      </c>
      <c r="C112" s="9" t="s">
        <v>5261</v>
      </c>
      <c r="D112" s="16">
        <v>0</v>
      </c>
      <c r="E112" s="16" t="s">
        <v>2055</v>
      </c>
      <c r="F112" s="16" t="e">
        <f>_xlfn.IFNA(Table2[[#This Row],[NB BM_C_QTY+F]],"")</f>
        <v>#REF!</v>
      </c>
      <c r="G112" s="24">
        <f>IF(Table2[[#This Row],[M5B]]="",Table2[[#This Row],[M5B_h]],SUM(Table2[[#This Row],[M5B_h]],Table2[[#This Row],[M5B]]))</f>
        <v>0</v>
      </c>
      <c r="H112" s="19"/>
      <c r="I112" s="94">
        <f>IF(Table2[[#This Row],[M1A]]="",0,Table2[[#This Row],[M1A]]-Table2[[#This Row],[AWAL]]-Table2[[#This Row],[M1MA]]-Table2[[#This Row],[M1KE]])</f>
        <v>0</v>
      </c>
      <c r="J112" s="94">
        <f>SUMIF(Table6[NB BM_C_QTY+F],Table2[[#This Row],[Column2]],Table6[C])</f>
        <v>0</v>
      </c>
      <c r="K112" s="94">
        <f>-1*SUMIF(Table5[CONCAT],Table2[[#This Row],[Column2]],Table5[3])</f>
        <v>0</v>
      </c>
      <c r="L112" s="19"/>
      <c r="M112" s="16" t="str">
        <f>IF(Table2[[#This Row],[M2A]]="","",SUM(Table2[[#This Row],[M2A]]-Table2[[#This Row],[M2B_h]]))</f>
        <v/>
      </c>
      <c r="O112" s="17" t="str">
        <f>IF(Table2[[#This Row],[M3A]]="","",SUM(Table2[[#This Row],[M3A]]-Table2[[#This Row],[M3B_h]]))</f>
        <v/>
      </c>
      <c r="P112" s="25"/>
      <c r="Q112" s="17" t="str">
        <f>IF(Table2[[#This Row],[M4A]]="","",SUM(Table2[[#This Row],[M4A]]-Table2[[#This Row],[M4B_h]]))</f>
        <v/>
      </c>
      <c r="R112" s="17"/>
      <c r="S112" s="17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 t="shared" si="1"/>
        <v>ARTO MORO</v>
      </c>
      <c r="Y112" s="20" t="e">
        <f>IF(Table2[[#This Row],[NB BM_C_QTY+F]]="",Table2[[#This Row],[Column32]],INDEX([1]!db[QTY X],Table2[[#This Row],[NB BM_C_QTY+F]]))</f>
        <v>#REF!</v>
      </c>
      <c r="Z112" s="20" t="e">
        <f>IF(Table2[[#This Row],[NB BM_C_QTY+F]]="",Table2[[#This Row],[Column33]],INDEX([1]!db[STN X],Table2[[#This Row],[NB BM_C_QTY+F]]))</f>
        <v>#REF!</v>
      </c>
      <c r="AA112" s="20" t="e">
        <f>INDEX([1]!db[SUPPLIER],Table2[[#This Row],[NB BM_C_QTY+F]],0)</f>
        <v>#REF!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112" s="20" t="str">
        <f>Table2[[#This Row],[CONCAT]]&amp;LOWER(SUBSTITUTE(SUBSTITUTE(SUBSTITUTE(Table2[[#This Row],[KET]]&amp;"ARTO MORO"," ",""),")",""),"(",""))</f>
        <v>dispenserkenkotd32124pcsartomoro</v>
      </c>
      <c r="AD112" s="20" t="e">
        <f>_xlfn.IFNA(MATCH(Table2[[#This Row],[Column2]],[1]!db[NB BM_C_QTY+F],0),"")</f>
        <v>#REF!</v>
      </c>
      <c r="AE112" s="20" t="e">
        <f>_xlfn.IFNA(MATCH(Table2[[#This Row],[Column2]],[2]!Table6[NB BM_C_QTY+F],0),"")</f>
        <v>#REF!</v>
      </c>
      <c r="AF112" s="20" t="e">
        <f>IF(Table2[[#This Row],[NB BM_C_QTY+F]]="",Table2[[#This Row],[KET]],"")</f>
        <v>#REF!</v>
      </c>
      <c r="AG112" s="20" t="e">
        <f>IF(Table2[[#This Row],[Column3]]="","",AJ111)</f>
        <v>#REF!</v>
      </c>
      <c r="AH112" s="20" t="e">
        <f>IF(Table2[[#This Row],[Column3]]="","",AK111)</f>
        <v>#REF!</v>
      </c>
      <c r="AJ112" s="9">
        <v>24</v>
      </c>
      <c r="AK112" s="9" t="s">
        <v>5300</v>
      </c>
    </row>
    <row r="113" spans="1:37">
      <c r="A113" s="14">
        <f ca="1">IF(Table2[[#This Row],[TT]]&lt;1,"",(COUNT(INDIRECT("a"&amp;ROW(Table2[[#Headers],[//]])&amp;":a"&amp;ROW()-1))+1))</f>
        <v>40</v>
      </c>
      <c r="B113" s="14">
        <v>1</v>
      </c>
      <c r="C113" s="9" t="s">
        <v>5044</v>
      </c>
      <c r="D113" s="16">
        <v>7</v>
      </c>
      <c r="E113" s="16" t="s">
        <v>2055</v>
      </c>
      <c r="F113" s="16" t="e">
        <f>_xlfn.IFNA(Table2[[#This Row],[NB BM_C_QTY+F]],"")</f>
        <v>#REF!</v>
      </c>
      <c r="G113" s="24">
        <f>IF(Table2[[#This Row],[M5B]]="",Table2[[#This Row],[M5B_h]],SUM(Table2[[#This Row],[M5B_h]],Table2[[#This Row],[M5B]]))</f>
        <v>1</v>
      </c>
      <c r="H113" s="19"/>
      <c r="I113" s="94">
        <f>IF(Table2[[#This Row],[M1A]]="",0,Table2[[#This Row],[M1A]]-Table2[[#This Row],[AWAL]]-Table2[[#This Row],[M1MA]]-Table2[[#This Row],[M1KE]])</f>
        <v>0</v>
      </c>
      <c r="J113" s="94">
        <f>SUMIF(Table6[NB BM_C_QTY+F],Table2[[#This Row],[Column2]],Table6[C])</f>
        <v>0</v>
      </c>
      <c r="K113" s="94">
        <f>-1*SUMIF(Table5[CONCAT],Table2[[#This Row],[Column2]],Table5[3])</f>
        <v>-6</v>
      </c>
      <c r="L113" s="19"/>
      <c r="M113" s="16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1</v>
      </c>
      <c r="U113" s="20">
        <f>SUM(Table2[[#This Row],[M2B]],Table2[[#This Row],[M2B_h]])</f>
        <v>1</v>
      </c>
      <c r="V113" s="20">
        <f>SUM(Table2[[#This Row],[M3B]],Table2[[#This Row],[M3B_h]])</f>
        <v>1</v>
      </c>
      <c r="W113" s="20">
        <f>SUM(Table2[[#This Row],[M4B]],Table2[[#This Row],[M4B_h]])</f>
        <v>1</v>
      </c>
      <c r="X113" s="20" t="str">
        <f t="shared" si="1"/>
        <v>ARTO MORO</v>
      </c>
      <c r="Y113" s="20" t="e">
        <f>IF(Table2[[#This Row],[NB BM_C_QTY+F]]="",Table2[[#This Row],[Column32]],INDEX([1]!db[QTY X],Table2[[#This Row],[NB BM_C_QTY+F]]))</f>
        <v>#REF!</v>
      </c>
      <c r="Z113" s="20" t="e">
        <f>IF(Table2[[#This Row],[NB BM_C_QTY+F]]="",Table2[[#This Row],[Column33]],INDEX([1]!db[STN X],Table2[[#This Row],[NB BM_C_QTY+F]]))</f>
        <v>#REF!</v>
      </c>
      <c r="AA113" s="20" t="e">
        <f>INDEX([1]!db[SUPPLIER],Table2[[#This Row],[NB BM_C_QTY+F]],0)</f>
        <v>#REF!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113" s="20" t="str">
        <f>Table2[[#This Row],[CONCAT]]&amp;LOWER(SUBSTITUTE(SUBSTITUTE(SUBSTITUTE(Table2[[#This Row],[KET]]&amp;"ARTO MORO"," ",""),")",""),"(",""))</f>
        <v>dispenserkenkotd32324pcsartomoro</v>
      </c>
      <c r="AD113" s="20" t="e">
        <f>_xlfn.IFNA(MATCH(Table2[[#This Row],[Column2]],[1]!db[NB BM_C_QTY+F],0),"")</f>
        <v>#REF!</v>
      </c>
      <c r="AE113" s="20" t="e">
        <f>_xlfn.IFNA(MATCH(Table2[[#This Row],[Column2]],[2]!Table6[NB BM_C_QTY+F],0),"")</f>
        <v>#REF!</v>
      </c>
      <c r="AF113" s="20" t="e">
        <f>IF(Table2[[#This Row],[NB BM_C_QTY+F]]="",Table2[[#This Row],[KET]],"")</f>
        <v>#REF!</v>
      </c>
      <c r="AG113" s="20" t="e">
        <f>IF(Table2[[#This Row],[Column3]]="","",AJ112)</f>
        <v>#REF!</v>
      </c>
      <c r="AH113" s="20" t="e">
        <f>IF(Table2[[#This Row],[Column3]]="","",AK112)</f>
        <v>#REF!</v>
      </c>
      <c r="AJ113" s="9">
        <v>12</v>
      </c>
      <c r="AK113" s="9" t="s">
        <v>5300</v>
      </c>
    </row>
    <row r="114" spans="1:37">
      <c r="A114" s="14" t="str">
        <f ca="1">IF(Table2[[#This Row],[TT]]&lt;1,"",(COUNT(INDIRECT("a"&amp;ROW(Table2[[#Headers],[//]])&amp;":a"&amp;ROW()-1))+1))</f>
        <v/>
      </c>
      <c r="B114" s="14">
        <v>1</v>
      </c>
      <c r="C114" s="9" t="s">
        <v>5262</v>
      </c>
      <c r="D114" s="16">
        <v>0</v>
      </c>
      <c r="E114" s="16" t="s">
        <v>2112</v>
      </c>
      <c r="F114" s="16" t="e">
        <f>_xlfn.IFNA(Table2[[#This Row],[NB BM_C_QTY+F]],"")</f>
        <v>#REF!</v>
      </c>
      <c r="G114" s="24">
        <f>IF(Table2[[#This Row],[M5B]]="",Table2[[#This Row],[M5B_h]],SUM(Table2[[#This Row],[M5B_h]],Table2[[#This Row],[M5B]]))</f>
        <v>0</v>
      </c>
      <c r="H114" s="19"/>
      <c r="I114" s="94">
        <f>IF(Table2[[#This Row],[M1A]]="",0,Table2[[#This Row],[M1A]]-Table2[[#This Row],[AWAL]]-Table2[[#This Row],[M1MA]]-Table2[[#This Row],[M1KE]])</f>
        <v>0</v>
      </c>
      <c r="J114" s="94">
        <f>SUMIF(Table6[NB BM_C_QTY+F],Table2[[#This Row],[Column2]],Table6[C])</f>
        <v>0</v>
      </c>
      <c r="K114" s="94">
        <f>-1*SUMIF(Table5[CONCAT],Table2[[#This Row],[Column2]],Table5[3])</f>
        <v>0</v>
      </c>
      <c r="L114" s="19"/>
      <c r="M114" s="16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0</v>
      </c>
      <c r="U114" s="20">
        <f>SUM(Table2[[#This Row],[M2B]],Table2[[#This Row],[M2B_h]])</f>
        <v>0</v>
      </c>
      <c r="V114" s="20">
        <f>SUM(Table2[[#This Row],[M3B]],Table2[[#This Row],[M3B_h]])</f>
        <v>0</v>
      </c>
      <c r="W114" s="20">
        <f>SUM(Table2[[#This Row],[M4B]],Table2[[#This Row],[M4B_h]])</f>
        <v>0</v>
      </c>
      <c r="X114" s="20" t="str">
        <f t="shared" si="1"/>
        <v>ARTO MORO</v>
      </c>
      <c r="Y114" s="20" t="e">
        <f>IF(Table2[[#This Row],[NB BM_C_QTY+F]]="",Table2[[#This Row],[Column32]],INDEX([1]!db[QTY X],Table2[[#This Row],[NB BM_C_QTY+F]]))</f>
        <v>#REF!</v>
      </c>
      <c r="Z114" s="20" t="e">
        <f>IF(Table2[[#This Row],[NB BM_C_QTY+F]]="",Table2[[#This Row],[Column33]],INDEX([1]!db[STN X],Table2[[#This Row],[NB BM_C_QTY+F]]))</f>
        <v>#REF!</v>
      </c>
      <c r="AA114" s="20" t="e">
        <f>INDEX([1]!db[SUPPLIER],Table2[[#This Row],[NB BM_C_QTY+F]],0)</f>
        <v>#REF!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114" s="20" t="str">
        <f>Table2[[#This Row],[CONCAT]]&amp;LOWER(SUBSTITUTE(SUBSTITUTE(SUBSTITUTE(Table2[[#This Row],[KET]]&amp;"ARTO MORO"," ",""),")",""),"(",""))</f>
        <v>dispenserkenkotd50512pcsartomoro</v>
      </c>
      <c r="AD114" s="20" t="e">
        <f>_xlfn.IFNA(MATCH(Table2[[#This Row],[Column2]],[1]!db[NB BM_C_QTY+F],0),"")</f>
        <v>#REF!</v>
      </c>
      <c r="AE114" s="20" t="e">
        <f>_xlfn.IFNA(MATCH(Table2[[#This Row],[Column2]],[2]!Table6[NB BM_C_QTY+F],0),"")</f>
        <v>#REF!</v>
      </c>
      <c r="AF114" s="20" t="e">
        <f>IF(Table2[[#This Row],[NB BM_C_QTY+F]]="",Table2[[#This Row],[KET]],"")</f>
        <v>#REF!</v>
      </c>
      <c r="AG114" s="20" t="e">
        <f>IF(Table2[[#This Row],[Column3]]="","",AJ113)</f>
        <v>#REF!</v>
      </c>
      <c r="AH114" s="20" t="e">
        <f>IF(Table2[[#This Row],[Column3]]="","",AK113)</f>
        <v>#REF!</v>
      </c>
      <c r="AJ114" s="9">
        <v>48</v>
      </c>
      <c r="AK114" s="9" t="s">
        <v>5293</v>
      </c>
    </row>
    <row r="115" spans="1:37">
      <c r="A115" s="14">
        <f ca="1">IF(Table2[[#This Row],[TT]]&lt;1,"",(COUNT(INDIRECT("a"&amp;ROW(Table2[[#Headers],[//]])&amp;":a"&amp;ROW()-1))+1))</f>
        <v>41</v>
      </c>
      <c r="B115" s="14"/>
      <c r="C115" s="9" t="s">
        <v>5079</v>
      </c>
      <c r="D115" s="16">
        <v>8</v>
      </c>
      <c r="E115" s="16" t="s">
        <v>2037</v>
      </c>
      <c r="F115" s="16" t="e">
        <f>_xlfn.IFNA(Table2[[#This Row],[NB BM_C_QTY+F]],"")</f>
        <v>#REF!</v>
      </c>
      <c r="G115" s="24">
        <f>IF(Table2[[#This Row],[M5B]]="",Table2[[#This Row],[M5B_h]],SUM(Table2[[#This Row],[M5B_h]],Table2[[#This Row],[M5B]]))</f>
        <v>8</v>
      </c>
      <c r="H115" s="18"/>
      <c r="I115" s="94">
        <f>IF(Table2[[#This Row],[M1A]]="",0,Table2[[#This Row],[M1A]]-Table2[[#This Row],[AWAL]]-Table2[[#This Row],[M1MA]]-Table2[[#This Row],[M1KE]])</f>
        <v>0</v>
      </c>
      <c r="J115" s="94">
        <f>SUMIF(Table6[NB BM_C_QTY+F],Table2[[#This Row],[Column2]],Table6[C])</f>
        <v>0</v>
      </c>
      <c r="K115" s="94">
        <f>-1*SUMIF(Table5[CONCAT],Table2[[#This Row],[Column2]],Table5[3])</f>
        <v>0</v>
      </c>
      <c r="L115" s="18"/>
      <c r="M115" s="16" t="str">
        <f>IF(Table2[[#This Row],[M2A]]="","",SUM(Table2[[#This Row],[M2A]]-Table2[[#This Row],[M2B_h]]))</f>
        <v/>
      </c>
      <c r="O115" s="17" t="str">
        <f>IF(Table2[[#This Row],[M3A]]="","",SUM(Table2[[#This Row],[M3A]]-Table2[[#This Row],[M3B_h]]))</f>
        <v/>
      </c>
      <c r="P115" s="9"/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8</v>
      </c>
      <c r="U115" s="20">
        <f>SUM(Table2[[#This Row],[M2B]],Table2[[#This Row],[M2B_h]])</f>
        <v>8</v>
      </c>
      <c r="V115" s="20">
        <f>SUM(Table2[[#This Row],[M3B]],Table2[[#This Row],[M3B_h]])</f>
        <v>8</v>
      </c>
      <c r="W115" s="20">
        <f>SUM(Table2[[#This Row],[M4B]],Table2[[#This Row],[M4B_h]])</f>
        <v>8</v>
      </c>
      <c r="X115" s="20" t="str">
        <f t="shared" si="1"/>
        <v>ARTO MORO</v>
      </c>
      <c r="Y115" s="20" t="e">
        <f>IF(Table2[[#This Row],[NB BM_C_QTY+F]]="",Table2[[#This Row],[Column32]],INDEX([1]!db[QTY X],Table2[[#This Row],[NB BM_C_QTY+F]]))</f>
        <v>#REF!</v>
      </c>
      <c r="Z115" s="20" t="e">
        <f>IF(Table2[[#This Row],[NB BM_C_QTY+F]]="",Table2[[#This Row],[Column33]],INDEX([1]!db[STN X],Table2[[#This Row],[NB BM_C_QTY+F]]))</f>
        <v>#REF!</v>
      </c>
      <c r="AA115" s="20" t="e">
        <f>INDEX([1]!db[SUPPLIER],Table2[[#This Row],[NB BM_C_QTY+F]],0)</f>
        <v>#REF!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115" s="20" t="str">
        <f>Table2[[#This Row],[CONCAT]]&amp;LOWER(SUBSTITUTE(SUBSTITUTE(SUBSTITUTE(Table2[[#This Row],[KET]]&amp;"ARTO MORO"," ",""),")",""),"(",""))</f>
        <v>dispenserpolarbearmn30548lsnartomoro</v>
      </c>
      <c r="AD115" s="20" t="e">
        <f>_xlfn.IFNA(MATCH(Table2[[#This Row],[Column2]],[1]!db[NB BM_C_QTY+F],0),"")</f>
        <v>#REF!</v>
      </c>
      <c r="AE115" s="20" t="e">
        <f>_xlfn.IFNA(MATCH(Table2[[#This Row],[Column2]],[2]!Table6[NB BM_C_QTY+F],0),"")</f>
        <v>#REF!</v>
      </c>
      <c r="AF115" s="20" t="e">
        <f>IF(Table2[[#This Row],[NB BM_C_QTY+F]]="",Table2[[#This Row],[KET]],"")</f>
        <v>#REF!</v>
      </c>
      <c r="AG115" s="20" t="e">
        <f>IF(Table2[[#This Row],[Column3]]="","",AJ114)</f>
        <v>#REF!</v>
      </c>
      <c r="AH115" s="20" t="e">
        <f>IF(Table2[[#This Row],[Column3]]="","",AK114)</f>
        <v>#REF!</v>
      </c>
      <c r="AJ115" s="9">
        <v>240</v>
      </c>
      <c r="AK115" s="9" t="s">
        <v>5382</v>
      </c>
    </row>
    <row r="116" spans="1:37">
      <c r="A116" s="9" t="str">
        <f ca="1">IF(Table2[[#This Row],[TT]]&lt;1,"",(COUNT(INDIRECT("a"&amp;ROW(Table2[[#Headers],[//]])&amp;":a"&amp;ROW()-1))+1))</f>
        <v/>
      </c>
      <c r="B116" s="9">
        <v>1</v>
      </c>
      <c r="C116" s="9" t="s">
        <v>2074</v>
      </c>
      <c r="D116" s="16">
        <v>0</v>
      </c>
      <c r="E116" s="16" t="s">
        <v>2106</v>
      </c>
      <c r="F116" s="16" t="e">
        <f>_xlfn.IFNA(Table2[[#This Row],[NB BM_C_QTY+F]],"")</f>
        <v>#REF!</v>
      </c>
      <c r="G116" s="24">
        <f>IF(Table2[[#This Row],[M5B]]="",Table2[[#This Row],[M5B_h]],SUM(Table2[[#This Row],[M5B_h]],Table2[[#This Row],[M5B]]))</f>
        <v>0</v>
      </c>
      <c r="H116" s="18"/>
      <c r="I116" s="94">
        <f>IF(Table2[[#This Row],[M1A]]="",0,Table2[[#This Row],[M1A]]-Table2[[#This Row],[AWAL]]-Table2[[#This Row],[M1MA]]-Table2[[#This Row],[M1KE]])</f>
        <v>0</v>
      </c>
      <c r="J116" s="94">
        <f>SUMIF(Table6[NB BM_C_QTY+F],Table2[[#This Row],[Column2]],Table6[C])</f>
        <v>0</v>
      </c>
      <c r="K116" s="94">
        <f>-1*SUMIF(Table5[CONCAT],Table2[[#This Row],[Column2]],Table5[3])</f>
        <v>0</v>
      </c>
      <c r="L116" s="18"/>
      <c r="M116" s="16" t="str">
        <f>IF(Table2[[#This Row],[M2A]]="","",SUM(Table2[[#This Row],[M2A]]-Table2[[#This Row],[M2B_h]]))</f>
        <v/>
      </c>
      <c r="O116" s="16" t="str">
        <f>IF(Table2[[#This Row],[M3A]]="","",SUM(Table2[[#This Row],[M3A]]-Table2[[#This Row],[M3B_h]]))</f>
        <v/>
      </c>
      <c r="P116" s="9"/>
      <c r="Q116" s="16" t="str">
        <f>IF(Table2[[#This Row],[M4A]]="","",SUM(Table2[[#This Row],[M4A]]-Table2[[#This Row],[M4B_h]]))</f>
        <v/>
      </c>
      <c r="S116" s="16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0</v>
      </c>
      <c r="U116" s="20">
        <f>SUM(Table2[[#This Row],[M2B]],Table2[[#This Row],[M2B_h]])</f>
        <v>0</v>
      </c>
      <c r="V116" s="20">
        <f>SUM(Table2[[#This Row],[M3B]],Table2[[#This Row],[M3B_h]])</f>
        <v>0</v>
      </c>
      <c r="W116" s="20">
        <f>SUM(Table2[[#This Row],[M4B]],Table2[[#This Row],[M4B_h]])</f>
        <v>0</v>
      </c>
      <c r="X116" s="20" t="str">
        <f t="shared" si="1"/>
        <v>ARTO MORO</v>
      </c>
      <c r="Y116" s="20" t="e">
        <f>IF(Table2[[#This Row],[NB BM_C_QTY+F]]="",Table2[[#This Row],[Column32]],INDEX([1]!db[QTY X],Table2[[#This Row],[NB BM_C_QTY+F]]))</f>
        <v>#REF!</v>
      </c>
      <c r="Z116" s="20" t="e">
        <f>IF(Table2[[#This Row],[NB BM_C_QTY+F]]="",Table2[[#This Row],[Column33]],INDEX([1]!db[STN X],Table2[[#This Row],[NB BM_C_QTY+F]]))</f>
        <v>#REF!</v>
      </c>
      <c r="AA116" s="20" t="e">
        <f>INDEX([1]!db[SUPPLIER],Table2[[#This Row],[NB BM_C_QTY+F]],0)</f>
        <v>#REF!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116" s="20" t="str">
        <f>Table2[[#This Row],[CONCAT]]&amp;LOWER(SUBSTITUTE(SUBSTITUTE(SUBSTITUTE(Table2[[#This Row],[KET]]&amp;"ARTO MORO"," ",""),")",""),"(",""))</f>
        <v>doubletapekenko12mmhgplstbiru240rolartomoro</v>
      </c>
      <c r="AD116" s="20" t="e">
        <f>_xlfn.IFNA(MATCH(Table2[[#This Row],[Column2]],[1]!db[NB BM_C_QTY+F],0),"")</f>
        <v>#REF!</v>
      </c>
      <c r="AE116" s="20" t="e">
        <f>_xlfn.IFNA(MATCH(Table2[[#This Row],[Column2]],[2]!Table6[NB BM_C_QTY+F],0),"")</f>
        <v>#REF!</v>
      </c>
      <c r="AF116" s="20" t="e">
        <f>IF(Table2[[#This Row],[NB BM_C_QTY+F]]="",Table2[[#This Row],[KET]],"")</f>
        <v>#REF!</v>
      </c>
      <c r="AG116" s="20" t="e">
        <f>IF(Table2[[#This Row],[Column3]]="","",AJ115)</f>
        <v>#REF!</v>
      </c>
      <c r="AH116" s="20" t="e">
        <f>IF(Table2[[#This Row],[Column3]]="","",AK115)</f>
        <v>#REF!</v>
      </c>
      <c r="AJ116" s="9">
        <v>480</v>
      </c>
      <c r="AK116" s="9" t="s">
        <v>5382</v>
      </c>
    </row>
    <row r="117" spans="1:37">
      <c r="A117" s="9" t="str">
        <f ca="1">IF(Table2[[#This Row],[TT]]&lt;1,"",(COUNT(INDIRECT("a"&amp;ROW(Table2[[#Headers],[//]])&amp;":a"&amp;ROW()-1))+1))</f>
        <v/>
      </c>
      <c r="B117" s="9">
        <v>1</v>
      </c>
      <c r="C117" s="9" t="s">
        <v>2075</v>
      </c>
      <c r="D117" s="16">
        <v>0</v>
      </c>
      <c r="E117" s="16" t="s">
        <v>2107</v>
      </c>
      <c r="F117" s="16" t="e">
        <f>_xlfn.IFNA(Table2[[#This Row],[NB BM_C_QTY+F]],"")</f>
        <v>#REF!</v>
      </c>
      <c r="G117" s="24">
        <f>IF(Table2[[#This Row],[M5B]]="",Table2[[#This Row],[M5B_h]],SUM(Table2[[#This Row],[M5B_h]],Table2[[#This Row],[M5B]]))</f>
        <v>0</v>
      </c>
      <c r="H117" s="18"/>
      <c r="I117" s="94">
        <f>IF(Table2[[#This Row],[M1A]]="",0,Table2[[#This Row],[M1A]]-Table2[[#This Row],[AWAL]]-Table2[[#This Row],[M1MA]]-Table2[[#This Row],[M1KE]])</f>
        <v>0</v>
      </c>
      <c r="J117" s="94">
        <f>SUMIF(Table6[NB BM_C_QTY+F],Table2[[#This Row],[Column2]],Table6[C])</f>
        <v>0</v>
      </c>
      <c r="K117" s="94">
        <f>-1*SUMIF(Table5[CONCAT],Table2[[#This Row],[Column2]],Table5[3])</f>
        <v>0</v>
      </c>
      <c r="L117" s="18"/>
      <c r="M117" s="16" t="str">
        <f>IF(Table2[[#This Row],[M2A]]="","",SUM(Table2[[#This Row],[M2A]]-Table2[[#This Row],[M2B_h]]))</f>
        <v/>
      </c>
      <c r="O117" s="16" t="str">
        <f>IF(Table2[[#This Row],[M3A]]="","",SUM(Table2[[#This Row],[M3A]]-Table2[[#This Row],[M3B_h]]))</f>
        <v/>
      </c>
      <c r="P117" s="9"/>
      <c r="Q117" s="16" t="str">
        <f>IF(Table2[[#This Row],[M4A]]="","",SUM(Table2[[#This Row],[M4A]]-Table2[[#This Row],[M4B_h]]))</f>
        <v/>
      </c>
      <c r="S117" s="16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0</v>
      </c>
      <c r="U117" s="20">
        <f>SUM(Table2[[#This Row],[M2B]],Table2[[#This Row],[M2B_h]])</f>
        <v>0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 t="shared" si="1"/>
        <v>ARTO MORO</v>
      </c>
      <c r="Y117" s="20" t="e">
        <f>IF(Table2[[#This Row],[NB BM_C_QTY+F]]="",Table2[[#This Row],[Column32]],INDEX([1]!db[QTY X],Table2[[#This Row],[NB BM_C_QTY+F]]))</f>
        <v>#REF!</v>
      </c>
      <c r="Z117" s="20" t="e">
        <f>IF(Table2[[#This Row],[NB BM_C_QTY+F]]="",Table2[[#This Row],[Column33]],INDEX([1]!db[STN X],Table2[[#This Row],[NB BM_C_QTY+F]]))</f>
        <v>#REF!</v>
      </c>
      <c r="AA117" s="20" t="e">
        <f>INDEX([1]!db[SUPPLIER],Table2[[#This Row],[NB BM_C_QTY+F]],0)</f>
        <v>#REF!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117" s="20" t="str">
        <f>Table2[[#This Row],[CONCAT]]&amp;LOWER(SUBSTITUTE(SUBSTITUTE(SUBSTITUTE(Table2[[#This Row],[KET]]&amp;"ARTO MORO"," ",""),")",""),"(",""))</f>
        <v>doubletapekenko6mmhgplstbiru480rolartomoro</v>
      </c>
      <c r="AD117" s="20" t="e">
        <f>_xlfn.IFNA(MATCH(Table2[[#This Row],[Column2]],[1]!db[NB BM_C_QTY+F],0),"")</f>
        <v>#REF!</v>
      </c>
      <c r="AE117" s="20" t="e">
        <f>_xlfn.IFNA(MATCH(Table2[[#This Row],[Column2]],[2]!Table6[NB BM_C_QTY+F],0),"")</f>
        <v>#REF!</v>
      </c>
      <c r="AF117" s="20" t="e">
        <f>IF(Table2[[#This Row],[NB BM_C_QTY+F]]="",Table2[[#This Row],[KET]],"")</f>
        <v>#REF!</v>
      </c>
      <c r="AG117" s="20" t="e">
        <f>IF(Table2[[#This Row],[Column3]]="","",AJ116)</f>
        <v>#REF!</v>
      </c>
      <c r="AH117" s="20" t="e">
        <f>IF(Table2[[#This Row],[Column3]]="","",AK116)</f>
        <v>#REF!</v>
      </c>
      <c r="AJ117" s="9">
        <v>20</v>
      </c>
      <c r="AK117" s="9" t="s">
        <v>5378</v>
      </c>
    </row>
    <row r="118" spans="1:37">
      <c r="A118" s="14">
        <f ca="1">IF(Table2[[#This Row],[TT]]&lt;1,"",(COUNT(INDIRECT("a"&amp;ROW(Table2[[#Headers],[//]])&amp;":a"&amp;ROW()-1))+1))</f>
        <v>42</v>
      </c>
      <c r="B118" s="14">
        <v>1</v>
      </c>
      <c r="C118" s="9" t="s">
        <v>28</v>
      </c>
      <c r="D118" s="16">
        <v>6</v>
      </c>
      <c r="E118" s="16" t="s">
        <v>29</v>
      </c>
      <c r="F118" s="16" t="e">
        <f>_xlfn.IFNA(Table2[[#This Row],[NB BM_C_QTY+F]],"")</f>
        <v>#REF!</v>
      </c>
      <c r="G118" s="24">
        <f>IF(Table2[[#This Row],[M5B]]="",Table2[[#This Row],[M5B_h]],SUM(Table2[[#This Row],[M5B_h]],Table2[[#This Row],[M5B]]))</f>
        <v>6</v>
      </c>
      <c r="H118" s="18"/>
      <c r="I118" s="94">
        <f>IF(Table2[[#This Row],[M1A]]="",0,Table2[[#This Row],[M1A]]-Table2[[#This Row],[AWAL]]-Table2[[#This Row],[M1MA]]-Table2[[#This Row],[M1KE]])</f>
        <v>0</v>
      </c>
      <c r="J118" s="94">
        <f>SUMIF(Table6[NB BM_C_QTY+F],Table2[[#This Row],[Column2]],Table6[C])</f>
        <v>0</v>
      </c>
      <c r="K118" s="94">
        <f>-1*SUMIF(Table5[CONCAT],Table2[[#This Row],[Column2]],Table5[3])</f>
        <v>0</v>
      </c>
      <c r="L118" s="18"/>
      <c r="M118" s="16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P118" s="9"/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6</v>
      </c>
      <c r="U118" s="20">
        <f>SUM(Table2[[#This Row],[M2B]],Table2[[#This Row],[M2B_h]])</f>
        <v>6</v>
      </c>
      <c r="V118" s="20">
        <f>SUM(Table2[[#This Row],[M3B]],Table2[[#This Row],[M3B_h]])</f>
        <v>6</v>
      </c>
      <c r="W118" s="20">
        <f>SUM(Table2[[#This Row],[M4B]],Table2[[#This Row],[M4B_h]])</f>
        <v>6</v>
      </c>
      <c r="X118" s="20" t="str">
        <f t="shared" si="1"/>
        <v>ARTO MORO</v>
      </c>
      <c r="Y118" s="20" t="e">
        <f>IF(Table2[[#This Row],[NB BM_C_QTY+F]]="",Table2[[#This Row],[Column32]],INDEX([1]!db[QTY X],Table2[[#This Row],[NB BM_C_QTY+F]]))</f>
        <v>#REF!</v>
      </c>
      <c r="Z118" s="20" t="e">
        <f>IF(Table2[[#This Row],[NB BM_C_QTY+F]]="",Table2[[#This Row],[Column33]],INDEX([1]!db[STN X],Table2[[#This Row],[NB BM_C_QTY+F]]))</f>
        <v>#REF!</v>
      </c>
      <c r="AA118" s="20" t="e">
        <f>INDEX([1]!db[SUPPLIER],Table2[[#This Row],[NB BM_C_QTY+F]],0)</f>
        <v>#REF!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118" s="20" t="str">
        <f>Table2[[#This Row],[CONCAT]]&amp;LOWER(SUBSTITUTE(SUBSTITUTE(SUBSTITUTE(Table2[[#This Row],[KET]]&amp;"ARTO MORO"," ",""),")",""),"(",""))</f>
        <v>garisan30cmkenkof41box=12020boxartomoro</v>
      </c>
      <c r="AD118" s="20" t="e">
        <f>_xlfn.IFNA(MATCH(Table2[[#This Row],[Column2]],[1]!db[NB BM_C_QTY+F],0),"")</f>
        <v>#REF!</v>
      </c>
      <c r="AE118" s="20" t="e">
        <f>_xlfn.IFNA(MATCH(Table2[[#This Row],[Column2]],[2]!Table6[NB BM_C_QTY+F],0),"")</f>
        <v>#REF!</v>
      </c>
      <c r="AF118" s="20" t="e">
        <f>IF(Table2[[#This Row],[NB BM_C_QTY+F]]="",Table2[[#This Row],[KET]],"")</f>
        <v>#REF!</v>
      </c>
      <c r="AG118" s="20" t="e">
        <f>IF(Table2[[#This Row],[Column3]]="","",AJ117)</f>
        <v>#REF!</v>
      </c>
      <c r="AH118" s="20" t="e">
        <f>IF(Table2[[#This Row],[Column3]]="","",AK117)</f>
        <v>#REF!</v>
      </c>
      <c r="AJ118" s="9">
        <v>10</v>
      </c>
      <c r="AK118" s="9" t="s">
        <v>5293</v>
      </c>
    </row>
    <row r="119" spans="1:37">
      <c r="A119" s="14" t="str">
        <f ca="1">IF(Table2[[#This Row],[TT]]&lt;1,"",(COUNT(INDIRECT("a"&amp;ROW(Table2[[#Headers],[//]])&amp;":a"&amp;ROW()-1))+1))</f>
        <v/>
      </c>
      <c r="B119" s="14">
        <v>1</v>
      </c>
      <c r="C119" s="9" t="s">
        <v>30</v>
      </c>
      <c r="D119" s="16">
        <v>0</v>
      </c>
      <c r="E119" s="16" t="s">
        <v>2032</v>
      </c>
      <c r="F119" s="16" t="e">
        <f>_xlfn.IFNA(Table2[[#This Row],[NB BM_C_QTY+F]],"")</f>
        <v>#REF!</v>
      </c>
      <c r="G119" s="24">
        <f>IF(Table2[[#This Row],[M5B]]="",Table2[[#This Row],[M5B_h]],SUM(Table2[[#This Row],[M5B_h]],Table2[[#This Row],[M5B]]))</f>
        <v>0</v>
      </c>
      <c r="H119" s="19"/>
      <c r="I119" s="94">
        <f>IF(Table2[[#This Row],[M1A]]="",0,Table2[[#This Row],[M1A]]-Table2[[#This Row],[AWAL]]-Table2[[#This Row],[M1MA]]-Table2[[#This Row],[M1KE]])</f>
        <v>0</v>
      </c>
      <c r="J119" s="94">
        <f>SUMIF(Table6[NB BM_C_QTY+F],Table2[[#This Row],[Column2]],Table6[C])</f>
        <v>0</v>
      </c>
      <c r="K119" s="94">
        <f>-1*SUMIF(Table5[CONCAT],Table2[[#This Row],[Column2]],Table5[3])</f>
        <v>0</v>
      </c>
      <c r="L119" s="19"/>
      <c r="M119" s="17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0">
        <f>SUM(Table2[[#This Row],[AWAL]],Table2[[#This Row],[M1KE]],Table2[[#This Row],[M1MA]],Table2[[#This Row],[M1B]])</f>
        <v>0</v>
      </c>
      <c r="U119" s="20">
        <f>SUM(Table2[[#This Row],[M2B]],Table2[[#This Row],[M2B_h]])</f>
        <v>0</v>
      </c>
      <c r="V119" s="20">
        <f>SUM(Table2[[#This Row],[M3B]],Table2[[#This Row],[M3B_h]])</f>
        <v>0</v>
      </c>
      <c r="W119" s="20">
        <f>SUM(Table2[[#This Row],[M4B]],Table2[[#This Row],[M4B_h]])</f>
        <v>0</v>
      </c>
      <c r="X119" s="20" t="str">
        <f t="shared" si="1"/>
        <v>ARTO MORO</v>
      </c>
      <c r="Y119" s="20" t="e">
        <f>IF(Table2[[#This Row],[NB BM_C_QTY+F]]="",Table2[[#This Row],[Column32]],INDEX([1]!db[QTY X],Table2[[#This Row],[NB BM_C_QTY+F]]))</f>
        <v>#REF!</v>
      </c>
      <c r="Z119" s="20" t="e">
        <f>IF(Table2[[#This Row],[NB BM_C_QTY+F]]="",Table2[[#This Row],[Column33]],INDEX([1]!db[STN X],Table2[[#This Row],[NB BM_C_QTY+F]]))</f>
        <v>#REF!</v>
      </c>
      <c r="AA119" s="20" t="e">
        <f>INDEX([1]!db[SUPPLIER],Table2[[#This Row],[NB BM_C_QTY+F]],0)</f>
        <v>#REF!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119" s="20" t="str">
        <f>Table2[[#This Row],[CONCAT]]&amp;LOWER(SUBSTITUTE(SUBSTITUTE(SUBSTITUTE(Table2[[#This Row],[KET]]&amp;"ARTO MORO"," ",""),")",""),"(",""))</f>
        <v>garisanbesi60cmkenko10lsnartomoro</v>
      </c>
      <c r="AD119" s="20" t="e">
        <f>_xlfn.IFNA(MATCH(Table2[[#This Row],[Column2]],[1]!db[NB BM_C_QTY+F],0),"")</f>
        <v>#REF!</v>
      </c>
      <c r="AE119" s="20" t="e">
        <f>_xlfn.IFNA(MATCH(Table2[[#This Row],[Column2]],[2]!Table6[NB BM_C_QTY+F],0),"")</f>
        <v>#REF!</v>
      </c>
      <c r="AF119" s="20" t="e">
        <f>IF(Table2[[#This Row],[NB BM_C_QTY+F]]="",Table2[[#This Row],[KET]],"")</f>
        <v>#REF!</v>
      </c>
      <c r="AG119" s="20" t="e">
        <f>IF(Table2[[#This Row],[Column3]]="","",AJ118)</f>
        <v>#REF!</v>
      </c>
      <c r="AH119" s="20" t="e">
        <f>IF(Table2[[#This Row],[Column3]]="","",AK118)</f>
        <v>#REF!</v>
      </c>
      <c r="AJ119" s="9">
        <v>640</v>
      </c>
      <c r="AK119" s="9" t="s">
        <v>5289</v>
      </c>
    </row>
    <row r="120" spans="1:37">
      <c r="A120" s="14" t="str">
        <f ca="1">IF(Table2[[#This Row],[TT]]&lt;1,"",(COUNT(INDIRECT("a"&amp;ROW(Table2[[#Headers],[//]])&amp;":a"&amp;ROW()-1))+1))</f>
        <v/>
      </c>
      <c r="B120" s="14"/>
      <c r="C120" s="9" t="s">
        <v>5068</v>
      </c>
      <c r="D120" s="16">
        <v>1</v>
      </c>
      <c r="E120" s="16" t="s">
        <v>5067</v>
      </c>
      <c r="F120" s="16" t="e">
        <f>_xlfn.IFNA(Table2[[#This Row],[NB BM_C_QTY+F]],"")</f>
        <v>#REF!</v>
      </c>
      <c r="G120" s="24">
        <f>IF(Table2[[#This Row],[M5B]]="",Table2[[#This Row],[M5B_h]],SUM(Table2[[#This Row],[M5B_h]],Table2[[#This Row],[M5B]]))</f>
        <v>0</v>
      </c>
      <c r="H120" s="19">
        <v>0</v>
      </c>
      <c r="I120" s="94">
        <f>IF(Table2[[#This Row],[M1A]]="",0,Table2[[#This Row],[M1A]]-Table2[[#This Row],[AWAL]]-Table2[[#This Row],[M1MA]]-Table2[[#This Row],[M1KE]])</f>
        <v>-1</v>
      </c>
      <c r="J120" s="94">
        <f>SUMIF(Table6[NB BM_C_QTY+F],Table2[[#This Row],[Column2]],Table6[C])</f>
        <v>0</v>
      </c>
      <c r="K120" s="94">
        <f>-1*SUMIF(Table5[CONCAT],Table2[[#This Row],[Column2]],Table5[3])</f>
        <v>0</v>
      </c>
      <c r="L120" s="19"/>
      <c r="M120" s="17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0</v>
      </c>
      <c r="U120" s="20">
        <f>SUM(Table2[[#This Row],[M2B]],Table2[[#This Row],[M2B_h]])</f>
        <v>0</v>
      </c>
      <c r="V120" s="20">
        <f>SUM(Table2[[#This Row],[M3B]],Table2[[#This Row],[M3B_h]])</f>
        <v>0</v>
      </c>
      <c r="W120" s="20">
        <f>SUM(Table2[[#This Row],[M4B]],Table2[[#This Row],[M4B_h]])</f>
        <v>0</v>
      </c>
      <c r="X120" s="20" t="str">
        <f t="shared" si="1"/>
        <v>ARTO MORO</v>
      </c>
      <c r="Y120" s="20" t="e">
        <f>IF(Table2[[#This Row],[NB BM_C_QTY+F]]="",Table2[[#This Row],[Column32]],INDEX([1]!db[QTY X],Table2[[#This Row],[NB BM_C_QTY+F]]))</f>
        <v>#REF!</v>
      </c>
      <c r="Z120" s="20" t="e">
        <f>IF(Table2[[#This Row],[NB BM_C_QTY+F]]="",Table2[[#This Row],[Column33]],INDEX([1]!db[STN X],Table2[[#This Row],[NB BM_C_QTY+F]]))</f>
        <v>#REF!</v>
      </c>
      <c r="AA120" s="20" t="e">
        <f>INDEX([1]!db[SUPPLIER],Table2[[#This Row],[NB BM_C_QTY+F]],0)</f>
        <v>#REF!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120" s="20" t="str">
        <f>Table2[[#This Row],[CONCAT]]&amp;LOWER(SUBSTITUTE(SUBSTITUTE(SUBSTITUTE(Table2[[#This Row],[KET]]&amp;"ARTO MORO"," ",""),")",""),"(",""))</f>
        <v>garisansetps9810pvc640setartomoro</v>
      </c>
      <c r="AD120" s="20" t="e">
        <f>_xlfn.IFNA(MATCH(Table2[[#This Row],[Column2]],[1]!db[NB BM_C_QTY+F],0),"")</f>
        <v>#REF!</v>
      </c>
      <c r="AE120" s="20" t="e">
        <f>_xlfn.IFNA(MATCH(Table2[[#This Row],[Column2]],[2]!Table6[NB BM_C_QTY+F],0),"")</f>
        <v>#REF!</v>
      </c>
      <c r="AF120" s="20" t="e">
        <f>IF(Table2[[#This Row],[NB BM_C_QTY+F]]="",Table2[[#This Row],[KET]],"")</f>
        <v>#REF!</v>
      </c>
      <c r="AG120" s="20" t="e">
        <f>IF(Table2[[#This Row],[Column3]]="","",AJ119)</f>
        <v>#REF!</v>
      </c>
      <c r="AH120" s="20" t="e">
        <f>IF(Table2[[#This Row],[Column3]]="","",AK119)</f>
        <v>#REF!</v>
      </c>
      <c r="AJ120" s="9">
        <v>640</v>
      </c>
      <c r="AK120" s="9" t="s">
        <v>5289</v>
      </c>
    </row>
    <row r="121" spans="1:37">
      <c r="A121" s="14">
        <f ca="1">IF(Table2[[#This Row],[TT]]&lt;1,"",(COUNT(INDIRECT("a"&amp;ROW(Table2[[#Headers],[//]])&amp;":a"&amp;ROW()-1))+1))</f>
        <v>43</v>
      </c>
      <c r="B121" s="14"/>
      <c r="C121" s="9" t="s">
        <v>5066</v>
      </c>
      <c r="D121" s="16">
        <v>1</v>
      </c>
      <c r="E121" s="16" t="s">
        <v>5067</v>
      </c>
      <c r="F121" s="16" t="e">
        <f>_xlfn.IFNA(Table2[[#This Row],[NB BM_C_QTY+F]],"")</f>
        <v>#REF!</v>
      </c>
      <c r="G121" s="24">
        <f>IF(Table2[[#This Row],[M5B]]="",Table2[[#This Row],[M5B_h]],SUM(Table2[[#This Row],[M5B_h]],Table2[[#This Row],[M5B]]))</f>
        <v>1</v>
      </c>
      <c r="H121" s="18"/>
      <c r="I121" s="94">
        <f>IF(Table2[[#This Row],[M1A]]="",0,Table2[[#This Row],[M1A]]-Table2[[#This Row],[AWAL]]-Table2[[#This Row],[M1MA]]-Table2[[#This Row],[M1KE]])</f>
        <v>0</v>
      </c>
      <c r="J121" s="94">
        <f>SUMIF(Table6[NB BM_C_QTY+F],Table2[[#This Row],[Column2]],Table6[C])</f>
        <v>0</v>
      </c>
      <c r="K121" s="94">
        <f>-1*SUMIF(Table5[CONCAT],Table2[[#This Row],[Column2]],Table5[3])</f>
        <v>0</v>
      </c>
      <c r="L121" s="18"/>
      <c r="M121" s="16" t="str">
        <f>IF(Table2[[#This Row],[M2A]]="","",SUM(Table2[[#This Row],[M2A]]-Table2[[#This Row],[M2B_h]]))</f>
        <v/>
      </c>
      <c r="O121" s="17" t="str">
        <f>IF(Table2[[#This Row],[M3A]]="","",SUM(Table2[[#This Row],[M3A]]-Table2[[#This Row],[M3B_h]]))</f>
        <v/>
      </c>
      <c r="P121" s="9"/>
      <c r="Q121" s="17" t="str">
        <f>IF(Table2[[#This Row],[M4A]]="","",SUM(Table2[[#This Row],[M4A]]-Table2[[#This Row],[M4B_h]]))</f>
        <v/>
      </c>
      <c r="R121" s="17"/>
      <c r="S121" s="17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1</v>
      </c>
      <c r="U121" s="20">
        <f>SUM(Table2[[#This Row],[M2B]],Table2[[#This Row],[M2B_h]])</f>
        <v>1</v>
      </c>
      <c r="V121" s="20">
        <f>SUM(Table2[[#This Row],[M3B]],Table2[[#This Row],[M3B_h]])</f>
        <v>1</v>
      </c>
      <c r="W121" s="20">
        <f>SUM(Table2[[#This Row],[M4B]],Table2[[#This Row],[M4B_h]])</f>
        <v>1</v>
      </c>
      <c r="X121" s="20" t="str">
        <f t="shared" si="1"/>
        <v>ARTO MORO</v>
      </c>
      <c r="Y121" s="20" t="e">
        <f>IF(Table2[[#This Row],[NB BM_C_QTY+F]]="",Table2[[#This Row],[Column32]],INDEX([1]!db[QTY X],Table2[[#This Row],[NB BM_C_QTY+F]]))</f>
        <v>#REF!</v>
      </c>
      <c r="Z121" s="20" t="e">
        <f>IF(Table2[[#This Row],[NB BM_C_QTY+F]]="",Table2[[#This Row],[Column33]],INDEX([1]!db[STN X],Table2[[#This Row],[NB BM_C_QTY+F]]))</f>
        <v>#REF!</v>
      </c>
      <c r="AA121" s="20" t="e">
        <f>INDEX([1]!db[SUPPLIER],Table2[[#This Row],[NB BM_C_QTY+F]],0)</f>
        <v>#REF!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121" s="20" t="str">
        <f>Table2[[#This Row],[CONCAT]]&amp;LOWER(SUBSTITUTE(SUBSTITUTE(SUBSTITUTE(Table2[[#This Row],[KET]]&amp;"ARTO MORO"," ",""),")",""),"(",""))</f>
        <v>garisansetzo235pvc640setartomoro</v>
      </c>
      <c r="AD121" s="20" t="e">
        <f>_xlfn.IFNA(MATCH(Table2[[#This Row],[Column2]],[1]!db[NB BM_C_QTY+F],0),"")</f>
        <v>#REF!</v>
      </c>
      <c r="AE121" s="20" t="e">
        <f>_xlfn.IFNA(MATCH(Table2[[#This Row],[Column2]],[2]!Table6[NB BM_C_QTY+F],0),"")</f>
        <v>#REF!</v>
      </c>
      <c r="AF121" s="20" t="e">
        <f>IF(Table2[[#This Row],[NB BM_C_QTY+F]]="",Table2[[#This Row],[KET]],"")</f>
        <v>#REF!</v>
      </c>
      <c r="AG121" s="20" t="e">
        <f>IF(Table2[[#This Row],[Column3]]="","",AJ120)</f>
        <v>#REF!</v>
      </c>
      <c r="AH121" s="20" t="e">
        <f>IF(Table2[[#This Row],[Column3]]="","",AK120)</f>
        <v>#REF!</v>
      </c>
      <c r="AJ121" s="9">
        <v>12</v>
      </c>
      <c r="AK121" s="9" t="s">
        <v>5293</v>
      </c>
    </row>
    <row r="122" spans="1:37">
      <c r="A122" s="14" t="str">
        <f ca="1">IF(Table2[[#This Row],[TT]]&lt;1,"",(COUNT(INDIRECT("a"&amp;ROW(Table2[[#Headers],[//]])&amp;":a"&amp;ROW()-1))+1))</f>
        <v/>
      </c>
      <c r="B122" s="14">
        <v>1</v>
      </c>
      <c r="C122" s="9" t="s">
        <v>4140</v>
      </c>
      <c r="D122" s="16">
        <v>3</v>
      </c>
      <c r="E122" s="16" t="s">
        <v>2049</v>
      </c>
      <c r="F122" s="16" t="e">
        <f>_xlfn.IFNA(Table2[[#This Row],[NB BM_C_QTY+F]],"")</f>
        <v>#REF!</v>
      </c>
      <c r="G122" s="24">
        <f>IF(Table2[[#This Row],[M5B]]="",Table2[[#This Row],[M5B_h]],SUM(Table2[[#This Row],[M5B_h]],Table2[[#This Row],[M5B]]))</f>
        <v>-1</v>
      </c>
      <c r="H122" s="19"/>
      <c r="I122" s="94">
        <f>IF(Table2[[#This Row],[M1A]]="",0,Table2[[#This Row],[M1A]]-Table2[[#This Row],[AWAL]]-Table2[[#This Row],[M1MA]]-Table2[[#This Row],[M1KE]])</f>
        <v>0</v>
      </c>
      <c r="J122" s="94">
        <f>SUMIF(Table6[NB BM_C_QTY+F],Table2[[#This Row],[Column2]],Table6[C])</f>
        <v>0</v>
      </c>
      <c r="K122" s="94">
        <f>-1*SUMIF(Table5[CONCAT],Table2[[#This Row],[Column2]],Table5[3])</f>
        <v>-4</v>
      </c>
      <c r="L122" s="19"/>
      <c r="M122" s="16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-1</v>
      </c>
      <c r="U122" s="20">
        <f>SUM(Table2[[#This Row],[M2B]],Table2[[#This Row],[M2B_h]])</f>
        <v>-1</v>
      </c>
      <c r="V122" s="20">
        <f>SUM(Table2[[#This Row],[M3B]],Table2[[#This Row],[M3B_h]])</f>
        <v>-1</v>
      </c>
      <c r="W122" s="20">
        <f>SUM(Table2[[#This Row],[M4B]],Table2[[#This Row],[M4B_h]])</f>
        <v>-1</v>
      </c>
      <c r="X122" s="20" t="str">
        <f t="shared" si="1"/>
        <v>ARTO MORO</v>
      </c>
      <c r="Y122" s="20" t="e">
        <f>IF(Table2[[#This Row],[NB BM_C_QTY+F]]="",Table2[[#This Row],[Column32]],INDEX([1]!db[QTY X],Table2[[#This Row],[NB BM_C_QTY+F]]))</f>
        <v>#REF!</v>
      </c>
      <c r="Z122" s="20" t="e">
        <f>IF(Table2[[#This Row],[NB BM_C_QTY+F]]="",Table2[[#This Row],[Column33]],INDEX([1]!db[STN X],Table2[[#This Row],[NB BM_C_QTY+F]]))</f>
        <v>#REF!</v>
      </c>
      <c r="AA122" s="20" t="e">
        <f>INDEX([1]!db[SUPPLIER],Table2[[#This Row],[NB BM_C_QTY+F]],0)</f>
        <v>#REF!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122" s="20" t="str">
        <f>Table2[[#This Row],[CONCAT]]&amp;LOWER(SUBSTITUTE(SUBSTITUTE(SUBSTITUTE(Table2[[#This Row],[KET]]&amp;"ARTO MORO"," ",""),")",""),"(",""))</f>
        <v>guntingjksc82812lsnartomoro</v>
      </c>
      <c r="AD122" s="20" t="e">
        <f>_xlfn.IFNA(MATCH(Table2[[#This Row],[Column2]],[1]!db[NB BM_C_QTY+F],0),"")</f>
        <v>#REF!</v>
      </c>
      <c r="AE122" s="20" t="e">
        <f>_xlfn.IFNA(MATCH(Table2[[#This Row],[Column2]],[2]!Table6[NB BM_C_QTY+F],0),"")</f>
        <v>#REF!</v>
      </c>
      <c r="AF122" s="20" t="e">
        <f>IF(Table2[[#This Row],[NB BM_C_QTY+F]]="",Table2[[#This Row],[KET]],"")</f>
        <v>#REF!</v>
      </c>
      <c r="AG122" s="20" t="e">
        <f>IF(Table2[[#This Row],[Column3]]="","",AJ121)</f>
        <v>#REF!</v>
      </c>
      <c r="AH122" s="20" t="e">
        <f>IF(Table2[[#This Row],[Column3]]="","",AK121)</f>
        <v>#REF!</v>
      </c>
      <c r="AJ122" s="9">
        <v>12</v>
      </c>
      <c r="AK122" s="9" t="s">
        <v>5293</v>
      </c>
    </row>
    <row r="123" spans="1:37">
      <c r="A123" s="14" t="str">
        <f ca="1">IF(Table2[[#This Row],[TT]]&lt;1,"",(COUNT(INDIRECT("a"&amp;ROW(Table2[[#Headers],[//]])&amp;":a"&amp;ROW()-1))+1))</f>
        <v/>
      </c>
      <c r="B123" s="14">
        <v>1</v>
      </c>
      <c r="C123" s="9" t="s">
        <v>3470</v>
      </c>
      <c r="D123" s="16">
        <v>2</v>
      </c>
      <c r="E123" s="16" t="s">
        <v>2049</v>
      </c>
      <c r="F123" s="16" t="e">
        <f>_xlfn.IFNA(Table2[[#This Row],[NB BM_C_QTY+F]],"")</f>
        <v>#REF!</v>
      </c>
      <c r="G123" s="24">
        <f>IF(Table2[[#This Row],[M5B]]="",Table2[[#This Row],[M5B_h]],SUM(Table2[[#This Row],[M5B_h]],Table2[[#This Row],[M5B]]))</f>
        <v>0</v>
      </c>
      <c r="H123" s="19"/>
      <c r="I123" s="94">
        <f>IF(Table2[[#This Row],[M1A]]="",0,Table2[[#This Row],[M1A]]-Table2[[#This Row],[AWAL]]-Table2[[#This Row],[M1MA]]-Table2[[#This Row],[M1KE]])</f>
        <v>0</v>
      </c>
      <c r="J123" s="94">
        <f>SUMIF(Table6[NB BM_C_QTY+F],Table2[[#This Row],[Column2]],Table6[C])</f>
        <v>0</v>
      </c>
      <c r="K123" s="94">
        <f>-1*SUMIF(Table5[CONCAT],Table2[[#This Row],[Column2]],Table5[3])</f>
        <v>-2</v>
      </c>
      <c r="L123" s="19"/>
      <c r="M123" s="17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0</v>
      </c>
      <c r="U123" s="20">
        <f>SUM(Table2[[#This Row],[M2B]],Table2[[#This Row],[M2B_h]])</f>
        <v>0</v>
      </c>
      <c r="V123" s="20">
        <f>SUM(Table2[[#This Row],[M3B]],Table2[[#This Row],[M3B_h]])</f>
        <v>0</v>
      </c>
      <c r="W123" s="20">
        <f>SUM(Table2[[#This Row],[M4B]],Table2[[#This Row],[M4B_h]])</f>
        <v>0</v>
      </c>
      <c r="X123" s="20" t="str">
        <f t="shared" si="1"/>
        <v>ARTO MORO</v>
      </c>
      <c r="Y123" s="20" t="e">
        <f>IF(Table2[[#This Row],[NB BM_C_QTY+F]]="",Table2[[#This Row],[Column32]],INDEX([1]!db[QTY X],Table2[[#This Row],[NB BM_C_QTY+F]]))</f>
        <v>#REF!</v>
      </c>
      <c r="Z123" s="20" t="e">
        <f>IF(Table2[[#This Row],[NB BM_C_QTY+F]]="",Table2[[#This Row],[Column33]],INDEX([1]!db[STN X],Table2[[#This Row],[NB BM_C_QTY+F]]))</f>
        <v>#REF!</v>
      </c>
      <c r="AA123" s="20" t="e">
        <f>INDEX([1]!db[SUPPLIER],Table2[[#This Row],[NB BM_C_QTY+F]],0)</f>
        <v>#REF!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123" s="20" t="str">
        <f>Table2[[#This Row],[CONCAT]]&amp;LOWER(SUBSTITUTE(SUBSTITUTE(SUBSTITUTE(Table2[[#This Row],[KET]]&amp;"ARTO MORO"," ",""),")",""),"(",""))</f>
        <v>guntingjksc83812lsnartomoro</v>
      </c>
      <c r="AD123" s="20" t="e">
        <f>_xlfn.IFNA(MATCH(Table2[[#This Row],[Column2]],[1]!db[NB BM_C_QTY+F],0),"")</f>
        <v>#REF!</v>
      </c>
      <c r="AE123" s="20" t="e">
        <f>_xlfn.IFNA(MATCH(Table2[[#This Row],[Column2]],[2]!Table6[NB BM_C_QTY+F],0),"")</f>
        <v>#REF!</v>
      </c>
      <c r="AF123" s="20" t="e">
        <f>IF(Table2[[#This Row],[NB BM_C_QTY+F]]="",Table2[[#This Row],[KET]],"")</f>
        <v>#REF!</v>
      </c>
      <c r="AG123" s="20" t="e">
        <f>IF(Table2[[#This Row],[Column3]]="","",AJ122)</f>
        <v>#REF!</v>
      </c>
      <c r="AH123" s="20" t="e">
        <f>IF(Table2[[#This Row],[Column3]]="","",AK122)</f>
        <v>#REF!</v>
      </c>
      <c r="AJ123" s="9">
        <v>12</v>
      </c>
      <c r="AK123" s="9" t="s">
        <v>5293</v>
      </c>
    </row>
    <row r="124" spans="1:37">
      <c r="A124" s="14" t="str">
        <f ca="1">IF(Table2[[#This Row],[TT]]&lt;1,"",(COUNT(INDIRECT("a"&amp;ROW(Table2[[#Headers],[//]])&amp;":a"&amp;ROW()-1))+1))</f>
        <v/>
      </c>
      <c r="B124" s="14">
        <v>1</v>
      </c>
      <c r="C124" s="9" t="s">
        <v>5003</v>
      </c>
      <c r="D124" s="16">
        <v>0</v>
      </c>
      <c r="E124" s="16" t="s">
        <v>2049</v>
      </c>
      <c r="F124" s="16" t="e">
        <f>_xlfn.IFNA(Table2[[#This Row],[NB BM_C_QTY+F]],"")</f>
        <v>#REF!</v>
      </c>
      <c r="G124" s="24">
        <f>IF(Table2[[#This Row],[M5B]]="",Table2[[#This Row],[M5B_h]],SUM(Table2[[#This Row],[M5B_h]],Table2[[#This Row],[M5B]]))</f>
        <v>0</v>
      </c>
      <c r="H124" s="19"/>
      <c r="I124" s="94">
        <f>IF(Table2[[#This Row],[M1A]]="",0,Table2[[#This Row],[M1A]]-Table2[[#This Row],[AWAL]]-Table2[[#This Row],[M1MA]]-Table2[[#This Row],[M1KE]])</f>
        <v>0</v>
      </c>
      <c r="J124" s="94">
        <f>SUMIF(Table6[NB BM_C_QTY+F],Table2[[#This Row],[Column2]],Table6[C])</f>
        <v>0</v>
      </c>
      <c r="K124" s="94">
        <f>-1*SUMIF(Table5[CONCAT],Table2[[#This Row],[Column2]],Table5[3])</f>
        <v>0</v>
      </c>
      <c r="L124" s="19"/>
      <c r="M124" s="17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0</v>
      </c>
      <c r="U124" s="20">
        <f>SUM(Table2[[#This Row],[M2B]],Table2[[#This Row],[M2B_h]])</f>
        <v>0</v>
      </c>
      <c r="V124" s="20">
        <f>SUM(Table2[[#This Row],[M3B]],Table2[[#This Row],[M3B_h]])</f>
        <v>0</v>
      </c>
      <c r="W124" s="20">
        <f>SUM(Table2[[#This Row],[M4B]],Table2[[#This Row],[M4B_h]])</f>
        <v>0</v>
      </c>
      <c r="X124" s="20" t="str">
        <f t="shared" si="1"/>
        <v>ARTO MORO</v>
      </c>
      <c r="Y124" s="20" t="e">
        <f>IF(Table2[[#This Row],[NB BM_C_QTY+F]]="",Table2[[#This Row],[Column32]],INDEX([1]!db[QTY X],Table2[[#This Row],[NB BM_C_QTY+F]]))</f>
        <v>#REF!</v>
      </c>
      <c r="Z124" s="20" t="e">
        <f>IF(Table2[[#This Row],[NB BM_C_QTY+F]]="",Table2[[#This Row],[Column33]],INDEX([1]!db[STN X],Table2[[#This Row],[NB BM_C_QTY+F]]))</f>
        <v>#REF!</v>
      </c>
      <c r="AA124" s="20" t="e">
        <f>INDEX([1]!db[SUPPLIER],Table2[[#This Row],[NB BM_C_QTY+F]],0)</f>
        <v>#REF!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124" s="20" t="str">
        <f>Table2[[#This Row],[CONCAT]]&amp;LOWER(SUBSTITUTE(SUBSTITUTE(SUBSTITUTE(Table2[[#This Row],[KET]]&amp;"ARTO MORO"," ",""),")",""),"(",""))</f>
        <v>guntingjksc838sg12lsnartomoro</v>
      </c>
      <c r="AD124" s="20" t="e">
        <f>_xlfn.IFNA(MATCH(Table2[[#This Row],[Column2]],[1]!db[NB BM_C_QTY+F],0),"")</f>
        <v>#REF!</v>
      </c>
      <c r="AE124" s="20" t="e">
        <f>_xlfn.IFNA(MATCH(Table2[[#This Row],[Column2]],[2]!Table6[NB BM_C_QTY+F],0),"")</f>
        <v>#REF!</v>
      </c>
      <c r="AF124" s="20" t="e">
        <f>IF(Table2[[#This Row],[NB BM_C_QTY+F]]="",Table2[[#This Row],[KET]],"")</f>
        <v>#REF!</v>
      </c>
      <c r="AG124" s="20" t="e">
        <f>IF(Table2[[#This Row],[Column3]]="","",AJ123)</f>
        <v>#REF!</v>
      </c>
      <c r="AH124" s="20" t="e">
        <f>IF(Table2[[#This Row],[Column3]]="","",AK123)</f>
        <v>#REF!</v>
      </c>
      <c r="AJ124" s="9">
        <v>12</v>
      </c>
      <c r="AK124" s="9" t="s">
        <v>5293</v>
      </c>
    </row>
    <row r="125" spans="1:37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3469</v>
      </c>
      <c r="D125" s="16">
        <v>0</v>
      </c>
      <c r="E125" s="16" t="s">
        <v>2049</v>
      </c>
      <c r="F125" s="16" t="e">
        <f>_xlfn.IFNA(Table2[[#This Row],[NB BM_C_QTY+F]],"")</f>
        <v>#REF!</v>
      </c>
      <c r="G125" s="24">
        <f>IF(Table2[[#This Row],[M5B]]="",Table2[[#This Row],[M5B_h]],SUM(Table2[[#This Row],[M5B_h]],Table2[[#This Row],[M5B]]))</f>
        <v>0</v>
      </c>
      <c r="H125" s="19"/>
      <c r="I125" s="94">
        <f>IF(Table2[[#This Row],[M1A]]="",0,Table2[[#This Row],[M1A]]-Table2[[#This Row],[AWAL]]-Table2[[#This Row],[M1MA]]-Table2[[#This Row],[M1KE]])</f>
        <v>0</v>
      </c>
      <c r="J125" s="94">
        <f>SUMIF(Table6[NB BM_C_QTY+F],Table2[[#This Row],[Column2]],Table6[C])</f>
        <v>0</v>
      </c>
      <c r="K125" s="94">
        <f>-1*SUMIF(Table5[CONCAT],Table2[[#This Row],[Column2]],Table5[3])</f>
        <v>0</v>
      </c>
      <c r="L125" s="19"/>
      <c r="M125" s="16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 t="shared" si="1"/>
        <v>ARTO MORO</v>
      </c>
      <c r="Y125" s="20" t="e">
        <f>IF(Table2[[#This Row],[NB BM_C_QTY+F]]="",Table2[[#This Row],[Column32]],INDEX([1]!db[QTY X],Table2[[#This Row],[NB BM_C_QTY+F]]))</f>
        <v>#REF!</v>
      </c>
      <c r="Z125" s="20" t="e">
        <f>IF(Table2[[#This Row],[NB BM_C_QTY+F]]="",Table2[[#This Row],[Column33]],INDEX([1]!db[STN X],Table2[[#This Row],[NB BM_C_QTY+F]]))</f>
        <v>#REF!</v>
      </c>
      <c r="AA125" s="20" t="e">
        <f>INDEX([1]!db[SUPPLIER],Table2[[#This Row],[NB BM_C_QTY+F]],0)</f>
        <v>#REF!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125" s="20" t="str">
        <f>Table2[[#This Row],[CONCAT]]&amp;LOWER(SUBSTITUTE(SUBSTITUTE(SUBSTITUTE(Table2[[#This Row],[KET]]&amp;"ARTO MORO"," ",""),")",""),"(",""))</f>
        <v>guntingjksc84812lsnartomoro</v>
      </c>
      <c r="AD125" s="20" t="e">
        <f>_xlfn.IFNA(MATCH(Table2[[#This Row],[Column2]],[1]!db[NB BM_C_QTY+F],0),"")</f>
        <v>#REF!</v>
      </c>
      <c r="AE125" s="20" t="e">
        <f>_xlfn.IFNA(MATCH(Table2[[#This Row],[Column2]],[2]!Table6[NB BM_C_QTY+F],0),"")</f>
        <v>#REF!</v>
      </c>
      <c r="AF125" s="20" t="e">
        <f>IF(Table2[[#This Row],[NB BM_C_QTY+F]]="",Table2[[#This Row],[KET]],"")</f>
        <v>#REF!</v>
      </c>
      <c r="AG125" s="20" t="e">
        <f>IF(Table2[[#This Row],[Column3]]="","",AJ124)</f>
        <v>#REF!</v>
      </c>
      <c r="AH125" s="20" t="e">
        <f>IF(Table2[[#This Row],[Column3]]="","",AK124)</f>
        <v>#REF!</v>
      </c>
      <c r="AJ125" s="9">
        <v>25</v>
      </c>
      <c r="AK125" s="9" t="s">
        <v>5293</v>
      </c>
    </row>
    <row r="126" spans="1:37">
      <c r="A126" s="14" t="str">
        <f ca="1">IF(Table2[[#This Row],[TT]]&lt;1,"",(COUNT(INDIRECT("a"&amp;ROW(Table2[[#Headers],[//]])&amp;":a"&amp;ROW()-1))+1))</f>
        <v/>
      </c>
      <c r="B126" s="14">
        <v>1</v>
      </c>
      <c r="C126" s="9" t="s">
        <v>5591</v>
      </c>
      <c r="D126" s="16">
        <v>1</v>
      </c>
      <c r="E126" s="16" t="s">
        <v>2039</v>
      </c>
      <c r="F126" s="16" t="e">
        <f>_xlfn.IFNA(Table2[[#This Row],[NB BM_C_QTY+F]],"")</f>
        <v>#REF!</v>
      </c>
      <c r="G126" s="24">
        <f>IF(Table2[[#This Row],[M5B]]="",Table2[[#This Row],[M5B_h]],SUM(Table2[[#This Row],[M5B_h]],Table2[[#This Row],[M5B]]))</f>
        <v>0</v>
      </c>
      <c r="H126" s="19"/>
      <c r="I126" s="94">
        <f>IF(Table2[[#This Row],[M1A]]="",0,Table2[[#This Row],[M1A]]-Table2[[#This Row],[AWAL]]-Table2[[#This Row],[M1MA]]-Table2[[#This Row],[M1KE]])</f>
        <v>0</v>
      </c>
      <c r="J126" s="94">
        <f>SUMIF(Table6[NB BM_C_QTY+F],Table2[[#This Row],[Column2]],Table6[C])</f>
        <v>0</v>
      </c>
      <c r="K126" s="94">
        <f>-1*SUMIF(Table5[CONCAT],Table2[[#This Row],[Column2]],Table5[3])</f>
        <v>-1</v>
      </c>
      <c r="L126" s="19"/>
      <c r="M126" s="16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0</v>
      </c>
      <c r="U126" s="20">
        <f>SUM(Table2[[#This Row],[M2B]],Table2[[#This Row],[M2B_h]])</f>
        <v>0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 t="shared" si="1"/>
        <v>ARTO MORO</v>
      </c>
      <c r="Y126" s="20" t="e">
        <f>IF(Table2[[#This Row],[NB BM_C_QTY+F]]="",Table2[[#This Row],[Column32]],INDEX([1]!db[QTY X],Table2[[#This Row],[NB BM_C_QTY+F]]))</f>
        <v>#REF!</v>
      </c>
      <c r="Z126" s="20" t="e">
        <f>IF(Table2[[#This Row],[NB BM_C_QTY+F]]="",Table2[[#This Row],[Column33]],INDEX([1]!db[STN X],Table2[[#This Row],[NB BM_C_QTY+F]]))</f>
        <v>#REF!</v>
      </c>
      <c r="AA126" s="20" t="e">
        <f>INDEX([1]!db[SUPPLIER],Table2[[#This Row],[NB BM_C_QTY+F]],0)</f>
        <v>#REF!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126" s="20" t="str">
        <f>Table2[[#This Row],[CONCAT]]&amp;LOWER(SUBSTITUTE(SUBSTITUTE(SUBSTITUTE(Table2[[#This Row],[KET]]&amp;"ARTO MORO"," ",""),")",""),"(",""))</f>
        <v>guntingkenkosc82825lsnartomoro</v>
      </c>
      <c r="AD126" s="20" t="e">
        <f>_xlfn.IFNA(MATCH(Table2[[#This Row],[Column2]],[1]!db[NB BM_C_QTY+F],0),"")</f>
        <v>#REF!</v>
      </c>
      <c r="AE126" s="20" t="e">
        <f>_xlfn.IFNA(MATCH(Table2[[#This Row],[Column2]],[2]!Table6[NB BM_C_QTY+F],0),"")</f>
        <v>#REF!</v>
      </c>
      <c r="AF126" s="20" t="e">
        <f>IF(Table2[[#This Row],[NB BM_C_QTY+F]]="",Table2[[#This Row],[KET]],"")</f>
        <v>#REF!</v>
      </c>
      <c r="AG126" s="20" t="e">
        <f>IF(Table2[[#This Row],[Column3]]="","",AJ125)</f>
        <v>#REF!</v>
      </c>
      <c r="AH126" s="20" t="e">
        <f>IF(Table2[[#This Row],[Column3]]="","",AK125)</f>
        <v>#REF!</v>
      </c>
      <c r="AJ126" s="9">
        <v>25</v>
      </c>
      <c r="AK126" s="9" t="s">
        <v>5293</v>
      </c>
    </row>
    <row r="127" spans="1:37">
      <c r="A127" s="14" t="str">
        <f ca="1">IF(Table2[[#This Row],[TT]]&lt;1,"",(COUNT(INDIRECT("a"&amp;ROW(Table2[[#Headers],[//]])&amp;":a"&amp;ROW()-1))+1))</f>
        <v/>
      </c>
      <c r="B127" s="14">
        <v>1</v>
      </c>
      <c r="C127" s="9" t="s">
        <v>2449</v>
      </c>
      <c r="D127" s="16">
        <v>0</v>
      </c>
      <c r="E127" s="16" t="s">
        <v>2039</v>
      </c>
      <c r="F127" s="16" t="e">
        <f>_xlfn.IFNA(Table2[[#This Row],[NB BM_C_QTY+F]],"")</f>
        <v>#REF!</v>
      </c>
      <c r="G127" s="24">
        <f>IF(Table2[[#This Row],[M5B]]="",Table2[[#This Row],[M5B_h]],SUM(Table2[[#This Row],[M5B_h]],Table2[[#This Row],[M5B]]))</f>
        <v>0</v>
      </c>
      <c r="H127" s="18"/>
      <c r="I127" s="94">
        <f>IF(Table2[[#This Row],[M1A]]="",0,Table2[[#This Row],[M1A]]-Table2[[#This Row],[AWAL]]-Table2[[#This Row],[M1MA]]-Table2[[#This Row],[M1KE]])</f>
        <v>0</v>
      </c>
      <c r="J127" s="94">
        <f>SUMIF(Table6[NB BM_C_QTY+F],Table2[[#This Row],[Column2]],Table6[C])</f>
        <v>0</v>
      </c>
      <c r="K127" s="94">
        <f>-1*SUMIF(Table5[CONCAT],Table2[[#This Row],[Column2]],Table5[3])</f>
        <v>0</v>
      </c>
      <c r="L127" s="18"/>
      <c r="M127" s="16" t="str">
        <f>IF(Table2[[#This Row],[M2A]]="","",SUM(Table2[[#This Row],[M2A]]-Table2[[#This Row],[M2B_h]]))</f>
        <v/>
      </c>
      <c r="O127" s="17" t="str">
        <f>IF(Table2[[#This Row],[M3A]]="","",SUM(Table2[[#This Row],[M3A]]-Table2[[#This Row],[M3B_h]]))</f>
        <v/>
      </c>
      <c r="P127" s="9"/>
      <c r="Q127" s="17" t="str">
        <f>IF(Table2[[#This Row],[M4A]]="","",SUM(Table2[[#This Row],[M4A]]-Table2[[#This Row],[M4B_h]]))</f>
        <v/>
      </c>
      <c r="R127" s="17"/>
      <c r="S127" s="17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 t="shared" si="1"/>
        <v>ARTO MORO</v>
      </c>
      <c r="Y127" s="20" t="e">
        <f>IF(Table2[[#This Row],[NB BM_C_QTY+F]]="",Table2[[#This Row],[Column32]],INDEX([1]!db[QTY X],Table2[[#This Row],[NB BM_C_QTY+F]]))</f>
        <v>#REF!</v>
      </c>
      <c r="Z127" s="20" t="e">
        <f>IF(Table2[[#This Row],[NB BM_C_QTY+F]]="",Table2[[#This Row],[Column33]],INDEX([1]!db[STN X],Table2[[#This Row],[NB BM_C_QTY+F]]))</f>
        <v>#REF!</v>
      </c>
      <c r="AA127" s="20" t="e">
        <f>INDEX([1]!db[SUPPLIER],Table2[[#This Row],[NB BM_C_QTY+F]],0)</f>
        <v>#REF!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127" s="20" t="str">
        <f>Table2[[#This Row],[CONCAT]]&amp;LOWER(SUBSTITUTE(SUBSTITUTE(SUBSTITUTE(Table2[[#This Row],[KET]]&amp;"ARTO MORO"," ",""),")",""),"(",""))</f>
        <v>guntingkenkosc838n25lsnartomoro</v>
      </c>
      <c r="AD127" s="20" t="e">
        <f>_xlfn.IFNA(MATCH(Table2[[#This Row],[Column2]],[1]!db[NB BM_C_QTY+F],0),"")</f>
        <v>#REF!</v>
      </c>
      <c r="AE127" s="20" t="e">
        <f>_xlfn.IFNA(MATCH(Table2[[#This Row],[Column2]],[2]!Table6[NB BM_C_QTY+F],0),"")</f>
        <v>#REF!</v>
      </c>
      <c r="AF127" s="20" t="e">
        <f>IF(Table2[[#This Row],[NB BM_C_QTY+F]]="",Table2[[#This Row],[KET]],"")</f>
        <v>#REF!</v>
      </c>
      <c r="AG127" s="20" t="e">
        <f>IF(Table2[[#This Row],[Column3]]="","",AJ126)</f>
        <v>#REF!</v>
      </c>
      <c r="AH127" s="20" t="e">
        <f>IF(Table2[[#This Row],[Column3]]="","",AK126)</f>
        <v>#REF!</v>
      </c>
      <c r="AJ127" s="9">
        <v>10</v>
      </c>
      <c r="AK127" s="9" t="s">
        <v>5293</v>
      </c>
    </row>
    <row r="128" spans="1:37">
      <c r="A128" s="9" t="str">
        <f ca="1">IF(Table2[[#This Row],[TT]]&lt;1,"",(COUNT(INDIRECT("a"&amp;ROW(Table2[[#Headers],[//]])&amp;":a"&amp;ROW()-1))+1))</f>
        <v/>
      </c>
      <c r="B128" s="9">
        <v>1</v>
      </c>
      <c r="C128" s="9" t="s">
        <v>5273</v>
      </c>
      <c r="D128" s="16">
        <v>0</v>
      </c>
      <c r="E128" s="16" t="s">
        <v>2039</v>
      </c>
      <c r="F128" s="16" t="e">
        <f>_xlfn.IFNA(Table2[[#This Row],[NB BM_C_QTY+F]],"")</f>
        <v>#REF!</v>
      </c>
      <c r="G128" s="24">
        <f>IF(Table2[[#This Row],[M5B]]="",Table2[[#This Row],[M5B_h]],SUM(Table2[[#This Row],[M5B_h]],Table2[[#This Row],[M5B]]))</f>
        <v>0</v>
      </c>
      <c r="H128" s="18"/>
      <c r="I128" s="94">
        <f>IF(Table2[[#This Row],[M1A]]="",0,Table2[[#This Row],[M1A]]-Table2[[#This Row],[AWAL]]-Table2[[#This Row],[M1MA]]-Table2[[#This Row],[M1KE]])</f>
        <v>0</v>
      </c>
      <c r="J128" s="94">
        <f>SUMIF(Table6[NB BM_C_QTY+F],Table2[[#This Row],[Column2]],Table6[C])</f>
        <v>0</v>
      </c>
      <c r="K128" s="94">
        <f>-1*SUMIF(Table5[CONCAT],Table2[[#This Row],[Column2]],Table5[3])</f>
        <v>0</v>
      </c>
      <c r="L128" s="18"/>
      <c r="M128" s="16" t="str">
        <f>IF(Table2[[#This Row],[M2A]]="","",SUM(Table2[[#This Row],[M2A]]-Table2[[#This Row],[M2B_h]]))</f>
        <v/>
      </c>
      <c r="O128" s="16" t="str">
        <f>IF(Table2[[#This Row],[M3A]]="","",SUM(Table2[[#This Row],[M3A]]-Table2[[#This Row],[M3B_h]]))</f>
        <v/>
      </c>
      <c r="P128" s="9"/>
      <c r="Q128" s="16" t="str">
        <f>IF(Table2[[#This Row],[M4A]]="","",SUM(Table2[[#This Row],[M4A]]-Table2[[#This Row],[M4B_h]]))</f>
        <v/>
      </c>
      <c r="S128" s="16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 t="shared" si="1"/>
        <v>ARTO MORO</v>
      </c>
      <c r="Y128" s="20" t="e">
        <f>IF(Table2[[#This Row],[NB BM_C_QTY+F]]="",Table2[[#This Row],[Column32]],INDEX([1]!db[QTY X],Table2[[#This Row],[NB BM_C_QTY+F]]))</f>
        <v>#REF!</v>
      </c>
      <c r="Z128" s="20" t="e">
        <f>IF(Table2[[#This Row],[NB BM_C_QTY+F]]="",Table2[[#This Row],[Column33]],INDEX([1]!db[STN X],Table2[[#This Row],[NB BM_C_QTY+F]]))</f>
        <v>#REF!</v>
      </c>
      <c r="AA128" s="20" t="e">
        <f>INDEX([1]!db[SUPPLIER],Table2[[#This Row],[NB BM_C_QTY+F]],0)</f>
        <v>#REF!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128" s="20" t="str">
        <f>Table2[[#This Row],[CONCAT]]&amp;LOWER(SUBSTITUTE(SUBSTITUTE(SUBSTITUTE(Table2[[#This Row],[KET]]&amp;"ARTO MORO"," ",""),")",""),"(",""))</f>
        <v>guntingkenkosc838sg25lsnartomoro</v>
      </c>
      <c r="AD128" s="20" t="e">
        <f>_xlfn.IFNA(MATCH(Table2[[#This Row],[Column2]],[1]!db[NB BM_C_QTY+F],0),"")</f>
        <v>#REF!</v>
      </c>
      <c r="AE128" s="20" t="e">
        <f>_xlfn.IFNA(MATCH(Table2[[#This Row],[Column2]],[2]!Table6[NB BM_C_QTY+F],0),"")</f>
        <v>#REF!</v>
      </c>
      <c r="AF128" s="20" t="e">
        <f>IF(Table2[[#This Row],[NB BM_C_QTY+F]]="",Table2[[#This Row],[KET]],"")</f>
        <v>#REF!</v>
      </c>
      <c r="AG128" s="20" t="e">
        <f>IF(Table2[[#This Row],[Column3]]="","",AJ127)</f>
        <v>#REF!</v>
      </c>
      <c r="AH128" s="20" t="e">
        <f>IF(Table2[[#This Row],[Column3]]="","",AK127)</f>
        <v>#REF!</v>
      </c>
      <c r="AJ128" s="9">
        <v>10</v>
      </c>
      <c r="AK128" s="9" t="s">
        <v>5293</v>
      </c>
    </row>
    <row r="129" spans="1:39">
      <c r="A129" s="9" t="str">
        <f ca="1">IF(Table2[[#This Row],[TT]]&lt;1,"",(COUNT(INDIRECT("a"&amp;ROW(Table2[[#Headers],[//]])&amp;":a"&amp;ROW()-1))+1))</f>
        <v/>
      </c>
      <c r="B129" s="9">
        <v>1</v>
      </c>
      <c r="C129" s="9" t="s">
        <v>4342</v>
      </c>
      <c r="D129" s="16">
        <v>0</v>
      </c>
      <c r="E129" s="16" t="s">
        <v>2032</v>
      </c>
      <c r="F129" s="16" t="e">
        <f>_xlfn.IFNA(Table2[[#This Row],[NB BM_C_QTY+F]],"")</f>
        <v>#REF!</v>
      </c>
      <c r="G129" s="24">
        <f>IF(Table2[[#This Row],[M5B]]="",Table2[[#This Row],[M5B_h]],SUM(Table2[[#This Row],[M5B_h]],Table2[[#This Row],[M5B]]))</f>
        <v>0</v>
      </c>
      <c r="H129" s="18"/>
      <c r="I129" s="94">
        <f>IF(Table2[[#This Row],[M1A]]="",0,Table2[[#This Row],[M1A]]-Table2[[#This Row],[AWAL]]-Table2[[#This Row],[M1MA]]-Table2[[#This Row],[M1KE]])</f>
        <v>0</v>
      </c>
      <c r="J129" s="94">
        <f>SUMIF(Table6[NB BM_C_QTY+F],Table2[[#This Row],[Column2]],Table6[C])</f>
        <v>0</v>
      </c>
      <c r="K129" s="94">
        <f>-1*SUMIF(Table5[CONCAT],Table2[[#This Row],[Column2]],Table5[3])</f>
        <v>0</v>
      </c>
      <c r="L129" s="18"/>
      <c r="M129" s="16" t="str">
        <f>IF(Table2[[#This Row],[M2A]]="","",SUM(Table2[[#This Row],[M2A]]-Table2[[#This Row],[M2B_h]]))</f>
        <v/>
      </c>
      <c r="O129" s="16" t="str">
        <f>IF(Table2[[#This Row],[M3A]]="","",SUM(Table2[[#This Row],[M3A]]-Table2[[#This Row],[M3B_h]]))</f>
        <v/>
      </c>
      <c r="P129" s="9"/>
      <c r="Q129" s="16" t="str">
        <f>IF(Table2[[#This Row],[M4A]]="","",SUM(Table2[[#This Row],[M4A]]-Table2[[#This Row],[M4B_h]]))</f>
        <v/>
      </c>
      <c r="S129" s="16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0</v>
      </c>
      <c r="U129" s="20">
        <f>SUM(Table2[[#This Row],[M2B]],Table2[[#This Row],[M2B_h]])</f>
        <v>0</v>
      </c>
      <c r="V129" s="20">
        <f>SUM(Table2[[#This Row],[M3B]],Table2[[#This Row],[M3B_h]])</f>
        <v>0</v>
      </c>
      <c r="W129" s="20">
        <f>SUM(Table2[[#This Row],[M4B]],Table2[[#This Row],[M4B_h]])</f>
        <v>0</v>
      </c>
      <c r="X129" s="20" t="str">
        <f t="shared" si="1"/>
        <v>ARTO MORO</v>
      </c>
      <c r="Y129" s="20" t="e">
        <f>IF(Table2[[#This Row],[NB BM_C_QTY+F]]="",Table2[[#This Row],[Column32]],INDEX([1]!db[QTY X],Table2[[#This Row],[NB BM_C_QTY+F]]))</f>
        <v>#REF!</v>
      </c>
      <c r="Z129" s="20" t="e">
        <f>IF(Table2[[#This Row],[NB BM_C_QTY+F]]="",Table2[[#This Row],[Column33]],INDEX([1]!db[STN X],Table2[[#This Row],[NB BM_C_QTY+F]]))</f>
        <v>#REF!</v>
      </c>
      <c r="AA129" s="20" t="e">
        <f>INDEX([1]!db[SUPPLIER],Table2[[#This Row],[NB BM_C_QTY+F]],0)</f>
        <v>#REF!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129" s="20" t="str">
        <f>Table2[[#This Row],[CONCAT]]&amp;LOWER(SUBSTITUTE(SUBSTITUTE(SUBSTITUTE(Table2[[#This Row],[KET]]&amp;"ARTO MORO"," ",""),")",""),"(",""))</f>
        <v>guntingkenkosc848n10lsnartomoro</v>
      </c>
      <c r="AD129" s="20" t="e">
        <f>_xlfn.IFNA(MATCH(Table2[[#This Row],[Column2]],[1]!db[NB BM_C_QTY+F],0),"")</f>
        <v>#REF!</v>
      </c>
      <c r="AE129" s="20" t="e">
        <f>_xlfn.IFNA(MATCH(Table2[[#This Row],[Column2]],[2]!Table6[NB BM_C_QTY+F],0),"")</f>
        <v>#REF!</v>
      </c>
      <c r="AF129" s="20" t="e">
        <f>IF(Table2[[#This Row],[NB BM_C_QTY+F]]="",Table2[[#This Row],[KET]],"")</f>
        <v>#REF!</v>
      </c>
      <c r="AG129" s="20" t="e">
        <f>IF(Table2[[#This Row],[Column3]]="","",AJ128)</f>
        <v>#REF!</v>
      </c>
      <c r="AH129" s="20" t="e">
        <f>IF(Table2[[#This Row],[Column3]]="","",AK128)</f>
        <v>#REF!</v>
      </c>
      <c r="AJ129" s="9">
        <v>25</v>
      </c>
      <c r="AK129" s="9" t="s">
        <v>5293</v>
      </c>
    </row>
    <row r="130" spans="1:39">
      <c r="A130" s="14">
        <f ca="1">IF(Table2[[#This Row],[TT]]&lt;1,"",(COUNT(INDIRECT("a"&amp;ROW(Table2[[#Headers],[//]])&amp;":a"&amp;ROW()-1))+1))</f>
        <v>44</v>
      </c>
      <c r="B130" s="14">
        <v>1</v>
      </c>
      <c r="C130" s="9" t="s">
        <v>3427</v>
      </c>
      <c r="D130" s="16">
        <v>1</v>
      </c>
      <c r="E130" s="16" t="s">
        <v>2032</v>
      </c>
      <c r="F130" s="16" t="e">
        <f>_xlfn.IFNA(Table2[[#This Row],[NB BM_C_QTY+F]],"")</f>
        <v>#REF!</v>
      </c>
      <c r="G130" s="24">
        <f>IF(Table2[[#This Row],[M5B]]="",Table2[[#This Row],[M5B_h]],SUM(Table2[[#This Row],[M5B_h]],Table2[[#This Row],[M5B]]))</f>
        <v>1</v>
      </c>
      <c r="H130" s="19"/>
      <c r="I130" s="94">
        <f>IF(Table2[[#This Row],[M1A]]="",0,Table2[[#This Row],[M1A]]-Table2[[#This Row],[AWAL]]-Table2[[#This Row],[M1MA]]-Table2[[#This Row],[M1KE]])</f>
        <v>0</v>
      </c>
      <c r="J130" s="94">
        <f>SUMIF(Table6[NB BM_C_QTY+F],Table2[[#This Row],[Column2]],Table6[C])</f>
        <v>0</v>
      </c>
      <c r="K130" s="94">
        <f>-1*SUMIF(Table5[CONCAT],Table2[[#This Row],[Column2]],Table5[3])</f>
        <v>0</v>
      </c>
      <c r="L130" s="19"/>
      <c r="M130" s="16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1</v>
      </c>
      <c r="U130" s="20">
        <f>SUM(Table2[[#This Row],[M2B]],Table2[[#This Row],[M2B_h]])</f>
        <v>1</v>
      </c>
      <c r="V130" s="20">
        <f>SUM(Table2[[#This Row],[M3B]],Table2[[#This Row],[M3B_h]])</f>
        <v>1</v>
      </c>
      <c r="W130" s="20">
        <f>SUM(Table2[[#This Row],[M4B]],Table2[[#This Row],[M4B_h]])</f>
        <v>1</v>
      </c>
      <c r="X130" s="20" t="str">
        <f t="shared" si="1"/>
        <v>ARTO MORO</v>
      </c>
      <c r="Y130" s="20" t="e">
        <f>IF(Table2[[#This Row],[NB BM_C_QTY+F]]="",Table2[[#This Row],[Column32]],INDEX([1]!db[QTY X],Table2[[#This Row],[NB BM_C_QTY+F]]))</f>
        <v>#REF!</v>
      </c>
      <c r="Z130" s="20" t="e">
        <f>IF(Table2[[#This Row],[NB BM_C_QTY+F]]="",Table2[[#This Row],[Column33]],INDEX([1]!db[STN X],Table2[[#This Row],[NB BM_C_QTY+F]]))</f>
        <v>#REF!</v>
      </c>
      <c r="AA130" s="20" t="e">
        <f>INDEX([1]!db[SUPPLIER],Table2[[#This Row],[NB BM_C_QTY+F]],0)</f>
        <v>#REF!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130" s="20" t="str">
        <f>Table2[[#This Row],[CONCAT]]&amp;LOWER(SUBSTITUTE(SUBSTITUTE(SUBSTITUTE(Table2[[#This Row],[KET]]&amp;"ARTO MORO"," ",""),")",""),"(",""))</f>
        <v>guntingkenkosc848sg10lsnartomoro</v>
      </c>
      <c r="AD130" s="20" t="e">
        <f>_xlfn.IFNA(MATCH(Table2[[#This Row],[Column2]],[1]!db[NB BM_C_QTY+F],0),"")</f>
        <v>#REF!</v>
      </c>
      <c r="AE130" s="20" t="e">
        <f>_xlfn.IFNA(MATCH(Table2[[#This Row],[Column2]],[2]!Table6[NB BM_C_QTY+F],0),"")</f>
        <v>#REF!</v>
      </c>
      <c r="AF130" s="20" t="e">
        <f>IF(Table2[[#This Row],[NB BM_C_QTY+F]]="",Table2[[#This Row],[KET]],"")</f>
        <v>#REF!</v>
      </c>
      <c r="AG130" s="20" t="e">
        <f>IF(Table2[[#This Row],[Column3]]="","",AJ129)</f>
        <v>#REF!</v>
      </c>
      <c r="AH130" s="20" t="e">
        <f>IF(Table2[[#This Row],[Column3]]="","",AK129)</f>
        <v>#REF!</v>
      </c>
      <c r="AJ130" s="9">
        <v>1600</v>
      </c>
      <c r="AK130" s="9" t="s">
        <v>5289</v>
      </c>
    </row>
    <row r="131" spans="1:39">
      <c r="A131" s="14">
        <f ca="1">IF(Table2[[#This Row],[TT]]&lt;1,"",(COUNT(INDIRECT("a"&amp;ROW(Table2[[#Headers],[//]])&amp;":a"&amp;ROW()-1))+1))</f>
        <v>45</v>
      </c>
      <c r="B131" s="14"/>
      <c r="C131" s="9" t="s">
        <v>4478</v>
      </c>
      <c r="D131" s="16">
        <v>6</v>
      </c>
      <c r="E131" s="16" t="s">
        <v>5069</v>
      </c>
      <c r="F131" s="16" t="e">
        <f>_xlfn.IFNA(Table2[[#This Row],[NB BM_C_QTY+F]],"")</f>
        <v>#REF!</v>
      </c>
      <c r="G131" s="24">
        <f>IF(Table2[[#This Row],[M5B]]="",Table2[[#This Row],[M5B_h]],SUM(Table2[[#This Row],[M5B_h]],Table2[[#This Row],[M5B]]))</f>
        <v>6</v>
      </c>
      <c r="H131" s="19"/>
      <c r="I131" s="94">
        <f>IF(Table2[[#This Row],[M1A]]="",0,Table2[[#This Row],[M1A]]-Table2[[#This Row],[AWAL]]-Table2[[#This Row],[M1MA]]-Table2[[#This Row],[M1KE]])</f>
        <v>0</v>
      </c>
      <c r="J131" s="94">
        <f>SUMIF(Table6[NB BM_C_QTY+F],Table2[[#This Row],[Column2]],Table6[C])</f>
        <v>0</v>
      </c>
      <c r="K131" s="94">
        <f>-1*SUMIF(Table5[CONCAT],Table2[[#This Row],[Column2]],Table5[3])</f>
        <v>0</v>
      </c>
      <c r="L131" s="19"/>
      <c r="M131" s="17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P131" s="25"/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6</v>
      </c>
      <c r="U131" s="20">
        <f>SUM(Table2[[#This Row],[M2B]],Table2[[#This Row],[M2B_h]])</f>
        <v>6</v>
      </c>
      <c r="V131" s="20">
        <f>SUM(Table2[[#This Row],[M3B]],Table2[[#This Row],[M3B_h]])</f>
        <v>6</v>
      </c>
      <c r="W131" s="20">
        <f>SUM(Table2[[#This Row],[M4B]],Table2[[#This Row],[M4B_h]])</f>
        <v>6</v>
      </c>
      <c r="X131" s="20" t="str">
        <f t="shared" ref="X131:X194" si="2">"ARTO MORO"</f>
        <v>ARTO MORO</v>
      </c>
      <c r="Y131" s="20" t="e">
        <f>IF(Table2[[#This Row],[NB BM_C_QTY+F]]="",Table2[[#This Row],[Column32]],INDEX([1]!db[QTY X],Table2[[#This Row],[NB BM_C_QTY+F]]))</f>
        <v>#REF!</v>
      </c>
      <c r="Z131" s="20" t="e">
        <f>IF(Table2[[#This Row],[NB BM_C_QTY+F]]="",Table2[[#This Row],[Column33]],INDEX([1]!db[STN X],Table2[[#This Row],[NB BM_C_QTY+F]]))</f>
        <v>#REF!</v>
      </c>
      <c r="AA131" s="20" t="e">
        <f>INDEX([1]!db[SUPPLIER],Table2[[#This Row],[NB BM_C_QTY+F]],0)</f>
        <v>#REF!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isibensialt1132</v>
      </c>
      <c r="AC131" s="20" t="str">
        <f>Table2[[#This Row],[CONCAT]]&amp;LOWER(SUBSTITUTE(SUBSTITUTE(SUBSTITUTE(Table2[[#This Row],[KET]]&amp;"ARTO MORO"," ",""),")",""),"(",""))</f>
        <v>isibensialt11321600setartomoro</v>
      </c>
      <c r="AD131" s="20" t="e">
        <f>_xlfn.IFNA(MATCH(Table2[[#This Row],[Column2]],[1]!db[NB BM_C_QTY+F],0),"")</f>
        <v>#REF!</v>
      </c>
      <c r="AE131" s="20" t="e">
        <f>_xlfn.IFNA(MATCH(Table2[[#This Row],[Column2]],[2]!Table6[NB BM_C_QTY+F],0),"")</f>
        <v>#REF!</v>
      </c>
      <c r="AF131" s="20" t="e">
        <f>IF(Table2[[#This Row],[NB BM_C_QTY+F]]="",Table2[[#This Row],[KET]],"")</f>
        <v>#REF!</v>
      </c>
      <c r="AG131" s="20" t="e">
        <f>IF(Table2[[#This Row],[Column3]]="","",AJ130)</f>
        <v>#REF!</v>
      </c>
      <c r="AH131" s="20" t="e">
        <f>IF(Table2[[#This Row],[Column3]]="","",AK130)</f>
        <v>#REF!</v>
      </c>
      <c r="AJ131" s="9">
        <v>120</v>
      </c>
      <c r="AK131" s="9" t="s">
        <v>5293</v>
      </c>
    </row>
    <row r="132" spans="1:39">
      <c r="A132" s="14" t="str">
        <f ca="1">IF(Table2[[#This Row],[TT]]&lt;1,"",(COUNT(INDIRECT("a"&amp;ROW(Table2[[#Headers],[//]])&amp;":a"&amp;ROW()-1))+1))</f>
        <v/>
      </c>
      <c r="B132" s="14">
        <v>1</v>
      </c>
      <c r="C132" s="9" t="s">
        <v>5005</v>
      </c>
      <c r="D132" s="16">
        <v>0</v>
      </c>
      <c r="E132" s="16" t="s">
        <v>2041</v>
      </c>
      <c r="F132" s="16" t="e">
        <f>_xlfn.IFNA(Table2[[#This Row],[NB BM_C_QTY+F]],"")</f>
        <v>#REF!</v>
      </c>
      <c r="G132" s="24">
        <f>IF(Table2[[#This Row],[M5B]]="",Table2[[#This Row],[M5B_h]],SUM(Table2[[#This Row],[M5B_h]],Table2[[#This Row],[M5B]]))</f>
        <v>0</v>
      </c>
      <c r="H132" s="19"/>
      <c r="I132" s="94">
        <f>IF(Table2[[#This Row],[M1A]]="",0,Table2[[#This Row],[M1A]]-Table2[[#This Row],[AWAL]]-Table2[[#This Row],[M1MA]]-Table2[[#This Row],[M1KE]])</f>
        <v>0</v>
      </c>
      <c r="J132" s="94">
        <f>SUMIF(Table6[NB BM_C_QTY+F],Table2[[#This Row],[Column2]],Table6[C])</f>
        <v>0</v>
      </c>
      <c r="K132" s="94">
        <f>-1*SUMIF(Table5[CONCAT],Table2[[#This Row],[Column2]],Table5[3])</f>
        <v>0</v>
      </c>
      <c r="L132" s="19"/>
      <c r="M132" s="17" t="str">
        <f>IF(Table2[[#This Row],[M2A]]="","",SUM(Table2[[#This Row],[M2A]]-Table2[[#This Row],[M2B_h]]))</f>
        <v/>
      </c>
      <c r="O132" s="17" t="str">
        <f>IF(Table2[[#This Row],[M3A]]="","",SUM(Table2[[#This Row],[M3A]]-Table2[[#This Row],[M3B_h]]))</f>
        <v/>
      </c>
      <c r="Q132" s="17" t="str">
        <f>IF(Table2[[#This Row],[M4A]]="","",SUM(Table2[[#This Row],[M4A]]-Table2[[#This Row],[M4B_h]]))</f>
        <v/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 t="shared" si="2"/>
        <v>ARTO MORO</v>
      </c>
      <c r="Y132" s="20" t="e">
        <f>IF(Table2[[#This Row],[NB BM_C_QTY+F]]="",Table2[[#This Row],[Column32]],INDEX([1]!db[QTY X],Table2[[#This Row],[NB BM_C_QTY+F]]))</f>
        <v>#REF!</v>
      </c>
      <c r="Z132" s="20" t="e">
        <f>IF(Table2[[#This Row],[NB BM_C_QTY+F]]="",Table2[[#This Row],[Column33]],INDEX([1]!db[STN X],Table2[[#This Row],[NB BM_C_QTY+F]]))</f>
        <v>#REF!</v>
      </c>
      <c r="AA132" s="20" t="e">
        <f>INDEX([1]!db[SUPPLIER],Table2[[#This Row],[NB BM_C_QTY+F]],0)</f>
        <v>#REF!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132" s="20" t="str">
        <f>Table2[[#This Row],[CONCAT]]&amp;LOWER(SUBSTITUTE(SUBSTITUTE(SUBSTITUTE(Table2[[#This Row],[KET]]&amp;"ARTO MORO"," ",""),")",""),"(",""))</f>
        <v>isicutterjka100amkecil120lsnartomoro</v>
      </c>
      <c r="AD132" s="20" t="e">
        <f>_xlfn.IFNA(MATCH(Table2[[#This Row],[Column2]],[1]!db[NB BM_C_QTY+F],0),"")</f>
        <v>#REF!</v>
      </c>
      <c r="AE132" s="20" t="e">
        <f>_xlfn.IFNA(MATCH(Table2[[#This Row],[Column2]],[2]!Table6[NB BM_C_QTY+F],0),"")</f>
        <v>#REF!</v>
      </c>
      <c r="AF132" s="20" t="e">
        <f>IF(Table2[[#This Row],[NB BM_C_QTY+F]]="",Table2[[#This Row],[KET]],"")</f>
        <v>#REF!</v>
      </c>
      <c r="AG132" s="20" t="e">
        <f>IF(Table2[[#This Row],[Column3]]="","",AJ131)</f>
        <v>#REF!</v>
      </c>
      <c r="AH132" s="20" t="e">
        <f>IF(Table2[[#This Row],[Column3]]="","",AK131)</f>
        <v>#REF!</v>
      </c>
      <c r="AJ132" s="9">
        <v>40</v>
      </c>
      <c r="AK132" s="9" t="s">
        <v>5293</v>
      </c>
    </row>
    <row r="133" spans="1:39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5004</v>
      </c>
      <c r="D133" s="16">
        <v>0</v>
      </c>
      <c r="E133" s="16" t="s">
        <v>2176</v>
      </c>
      <c r="F133" s="16" t="e">
        <f>_xlfn.IFNA(Table2[[#This Row],[NB BM_C_QTY+F]],"")</f>
        <v>#REF!</v>
      </c>
      <c r="G133" s="24">
        <f>IF(Table2[[#This Row],[M5B]]="",Table2[[#This Row],[M5B_h]],SUM(Table2[[#This Row],[M5B_h]],Table2[[#This Row],[M5B]]))</f>
        <v>0</v>
      </c>
      <c r="H133" s="19"/>
      <c r="I133" s="94">
        <f>IF(Table2[[#This Row],[M1A]]="",0,Table2[[#This Row],[M1A]]-Table2[[#This Row],[AWAL]]-Table2[[#This Row],[M1MA]]-Table2[[#This Row],[M1KE]])</f>
        <v>0</v>
      </c>
      <c r="J133" s="94">
        <f>SUMIF(Table6[NB BM_C_QTY+F],Table2[[#This Row],[Column2]],Table6[C])</f>
        <v>0</v>
      </c>
      <c r="K133" s="94">
        <f>-1*SUMIF(Table5[CONCAT],Table2[[#This Row],[Column2]],Table5[3])</f>
        <v>0</v>
      </c>
      <c r="L133" s="19"/>
      <c r="M133" s="17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 t="shared" si="2"/>
        <v>ARTO MORO</v>
      </c>
      <c r="Y133" s="20" t="e">
        <f>IF(Table2[[#This Row],[NB BM_C_QTY+F]]="",Table2[[#This Row],[Column32]],INDEX([1]!db[QTY X],Table2[[#This Row],[NB BM_C_QTY+F]]))</f>
        <v>#REF!</v>
      </c>
      <c r="Z133" s="20" t="e">
        <f>IF(Table2[[#This Row],[NB BM_C_QTY+F]]="",Table2[[#This Row],[Column33]],INDEX([1]!db[STN X],Table2[[#This Row],[NB BM_C_QTY+F]]))</f>
        <v>#REF!</v>
      </c>
      <c r="AA133" s="20" t="e">
        <f>INDEX([1]!db[SUPPLIER],Table2[[#This Row],[NB BM_C_QTY+F]],0)</f>
        <v>#REF!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133" s="20" t="str">
        <f>Table2[[#This Row],[CONCAT]]&amp;LOWER(SUBSTITUTE(SUBSTITUTE(SUBSTITUTE(Table2[[#This Row],[KET]]&amp;"ARTO MORO"," ",""),")",""),"(",""))</f>
        <v>isicutterjkl150ambesar40lsnartomoro</v>
      </c>
      <c r="AD133" s="20" t="e">
        <f>_xlfn.IFNA(MATCH(Table2[[#This Row],[Column2]],[1]!db[NB BM_C_QTY+F],0),"")</f>
        <v>#REF!</v>
      </c>
      <c r="AE133" s="20" t="e">
        <f>_xlfn.IFNA(MATCH(Table2[[#This Row],[Column2]],[2]!Table6[NB BM_C_QTY+F],0),"")</f>
        <v>#REF!</v>
      </c>
      <c r="AF133" s="20" t="e">
        <f>IF(Table2[[#This Row],[NB BM_C_QTY+F]]="",Table2[[#This Row],[KET]],"")</f>
        <v>#REF!</v>
      </c>
      <c r="AG133" s="20" t="e">
        <f>IF(Table2[[#This Row],[Column3]]="","",AJ132)</f>
        <v>#REF!</v>
      </c>
      <c r="AH133" s="20" t="e">
        <f>IF(Table2[[#This Row],[Column3]]="","",AK132)</f>
        <v>#REF!</v>
      </c>
      <c r="AJ133" s="9">
        <v>40</v>
      </c>
      <c r="AK133" s="9" t="s">
        <v>5293</v>
      </c>
    </row>
    <row r="134" spans="1:39">
      <c r="A134" s="14" t="str">
        <f ca="1">IF(Table2[[#This Row],[TT]]&lt;1,"",(COUNT(INDIRECT("a"&amp;ROW(Table2[[#Headers],[//]])&amp;":a"&amp;ROW()-1))+1))</f>
        <v/>
      </c>
      <c r="B134" s="14">
        <v>1</v>
      </c>
      <c r="C134" s="9" t="s">
        <v>5096</v>
      </c>
      <c r="D134" s="16">
        <v>0</v>
      </c>
      <c r="E134" s="16" t="s">
        <v>2176</v>
      </c>
      <c r="F134" s="16" t="e">
        <f>_xlfn.IFNA(Table2[[#This Row],[NB BM_C_QTY+F]],"")</f>
        <v>#REF!</v>
      </c>
      <c r="G134" s="24">
        <f>IF(Table2[[#This Row],[M5B]]="",Table2[[#This Row],[M5B_h]],SUM(Table2[[#This Row],[M5B_h]],Table2[[#This Row],[M5B]]))</f>
        <v>0</v>
      </c>
      <c r="H134" s="19"/>
      <c r="I134" s="94">
        <f>IF(Table2[[#This Row],[M1A]]="",0,Table2[[#This Row],[M1A]]-Table2[[#This Row],[AWAL]]-Table2[[#This Row],[M1MA]]-Table2[[#This Row],[M1KE]])</f>
        <v>0</v>
      </c>
      <c r="J134" s="94">
        <f>SUMIF(Table6[NB BM_C_QTY+F],Table2[[#This Row],[Column2]],Table6[C])</f>
        <v>0</v>
      </c>
      <c r="K134" s="94">
        <f>-1*SUMIF(Table5[CONCAT],Table2[[#This Row],[Column2]],Table5[3])</f>
        <v>0</v>
      </c>
      <c r="L134" s="19"/>
      <c r="M134" s="17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 t="shared" si="2"/>
        <v>ARTO MORO</v>
      </c>
      <c r="Y134" s="20" t="e">
        <f>IF(Table2[[#This Row],[NB BM_C_QTY+F]]="",Table2[[#This Row],[Column32]],INDEX([1]!db[QTY X],Table2[[#This Row],[NB BM_C_QTY+F]]))</f>
        <v>#REF!</v>
      </c>
      <c r="Z134" s="20" t="e">
        <f>IF(Table2[[#This Row],[NB BM_C_QTY+F]]="",Table2[[#This Row],[Column33]],INDEX([1]!db[STN X],Table2[[#This Row],[NB BM_C_QTY+F]]))</f>
        <v>#REF!</v>
      </c>
      <c r="AA134" s="20" t="e">
        <f>INDEX([1]!db[SUPPLIER],Table2[[#This Row],[NB BM_C_QTY+F]],0)</f>
        <v>#REF!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134" s="20" t="str">
        <f>Table2[[#This Row],[CONCAT]]&amp;LOWER(SUBSTITUTE(SUBSTITUTE(SUBSTITUTE(Table2[[#This Row],[KET]]&amp;"ARTO MORO"," ",""),")",""),"(",""))</f>
        <v>isicutterjkl150mhbesar40lsnartomoro</v>
      </c>
      <c r="AD134" s="20" t="e">
        <f>_xlfn.IFNA(MATCH(Table2[[#This Row],[Column2]],[1]!db[NB BM_C_QTY+F],0),"")</f>
        <v>#REF!</v>
      </c>
      <c r="AE134" s="20" t="e">
        <f>_xlfn.IFNA(MATCH(Table2[[#This Row],[Column2]],[2]!Table6[NB BM_C_QTY+F],0),"")</f>
        <v>#REF!</v>
      </c>
      <c r="AF134" s="20" t="e">
        <f>IF(Table2[[#This Row],[NB BM_C_QTY+F]]="",Table2[[#This Row],[KET]],"")</f>
        <v>#REF!</v>
      </c>
      <c r="AG134" s="20" t="e">
        <f>IF(Table2[[#This Row],[Column3]]="","",AJ133)</f>
        <v>#REF!</v>
      </c>
      <c r="AH134" s="20" t="e">
        <f>IF(Table2[[#This Row],[Column3]]="","",AK133)</f>
        <v>#REF!</v>
      </c>
      <c r="AJ134" s="9">
        <v>120</v>
      </c>
      <c r="AK134" s="9" t="s">
        <v>5293</v>
      </c>
    </row>
    <row r="135" spans="1:39">
      <c r="A135" s="14">
        <f ca="1">IF(Table2[[#This Row],[TT]]&lt;1,"",(COUNT(INDIRECT("a"&amp;ROW(Table2[[#Headers],[//]])&amp;":a"&amp;ROW()-1))+1))</f>
        <v>46</v>
      </c>
      <c r="B135" s="14">
        <v>1</v>
      </c>
      <c r="C135" s="9" t="s">
        <v>2040</v>
      </c>
      <c r="D135" s="16">
        <v>2</v>
      </c>
      <c r="E135" s="16" t="s">
        <v>2041</v>
      </c>
      <c r="F135" s="16" t="e">
        <f>_xlfn.IFNA(Table2[[#This Row],[NB BM_C_QTY+F]],"")</f>
        <v>#REF!</v>
      </c>
      <c r="G135" s="24">
        <f>IF(Table2[[#This Row],[M5B]]="",Table2[[#This Row],[M5B_h]],SUM(Table2[[#This Row],[M5B_h]],Table2[[#This Row],[M5B]]))</f>
        <v>2</v>
      </c>
      <c r="H135" s="18"/>
      <c r="I135" s="94">
        <f>IF(Table2[[#This Row],[M1A]]="",0,Table2[[#This Row],[M1A]]-Table2[[#This Row],[AWAL]]-Table2[[#This Row],[M1MA]]-Table2[[#This Row],[M1KE]])</f>
        <v>0</v>
      </c>
      <c r="J135" s="94">
        <f>SUMIF(Table6[NB BM_C_QTY+F],Table2[[#This Row],[Column2]],Table6[C])</f>
        <v>0</v>
      </c>
      <c r="K135" s="94">
        <f>-1*SUMIF(Table5[CONCAT],Table2[[#This Row],[Column2]],Table5[3])</f>
        <v>0</v>
      </c>
      <c r="L135" s="18"/>
      <c r="M135" s="16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P135" s="9"/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2</v>
      </c>
      <c r="U135" s="20">
        <f>SUM(Table2[[#This Row],[M2B]],Table2[[#This Row],[M2B_h]])</f>
        <v>2</v>
      </c>
      <c r="V135" s="20">
        <f>SUM(Table2[[#This Row],[M3B]],Table2[[#This Row],[M3B_h]])</f>
        <v>2</v>
      </c>
      <c r="W135" s="20">
        <f>SUM(Table2[[#This Row],[M4B]],Table2[[#This Row],[M4B_h]])</f>
        <v>2</v>
      </c>
      <c r="X135" s="20" t="str">
        <f t="shared" si="2"/>
        <v>ARTO MORO</v>
      </c>
      <c r="Y135" s="20" t="e">
        <f>IF(Table2[[#This Row],[NB BM_C_QTY+F]]="",Table2[[#This Row],[Column32]],INDEX([1]!db[QTY X],Table2[[#This Row],[NB BM_C_QTY+F]]))</f>
        <v>#REF!</v>
      </c>
      <c r="Z135" s="20" t="e">
        <f>IF(Table2[[#This Row],[NB BM_C_QTY+F]]="",Table2[[#This Row],[Column33]],INDEX([1]!db[STN X],Table2[[#This Row],[NB BM_C_QTY+F]]))</f>
        <v>#REF!</v>
      </c>
      <c r="AA135" s="20" t="e">
        <f>INDEX([1]!db[SUPPLIER],Table2[[#This Row],[NB BM_C_QTY+F]],0)</f>
        <v>#REF!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135" s="20" t="str">
        <f>Table2[[#This Row],[CONCAT]]&amp;LOWER(SUBSTITUTE(SUBSTITUTE(SUBSTITUTE(Table2[[#This Row],[KET]]&amp;"ARTO MORO"," ",""),")",""),"(",""))</f>
        <v>isicutterkenkoa100kecil120lsnartomoro</v>
      </c>
      <c r="AD135" s="20" t="e">
        <f>_xlfn.IFNA(MATCH(Table2[[#This Row],[Column2]],[1]!db[NB BM_C_QTY+F],0),"")</f>
        <v>#REF!</v>
      </c>
      <c r="AE135" s="20" t="e">
        <f>_xlfn.IFNA(MATCH(Table2[[#This Row],[Column2]],[2]!Table6[NB BM_C_QTY+F],0),"")</f>
        <v>#REF!</v>
      </c>
      <c r="AF135" s="20" t="e">
        <f>IF(Table2[[#This Row],[NB BM_C_QTY+F]]="",Table2[[#This Row],[KET]],"")</f>
        <v>#REF!</v>
      </c>
      <c r="AG135" s="20" t="e">
        <f>IF(Table2[[#This Row],[Column3]]="","",AJ134)</f>
        <v>#REF!</v>
      </c>
      <c r="AH135" s="20" t="e">
        <f>IF(Table2[[#This Row],[Column3]]="","",AK134)</f>
        <v>#REF!</v>
      </c>
      <c r="AJ135" s="9">
        <v>60</v>
      </c>
      <c r="AK135" s="9" t="s">
        <v>5293</v>
      </c>
    </row>
    <row r="136" spans="1:39">
      <c r="A136" s="9" t="str">
        <f ca="1">IF(Table2[[#This Row],[TT]]&lt;1,"",(COUNT(INDIRECT("a"&amp;ROW(Table2[[#Headers],[//]])&amp;":a"&amp;ROW()-1))+1))</f>
        <v/>
      </c>
      <c r="B136" s="9">
        <v>1</v>
      </c>
      <c r="C136" s="9" t="s">
        <v>2177</v>
      </c>
      <c r="D136" s="16">
        <v>2</v>
      </c>
      <c r="E136" s="16" t="s">
        <v>2010</v>
      </c>
      <c r="F136" s="16" t="e">
        <f>_xlfn.IFNA(Table2[[#This Row],[NB BM_C_QTY+F]],"")</f>
        <v>#REF!</v>
      </c>
      <c r="G136" s="24">
        <f>IF(Table2[[#This Row],[M5B]]="",Table2[[#This Row],[M5B_h]],SUM(Table2[[#This Row],[M5B_h]],Table2[[#This Row],[M5B]]))</f>
        <v>0</v>
      </c>
      <c r="H136" s="18">
        <v>0</v>
      </c>
      <c r="I136" s="94">
        <f>IF(Table2[[#This Row],[M1A]]="",0,Table2[[#This Row],[M1A]]-Table2[[#This Row],[AWAL]]-Table2[[#This Row],[M1MA]]-Table2[[#This Row],[M1KE]])</f>
        <v>-2</v>
      </c>
      <c r="J136" s="94">
        <f>SUMIF(Table6[NB BM_C_QTY+F],Table2[[#This Row],[Column2]],Table6[C])</f>
        <v>0</v>
      </c>
      <c r="K136" s="94">
        <f>-1*SUMIF(Table5[CONCAT],Table2[[#This Row],[Column2]],Table5[3])</f>
        <v>0</v>
      </c>
      <c r="L136" s="18"/>
      <c r="M136" s="16" t="str">
        <f>IF(Table2[[#This Row],[M2A]]="","",SUM(Table2[[#This Row],[M2A]]-Table2[[#This Row],[M2B_h]]))</f>
        <v/>
      </c>
      <c r="O136" s="16" t="str">
        <f>IF(Table2[[#This Row],[M3A]]="","",SUM(Table2[[#This Row],[M3A]]-Table2[[#This Row],[M3B_h]]))</f>
        <v/>
      </c>
      <c r="P136" s="9"/>
      <c r="Q136" s="16" t="str">
        <f>IF(Table2[[#This Row],[M4A]]="","",SUM(Table2[[#This Row],[M4A]]-Table2[[#This Row],[M4B_h]]))</f>
        <v/>
      </c>
      <c r="S136" s="16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 t="shared" si="2"/>
        <v>ARTO MORO</v>
      </c>
      <c r="Y136" s="20" t="e">
        <f>IF(Table2[[#This Row],[NB BM_C_QTY+F]]="",Table2[[#This Row],[Column32]],INDEX([1]!db[QTY X],Table2[[#This Row],[NB BM_C_QTY+F]]))</f>
        <v>#REF!</v>
      </c>
      <c r="Z136" s="20" t="e">
        <f>IF(Table2[[#This Row],[NB BM_C_QTY+F]]="",Table2[[#This Row],[Column33]],INDEX([1]!db[STN X],Table2[[#This Row],[NB BM_C_QTY+F]]))</f>
        <v>#REF!</v>
      </c>
      <c r="AA136" s="20" t="e">
        <f>INDEX([1]!db[SUPPLIER],Table2[[#This Row],[NB BM_C_QTY+F]],0)</f>
        <v>#REF!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136" s="20" t="str">
        <f>Table2[[#This Row],[CONCAT]]&amp;LOWER(SUBSTITUTE(SUBSTITUTE(SUBSTITUTE(Table2[[#This Row],[KET]]&amp;"ARTO MORO"," ",""),")",""),"(",""))</f>
        <v>isicutterkenkol150besar60lsnartomoro</v>
      </c>
      <c r="AD136" s="20" t="e">
        <f>_xlfn.IFNA(MATCH(Table2[[#This Row],[Column2]],[1]!db[NB BM_C_QTY+F],0),"")</f>
        <v>#REF!</v>
      </c>
      <c r="AE136" s="20" t="e">
        <f>_xlfn.IFNA(MATCH(Table2[[#This Row],[Column2]],[2]!Table6[NB BM_C_QTY+F],0),"")</f>
        <v>#REF!</v>
      </c>
      <c r="AF136" s="20" t="e">
        <f>IF(Table2[[#This Row],[NB BM_C_QTY+F]]="",Table2[[#This Row],[KET]],"")</f>
        <v>#REF!</v>
      </c>
      <c r="AG136" s="20" t="e">
        <f>IF(Table2[[#This Row],[Column3]]="","",AJ135)</f>
        <v>#REF!</v>
      </c>
      <c r="AH136" s="20" t="e">
        <f>IF(Table2[[#This Row],[Column3]]="","",AK135)</f>
        <v>#REF!</v>
      </c>
      <c r="AJ136" s="9">
        <v>288</v>
      </c>
      <c r="AK136" s="9" t="s">
        <v>5293</v>
      </c>
    </row>
    <row r="137" spans="1:39">
      <c r="A137" s="14" t="str">
        <f ca="1">IF(Table2[[#This Row],[TT]]&lt;1,"",(COUNT(INDIRECT("a"&amp;ROW(Table2[[#Headers],[//]])&amp;":a"&amp;ROW()-1))+1))</f>
        <v/>
      </c>
      <c r="B137" s="14">
        <v>1</v>
      </c>
      <c r="C137" s="9" t="s">
        <v>3544</v>
      </c>
      <c r="D137" s="16">
        <v>0</v>
      </c>
      <c r="E137" s="16" t="s">
        <v>3545</v>
      </c>
      <c r="F137" s="16" t="e">
        <f>_xlfn.IFNA(Table2[[#This Row],[NB BM_C_QTY+F]],"")</f>
        <v>#REF!</v>
      </c>
      <c r="G137" s="24">
        <f>IF(Table2[[#This Row],[M5B]]="",Table2[[#This Row],[M5B_h]],SUM(Table2[[#This Row],[M5B_h]],Table2[[#This Row],[M5B]]))</f>
        <v>0</v>
      </c>
      <c r="H137" s="19"/>
      <c r="I137" s="94">
        <f>IF(Table2[[#This Row],[M1A]]="",0,Table2[[#This Row],[M1A]]-Table2[[#This Row],[AWAL]]-Table2[[#This Row],[M1MA]]-Table2[[#This Row],[M1KE]])</f>
        <v>0</v>
      </c>
      <c r="J137" s="94">
        <f>SUMIF(Table6[NB BM_C_QTY+F],Table2[[#This Row],[Column2]],Table6[C])</f>
        <v>0</v>
      </c>
      <c r="K137" s="94">
        <f>-1*SUMIF(Table5[CONCAT],Table2[[#This Row],[Column2]],Table5[3])</f>
        <v>0</v>
      </c>
      <c r="L137" s="19"/>
      <c r="M137" s="17" t="str">
        <f>IF(Table2[[#This Row],[M2A]]="","",SUM(Table2[[#This Row],[M2A]]-Table2[[#This Row],[M2B_h]]))</f>
        <v/>
      </c>
      <c r="O137" s="17" t="str">
        <f>IF(Table2[[#This Row],[M3A]]="","",SUM(Table2[[#This Row],[M3A]]-Table2[[#This Row],[M3B_h]]))</f>
        <v/>
      </c>
      <c r="Q137" s="17" t="str">
        <f>IF(Table2[[#This Row],[M4A]]="","",SUM(Table2[[#This Row],[M4A]]-Table2[[#This Row],[M4B_h]]))</f>
        <v/>
      </c>
      <c r="R137" s="17"/>
      <c r="S137" s="17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 t="shared" si="2"/>
        <v>ARTO MORO</v>
      </c>
      <c r="Y137" s="20" t="e">
        <f>IF(Table2[[#This Row],[NB BM_C_QTY+F]]="",Table2[[#This Row],[Column32]],INDEX([1]!db[QTY X],Table2[[#This Row],[NB BM_C_QTY+F]]))</f>
        <v>#REF!</v>
      </c>
      <c r="Z137" s="20" t="e">
        <f>IF(Table2[[#This Row],[NB BM_C_QTY+F]]="",Table2[[#This Row],[Column33]],INDEX([1]!db[STN X],Table2[[#This Row],[NB BM_C_QTY+F]]))</f>
        <v>#REF!</v>
      </c>
      <c r="AA137" s="20" t="e">
        <f>INDEX([1]!db[SUPPLIER],Table2[[#This Row],[NB BM_C_QTY+F]],0)</f>
        <v>#REF!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137" s="20" t="str">
        <f>Table2[[#This Row],[CONCAT]]&amp;LOWER(SUBSTITUTE(SUBSTITUTE(SUBSTITUTE(Table2[[#This Row],[KET]]&amp;"ARTO MORO"," ",""),")",""),"(",""))</f>
        <v>isigelk1kenko288lsnartomoro</v>
      </c>
      <c r="AD137" s="20" t="e">
        <f>_xlfn.IFNA(MATCH(Table2[[#This Row],[Column2]],[1]!db[NB BM_C_QTY+F],0),"")</f>
        <v>#REF!</v>
      </c>
      <c r="AE137" s="20" t="e">
        <f>_xlfn.IFNA(MATCH(Table2[[#This Row],[Column2]],[2]!Table6[NB BM_C_QTY+F],0),"")</f>
        <v>#REF!</v>
      </c>
      <c r="AF137" s="20" t="e">
        <f>IF(Table2[[#This Row],[NB BM_C_QTY+F]]="",Table2[[#This Row],[KET]],"")</f>
        <v>#REF!</v>
      </c>
      <c r="AG137" s="20" t="e">
        <f>IF(Table2[[#This Row],[Column3]]="","",AJ136)</f>
        <v>#REF!</v>
      </c>
      <c r="AH137" s="20" t="e">
        <f>IF(Table2[[#This Row],[Column3]]="","",AK136)</f>
        <v>#REF!</v>
      </c>
      <c r="AJ137" s="9">
        <v>100</v>
      </c>
      <c r="AK137" s="9" t="s">
        <v>5295</v>
      </c>
    </row>
    <row r="138" spans="1:39">
      <c r="A138" s="14">
        <f ca="1">IF(Table2[[#This Row],[TT]]&lt;1,"",(COUNT(INDIRECT("a"&amp;ROW(Table2[[#Headers],[//]])&amp;":a"&amp;ROW()-1))+1))</f>
        <v>47</v>
      </c>
      <c r="B138" s="14"/>
      <c r="C138" s="9" t="s">
        <v>2130</v>
      </c>
      <c r="D138" s="16">
        <v>10</v>
      </c>
      <c r="E138" s="16" t="s">
        <v>4479</v>
      </c>
      <c r="F138" s="16" t="e">
        <f>_xlfn.IFNA(Table2[[#This Row],[NB BM_C_QTY+F]],"")</f>
        <v>#REF!</v>
      </c>
      <c r="G138" s="24">
        <f>IF(Table2[[#This Row],[M5B]]="",Table2[[#This Row],[M5B_h]],SUM(Table2[[#This Row],[M5B_h]],Table2[[#This Row],[M5B]]))</f>
        <v>7</v>
      </c>
      <c r="H138" s="19"/>
      <c r="I138" s="94">
        <f>IF(Table2[[#This Row],[M1A]]="",0,Table2[[#This Row],[M1A]]-Table2[[#This Row],[AWAL]]-Table2[[#This Row],[M1MA]]-Table2[[#This Row],[M1KE]])</f>
        <v>0</v>
      </c>
      <c r="J138" s="94">
        <f>SUMIF(Table6[NB BM_C_QTY+F],Table2[[#This Row],[Column2]],Table6[C])</f>
        <v>0</v>
      </c>
      <c r="K138" s="94">
        <f>-1*SUMIF(Table5[CONCAT],Table2[[#This Row],[Column2]],Table5[3])</f>
        <v>-3</v>
      </c>
      <c r="L138" s="19"/>
      <c r="M138" s="16" t="str">
        <f>IF(Table2[[#This Row],[M2A]]="","",SUM(Table2[[#This Row],[M2A]]-Table2[[#This Row],[M2B_h]]))</f>
        <v/>
      </c>
      <c r="O138" s="17" t="str">
        <f>IF(Table2[[#This Row],[M3A]]="","",SUM(Table2[[#This Row],[M3A]]-Table2[[#This Row],[M3B_h]]))</f>
        <v/>
      </c>
      <c r="Q138" s="17" t="str">
        <f>IF(Table2[[#This Row],[M4A]]="","",SUM(Table2[[#This Row],[M4A]]-Table2[[#This Row],[M4B_h]]))</f>
        <v/>
      </c>
      <c r="R138" s="17"/>
      <c r="S138" s="17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7</v>
      </c>
      <c r="U138" s="20">
        <f>SUM(Table2[[#This Row],[M2B]],Table2[[#This Row],[M2B_h]])</f>
        <v>7</v>
      </c>
      <c r="V138" s="20">
        <f>SUM(Table2[[#This Row],[M3B]],Table2[[#This Row],[M3B_h]])</f>
        <v>7</v>
      </c>
      <c r="W138" s="20">
        <f>SUM(Table2[[#This Row],[M4B]],Table2[[#This Row],[M4B_h]])</f>
        <v>7</v>
      </c>
      <c r="X138" s="20" t="str">
        <f t="shared" si="2"/>
        <v>ARTO MORO</v>
      </c>
      <c r="Y138" s="20" t="e">
        <f>IF(Table2[[#This Row],[NB BM_C_QTY+F]]="",Table2[[#This Row],[Column32]],INDEX([1]!db[QTY X],Table2[[#This Row],[NB BM_C_QTY+F]]))</f>
        <v>#REF!</v>
      </c>
      <c r="Z138" s="20" t="e">
        <f>IF(Table2[[#This Row],[NB BM_C_QTY+F]]="",Table2[[#This Row],[Column33]],INDEX([1]!db[STN X],Table2[[#This Row],[NB BM_C_QTY+F]]))</f>
        <v>#REF!</v>
      </c>
      <c r="AA138" s="20" t="e">
        <f>INDEX([1]!db[SUPPLIER],Table2[[#This Row],[NB BM_C_QTY+F]],0)</f>
        <v>#REF!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138" s="20" t="str">
        <f>Table2[[#This Row],[CONCAT]]&amp;LOWER(SUBSTITUTE(SUBSTITUTE(SUBSTITUTE(Table2[[#This Row],[KET]]&amp;"ARTO MORO"," ",""),")",""),"(",""))</f>
        <v>isigwno10100pakartomoro</v>
      </c>
      <c r="AD138" s="20" t="e">
        <f>_xlfn.IFNA(MATCH(Table2[[#This Row],[Column2]],[1]!db[NB BM_C_QTY+F],0),"")</f>
        <v>#REF!</v>
      </c>
      <c r="AE138" s="20" t="e">
        <f>_xlfn.IFNA(MATCH(Table2[[#This Row],[Column2]],[2]!Table6[NB BM_C_QTY+F],0),"")</f>
        <v>#REF!</v>
      </c>
      <c r="AF138" s="20" t="e">
        <f>IF(Table2[[#This Row],[NB BM_C_QTY+F]]="",Table2[[#This Row],[KET]],"")</f>
        <v>#REF!</v>
      </c>
      <c r="AG138" s="20" t="e">
        <f>IF(Table2[[#This Row],[Column3]]="","",AJ137)</f>
        <v>#REF!</v>
      </c>
      <c r="AH138" s="20" t="e">
        <f>IF(Table2[[#This Row],[Column3]]="","",AK137)</f>
        <v>#REF!</v>
      </c>
      <c r="AJ138" s="9">
        <v>50</v>
      </c>
      <c r="AK138" s="9" t="s">
        <v>5295</v>
      </c>
    </row>
    <row r="139" spans="1:39">
      <c r="A139" s="9">
        <f ca="1">IF(Table2[[#This Row],[TT]]&lt;1,"",(COUNT(INDIRECT("a"&amp;ROW(Table2[[#Headers],[//]])&amp;":a"&amp;ROW()-1))+1))</f>
        <v>48</v>
      </c>
      <c r="C139" s="9" t="s">
        <v>4480</v>
      </c>
      <c r="D139" s="16">
        <v>1</v>
      </c>
      <c r="E139" s="16" t="s">
        <v>2166</v>
      </c>
      <c r="F139" s="16" t="e">
        <f>_xlfn.IFNA(Table2[[#This Row],[NB BM_C_QTY+F]],"")</f>
        <v>#REF!</v>
      </c>
      <c r="G139" s="24">
        <f>IF(Table2[[#This Row],[M5B]]="",Table2[[#This Row],[M5B_h]],SUM(Table2[[#This Row],[M5B_h]],Table2[[#This Row],[M5B]]))</f>
        <v>1</v>
      </c>
      <c r="H139" s="18"/>
      <c r="I139" s="94">
        <f>IF(Table2[[#This Row],[M1A]]="",0,Table2[[#This Row],[M1A]]-Table2[[#This Row],[AWAL]]-Table2[[#This Row],[M1MA]]-Table2[[#This Row],[M1KE]])</f>
        <v>0</v>
      </c>
      <c r="J139" s="94">
        <f>SUMIF(Table6[NB BM_C_QTY+F],Table2[[#This Row],[Column2]],Table6[C])</f>
        <v>0</v>
      </c>
      <c r="K139" s="94">
        <f>-1*SUMIF(Table5[CONCAT],Table2[[#This Row],[Column2]],Table5[3])</f>
        <v>0</v>
      </c>
      <c r="L139" s="18"/>
      <c r="M139" s="16" t="str">
        <f>IF(Table2[[#This Row],[M2A]]="","",SUM(Table2[[#This Row],[M2A]]-Table2[[#This Row],[M2B_h]]))</f>
        <v/>
      </c>
      <c r="O139" s="16" t="str">
        <f>IF(Table2[[#This Row],[M3A]]="","",SUM(Table2[[#This Row],[M3A]]-Table2[[#This Row],[M3B_h]]))</f>
        <v/>
      </c>
      <c r="P139" s="9"/>
      <c r="Q139" s="16" t="str">
        <f>IF(Table2[[#This Row],[M4A]]="","",SUM(Table2[[#This Row],[M4A]]-Table2[[#This Row],[M4B_h]]))</f>
        <v/>
      </c>
      <c r="S139" s="16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1</v>
      </c>
      <c r="U139" s="20">
        <f>SUM(Table2[[#This Row],[M2B]],Table2[[#This Row],[M2B_h]])</f>
        <v>1</v>
      </c>
      <c r="V139" s="20">
        <f>SUM(Table2[[#This Row],[M3B]],Table2[[#This Row],[M3B_h]])</f>
        <v>1</v>
      </c>
      <c r="W139" s="20">
        <f>SUM(Table2[[#This Row],[M4B]],Table2[[#This Row],[M4B_h]])</f>
        <v>1</v>
      </c>
      <c r="X139" s="20" t="str">
        <f t="shared" si="2"/>
        <v>ARTO MORO</v>
      </c>
      <c r="Y139" s="20" t="e">
        <f>IF(Table2[[#This Row],[NB BM_C_QTY+F]]="",Table2[[#This Row],[Column32]],INDEX([1]!db[QTY X],Table2[[#This Row],[NB BM_C_QTY+F]]))</f>
        <v>#REF!</v>
      </c>
      <c r="Z139" s="20" t="e">
        <f>IF(Table2[[#This Row],[NB BM_C_QTY+F]]="",Table2[[#This Row],[Column33]],INDEX([1]!db[STN X],Table2[[#This Row],[NB BM_C_QTY+F]]))</f>
        <v>#REF!</v>
      </c>
      <c r="AA139" s="20" t="e">
        <f>INDEX([1]!db[SUPPLIER],Table2[[#This Row],[NB BM_C_QTY+F]],0)</f>
        <v>#REF!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139" s="20" t="str">
        <f>Table2[[#This Row],[CONCAT]]&amp;LOWER(SUBSTITUTE(SUBSTITUTE(SUBSTITUTE(Table2[[#This Row],[KET]]&amp;"ARTO MORO"," ",""),")",""),"(",""))</f>
        <v>isigwno36950pakartomoro</v>
      </c>
      <c r="AD139" s="20" t="e">
        <f>_xlfn.IFNA(MATCH(Table2[[#This Row],[Column2]],[1]!db[NB BM_C_QTY+F],0),"")</f>
        <v>#REF!</v>
      </c>
      <c r="AE139" s="20" t="e">
        <f>_xlfn.IFNA(MATCH(Table2[[#This Row],[Column2]],[2]!Table6[NB BM_C_QTY+F],0),"")</f>
        <v>#REF!</v>
      </c>
      <c r="AF139" s="20" t="e">
        <f>IF(Table2[[#This Row],[NB BM_C_QTY+F]]="",Table2[[#This Row],[KET]],"")</f>
        <v>#REF!</v>
      </c>
      <c r="AG139" s="20" t="e">
        <f>IF(Table2[[#This Row],[Column3]]="","",AJ138)</f>
        <v>#REF!</v>
      </c>
      <c r="AH139" s="20" t="e">
        <f>IF(Table2[[#This Row],[Column3]]="","",AK138)</f>
        <v>#REF!</v>
      </c>
      <c r="AJ139" s="9">
        <v>100</v>
      </c>
      <c r="AK139" s="9" t="s">
        <v>5295</v>
      </c>
    </row>
    <row r="140" spans="1:39">
      <c r="A140" s="14">
        <f ca="1">IF(Table2[[#This Row],[TT]]&lt;1,"",(COUNT(INDIRECT("a"&amp;ROW(Table2[[#Headers],[//]])&amp;":a"&amp;ROW()-1))+1))</f>
        <v>49</v>
      </c>
      <c r="B140" s="14"/>
      <c r="C140" s="9" t="s">
        <v>1036</v>
      </c>
      <c r="D140" s="16">
        <v>10</v>
      </c>
      <c r="E140" s="16" t="s">
        <v>4479</v>
      </c>
      <c r="F140" s="16" t="e">
        <f>_xlfn.IFNA(Table2[[#This Row],[NB BM_C_QTY+F]],"")</f>
        <v>#REF!</v>
      </c>
      <c r="G140" s="24">
        <f>IF(Table2[[#This Row],[M5B]]="",Table2[[#This Row],[M5B_h]],SUM(Table2[[#This Row],[M5B_h]],Table2[[#This Row],[M5B]]))</f>
        <v>10</v>
      </c>
      <c r="H140" s="19"/>
      <c r="I140" s="94">
        <f>IF(Table2[[#This Row],[M1A]]="",0,Table2[[#This Row],[M1A]]-Table2[[#This Row],[AWAL]]-Table2[[#This Row],[M1MA]]-Table2[[#This Row],[M1KE]])</f>
        <v>0</v>
      </c>
      <c r="J140" s="94">
        <f>SUMIF(Table6[NB BM_C_QTY+F],Table2[[#This Row],[Column2]],Table6[C])</f>
        <v>0</v>
      </c>
      <c r="K140" s="94">
        <f>-1*SUMIF(Table5[CONCAT],Table2[[#This Row],[Column2]],Table5[3])</f>
        <v>0</v>
      </c>
      <c r="L140" s="19"/>
      <c r="M140" s="17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P140" s="25"/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10</v>
      </c>
      <c r="U140" s="20">
        <f>SUM(Table2[[#This Row],[M2B]],Table2[[#This Row],[M2B_h]])</f>
        <v>10</v>
      </c>
      <c r="V140" s="20">
        <f>SUM(Table2[[#This Row],[M3B]],Table2[[#This Row],[M3B_h]])</f>
        <v>10</v>
      </c>
      <c r="W140" s="20">
        <f>SUM(Table2[[#This Row],[M4B]],Table2[[#This Row],[M4B_h]])</f>
        <v>10</v>
      </c>
      <c r="X140" s="20" t="str">
        <f t="shared" si="2"/>
        <v>ARTO MORO</v>
      </c>
      <c r="Y140" s="20" t="e">
        <f>IF(Table2[[#This Row],[NB BM_C_QTY+F]]="",Table2[[#This Row],[Column32]],INDEX([1]!db[QTY X],Table2[[#This Row],[NB BM_C_QTY+F]]))</f>
        <v>#REF!</v>
      </c>
      <c r="Z140" s="20" t="e">
        <f>IF(Table2[[#This Row],[NB BM_C_QTY+F]]="",Table2[[#This Row],[Column33]],INDEX([1]!db[STN X],Table2[[#This Row],[NB BM_C_QTY+F]]))</f>
        <v>#REF!</v>
      </c>
      <c r="AA140" s="20" t="e">
        <f>INDEX([1]!db[SUPPLIER],Table2[[#This Row],[NB BM_C_QTY+F]],0)</f>
        <v>#REF!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140" s="20" t="str">
        <f>Table2[[#This Row],[CONCAT]]&amp;LOWER(SUBSTITUTE(SUBSTITUTE(SUBSTITUTE(Table2[[#This Row],[KET]]&amp;"ARTO MORO"," ",""),")",""),"(",""))</f>
        <v>isigwnovusno10100pakartomoro</v>
      </c>
      <c r="AD140" s="20" t="e">
        <f>_xlfn.IFNA(MATCH(Table2[[#This Row],[Column2]],[1]!db[NB BM_C_QTY+F],0),"")</f>
        <v>#REF!</v>
      </c>
      <c r="AE140" s="20" t="e">
        <f>_xlfn.IFNA(MATCH(Table2[[#This Row],[Column2]],[2]!Table6[NB BM_C_QTY+F],0),"")</f>
        <v>#REF!</v>
      </c>
      <c r="AF140" s="20" t="e">
        <f>IF(Table2[[#This Row],[NB BM_C_QTY+F]]="",Table2[[#This Row],[KET]],"")</f>
        <v>#REF!</v>
      </c>
      <c r="AG140" s="20" t="e">
        <f>IF(Table2[[#This Row],[Column3]]="","",AJ139)</f>
        <v>#REF!</v>
      </c>
      <c r="AH140" s="20" t="e">
        <f>IF(Table2[[#This Row],[Column3]]="","",AK139)</f>
        <v>#REF!</v>
      </c>
      <c r="AJ140" s="9">
        <v>12</v>
      </c>
      <c r="AK140" s="9" t="s">
        <v>5379</v>
      </c>
    </row>
    <row r="141" spans="1:39">
      <c r="A141" s="9" t="str">
        <f ca="1">IF(Table2[[#This Row],[TT]]&lt;1,"",(COUNT(INDIRECT("a"&amp;ROW(Table2[[#Headers],[//]])&amp;":a"&amp;ROW()-1))+1))</f>
        <v/>
      </c>
      <c r="B141" s="9">
        <v>1</v>
      </c>
      <c r="C141" s="9" t="s">
        <v>4203</v>
      </c>
      <c r="D141" s="16">
        <v>0</v>
      </c>
      <c r="E141" s="16" t="s">
        <v>2033</v>
      </c>
      <c r="F141" s="16" t="e">
        <f>_xlfn.IFNA(Table2[[#This Row],[NB BM_C_QTY+F]],"")</f>
        <v>#REF!</v>
      </c>
      <c r="G141" s="24">
        <f>IF(Table2[[#This Row],[M5B]]="",Table2[[#This Row],[M5B_h]],SUM(Table2[[#This Row],[M5B_h]],Table2[[#This Row],[M5B]]))</f>
        <v>0</v>
      </c>
      <c r="H141" s="18"/>
      <c r="I141" s="94">
        <f>IF(Table2[[#This Row],[M1A]]="",0,Table2[[#This Row],[M1A]]-Table2[[#This Row],[AWAL]]-Table2[[#This Row],[M1MA]]-Table2[[#This Row],[M1KE]])</f>
        <v>0</v>
      </c>
      <c r="J141" s="94">
        <f>SUMIF(Table6[NB BM_C_QTY+F],Table2[[#This Row],[Column2]],Table6[C])</f>
        <v>0</v>
      </c>
      <c r="K141" s="94">
        <f>-1*SUMIF(Table5[CONCAT],Table2[[#This Row],[Column2]],Table5[3])</f>
        <v>0</v>
      </c>
      <c r="L141" s="18"/>
      <c r="M141" s="16" t="str">
        <f>IF(Table2[[#This Row],[M2A]]="","",SUM(Table2[[#This Row],[M2A]]-Table2[[#This Row],[M2B_h]]))</f>
        <v/>
      </c>
      <c r="O141" s="16" t="str">
        <f>IF(Table2[[#This Row],[M3A]]="","",SUM(Table2[[#This Row],[M3A]]-Table2[[#This Row],[M3B_h]]))</f>
        <v/>
      </c>
      <c r="P141" s="9"/>
      <c r="Q141" s="16" t="str">
        <f>IF(Table2[[#This Row],[M4A]]="","",SUM(Table2[[#This Row],[M4A]]-Table2[[#This Row],[M4B_h]]))</f>
        <v/>
      </c>
      <c r="S141" s="16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 t="shared" si="2"/>
        <v>ARTO MORO</v>
      </c>
      <c r="Y141" s="20" t="e">
        <f>IF(Table2[[#This Row],[NB BM_C_QTY+F]]="",Table2[[#This Row],[Column32]],INDEX([1]!db[QTY X],Table2[[#This Row],[NB BM_C_QTY+F]]))</f>
        <v>#REF!</v>
      </c>
      <c r="Z141" s="20" t="e">
        <f>IF(Table2[[#This Row],[NB BM_C_QTY+F]]="",Table2[[#This Row],[Column33]],INDEX([1]!db[STN X],Table2[[#This Row],[NB BM_C_QTY+F]]))</f>
        <v>#REF!</v>
      </c>
      <c r="AA141" s="20" t="e">
        <f>INDEX([1]!db[SUPPLIER],Table2[[#This Row],[NB BM_C_QTY+F]],0)</f>
        <v>#REF!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141" s="20" t="str">
        <f>Table2[[#This Row],[CONCAT]]&amp;LOWER(SUBSTITUTE(SUBSTITUTE(SUBSTITUTE(Table2[[#This Row],[KET]]&amp;"ARTO MORO"," ",""),")",""),"(",""))</f>
        <v>isipensiljkpl0512grsartomoro</v>
      </c>
      <c r="AD141" s="20" t="e">
        <f>_xlfn.IFNA(MATCH(Table2[[#This Row],[Column2]],[1]!db[NB BM_C_QTY+F],0),"")</f>
        <v>#REF!</v>
      </c>
      <c r="AE141" s="20" t="e">
        <f>_xlfn.IFNA(MATCH(Table2[[#This Row],[Column2]],[2]!Table6[NB BM_C_QTY+F],0),"")</f>
        <v>#REF!</v>
      </c>
      <c r="AF141" s="20" t="e">
        <f>IF(Table2[[#This Row],[NB BM_C_QTY+F]]="",Table2[[#This Row],[KET]],"")</f>
        <v>#REF!</v>
      </c>
      <c r="AG141" s="20" t="e">
        <f>IF(Table2[[#This Row],[Column3]]="","",AJ140)</f>
        <v>#REF!</v>
      </c>
      <c r="AH141" s="20" t="e">
        <f>IF(Table2[[#This Row],[Column3]]="","",AK140)</f>
        <v>#REF!</v>
      </c>
      <c r="AJ141" s="9">
        <v>12</v>
      </c>
      <c r="AK141" s="9" t="s">
        <v>5379</v>
      </c>
    </row>
    <row r="142" spans="1:39">
      <c r="A142" s="9">
        <f ca="1">IF(Table2[[#This Row],[TT]]&lt;1,"",(COUNT(INDIRECT("a"&amp;ROW(Table2[[#Headers],[//]])&amp;":a"&amp;ROW()-1))+1))</f>
        <v>50</v>
      </c>
      <c r="B142" s="9">
        <v>1</v>
      </c>
      <c r="C142" s="9" t="s">
        <v>5117</v>
      </c>
      <c r="D142" s="16">
        <v>1</v>
      </c>
      <c r="E142" s="16" t="s">
        <v>2033</v>
      </c>
      <c r="F142" s="16" t="e">
        <f>_xlfn.IFNA(Table2[[#This Row],[NB BM_C_QTY+F]],"")</f>
        <v>#REF!</v>
      </c>
      <c r="G142" s="24">
        <f>IF(Table2[[#This Row],[M5B]]="",Table2[[#This Row],[M5B_h]],SUM(Table2[[#This Row],[M5B_h]],Table2[[#This Row],[M5B]]))</f>
        <v>1</v>
      </c>
      <c r="H142" s="18"/>
      <c r="I142" s="94">
        <f>IF(Table2[[#This Row],[M1A]]="",0,Table2[[#This Row],[M1A]]-Table2[[#This Row],[AWAL]]-Table2[[#This Row],[M1MA]]-Table2[[#This Row],[M1KE]])</f>
        <v>0</v>
      </c>
      <c r="J142" s="94">
        <f>SUMIF(Table6[NB BM_C_QTY+F],Table2[[#This Row],[Column2]],Table6[C])</f>
        <v>0</v>
      </c>
      <c r="K142" s="94">
        <f>-1*SUMIF(Table5[CONCAT],Table2[[#This Row],[Column2]],Table5[3])</f>
        <v>0</v>
      </c>
      <c r="L142" s="18"/>
      <c r="M142" s="16" t="str">
        <f>IF(Table2[[#This Row],[M2A]]="","",SUM(Table2[[#This Row],[M2A]]-Table2[[#This Row],[M2B_h]]))</f>
        <v/>
      </c>
      <c r="O142" s="16" t="str">
        <f>IF(Table2[[#This Row],[M3A]]="","",SUM(Table2[[#This Row],[M3A]]-Table2[[#This Row],[M3B_h]]))</f>
        <v/>
      </c>
      <c r="P142" s="9"/>
      <c r="Q142" s="16" t="str">
        <f>IF(Table2[[#This Row],[M4A]]="","",SUM(Table2[[#This Row],[M4A]]-Table2[[#This Row],[M4B_h]]))</f>
        <v/>
      </c>
      <c r="S142" s="16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1</v>
      </c>
      <c r="U142" s="20">
        <f>SUM(Table2[[#This Row],[M2B]],Table2[[#This Row],[M2B_h]])</f>
        <v>1</v>
      </c>
      <c r="V142" s="20">
        <f>SUM(Table2[[#This Row],[M3B]],Table2[[#This Row],[M3B_h]])</f>
        <v>1</v>
      </c>
      <c r="W142" s="20">
        <f>SUM(Table2[[#This Row],[M4B]],Table2[[#This Row],[M4B_h]])</f>
        <v>1</v>
      </c>
      <c r="X142" s="20" t="str">
        <f t="shared" si="2"/>
        <v>ARTO MORO</v>
      </c>
      <c r="Y142" s="20" t="e">
        <f>IF(Table2[[#This Row],[NB BM_C_QTY+F]]="",Table2[[#This Row],[Column32]],INDEX([1]!db[QTY X],Table2[[#This Row],[NB BM_C_QTY+F]]))</f>
        <v>#REF!</v>
      </c>
      <c r="Z142" s="20" t="e">
        <f>IF(Table2[[#This Row],[NB BM_C_QTY+F]]="",Table2[[#This Row],[Column33]],INDEX([1]!db[STN X],Table2[[#This Row],[NB BM_C_QTY+F]]))</f>
        <v>#REF!</v>
      </c>
      <c r="AA142" s="20" t="e">
        <f>INDEX([1]!db[SUPPLIER],Table2[[#This Row],[NB BM_C_QTY+F]],0)</f>
        <v>#REF!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142" s="20" t="str">
        <f>Table2[[#This Row],[CONCAT]]&amp;LOWER(SUBSTITUTE(SUBSTITUTE(SUBSTITUTE(Table2[[#This Row],[KET]]&amp;"ARTO MORO"," ",""),")",""),"(",""))</f>
        <v>isipensiljkpl1012grsartomoro</v>
      </c>
      <c r="AD142" s="20" t="e">
        <f>_xlfn.IFNA(MATCH(Table2[[#This Row],[Column2]],[1]!db[NB BM_C_QTY+F],0),"")</f>
        <v>#REF!</v>
      </c>
      <c r="AE142" s="20" t="e">
        <f>_xlfn.IFNA(MATCH(Table2[[#This Row],[Column2]],[2]!Table6[NB BM_C_QTY+F],0),"")</f>
        <v>#REF!</v>
      </c>
      <c r="AF142" s="20" t="e">
        <f>IF(Table2[[#This Row],[NB BM_C_QTY+F]]="",Table2[[#This Row],[KET]],"")</f>
        <v>#REF!</v>
      </c>
      <c r="AG142" s="20" t="e">
        <f>IF(Table2[[#This Row],[Column3]]="","",AJ141)</f>
        <v>#REF!</v>
      </c>
      <c r="AH142" s="20" t="e">
        <f>IF(Table2[[#This Row],[Column3]]="","",AK141)</f>
        <v>#REF!</v>
      </c>
      <c r="AJ142" s="9">
        <v>12</v>
      </c>
      <c r="AK142" s="9" t="s">
        <v>5375</v>
      </c>
      <c r="AL142" s="9" t="s">
        <v>5383</v>
      </c>
      <c r="AM142" s="9" t="s">
        <v>5377</v>
      </c>
    </row>
    <row r="143" spans="1:39">
      <c r="A143" s="14" t="str">
        <f ca="1">IF(Table2[[#This Row],[TT]]&lt;1,"",(COUNT(INDIRECT("a"&amp;ROW(Table2[[#Headers],[//]])&amp;":a"&amp;ROW()-1))+1))</f>
        <v/>
      </c>
      <c r="B143" s="9">
        <v>1</v>
      </c>
      <c r="C143" s="9" t="s">
        <v>5102</v>
      </c>
      <c r="D143" s="16">
        <v>0</v>
      </c>
      <c r="E143" s="16" t="s">
        <v>5104</v>
      </c>
      <c r="F143" s="17" t="e">
        <f>_xlfn.IFNA(Table2[[#This Row],[NB BM_C_QTY+F]],"")</f>
        <v>#REF!</v>
      </c>
      <c r="G143" s="24">
        <f>IF(Table2[[#This Row],[M5B]]="",Table2[[#This Row],[M5B_h]],SUM(Table2[[#This Row],[M5B_h]],Table2[[#This Row],[M5B]]))</f>
        <v>0</v>
      </c>
      <c r="H143" s="19">
        <v>0</v>
      </c>
      <c r="I143" s="94">
        <f>IF(Table2[[#This Row],[M1A]]="",0,Table2[[#This Row],[M1A]]-Table2[[#This Row],[AWAL]]-Table2[[#This Row],[M1MA]]-Table2[[#This Row],[M1KE]])</f>
        <v>-1</v>
      </c>
      <c r="J143" s="94">
        <f>SUMIF(Table6[NB BM_C_QTY+F],Table2[[#This Row],[Column2]],Table6[C])</f>
        <v>1</v>
      </c>
      <c r="K143" s="94">
        <f>-1*SUMIF(Table5[CONCAT],Table2[[#This Row],[Column2]],Table5[3])</f>
        <v>0</v>
      </c>
      <c r="L143" s="19"/>
      <c r="M143" s="17" t="str">
        <f>IF(Table2[[#This Row],[M2A]]="","",SUM(Table2[[#This Row],[M2A]]-Table2[[#This Row],[M2B_h]]))</f>
        <v/>
      </c>
      <c r="O143" s="17" t="str">
        <f>IF(Table2[[#This Row],[M3A]]="","",SUM(Table2[[#This Row],[M3A]]-Table2[[#This Row],[M3B_h]]))</f>
        <v/>
      </c>
      <c r="P143" s="25"/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0</v>
      </c>
      <c r="U143" s="20">
        <f>SUM(Table2[[#This Row],[M2B]],Table2[[#This Row],[M2B_h]])</f>
        <v>0</v>
      </c>
      <c r="V143" s="20">
        <f>SUM(Table2[[#This Row],[M3B]],Table2[[#This Row],[M3B_h]])</f>
        <v>0</v>
      </c>
      <c r="W143" s="20">
        <f>SUM(Table2[[#This Row],[M4B]],Table2[[#This Row],[M4B_h]])</f>
        <v>0</v>
      </c>
      <c r="X143" s="20" t="str">
        <f t="shared" si="2"/>
        <v>ARTO MORO</v>
      </c>
      <c r="Y143" s="20" t="e">
        <f>IF(Table2[[#This Row],[NB BM_C_QTY+F]]="",Table2[[#This Row],[Column32]],INDEX([1]!db[QTY X],Table2[[#This Row],[NB BM_C_QTY+F]]))</f>
        <v>#REF!</v>
      </c>
      <c r="Z143" s="20" t="e">
        <f>IF(Table2[[#This Row],[NB BM_C_QTY+F]]="",Table2[[#This Row],[Column33]],INDEX([1]!db[STN X],Table2[[#This Row],[NB BM_C_QTY+F]]))</f>
        <v>#REF!</v>
      </c>
      <c r="AA143" s="20" t="e">
        <f>INDEX([1]!db[SUPPLIER],Table2[[#This Row],[NB BM_C_QTY+F]],0)</f>
        <v>#REF!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143" s="20" t="str">
        <f>Table2[[#This Row],[CONCAT]]&amp;LOWER(SUBSTITUTE(SUBSTITUTE(SUBSTITUTE(Table2[[#This Row],[KET]]&amp;"ARTO MORO"," ",""),")",""),"(",""))</f>
        <v>isipensiljkpl1112box72pcsartomoro</v>
      </c>
      <c r="AD143" s="20" t="e">
        <f>_xlfn.IFNA(MATCH(Table2[[#This Row],[Column2]],[1]!db[NB BM_C_QTY+F],0),"")</f>
        <v>#REF!</v>
      </c>
      <c r="AE143" s="20" t="e">
        <f>_xlfn.IFNA(MATCH(Table2[[#This Row],[Column2]],[2]!Table6[NB BM_C_QTY+F],0),"")</f>
        <v>#REF!</v>
      </c>
      <c r="AF143" s="20" t="e">
        <f>IF(Table2[[#This Row],[NB BM_C_QTY+F]]="",Table2[[#This Row],[KET]],"")</f>
        <v>#REF!</v>
      </c>
      <c r="AG143" s="20" t="e">
        <f>IF(Table2[[#This Row],[Column3]]="","",AJ142)</f>
        <v>#REF!</v>
      </c>
      <c r="AH143" s="20" t="e">
        <f>IF(Table2[[#This Row],[Column3]]="","",AK142)</f>
        <v>#REF!</v>
      </c>
      <c r="AJ143" s="9">
        <v>12</v>
      </c>
      <c r="AK143" s="9" t="s">
        <v>5379</v>
      </c>
    </row>
    <row r="144" spans="1:39">
      <c r="A144" s="14" t="str">
        <f ca="1">IF(Table2[[#This Row],[TT]]&lt;1,"",(COUNT(INDIRECT("a"&amp;ROW(Table2[[#Headers],[//]])&amp;":a"&amp;ROW()-1))+1))</f>
        <v/>
      </c>
      <c r="B144" s="9">
        <v>1</v>
      </c>
      <c r="C144" s="9" t="s">
        <v>5103</v>
      </c>
      <c r="D144" s="16">
        <v>0</v>
      </c>
      <c r="E144" s="16" t="s">
        <v>2033</v>
      </c>
      <c r="F144" s="17" t="e">
        <f>_xlfn.IFNA(Table2[[#This Row],[NB BM_C_QTY+F]],"")</f>
        <v>#REF!</v>
      </c>
      <c r="G144" s="24">
        <f>IF(Table2[[#This Row],[M5B]]="",Table2[[#This Row],[M5B_h]],SUM(Table2[[#This Row],[M5B_h]],Table2[[#This Row],[M5B]]))</f>
        <v>0</v>
      </c>
      <c r="H144" s="19"/>
      <c r="I144" s="94">
        <f>IF(Table2[[#This Row],[M1A]]="",0,Table2[[#This Row],[M1A]]-Table2[[#This Row],[AWAL]]-Table2[[#This Row],[M1MA]]-Table2[[#This Row],[M1KE]])</f>
        <v>0</v>
      </c>
      <c r="J144" s="94">
        <f>SUMIF(Table6[NB BM_C_QTY+F],Table2[[#This Row],[Column2]],Table6[C])</f>
        <v>0</v>
      </c>
      <c r="K144" s="94">
        <f>-1*SUMIF(Table5[CONCAT],Table2[[#This Row],[Column2]],Table5[3])</f>
        <v>0</v>
      </c>
      <c r="L144" s="19"/>
      <c r="M144" s="17" t="str">
        <f>IF(Table2[[#This Row],[M2A]]="","",SUM(Table2[[#This Row],[M2A]]-Table2[[#This Row],[M2B_h]]))</f>
        <v/>
      </c>
      <c r="O144" s="17" t="str">
        <f>IF(Table2[[#This Row],[M3A]]="","",SUM(Table2[[#This Row],[M3A]]-Table2[[#This Row],[M3B_h]]))</f>
        <v/>
      </c>
      <c r="P144" s="25"/>
      <c r="Q144" s="17" t="str">
        <f>IF(Table2[[#This Row],[M4A]]="","",SUM(Table2[[#This Row],[M4A]]-Table2[[#This Row],[M4B_h]]))</f>
        <v/>
      </c>
      <c r="R144" s="17"/>
      <c r="S144" s="17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0</v>
      </c>
      <c r="U144" s="20">
        <f>SUM(Table2[[#This Row],[M2B]],Table2[[#This Row],[M2B_h]])</f>
        <v>0</v>
      </c>
      <c r="V144" s="20">
        <f>SUM(Table2[[#This Row],[M3B]],Table2[[#This Row],[M3B_h]])</f>
        <v>0</v>
      </c>
      <c r="W144" s="20">
        <f>SUM(Table2[[#This Row],[M4B]],Table2[[#This Row],[M4B_h]])</f>
        <v>0</v>
      </c>
      <c r="X144" s="20" t="str">
        <f t="shared" si="2"/>
        <v>ARTO MORO</v>
      </c>
      <c r="Y144" s="20" t="e">
        <f>IF(Table2[[#This Row],[NB BM_C_QTY+F]]="",Table2[[#This Row],[Column32]],INDEX([1]!db[QTY X],Table2[[#This Row],[NB BM_C_QTY+F]]))</f>
        <v>#REF!</v>
      </c>
      <c r="Z144" s="20" t="e">
        <f>IF(Table2[[#This Row],[NB BM_C_QTY+F]]="",Table2[[#This Row],[Column33]],INDEX([1]!db[STN X],Table2[[#This Row],[NB BM_C_QTY+F]]))</f>
        <v>#REF!</v>
      </c>
      <c r="AA144" s="20" t="e">
        <f>INDEX([1]!db[SUPPLIER],Table2[[#This Row],[NB BM_C_QTY+F]],0)</f>
        <v>#REF!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144" s="20" t="str">
        <f>Table2[[#This Row],[CONCAT]]&amp;LOWER(SUBSTITUTE(SUBSTITUTE(SUBSTITUTE(Table2[[#This Row],[KET]]&amp;"ARTO MORO"," ",""),")",""),"(",""))</f>
        <v>isipensiljkpl1612grsartomoro</v>
      </c>
      <c r="AD144" s="20" t="e">
        <f>_xlfn.IFNA(MATCH(Table2[[#This Row],[Column2]],[1]!db[NB BM_C_QTY+F],0),"")</f>
        <v>#REF!</v>
      </c>
      <c r="AE144" s="20" t="e">
        <f>_xlfn.IFNA(MATCH(Table2[[#This Row],[Column2]],[2]!Table6[NB BM_C_QTY+F],0),"")</f>
        <v>#REF!</v>
      </c>
      <c r="AF144" s="20" t="e">
        <f>IF(Table2[[#This Row],[NB BM_C_QTY+F]]="",Table2[[#This Row],[KET]],"")</f>
        <v>#REF!</v>
      </c>
      <c r="AG144" s="20" t="e">
        <f>IF(Table2[[#This Row],[Column3]]="","",AJ143)</f>
        <v>#REF!</v>
      </c>
      <c r="AH144" s="20" t="e">
        <f>IF(Table2[[#This Row],[Column3]]="","",AK143)</f>
        <v>#REF!</v>
      </c>
      <c r="AJ144" s="9">
        <v>18</v>
      </c>
      <c r="AK144" s="9" t="s">
        <v>5379</v>
      </c>
    </row>
    <row r="145" spans="1:39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5101</v>
      </c>
      <c r="D145" s="16">
        <v>0</v>
      </c>
      <c r="E145" s="16" t="s">
        <v>2786</v>
      </c>
      <c r="F145" s="16" t="e">
        <f>_xlfn.IFNA(Table2[[#This Row],[NB BM_C_QTY+F]],"")</f>
        <v>#REF!</v>
      </c>
      <c r="G145" s="24">
        <f>IF(Table2[[#This Row],[M5B]]="",Table2[[#This Row],[M5B_h]],SUM(Table2[[#This Row],[M5B_h]],Table2[[#This Row],[M5B]]))</f>
        <v>0</v>
      </c>
      <c r="H145" s="19"/>
      <c r="I145" s="94">
        <f>IF(Table2[[#This Row],[M1A]]="",0,Table2[[#This Row],[M1A]]-Table2[[#This Row],[AWAL]]-Table2[[#This Row],[M1MA]]-Table2[[#This Row],[M1KE]])</f>
        <v>0</v>
      </c>
      <c r="J145" s="94">
        <f>SUMIF(Table6[NB BM_C_QTY+F],Table2[[#This Row],[Column2]],Table6[C])</f>
        <v>0</v>
      </c>
      <c r="K145" s="94">
        <f>-1*SUMIF(Table5[CONCAT],Table2[[#This Row],[Column2]],Table5[3])</f>
        <v>0</v>
      </c>
      <c r="L145" s="19"/>
      <c r="M145" s="17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P145" s="25"/>
      <c r="Q145" s="17" t="str">
        <f>IF(Table2[[#This Row],[M4A]]="","",SUM(Table2[[#This Row],[M4A]]-Table2[[#This Row],[M4B_h]]))</f>
        <v/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 t="shared" si="2"/>
        <v>ARTO MORO</v>
      </c>
      <c r="Y145" s="20" t="e">
        <f>IF(Table2[[#This Row],[NB BM_C_QTY+F]]="",Table2[[#This Row],[Column32]],INDEX([1]!db[QTY X],Table2[[#This Row],[NB BM_C_QTY+F]]))</f>
        <v>#REF!</v>
      </c>
      <c r="Z145" s="20" t="e">
        <f>IF(Table2[[#This Row],[NB BM_C_QTY+F]]="",Table2[[#This Row],[Column33]],INDEX([1]!db[STN X],Table2[[#This Row],[NB BM_C_QTY+F]]))</f>
        <v>#REF!</v>
      </c>
      <c r="AA145" s="20" t="e">
        <f>INDEX([1]!db[SUPPLIER],Table2[[#This Row],[NB BM_C_QTY+F]],0)</f>
        <v>#REF!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145" s="20" t="str">
        <f>Table2[[#This Row],[CONCAT]]&amp;LOWER(SUBSTITUTE(SUBSTITUTE(SUBSTITUTE(Table2[[#This Row],[KET]]&amp;"ARTO MORO"," ",""),")",""),"(",""))</f>
        <v>isipensilkenkopl052bhipolymer18grsartomoro</v>
      </c>
      <c r="AD145" s="20" t="e">
        <f>_xlfn.IFNA(MATCH(Table2[[#This Row],[Column2]],[1]!db[NB BM_C_QTY+F],0),"")</f>
        <v>#REF!</v>
      </c>
      <c r="AE145" s="20" t="e">
        <f>_xlfn.IFNA(MATCH(Table2[[#This Row],[Column2]],[2]!Table6[NB BM_C_QTY+F],0),"")</f>
        <v>#REF!</v>
      </c>
      <c r="AF145" s="20" t="e">
        <f>IF(Table2[[#This Row],[NB BM_C_QTY+F]]="",Table2[[#This Row],[KET]],"")</f>
        <v>#REF!</v>
      </c>
      <c r="AG145" s="20" t="e">
        <f>IF(Table2[[#This Row],[Column3]]="","",AJ144)</f>
        <v>#REF!</v>
      </c>
      <c r="AH145" s="20" t="e">
        <f>IF(Table2[[#This Row],[Column3]]="","",AK144)</f>
        <v>#REF!</v>
      </c>
      <c r="AJ145" s="9">
        <v>20</v>
      </c>
      <c r="AK145" s="9" t="s">
        <v>5295</v>
      </c>
      <c r="AL145" s="9" t="s">
        <v>5381</v>
      </c>
      <c r="AM145" s="9" t="s">
        <v>5384</v>
      </c>
    </row>
    <row r="146" spans="1:39">
      <c r="A146" s="9" t="str">
        <f ca="1">IF(Table2[[#This Row],[TT]]&lt;1,"",(COUNT(INDIRECT("a"&amp;ROW(Table2[[#Headers],[//]])&amp;":a"&amp;ROW()-1))+1))</f>
        <v/>
      </c>
      <c r="B146" s="9">
        <v>1</v>
      </c>
      <c r="C146" s="9" t="s">
        <v>3695</v>
      </c>
      <c r="D146" s="16">
        <v>0</v>
      </c>
      <c r="E146" s="16" t="s">
        <v>5274</v>
      </c>
      <c r="F146" s="16" t="e">
        <f>_xlfn.IFNA(Table2[[#This Row],[NB BM_C_QTY+F]],"")</f>
        <v>#REF!</v>
      </c>
      <c r="G146" s="24">
        <f>IF(Table2[[#This Row],[M5B]]="",Table2[[#This Row],[M5B_h]],SUM(Table2[[#This Row],[M5B_h]],Table2[[#This Row],[M5B]]))</f>
        <v>0</v>
      </c>
      <c r="H146" s="18"/>
      <c r="I146" s="94">
        <f>IF(Table2[[#This Row],[M1A]]="",0,Table2[[#This Row],[M1A]]-Table2[[#This Row],[AWAL]]-Table2[[#This Row],[M1MA]]-Table2[[#This Row],[M1KE]])</f>
        <v>0</v>
      </c>
      <c r="J146" s="94">
        <f>SUMIF(Table6[NB BM_C_QTY+F],Table2[[#This Row],[Column2]],Table6[C])</f>
        <v>0</v>
      </c>
      <c r="K146" s="94">
        <f>-1*SUMIF(Table5[CONCAT],Table2[[#This Row],[Column2]],Table5[3])</f>
        <v>0</v>
      </c>
      <c r="L146" s="18"/>
      <c r="M146" s="16" t="str">
        <f>IF(Table2[[#This Row],[M2A]]="","",SUM(Table2[[#This Row],[M2A]]-Table2[[#This Row],[M2B_h]]))</f>
        <v/>
      </c>
      <c r="O146" s="16" t="str">
        <f>IF(Table2[[#This Row],[M3A]]="","",SUM(Table2[[#This Row],[M3A]]-Table2[[#This Row],[M3B_h]]))</f>
        <v/>
      </c>
      <c r="P146" s="9"/>
      <c r="Q146" s="16" t="str">
        <f>IF(Table2[[#This Row],[M4A]]="","",SUM(Table2[[#This Row],[M4A]]-Table2[[#This Row],[M4B_h]]))</f>
        <v/>
      </c>
      <c r="S146" s="16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 t="shared" si="2"/>
        <v>ARTO MORO</v>
      </c>
      <c r="Y146" s="20" t="e">
        <f>IF(Table2[[#This Row],[NB BM_C_QTY+F]]="",Table2[[#This Row],[Column32]],INDEX([1]!db[QTY X],Table2[[#This Row],[NB BM_C_QTY+F]]))</f>
        <v>#REF!</v>
      </c>
      <c r="Z146" s="20" t="e">
        <f>IF(Table2[[#This Row],[NB BM_C_QTY+F]]="",Table2[[#This Row],[Column33]],INDEX([1]!db[STN X],Table2[[#This Row],[NB BM_C_QTY+F]]))</f>
        <v>#REF!</v>
      </c>
      <c r="AA146" s="20" t="e">
        <f>INDEX([1]!db[SUPPLIER],Table2[[#This Row],[NB BM_C_QTY+F]],0)</f>
        <v>#REF!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146" s="20" t="str">
        <f>Table2[[#This Row],[CONCAT]]&amp;LOWER(SUBSTITUTE(SUBSTITUTE(SUBSTITUTE(Table2[[#This Row],[KET]]&amp;"ARTO MORO"," ",""),")",""),"(",""))</f>
        <v>isistaplerstapleskenko121020pak10boxartomoro</v>
      </c>
      <c r="AD146" s="20" t="e">
        <f>_xlfn.IFNA(MATCH(Table2[[#This Row],[Column2]],[1]!db[NB BM_C_QTY+F],0),"")</f>
        <v>#REF!</v>
      </c>
      <c r="AE146" s="20" t="e">
        <f>_xlfn.IFNA(MATCH(Table2[[#This Row],[Column2]],[2]!Table6[NB BM_C_QTY+F],0),"")</f>
        <v>#REF!</v>
      </c>
      <c r="AF146" s="20" t="e">
        <f>IF(Table2[[#This Row],[NB BM_C_QTY+F]]="",Table2[[#This Row],[KET]],"")</f>
        <v>#REF!</v>
      </c>
      <c r="AG146" s="20" t="e">
        <f>IF(Table2[[#This Row],[Column3]]="","",AJ145)</f>
        <v>#REF!</v>
      </c>
      <c r="AH146" s="20" t="e">
        <f>IF(Table2[[#This Row],[Column3]]="","",AK145)</f>
        <v>#REF!</v>
      </c>
      <c r="AJ146" s="9">
        <v>15</v>
      </c>
      <c r="AK146" s="9" t="s">
        <v>5295</v>
      </c>
      <c r="AL146" s="9" t="s">
        <v>5385</v>
      </c>
      <c r="AM146" s="9" t="s">
        <v>5384</v>
      </c>
    </row>
    <row r="147" spans="1:39">
      <c r="A147" s="14" t="str">
        <f ca="1">IF(Table2[[#This Row],[TT]]&lt;1,"",(COUNT(INDIRECT("a"&amp;ROW(Table2[[#Headers],[//]])&amp;":a"&amp;ROW()-1))+1))</f>
        <v/>
      </c>
      <c r="B147" s="14">
        <v>1</v>
      </c>
      <c r="C147" s="9" t="s">
        <v>2076</v>
      </c>
      <c r="D147" s="16">
        <v>0</v>
      </c>
      <c r="E147" s="16" t="s">
        <v>5275</v>
      </c>
      <c r="F147" s="16" t="e">
        <f>_xlfn.IFNA(Table2[[#This Row],[NB BM_C_QTY+F]],"")</f>
        <v>#REF!</v>
      </c>
      <c r="G147" s="24">
        <f>IF(Table2[[#This Row],[M5B]]="",Table2[[#This Row],[M5B_h]],SUM(Table2[[#This Row],[M5B_h]],Table2[[#This Row],[M5B]]))</f>
        <v>0</v>
      </c>
      <c r="H147" s="19"/>
      <c r="I147" s="94">
        <f>IF(Table2[[#This Row],[M1A]]="",0,Table2[[#This Row],[M1A]]-Table2[[#This Row],[AWAL]]-Table2[[#This Row],[M1MA]]-Table2[[#This Row],[M1KE]])</f>
        <v>0</v>
      </c>
      <c r="J147" s="94">
        <f>SUMIF(Table6[NB BM_C_QTY+F],Table2[[#This Row],[Column2]],Table6[C])</f>
        <v>0</v>
      </c>
      <c r="K147" s="94">
        <f>-1*SUMIF(Table5[CONCAT],Table2[[#This Row],[Column2]],Table5[3])</f>
        <v>0</v>
      </c>
      <c r="L147" s="19"/>
      <c r="M147" s="17" t="str">
        <f>IF(Table2[[#This Row],[M2A]]="","",SUM(Table2[[#This Row],[M2A]]-Table2[[#This Row],[M2B_h]]))</f>
        <v/>
      </c>
      <c r="O147" s="17" t="str">
        <f>IF(Table2[[#This Row],[M3A]]="","",SUM(Table2[[#This Row],[M3A]]-Table2[[#This Row],[M3B_h]]))</f>
        <v/>
      </c>
      <c r="Q147" s="17" t="str">
        <f>IF(Table2[[#This Row],[M4A]]="","",SUM(Table2[[#This Row],[M4A]]-Table2[[#This Row],[M4B_h]]))</f>
        <v/>
      </c>
      <c r="R147" s="17"/>
      <c r="S147" s="17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 t="shared" si="2"/>
        <v>ARTO MORO</v>
      </c>
      <c r="Y147" s="20" t="e">
        <f>IF(Table2[[#This Row],[NB BM_C_QTY+F]]="",Table2[[#This Row],[Column32]],INDEX([1]!db[QTY X],Table2[[#This Row],[NB BM_C_QTY+F]]))</f>
        <v>#REF!</v>
      </c>
      <c r="Z147" s="20" t="e">
        <f>IF(Table2[[#This Row],[NB BM_C_QTY+F]]="",Table2[[#This Row],[Column33]],INDEX([1]!db[STN X],Table2[[#This Row],[NB BM_C_QTY+F]]))</f>
        <v>#REF!</v>
      </c>
      <c r="AA147" s="20" t="e">
        <f>INDEX([1]!db[SUPPLIER],Table2[[#This Row],[NB BM_C_QTY+F]],0)</f>
        <v>#REF!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147" s="20" t="str">
        <f>Table2[[#This Row],[CONCAT]]&amp;LOWER(SUBSTITUTE(SUBSTITUTE(SUBSTITUTE(Table2[[#This Row],[KET]]&amp;"ARTO MORO"," ",""),")",""),"(",""))</f>
        <v>isistaplerstapleskenkono315pak20boxartomoro</v>
      </c>
      <c r="AD147" s="20" t="e">
        <f>_xlfn.IFNA(MATCH(Table2[[#This Row],[Column2]],[1]!db[NB BM_C_QTY+F],0),"")</f>
        <v>#REF!</v>
      </c>
      <c r="AE147" s="20" t="e">
        <f>_xlfn.IFNA(MATCH(Table2[[#This Row],[Column2]],[2]!Table6[NB BM_C_QTY+F],0),"")</f>
        <v>#REF!</v>
      </c>
      <c r="AF147" s="20" t="e">
        <f>IF(Table2[[#This Row],[NB BM_C_QTY+F]]="",Table2[[#This Row],[KET]],"")</f>
        <v>#REF!</v>
      </c>
      <c r="AG147" s="20" t="e">
        <f>IF(Table2[[#This Row],[Column3]]="","",AJ146)</f>
        <v>#REF!</v>
      </c>
      <c r="AH147" s="20" t="e">
        <f>IF(Table2[[#This Row],[Column3]]="","",AK146)</f>
        <v>#REF!</v>
      </c>
      <c r="AJ147" s="9">
        <v>40</v>
      </c>
      <c r="AK147" s="9" t="s">
        <v>5295</v>
      </c>
      <c r="AL147" s="9" t="s">
        <v>5385</v>
      </c>
      <c r="AM147" s="9" t="s">
        <v>5384</v>
      </c>
    </row>
    <row r="148" spans="1:39">
      <c r="A148" s="14">
        <f ca="1">IF(Table2[[#This Row],[TT]]&lt;1,"",(COUNT(INDIRECT("a"&amp;ROW(Table2[[#Headers],[//]])&amp;":a"&amp;ROW()-1))+1))</f>
        <v>51</v>
      </c>
      <c r="B148" s="14">
        <v>1</v>
      </c>
      <c r="C148" s="9" t="s">
        <v>5046</v>
      </c>
      <c r="D148" s="16">
        <v>8</v>
      </c>
      <c r="E148" s="16" t="s">
        <v>5045</v>
      </c>
      <c r="F148" s="16" t="e">
        <f>_xlfn.IFNA(Table2[[#This Row],[NB BM_C_QTY+F]],"")</f>
        <v>#REF!</v>
      </c>
      <c r="G148" s="24">
        <f>IF(Table2[[#This Row],[M5B]]="",Table2[[#This Row],[M5B_h]],SUM(Table2[[#This Row],[M5B_h]],Table2[[#This Row],[M5B]]))</f>
        <v>8</v>
      </c>
      <c r="H148" s="18"/>
      <c r="I148" s="94">
        <f>IF(Table2[[#This Row],[M1A]]="",0,Table2[[#This Row],[M1A]]-Table2[[#This Row],[AWAL]]-Table2[[#This Row],[M1MA]]-Table2[[#This Row],[M1KE]])</f>
        <v>0</v>
      </c>
      <c r="J148" s="94">
        <f>SUMIF(Table6[NB BM_C_QTY+F],Table2[[#This Row],[Column2]],Table6[C])</f>
        <v>0</v>
      </c>
      <c r="K148" s="94">
        <f>-1*SUMIF(Table5[CONCAT],Table2[[#This Row],[Column2]],Table5[3])</f>
        <v>0</v>
      </c>
      <c r="L148" s="18"/>
      <c r="M148" s="16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P148" s="9"/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8</v>
      </c>
      <c r="U148" s="20">
        <f>SUM(Table2[[#This Row],[M2B]],Table2[[#This Row],[M2B_h]])</f>
        <v>8</v>
      </c>
      <c r="V148" s="20">
        <f>SUM(Table2[[#This Row],[M3B]],Table2[[#This Row],[M3B_h]])</f>
        <v>8</v>
      </c>
      <c r="W148" s="20">
        <f>SUM(Table2[[#This Row],[M4B]],Table2[[#This Row],[M4B_h]])</f>
        <v>8</v>
      </c>
      <c r="X148" s="20" t="str">
        <f t="shared" si="2"/>
        <v>ARTO MORO</v>
      </c>
      <c r="Y148" s="20" t="e">
        <f>IF(Table2[[#This Row],[NB BM_C_QTY+F]]="",Table2[[#This Row],[Column32]],INDEX([1]!db[QTY X],Table2[[#This Row],[NB BM_C_QTY+F]]))</f>
        <v>#REF!</v>
      </c>
      <c r="Z148" s="20" t="e">
        <f>IF(Table2[[#This Row],[NB BM_C_QTY+F]]="",Table2[[#This Row],[Column33]],INDEX([1]!db[STN X],Table2[[#This Row],[NB BM_C_QTY+F]]))</f>
        <v>#REF!</v>
      </c>
      <c r="AA148" s="20" t="e">
        <f>INDEX([1]!db[SUPPLIER],Table2[[#This Row],[NB BM_C_QTY+F]],0)</f>
        <v>#REF!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148" s="20" t="str">
        <f>Table2[[#This Row],[CONCAT]]&amp;LOWER(SUBSTITUTE(SUBSTITUTE(SUBSTITUTE(Table2[[#This Row],[KET]]&amp;"ARTO MORO"," ",""),")",""),"(",""))</f>
        <v>isistaplerkenkono101m40pak20boxartomoro</v>
      </c>
      <c r="AD148" s="20" t="e">
        <f>_xlfn.IFNA(MATCH(Table2[[#This Row],[Column2]],[1]!db[NB BM_C_QTY+F],0),"")</f>
        <v>#REF!</v>
      </c>
      <c r="AE148" s="20" t="e">
        <f>_xlfn.IFNA(MATCH(Table2[[#This Row],[Column2]],[2]!Table6[NB BM_C_QTY+F],0),"")</f>
        <v>#REF!</v>
      </c>
      <c r="AF148" s="20" t="e">
        <f>IF(Table2[[#This Row],[NB BM_C_QTY+F]]="",Table2[[#This Row],[KET]],"")</f>
        <v>#REF!</v>
      </c>
      <c r="AG148" s="20" t="e">
        <f>IF(Table2[[#This Row],[Column3]]="","",AJ147)</f>
        <v>#REF!</v>
      </c>
      <c r="AH148" s="20" t="e">
        <f>IF(Table2[[#This Row],[Column3]]="","",AK147)</f>
        <v>#REF!</v>
      </c>
      <c r="AJ148" s="9">
        <v>500</v>
      </c>
      <c r="AK148" s="9" t="s">
        <v>5375</v>
      </c>
    </row>
    <row r="149" spans="1:39">
      <c r="A149" s="14">
        <f ca="1">IF(Table2[[#This Row],[TT]]&lt;1,"",(COUNT(INDIRECT("a"&amp;ROW(Table2[[#Headers],[//]])&amp;":a"&amp;ROW()-1))+1))</f>
        <v>52</v>
      </c>
      <c r="B149" s="14"/>
      <c r="C149" s="9" t="s">
        <v>5071</v>
      </c>
      <c r="D149" s="16">
        <v>3</v>
      </c>
      <c r="E149" s="16" t="s">
        <v>2105</v>
      </c>
      <c r="F149" s="16" t="e">
        <f>_xlfn.IFNA(Table2[[#This Row],[NB BM_C_QTY+F]],"")</f>
        <v>#REF!</v>
      </c>
      <c r="G149" s="24">
        <f>IF(Table2[[#This Row],[M5B]]="",Table2[[#This Row],[M5B_h]],SUM(Table2[[#This Row],[M5B_h]],Table2[[#This Row],[M5B]]))</f>
        <v>3</v>
      </c>
      <c r="H149" s="18"/>
      <c r="I149" s="94">
        <f>IF(Table2[[#This Row],[M1A]]="",0,Table2[[#This Row],[M1A]]-Table2[[#This Row],[AWAL]]-Table2[[#This Row],[M1MA]]-Table2[[#This Row],[M1KE]])</f>
        <v>0</v>
      </c>
      <c r="J149" s="94">
        <f>SUMIF(Table6[NB BM_C_QTY+F],Table2[[#This Row],[Column2]],Table6[C])</f>
        <v>0</v>
      </c>
      <c r="K149" s="94">
        <f>-1*SUMIF(Table5[CONCAT],Table2[[#This Row],[Column2]],Table5[3])</f>
        <v>0</v>
      </c>
      <c r="L149" s="18"/>
      <c r="M149" s="16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P149" s="9"/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3</v>
      </c>
      <c r="U149" s="20">
        <f>SUM(Table2[[#This Row],[M2B]],Table2[[#This Row],[M2B_h]])</f>
        <v>3</v>
      </c>
      <c r="V149" s="20">
        <f>SUM(Table2[[#This Row],[M3B]],Table2[[#This Row],[M3B_h]])</f>
        <v>3</v>
      </c>
      <c r="W149" s="20">
        <f>SUM(Table2[[#This Row],[M4B]],Table2[[#This Row],[M4B_h]])</f>
        <v>3</v>
      </c>
      <c r="X149" s="20" t="str">
        <f t="shared" si="2"/>
        <v>ARTO MORO</v>
      </c>
      <c r="Y149" s="20" t="e">
        <f>IF(Table2[[#This Row],[NB BM_C_QTY+F]]="",Table2[[#This Row],[Column32]],INDEX([1]!db[QTY X],Table2[[#This Row],[NB BM_C_QTY+F]]))</f>
        <v>#REF!</v>
      </c>
      <c r="Z149" s="20" t="e">
        <f>IF(Table2[[#This Row],[NB BM_C_QTY+F]]="",Table2[[#This Row],[Column33]],INDEX([1]!db[STN X],Table2[[#This Row],[NB BM_C_QTY+F]]))</f>
        <v>#REF!</v>
      </c>
      <c r="AA149" s="20" t="e">
        <f>INDEX([1]!db[SUPPLIER],Table2[[#This Row],[NB BM_C_QTY+F]],0)</f>
        <v>#REF!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149" s="20" t="str">
        <f>Table2[[#This Row],[CONCAT]]&amp;LOWER(SUBSTITUTE(SUBSTITUTE(SUBSTITUTE(Table2[[#This Row],[KET]]&amp;"ARTO MORO"," ",""),")",""),"(",""))</f>
        <v>isistaplersdi1204no3500boxartomoro</v>
      </c>
      <c r="AD149" s="20" t="e">
        <f>_xlfn.IFNA(MATCH(Table2[[#This Row],[Column2]],[1]!db[NB BM_C_QTY+F],0),"")</f>
        <v>#REF!</v>
      </c>
      <c r="AE149" s="20" t="e">
        <f>_xlfn.IFNA(MATCH(Table2[[#This Row],[Column2]],[2]!Table6[NB BM_C_QTY+F],0),"")</f>
        <v>#REF!</v>
      </c>
      <c r="AF149" s="20" t="e">
        <f>IF(Table2[[#This Row],[NB BM_C_QTY+F]]="",Table2[[#This Row],[KET]],"")</f>
        <v>#REF!</v>
      </c>
      <c r="AG149" s="20" t="e">
        <f>IF(Table2[[#This Row],[Column3]]="","",AJ148)</f>
        <v>#REF!</v>
      </c>
      <c r="AH149" s="20" t="e">
        <f>IF(Table2[[#This Row],[Column3]]="","",AK148)</f>
        <v>#REF!</v>
      </c>
      <c r="AJ149" s="9">
        <v>200</v>
      </c>
      <c r="AK149" s="9" t="s">
        <v>5375</v>
      </c>
    </row>
    <row r="150" spans="1:39">
      <c r="A150" s="9">
        <f ca="1">IF(Table2[[#This Row],[TT]]&lt;1,"",(COUNT(INDIRECT("a"&amp;ROW(Table2[[#Headers],[//]])&amp;":a"&amp;ROW()-1))+1))</f>
        <v>53</v>
      </c>
      <c r="C150" s="9" t="s">
        <v>5070</v>
      </c>
      <c r="D150" s="16">
        <v>4</v>
      </c>
      <c r="E150" s="16" t="s">
        <v>2104</v>
      </c>
      <c r="F150" s="16" t="e">
        <f>_xlfn.IFNA(Table2[[#This Row],[NB BM_C_QTY+F]],"")</f>
        <v>#REF!</v>
      </c>
      <c r="G150" s="24">
        <f>IF(Table2[[#This Row],[M5B]]="",Table2[[#This Row],[M5B_h]],SUM(Table2[[#This Row],[M5B_h]],Table2[[#This Row],[M5B]]))</f>
        <v>4</v>
      </c>
      <c r="H150" s="18"/>
      <c r="I150" s="94">
        <f>IF(Table2[[#This Row],[M1A]]="",0,Table2[[#This Row],[M1A]]-Table2[[#This Row],[AWAL]]-Table2[[#This Row],[M1MA]]-Table2[[#This Row],[M1KE]])</f>
        <v>0</v>
      </c>
      <c r="J150" s="94">
        <f>SUMIF(Table6[NB BM_C_QTY+F],Table2[[#This Row],[Column2]],Table6[C])</f>
        <v>0</v>
      </c>
      <c r="K150" s="94">
        <f>-1*SUMIF(Table5[CONCAT],Table2[[#This Row],[Column2]],Table5[3])</f>
        <v>0</v>
      </c>
      <c r="L150" s="18"/>
      <c r="M150" s="16" t="str">
        <f>IF(Table2[[#This Row],[M2A]]="","",SUM(Table2[[#This Row],[M2A]]-Table2[[#This Row],[M2B_h]]))</f>
        <v/>
      </c>
      <c r="O150" s="16" t="str">
        <f>IF(Table2[[#This Row],[M3A]]="","",SUM(Table2[[#This Row],[M3A]]-Table2[[#This Row],[M3B_h]]))</f>
        <v/>
      </c>
      <c r="P150" s="9"/>
      <c r="Q150" s="16" t="str">
        <f>IF(Table2[[#This Row],[M4A]]="","",SUM(Table2[[#This Row],[M4A]]-Table2[[#This Row],[M4B_h]]))</f>
        <v/>
      </c>
      <c r="S150" s="16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4</v>
      </c>
      <c r="U150" s="20">
        <f>SUM(Table2[[#This Row],[M2B]],Table2[[#This Row],[M2B_h]])</f>
        <v>4</v>
      </c>
      <c r="V150" s="20">
        <f>SUM(Table2[[#This Row],[M3B]],Table2[[#This Row],[M3B_h]])</f>
        <v>4</v>
      </c>
      <c r="W150" s="20">
        <f>SUM(Table2[[#This Row],[M4B]],Table2[[#This Row],[M4B_h]])</f>
        <v>4</v>
      </c>
      <c r="X150" s="20" t="str">
        <f t="shared" si="2"/>
        <v>ARTO MORO</v>
      </c>
      <c r="Y150" s="20" t="e">
        <f>IF(Table2[[#This Row],[NB BM_C_QTY+F]]="",Table2[[#This Row],[Column32]],INDEX([1]!db[QTY X],Table2[[#This Row],[NB BM_C_QTY+F]]))</f>
        <v>#REF!</v>
      </c>
      <c r="Z150" s="20" t="e">
        <f>IF(Table2[[#This Row],[NB BM_C_QTY+F]]="",Table2[[#This Row],[Column33]],INDEX([1]!db[STN X],Table2[[#This Row],[NB BM_C_QTY+F]]))</f>
        <v>#REF!</v>
      </c>
      <c r="AA150" s="20" t="e">
        <f>INDEX([1]!db[SUPPLIER],Table2[[#This Row],[NB BM_C_QTY+F]],0)</f>
        <v>#REF!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150" s="20" t="str">
        <f>Table2[[#This Row],[CONCAT]]&amp;LOWER(SUBSTITUTE(SUBSTITUTE(SUBSTITUTE(Table2[[#This Row],[KET]]&amp;"ARTO MORO"," ",""),")",""),"(",""))</f>
        <v>isistaplersdi12102310200boxartomoro</v>
      </c>
      <c r="AD150" s="20" t="e">
        <f>_xlfn.IFNA(MATCH(Table2[[#This Row],[Column2]],[1]!db[NB BM_C_QTY+F],0),"")</f>
        <v>#REF!</v>
      </c>
      <c r="AE150" s="20" t="e">
        <f>_xlfn.IFNA(MATCH(Table2[[#This Row],[Column2]],[2]!Table6[NB BM_C_QTY+F],0),"")</f>
        <v>#REF!</v>
      </c>
      <c r="AF150" s="20" t="e">
        <f>IF(Table2[[#This Row],[NB BM_C_QTY+F]]="",Table2[[#This Row],[KET]],"")</f>
        <v>#REF!</v>
      </c>
      <c r="AG150" s="20" t="e">
        <f>IF(Table2[[#This Row],[Column3]]="","",AJ149)</f>
        <v>#REF!</v>
      </c>
      <c r="AH150" s="20" t="e">
        <f>IF(Table2[[#This Row],[Column3]]="","",AK149)</f>
        <v>#REF!</v>
      </c>
      <c r="AJ150" s="9">
        <v>24</v>
      </c>
      <c r="AK150" s="9" t="s">
        <v>5293</v>
      </c>
    </row>
    <row r="151" spans="1:39">
      <c r="A151" s="14" t="str">
        <f ca="1">IF(Table2[[#This Row],[TT]]&lt;1,"",(COUNT(INDIRECT("a"&amp;ROW(Table2[[#Headers],[//]])&amp;":a"&amp;ROW()-1))+1))</f>
        <v/>
      </c>
      <c r="B151" s="14">
        <v>1</v>
      </c>
      <c r="C151" s="9" t="s">
        <v>4022</v>
      </c>
      <c r="D151" s="16">
        <v>0</v>
      </c>
      <c r="E151" s="16" t="s">
        <v>2034</v>
      </c>
      <c r="F151" s="16" t="e">
        <f>_xlfn.IFNA(Table2[[#This Row],[NB BM_C_QTY+F]],"")</f>
        <v>#REF!</v>
      </c>
      <c r="G151" s="24">
        <f>IF(Table2[[#This Row],[M5B]]="",Table2[[#This Row],[M5B_h]],SUM(Table2[[#This Row],[M5B_h]],Table2[[#This Row],[M5B]]))</f>
        <v>0</v>
      </c>
      <c r="H151" s="19"/>
      <c r="I151" s="94">
        <f>IF(Table2[[#This Row],[M1A]]="",0,Table2[[#This Row],[M1A]]-Table2[[#This Row],[AWAL]]-Table2[[#This Row],[M1MA]]-Table2[[#This Row],[M1KE]])</f>
        <v>0</v>
      </c>
      <c r="J151" s="94">
        <f>SUMIF(Table6[NB BM_C_QTY+F],Table2[[#This Row],[Column2]],Table6[C])</f>
        <v>0</v>
      </c>
      <c r="K151" s="94">
        <f>-1*SUMIF(Table5[CONCAT],Table2[[#This Row],[Column2]],Table5[3])</f>
        <v>0</v>
      </c>
      <c r="L151" s="19"/>
      <c r="M151" s="16" t="str">
        <f>IF(Table2[[#This Row],[M2A]]="","",SUM(Table2[[#This Row],[M2A]]-Table2[[#This Row],[M2B_h]]))</f>
        <v/>
      </c>
      <c r="O151" s="17" t="str">
        <f>IF(Table2[[#This Row],[M3A]]="","",SUM(Table2[[#This Row],[M3A]]-Table2[[#This Row],[M3B_h]]))</f>
        <v/>
      </c>
      <c r="Q151" s="17" t="str">
        <f>IF(Table2[[#This Row],[M4A]]="","",SUM(Table2[[#This Row],[M4A]]-Table2[[#This Row],[M4B_h]]))</f>
        <v/>
      </c>
      <c r="R151" s="17"/>
      <c r="S151" s="17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 t="shared" si="2"/>
        <v>ARTO MORO</v>
      </c>
      <c r="Y151" s="20" t="e">
        <f>IF(Table2[[#This Row],[NB BM_C_QTY+F]]="",Table2[[#This Row],[Column32]],INDEX([1]!db[QTY X],Table2[[#This Row],[NB BM_C_QTY+F]]))</f>
        <v>#REF!</v>
      </c>
      <c r="Z151" s="20" t="e">
        <f>IF(Table2[[#This Row],[NB BM_C_QTY+F]]="",Table2[[#This Row],[Column33]],INDEX([1]!db[STN X],Table2[[#This Row],[NB BM_C_QTY+F]]))</f>
        <v>#REF!</v>
      </c>
      <c r="AA151" s="20" t="e">
        <f>INDEX([1]!db[SUPPLIER],Table2[[#This Row],[NB BM_C_QTY+F]],0)</f>
        <v>#REF!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151" s="20" t="str">
        <f>Table2[[#This Row],[CONCAT]]&amp;LOWER(SUBSTITUTE(SUBSTITUTE(SUBSTITUTE(Table2[[#This Row],[KET]]&amp;"ARTO MORO"," ",""),")",""),"(",""))</f>
        <v>jangkasetjkms2524lsnartomoro</v>
      </c>
      <c r="AD151" s="20" t="e">
        <f>_xlfn.IFNA(MATCH(Table2[[#This Row],[Column2]],[1]!db[NB BM_C_QTY+F],0),"")</f>
        <v>#REF!</v>
      </c>
      <c r="AE151" s="20" t="e">
        <f>_xlfn.IFNA(MATCH(Table2[[#This Row],[Column2]],[2]!Table6[NB BM_C_QTY+F],0),"")</f>
        <v>#REF!</v>
      </c>
      <c r="AF151" s="20" t="e">
        <f>IF(Table2[[#This Row],[NB BM_C_QTY+F]]="",Table2[[#This Row],[KET]],"")</f>
        <v>#REF!</v>
      </c>
      <c r="AG151" s="20" t="e">
        <f>IF(Table2[[#This Row],[Column3]]="","",AJ150)</f>
        <v>#REF!</v>
      </c>
      <c r="AH151" s="20" t="e">
        <f>IF(Table2[[#This Row],[Column3]]="","",AK150)</f>
        <v>#REF!</v>
      </c>
      <c r="AJ151" s="9">
        <v>24</v>
      </c>
      <c r="AK151" s="9" t="s">
        <v>5293</v>
      </c>
    </row>
    <row r="152" spans="1:39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4026</v>
      </c>
      <c r="D152" s="16">
        <v>0</v>
      </c>
      <c r="E152" s="16" t="s">
        <v>2034</v>
      </c>
      <c r="F152" s="16" t="e">
        <f>_xlfn.IFNA(Table2[[#This Row],[NB BM_C_QTY+F]],"")</f>
        <v>#REF!</v>
      </c>
      <c r="G152" s="24">
        <f>IF(Table2[[#This Row],[M5B]]="",Table2[[#This Row],[M5B_h]],SUM(Table2[[#This Row],[M5B_h]],Table2[[#This Row],[M5B]]))</f>
        <v>0</v>
      </c>
      <c r="H152" s="18"/>
      <c r="I152" s="94">
        <f>IF(Table2[[#This Row],[M1A]]="",0,Table2[[#This Row],[M1A]]-Table2[[#This Row],[AWAL]]-Table2[[#This Row],[M1MA]]-Table2[[#This Row],[M1KE]])</f>
        <v>0</v>
      </c>
      <c r="J152" s="94">
        <f>SUMIF(Table6[NB BM_C_QTY+F],Table2[[#This Row],[Column2]],Table6[C])</f>
        <v>0</v>
      </c>
      <c r="K152" s="94">
        <f>-1*SUMIF(Table5[CONCAT],Table2[[#This Row],[Column2]],Table5[3])</f>
        <v>0</v>
      </c>
      <c r="L152" s="18"/>
      <c r="M152" s="16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P152" s="9"/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 t="shared" si="2"/>
        <v>ARTO MORO</v>
      </c>
      <c r="Y152" s="20" t="e">
        <f>IF(Table2[[#This Row],[NB BM_C_QTY+F]]="",Table2[[#This Row],[Column32]],INDEX([1]!db[QTY X],Table2[[#This Row],[NB BM_C_QTY+F]]))</f>
        <v>#REF!</v>
      </c>
      <c r="Z152" s="20" t="e">
        <f>IF(Table2[[#This Row],[NB BM_C_QTY+F]]="",Table2[[#This Row],[Column33]],INDEX([1]!db[STN X],Table2[[#This Row],[NB BM_C_QTY+F]]))</f>
        <v>#REF!</v>
      </c>
      <c r="AA152" s="20" t="e">
        <f>INDEX([1]!db[SUPPLIER],Table2[[#This Row],[NB BM_C_QTY+F]],0)</f>
        <v>#REF!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152" s="20" t="str">
        <f>Table2[[#This Row],[CONCAT]]&amp;LOWER(SUBSTITUTE(SUBSTITUTE(SUBSTITUTE(Table2[[#This Row],[KET]]&amp;"ARTO MORO"," ",""),")",""),"(",""))</f>
        <v>jangkasetjkms2824lsnartomoro</v>
      </c>
      <c r="AD152" s="20" t="e">
        <f>_xlfn.IFNA(MATCH(Table2[[#This Row],[Column2]],[1]!db[NB BM_C_QTY+F],0),"")</f>
        <v>#REF!</v>
      </c>
      <c r="AE152" s="20" t="e">
        <f>_xlfn.IFNA(MATCH(Table2[[#This Row],[Column2]],[2]!Table6[NB BM_C_QTY+F],0),"")</f>
        <v>#REF!</v>
      </c>
      <c r="AF152" s="20" t="e">
        <f>IF(Table2[[#This Row],[NB BM_C_QTY+F]]="",Table2[[#This Row],[KET]],"")</f>
        <v>#REF!</v>
      </c>
      <c r="AG152" s="20" t="e">
        <f>IF(Table2[[#This Row],[Column3]]="","",AJ151)</f>
        <v>#REF!</v>
      </c>
      <c r="AH152" s="20" t="e">
        <f>IF(Table2[[#This Row],[Column3]]="","",AK151)</f>
        <v>#REF!</v>
      </c>
      <c r="AJ152" s="9">
        <v>24</v>
      </c>
      <c r="AK152" s="9" t="s">
        <v>5293</v>
      </c>
    </row>
    <row r="153" spans="1:39">
      <c r="A153" s="14">
        <f ca="1">IF(Table2[[#This Row],[TT]]&lt;1,"",(COUNT(INDIRECT("a"&amp;ROW(Table2[[#Headers],[//]])&amp;":a"&amp;ROW()-1))+1))</f>
        <v>54</v>
      </c>
      <c r="B153" s="14">
        <v>1</v>
      </c>
      <c r="C153" s="9" t="s">
        <v>4023</v>
      </c>
      <c r="D153" s="16">
        <v>4</v>
      </c>
      <c r="E153" s="16" t="s">
        <v>2034</v>
      </c>
      <c r="F153" s="16" t="e">
        <f>_xlfn.IFNA(Table2[[#This Row],[NB BM_C_QTY+F]],"")</f>
        <v>#REF!</v>
      </c>
      <c r="G153" s="24">
        <f>IF(Table2[[#This Row],[M5B]]="",Table2[[#This Row],[M5B_h]],SUM(Table2[[#This Row],[M5B_h]],Table2[[#This Row],[M5B]]))</f>
        <v>4</v>
      </c>
      <c r="H153" s="18"/>
      <c r="I153" s="94">
        <f>IF(Table2[[#This Row],[M1A]]="",0,Table2[[#This Row],[M1A]]-Table2[[#This Row],[AWAL]]-Table2[[#This Row],[M1MA]]-Table2[[#This Row],[M1KE]])</f>
        <v>0</v>
      </c>
      <c r="J153" s="94">
        <f>SUMIF(Table6[NB BM_C_QTY+F],Table2[[#This Row],[Column2]],Table6[C])</f>
        <v>0</v>
      </c>
      <c r="K153" s="94">
        <f>-1*SUMIF(Table5[CONCAT],Table2[[#This Row],[Column2]],Table5[3])</f>
        <v>0</v>
      </c>
      <c r="L153" s="18"/>
      <c r="M153" s="16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P153" s="9"/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4</v>
      </c>
      <c r="U153" s="20">
        <f>SUM(Table2[[#This Row],[M2B]],Table2[[#This Row],[M2B_h]])</f>
        <v>4</v>
      </c>
      <c r="V153" s="20">
        <f>SUM(Table2[[#This Row],[M3B]],Table2[[#This Row],[M3B_h]])</f>
        <v>4</v>
      </c>
      <c r="W153" s="20">
        <f>SUM(Table2[[#This Row],[M4B]],Table2[[#This Row],[M4B_h]])</f>
        <v>4</v>
      </c>
      <c r="X153" s="20" t="str">
        <f t="shared" si="2"/>
        <v>ARTO MORO</v>
      </c>
      <c r="Y153" s="20" t="e">
        <f>IF(Table2[[#This Row],[NB BM_C_QTY+F]]="",Table2[[#This Row],[Column32]],INDEX([1]!db[QTY X],Table2[[#This Row],[NB BM_C_QTY+F]]))</f>
        <v>#REF!</v>
      </c>
      <c r="Z153" s="20" t="e">
        <f>IF(Table2[[#This Row],[NB BM_C_QTY+F]]="",Table2[[#This Row],[Column33]],INDEX([1]!db[STN X],Table2[[#This Row],[NB BM_C_QTY+F]]))</f>
        <v>#REF!</v>
      </c>
      <c r="AA153" s="20" t="e">
        <f>INDEX([1]!db[SUPPLIER],Table2[[#This Row],[NB BM_C_QTY+F]],0)</f>
        <v>#REF!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153" s="20" t="str">
        <f>Table2[[#This Row],[CONCAT]]&amp;LOWER(SUBSTITUTE(SUBSTITUTE(SUBSTITUTE(Table2[[#This Row],[KET]]&amp;"ARTO MORO"," ",""),")",""),"(",""))</f>
        <v>jangkasetjkms7524lsnartomoro</v>
      </c>
      <c r="AD153" s="20" t="e">
        <f>_xlfn.IFNA(MATCH(Table2[[#This Row],[Column2]],[1]!db[NB BM_C_QTY+F],0),"")</f>
        <v>#REF!</v>
      </c>
      <c r="AE153" s="20" t="e">
        <f>_xlfn.IFNA(MATCH(Table2[[#This Row],[Column2]],[2]!Table6[NB BM_C_QTY+F],0),"")</f>
        <v>#REF!</v>
      </c>
      <c r="AF153" s="20" t="e">
        <f>IF(Table2[[#This Row],[NB BM_C_QTY+F]]="",Table2[[#This Row],[KET]],"")</f>
        <v>#REF!</v>
      </c>
      <c r="AG153" s="20" t="e">
        <f>IF(Table2[[#This Row],[Column3]]="","",AJ152)</f>
        <v>#REF!</v>
      </c>
      <c r="AH153" s="20" t="e">
        <f>IF(Table2[[#This Row],[Column3]]="","",AK152)</f>
        <v>#REF!</v>
      </c>
      <c r="AJ153" s="9">
        <v>24</v>
      </c>
      <c r="AK153" s="9" t="s">
        <v>5293</v>
      </c>
    </row>
    <row r="154" spans="1:39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5006</v>
      </c>
      <c r="D154" s="16">
        <v>0</v>
      </c>
      <c r="E154" s="16" t="s">
        <v>2034</v>
      </c>
      <c r="F154" s="16" t="e">
        <f>_xlfn.IFNA(Table2[[#This Row],[NB BM_C_QTY+F]],"")</f>
        <v>#REF!</v>
      </c>
      <c r="G154" s="24">
        <f>IF(Table2[[#This Row],[M5B]]="",Table2[[#This Row],[M5B_h]],SUM(Table2[[#This Row],[M5B_h]],Table2[[#This Row],[M5B]]))</f>
        <v>0</v>
      </c>
      <c r="H154" s="19"/>
      <c r="I154" s="94">
        <f>IF(Table2[[#This Row],[M1A]]="",0,Table2[[#This Row],[M1A]]-Table2[[#This Row],[AWAL]]-Table2[[#This Row],[M1MA]]-Table2[[#This Row],[M1KE]])</f>
        <v>0</v>
      </c>
      <c r="J154" s="94">
        <f>SUMIF(Table6[NB BM_C_QTY+F],Table2[[#This Row],[Column2]],Table6[C])</f>
        <v>0</v>
      </c>
      <c r="K154" s="94">
        <f>-1*SUMIF(Table5[CONCAT],Table2[[#This Row],[Column2]],Table5[3])</f>
        <v>0</v>
      </c>
      <c r="L154" s="19"/>
      <c r="M154" s="17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 t="shared" si="2"/>
        <v>ARTO MORO</v>
      </c>
      <c r="Y154" s="20" t="e">
        <f>IF(Table2[[#This Row],[NB BM_C_QTY+F]]="",Table2[[#This Row],[Column32]],INDEX([1]!db[QTY X],Table2[[#This Row],[NB BM_C_QTY+F]]))</f>
        <v>#REF!</v>
      </c>
      <c r="Z154" s="20" t="e">
        <f>IF(Table2[[#This Row],[NB BM_C_QTY+F]]="",Table2[[#This Row],[Column33]],INDEX([1]!db[STN X],Table2[[#This Row],[NB BM_C_QTY+F]]))</f>
        <v>#REF!</v>
      </c>
      <c r="AA154" s="20" t="e">
        <f>INDEX([1]!db[SUPPLIER],Table2[[#This Row],[NB BM_C_QTY+F]],0)</f>
        <v>#REF!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154" s="20" t="str">
        <f>Table2[[#This Row],[CONCAT]]&amp;LOWER(SUBSTITUTE(SUBSTITUTE(SUBSTITUTE(Table2[[#This Row],[KET]]&amp;"ARTO MORO"," ",""),")",""),"(",""))</f>
        <v>jangkasetjkms40224lsnartomoro</v>
      </c>
      <c r="AD154" s="20" t="e">
        <f>_xlfn.IFNA(MATCH(Table2[[#This Row],[Column2]],[1]!db[NB BM_C_QTY+F],0),"")</f>
        <v>#REF!</v>
      </c>
      <c r="AE154" s="20" t="e">
        <f>_xlfn.IFNA(MATCH(Table2[[#This Row],[Column2]],[2]!Table6[NB BM_C_QTY+F],0),"")</f>
        <v>#REF!</v>
      </c>
      <c r="AF154" s="20" t="e">
        <f>IF(Table2[[#This Row],[NB BM_C_QTY+F]]="",Table2[[#This Row],[KET]],"")</f>
        <v>#REF!</v>
      </c>
      <c r="AG154" s="20" t="e">
        <f>IF(Table2[[#This Row],[Column3]]="","",AJ153)</f>
        <v>#REF!</v>
      </c>
      <c r="AH154" s="20" t="e">
        <f>IF(Table2[[#This Row],[Column3]]="","",AK153)</f>
        <v>#REF!</v>
      </c>
      <c r="AJ154" s="9">
        <v>24</v>
      </c>
      <c r="AK154" s="9" t="s">
        <v>5293</v>
      </c>
    </row>
    <row r="155" spans="1:39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5007</v>
      </c>
      <c r="D155" s="16">
        <v>0</v>
      </c>
      <c r="E155" s="16" t="s">
        <v>2034</v>
      </c>
      <c r="F155" s="16" t="e">
        <f>_xlfn.IFNA(Table2[[#This Row],[NB BM_C_QTY+F]],"")</f>
        <v>#REF!</v>
      </c>
      <c r="G155" s="24">
        <f>IF(Table2[[#This Row],[M5B]]="",Table2[[#This Row],[M5B_h]],SUM(Table2[[#This Row],[M5B_h]],Table2[[#This Row],[M5B]]))</f>
        <v>0</v>
      </c>
      <c r="H155" s="19"/>
      <c r="I155" s="94">
        <f>IF(Table2[[#This Row],[M1A]]="",0,Table2[[#This Row],[M1A]]-Table2[[#This Row],[AWAL]]-Table2[[#This Row],[M1MA]]-Table2[[#This Row],[M1KE]])</f>
        <v>0</v>
      </c>
      <c r="J155" s="94">
        <f>SUMIF(Table6[NB BM_C_QTY+F],Table2[[#This Row],[Column2]],Table6[C])</f>
        <v>0</v>
      </c>
      <c r="K155" s="94">
        <f>-1*SUMIF(Table5[CONCAT],Table2[[#This Row],[Column2]],Table5[3])</f>
        <v>0</v>
      </c>
      <c r="L155" s="19"/>
      <c r="M155" s="16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 t="shared" si="2"/>
        <v>ARTO MORO</v>
      </c>
      <c r="Y155" s="20" t="e">
        <f>IF(Table2[[#This Row],[NB BM_C_QTY+F]]="",Table2[[#This Row],[Column32]],INDEX([1]!db[QTY X],Table2[[#This Row],[NB BM_C_QTY+F]]))</f>
        <v>#REF!</v>
      </c>
      <c r="Z155" s="20" t="e">
        <f>IF(Table2[[#This Row],[NB BM_C_QTY+F]]="",Table2[[#This Row],[Column33]],INDEX([1]!db[STN X],Table2[[#This Row],[NB BM_C_QTY+F]]))</f>
        <v>#REF!</v>
      </c>
      <c r="AA155" s="20" t="e">
        <f>INDEX([1]!db[SUPPLIER],Table2[[#This Row],[NB BM_C_QTY+F]],0)</f>
        <v>#REF!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155" s="20" t="str">
        <f>Table2[[#This Row],[CONCAT]]&amp;LOWER(SUBSTITUTE(SUBSTITUTE(SUBSTITUTE(Table2[[#This Row],[KET]]&amp;"ARTO MORO"," ",""),")",""),"(",""))</f>
        <v>jangkasetjkms41024lsnartomoro</v>
      </c>
      <c r="AD155" s="20" t="e">
        <f>_xlfn.IFNA(MATCH(Table2[[#This Row],[Column2]],[1]!db[NB BM_C_QTY+F],0),"")</f>
        <v>#REF!</v>
      </c>
      <c r="AE155" s="20" t="e">
        <f>_xlfn.IFNA(MATCH(Table2[[#This Row],[Column2]],[2]!Table6[NB BM_C_QTY+F],0),"")</f>
        <v>#REF!</v>
      </c>
      <c r="AF155" s="20" t="e">
        <f>IF(Table2[[#This Row],[NB BM_C_QTY+F]]="",Table2[[#This Row],[KET]],"")</f>
        <v>#REF!</v>
      </c>
      <c r="AG155" s="20" t="e">
        <f>IF(Table2[[#This Row],[Column3]]="","",AJ154)</f>
        <v>#REF!</v>
      </c>
      <c r="AH155" s="20" t="e">
        <f>IF(Table2[[#This Row],[Column3]]="","",AK154)</f>
        <v>#REF!</v>
      </c>
      <c r="AJ155" s="9">
        <v>12</v>
      </c>
      <c r="AK155" s="9" t="s">
        <v>5293</v>
      </c>
    </row>
    <row r="156" spans="1:39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5276</v>
      </c>
      <c r="D156" s="16">
        <v>0</v>
      </c>
      <c r="E156" s="16" t="s">
        <v>2049</v>
      </c>
      <c r="F156" s="16" t="e">
        <f>_xlfn.IFNA(Table2[[#This Row],[NB BM_C_QTY+F]],"")</f>
        <v>#REF!</v>
      </c>
      <c r="G156" s="24">
        <f>IF(Table2[[#This Row],[M5B]]="",Table2[[#This Row],[M5B_h]],SUM(Table2[[#This Row],[M5B_h]],Table2[[#This Row],[M5B]]))</f>
        <v>0</v>
      </c>
      <c r="H156" s="19"/>
      <c r="I156" s="94">
        <f>IF(Table2[[#This Row],[M1A]]="",0,Table2[[#This Row],[M1A]]-Table2[[#This Row],[AWAL]]-Table2[[#This Row],[M1MA]]-Table2[[#This Row],[M1KE]])</f>
        <v>0</v>
      </c>
      <c r="J156" s="94">
        <f>SUMIF(Table6[NB BM_C_QTY+F],Table2[[#This Row],[Column2]],Table6[C])</f>
        <v>0</v>
      </c>
      <c r="K156" s="94">
        <f>-1*SUMIF(Table5[CONCAT],Table2[[#This Row],[Column2]],Table5[3])</f>
        <v>0</v>
      </c>
      <c r="L156" s="19"/>
      <c r="M156" s="16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 t="shared" si="2"/>
        <v>ARTO MORO</v>
      </c>
      <c r="Y156" s="20" t="e">
        <f>IF(Table2[[#This Row],[NB BM_C_QTY+F]]="",Table2[[#This Row],[Column32]],INDEX([1]!db[QTY X],Table2[[#This Row],[NB BM_C_QTY+F]]))</f>
        <v>#REF!</v>
      </c>
      <c r="Z156" s="20" t="e">
        <f>IF(Table2[[#This Row],[NB BM_C_QTY+F]]="",Table2[[#This Row],[Column33]],INDEX([1]!db[STN X],Table2[[#This Row],[NB BM_C_QTY+F]]))</f>
        <v>#REF!</v>
      </c>
      <c r="AA156" s="20" t="e">
        <f>INDEX([1]!db[SUPPLIER],Table2[[#This Row],[NB BM_C_QTY+F]],0)</f>
        <v>#REF!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156" s="20" t="str">
        <f>Table2[[#This Row],[CONCAT]]&amp;LOWER(SUBSTITUTE(SUBSTITUTE(SUBSTITUTE(Table2[[#This Row],[KET]]&amp;"ARTO MORO"," ",""),")",""),"(",""))</f>
        <v>jangkasetkenkoc201112lsnartomoro</v>
      </c>
      <c r="AD156" s="20" t="e">
        <f>_xlfn.IFNA(MATCH(Table2[[#This Row],[Column2]],[1]!db[NB BM_C_QTY+F],0),"")</f>
        <v>#REF!</v>
      </c>
      <c r="AE156" s="20" t="e">
        <f>_xlfn.IFNA(MATCH(Table2[[#This Row],[Column2]],[2]!Table6[NB BM_C_QTY+F],0),"")</f>
        <v>#REF!</v>
      </c>
      <c r="AF156" s="20" t="e">
        <f>IF(Table2[[#This Row],[NB BM_C_QTY+F]]="",Table2[[#This Row],[KET]],"")</f>
        <v>#REF!</v>
      </c>
      <c r="AG156" s="20" t="e">
        <f>IF(Table2[[#This Row],[Column3]]="","",AJ155)</f>
        <v>#REF!</v>
      </c>
      <c r="AH156" s="20" t="e">
        <f>IF(Table2[[#This Row],[Column3]]="","",AK155)</f>
        <v>#REF!</v>
      </c>
      <c r="AJ156" s="9">
        <v>24</v>
      </c>
      <c r="AK156" s="9" t="s">
        <v>5293</v>
      </c>
    </row>
    <row r="157" spans="1:39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2077</v>
      </c>
      <c r="D157" s="16">
        <v>0</v>
      </c>
      <c r="E157" s="16" t="s">
        <v>2034</v>
      </c>
      <c r="F157" s="16" t="e">
        <f>_xlfn.IFNA(Table2[[#This Row],[NB BM_C_QTY+F]],"")</f>
        <v>#REF!</v>
      </c>
      <c r="G157" s="24">
        <f>IF(Table2[[#This Row],[M5B]]="",Table2[[#This Row],[M5B_h]],SUM(Table2[[#This Row],[M5B_h]],Table2[[#This Row],[M5B]]))</f>
        <v>0</v>
      </c>
      <c r="H157" s="18"/>
      <c r="I157" s="94">
        <f>IF(Table2[[#This Row],[M1A]]="",0,Table2[[#This Row],[M1A]]-Table2[[#This Row],[AWAL]]-Table2[[#This Row],[M1MA]]-Table2[[#This Row],[M1KE]])</f>
        <v>0</v>
      </c>
      <c r="J157" s="94">
        <f>SUMIF(Table6[NB BM_C_QTY+F],Table2[[#This Row],[Column2]],Table6[C])</f>
        <v>0</v>
      </c>
      <c r="K157" s="94">
        <f>-1*SUMIF(Table5[CONCAT],Table2[[#This Row],[Column2]],Table5[3])</f>
        <v>0</v>
      </c>
      <c r="L157" s="18"/>
      <c r="M157" s="16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P157" s="9"/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 t="shared" si="2"/>
        <v>ARTO MORO</v>
      </c>
      <c r="Y157" s="20" t="e">
        <f>IF(Table2[[#This Row],[NB BM_C_QTY+F]]="",Table2[[#This Row],[Column32]],INDEX([1]!db[QTY X],Table2[[#This Row],[NB BM_C_QTY+F]]))</f>
        <v>#REF!</v>
      </c>
      <c r="Z157" s="20" t="e">
        <f>IF(Table2[[#This Row],[NB BM_C_QTY+F]]="",Table2[[#This Row],[Column33]],INDEX([1]!db[STN X],Table2[[#This Row],[NB BM_C_QTY+F]]))</f>
        <v>#REF!</v>
      </c>
      <c r="AA157" s="20" t="e">
        <f>INDEX([1]!db[SUPPLIER],Table2[[#This Row],[NB BM_C_QTY+F]],0)</f>
        <v>#REF!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157" s="20" t="str">
        <f>Table2[[#This Row],[CONCAT]]&amp;LOWER(SUBSTITUTE(SUBSTITUTE(SUBSTITUTE(Table2[[#This Row],[KET]]&amp;"ARTO MORO"," ",""),")",""),"(",""))</f>
        <v>jangkasetkenkoc28824lsnartomoro</v>
      </c>
      <c r="AD157" s="20" t="e">
        <f>_xlfn.IFNA(MATCH(Table2[[#This Row],[Column2]],[1]!db[NB BM_C_QTY+F],0),"")</f>
        <v>#REF!</v>
      </c>
      <c r="AE157" s="20" t="e">
        <f>_xlfn.IFNA(MATCH(Table2[[#This Row],[Column2]],[2]!Table6[NB BM_C_QTY+F],0),"")</f>
        <v>#REF!</v>
      </c>
      <c r="AF157" s="20" t="e">
        <f>IF(Table2[[#This Row],[NB BM_C_QTY+F]]="",Table2[[#This Row],[KET]],"")</f>
        <v>#REF!</v>
      </c>
      <c r="AG157" s="20" t="e">
        <f>IF(Table2[[#This Row],[Column3]]="","",AJ156)</f>
        <v>#REF!</v>
      </c>
      <c r="AH157" s="20" t="e">
        <f>IF(Table2[[#This Row],[Column3]]="","",AK156)</f>
        <v>#REF!</v>
      </c>
      <c r="AJ157" s="9">
        <v>50</v>
      </c>
      <c r="AK157" s="9" t="s">
        <v>5295</v>
      </c>
    </row>
    <row r="158" spans="1:39">
      <c r="A158" s="14">
        <f ca="1">IF(Table2[[#This Row],[TT]]&lt;1,"",(COUNT(INDIRECT("a"&amp;ROW(Table2[[#Headers],[//]])&amp;":a"&amp;ROW()-1))+1))</f>
        <v>55</v>
      </c>
      <c r="B158" s="14"/>
      <c r="C158" s="9" t="s">
        <v>1969</v>
      </c>
      <c r="D158" s="16">
        <v>3</v>
      </c>
      <c r="E158" s="16" t="s">
        <v>2166</v>
      </c>
      <c r="F158" s="16" t="e">
        <f>_xlfn.IFNA(Table2[[#This Row],[NB BM_C_QTY+F]],"")</f>
        <v>#REF!</v>
      </c>
      <c r="G158" s="24">
        <f>IF(Table2[[#This Row],[M5B]]="",Table2[[#This Row],[M5B_h]],SUM(Table2[[#This Row],[M5B_h]],Table2[[#This Row],[M5B]]))</f>
        <v>3</v>
      </c>
      <c r="H158" s="18"/>
      <c r="I158" s="94">
        <f>IF(Table2[[#This Row],[M1A]]="",0,Table2[[#This Row],[M1A]]-Table2[[#This Row],[AWAL]]-Table2[[#This Row],[M1MA]]-Table2[[#This Row],[M1KE]])</f>
        <v>0</v>
      </c>
      <c r="J158" s="94">
        <f>SUMIF(Table6[NB BM_C_QTY+F],Table2[[#This Row],[Column2]],Table6[C])</f>
        <v>0</v>
      </c>
      <c r="K158" s="94">
        <f>-1*SUMIF(Table5[CONCAT],Table2[[#This Row],[Column2]],Table5[3])</f>
        <v>0</v>
      </c>
      <c r="L158" s="18"/>
      <c r="M158" s="16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P158" s="9"/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3</v>
      </c>
      <c r="U158" s="20">
        <f>SUM(Table2[[#This Row],[M2B]],Table2[[#This Row],[M2B_h]])</f>
        <v>3</v>
      </c>
      <c r="V158" s="20">
        <f>SUM(Table2[[#This Row],[M3B]],Table2[[#This Row],[M3B_h]])</f>
        <v>3</v>
      </c>
      <c r="W158" s="20">
        <f>SUM(Table2[[#This Row],[M4B]],Table2[[#This Row],[M4B_h]])</f>
        <v>3</v>
      </c>
      <c r="X158" s="20" t="str">
        <f t="shared" si="2"/>
        <v>ARTO MORO</v>
      </c>
      <c r="Y158" s="20" t="e">
        <f>IF(Table2[[#This Row],[NB BM_C_QTY+F]]="",Table2[[#This Row],[Column32]],INDEX([1]!db[QTY X],Table2[[#This Row],[NB BM_C_QTY+F]]))</f>
        <v>#REF!</v>
      </c>
      <c r="Z158" s="20" t="e">
        <f>IF(Table2[[#This Row],[NB BM_C_QTY+F]]="",Table2[[#This Row],[Column33]],INDEX([1]!db[STN X],Table2[[#This Row],[NB BM_C_QTY+F]]))</f>
        <v>#REF!</v>
      </c>
      <c r="AA158" s="20" t="e">
        <f>INDEX([1]!db[SUPPLIER],Table2[[#This Row],[NB BM_C_QTY+F]],0)</f>
        <v>#REF!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158" s="20" t="str">
        <f>Table2[[#This Row],[CONCAT]]&amp;LOWER(SUBSTITUTE(SUBSTITUTE(SUBSTITUTE(Table2[[#This Row],[KET]]&amp;"ARTO MORO"," ",""),")",""),"(",""))</f>
        <v>karbonsbdoubleb50pakartomoro</v>
      </c>
      <c r="AD158" s="20" t="e">
        <f>_xlfn.IFNA(MATCH(Table2[[#This Row],[Column2]],[1]!db[NB BM_C_QTY+F],0),"")</f>
        <v>#REF!</v>
      </c>
      <c r="AE158" s="20" t="e">
        <f>_xlfn.IFNA(MATCH(Table2[[#This Row],[Column2]],[2]!Table6[NB BM_C_QTY+F],0),"")</f>
        <v>#REF!</v>
      </c>
      <c r="AF158" s="20" t="e">
        <f>IF(Table2[[#This Row],[NB BM_C_QTY+F]]="",Table2[[#This Row],[KET]],"")</f>
        <v>#REF!</v>
      </c>
      <c r="AG158" s="20" t="e">
        <f>IF(Table2[[#This Row],[Column3]]="","",AJ157)</f>
        <v>#REF!</v>
      </c>
      <c r="AH158" s="20" t="e">
        <f>IF(Table2[[#This Row],[Column3]]="","",AK157)</f>
        <v>#REF!</v>
      </c>
      <c r="AJ158" s="9">
        <v>10</v>
      </c>
      <c r="AK158" s="9" t="s">
        <v>5295</v>
      </c>
    </row>
    <row r="159" spans="1:39">
      <c r="A159" s="14">
        <f ca="1">IF(Table2[[#This Row],[TT]]&lt;1,"",(COUNT(INDIRECT("a"&amp;ROW(Table2[[#Headers],[//]])&amp;":a"&amp;ROW()-1))+1))</f>
        <v>56</v>
      </c>
      <c r="B159" s="14"/>
      <c r="C159" s="9" t="s">
        <v>5198</v>
      </c>
      <c r="D159" s="16">
        <v>26</v>
      </c>
      <c r="E159" s="16" t="s">
        <v>3595</v>
      </c>
      <c r="F159" s="17" t="e">
        <f>_xlfn.IFNA(Table2[[#This Row],[NB BM_C_QTY+F]],"")</f>
        <v>#REF!</v>
      </c>
      <c r="G159" s="24">
        <f>IF(Table2[[#This Row],[M5B]]="",Table2[[#This Row],[M5B_h]],SUM(Table2[[#This Row],[M5B_h]],Table2[[#This Row],[M5B]]))</f>
        <v>26</v>
      </c>
      <c r="H159" s="19"/>
      <c r="I159" s="94">
        <f>IF(Table2[[#This Row],[M1A]]="",0,Table2[[#This Row],[M1A]]-Table2[[#This Row],[AWAL]]-Table2[[#This Row],[M1MA]]-Table2[[#This Row],[M1KE]])</f>
        <v>0</v>
      </c>
      <c r="J159" s="94">
        <f>SUMIF(Table6[NB BM_C_QTY+F],Table2[[#This Row],[Column2]],Table6[C])</f>
        <v>0</v>
      </c>
      <c r="K159" s="94">
        <f>-1*SUMIF(Table5[CONCAT],Table2[[#This Row],[Column2]],Table5[3])</f>
        <v>0</v>
      </c>
      <c r="L159" s="19"/>
      <c r="M159" s="90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P159" s="25"/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26</v>
      </c>
      <c r="U159" s="20">
        <f>SUM(Table2[[#This Row],[M2B]],Table2[[#This Row],[M2B_h]])</f>
        <v>26</v>
      </c>
      <c r="V159" s="20">
        <f>SUM(Table2[[#This Row],[M3B]],Table2[[#This Row],[M3B_h]])</f>
        <v>26</v>
      </c>
      <c r="W159" s="20">
        <f>SUM(Table2[[#This Row],[M4B]],Table2[[#This Row],[M4B_h]])</f>
        <v>26</v>
      </c>
      <c r="X159" s="20" t="str">
        <f t="shared" si="2"/>
        <v>ARTO MORO</v>
      </c>
      <c r="Y159" s="20" t="e">
        <f>IF(Table2[[#This Row],[NB BM_C_QTY+F]]="",Table2[[#This Row],[Column32]],INDEX([1]!db[QTY X],Table2[[#This Row],[NB BM_C_QTY+F]]))</f>
        <v>#REF!</v>
      </c>
      <c r="Z159" s="20" t="e">
        <f>IF(Table2[[#This Row],[NB BM_C_QTY+F]]="",Table2[[#This Row],[Column33]],INDEX([1]!db[STN X],Table2[[#This Row],[NB BM_C_QTY+F]]))</f>
        <v>#REF!</v>
      </c>
      <c r="AA159" s="20" t="e">
        <f>INDEX([1]!db[SUPPLIER],Table2[[#This Row],[NB BM_C_QTY+F]],0)</f>
        <v>#REF!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kartustockfoliohj20k6</v>
      </c>
      <c r="AC159" s="20" t="str">
        <f>Table2[[#This Row],[CONCAT]]&amp;LOWER(SUBSTITUTE(SUBSTITUTE(SUBSTITUTE(Table2[[#This Row],[KET]]&amp;"ARTO MORO"," ",""),")",""),"(",""))</f>
        <v>kartustockfoliohj20k610pakartomoro</v>
      </c>
      <c r="AD159" s="20" t="e">
        <f>_xlfn.IFNA(MATCH(Table2[[#This Row],[Column2]],[1]!db[NB BM_C_QTY+F],0),"")</f>
        <v>#REF!</v>
      </c>
      <c r="AE159" s="20" t="e">
        <f>_xlfn.IFNA(MATCH(Table2[[#This Row],[Column2]],[2]!Table6[NB BM_C_QTY+F],0),"")</f>
        <v>#REF!</v>
      </c>
      <c r="AF159" s="20" t="e">
        <f>IF(Table2[[#This Row],[NB BM_C_QTY+F]]="",Table2[[#This Row],[KET]],"")</f>
        <v>#REF!</v>
      </c>
      <c r="AG159" s="20" t="e">
        <f>IF(Table2[[#This Row],[Column3]]="","",AJ158)</f>
        <v>#REF!</v>
      </c>
      <c r="AH159" s="20" t="e">
        <f>IF(Table2[[#This Row],[Column3]]="","",AK158)</f>
        <v>#REF!</v>
      </c>
      <c r="AJ159" s="9">
        <v>10</v>
      </c>
      <c r="AK159" s="9" t="s">
        <v>5295</v>
      </c>
    </row>
    <row r="160" spans="1:39">
      <c r="A160" s="14">
        <f ca="1">IF(Table2[[#This Row],[TT]]&lt;1,"",(COUNT(INDIRECT("a"&amp;ROW(Table2[[#Headers],[//]])&amp;":a"&amp;ROW()-1))+1))</f>
        <v>57</v>
      </c>
      <c r="B160" s="14"/>
      <c r="C160" s="9" t="s">
        <v>5199</v>
      </c>
      <c r="D160" s="16">
        <v>17</v>
      </c>
      <c r="E160" s="16" t="s">
        <v>3595</v>
      </c>
      <c r="F160" s="17" t="e">
        <f>_xlfn.IFNA(Table2[[#This Row],[NB BM_C_QTY+F]],"")</f>
        <v>#REF!</v>
      </c>
      <c r="G160" s="24">
        <f>IF(Table2[[#This Row],[M5B]]="",Table2[[#This Row],[M5B_h]],SUM(Table2[[#This Row],[M5B_h]],Table2[[#This Row],[M5B]]))</f>
        <v>17</v>
      </c>
      <c r="H160" s="19"/>
      <c r="I160" s="94">
        <f>IF(Table2[[#This Row],[M1A]]="",0,Table2[[#This Row],[M1A]]-Table2[[#This Row],[AWAL]]-Table2[[#This Row],[M1MA]]-Table2[[#This Row],[M1KE]])</f>
        <v>0</v>
      </c>
      <c r="J160" s="94">
        <f>SUMIF(Table6[NB BM_C_QTY+F],Table2[[#This Row],[Column2]],Table6[C])</f>
        <v>0</v>
      </c>
      <c r="K160" s="94">
        <f>-1*SUMIF(Table5[CONCAT],Table2[[#This Row],[Column2]],Table5[3])</f>
        <v>0</v>
      </c>
      <c r="L160" s="19"/>
      <c r="M160" s="90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P160" s="25"/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17</v>
      </c>
      <c r="U160" s="20">
        <f>SUM(Table2[[#This Row],[M2B]],Table2[[#This Row],[M2B_h]])</f>
        <v>17</v>
      </c>
      <c r="V160" s="20">
        <f>SUM(Table2[[#This Row],[M3B]],Table2[[#This Row],[M3B_h]])</f>
        <v>17</v>
      </c>
      <c r="W160" s="20">
        <f>SUM(Table2[[#This Row],[M4B]],Table2[[#This Row],[M4B_h]])</f>
        <v>17</v>
      </c>
      <c r="X160" s="20" t="str">
        <f t="shared" si="2"/>
        <v>ARTO MORO</v>
      </c>
      <c r="Y160" s="20" t="e">
        <f>IF(Table2[[#This Row],[NB BM_C_QTY+F]]="",Table2[[#This Row],[Column32]],INDEX([1]!db[QTY X],Table2[[#This Row],[NB BM_C_QTY+F]]))</f>
        <v>#REF!</v>
      </c>
      <c r="Z160" s="20" t="e">
        <f>IF(Table2[[#This Row],[NB BM_C_QTY+F]]="",Table2[[#This Row],[Column33]],INDEX([1]!db[STN X],Table2[[#This Row],[NB BM_C_QTY+F]]))</f>
        <v>#REF!</v>
      </c>
      <c r="AA160" s="20" t="e">
        <f>INDEX([1]!db[SUPPLIER],Table2[[#This Row],[NB BM_C_QTY+F]],0)</f>
        <v>#REF!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kartustockfoliom16b1</v>
      </c>
      <c r="AC160" s="20" t="str">
        <f>Table2[[#This Row],[CONCAT]]&amp;LOWER(SUBSTITUTE(SUBSTITUTE(SUBSTITUTE(Table2[[#This Row],[KET]]&amp;"ARTO MORO"," ",""),")",""),"(",""))</f>
        <v>kartustockfoliom16b110pakartomoro</v>
      </c>
      <c r="AD160" s="20" t="e">
        <f>_xlfn.IFNA(MATCH(Table2[[#This Row],[Column2]],[1]!db[NB BM_C_QTY+F],0),"")</f>
        <v>#REF!</v>
      </c>
      <c r="AE160" s="20" t="e">
        <f>_xlfn.IFNA(MATCH(Table2[[#This Row],[Column2]],[2]!Table6[NB BM_C_QTY+F],0),"")</f>
        <v>#REF!</v>
      </c>
      <c r="AF160" s="20" t="e">
        <f>IF(Table2[[#This Row],[NB BM_C_QTY+F]]="",Table2[[#This Row],[KET]],"")</f>
        <v>#REF!</v>
      </c>
      <c r="AG160" s="20" t="e">
        <f>IF(Table2[[#This Row],[Column3]]="","",AJ159)</f>
        <v>#REF!</v>
      </c>
      <c r="AH160" s="20" t="e">
        <f>IF(Table2[[#This Row],[Column3]]="","",AK159)</f>
        <v>#REF!</v>
      </c>
      <c r="AJ160" s="9">
        <v>10</v>
      </c>
      <c r="AK160" s="9" t="s">
        <v>5295</v>
      </c>
    </row>
    <row r="161" spans="1:38">
      <c r="A161" s="14">
        <f ca="1">IF(Table2[[#This Row],[TT]]&lt;1,"",(COUNT(INDIRECT("a"&amp;ROW(Table2[[#Headers],[//]])&amp;":a"&amp;ROW()-1))+1))</f>
        <v>58</v>
      </c>
      <c r="B161" s="14"/>
      <c r="C161" s="9" t="s">
        <v>3594</v>
      </c>
      <c r="D161" s="16">
        <v>14</v>
      </c>
      <c r="E161" s="16" t="s">
        <v>3595</v>
      </c>
      <c r="F161" s="17" t="e">
        <f>_xlfn.IFNA(Table2[[#This Row],[NB BM_C_QTY+F]],"")</f>
        <v>#REF!</v>
      </c>
      <c r="G161" s="24">
        <f>IF(Table2[[#This Row],[M5B]]="",Table2[[#This Row],[M5B_h]],SUM(Table2[[#This Row],[M5B_h]],Table2[[#This Row],[M5B]]))</f>
        <v>13</v>
      </c>
      <c r="H161" s="19"/>
      <c r="I161" s="94">
        <f>IF(Table2[[#This Row],[M1A]]="",0,Table2[[#This Row],[M1A]]-Table2[[#This Row],[AWAL]]-Table2[[#This Row],[M1MA]]-Table2[[#This Row],[M1KE]])</f>
        <v>0</v>
      </c>
      <c r="J161" s="94">
        <f>SUMIF(Table6[NB BM_C_QTY+F],Table2[[#This Row],[Column2]],Table6[C])</f>
        <v>0</v>
      </c>
      <c r="K161" s="94">
        <f>-1*SUMIF(Table5[CONCAT],Table2[[#This Row],[Column2]],Table5[3])</f>
        <v>-1</v>
      </c>
      <c r="L161" s="19"/>
      <c r="M161" s="90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P161" s="25"/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13</v>
      </c>
      <c r="U161" s="20">
        <f>SUM(Table2[[#This Row],[M2B]],Table2[[#This Row],[M2B_h]])</f>
        <v>13</v>
      </c>
      <c r="V161" s="20">
        <f>SUM(Table2[[#This Row],[M3B]],Table2[[#This Row],[M3B_h]])</f>
        <v>13</v>
      </c>
      <c r="W161" s="20">
        <f>SUM(Table2[[#This Row],[M4B]],Table2[[#This Row],[M4B_h]])</f>
        <v>13</v>
      </c>
      <c r="X161" s="20" t="str">
        <f t="shared" si="2"/>
        <v>ARTO MORO</v>
      </c>
      <c r="Y161" s="20" t="e">
        <f>IF(Table2[[#This Row],[NB BM_C_QTY+F]]="",Table2[[#This Row],[Column32]],INDEX([1]!db[QTY X],Table2[[#This Row],[NB BM_C_QTY+F]]))</f>
        <v>#REF!</v>
      </c>
      <c r="Z161" s="20" t="e">
        <f>IF(Table2[[#This Row],[NB BM_C_QTY+F]]="",Table2[[#This Row],[Column33]],INDEX([1]!db[STN X],Table2[[#This Row],[NB BM_C_QTY+F]]))</f>
        <v>#REF!</v>
      </c>
      <c r="AA161" s="20" t="e">
        <f>INDEX([1]!db[SUPPLIER],Table2[[#This Row],[NB BM_C_QTY+F]],0)</f>
        <v>#REF!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161" s="20" t="str">
        <f>Table2[[#This Row],[CONCAT]]&amp;LOWER(SUBSTITUTE(SUBSTITUTE(SUBSTITUTE(Table2[[#This Row],[KET]]&amp;"ARTO MORO"," ",""),")",""),"(",""))</f>
        <v>kartustockfoliop10pakartomoro</v>
      </c>
      <c r="AD161" s="20" t="e">
        <f>_xlfn.IFNA(MATCH(Table2[[#This Row],[Column2]],[1]!db[NB BM_C_QTY+F],0),"")</f>
        <v>#REF!</v>
      </c>
      <c r="AE161" s="20" t="e">
        <f>_xlfn.IFNA(MATCH(Table2[[#This Row],[Column2]],[2]!Table6[NB BM_C_QTY+F],0),"")</f>
        <v>#REF!</v>
      </c>
      <c r="AF161" s="20" t="e">
        <f>IF(Table2[[#This Row],[NB BM_C_QTY+F]]="",Table2[[#This Row],[KET]],"")</f>
        <v>#REF!</v>
      </c>
      <c r="AG161" s="20" t="e">
        <f>IF(Table2[[#This Row],[Column3]]="","",AJ160)</f>
        <v>#REF!</v>
      </c>
      <c r="AH161" s="20" t="e">
        <f>IF(Table2[[#This Row],[Column3]]="","",AK160)</f>
        <v>#REF!</v>
      </c>
      <c r="AJ161" s="9">
        <v>20</v>
      </c>
      <c r="AK161" s="9" t="s">
        <v>5295</v>
      </c>
    </row>
    <row r="162" spans="1:38">
      <c r="A162" s="14">
        <f ca="1">IF(Table2[[#This Row],[TT]]&lt;1,"",(COUNT(INDIRECT("a"&amp;ROW(Table2[[#Headers],[//]])&amp;":a"&amp;ROW()-1))+1))</f>
        <v>59</v>
      </c>
      <c r="B162" s="14"/>
      <c r="C162" s="9" t="s">
        <v>5197</v>
      </c>
      <c r="D162" s="16">
        <v>6</v>
      </c>
      <c r="E162" s="16" t="s">
        <v>2167</v>
      </c>
      <c r="F162" s="17" t="e">
        <f>_xlfn.IFNA(Table2[[#This Row],[NB BM_C_QTY+F]],"")</f>
        <v>#REF!</v>
      </c>
      <c r="G162" s="24">
        <f>IF(Table2[[#This Row],[M5B]]="",Table2[[#This Row],[M5B_h]],SUM(Table2[[#This Row],[M5B_h]],Table2[[#This Row],[M5B]]))</f>
        <v>6</v>
      </c>
      <c r="H162" s="19"/>
      <c r="I162" s="94">
        <f>IF(Table2[[#This Row],[M1A]]="",0,Table2[[#This Row],[M1A]]-Table2[[#This Row],[AWAL]]-Table2[[#This Row],[M1MA]]-Table2[[#This Row],[M1KE]])</f>
        <v>0</v>
      </c>
      <c r="J162" s="94">
        <f>SUMIF(Table6[NB BM_C_QTY+F],Table2[[#This Row],[Column2]],Table6[C])</f>
        <v>0</v>
      </c>
      <c r="K162" s="94">
        <f>-1*SUMIF(Table5[CONCAT],Table2[[#This Row],[Column2]],Table5[3])</f>
        <v>0</v>
      </c>
      <c r="L162" s="19"/>
      <c r="M162" s="90" t="str">
        <f>IF(Table2[[#This Row],[M2A]]="","",SUM(Table2[[#This Row],[M2A]]-Table2[[#This Row],[M2B_h]]))</f>
        <v/>
      </c>
      <c r="O162" s="17" t="str">
        <f>IF(Table2[[#This Row],[M3A]]="","",SUM(Table2[[#This Row],[M3A]]-Table2[[#This Row],[M3B_h]]))</f>
        <v/>
      </c>
      <c r="P162" s="25"/>
      <c r="Q162" s="17" t="str">
        <f>IF(Table2[[#This Row],[M4A]]="","",SUM(Table2[[#This Row],[M4A]]-Table2[[#This Row],[M4B_h]]))</f>
        <v/>
      </c>
      <c r="R162" s="17"/>
      <c r="S162" s="17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6</v>
      </c>
      <c r="U162" s="20">
        <f>SUM(Table2[[#This Row],[M2B]],Table2[[#This Row],[M2B_h]])</f>
        <v>6</v>
      </c>
      <c r="V162" s="20">
        <f>SUM(Table2[[#This Row],[M3B]],Table2[[#This Row],[M3B_h]])</f>
        <v>6</v>
      </c>
      <c r="W162" s="20">
        <f>SUM(Table2[[#This Row],[M4B]],Table2[[#This Row],[M4B_h]])</f>
        <v>6</v>
      </c>
      <c r="X162" s="20" t="str">
        <f t="shared" si="2"/>
        <v>ARTO MORO</v>
      </c>
      <c r="Y162" s="20" t="e">
        <f>IF(Table2[[#This Row],[NB BM_C_QTY+F]]="",Table2[[#This Row],[Column32]],INDEX([1]!db[QTY X],Table2[[#This Row],[NB BM_C_QTY+F]]))</f>
        <v>#REF!</v>
      </c>
      <c r="Z162" s="20" t="e">
        <f>IF(Table2[[#This Row],[NB BM_C_QTY+F]]="",Table2[[#This Row],[Column33]],INDEX([1]!db[STN X],Table2[[#This Row],[NB BM_C_QTY+F]]))</f>
        <v>#REF!</v>
      </c>
      <c r="AA162" s="20" t="e">
        <f>INDEX([1]!db[SUPPLIER],Table2[[#This Row],[NB BM_C_QTY+F]],0)</f>
        <v>#REF!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kartustockkwartohj3m3</v>
      </c>
      <c r="AC162" s="20" t="str">
        <f>Table2[[#This Row],[CONCAT]]&amp;LOWER(SUBSTITUTE(SUBSTITUTE(SUBSTITUTE(Table2[[#This Row],[KET]]&amp;"ARTO MORO"," ",""),")",""),"(",""))</f>
        <v>kartustockkwartohj3m320pakartomoro</v>
      </c>
      <c r="AD162" s="20" t="e">
        <f>_xlfn.IFNA(MATCH(Table2[[#This Row],[Column2]],[1]!db[NB BM_C_QTY+F],0),"")</f>
        <v>#REF!</v>
      </c>
      <c r="AE162" s="20" t="e">
        <f>_xlfn.IFNA(MATCH(Table2[[#This Row],[Column2]],[2]!Table6[NB BM_C_QTY+F],0),"")</f>
        <v>#REF!</v>
      </c>
      <c r="AF162" s="20" t="e">
        <f>IF(Table2[[#This Row],[NB BM_C_QTY+F]]="",Table2[[#This Row],[KET]],"")</f>
        <v>#REF!</v>
      </c>
      <c r="AG162" s="20" t="e">
        <f>IF(Table2[[#This Row],[Column3]]="","",AJ161)</f>
        <v>#REF!</v>
      </c>
      <c r="AH162" s="20" t="e">
        <f>IF(Table2[[#This Row],[Column3]]="","",AK161)</f>
        <v>#REF!</v>
      </c>
      <c r="AJ162" s="9">
        <v>20</v>
      </c>
      <c r="AK162" s="9" t="s">
        <v>5295</v>
      </c>
    </row>
    <row r="163" spans="1:38">
      <c r="A163" s="14">
        <f ca="1">IF(Table2[[#This Row],[TT]]&lt;1,"",(COUNT(INDIRECT("a"&amp;ROW(Table2[[#Headers],[//]])&amp;":a"&amp;ROW()-1))+1))</f>
        <v>60</v>
      </c>
      <c r="B163" s="14"/>
      <c r="C163" s="9" t="s">
        <v>5196</v>
      </c>
      <c r="D163" s="16">
        <v>4</v>
      </c>
      <c r="E163" s="16" t="s">
        <v>2167</v>
      </c>
      <c r="F163" s="17" t="e">
        <f>_xlfn.IFNA(Table2[[#This Row],[NB BM_C_QTY+F]],"")</f>
        <v>#REF!</v>
      </c>
      <c r="G163" s="24">
        <f>IF(Table2[[#This Row],[M5B]]="",Table2[[#This Row],[M5B_h]],SUM(Table2[[#This Row],[M5B_h]],Table2[[#This Row],[M5B]]))</f>
        <v>4</v>
      </c>
      <c r="H163" s="19"/>
      <c r="I163" s="94">
        <f>IF(Table2[[#This Row],[M1A]]="",0,Table2[[#This Row],[M1A]]-Table2[[#This Row],[AWAL]]-Table2[[#This Row],[M1MA]]-Table2[[#This Row],[M1KE]])</f>
        <v>0</v>
      </c>
      <c r="J163" s="94">
        <f>SUMIF(Table6[NB BM_C_QTY+F],Table2[[#This Row],[Column2]],Table6[C])</f>
        <v>0</v>
      </c>
      <c r="K163" s="94">
        <f>-1*SUMIF(Table5[CONCAT],Table2[[#This Row],[Column2]],Table5[3])</f>
        <v>0</v>
      </c>
      <c r="L163" s="19"/>
      <c r="M163" s="17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P163" s="25"/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4</v>
      </c>
      <c r="U163" s="20">
        <f>SUM(Table2[[#This Row],[M2B]],Table2[[#This Row],[M2B_h]])</f>
        <v>4</v>
      </c>
      <c r="V163" s="20">
        <f>SUM(Table2[[#This Row],[M3B]],Table2[[#This Row],[M3B_h]])</f>
        <v>4</v>
      </c>
      <c r="W163" s="20">
        <f>SUM(Table2[[#This Row],[M4B]],Table2[[#This Row],[M4B_h]])</f>
        <v>4</v>
      </c>
      <c r="X163" s="20" t="str">
        <f t="shared" si="2"/>
        <v>ARTO MORO</v>
      </c>
      <c r="Y163" s="20" t="e">
        <f>IF(Table2[[#This Row],[NB BM_C_QTY+F]]="",Table2[[#This Row],[Column32]],INDEX([1]!db[QTY X],Table2[[#This Row],[NB BM_C_QTY+F]]))</f>
        <v>#REF!</v>
      </c>
      <c r="Z163" s="20" t="e">
        <f>IF(Table2[[#This Row],[NB BM_C_QTY+F]]="",Table2[[#This Row],[Column33]],INDEX([1]!db[STN X],Table2[[#This Row],[NB BM_C_QTY+F]]))</f>
        <v>#REF!</v>
      </c>
      <c r="AA163" s="20" t="e">
        <f>INDEX([1]!db[SUPPLIER],Table2[[#This Row],[NB BM_C_QTY+F]],0)</f>
        <v>#REF!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kartustockkwartop2k2</v>
      </c>
      <c r="AC163" s="20" t="str">
        <f>Table2[[#This Row],[CONCAT]]&amp;LOWER(SUBSTITUTE(SUBSTITUTE(SUBSTITUTE(Table2[[#This Row],[KET]]&amp;"ARTO MORO"," ",""),")",""),"(",""))</f>
        <v>kartustockkwartop2k220pakartomoro</v>
      </c>
      <c r="AD163" s="20" t="e">
        <f>_xlfn.IFNA(MATCH(Table2[[#This Row],[Column2]],[1]!db[NB BM_C_QTY+F],0),"")</f>
        <v>#REF!</v>
      </c>
      <c r="AE163" s="20" t="e">
        <f>_xlfn.IFNA(MATCH(Table2[[#This Row],[Column2]],[2]!Table6[NB BM_C_QTY+F],0),"")</f>
        <v>#REF!</v>
      </c>
      <c r="AF163" s="20" t="e">
        <f>IF(Table2[[#This Row],[NB BM_C_QTY+F]]="",Table2[[#This Row],[KET]],"")</f>
        <v>#REF!</v>
      </c>
      <c r="AG163" s="20" t="e">
        <f>IF(Table2[[#This Row],[Column3]]="","",AJ162)</f>
        <v>#REF!</v>
      </c>
      <c r="AH163" s="20" t="e">
        <f>IF(Table2[[#This Row],[Column3]]="","",AK162)</f>
        <v>#REF!</v>
      </c>
      <c r="AJ163" s="9">
        <v>200</v>
      </c>
      <c r="AK163" s="9" t="s">
        <v>5300</v>
      </c>
    </row>
    <row r="164" spans="1:38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4204</v>
      </c>
      <c r="D164" s="16">
        <v>0</v>
      </c>
      <c r="E164" s="16" t="s">
        <v>2446</v>
      </c>
      <c r="F164" s="16" t="e">
        <f>_xlfn.IFNA(Table2[[#This Row],[NB BM_C_QTY+F]],"")</f>
        <v>#REF!</v>
      </c>
      <c r="G164" s="24">
        <f>IF(Table2[[#This Row],[M5B]]="",Table2[[#This Row],[M5B_h]],SUM(Table2[[#This Row],[M5B_h]],Table2[[#This Row],[M5B]]))</f>
        <v>0</v>
      </c>
      <c r="H164" s="18"/>
      <c r="I164" s="94">
        <f>IF(Table2[[#This Row],[M1A]]="",0,Table2[[#This Row],[M1A]]-Table2[[#This Row],[AWAL]]-Table2[[#This Row],[M1MA]]-Table2[[#This Row],[M1KE]])</f>
        <v>0</v>
      </c>
      <c r="J164" s="94">
        <f>SUMIF(Table6[NB BM_C_QTY+F],Table2[[#This Row],[Column2]],Table6[C])</f>
        <v>0</v>
      </c>
      <c r="K164" s="94">
        <f>-1*SUMIF(Table5[CONCAT],Table2[[#This Row],[Column2]],Table5[3])</f>
        <v>0</v>
      </c>
      <c r="L164" s="18"/>
      <c r="M164" s="16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P164" s="9"/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 t="shared" si="2"/>
        <v>ARTO MORO</v>
      </c>
      <c r="Y164" s="20" t="e">
        <f>IF(Table2[[#This Row],[NB BM_C_QTY+F]]="",Table2[[#This Row],[Column32]],INDEX([1]!db[QTY X],Table2[[#This Row],[NB BM_C_QTY+F]]))</f>
        <v>#REF!</v>
      </c>
      <c r="Z164" s="20" t="e">
        <f>IF(Table2[[#This Row],[NB BM_C_QTY+F]]="",Table2[[#This Row],[Column33]],INDEX([1]!db[STN X],Table2[[#This Row],[NB BM_C_QTY+F]]))</f>
        <v>#REF!</v>
      </c>
      <c r="AA164" s="20" t="e">
        <f>INDEX([1]!db[SUPPLIER],Table2[[#This Row],[NB BM_C_QTY+F]],0)</f>
        <v>#REF!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164" s="20" t="str">
        <f>Table2[[#This Row],[CONCAT]]&amp;LOWER(SUBSTITUTE(SUBSTITUTE(SUBSTITUTE(Table2[[#This Row],[KET]]&amp;"ARTO MORO"," ",""),")",""),"(",""))</f>
        <v>keyringjkkr6200pcsartomoro</v>
      </c>
      <c r="AD164" s="20" t="e">
        <f>_xlfn.IFNA(MATCH(Table2[[#This Row],[Column2]],[1]!db[NB BM_C_QTY+F],0),"")</f>
        <v>#REF!</v>
      </c>
      <c r="AE164" s="20" t="e">
        <f>_xlfn.IFNA(MATCH(Table2[[#This Row],[Column2]],[2]!Table6[NB BM_C_QTY+F],0),"")</f>
        <v>#REF!</v>
      </c>
      <c r="AF164" s="20" t="e">
        <f>IF(Table2[[#This Row],[NB BM_C_QTY+F]]="",Table2[[#This Row],[KET]],"")</f>
        <v>#REF!</v>
      </c>
      <c r="AG164" s="20" t="e">
        <f>IF(Table2[[#This Row],[Column3]]="","",AJ163)</f>
        <v>#REF!</v>
      </c>
      <c r="AH164" s="20" t="e">
        <f>IF(Table2[[#This Row],[Column3]]="","",AK163)</f>
        <v>#REF!</v>
      </c>
      <c r="AJ164" s="9">
        <v>40</v>
      </c>
      <c r="AK164" s="9" t="s">
        <v>5386</v>
      </c>
      <c r="AL164" s="9" t="s">
        <v>5377</v>
      </c>
    </row>
    <row r="165" spans="1:38">
      <c r="A165" s="9" t="str">
        <f ca="1">IF(Table2[[#This Row],[TT]]&lt;1,"",(COUNT(INDIRECT("a"&amp;ROW(Table2[[#Headers],[//]])&amp;":a"&amp;ROW()-1))+1))</f>
        <v/>
      </c>
      <c r="B165" s="9">
        <v>1</v>
      </c>
      <c r="C165" s="9" t="s">
        <v>4343</v>
      </c>
      <c r="D165" s="16">
        <v>0</v>
      </c>
      <c r="E165" s="16" t="s">
        <v>5008</v>
      </c>
      <c r="F165" s="16" t="e">
        <f>_xlfn.IFNA(Table2[[#This Row],[NB BM_C_QTY+F]],"")</f>
        <v>#REF!</v>
      </c>
      <c r="G165" s="24">
        <f>IF(Table2[[#This Row],[M5B]]="",Table2[[#This Row],[M5B_h]],SUM(Table2[[#This Row],[M5B_h]],Table2[[#This Row],[M5B]]))</f>
        <v>0</v>
      </c>
      <c r="H165" s="18"/>
      <c r="I165" s="94">
        <f>IF(Table2[[#This Row],[M1A]]="",0,Table2[[#This Row],[M1A]]-Table2[[#This Row],[AWAL]]-Table2[[#This Row],[M1MA]]-Table2[[#This Row],[M1KE]])</f>
        <v>0</v>
      </c>
      <c r="J165" s="94">
        <f>SUMIF(Table6[NB BM_C_QTY+F],Table2[[#This Row],[Column2]],Table6[C])</f>
        <v>0</v>
      </c>
      <c r="K165" s="94">
        <f>-1*SUMIF(Table5[CONCAT],Table2[[#This Row],[Column2]],Table5[3])</f>
        <v>0</v>
      </c>
      <c r="L165" s="18"/>
      <c r="M165" s="16" t="str">
        <f>IF(Table2[[#This Row],[M2A]]="","",SUM(Table2[[#This Row],[M2A]]-Table2[[#This Row],[M2B_h]]))</f>
        <v/>
      </c>
      <c r="O165" s="16" t="str">
        <f>IF(Table2[[#This Row],[M3A]]="","",SUM(Table2[[#This Row],[M3A]]-Table2[[#This Row],[M3B_h]]))</f>
        <v/>
      </c>
      <c r="P165" s="9"/>
      <c r="Q165" s="16" t="str">
        <f>IF(Table2[[#This Row],[M4A]]="","",SUM(Table2[[#This Row],[M4A]]-Table2[[#This Row],[M4B_h]]))</f>
        <v/>
      </c>
      <c r="S165" s="16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 t="shared" si="2"/>
        <v>ARTO MORO</v>
      </c>
      <c r="Y165" s="20" t="e">
        <f>IF(Table2[[#This Row],[NB BM_C_QTY+F]]="",Table2[[#This Row],[Column32]],INDEX([1]!db[QTY X],Table2[[#This Row],[NB BM_C_QTY+F]]))</f>
        <v>#REF!</v>
      </c>
      <c r="Z165" s="20" t="e">
        <f>IF(Table2[[#This Row],[NB BM_C_QTY+F]]="",Table2[[#This Row],[Column33]],INDEX([1]!db[STN X],Table2[[#This Row],[NB BM_C_QTY+F]]))</f>
        <v>#REF!</v>
      </c>
      <c r="AA165" s="20" t="e">
        <f>INDEX([1]!db[SUPPLIER],Table2[[#This Row],[NB BM_C_QTY+F]],0)</f>
        <v>#REF!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165" s="20" t="str">
        <f>Table2[[#This Row],[CONCAT]]&amp;LOWER(SUBSTITUTE(SUBSTITUTE(SUBSTITUTE(Table2[[#This Row],[KET]]&amp;"ARTO MORO"," ",""),")",""),"(",""))</f>
        <v>keyringjkkr840drm50pcsartomoro</v>
      </c>
      <c r="AD165" s="20" t="e">
        <f>_xlfn.IFNA(MATCH(Table2[[#This Row],[Column2]],[1]!db[NB BM_C_QTY+F],0),"")</f>
        <v>#REF!</v>
      </c>
      <c r="AE165" s="20" t="e">
        <f>_xlfn.IFNA(MATCH(Table2[[#This Row],[Column2]],[2]!Table6[NB BM_C_QTY+F],0),"")</f>
        <v>#REF!</v>
      </c>
      <c r="AF165" s="20" t="e">
        <f>IF(Table2[[#This Row],[NB BM_C_QTY+F]]="",Table2[[#This Row],[KET]],"")</f>
        <v>#REF!</v>
      </c>
      <c r="AG165" s="20" t="e">
        <f>IF(Table2[[#This Row],[Column3]]="","",AJ164)</f>
        <v>#REF!</v>
      </c>
      <c r="AH165" s="20" t="e">
        <f>IF(Table2[[#This Row],[Column3]]="","",AK164)</f>
        <v>#REF!</v>
      </c>
      <c r="AJ165" s="9">
        <v>12</v>
      </c>
      <c r="AK165" s="9" t="s">
        <v>5293</v>
      </c>
    </row>
    <row r="166" spans="1:38">
      <c r="A166" s="14" t="str">
        <f ca="1">IF(Table2[[#This Row],[TT]]&lt;1,"",(COUNT(INDIRECT("a"&amp;ROW(Table2[[#Headers],[//]])&amp;":a"&amp;ROW()-1))+1))</f>
        <v/>
      </c>
      <c r="B166" s="14">
        <v>1</v>
      </c>
      <c r="C166" s="9" t="s">
        <v>2632</v>
      </c>
      <c r="D166" s="16">
        <v>0</v>
      </c>
      <c r="E166" s="16" t="s">
        <v>2049</v>
      </c>
      <c r="F166" s="16" t="e">
        <f>_xlfn.IFNA(Table2[[#This Row],[NB BM_C_QTY+F]],"")</f>
        <v>#REF!</v>
      </c>
      <c r="G166" s="24">
        <f>IF(Table2[[#This Row],[M5B]]="",Table2[[#This Row],[M5B_h]],SUM(Table2[[#This Row],[M5B_h]],Table2[[#This Row],[M5B]]))</f>
        <v>0</v>
      </c>
      <c r="H166" s="19"/>
      <c r="I166" s="94">
        <f>IF(Table2[[#This Row],[M1A]]="",0,Table2[[#This Row],[M1A]]-Table2[[#This Row],[AWAL]]-Table2[[#This Row],[M1MA]]-Table2[[#This Row],[M1KE]])</f>
        <v>0</v>
      </c>
      <c r="J166" s="94">
        <f>SUMIF(Table6[NB BM_C_QTY+F],Table2[[#This Row],[Column2]],Table6[C])</f>
        <v>0</v>
      </c>
      <c r="K166" s="94">
        <f>-1*SUMIF(Table5[CONCAT],Table2[[#This Row],[Column2]],Table5[3])</f>
        <v>0</v>
      </c>
      <c r="L166" s="19"/>
      <c r="M166" s="17" t="str">
        <f>IF(Table2[[#This Row],[M2A]]="","",SUM(Table2[[#This Row],[M2A]]-Table2[[#This Row],[M2B_h]]))</f>
        <v/>
      </c>
      <c r="O166" s="17" t="str">
        <f>IF(Table2[[#This Row],[M3A]]="","",SUM(Table2[[#This Row],[M3A]]-Table2[[#This Row],[M3B_h]]))</f>
        <v/>
      </c>
      <c r="Q166" s="17" t="str">
        <f>IF(Table2[[#This Row],[M4A]]="","",SUM(Table2[[#This Row],[M4A]]-Table2[[#This Row],[M4B_h]]))</f>
        <v/>
      </c>
      <c r="R166" s="17"/>
      <c r="S166" s="17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 t="shared" si="2"/>
        <v>ARTO MORO</v>
      </c>
      <c r="Y166" s="20" t="e">
        <f>IF(Table2[[#This Row],[NB BM_C_QTY+F]]="",Table2[[#This Row],[Column32]],INDEX([1]!db[QTY X],Table2[[#This Row],[NB BM_C_QTY+F]]))</f>
        <v>#REF!</v>
      </c>
      <c r="Z166" s="20" t="e">
        <f>IF(Table2[[#This Row],[NB BM_C_QTY+F]]="",Table2[[#This Row],[Column33]],INDEX([1]!db[STN X],Table2[[#This Row],[NB BM_C_QTY+F]]))</f>
        <v>#REF!</v>
      </c>
      <c r="AA166" s="20" t="e">
        <f>INDEX([1]!db[SUPPLIER],Table2[[#This Row],[NB BM_C_QTY+F]],0)</f>
        <v>#REF!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166" s="20" t="str">
        <f>Table2[[#This Row],[CONCAT]]&amp;LOWER(SUBSTITUTE(SUBSTITUTE(SUBSTITUTE(Table2[[#This Row],[KET]]&amp;"ARTO MORO"," ",""),")",""),"(",""))</f>
        <v>kuasjkbr412lsnartomoro</v>
      </c>
      <c r="AD166" s="20" t="e">
        <f>_xlfn.IFNA(MATCH(Table2[[#This Row],[Column2]],[1]!db[NB BM_C_QTY+F],0),"")</f>
        <v>#REF!</v>
      </c>
      <c r="AE166" s="20" t="e">
        <f>_xlfn.IFNA(MATCH(Table2[[#This Row],[Column2]],[2]!Table6[NB BM_C_QTY+F],0),"")</f>
        <v>#REF!</v>
      </c>
      <c r="AF166" s="20" t="e">
        <f>IF(Table2[[#This Row],[NB BM_C_QTY+F]]="",Table2[[#This Row],[KET]],"")</f>
        <v>#REF!</v>
      </c>
      <c r="AG166" s="20" t="e">
        <f>IF(Table2[[#This Row],[Column3]]="","",AJ165)</f>
        <v>#REF!</v>
      </c>
      <c r="AH166" s="20" t="e">
        <f>IF(Table2[[#This Row],[Column3]]="","",AK165)</f>
        <v>#REF!</v>
      </c>
      <c r="AJ166" s="9">
        <v>10</v>
      </c>
      <c r="AK166" s="9" t="s">
        <v>5387</v>
      </c>
      <c r="AL166" s="9" t="s">
        <v>5388</v>
      </c>
    </row>
    <row r="167" spans="1:38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4205</v>
      </c>
      <c r="D167" s="16">
        <v>0</v>
      </c>
      <c r="E167" s="16" t="s">
        <v>5009</v>
      </c>
      <c r="F167" s="16" t="e">
        <f>_xlfn.IFNA(Table2[[#This Row],[NB BM_C_QTY+F]],"")</f>
        <v>#REF!</v>
      </c>
      <c r="G167" s="24">
        <f>IF(Table2[[#This Row],[M5B]]="",Table2[[#This Row],[M5B_h]],SUM(Table2[[#This Row],[M5B_h]],Table2[[#This Row],[M5B]]))</f>
        <v>0</v>
      </c>
      <c r="H167" s="19"/>
      <c r="I167" s="94">
        <f>IF(Table2[[#This Row],[M1A]]="",0,Table2[[#This Row],[M1A]]-Table2[[#This Row],[AWAL]]-Table2[[#This Row],[M1MA]]-Table2[[#This Row],[M1KE]])</f>
        <v>0</v>
      </c>
      <c r="J167" s="94">
        <f>SUMIF(Table6[NB BM_C_QTY+F],Table2[[#This Row],[Column2]],Table6[C])</f>
        <v>0</v>
      </c>
      <c r="K167" s="94">
        <f>-1*SUMIF(Table5[CONCAT],Table2[[#This Row],[Column2]],Table5[3])</f>
        <v>0</v>
      </c>
      <c r="L167" s="19"/>
      <c r="M167" s="17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 t="shared" si="2"/>
        <v>ARTO MORO</v>
      </c>
      <c r="Y167" s="20" t="e">
        <f>IF(Table2[[#This Row],[NB BM_C_QTY+F]]="",Table2[[#This Row],[Column32]],INDEX([1]!db[QTY X],Table2[[#This Row],[NB BM_C_QTY+F]]))</f>
        <v>#REF!</v>
      </c>
      <c r="Z167" s="20" t="e">
        <f>IF(Table2[[#This Row],[NB BM_C_QTY+F]]="",Table2[[#This Row],[Column33]],INDEX([1]!db[STN X],Table2[[#This Row],[NB BM_C_QTY+F]]))</f>
        <v>#REF!</v>
      </c>
      <c r="AA167" s="20" t="e">
        <f>INDEX([1]!db[SUPPLIER],Table2[[#This Row],[NB BM_C_QTY+F]],0)</f>
        <v>#REF!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167" s="20" t="str">
        <f>Table2[[#This Row],[CONCAT]]&amp;LOWER(SUBSTITUTE(SUBSTITUTE(SUBSTITUTE(Table2[[#This Row],[KET]]&amp;"ARTO MORO"," ",""),")",""),"(",""))</f>
        <v>kuasjkbr510box24setartomoro</v>
      </c>
      <c r="AD167" s="20" t="e">
        <f>_xlfn.IFNA(MATCH(Table2[[#This Row],[Column2]],[1]!db[NB BM_C_QTY+F],0),"")</f>
        <v>#REF!</v>
      </c>
      <c r="AE167" s="20" t="e">
        <f>_xlfn.IFNA(MATCH(Table2[[#This Row],[Column2]],[2]!Table6[NB BM_C_QTY+F],0),"")</f>
        <v>#REF!</v>
      </c>
      <c r="AF167" s="20" t="e">
        <f>IF(Table2[[#This Row],[NB BM_C_QTY+F]]="",Table2[[#This Row],[KET]],"")</f>
        <v>#REF!</v>
      </c>
      <c r="AG167" s="20" t="e">
        <f>IF(Table2[[#This Row],[Column3]]="","",AJ166)</f>
        <v>#REF!</v>
      </c>
      <c r="AH167" s="20" t="e">
        <f>IF(Table2[[#This Row],[Column3]]="","",AK166)</f>
        <v>#REF!</v>
      </c>
      <c r="AJ167" s="9">
        <v>12</v>
      </c>
      <c r="AK167" s="9" t="s">
        <v>5389</v>
      </c>
      <c r="AL167" s="9" t="s">
        <v>5388</v>
      </c>
    </row>
    <row r="168" spans="1:38">
      <c r="A168" s="9" t="str">
        <f ca="1">IF(Table2[[#This Row],[TT]]&lt;1,"",(COUNT(INDIRECT("a"&amp;ROW(Table2[[#Headers],[//]])&amp;":a"&amp;ROW()-1))+1))</f>
        <v/>
      </c>
      <c r="B168" s="9">
        <v>1</v>
      </c>
      <c r="C168" s="9" t="s">
        <v>2668</v>
      </c>
      <c r="D168" s="16">
        <v>0</v>
      </c>
      <c r="E168" s="16" t="s">
        <v>5010</v>
      </c>
      <c r="F168" s="16" t="e">
        <f>_xlfn.IFNA(Table2[[#This Row],[NB BM_C_QTY+F]],"")</f>
        <v>#REF!</v>
      </c>
      <c r="G168" s="24">
        <f>IF(Table2[[#This Row],[M5B]]="",Table2[[#This Row],[M5B_h]],SUM(Table2[[#This Row],[M5B_h]],Table2[[#This Row],[M5B]]))</f>
        <v>0</v>
      </c>
      <c r="H168" s="18"/>
      <c r="I168" s="94">
        <f>IF(Table2[[#This Row],[M1A]]="",0,Table2[[#This Row],[M1A]]-Table2[[#This Row],[AWAL]]-Table2[[#This Row],[M1MA]]-Table2[[#This Row],[M1KE]])</f>
        <v>0</v>
      </c>
      <c r="J168" s="94">
        <f>SUMIF(Table6[NB BM_C_QTY+F],Table2[[#This Row],[Column2]],Table6[C])</f>
        <v>0</v>
      </c>
      <c r="K168" s="94">
        <f>-1*SUMIF(Table5[CONCAT],Table2[[#This Row],[Column2]],Table5[3])</f>
        <v>0</v>
      </c>
      <c r="L168" s="18"/>
      <c r="M168" s="16" t="str">
        <f>IF(Table2[[#This Row],[M2A]]="","",SUM(Table2[[#This Row],[M2A]]-Table2[[#This Row],[M2B_h]]))</f>
        <v/>
      </c>
      <c r="O168" s="16" t="str">
        <f>IF(Table2[[#This Row],[M3A]]="","",SUM(Table2[[#This Row],[M3A]]-Table2[[#This Row],[M3B_h]]))</f>
        <v/>
      </c>
      <c r="P168" s="9"/>
      <c r="Q168" s="16" t="str">
        <f>IF(Table2[[#This Row],[M4A]]="","",SUM(Table2[[#This Row],[M4A]]-Table2[[#This Row],[M4B_h]]))</f>
        <v/>
      </c>
      <c r="S168" s="16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0</v>
      </c>
      <c r="U168" s="20">
        <f>SUM(Table2[[#This Row],[M2B]],Table2[[#This Row],[M2B_h]])</f>
        <v>0</v>
      </c>
      <c r="V168" s="20">
        <f>SUM(Table2[[#This Row],[M3B]],Table2[[#This Row],[M3B_h]])</f>
        <v>0</v>
      </c>
      <c r="W168" s="20">
        <f>SUM(Table2[[#This Row],[M4B]],Table2[[#This Row],[M4B_h]])</f>
        <v>0</v>
      </c>
      <c r="X168" s="20" t="str">
        <f t="shared" si="2"/>
        <v>ARTO MORO</v>
      </c>
      <c r="Y168" s="20" t="e">
        <f>IF(Table2[[#This Row],[NB BM_C_QTY+F]]="",Table2[[#This Row],[Column32]],INDEX([1]!db[QTY X],Table2[[#This Row],[NB BM_C_QTY+F]]))</f>
        <v>#REF!</v>
      </c>
      <c r="Z168" s="20" t="e">
        <f>IF(Table2[[#This Row],[NB BM_C_QTY+F]]="",Table2[[#This Row],[Column33]],INDEX([1]!db[STN X],Table2[[#This Row],[NB BM_C_QTY+F]]))</f>
        <v>#REF!</v>
      </c>
      <c r="AA168" s="20" t="e">
        <f>INDEX([1]!db[SUPPLIER],Table2[[#This Row],[NB BM_C_QTY+F]],0)</f>
        <v>#REF!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168" s="20" t="str">
        <f>Table2[[#This Row],[CONCAT]]&amp;LOWER(SUBSTITUTE(SUBSTITUTE(SUBSTITUTE(Table2[[#This Row],[KET]]&amp;"ARTO MORO"," ",""),")",""),"(",""))</f>
        <v>kuasjkbr912box12setartomoro</v>
      </c>
      <c r="AD168" s="20" t="e">
        <f>_xlfn.IFNA(MATCH(Table2[[#This Row],[Column2]],[1]!db[NB BM_C_QTY+F],0),"")</f>
        <v>#REF!</v>
      </c>
      <c r="AE168" s="20" t="e">
        <f>_xlfn.IFNA(MATCH(Table2[[#This Row],[Column2]],[2]!Table6[NB BM_C_QTY+F],0),"")</f>
        <v>#REF!</v>
      </c>
      <c r="AF168" s="20" t="e">
        <f>IF(Table2[[#This Row],[NB BM_C_QTY+F]]="",Table2[[#This Row],[KET]],"")</f>
        <v>#REF!</v>
      </c>
      <c r="AG168" s="20" t="e">
        <f>IF(Table2[[#This Row],[Column3]]="","",AJ167)</f>
        <v>#REF!</v>
      </c>
      <c r="AH168" s="20" t="e">
        <f>IF(Table2[[#This Row],[Column3]]="","",AK167)</f>
        <v>#REF!</v>
      </c>
      <c r="AJ168" s="9">
        <v>192</v>
      </c>
    </row>
    <row r="169" spans="1:38">
      <c r="A169" s="14" t="str">
        <f ca="1">IF(Table2[[#This Row],[TT]]&lt;1,"",(COUNT(INDIRECT("a"&amp;ROW(Table2[[#Headers],[//]])&amp;":a"&amp;ROW()-1))+1))</f>
        <v/>
      </c>
      <c r="B169" s="14">
        <v>1</v>
      </c>
      <c r="C169" s="9" t="s">
        <v>36</v>
      </c>
      <c r="D169" s="16">
        <v>0</v>
      </c>
      <c r="E169" s="16">
        <v>192</v>
      </c>
      <c r="F169" s="16" t="e">
        <f>_xlfn.IFNA(Table2[[#This Row],[NB BM_C_QTY+F]],"")</f>
        <v>#REF!</v>
      </c>
      <c r="G169" s="24">
        <f>IF(Table2[[#This Row],[M5B]]="",Table2[[#This Row],[M5B_h]],SUM(Table2[[#This Row],[M5B_h]],Table2[[#This Row],[M5B]]))</f>
        <v>0</v>
      </c>
      <c r="H169" s="19"/>
      <c r="I169" s="94">
        <f>IF(Table2[[#This Row],[M1A]]="",0,Table2[[#This Row],[M1A]]-Table2[[#This Row],[AWAL]]-Table2[[#This Row],[M1MA]]-Table2[[#This Row],[M1KE]])</f>
        <v>0</v>
      </c>
      <c r="J169" s="94">
        <f>SUMIF(Table6[NB BM_C_QTY+F],Table2[[#This Row],[Column2]],Table6[C])</f>
        <v>0</v>
      </c>
      <c r="K169" s="94">
        <f>-1*SUMIF(Table5[CONCAT],Table2[[#This Row],[Column2]],Table5[3])</f>
        <v>0</v>
      </c>
      <c r="L169" s="19"/>
      <c r="M169" s="17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0</v>
      </c>
      <c r="U169" s="20">
        <f>SUM(Table2[[#This Row],[M2B]],Table2[[#This Row],[M2B_h]])</f>
        <v>0</v>
      </c>
      <c r="V169" s="20">
        <f>SUM(Table2[[#This Row],[M3B]],Table2[[#This Row],[M3B_h]])</f>
        <v>0</v>
      </c>
      <c r="W169" s="20">
        <f>SUM(Table2[[#This Row],[M4B]],Table2[[#This Row],[M4B_h]])</f>
        <v>0</v>
      </c>
      <c r="X169" s="20" t="str">
        <f t="shared" si="2"/>
        <v>ARTO MORO</v>
      </c>
      <c r="Y169" s="20" t="e">
        <f>IF(Table2[[#This Row],[NB BM_C_QTY+F]]="",Table2[[#This Row],[Column32]],INDEX([1]!db[QTY X],Table2[[#This Row],[NB BM_C_QTY+F]]))</f>
        <v>#REF!</v>
      </c>
      <c r="Z169" s="20" t="e">
        <f>IF(Table2[[#This Row],[NB BM_C_QTY+F]]="",Table2[[#This Row],[Column33]],INDEX([1]!db[STN X],Table2[[#This Row],[NB BM_C_QTY+F]]))</f>
        <v>#REF!</v>
      </c>
      <c r="AA169" s="20" t="e">
        <f>INDEX([1]!db[SUPPLIER],Table2[[#This Row],[NB BM_C_QTY+F]],0)</f>
        <v>#REF!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169" s="20" t="str">
        <f>Table2[[#This Row],[CONCAT]]&amp;LOWER(SUBSTITUTE(SUBSTITUTE(SUBSTITUTE(Table2[[#This Row],[KET]]&amp;"ARTO MORO"," ",""),")",""),"(",""))</f>
        <v>lleafjaa550192artomoro</v>
      </c>
      <c r="AD169" s="20" t="e">
        <f>_xlfn.IFNA(MATCH(Table2[[#This Row],[Column2]],[1]!db[NB BM_C_QTY+F],0),"")</f>
        <v>#REF!</v>
      </c>
      <c r="AE169" s="20" t="e">
        <f>_xlfn.IFNA(MATCH(Table2[[#This Row],[Column2]],[2]!Table6[NB BM_C_QTY+F],0),"")</f>
        <v>#REF!</v>
      </c>
      <c r="AF169" s="20" t="e">
        <f>IF(Table2[[#This Row],[NB BM_C_QTY+F]]="",Table2[[#This Row],[KET]],"")</f>
        <v>#REF!</v>
      </c>
      <c r="AG169" s="20" t="e">
        <f>IF(Table2[[#This Row],[Column3]]="","",AJ168)</f>
        <v>#REF!</v>
      </c>
      <c r="AH169" s="20" t="e">
        <f>IF(Table2[[#This Row],[Column3]]="","",AK168)</f>
        <v>#REF!</v>
      </c>
      <c r="AJ169" s="9">
        <v>160</v>
      </c>
      <c r="AK169" s="9" t="s">
        <v>5300</v>
      </c>
    </row>
    <row r="170" spans="1:38">
      <c r="A170" s="14">
        <f ca="1">IF(Table2[[#This Row],[TT]]&lt;1,"",(COUNT(INDIRECT("a"&amp;ROW(Table2[[#Headers],[//]])&amp;":a"&amp;ROW()-1))+1))</f>
        <v>61</v>
      </c>
      <c r="B170" s="14">
        <v>1</v>
      </c>
      <c r="C170" s="9" t="s">
        <v>37</v>
      </c>
      <c r="D170" s="16">
        <v>131</v>
      </c>
      <c r="E170" s="16" t="s">
        <v>2380</v>
      </c>
      <c r="F170" s="16" t="e">
        <f>_xlfn.IFNA(Table2[[#This Row],[NB BM_C_QTY+F]],"")</f>
        <v>#REF!</v>
      </c>
      <c r="G170" s="24">
        <f>IF(Table2[[#This Row],[M5B]]="",Table2[[#This Row],[M5B_h]],SUM(Table2[[#This Row],[M5B_h]],Table2[[#This Row],[M5B]]))</f>
        <v>130</v>
      </c>
      <c r="H170" s="19"/>
      <c r="I170" s="94">
        <f>IF(Table2[[#This Row],[M1A]]="",0,Table2[[#This Row],[M1A]]-Table2[[#This Row],[AWAL]]-Table2[[#This Row],[M1MA]]-Table2[[#This Row],[M1KE]])</f>
        <v>0</v>
      </c>
      <c r="J170" s="94">
        <f>SUMIF(Table6[NB BM_C_QTY+F],Table2[[#This Row],[Column2]],Table6[C])</f>
        <v>0</v>
      </c>
      <c r="K170" s="94">
        <f>-1*SUMIF(Table5[CONCAT],Table2[[#This Row],[Column2]],Table5[3])</f>
        <v>-1</v>
      </c>
      <c r="L170" s="19"/>
      <c r="M170" s="16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130</v>
      </c>
      <c r="U170" s="20">
        <f>SUM(Table2[[#This Row],[M2B]],Table2[[#This Row],[M2B_h]])</f>
        <v>130</v>
      </c>
      <c r="V170" s="20">
        <f>SUM(Table2[[#This Row],[M3B]],Table2[[#This Row],[M3B_h]])</f>
        <v>130</v>
      </c>
      <c r="W170" s="20">
        <f>SUM(Table2[[#This Row],[M4B]],Table2[[#This Row],[M4B_h]])</f>
        <v>130</v>
      </c>
      <c r="X170" s="20" t="str">
        <f t="shared" si="2"/>
        <v>ARTO MORO</v>
      </c>
      <c r="Y170" s="20" t="e">
        <f>IF(Table2[[#This Row],[NB BM_C_QTY+F]]="",Table2[[#This Row],[Column32]],INDEX([1]!db[QTY X],Table2[[#This Row],[NB BM_C_QTY+F]]))</f>
        <v>#REF!</v>
      </c>
      <c r="Z170" s="20" t="e">
        <f>IF(Table2[[#This Row],[NB BM_C_QTY+F]]="",Table2[[#This Row],[Column33]],INDEX([1]!db[STN X],Table2[[#This Row],[NB BM_C_QTY+F]]))</f>
        <v>#REF!</v>
      </c>
      <c r="AA170" s="20" t="e">
        <f>INDEX([1]!db[SUPPLIER],Table2[[#This Row],[NB BM_C_QTY+F]],0)</f>
        <v>#REF!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170" s="20" t="str">
        <f>Table2[[#This Row],[CONCAT]]&amp;LOWER(SUBSTITUTE(SUBSTITUTE(SUBSTITUTE(Table2[[#This Row],[KET]]&amp;"ARTO MORO"," ",""),")",""),"(",""))</f>
        <v>lleafjab550160pcsartomoro</v>
      </c>
      <c r="AD170" s="20" t="e">
        <f>_xlfn.IFNA(MATCH(Table2[[#This Row],[Column2]],[1]!db[NB BM_C_QTY+F],0),"")</f>
        <v>#REF!</v>
      </c>
      <c r="AE170" s="20" t="e">
        <f>_xlfn.IFNA(MATCH(Table2[[#This Row],[Column2]],[2]!Table6[NB BM_C_QTY+F],0),"")</f>
        <v>#REF!</v>
      </c>
      <c r="AF170" s="20" t="e">
        <f>IF(Table2[[#This Row],[NB BM_C_QTY+F]]="",Table2[[#This Row],[KET]],"")</f>
        <v>#REF!</v>
      </c>
      <c r="AG170" s="20" t="e">
        <f>IF(Table2[[#This Row],[Column3]]="","",AJ169)</f>
        <v>#REF!</v>
      </c>
      <c r="AH170" s="20" t="e">
        <f>IF(Table2[[#This Row],[Column3]]="","",AK169)</f>
        <v>#REF!</v>
      </c>
      <c r="AJ170" s="9">
        <v>192</v>
      </c>
      <c r="AK170" s="9" t="s">
        <v>5300</v>
      </c>
    </row>
    <row r="171" spans="1:38">
      <c r="A171" s="14">
        <f ca="1">IF(Table2[[#This Row],[TT]]&lt;1,"",(COUNT(INDIRECT("a"&amp;ROW(Table2[[#Headers],[//]])&amp;":a"&amp;ROW()-1))+1))</f>
        <v>62</v>
      </c>
      <c r="B171" s="14">
        <v>1</v>
      </c>
      <c r="C171" s="9" t="s">
        <v>2000</v>
      </c>
      <c r="D171" s="16">
        <v>3</v>
      </c>
      <c r="E171" s="16" t="s">
        <v>2234</v>
      </c>
      <c r="F171" s="16" t="e">
        <f>_xlfn.IFNA(Table2[[#This Row],[NB BM_C_QTY+F]],"")</f>
        <v>#REF!</v>
      </c>
      <c r="G171" s="24">
        <f>IF(Table2[[#This Row],[M5B]]="",Table2[[#This Row],[M5B_h]],SUM(Table2[[#This Row],[M5B_h]],Table2[[#This Row],[M5B]]))</f>
        <v>3</v>
      </c>
      <c r="H171" s="19"/>
      <c r="I171" s="94">
        <f>IF(Table2[[#This Row],[M1A]]="",0,Table2[[#This Row],[M1A]]-Table2[[#This Row],[AWAL]]-Table2[[#This Row],[M1MA]]-Table2[[#This Row],[M1KE]])</f>
        <v>0</v>
      </c>
      <c r="J171" s="94">
        <f>SUMIF(Table6[NB BM_C_QTY+F],Table2[[#This Row],[Column2]],Table6[C])</f>
        <v>0</v>
      </c>
      <c r="K171" s="94">
        <f>-1*SUMIF(Table5[CONCAT],Table2[[#This Row],[Column2]],Table5[3])</f>
        <v>0</v>
      </c>
      <c r="L171" s="19"/>
      <c r="M171" s="17" t="str">
        <f>IF(Table2[[#This Row],[M2A]]="","",SUM(Table2[[#This Row],[M2A]]-Table2[[#This Row],[M2B_h]]))</f>
        <v/>
      </c>
      <c r="O171" s="17" t="str">
        <f>IF(Table2[[#This Row],[M3A]]="","",SUM(Table2[[#This Row],[M3A]]-Table2[[#This Row],[M3B_h]]))</f>
        <v/>
      </c>
      <c r="Q171" s="17" t="str">
        <f>IF(Table2[[#This Row],[M4A]]="","",SUM(Table2[[#This Row],[M4A]]-Table2[[#This Row],[M4B_h]]))</f>
        <v/>
      </c>
      <c r="R171" s="17"/>
      <c r="S171" s="17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3</v>
      </c>
      <c r="U171" s="20">
        <f>SUM(Table2[[#This Row],[M2B]],Table2[[#This Row],[M2B_h]])</f>
        <v>3</v>
      </c>
      <c r="V171" s="20">
        <f>SUM(Table2[[#This Row],[M3B]],Table2[[#This Row],[M3B_h]])</f>
        <v>3</v>
      </c>
      <c r="W171" s="20">
        <f>SUM(Table2[[#This Row],[M4B]],Table2[[#This Row],[M4B_h]])</f>
        <v>3</v>
      </c>
      <c r="X171" s="20" t="str">
        <f t="shared" si="2"/>
        <v>ARTO MORO</v>
      </c>
      <c r="Y171" s="20" t="e">
        <f>IF(Table2[[#This Row],[NB BM_C_QTY+F]]="",Table2[[#This Row],[Column32]],INDEX([1]!db[QTY X],Table2[[#This Row],[NB BM_C_QTY+F]]))</f>
        <v>#REF!</v>
      </c>
      <c r="Z171" s="20" t="e">
        <f>IF(Table2[[#This Row],[NB BM_C_QTY+F]]="",Table2[[#This Row],[Column33]],INDEX([1]!db[STN X],Table2[[#This Row],[NB BM_C_QTY+F]]))</f>
        <v>#REF!</v>
      </c>
      <c r="AA171" s="20" t="e">
        <f>INDEX([1]!db[SUPPLIER],Table2[[#This Row],[NB BM_C_QTY+F]],0)</f>
        <v>#REF!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171" s="20" t="str">
        <f>Table2[[#This Row],[CONCAT]]&amp;LOWER(SUBSTITUTE(SUBSTITUTE(SUBSTITUTE(Table2[[#This Row],[KET]]&amp;"ARTO MORO"," ",""),")",""),"(",""))</f>
        <v>lleafjka5tanpacovermixmoguminimmola4192pcsartomoro</v>
      </c>
      <c r="AD171" s="20" t="e">
        <f>_xlfn.IFNA(MATCH(Table2[[#This Row],[Column2]],[1]!db[NB BM_C_QTY+F],0),"")</f>
        <v>#REF!</v>
      </c>
      <c r="AE171" s="20" t="e">
        <f>_xlfn.IFNA(MATCH(Table2[[#This Row],[Column2]],[2]!Table6[NB BM_C_QTY+F],0),"")</f>
        <v>#REF!</v>
      </c>
      <c r="AF171" s="20" t="e">
        <f>IF(Table2[[#This Row],[NB BM_C_QTY+F]]="",Table2[[#This Row],[KET]],"")</f>
        <v>#REF!</v>
      </c>
      <c r="AG171" s="20" t="e">
        <f>IF(Table2[[#This Row],[Column3]]="","",AJ170)</f>
        <v>#REF!</v>
      </c>
      <c r="AH171" s="20" t="e">
        <f>IF(Table2[[#This Row],[Column3]]="","",AK170)</f>
        <v>#REF!</v>
      </c>
      <c r="AJ171" s="9">
        <v>96</v>
      </c>
      <c r="AK171" s="9" t="s">
        <v>5295</v>
      </c>
    </row>
    <row r="172" spans="1:38">
      <c r="A172" s="14">
        <f ca="1">IF(Table2[[#This Row],[TT]]&lt;1,"",(COUNT(INDIRECT("a"&amp;ROW(Table2[[#Headers],[//]])&amp;":a"&amp;ROW()-1))+1))</f>
        <v>63</v>
      </c>
      <c r="B172" s="14">
        <v>1</v>
      </c>
      <c r="C172" s="9" t="s">
        <v>5012</v>
      </c>
      <c r="D172" s="16">
        <v>1</v>
      </c>
      <c r="E172" s="16" t="s">
        <v>5013</v>
      </c>
      <c r="F172" s="16" t="e">
        <f>_xlfn.IFNA(Table2[[#This Row],[NB BM_C_QTY+F]],"")</f>
        <v>#REF!</v>
      </c>
      <c r="G172" s="24">
        <f>IF(Table2[[#This Row],[M5B]]="",Table2[[#This Row],[M5B_h]],SUM(Table2[[#This Row],[M5B_h]],Table2[[#This Row],[M5B]]))</f>
        <v>1</v>
      </c>
      <c r="H172" s="19"/>
      <c r="I172" s="94">
        <f>IF(Table2[[#This Row],[M1A]]="",0,Table2[[#This Row],[M1A]]-Table2[[#This Row],[AWAL]]-Table2[[#This Row],[M1MA]]-Table2[[#This Row],[M1KE]])</f>
        <v>0</v>
      </c>
      <c r="J172" s="94">
        <f>SUMIF(Table6[NB BM_C_QTY+F],Table2[[#This Row],[Column2]],Table6[C])</f>
        <v>0</v>
      </c>
      <c r="K172" s="94">
        <f>-1*SUMIF(Table5[CONCAT],Table2[[#This Row],[Column2]],Table5[3])</f>
        <v>0</v>
      </c>
      <c r="L172" s="19"/>
      <c r="M172" s="17" t="str">
        <f>IF(Table2[[#This Row],[M2A]]="","",SUM(Table2[[#This Row],[M2A]]-Table2[[#This Row],[M2B_h]]))</f>
        <v/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1</v>
      </c>
      <c r="U172" s="20">
        <f>SUM(Table2[[#This Row],[M2B]],Table2[[#This Row],[M2B_h]])</f>
        <v>1</v>
      </c>
      <c r="V172" s="20">
        <f>SUM(Table2[[#This Row],[M3B]],Table2[[#This Row],[M3B_h]])</f>
        <v>1</v>
      </c>
      <c r="W172" s="20">
        <f>SUM(Table2[[#This Row],[M4B]],Table2[[#This Row],[M4B_h]])</f>
        <v>1</v>
      </c>
      <c r="X172" s="20" t="str">
        <f t="shared" si="2"/>
        <v>ARTO MORO</v>
      </c>
      <c r="Y172" s="20" t="e">
        <f>IF(Table2[[#This Row],[NB BM_C_QTY+F]]="",Table2[[#This Row],[Column32]],INDEX([1]!db[QTY X],Table2[[#This Row],[NB BM_C_QTY+F]]))</f>
        <v>#REF!</v>
      </c>
      <c r="Z172" s="20" t="e">
        <f>IF(Table2[[#This Row],[NB BM_C_QTY+F]]="",Table2[[#This Row],[Column33]],INDEX([1]!db[STN X],Table2[[#This Row],[NB BM_C_QTY+F]]))</f>
        <v>#REF!</v>
      </c>
      <c r="AA172" s="20" t="e">
        <f>INDEX([1]!db[SUPPLIER],Table2[[#This Row],[NB BM_C_QTY+F]],0)</f>
        <v>#REF!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172" s="20" t="str">
        <f>Table2[[#This Row],[CONCAT]]&amp;LOWER(SUBSTITUTE(SUBSTITUTE(SUBSTITUTE(Table2[[#This Row],[KET]]&amp;"ARTO MORO"," ",""),")",""),"(",""))</f>
        <v>lleafjka57020100lbr96pakartomoro</v>
      </c>
      <c r="AD172" s="20" t="e">
        <f>_xlfn.IFNA(MATCH(Table2[[#This Row],[Column2]],[1]!db[NB BM_C_QTY+F],0),"")</f>
        <v>#REF!</v>
      </c>
      <c r="AE172" s="20" t="e">
        <f>_xlfn.IFNA(MATCH(Table2[[#This Row],[Column2]],[2]!Table6[NB BM_C_QTY+F],0),"")</f>
        <v>#REF!</v>
      </c>
      <c r="AF172" s="20" t="e">
        <f>IF(Table2[[#This Row],[NB BM_C_QTY+F]]="",Table2[[#This Row],[KET]],"")</f>
        <v>#REF!</v>
      </c>
      <c r="AG172" s="20" t="e">
        <f>IF(Table2[[#This Row],[Column3]]="","",AJ171)</f>
        <v>#REF!</v>
      </c>
      <c r="AH172" s="20" t="e">
        <f>IF(Table2[[#This Row],[Column3]]="","",AK171)</f>
        <v>#REF!</v>
      </c>
      <c r="AJ172" s="9">
        <v>80</v>
      </c>
      <c r="AK172" s="9" t="s">
        <v>5295</v>
      </c>
    </row>
    <row r="173" spans="1:38">
      <c r="A173" s="9" t="str">
        <f ca="1">IF(Table2[[#This Row],[TT]]&lt;1,"",(COUNT(INDIRECT("a"&amp;ROW(Table2[[#Headers],[//]])&amp;":a"&amp;ROW()-1))+1))</f>
        <v/>
      </c>
      <c r="B173" s="9">
        <v>1</v>
      </c>
      <c r="C173" s="9" t="s">
        <v>5011</v>
      </c>
      <c r="D173" s="16">
        <v>0</v>
      </c>
      <c r="E173" s="16" t="s">
        <v>2164</v>
      </c>
      <c r="F173" s="16" t="e">
        <f>_xlfn.IFNA(Table2[[#This Row],[NB BM_C_QTY+F]],"")</f>
        <v>#REF!</v>
      </c>
      <c r="G173" s="24">
        <f>IF(Table2[[#This Row],[M5B]]="",Table2[[#This Row],[M5B_h]],SUM(Table2[[#This Row],[M5B_h]],Table2[[#This Row],[M5B]]))</f>
        <v>0</v>
      </c>
      <c r="H173" s="18"/>
      <c r="I173" s="94">
        <f>IF(Table2[[#This Row],[M1A]]="",0,Table2[[#This Row],[M1A]]-Table2[[#This Row],[AWAL]]-Table2[[#This Row],[M1MA]]-Table2[[#This Row],[M1KE]])</f>
        <v>0</v>
      </c>
      <c r="J173" s="94">
        <f>SUMIF(Table6[NB BM_C_QTY+F],Table2[[#This Row],[Column2]],Table6[C])</f>
        <v>0</v>
      </c>
      <c r="K173" s="94">
        <f>-1*SUMIF(Table5[CONCAT],Table2[[#This Row],[Column2]],Table5[3])</f>
        <v>0</v>
      </c>
      <c r="L173" s="18"/>
      <c r="M173" s="16" t="str">
        <f>IF(Table2[[#This Row],[M2A]]="","",SUM(Table2[[#This Row],[M2A]]-Table2[[#This Row],[M2B_h]]))</f>
        <v/>
      </c>
      <c r="O173" s="16" t="str">
        <f>IF(Table2[[#This Row],[M3A]]="","",SUM(Table2[[#This Row],[M3A]]-Table2[[#This Row],[M3B_h]]))</f>
        <v/>
      </c>
      <c r="P173" s="9"/>
      <c r="Q173" s="16" t="str">
        <f>IF(Table2[[#This Row],[M4A]]="","",SUM(Table2[[#This Row],[M4A]]-Table2[[#This Row],[M4B_h]]))</f>
        <v/>
      </c>
      <c r="S173" s="16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 t="shared" si="2"/>
        <v>ARTO MORO</v>
      </c>
      <c r="Y173" s="20" t="e">
        <f>IF(Table2[[#This Row],[NB BM_C_QTY+F]]="",Table2[[#This Row],[Column32]],INDEX([1]!db[QTY X],Table2[[#This Row],[NB BM_C_QTY+F]]))</f>
        <v>#REF!</v>
      </c>
      <c r="Z173" s="20" t="e">
        <f>IF(Table2[[#This Row],[NB BM_C_QTY+F]]="",Table2[[#This Row],[Column33]],INDEX([1]!db[STN X],Table2[[#This Row],[NB BM_C_QTY+F]]))</f>
        <v>#REF!</v>
      </c>
      <c r="AA173" s="20" t="e">
        <f>INDEX([1]!db[SUPPLIER],Table2[[#This Row],[NB BM_C_QTY+F]],0)</f>
        <v>#REF!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173" s="20" t="str">
        <f>Table2[[#This Row],[CONCAT]]&amp;LOWER(SUBSTITUTE(SUBSTITUTE(SUBSTITUTE(Table2[[#This Row],[KET]]&amp;"ARTO MORO"," ",""),")",""),"(",""))</f>
        <v>lleafjkb57026100lbr80pakartomoro</v>
      </c>
      <c r="AD173" s="20" t="e">
        <f>_xlfn.IFNA(MATCH(Table2[[#This Row],[Column2]],[1]!db[NB BM_C_QTY+F],0),"")</f>
        <v>#REF!</v>
      </c>
      <c r="AE173" s="20" t="e">
        <f>_xlfn.IFNA(MATCH(Table2[[#This Row],[Column2]],[2]!Table6[NB BM_C_QTY+F],0),"")</f>
        <v>#REF!</v>
      </c>
      <c r="AF173" s="20" t="e">
        <f>IF(Table2[[#This Row],[NB BM_C_QTY+F]]="",Table2[[#This Row],[KET]],"")</f>
        <v>#REF!</v>
      </c>
      <c r="AG173" s="20" t="e">
        <f>IF(Table2[[#This Row],[Column3]]="","",AJ172)</f>
        <v>#REF!</v>
      </c>
      <c r="AH173" s="20" t="e">
        <f>IF(Table2[[#This Row],[Column3]]="","",AK172)</f>
        <v>#REF!</v>
      </c>
      <c r="AJ173" s="9">
        <v>96</v>
      </c>
      <c r="AK173" s="9" t="s">
        <v>5300</v>
      </c>
    </row>
    <row r="174" spans="1:38">
      <c r="A174" s="14" t="str">
        <f ca="1">IF(Table2[[#This Row],[TT]]&lt;1,"",(COUNT(INDIRECT("a"&amp;ROW(Table2[[#Headers],[//]])&amp;":a"&amp;ROW()-1))+1))</f>
        <v/>
      </c>
      <c r="B174" s="9">
        <v>1</v>
      </c>
      <c r="C174" s="9" t="s">
        <v>5277</v>
      </c>
      <c r="E174" s="16" t="s">
        <v>2042</v>
      </c>
      <c r="F174" s="16" t="e">
        <f>_xlfn.IFNA(Table2[[#This Row],[NB BM_C_QTY+F]],"")</f>
        <v>#REF!</v>
      </c>
      <c r="G174" s="24">
        <f>IF(Table2[[#This Row],[M5B]]="",Table2[[#This Row],[M5B_h]],SUM(Table2[[#This Row],[M5B_h]],Table2[[#This Row],[M5B]]))</f>
        <v>0</v>
      </c>
      <c r="H174" s="19"/>
      <c r="I174" s="94">
        <f>IF(Table2[[#This Row],[M1A]]="",0,Table2[[#This Row],[M1A]]-Table2[[#This Row],[AWAL]]-Table2[[#This Row],[M1MA]]-Table2[[#This Row],[M1KE]])</f>
        <v>0</v>
      </c>
      <c r="J174" s="94">
        <f>SUMIF(Table6[NB BM_C_QTY+F],Table2[[#This Row],[Column2]],Table6[C])</f>
        <v>0</v>
      </c>
      <c r="K174" s="94">
        <f>-1*SUMIF(Table5[CONCAT],Table2[[#This Row],[Column2]],Table5[3])</f>
        <v>0</v>
      </c>
      <c r="L174" s="19"/>
      <c r="M174" s="17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 t="shared" si="2"/>
        <v>ARTO MORO</v>
      </c>
      <c r="Y174" s="20" t="e">
        <f>IF(Table2[[#This Row],[NB BM_C_QTY+F]]="",Table2[[#This Row],[Column32]],INDEX([1]!db[QTY X],Table2[[#This Row],[NB BM_C_QTY+F]]))</f>
        <v>#REF!</v>
      </c>
      <c r="Z174" s="20" t="e">
        <f>IF(Table2[[#This Row],[NB BM_C_QTY+F]]="",Table2[[#This Row],[Column33]],INDEX([1]!db[STN X],Table2[[#This Row],[NB BM_C_QTY+F]]))</f>
        <v>#REF!</v>
      </c>
      <c r="AA174" s="20" t="e">
        <f>INDEX([1]!db[SUPPLIER],Table2[[#This Row],[NB BM_C_QTY+F]],0)</f>
        <v>#REF!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174" s="20" t="str">
        <f>Table2[[#This Row],[CONCAT]]&amp;LOWER(SUBSTITUTE(SUBSTITUTE(SUBSTITUTE(Table2[[#This Row],[KET]]&amp;"ARTO MORO"," ",""),")",""),"(",""))</f>
        <v>lleafkenkoa510096pcsartomoro</v>
      </c>
      <c r="AD174" s="20" t="e">
        <f>_xlfn.IFNA(MATCH(Table2[[#This Row],[Column2]],[1]!db[NB BM_C_QTY+F],0),"")</f>
        <v>#REF!</v>
      </c>
      <c r="AE174" s="20" t="e">
        <f>_xlfn.IFNA(MATCH(Table2[[#This Row],[Column2]],[2]!Table6[NB BM_C_QTY+F],0),"")</f>
        <v>#REF!</v>
      </c>
      <c r="AF174" s="20" t="e">
        <f>IF(Table2[[#This Row],[NB BM_C_QTY+F]]="",Table2[[#This Row],[KET]],"")</f>
        <v>#REF!</v>
      </c>
      <c r="AG174" s="20" t="e">
        <f>IF(Table2[[#This Row],[Column3]]="","",AJ173)</f>
        <v>#REF!</v>
      </c>
      <c r="AH174" s="20" t="e">
        <f>IF(Table2[[#This Row],[Column3]]="","",AK173)</f>
        <v>#REF!</v>
      </c>
      <c r="AJ174" s="9">
        <v>192</v>
      </c>
      <c r="AK174" s="9" t="s">
        <v>5300</v>
      </c>
    </row>
    <row r="175" spans="1:38">
      <c r="A175" s="14" t="str">
        <f ca="1">IF(Table2[[#This Row],[TT]]&lt;1,"",(COUNT(INDIRECT("a"&amp;ROW(Table2[[#Headers],[//]])&amp;":a"&amp;ROW()-1))+1))</f>
        <v/>
      </c>
      <c r="B175" s="9">
        <v>1</v>
      </c>
      <c r="C175" s="9" t="s">
        <v>2561</v>
      </c>
      <c r="E175" s="16" t="s">
        <v>2234</v>
      </c>
      <c r="F175" s="16" t="e">
        <f>_xlfn.IFNA(Table2[[#This Row],[NB BM_C_QTY+F]],"")</f>
        <v>#REF!</v>
      </c>
      <c r="G175" s="24">
        <f>IF(Table2[[#This Row],[M5B]]="",Table2[[#This Row],[M5B_h]],SUM(Table2[[#This Row],[M5B_h]],Table2[[#This Row],[M5B]]))</f>
        <v>0</v>
      </c>
      <c r="H175" s="19"/>
      <c r="I175" s="94">
        <f>IF(Table2[[#This Row],[M1A]]="",0,Table2[[#This Row],[M1A]]-Table2[[#This Row],[AWAL]]-Table2[[#This Row],[M1MA]]-Table2[[#This Row],[M1KE]])</f>
        <v>0</v>
      </c>
      <c r="J175" s="94">
        <f>SUMIF(Table6[NB BM_C_QTY+F],Table2[[#This Row],[Column2]],Table6[C])</f>
        <v>0</v>
      </c>
      <c r="K175" s="94">
        <f>-1*SUMIF(Table5[CONCAT],Table2[[#This Row],[Column2]],Table5[3])</f>
        <v>0</v>
      </c>
      <c r="L175" s="19"/>
      <c r="M175" s="17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 t="shared" si="2"/>
        <v>ARTO MORO</v>
      </c>
      <c r="Y175" s="20" t="e">
        <f>IF(Table2[[#This Row],[NB BM_C_QTY+F]]="",Table2[[#This Row],[Column32]],INDEX([1]!db[QTY X],Table2[[#This Row],[NB BM_C_QTY+F]]))</f>
        <v>#REF!</v>
      </c>
      <c r="Z175" s="20" t="e">
        <f>IF(Table2[[#This Row],[NB BM_C_QTY+F]]="",Table2[[#This Row],[Column33]],INDEX([1]!db[STN X],Table2[[#This Row],[NB BM_C_QTY+F]]))</f>
        <v>#REF!</v>
      </c>
      <c r="AA175" s="20" t="e">
        <f>INDEX([1]!db[SUPPLIER],Table2[[#This Row],[NB BM_C_QTY+F]],0)</f>
        <v>#REF!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175" s="20" t="str">
        <f>Table2[[#This Row],[CONCAT]]&amp;LOWER(SUBSTITUTE(SUBSTITUTE(SUBSTITUTE(Table2[[#This Row],[KET]]&amp;"ARTO MORO"," ",""),")",""),"(",""))</f>
        <v>lleafkenkoa550192pcsartomoro</v>
      </c>
      <c r="AD175" s="20" t="e">
        <f>_xlfn.IFNA(MATCH(Table2[[#This Row],[Column2]],[1]!db[NB BM_C_QTY+F],0),"")</f>
        <v>#REF!</v>
      </c>
      <c r="AE175" s="20" t="e">
        <f>_xlfn.IFNA(MATCH(Table2[[#This Row],[Column2]],[2]!Table6[NB BM_C_QTY+F],0),"")</f>
        <v>#REF!</v>
      </c>
      <c r="AF175" s="20" t="e">
        <f>IF(Table2[[#This Row],[NB BM_C_QTY+F]]="",Table2[[#This Row],[KET]],"")</f>
        <v>#REF!</v>
      </c>
      <c r="AG175" s="20" t="e">
        <f>IF(Table2[[#This Row],[Column3]]="","",AJ174)</f>
        <v>#REF!</v>
      </c>
      <c r="AH175" s="20" t="e">
        <f>IF(Table2[[#This Row],[Column3]]="","",AK174)</f>
        <v>#REF!</v>
      </c>
      <c r="AJ175" s="9">
        <v>80</v>
      </c>
      <c r="AK175" s="9" t="s">
        <v>5300</v>
      </c>
    </row>
    <row r="176" spans="1:38">
      <c r="A176" s="14" t="str">
        <f ca="1">IF(Table2[[#This Row],[TT]]&lt;1,"",(COUNT(INDIRECT("a"&amp;ROW(Table2[[#Headers],[//]])&amp;":a"&amp;ROW()-1))+1))</f>
        <v/>
      </c>
      <c r="B176" s="9">
        <v>1</v>
      </c>
      <c r="C176" s="9" t="s">
        <v>5278</v>
      </c>
      <c r="E176" s="16" t="s">
        <v>2043</v>
      </c>
      <c r="F176" s="16" t="e">
        <f>_xlfn.IFNA(Table2[[#This Row],[NB BM_C_QTY+F]],"")</f>
        <v>#REF!</v>
      </c>
      <c r="G176" s="24">
        <f>IF(Table2[[#This Row],[M5B]]="",Table2[[#This Row],[M5B_h]],SUM(Table2[[#This Row],[M5B_h]],Table2[[#This Row],[M5B]]))</f>
        <v>0</v>
      </c>
      <c r="H176" s="19"/>
      <c r="I176" s="94">
        <f>IF(Table2[[#This Row],[M1A]]="",0,Table2[[#This Row],[M1A]]-Table2[[#This Row],[AWAL]]-Table2[[#This Row],[M1MA]]-Table2[[#This Row],[M1KE]])</f>
        <v>0</v>
      </c>
      <c r="J176" s="94">
        <f>SUMIF(Table6[NB BM_C_QTY+F],Table2[[#This Row],[Column2]],Table6[C])</f>
        <v>0</v>
      </c>
      <c r="K176" s="94">
        <f>-1*SUMIF(Table5[CONCAT],Table2[[#This Row],[Column2]],Table5[3])</f>
        <v>0</v>
      </c>
      <c r="L176" s="19"/>
      <c r="M176" s="17" t="str">
        <f>IF(Table2[[#This Row],[M2A]]="","",SUM(Table2[[#This Row],[M2A]]-Table2[[#This Row],[M2B_h]]))</f>
        <v/>
      </c>
      <c r="O176" s="17" t="str">
        <f>IF(Table2[[#This Row],[M3A]]="","",SUM(Table2[[#This Row],[M3A]]-Table2[[#This Row],[M3B_h]]))</f>
        <v/>
      </c>
      <c r="Q176" s="17" t="str">
        <f>IF(Table2[[#This Row],[M4A]]="","",SUM(Table2[[#This Row],[M4A]]-Table2[[#This Row],[M4B_h]]))</f>
        <v/>
      </c>
      <c r="R176" s="17"/>
      <c r="S176" s="17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 t="shared" si="2"/>
        <v>ARTO MORO</v>
      </c>
      <c r="Y176" s="20" t="e">
        <f>IF(Table2[[#This Row],[NB BM_C_QTY+F]]="",Table2[[#This Row],[Column32]],INDEX([1]!db[QTY X],Table2[[#This Row],[NB BM_C_QTY+F]]))</f>
        <v>#REF!</v>
      </c>
      <c r="Z176" s="20" t="e">
        <f>IF(Table2[[#This Row],[NB BM_C_QTY+F]]="",Table2[[#This Row],[Column33]],INDEX([1]!db[STN X],Table2[[#This Row],[NB BM_C_QTY+F]]))</f>
        <v>#REF!</v>
      </c>
      <c r="AA176" s="20" t="e">
        <f>INDEX([1]!db[SUPPLIER],Table2[[#This Row],[NB BM_C_QTY+F]],0)</f>
        <v>#REF!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176" s="20" t="str">
        <f>Table2[[#This Row],[CONCAT]]&amp;LOWER(SUBSTITUTE(SUBSTITUTE(SUBSTITUTE(Table2[[#This Row],[KET]]&amp;"ARTO MORO"," ",""),")",""),"(",""))</f>
        <v>lleafkenkob510080pcsartomoro</v>
      </c>
      <c r="AD176" s="20" t="e">
        <f>_xlfn.IFNA(MATCH(Table2[[#This Row],[Column2]],[1]!db[NB BM_C_QTY+F],0),"")</f>
        <v>#REF!</v>
      </c>
      <c r="AE176" s="20" t="e">
        <f>_xlfn.IFNA(MATCH(Table2[[#This Row],[Column2]],[2]!Table6[NB BM_C_QTY+F],0),"")</f>
        <v>#REF!</v>
      </c>
      <c r="AF176" s="20" t="e">
        <f>IF(Table2[[#This Row],[NB BM_C_QTY+F]]="",Table2[[#This Row],[KET]],"")</f>
        <v>#REF!</v>
      </c>
      <c r="AG176" s="20" t="e">
        <f>IF(Table2[[#This Row],[Column3]]="","",AJ175)</f>
        <v>#REF!</v>
      </c>
      <c r="AH176" s="20" t="e">
        <f>IF(Table2[[#This Row],[Column3]]="","",AK175)</f>
        <v>#REF!</v>
      </c>
      <c r="AJ176" s="9">
        <v>160</v>
      </c>
      <c r="AK176" s="9" t="s">
        <v>5300</v>
      </c>
    </row>
    <row r="177" spans="1:39">
      <c r="A177" s="14" t="str">
        <f ca="1">IF(Table2[[#This Row],[TT]]&lt;1,"",(COUNT(INDIRECT("a"&amp;ROW(Table2[[#Headers],[//]])&amp;":a"&amp;ROW()-1))+1))</f>
        <v/>
      </c>
      <c r="B177" s="9">
        <v>1</v>
      </c>
      <c r="C177" s="9" t="s">
        <v>5279</v>
      </c>
      <c r="E177" s="16" t="s">
        <v>2380</v>
      </c>
      <c r="F177" s="16" t="e">
        <f>_xlfn.IFNA(Table2[[#This Row],[NB BM_C_QTY+F]],"")</f>
        <v>#REF!</v>
      </c>
      <c r="G177" s="24">
        <f>IF(Table2[[#This Row],[M5B]]="",Table2[[#This Row],[M5B_h]],SUM(Table2[[#This Row],[M5B_h]],Table2[[#This Row],[M5B]]))</f>
        <v>0</v>
      </c>
      <c r="H177" s="19"/>
      <c r="I177" s="94">
        <f>IF(Table2[[#This Row],[M1A]]="",0,Table2[[#This Row],[M1A]]-Table2[[#This Row],[AWAL]]-Table2[[#This Row],[M1MA]]-Table2[[#This Row],[M1KE]])</f>
        <v>0</v>
      </c>
      <c r="J177" s="94">
        <f>SUMIF(Table6[NB BM_C_QTY+F],Table2[[#This Row],[Column2]],Table6[C])</f>
        <v>0</v>
      </c>
      <c r="K177" s="94">
        <f>-1*SUMIF(Table5[CONCAT],Table2[[#This Row],[Column2]],Table5[3])</f>
        <v>0</v>
      </c>
      <c r="L177" s="19"/>
      <c r="M177" s="17" t="str">
        <f>IF(Table2[[#This Row],[M2A]]="","",SUM(Table2[[#This Row],[M2A]]-Table2[[#This Row],[M2B_h]]))</f>
        <v/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 t="shared" si="2"/>
        <v>ARTO MORO</v>
      </c>
      <c r="Y177" s="20" t="e">
        <f>IF(Table2[[#This Row],[NB BM_C_QTY+F]]="",Table2[[#This Row],[Column32]],INDEX([1]!db[QTY X],Table2[[#This Row],[NB BM_C_QTY+F]]))</f>
        <v>#REF!</v>
      </c>
      <c r="Z177" s="20" t="e">
        <f>IF(Table2[[#This Row],[NB BM_C_QTY+F]]="",Table2[[#This Row],[Column33]],INDEX([1]!db[STN X],Table2[[#This Row],[NB BM_C_QTY+F]]))</f>
        <v>#REF!</v>
      </c>
      <c r="AA177" s="20" t="e">
        <f>INDEX([1]!db[SUPPLIER],Table2[[#This Row],[NB BM_C_QTY+F]],0)</f>
        <v>#REF!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177" s="20" t="str">
        <f>Table2[[#This Row],[CONCAT]]&amp;LOWER(SUBSTITUTE(SUBSTITUTE(SUBSTITUTE(Table2[[#This Row],[KET]]&amp;"ARTO MORO"," ",""),")",""),"(",""))</f>
        <v>lleafkenkob550160pcsartomoro</v>
      </c>
      <c r="AD177" s="20" t="e">
        <f>_xlfn.IFNA(MATCH(Table2[[#This Row],[Column2]],[1]!db[NB BM_C_QTY+F],0),"")</f>
        <v>#REF!</v>
      </c>
      <c r="AE177" s="20" t="e">
        <f>_xlfn.IFNA(MATCH(Table2[[#This Row],[Column2]],[2]!Table6[NB BM_C_QTY+F],0),"")</f>
        <v>#REF!</v>
      </c>
      <c r="AF177" s="20" t="e">
        <f>IF(Table2[[#This Row],[NB BM_C_QTY+F]]="",Table2[[#This Row],[KET]],"")</f>
        <v>#REF!</v>
      </c>
      <c r="AG177" s="20" t="e">
        <f>IF(Table2[[#This Row],[Column3]]="","",AJ176)</f>
        <v>#REF!</v>
      </c>
      <c r="AH177" s="20" t="e">
        <f>IF(Table2[[#This Row],[Column3]]="","",AK176)</f>
        <v>#REF!</v>
      </c>
      <c r="AJ177" s="9">
        <v>50</v>
      </c>
      <c r="AK177" s="9" t="s">
        <v>5390</v>
      </c>
    </row>
    <row r="178" spans="1:39">
      <c r="A178" s="9">
        <f ca="1">IF(Table2[[#This Row],[TT]]&lt;1,"",(COUNT(INDIRECT("a"&amp;ROW(Table2[[#Headers],[//]])&amp;":a"&amp;ROW()-1))+1))</f>
        <v>64</v>
      </c>
      <c r="B178" s="9">
        <v>1</v>
      </c>
      <c r="C178" s="9" t="s">
        <v>5097</v>
      </c>
      <c r="D178" s="16">
        <v>2</v>
      </c>
      <c r="E178" s="16" t="s">
        <v>5099</v>
      </c>
      <c r="F178" s="16" t="e">
        <f>_xlfn.IFNA(Table2[[#This Row],[NB BM_C_QTY+F]],"")</f>
        <v>#REF!</v>
      </c>
      <c r="G178" s="24">
        <f>IF(Table2[[#This Row],[M5B]]="",Table2[[#This Row],[M5B_h]],SUM(Table2[[#This Row],[M5B_h]],Table2[[#This Row],[M5B]]))</f>
        <v>2</v>
      </c>
      <c r="H178" s="18"/>
      <c r="I178" s="94">
        <f>IF(Table2[[#This Row],[M1A]]="",0,Table2[[#This Row],[M1A]]-Table2[[#This Row],[AWAL]]-Table2[[#This Row],[M1MA]]-Table2[[#This Row],[M1KE]])</f>
        <v>0</v>
      </c>
      <c r="J178" s="94">
        <f>SUMIF(Table6[NB BM_C_QTY+F],Table2[[#This Row],[Column2]],Table6[C])</f>
        <v>0</v>
      </c>
      <c r="K178" s="94">
        <f>-1*SUMIF(Table5[CONCAT],Table2[[#This Row],[Column2]],Table5[3])</f>
        <v>0</v>
      </c>
      <c r="L178" s="18"/>
      <c r="M178" s="16" t="str">
        <f>IF(Table2[[#This Row],[M2A]]="","",SUM(Table2[[#This Row],[M2A]]-Table2[[#This Row],[M2B_h]]))</f>
        <v/>
      </c>
      <c r="O178" s="16" t="str">
        <f>IF(Table2[[#This Row],[M3A]]="","",SUM(Table2[[#This Row],[M3A]]-Table2[[#This Row],[M3B_h]]))</f>
        <v/>
      </c>
      <c r="P178" s="9"/>
      <c r="Q178" s="16" t="str">
        <f>IF(Table2[[#This Row],[M4A]]="","",SUM(Table2[[#This Row],[M4A]]-Table2[[#This Row],[M4B_h]]))</f>
        <v/>
      </c>
      <c r="S178" s="16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2</v>
      </c>
      <c r="U178" s="20">
        <f>SUM(Table2[[#This Row],[M2B]],Table2[[#This Row],[M2B_h]])</f>
        <v>2</v>
      </c>
      <c r="V178" s="20">
        <f>SUM(Table2[[#This Row],[M3B]],Table2[[#This Row],[M3B_h]])</f>
        <v>2</v>
      </c>
      <c r="W178" s="20">
        <f>SUM(Table2[[#This Row],[M4B]],Table2[[#This Row],[M4B_h]])</f>
        <v>2</v>
      </c>
      <c r="X178" s="20" t="str">
        <f t="shared" si="2"/>
        <v>ARTO MORO</v>
      </c>
      <c r="Y178" s="20" t="e">
        <f>IF(Table2[[#This Row],[NB BM_C_QTY+F]]="",Table2[[#This Row],[Column32]],INDEX([1]!db[QTY X],Table2[[#This Row],[NB BM_C_QTY+F]]))</f>
        <v>#REF!</v>
      </c>
      <c r="Z178" s="20" t="e">
        <f>IF(Table2[[#This Row],[NB BM_C_QTY+F]]="",Table2[[#This Row],[Column33]],INDEX([1]!db[STN X],Table2[[#This Row],[NB BM_C_QTY+F]]))</f>
        <v>#REF!</v>
      </c>
      <c r="AA178" s="20" t="e">
        <f>INDEX([1]!db[SUPPLIER],Table2[[#This Row],[NB BM_C_QTY+F]],0)</f>
        <v>#REF!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labelhargakenko50022line</v>
      </c>
      <c r="AC178" s="20" t="str">
        <f>Table2[[#This Row],[CONCAT]]&amp;LOWER(SUBSTITUTE(SUBSTITUTE(SUBSTITUTE(Table2[[#This Row],[KET]]&amp;"ARTO MORO"," ",""),")",""),"(",""))</f>
        <v>labelhargakenko50022line50tubartomoro</v>
      </c>
      <c r="AD178" s="20" t="e">
        <f>_xlfn.IFNA(MATCH(Table2[[#This Row],[Column2]],[1]!db[NB BM_C_QTY+F],0),"")</f>
        <v>#REF!</v>
      </c>
      <c r="AE178" s="20" t="e">
        <f>_xlfn.IFNA(MATCH(Table2[[#This Row],[Column2]],[2]!Table6[NB BM_C_QTY+F],0),"")</f>
        <v>#REF!</v>
      </c>
      <c r="AF178" s="20" t="e">
        <f>IF(Table2[[#This Row],[NB BM_C_QTY+F]]="",Table2[[#This Row],[KET]],"")</f>
        <v>#REF!</v>
      </c>
      <c r="AG178" s="20" t="e">
        <f>IF(Table2[[#This Row],[Column3]]="","",AJ177)</f>
        <v>#REF!</v>
      </c>
      <c r="AH178" s="20" t="e">
        <f>IF(Table2[[#This Row],[Column3]]="","",AK177)</f>
        <v>#REF!</v>
      </c>
      <c r="AJ178" s="9">
        <v>50</v>
      </c>
      <c r="AK178" s="9" t="s">
        <v>5390</v>
      </c>
    </row>
    <row r="179" spans="1:39">
      <c r="A179" s="9" t="str">
        <f ca="1">IF(Table2[[#This Row],[TT]]&lt;1,"",(COUNT(INDIRECT("a"&amp;ROW(Table2[[#Headers],[//]])&amp;":a"&amp;ROW()-1))+1))</f>
        <v/>
      </c>
      <c r="B179" s="9">
        <v>1</v>
      </c>
      <c r="C179" s="9" t="s">
        <v>5098</v>
      </c>
      <c r="D179" s="16">
        <v>0</v>
      </c>
      <c r="E179" s="16" t="s">
        <v>5099</v>
      </c>
      <c r="F179" s="16" t="e">
        <f>_xlfn.IFNA(Table2[[#This Row],[NB BM_C_QTY+F]],"")</f>
        <v>#REF!</v>
      </c>
      <c r="G179" s="24">
        <f>IF(Table2[[#This Row],[M5B]]="",Table2[[#This Row],[M5B_h]],SUM(Table2[[#This Row],[M5B_h]],Table2[[#This Row],[M5B]]))</f>
        <v>0</v>
      </c>
      <c r="H179" s="18">
        <v>0</v>
      </c>
      <c r="I179" s="94">
        <f>IF(Table2[[#This Row],[M1A]]="",0,Table2[[#This Row],[M1A]]-Table2[[#This Row],[AWAL]]-Table2[[#This Row],[M1MA]]-Table2[[#This Row],[M1KE]])</f>
        <v>-4</v>
      </c>
      <c r="J179" s="94">
        <f>SUMIF(Table6[NB BM_C_QTY+F],Table2[[#This Row],[Column2]],Table6[C])</f>
        <v>5</v>
      </c>
      <c r="K179" s="94">
        <f>-1*SUMIF(Table5[CONCAT],Table2[[#This Row],[Column2]],Table5[3])</f>
        <v>-1</v>
      </c>
      <c r="L179" s="18"/>
      <c r="M179" s="16" t="str">
        <f>IF(Table2[[#This Row],[M2A]]="","",SUM(Table2[[#This Row],[M2A]]-Table2[[#This Row],[M2B_h]]))</f>
        <v/>
      </c>
      <c r="O179" s="16" t="str">
        <f>IF(Table2[[#This Row],[M3A]]="","",SUM(Table2[[#This Row],[M3A]]-Table2[[#This Row],[M3B_h]]))</f>
        <v/>
      </c>
      <c r="P179" s="9"/>
      <c r="Q179" s="16" t="str">
        <f>IF(Table2[[#This Row],[M4A]]="","",SUM(Table2[[#This Row],[M4A]]-Table2[[#This Row],[M4B_h]]))</f>
        <v/>
      </c>
      <c r="S179" s="16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 t="shared" si="2"/>
        <v>ARTO MORO</v>
      </c>
      <c r="Y179" s="20" t="e">
        <f>IF(Table2[[#This Row],[NB BM_C_QTY+F]]="",Table2[[#This Row],[Column32]],INDEX([1]!db[QTY X],Table2[[#This Row],[NB BM_C_QTY+F]]))</f>
        <v>#REF!</v>
      </c>
      <c r="Z179" s="20" t="e">
        <f>IF(Table2[[#This Row],[NB BM_C_QTY+F]]="",Table2[[#This Row],[Column33]],INDEX([1]!db[STN X],Table2[[#This Row],[NB BM_C_QTY+F]]))</f>
        <v>#REF!</v>
      </c>
      <c r="AA179" s="20" t="e">
        <f>INDEX([1]!db[SUPPLIER],Table2[[#This Row],[NB BM_C_QTY+F]],0)</f>
        <v>#REF!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labelhargakenko60011line</v>
      </c>
      <c r="AC179" s="20" t="str">
        <f>Table2[[#This Row],[CONCAT]]&amp;LOWER(SUBSTITUTE(SUBSTITUTE(SUBSTITUTE(Table2[[#This Row],[KET]]&amp;"ARTO MORO"," ",""),")",""),"(",""))</f>
        <v>labelhargakenko60011line50tubartomoro</v>
      </c>
      <c r="AD179" s="20" t="e">
        <f>_xlfn.IFNA(MATCH(Table2[[#This Row],[Column2]],[1]!db[NB BM_C_QTY+F],0),"")</f>
        <v>#REF!</v>
      </c>
      <c r="AE179" s="20" t="e">
        <f>_xlfn.IFNA(MATCH(Table2[[#This Row],[Column2]],[2]!Table6[NB BM_C_QTY+F],0),"")</f>
        <v>#REF!</v>
      </c>
      <c r="AF179" s="20" t="e">
        <f>IF(Table2[[#This Row],[NB BM_C_QTY+F]]="",Table2[[#This Row],[KET]],"")</f>
        <v>#REF!</v>
      </c>
      <c r="AG179" s="20" t="e">
        <f>IF(Table2[[#This Row],[Column3]]="","",AJ178)</f>
        <v>#REF!</v>
      </c>
      <c r="AH179" s="20" t="e">
        <f>IF(Table2[[#This Row],[Column3]]="","",AK178)</f>
        <v>#REF!</v>
      </c>
      <c r="AJ179" s="9">
        <v>100</v>
      </c>
      <c r="AK179" s="9" t="s">
        <v>5295</v>
      </c>
      <c r="AL179" s="9" t="s">
        <v>5381</v>
      </c>
      <c r="AM179" s="9" t="s">
        <v>5391</v>
      </c>
    </row>
    <row r="180" spans="1:39">
      <c r="A180" s="14" t="str">
        <f ca="1">IF(Table2[[#This Row],[TT]]&lt;1,"",(COUNT(INDIRECT("a"&amp;ROW(Table2[[#Headers],[//]])&amp;":a"&amp;ROW()-1))+1))</f>
        <v/>
      </c>
      <c r="B180" s="14">
        <v>1</v>
      </c>
      <c r="C180" s="9" t="s">
        <v>5017</v>
      </c>
      <c r="D180" s="16">
        <v>0</v>
      </c>
      <c r="E180" s="16" t="s">
        <v>5100</v>
      </c>
      <c r="F180" s="16" t="e">
        <f>_xlfn.IFNA(Table2[[#This Row],[NB BM_C_QTY+F]],"")</f>
        <v>#REF!</v>
      </c>
      <c r="G180" s="24">
        <f>IF(Table2[[#This Row],[M5B]]="",Table2[[#This Row],[M5B_h]],SUM(Table2[[#This Row],[M5B_h]],Table2[[#This Row],[M5B]]))</f>
        <v>0</v>
      </c>
      <c r="H180" s="19"/>
      <c r="I180" s="94">
        <f>IF(Table2[[#This Row],[M1A]]="",0,Table2[[#This Row],[M1A]]-Table2[[#This Row],[AWAL]]-Table2[[#This Row],[M1MA]]-Table2[[#This Row],[M1KE]])</f>
        <v>0</v>
      </c>
      <c r="J180" s="94">
        <f>SUMIF(Table6[NB BM_C_QTY+F],Table2[[#This Row],[Column2]],Table6[C])</f>
        <v>0</v>
      </c>
      <c r="K180" s="94">
        <f>-1*SUMIF(Table5[CONCAT],Table2[[#This Row],[Column2]],Table5[3])</f>
        <v>0</v>
      </c>
      <c r="L180" s="19"/>
      <c r="M180" s="16" t="str">
        <f>IF(Table2[[#This Row],[M2A]]="","",SUM(Table2[[#This Row],[M2A]]-Table2[[#This Row],[M2B_h]]))</f>
        <v/>
      </c>
      <c r="O180" s="17" t="str">
        <f>IF(Table2[[#This Row],[M3A]]="","",SUM(Table2[[#This Row],[M3A]]-Table2[[#This Row],[M3B_h]]))</f>
        <v/>
      </c>
      <c r="Q180" s="17" t="str">
        <f>IF(Table2[[#This Row],[M4A]]="","",SUM(Table2[[#This Row],[M4A]]-Table2[[#This Row],[M4B_h]]))</f>
        <v/>
      </c>
      <c r="R180" s="17"/>
      <c r="S180" s="17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 t="shared" si="2"/>
        <v>ARTO MORO</v>
      </c>
      <c r="Y180" s="20" t="e">
        <f>IF(Table2[[#This Row],[NB BM_C_QTY+F]]="",Table2[[#This Row],[Column32]],INDEX([1]!db[QTY X],Table2[[#This Row],[NB BM_C_QTY+F]]))</f>
        <v>#REF!</v>
      </c>
      <c r="Z180" s="20" t="e">
        <f>IF(Table2[[#This Row],[NB BM_C_QTY+F]]="",Table2[[#This Row],[Column33]],INDEX([1]!db[STN X],Table2[[#This Row],[NB BM_C_QTY+F]]))</f>
        <v>#REF!</v>
      </c>
      <c r="AA180" s="20" t="e">
        <f>INDEX([1]!db[SUPPLIER],Table2[[#This Row],[NB BM_C_QTY+F]],0)</f>
        <v>#REF!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180" s="20" t="str">
        <f>Table2[[#This Row],[CONCAT]]&amp;LOWER(SUBSTITUTE(SUBSTITUTE(SUBSTITUTE(Table2[[#This Row],[KET]]&amp;"ARTO MORO"," ",""),")",""),"(",""))</f>
        <v>labeljklb1ly1linekuning100pak10rolartomoro</v>
      </c>
      <c r="AD180" s="20" t="e">
        <f>_xlfn.IFNA(MATCH(Table2[[#This Row],[Column2]],[1]!db[NB BM_C_QTY+F],0),"")</f>
        <v>#REF!</v>
      </c>
      <c r="AE180" s="20" t="e">
        <f>_xlfn.IFNA(MATCH(Table2[[#This Row],[Column2]],[2]!Table6[NB BM_C_QTY+F],0),"")</f>
        <v>#REF!</v>
      </c>
      <c r="AF180" s="20" t="e">
        <f>IF(Table2[[#This Row],[NB BM_C_QTY+F]]="",Table2[[#This Row],[KET]],"")</f>
        <v>#REF!</v>
      </c>
      <c r="AG180" s="20" t="e">
        <f>IF(Table2[[#This Row],[Column3]]="","",AJ179)</f>
        <v>#REF!</v>
      </c>
      <c r="AH180" s="20" t="e">
        <f>IF(Table2[[#This Row],[Column3]]="","",AK179)</f>
        <v>#REF!</v>
      </c>
      <c r="AJ180" s="9">
        <v>100</v>
      </c>
      <c r="AK180" s="9" t="s">
        <v>5295</v>
      </c>
      <c r="AL180" s="9" t="s">
        <v>5381</v>
      </c>
      <c r="AM180" s="9" t="s">
        <v>5391</v>
      </c>
    </row>
    <row r="181" spans="1:39">
      <c r="A181" s="14" t="str">
        <f ca="1">IF(Table2[[#This Row],[TT]]&lt;1,"",(COUNT(INDIRECT("a"&amp;ROW(Table2[[#Headers],[//]])&amp;":a"&amp;ROW()-1))+1))</f>
        <v/>
      </c>
      <c r="B181" s="14">
        <v>1</v>
      </c>
      <c r="C181" s="9" t="s">
        <v>5014</v>
      </c>
      <c r="D181" s="16">
        <v>0</v>
      </c>
      <c r="E181" s="16" t="s">
        <v>5100</v>
      </c>
      <c r="F181" s="16" t="e">
        <f>_xlfn.IFNA(Table2[[#This Row],[NB BM_C_QTY+F]],"")</f>
        <v>#REF!</v>
      </c>
      <c r="G181" s="24">
        <f>IF(Table2[[#This Row],[M5B]]="",Table2[[#This Row],[M5B_h]],SUM(Table2[[#This Row],[M5B_h]],Table2[[#This Row],[M5B]]))</f>
        <v>0</v>
      </c>
      <c r="H181" s="19"/>
      <c r="I181" s="94">
        <f>IF(Table2[[#This Row],[M1A]]="",0,Table2[[#This Row],[M1A]]-Table2[[#This Row],[AWAL]]-Table2[[#This Row],[M1MA]]-Table2[[#This Row],[M1KE]])</f>
        <v>0</v>
      </c>
      <c r="J181" s="94">
        <f>SUMIF(Table6[NB BM_C_QTY+F],Table2[[#This Row],[Column2]],Table6[C])</f>
        <v>0</v>
      </c>
      <c r="K181" s="94">
        <f>-1*SUMIF(Table5[CONCAT],Table2[[#This Row],[Column2]],Table5[3])</f>
        <v>0</v>
      </c>
      <c r="L181" s="19"/>
      <c r="M181" s="16" t="str">
        <f>IF(Table2[[#This Row],[M2A]]="","",SUM(Table2[[#This Row],[M2A]]-Table2[[#This Row],[M2B_h]]))</f>
        <v/>
      </c>
      <c r="O181" s="17" t="str">
        <f>IF(Table2[[#This Row],[M3A]]="","",SUM(Table2[[#This Row],[M3A]]-Table2[[#This Row],[M3B_h]]))</f>
        <v/>
      </c>
      <c r="Q181" s="17" t="str">
        <f>IF(Table2[[#This Row],[M4A]]="","",SUM(Table2[[#This Row],[M4A]]-Table2[[#This Row],[M4B_h]]))</f>
        <v/>
      </c>
      <c r="R181" s="17"/>
      <c r="S181" s="17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 t="shared" si="2"/>
        <v>ARTO MORO</v>
      </c>
      <c r="Y181" s="20" t="e">
        <f>IF(Table2[[#This Row],[NB BM_C_QTY+F]]="",Table2[[#This Row],[Column32]],INDEX([1]!db[QTY X],Table2[[#This Row],[NB BM_C_QTY+F]]))</f>
        <v>#REF!</v>
      </c>
      <c r="Z181" s="20" t="e">
        <f>IF(Table2[[#This Row],[NB BM_C_QTY+F]]="",Table2[[#This Row],[Column33]],INDEX([1]!db[STN X],Table2[[#This Row],[NB BM_C_QTY+F]]))</f>
        <v>#REF!</v>
      </c>
      <c r="AA181" s="20" t="e">
        <f>INDEX([1]!db[SUPPLIER],Table2[[#This Row],[NB BM_C_QTY+F]],0)</f>
        <v>#REF!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181" s="20" t="str">
        <f>Table2[[#This Row],[CONCAT]]&amp;LOWER(SUBSTITUTE(SUBSTITUTE(SUBSTITUTE(Table2[[#This Row],[KET]]&amp;"ARTO MORO"," ",""),")",""),"(",""))</f>
        <v>labeljklb2rl1lineputih100pak10rolartomoro</v>
      </c>
      <c r="AD181" s="20" t="e">
        <f>_xlfn.IFNA(MATCH(Table2[[#This Row],[Column2]],[1]!db[NB BM_C_QTY+F],0),"")</f>
        <v>#REF!</v>
      </c>
      <c r="AE181" s="20" t="e">
        <f>_xlfn.IFNA(MATCH(Table2[[#This Row],[Column2]],[2]!Table6[NB BM_C_QTY+F],0),"")</f>
        <v>#REF!</v>
      </c>
      <c r="AF181" s="20" t="e">
        <f>IF(Table2[[#This Row],[NB BM_C_QTY+F]]="",Table2[[#This Row],[KET]],"")</f>
        <v>#REF!</v>
      </c>
      <c r="AG181" s="20" t="e">
        <f>IF(Table2[[#This Row],[Column3]]="","",AJ180)</f>
        <v>#REF!</v>
      </c>
      <c r="AH181" s="20" t="e">
        <f>IF(Table2[[#This Row],[Column3]]="","",AK180)</f>
        <v>#REF!</v>
      </c>
      <c r="AJ181" s="9">
        <v>50</v>
      </c>
      <c r="AK181" s="9" t="s">
        <v>5295</v>
      </c>
      <c r="AL181" s="9" t="s">
        <v>5381</v>
      </c>
      <c r="AM181" s="9" t="s">
        <v>5391</v>
      </c>
    </row>
    <row r="182" spans="1:39">
      <c r="A182" s="9" t="str">
        <f ca="1">IF(Table2[[#This Row],[TT]]&lt;1,"",(COUNT(INDIRECT("a"&amp;ROW(Table2[[#Headers],[//]])&amp;":a"&amp;ROW()-1))+1))</f>
        <v/>
      </c>
      <c r="B182" s="9">
        <v>1</v>
      </c>
      <c r="C182" s="9" t="s">
        <v>5015</v>
      </c>
      <c r="D182" s="16">
        <v>0</v>
      </c>
      <c r="E182" s="16" t="s">
        <v>5047</v>
      </c>
      <c r="F182" s="16" t="e">
        <f>_xlfn.IFNA(Table2[[#This Row],[NB BM_C_QTY+F]],"")</f>
        <v>#REF!</v>
      </c>
      <c r="G182" s="24">
        <f>IF(Table2[[#This Row],[M5B]]="",Table2[[#This Row],[M5B_h]],SUM(Table2[[#This Row],[M5B_h]],Table2[[#This Row],[M5B]]))</f>
        <v>0</v>
      </c>
      <c r="H182" s="18"/>
      <c r="I182" s="94">
        <f>IF(Table2[[#This Row],[M1A]]="",0,Table2[[#This Row],[M1A]]-Table2[[#This Row],[AWAL]]-Table2[[#This Row],[M1MA]]-Table2[[#This Row],[M1KE]])</f>
        <v>0</v>
      </c>
      <c r="J182" s="94">
        <f>SUMIF(Table6[NB BM_C_QTY+F],Table2[[#This Row],[Column2]],Table6[C])</f>
        <v>0</v>
      </c>
      <c r="K182" s="94">
        <f>-1*SUMIF(Table5[CONCAT],Table2[[#This Row],[Column2]],Table5[3])</f>
        <v>0</v>
      </c>
      <c r="L182" s="18"/>
      <c r="M182" s="16" t="str">
        <f>IF(Table2[[#This Row],[M2A]]="","",SUM(Table2[[#This Row],[M2A]]-Table2[[#This Row],[M2B_h]]))</f>
        <v/>
      </c>
      <c r="O182" s="16" t="str">
        <f>IF(Table2[[#This Row],[M3A]]="","",SUM(Table2[[#This Row],[M3A]]-Table2[[#This Row],[M3B_h]]))</f>
        <v/>
      </c>
      <c r="P182" s="9"/>
      <c r="Q182" s="16" t="str">
        <f>IF(Table2[[#This Row],[M4A]]="","",SUM(Table2[[#This Row],[M4A]]-Table2[[#This Row],[M4B_h]]))</f>
        <v/>
      </c>
      <c r="S182" s="16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 t="shared" si="2"/>
        <v>ARTO MORO</v>
      </c>
      <c r="Y182" s="20" t="e">
        <f>IF(Table2[[#This Row],[NB BM_C_QTY+F]]="",Table2[[#This Row],[Column32]],INDEX([1]!db[QTY X],Table2[[#This Row],[NB BM_C_QTY+F]]))</f>
        <v>#REF!</v>
      </c>
      <c r="Z182" s="20" t="e">
        <f>IF(Table2[[#This Row],[NB BM_C_QTY+F]]="",Table2[[#This Row],[Column33]],INDEX([1]!db[STN X],Table2[[#This Row],[NB BM_C_QTY+F]]))</f>
        <v>#REF!</v>
      </c>
      <c r="AA182" s="20" t="e">
        <f>INDEX([1]!db[SUPPLIER],Table2[[#This Row],[NB BM_C_QTY+F]],0)</f>
        <v>#REF!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182" s="20" t="str">
        <f>Table2[[#This Row],[CONCAT]]&amp;LOWER(SUBSTITUTE(SUBSTITUTE(SUBSTITUTE(Table2[[#This Row],[KET]]&amp;"ARTO MORO"," ",""),")",""),"(",""))</f>
        <v>labeljklb32linekuning50pak10rolartomoro</v>
      </c>
      <c r="AD182" s="20" t="e">
        <f>_xlfn.IFNA(MATCH(Table2[[#This Row],[Column2]],[1]!db[NB BM_C_QTY+F],0),"")</f>
        <v>#REF!</v>
      </c>
      <c r="AE182" s="20" t="e">
        <f>_xlfn.IFNA(MATCH(Table2[[#This Row],[Column2]],[2]!Table6[NB BM_C_QTY+F],0),"")</f>
        <v>#REF!</v>
      </c>
      <c r="AF182" s="20" t="e">
        <f>IF(Table2[[#This Row],[NB BM_C_QTY+F]]="",Table2[[#This Row],[KET]],"")</f>
        <v>#REF!</v>
      </c>
      <c r="AG182" s="20" t="e">
        <f>IF(Table2[[#This Row],[Column3]]="","",AJ181)</f>
        <v>#REF!</v>
      </c>
      <c r="AH182" s="20" t="e">
        <f>IF(Table2[[#This Row],[Column3]]="","",AK181)</f>
        <v>#REF!</v>
      </c>
      <c r="AJ182" s="9">
        <v>50</v>
      </c>
      <c r="AK182" s="9" t="s">
        <v>5295</v>
      </c>
      <c r="AL182" s="9" t="s">
        <v>5381</v>
      </c>
      <c r="AM182" s="9" t="s">
        <v>5391</v>
      </c>
    </row>
    <row r="183" spans="1:39">
      <c r="A183" s="9">
        <f ca="1">IF(Table2[[#This Row],[TT]]&lt;1,"",(COUNT(INDIRECT("a"&amp;ROW(Table2[[#Headers],[//]])&amp;":a"&amp;ROW()-1))+1))</f>
        <v>65</v>
      </c>
      <c r="B183" s="9">
        <v>1</v>
      </c>
      <c r="C183" s="9" t="s">
        <v>5016</v>
      </c>
      <c r="D183" s="16">
        <v>1</v>
      </c>
      <c r="E183" s="16" t="s">
        <v>5047</v>
      </c>
      <c r="F183" s="16" t="e">
        <f>_xlfn.IFNA(Table2[[#This Row],[NB BM_C_QTY+F]],"")</f>
        <v>#REF!</v>
      </c>
      <c r="G183" s="24">
        <f>IF(Table2[[#This Row],[M5B]]="",Table2[[#This Row],[M5B_h]],SUM(Table2[[#This Row],[M5B_h]],Table2[[#This Row],[M5B]]))</f>
        <v>1</v>
      </c>
      <c r="H183" s="18"/>
      <c r="I183" s="94">
        <f>IF(Table2[[#This Row],[M1A]]="",0,Table2[[#This Row],[M1A]]-Table2[[#This Row],[AWAL]]-Table2[[#This Row],[M1MA]]-Table2[[#This Row],[M1KE]])</f>
        <v>0</v>
      </c>
      <c r="J183" s="94">
        <f>SUMIF(Table6[NB BM_C_QTY+F],Table2[[#This Row],[Column2]],Table6[C])</f>
        <v>0</v>
      </c>
      <c r="K183" s="94">
        <f>-1*SUMIF(Table5[CONCAT],Table2[[#This Row],[Column2]],Table5[3])</f>
        <v>0</v>
      </c>
      <c r="L183" s="18"/>
      <c r="M183" s="16" t="str">
        <f>IF(Table2[[#This Row],[M2A]]="","",SUM(Table2[[#This Row],[M2A]]-Table2[[#This Row],[M2B_h]]))</f>
        <v/>
      </c>
      <c r="O183" s="16" t="str">
        <f>IF(Table2[[#This Row],[M3A]]="","",SUM(Table2[[#This Row],[M3A]]-Table2[[#This Row],[M3B_h]]))</f>
        <v/>
      </c>
      <c r="P183" s="9"/>
      <c r="Q183" s="16" t="str">
        <f>IF(Table2[[#This Row],[M4A]]="","",SUM(Table2[[#This Row],[M4A]]-Table2[[#This Row],[M4B_h]]))</f>
        <v/>
      </c>
      <c r="S183" s="16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1</v>
      </c>
      <c r="U183" s="20">
        <f>SUM(Table2[[#This Row],[M2B]],Table2[[#This Row],[M2B_h]])</f>
        <v>1</v>
      </c>
      <c r="V183" s="20">
        <f>SUM(Table2[[#This Row],[M3B]],Table2[[#This Row],[M3B_h]])</f>
        <v>1</v>
      </c>
      <c r="W183" s="20">
        <f>SUM(Table2[[#This Row],[M4B]],Table2[[#This Row],[M4B_h]])</f>
        <v>1</v>
      </c>
      <c r="X183" s="20" t="str">
        <f t="shared" si="2"/>
        <v>ARTO MORO</v>
      </c>
      <c r="Y183" s="20" t="e">
        <f>IF(Table2[[#This Row],[NB BM_C_QTY+F]]="",Table2[[#This Row],[Column32]],INDEX([1]!db[QTY X],Table2[[#This Row],[NB BM_C_QTY+F]]))</f>
        <v>#REF!</v>
      </c>
      <c r="Z183" s="20" t="e">
        <f>IF(Table2[[#This Row],[NB BM_C_QTY+F]]="",Table2[[#This Row],[Column33]],INDEX([1]!db[STN X],Table2[[#This Row],[NB BM_C_QTY+F]]))</f>
        <v>#REF!</v>
      </c>
      <c r="AA183" s="20" t="e">
        <f>INDEX([1]!db[SUPPLIER],Table2[[#This Row],[NB BM_C_QTY+F]],0)</f>
        <v>#REF!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183" s="20" t="str">
        <f>Table2[[#This Row],[CONCAT]]&amp;LOWER(SUBSTITUTE(SUBSTITUTE(SUBSTITUTE(Table2[[#This Row],[KET]]&amp;"ARTO MORO"," ",""),")",""),"(",""))</f>
        <v>labeljklbp2ln2lineputih50pak10rolartomoro</v>
      </c>
      <c r="AD183" s="20" t="e">
        <f>_xlfn.IFNA(MATCH(Table2[[#This Row],[Column2]],[1]!db[NB BM_C_QTY+F],0),"")</f>
        <v>#REF!</v>
      </c>
      <c r="AE183" s="20" t="e">
        <f>_xlfn.IFNA(MATCH(Table2[[#This Row],[Column2]],[2]!Table6[NB BM_C_QTY+F],0),"")</f>
        <v>#REF!</v>
      </c>
      <c r="AF183" s="20" t="e">
        <f>IF(Table2[[#This Row],[NB BM_C_QTY+F]]="",Table2[[#This Row],[KET]],"")</f>
        <v>#REF!</v>
      </c>
      <c r="AG183" s="20" t="e">
        <f>IF(Table2[[#This Row],[Column3]]="","",AJ182)</f>
        <v>#REF!</v>
      </c>
      <c r="AH183" s="20" t="e">
        <f>IF(Table2[[#This Row],[Column3]]="","",AK182)</f>
        <v>#REF!</v>
      </c>
      <c r="AJ183" s="9">
        <v>10</v>
      </c>
      <c r="AK183" s="9" t="s">
        <v>5375</v>
      </c>
    </row>
    <row r="184" spans="1:39">
      <c r="A184" s="9" t="str">
        <f ca="1">IF(Table2[[#This Row],[TT]]&lt;1,"",(COUNT(INDIRECT("a"&amp;ROW(Table2[[#Headers],[//]])&amp;":a"&amp;ROW()-1))+1))</f>
        <v/>
      </c>
      <c r="B184" s="9">
        <v>1</v>
      </c>
      <c r="C184" s="9" t="s">
        <v>5280</v>
      </c>
      <c r="D184" s="16">
        <v>0</v>
      </c>
      <c r="E184" s="16" t="s">
        <v>2047</v>
      </c>
      <c r="F184" s="16" t="e">
        <f>_xlfn.IFNA(Table2[[#This Row],[NB BM_C_QTY+F]],"")</f>
        <v>#REF!</v>
      </c>
      <c r="G184" s="24">
        <f>IF(Table2[[#This Row],[M5B]]="",Table2[[#This Row],[M5B_h]],SUM(Table2[[#This Row],[M5B_h]],Table2[[#This Row],[M5B]]))</f>
        <v>0</v>
      </c>
      <c r="H184" s="18"/>
      <c r="I184" s="94">
        <f>IF(Table2[[#This Row],[M1A]]="",0,Table2[[#This Row],[M1A]]-Table2[[#This Row],[AWAL]]-Table2[[#This Row],[M1MA]]-Table2[[#This Row],[M1KE]])</f>
        <v>0</v>
      </c>
      <c r="J184" s="94">
        <f>SUMIF(Table6[NB BM_C_QTY+F],Table2[[#This Row],[Column2]],Table6[C])</f>
        <v>0</v>
      </c>
      <c r="K184" s="94">
        <f>-1*SUMIF(Table5[CONCAT],Table2[[#This Row],[Column2]],Table5[3])</f>
        <v>0</v>
      </c>
      <c r="L184" s="18"/>
      <c r="M184" s="16" t="str">
        <f>IF(Table2[[#This Row],[M2A]]="","",SUM(Table2[[#This Row],[M2A]]-Table2[[#This Row],[M2B_h]]))</f>
        <v/>
      </c>
      <c r="O184" s="16" t="str">
        <f>IF(Table2[[#This Row],[M3A]]="","",SUM(Table2[[#This Row],[M3A]]-Table2[[#This Row],[M3B_h]]))</f>
        <v/>
      </c>
      <c r="P184" s="9"/>
      <c r="Q184" s="16" t="str">
        <f>IF(Table2[[#This Row],[M4A]]="","",SUM(Table2[[#This Row],[M4A]]-Table2[[#This Row],[M4B_h]]))</f>
        <v/>
      </c>
      <c r="S184" s="16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 t="shared" si="2"/>
        <v>ARTO MORO</v>
      </c>
      <c r="Y184" s="20" t="e">
        <f>IF(Table2[[#This Row],[NB BM_C_QTY+F]]="",Table2[[#This Row],[Column32]],INDEX([1]!db[QTY X],Table2[[#This Row],[NB BM_C_QTY+F]]))</f>
        <v>#REF!</v>
      </c>
      <c r="Z184" s="20" t="e">
        <f>IF(Table2[[#This Row],[NB BM_C_QTY+F]]="",Table2[[#This Row],[Column33]],INDEX([1]!db[STN X],Table2[[#This Row],[NB BM_C_QTY+F]]))</f>
        <v>#REF!</v>
      </c>
      <c r="AA184" s="20" t="e">
        <f>INDEX([1]!db[SUPPLIER],Table2[[#This Row],[NB BM_C_QTY+F]],0)</f>
        <v>#REF!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184" s="20" t="str">
        <f>Table2[[#This Row],[CONCAT]]&amp;LOWER(SUBSTITUTE(SUBSTITUTE(SUBSTITUTE(Table2[[#This Row],[KET]]&amp;"ARTO MORO"," ",""),")",""),"(",""))</f>
        <v>laminatingkenkolf100223410boxartomoro</v>
      </c>
      <c r="AD184" s="20" t="e">
        <f>_xlfn.IFNA(MATCH(Table2[[#This Row],[Column2]],[1]!db[NB BM_C_QTY+F],0),"")</f>
        <v>#REF!</v>
      </c>
      <c r="AE184" s="20" t="e">
        <f>_xlfn.IFNA(MATCH(Table2[[#This Row],[Column2]],[2]!Table6[NB BM_C_QTY+F],0),"")</f>
        <v>#REF!</v>
      </c>
      <c r="AF184" s="20" t="e">
        <f>IF(Table2[[#This Row],[NB BM_C_QTY+F]]="",Table2[[#This Row],[KET]],"")</f>
        <v>#REF!</v>
      </c>
      <c r="AG184" s="20" t="e">
        <f>IF(Table2[[#This Row],[Column3]]="","",AJ183)</f>
        <v>#REF!</v>
      </c>
      <c r="AH184" s="20" t="e">
        <f>IF(Table2[[#This Row],[Column3]]="","",AK183)</f>
        <v>#REF!</v>
      </c>
      <c r="AJ184" s="9">
        <v>432</v>
      </c>
      <c r="AK184" s="9" t="s">
        <v>5300</v>
      </c>
    </row>
    <row r="185" spans="1:39">
      <c r="A185" s="14">
        <f ca="1">IF(Table2[[#This Row],[TT]]&lt;1,"",(COUNT(INDIRECT("a"&amp;ROW(Table2[[#Headers],[//]])&amp;":a"&amp;ROW()-1))+1))</f>
        <v>66</v>
      </c>
      <c r="B185" s="14"/>
      <c r="C185" s="9" t="s">
        <v>4481</v>
      </c>
      <c r="D185" s="16">
        <v>6</v>
      </c>
      <c r="E185" s="16" t="s">
        <v>2441</v>
      </c>
      <c r="F185" s="16" t="e">
        <f>_xlfn.IFNA(Table2[[#This Row],[NB BM_C_QTY+F]],"")</f>
        <v>#REF!</v>
      </c>
      <c r="G185" s="24">
        <f>IF(Table2[[#This Row],[M5B]]="",Table2[[#This Row],[M5B_h]],SUM(Table2[[#This Row],[M5B_h]],Table2[[#This Row],[M5B]]))</f>
        <v>6</v>
      </c>
      <c r="H185" s="19"/>
      <c r="I185" s="94">
        <f>IF(Table2[[#This Row],[M1A]]="",0,Table2[[#This Row],[M1A]]-Table2[[#This Row],[AWAL]]-Table2[[#This Row],[M1MA]]-Table2[[#This Row],[M1KE]])</f>
        <v>0</v>
      </c>
      <c r="J185" s="94">
        <f>SUMIF(Table6[NB BM_C_QTY+F],Table2[[#This Row],[Column2]],Table6[C])</f>
        <v>0</v>
      </c>
      <c r="K185" s="94">
        <f>-1*SUMIF(Table5[CONCAT],Table2[[#This Row],[Column2]],Table5[3])</f>
        <v>0</v>
      </c>
      <c r="L185" s="19"/>
      <c r="M185" s="17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6</v>
      </c>
      <c r="U185" s="20">
        <f>SUM(Table2[[#This Row],[M2B]],Table2[[#This Row],[M2B_h]])</f>
        <v>6</v>
      </c>
      <c r="V185" s="20">
        <f>SUM(Table2[[#This Row],[M3B]],Table2[[#This Row],[M3B_h]])</f>
        <v>6</v>
      </c>
      <c r="W185" s="20">
        <f>SUM(Table2[[#This Row],[M4B]],Table2[[#This Row],[M4B_h]])</f>
        <v>6</v>
      </c>
      <c r="X185" s="20" t="str">
        <f t="shared" si="2"/>
        <v>ARTO MORO</v>
      </c>
      <c r="Y185" s="20" t="e">
        <f>IF(Table2[[#This Row],[NB BM_C_QTY+F]]="",Table2[[#This Row],[Column32]],INDEX([1]!db[QTY X],Table2[[#This Row],[NB BM_C_QTY+F]]))</f>
        <v>#REF!</v>
      </c>
      <c r="Z185" s="20" t="e">
        <f>IF(Table2[[#This Row],[NB BM_C_QTY+F]]="",Table2[[#This Row],[Column33]],INDEX([1]!db[STN X],Table2[[#This Row],[NB BM_C_QTY+F]]))</f>
        <v>#REF!</v>
      </c>
      <c r="AA185" s="20" t="e">
        <f>INDEX([1]!db[SUPPLIER],Table2[[#This Row],[NB BM_C_QTY+F]],0)</f>
        <v>#REF!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185" s="20" t="str">
        <f>Table2[[#This Row],[CONCAT]]&amp;LOWER(SUBSTITUTE(SUBSTITUTE(SUBSTITUTE(Table2[[#This Row],[KET]]&amp;"ARTO MORO"," ",""),")",""),"(",""))</f>
        <v>lemcairf503650ml432pcsartomoro</v>
      </c>
      <c r="AD185" s="20" t="e">
        <f>_xlfn.IFNA(MATCH(Table2[[#This Row],[Column2]],[1]!db[NB BM_C_QTY+F],0),"")</f>
        <v>#REF!</v>
      </c>
      <c r="AE185" s="20" t="e">
        <f>_xlfn.IFNA(MATCH(Table2[[#This Row],[Column2]],[2]!Table6[NB BM_C_QTY+F],0),"")</f>
        <v>#REF!</v>
      </c>
      <c r="AF185" s="20" t="e">
        <f>IF(Table2[[#This Row],[NB BM_C_QTY+F]]="",Table2[[#This Row],[KET]],"")</f>
        <v>#REF!</v>
      </c>
      <c r="AG185" s="20" t="e">
        <f>IF(Table2[[#This Row],[Column3]]="","",AJ184)</f>
        <v>#REF!</v>
      </c>
      <c r="AH185" s="20" t="e">
        <f>IF(Table2[[#This Row],[Column3]]="","",AK184)</f>
        <v>#REF!</v>
      </c>
      <c r="AJ185" s="9">
        <v>12</v>
      </c>
      <c r="AK185" s="9" t="s">
        <v>5379</v>
      </c>
    </row>
    <row r="186" spans="1:39">
      <c r="A186" s="9">
        <f ca="1">IF(Table2[[#This Row],[TT]]&lt;1,"",(COUNT(INDIRECT("a"&amp;ROW(Table2[[#Headers],[//]])&amp;":a"&amp;ROW()-1))+1))</f>
        <v>67</v>
      </c>
      <c r="B186" s="9">
        <v>1</v>
      </c>
      <c r="C186" s="9" t="s">
        <v>4482</v>
      </c>
      <c r="D186" s="16">
        <v>1</v>
      </c>
      <c r="E186" s="16" t="s">
        <v>2033</v>
      </c>
      <c r="F186" s="16" t="e">
        <f>_xlfn.IFNA(Table2[[#This Row],[NB BM_C_QTY+F]],"")</f>
        <v>#REF!</v>
      </c>
      <c r="G186" s="24">
        <f>IF(Table2[[#This Row],[M5B]]="",Table2[[#This Row],[M5B_h]],SUM(Table2[[#This Row],[M5B_h]],Table2[[#This Row],[M5B]]))</f>
        <v>1</v>
      </c>
      <c r="H186" s="18"/>
      <c r="I186" s="94">
        <f>IF(Table2[[#This Row],[M1A]]="",0,Table2[[#This Row],[M1A]]-Table2[[#This Row],[AWAL]]-Table2[[#This Row],[M1MA]]-Table2[[#This Row],[M1KE]])</f>
        <v>0</v>
      </c>
      <c r="J186" s="94">
        <f>SUMIF(Table6[NB BM_C_QTY+F],Table2[[#This Row],[Column2]],Table6[C])</f>
        <v>0</v>
      </c>
      <c r="K186" s="94">
        <f>-1*SUMIF(Table5[CONCAT],Table2[[#This Row],[Column2]],Table5[3])</f>
        <v>0</v>
      </c>
      <c r="L186" s="18"/>
      <c r="M186" s="16" t="str">
        <f>IF(Table2[[#This Row],[M2A]]="","",SUM(Table2[[#This Row],[M2A]]-Table2[[#This Row],[M2B_h]]))</f>
        <v/>
      </c>
      <c r="O186" s="16" t="str">
        <f>IF(Table2[[#This Row],[M3A]]="","",SUM(Table2[[#This Row],[M3A]]-Table2[[#This Row],[M3B_h]]))</f>
        <v/>
      </c>
      <c r="P186" s="9"/>
      <c r="Q186" s="16" t="str">
        <f>IF(Table2[[#This Row],[M4A]]="","",SUM(Table2[[#This Row],[M4A]]-Table2[[#This Row],[M4B_h]]))</f>
        <v/>
      </c>
      <c r="S186" s="16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1</v>
      </c>
      <c r="U186" s="20">
        <f>SUM(Table2[[#This Row],[M2B]],Table2[[#This Row],[M2B_h]])</f>
        <v>1</v>
      </c>
      <c r="V186" s="20">
        <f>SUM(Table2[[#This Row],[M3B]],Table2[[#This Row],[M3B_h]])</f>
        <v>1</v>
      </c>
      <c r="W186" s="20">
        <f>SUM(Table2[[#This Row],[M4B]],Table2[[#This Row],[M4B_h]])</f>
        <v>1</v>
      </c>
      <c r="X186" s="20" t="str">
        <f t="shared" si="2"/>
        <v>ARTO MORO</v>
      </c>
      <c r="Y186" s="20" t="e">
        <f>IF(Table2[[#This Row],[NB BM_C_QTY+F]]="",Table2[[#This Row],[Column32]],INDEX([1]!db[QTY X],Table2[[#This Row],[NB BM_C_QTY+F]]))</f>
        <v>#REF!</v>
      </c>
      <c r="Z186" s="20" t="e">
        <f>IF(Table2[[#This Row],[NB BM_C_QTY+F]]="",Table2[[#This Row],[Column33]],INDEX([1]!db[STN X],Table2[[#This Row],[NB BM_C_QTY+F]]))</f>
        <v>#REF!</v>
      </c>
      <c r="AA186" s="20" t="e">
        <f>INDEX([1]!db[SUPPLIER],Table2[[#This Row],[NB BM_C_QTY+F]],0)</f>
        <v>#REF!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186" s="20" t="str">
        <f>Table2[[#This Row],[CONCAT]]&amp;LOWER(SUBSTITUTE(SUBSTITUTE(SUBSTITUTE(Table2[[#This Row],[KET]]&amp;"ARTO MORO"," ",""),")",""),"(",""))</f>
        <v>lemglupenkenkoglp0112grsartomoro</v>
      </c>
      <c r="AD186" s="20" t="e">
        <f>_xlfn.IFNA(MATCH(Table2[[#This Row],[Column2]],[1]!db[NB BM_C_QTY+F],0),"")</f>
        <v>#REF!</v>
      </c>
      <c r="AE186" s="20" t="e">
        <f>_xlfn.IFNA(MATCH(Table2[[#This Row],[Column2]],[2]!Table6[NB BM_C_QTY+F],0),"")</f>
        <v>#REF!</v>
      </c>
      <c r="AF186" s="20" t="e">
        <f>IF(Table2[[#This Row],[NB BM_C_QTY+F]]="",Table2[[#This Row],[KET]],"")</f>
        <v>#REF!</v>
      </c>
      <c r="AG186" s="20" t="e">
        <f>IF(Table2[[#This Row],[Column3]]="","",AJ185)</f>
        <v>#REF!</v>
      </c>
      <c r="AH186" s="20" t="e">
        <f>IF(Table2[[#This Row],[Column3]]="","",AK185)</f>
        <v>#REF!</v>
      </c>
      <c r="AJ186" s="9">
        <v>24</v>
      </c>
      <c r="AK186" s="9" t="s">
        <v>5293</v>
      </c>
    </row>
    <row r="187" spans="1:39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2563</v>
      </c>
      <c r="D187" s="16">
        <v>0</v>
      </c>
      <c r="E187" s="16" t="s">
        <v>2034</v>
      </c>
      <c r="F187" s="16" t="e">
        <f>_xlfn.IFNA(Table2[[#This Row],[NB BM_C_QTY+F]],"")</f>
        <v>#REF!</v>
      </c>
      <c r="G187" s="24">
        <f>IF(Table2[[#This Row],[M5B]]="",Table2[[#This Row],[M5B_h]],SUM(Table2[[#This Row],[M5B_h]],Table2[[#This Row],[M5B]]))</f>
        <v>0</v>
      </c>
      <c r="H187" s="19"/>
      <c r="I187" s="94">
        <f>IF(Table2[[#This Row],[M1A]]="",0,Table2[[#This Row],[M1A]]-Table2[[#This Row],[AWAL]]-Table2[[#This Row],[M1MA]]-Table2[[#This Row],[M1KE]])</f>
        <v>0</v>
      </c>
      <c r="J187" s="94">
        <f>SUMIF(Table6[NB BM_C_QTY+F],Table2[[#This Row],[Column2]],Table6[C])</f>
        <v>0</v>
      </c>
      <c r="K187" s="94">
        <f>-1*SUMIF(Table5[CONCAT],Table2[[#This Row],[Column2]],Table5[3])</f>
        <v>0</v>
      </c>
      <c r="L187" s="19"/>
      <c r="M187" s="16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 t="shared" si="2"/>
        <v>ARTO MORO</v>
      </c>
      <c r="Y187" s="20" t="e">
        <f>IF(Table2[[#This Row],[NB BM_C_QTY+F]]="",Table2[[#This Row],[Column32]],INDEX([1]!db[QTY X],Table2[[#This Row],[NB BM_C_QTY+F]]))</f>
        <v>#REF!</v>
      </c>
      <c r="Z187" s="20" t="e">
        <f>IF(Table2[[#This Row],[NB BM_C_QTY+F]]="",Table2[[#This Row],[Column33]],INDEX([1]!db[STN X],Table2[[#This Row],[NB BM_C_QTY+F]]))</f>
        <v>#REF!</v>
      </c>
      <c r="AA187" s="20" t="e">
        <f>INDEX([1]!db[SUPPLIER],Table2[[#This Row],[NB BM_C_QTY+F]],0)</f>
        <v>#REF!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187" s="20" t="str">
        <f>Table2[[#This Row],[CONCAT]]&amp;LOWER(SUBSTITUTE(SUBSTITUTE(SUBSTITUTE(Table2[[#This Row],[KET]]&amp;"ARTO MORO"," ",""),")",""),"(",""))</f>
        <v>lemjkgl5024lsnartomoro</v>
      </c>
      <c r="AD187" s="20" t="e">
        <f>_xlfn.IFNA(MATCH(Table2[[#This Row],[Column2]],[1]!db[NB BM_C_QTY+F],0),"")</f>
        <v>#REF!</v>
      </c>
      <c r="AE187" s="20" t="e">
        <f>_xlfn.IFNA(MATCH(Table2[[#This Row],[Column2]],[2]!Table6[NB BM_C_QTY+F],0),"")</f>
        <v>#REF!</v>
      </c>
      <c r="AF187" s="20" t="e">
        <f>IF(Table2[[#This Row],[NB BM_C_QTY+F]]="",Table2[[#This Row],[KET]],"")</f>
        <v>#REF!</v>
      </c>
      <c r="AG187" s="20" t="e">
        <f>IF(Table2[[#This Row],[Column3]]="","",AJ186)</f>
        <v>#REF!</v>
      </c>
      <c r="AH187" s="20" t="e">
        <f>IF(Table2[[#This Row],[Column3]]="","",AK186)</f>
        <v>#REF!</v>
      </c>
      <c r="AJ187" s="9">
        <v>48</v>
      </c>
      <c r="AK187" s="9" t="s">
        <v>5293</v>
      </c>
    </row>
    <row r="188" spans="1:39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2044</v>
      </c>
      <c r="D188" s="16">
        <v>0</v>
      </c>
      <c r="E188" s="16" t="s">
        <v>2037</v>
      </c>
      <c r="F188" s="16" t="e">
        <f>_xlfn.IFNA(Table2[[#This Row],[NB BM_C_QTY+F]],"")</f>
        <v>#REF!</v>
      </c>
      <c r="G188" s="24">
        <f>IF(Table2[[#This Row],[M5B]]="",Table2[[#This Row],[M5B_h]],SUM(Table2[[#This Row],[M5B_h]],Table2[[#This Row],[M5B]]))</f>
        <v>0</v>
      </c>
      <c r="H188" s="19"/>
      <c r="I188" s="94">
        <f>IF(Table2[[#This Row],[M1A]]="",0,Table2[[#This Row],[M1A]]-Table2[[#This Row],[AWAL]]-Table2[[#This Row],[M1MA]]-Table2[[#This Row],[M1KE]])</f>
        <v>0</v>
      </c>
      <c r="J188" s="94">
        <f>SUMIF(Table6[NB BM_C_QTY+F],Table2[[#This Row],[Column2]],Table6[C])</f>
        <v>0</v>
      </c>
      <c r="K188" s="94">
        <f>-1*SUMIF(Table5[CONCAT],Table2[[#This Row],[Column2]],Table5[3])</f>
        <v>0</v>
      </c>
      <c r="L188" s="19"/>
      <c r="M188" s="17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 t="shared" si="2"/>
        <v>ARTO MORO</v>
      </c>
      <c r="Y188" s="20" t="e">
        <f>IF(Table2[[#This Row],[NB BM_C_QTY+F]]="",Table2[[#This Row],[Column32]],INDEX([1]!db[QTY X],Table2[[#This Row],[NB BM_C_QTY+F]]))</f>
        <v>#REF!</v>
      </c>
      <c r="Z188" s="20" t="e">
        <f>IF(Table2[[#This Row],[NB BM_C_QTY+F]]="",Table2[[#This Row],[Column33]],INDEX([1]!db[STN X],Table2[[#This Row],[NB BM_C_QTY+F]]))</f>
        <v>#REF!</v>
      </c>
      <c r="AA188" s="20" t="e">
        <f>INDEX([1]!db[SUPPLIER],Table2[[#This Row],[NB BM_C_QTY+F]],0)</f>
        <v>#REF!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188" s="20" t="str">
        <f>Table2[[#This Row],[CONCAT]]&amp;LOWER(SUBSTITUTE(SUBSTITUTE(SUBSTITUTE(Table2[[#This Row],[KET]]&amp;"ARTO MORO"," ",""),")",""),"(",""))</f>
        <v>lemjkglr3548lsnartomoro</v>
      </c>
      <c r="AD188" s="20" t="e">
        <f>_xlfn.IFNA(MATCH(Table2[[#This Row],[Column2]],[1]!db[NB BM_C_QTY+F],0),"")</f>
        <v>#REF!</v>
      </c>
      <c r="AE188" s="20" t="e">
        <f>_xlfn.IFNA(MATCH(Table2[[#This Row],[Column2]],[2]!Table6[NB BM_C_QTY+F],0),"")</f>
        <v>#REF!</v>
      </c>
      <c r="AF188" s="20" t="e">
        <f>IF(Table2[[#This Row],[NB BM_C_QTY+F]]="",Table2[[#This Row],[KET]],"")</f>
        <v>#REF!</v>
      </c>
      <c r="AG188" s="20" t="e">
        <f>IF(Table2[[#This Row],[Column3]]="","",AJ187)</f>
        <v>#REF!</v>
      </c>
      <c r="AH188" s="20" t="e">
        <f>IF(Table2[[#This Row],[Column3]]="","",AK187)</f>
        <v>#REF!</v>
      </c>
      <c r="AJ188" s="9">
        <v>24</v>
      </c>
      <c r="AK188" s="9" t="s">
        <v>5293</v>
      </c>
    </row>
    <row r="189" spans="1:39">
      <c r="A189" s="14">
        <f ca="1">IF(Table2[[#This Row],[TT]]&lt;1,"",(COUNT(INDIRECT("a"&amp;ROW(Table2[[#Headers],[//]])&amp;":a"&amp;ROW()-1))+1))</f>
        <v>68</v>
      </c>
      <c r="B189" s="14">
        <v>1</v>
      </c>
      <c r="C189" s="9" t="s">
        <v>5018</v>
      </c>
      <c r="D189" s="16">
        <v>0</v>
      </c>
      <c r="E189" s="16" t="s">
        <v>2034</v>
      </c>
      <c r="F189" s="16" t="e">
        <f>_xlfn.IFNA(Table2[[#This Row],[NB BM_C_QTY+F]],"")</f>
        <v>#REF!</v>
      </c>
      <c r="G189" s="24">
        <f>IF(Table2[[#This Row],[M5B]]="",Table2[[#This Row],[M5B_h]],SUM(Table2[[#This Row],[M5B_h]],Table2[[#This Row],[M5B]]))</f>
        <v>4</v>
      </c>
      <c r="H189" s="19">
        <v>4</v>
      </c>
      <c r="I189" s="94">
        <f>IF(Table2[[#This Row],[M1A]]="",0,Table2[[#This Row],[M1A]]-Table2[[#This Row],[AWAL]]-Table2[[#This Row],[M1MA]]-Table2[[#This Row],[M1KE]])</f>
        <v>-1</v>
      </c>
      <c r="J189" s="94">
        <f>SUMIF(Table6[NB BM_C_QTY+F],Table2[[#This Row],[Column2]],Table6[C])</f>
        <v>5</v>
      </c>
      <c r="K189" s="94">
        <f>-1*SUMIF(Table5[CONCAT],Table2[[#This Row],[Column2]],Table5[3])</f>
        <v>0</v>
      </c>
      <c r="L189" s="19"/>
      <c r="M189" s="17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4</v>
      </c>
      <c r="U189" s="20">
        <f>SUM(Table2[[#This Row],[M2B]],Table2[[#This Row],[M2B_h]])</f>
        <v>4</v>
      </c>
      <c r="V189" s="20">
        <f>SUM(Table2[[#This Row],[M3B]],Table2[[#This Row],[M3B_h]])</f>
        <v>4</v>
      </c>
      <c r="W189" s="20">
        <f>SUM(Table2[[#This Row],[M4B]],Table2[[#This Row],[M4B_h]])</f>
        <v>4</v>
      </c>
      <c r="X189" s="20" t="str">
        <f t="shared" si="2"/>
        <v>ARTO MORO</v>
      </c>
      <c r="Y189" s="20" t="e">
        <f>IF(Table2[[#This Row],[NB BM_C_QTY+F]]="",Table2[[#This Row],[Column32]],INDEX([1]!db[QTY X],Table2[[#This Row],[NB BM_C_QTY+F]]))</f>
        <v>#REF!</v>
      </c>
      <c r="Z189" s="20" t="e">
        <f>IF(Table2[[#This Row],[NB BM_C_QTY+F]]="",Table2[[#This Row],[Column33]],INDEX([1]!db[STN X],Table2[[#This Row],[NB BM_C_QTY+F]]))</f>
        <v>#REF!</v>
      </c>
      <c r="AA189" s="20" t="e">
        <f>INDEX([1]!db[SUPPLIER],Table2[[#This Row],[NB BM_C_QTY+F]],0)</f>
        <v>#REF!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189" s="20" t="str">
        <f>Table2[[#This Row],[CONCAT]]&amp;LOWER(SUBSTITUTE(SUBSTITUTE(SUBSTITUTE(Table2[[#This Row],[KET]]&amp;"ARTO MORO"," ",""),")",""),"(",""))</f>
        <v>lemjkglr5024lsnartomoro</v>
      </c>
      <c r="AD189" s="20" t="e">
        <f>_xlfn.IFNA(MATCH(Table2[[#This Row],[Column2]],[1]!db[NB BM_C_QTY+F],0),"")</f>
        <v>#REF!</v>
      </c>
      <c r="AE189" s="20" t="e">
        <f>_xlfn.IFNA(MATCH(Table2[[#This Row],[Column2]],[2]!Table6[NB BM_C_QTY+F],0),"")</f>
        <v>#REF!</v>
      </c>
      <c r="AF189" s="20" t="e">
        <f>IF(Table2[[#This Row],[NB BM_C_QTY+F]]="",Table2[[#This Row],[KET]],"")</f>
        <v>#REF!</v>
      </c>
      <c r="AG189" s="20" t="e">
        <f>IF(Table2[[#This Row],[Column3]]="","",AJ188)</f>
        <v>#REF!</v>
      </c>
      <c r="AH189" s="20" t="e">
        <f>IF(Table2[[#This Row],[Column3]]="","",AK188)</f>
        <v>#REF!</v>
      </c>
      <c r="AJ189" s="9">
        <v>20</v>
      </c>
      <c r="AK189" s="9" t="s">
        <v>5293</v>
      </c>
    </row>
    <row r="190" spans="1:39">
      <c r="A190" s="14">
        <f ca="1">IF(Table2[[#This Row],[TT]]&lt;1,"",(COUNT(INDIRECT("a"&amp;ROW(Table2[[#Headers],[//]])&amp;":a"&amp;ROW()-1))+1))</f>
        <v>69</v>
      </c>
      <c r="B190" s="14">
        <v>1</v>
      </c>
      <c r="C190" s="9" t="s">
        <v>5283</v>
      </c>
      <c r="D190" s="16">
        <v>0</v>
      </c>
      <c r="E190" s="16" t="s">
        <v>2014</v>
      </c>
      <c r="F190" s="16" t="e">
        <f>_xlfn.IFNA(Table2[[#This Row],[NB BM_C_QTY+F]],"")</f>
        <v>#REF!</v>
      </c>
      <c r="G190" s="24">
        <f>IF(Table2[[#This Row],[M5B]]="",Table2[[#This Row],[M5B_h]],SUM(Table2[[#This Row],[M5B_h]],Table2[[#This Row],[M5B]]))</f>
        <v>4</v>
      </c>
      <c r="H190" s="19">
        <v>4</v>
      </c>
      <c r="I190" s="94">
        <f>IF(Table2[[#This Row],[M1A]]="",0,Table2[[#This Row],[M1A]]-Table2[[#This Row],[AWAL]]-Table2[[#This Row],[M1MA]]-Table2[[#This Row],[M1KE]])</f>
        <v>-1</v>
      </c>
      <c r="J190" s="94">
        <f>SUMIF(Table6[NB BM_C_QTY+F],Table2[[#This Row],[Column2]],Table6[C])</f>
        <v>5</v>
      </c>
      <c r="K190" s="94">
        <f>-1*SUMIF(Table5[CONCAT],Table2[[#This Row],[Column2]],Table5[3])</f>
        <v>0</v>
      </c>
      <c r="L190" s="19"/>
      <c r="M190" s="15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4</v>
      </c>
      <c r="U190" s="20">
        <f>SUM(Table2[[#This Row],[M2B]],Table2[[#This Row],[M2B_h]])</f>
        <v>4</v>
      </c>
      <c r="V190" s="20">
        <f>SUM(Table2[[#This Row],[M3B]],Table2[[#This Row],[M3B_h]])</f>
        <v>4</v>
      </c>
      <c r="W190" s="20">
        <f>SUM(Table2[[#This Row],[M4B]],Table2[[#This Row],[M4B_h]])</f>
        <v>4</v>
      </c>
      <c r="X190" s="20" t="str">
        <f t="shared" si="2"/>
        <v>ARTO MORO</v>
      </c>
      <c r="Y190" s="20" t="e">
        <f>IF(Table2[[#This Row],[NB BM_C_QTY+F]]="",Table2[[#This Row],[Column32]],INDEX([1]!db[QTY X],Table2[[#This Row],[NB BM_C_QTY+F]]))</f>
        <v>#REF!</v>
      </c>
      <c r="Z190" s="20" t="e">
        <f>IF(Table2[[#This Row],[NB BM_C_QTY+F]]="",Table2[[#This Row],[Column33]],INDEX([1]!db[STN X],Table2[[#This Row],[NB BM_C_QTY+F]]))</f>
        <v>#REF!</v>
      </c>
      <c r="AA190" s="20" t="e">
        <f>INDEX([1]!db[SUPPLIER],Table2[[#This Row],[NB BM_C_QTY+F]],0)</f>
        <v>#REF!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190" s="20" t="str">
        <f>Table2[[#This Row],[CONCAT]]&amp;LOWER(SUBSTITUTE(SUBSTITUTE(SUBSTITUTE(Table2[[#This Row],[KET]]&amp;"ARTO MORO"," ",""),")",""),"(",""))</f>
        <v>lemkenkolg3520lsnartomoro</v>
      </c>
      <c r="AD190" s="20" t="e">
        <f>_xlfn.IFNA(MATCH(Table2[[#This Row],[Column2]],[1]!db[NB BM_C_QTY+F],0),"")</f>
        <v>#REF!</v>
      </c>
      <c r="AE190" s="20" t="e">
        <f>_xlfn.IFNA(MATCH(Table2[[#This Row],[Column2]],[2]!Table6[NB BM_C_QTY+F],0),"")</f>
        <v>#REF!</v>
      </c>
      <c r="AF190" s="20" t="e">
        <f>IF(Table2[[#This Row],[NB BM_C_QTY+F]]="",Table2[[#This Row],[KET]],"")</f>
        <v>#REF!</v>
      </c>
      <c r="AG190" s="20" t="e">
        <f>IF(Table2[[#This Row],[Column3]]="","",#REF!)</f>
        <v>#REF!</v>
      </c>
      <c r="AH190" s="20" t="e">
        <f>IF(Table2[[#This Row],[Column3]]="","",#REF!)</f>
        <v>#REF!</v>
      </c>
      <c r="AJ190" s="9">
        <v>20</v>
      </c>
      <c r="AK190" s="9" t="s">
        <v>5293</v>
      </c>
    </row>
    <row r="191" spans="1:39">
      <c r="A191" s="14">
        <f ca="1">IF(Table2[[#This Row],[TT]]&lt;1,"",(COUNT(INDIRECT("a"&amp;ROW(Table2[[#Headers],[//]])&amp;":a"&amp;ROW()-1))+1))</f>
        <v>70</v>
      </c>
      <c r="B191" s="14">
        <v>1</v>
      </c>
      <c r="C191" s="9" t="s">
        <v>5284</v>
      </c>
      <c r="D191" s="16">
        <v>0</v>
      </c>
      <c r="E191" s="16" t="s">
        <v>2014</v>
      </c>
      <c r="F191" s="16" t="e">
        <f>_xlfn.IFNA(Table2[[#This Row],[NB BM_C_QTY+F]],"")</f>
        <v>#REF!</v>
      </c>
      <c r="G191" s="24">
        <f>IF(Table2[[#This Row],[M5B]]="",Table2[[#This Row],[M5B_h]],SUM(Table2[[#This Row],[M5B_h]],Table2[[#This Row],[M5B]]))</f>
        <v>1</v>
      </c>
      <c r="H191" s="19">
        <v>1</v>
      </c>
      <c r="I191" s="94">
        <f>IF(Table2[[#This Row],[M1A]]="",0,Table2[[#This Row],[M1A]]-Table2[[#This Row],[AWAL]]-Table2[[#This Row],[M1MA]]-Table2[[#This Row],[M1KE]])</f>
        <v>-6</v>
      </c>
      <c r="J191" s="94">
        <f>SUMIF(Table6[NB BM_C_QTY+F],Table2[[#This Row],[Column2]],Table6[C])</f>
        <v>7</v>
      </c>
      <c r="K191" s="94">
        <f>-1*SUMIF(Table5[CONCAT],Table2[[#This Row],[Column2]],Table5[3])</f>
        <v>0</v>
      </c>
      <c r="L191" s="19"/>
      <c r="M191" s="15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1</v>
      </c>
      <c r="U191" s="20">
        <f>SUM(Table2[[#This Row],[M2B]],Table2[[#This Row],[M2B_h]])</f>
        <v>1</v>
      </c>
      <c r="V191" s="20">
        <f>SUM(Table2[[#This Row],[M3B]],Table2[[#This Row],[M3B_h]])</f>
        <v>1</v>
      </c>
      <c r="W191" s="20">
        <f>SUM(Table2[[#This Row],[M4B]],Table2[[#This Row],[M4B_h]])</f>
        <v>1</v>
      </c>
      <c r="X191" s="20" t="str">
        <f t="shared" si="2"/>
        <v>ARTO MORO</v>
      </c>
      <c r="Y191" s="20" t="e">
        <f>IF(Table2[[#This Row],[NB BM_C_QTY+F]]="",Table2[[#This Row],[Column32]],INDEX([1]!db[QTY X],Table2[[#This Row],[NB BM_C_QTY+F]]))</f>
        <v>#REF!</v>
      </c>
      <c r="Z191" s="20" t="e">
        <f>IF(Table2[[#This Row],[NB BM_C_QTY+F]]="",Table2[[#This Row],[Column33]],INDEX([1]!db[STN X],Table2[[#This Row],[NB BM_C_QTY+F]]))</f>
        <v>#REF!</v>
      </c>
      <c r="AA191" s="20" t="e">
        <f>INDEX([1]!db[SUPPLIER],Table2[[#This Row],[NB BM_C_QTY+F]],0)</f>
        <v>#REF!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191" s="20" t="str">
        <f>Table2[[#This Row],[CONCAT]]&amp;LOWER(SUBSTITUTE(SUBSTITUTE(SUBSTITUTE(Table2[[#This Row],[KET]]&amp;"ARTO MORO"," ",""),")",""),"(",""))</f>
        <v>lemkenkolg5020lsnartomoro</v>
      </c>
      <c r="AD191" s="20" t="e">
        <f>_xlfn.IFNA(MATCH(Table2[[#This Row],[Column2]],[1]!db[NB BM_C_QTY+F],0),"")</f>
        <v>#REF!</v>
      </c>
      <c r="AE191" s="20" t="e">
        <f>_xlfn.IFNA(MATCH(Table2[[#This Row],[Column2]],[2]!Table6[NB BM_C_QTY+F],0),"")</f>
        <v>#REF!</v>
      </c>
      <c r="AF191" s="20" t="e">
        <f>IF(Table2[[#This Row],[NB BM_C_QTY+F]]="",Table2[[#This Row],[KET]],"")</f>
        <v>#REF!</v>
      </c>
      <c r="AG191" s="20" t="e">
        <f>IF(Table2[[#This Row],[Column3]]="","",AJ190)</f>
        <v>#REF!</v>
      </c>
      <c r="AH191" s="20" t="e">
        <f>IF(Table2[[#This Row],[Column3]]="","",AK190)</f>
        <v>#REF!</v>
      </c>
      <c r="AJ191" s="9">
        <v>64</v>
      </c>
      <c r="AK191" s="9" t="s">
        <v>5293</v>
      </c>
    </row>
    <row r="192" spans="1:39">
      <c r="A192" s="14" t="str">
        <f ca="1">IF(Table2[[#This Row],[TT]]&lt;1,"",(COUNT(INDIRECT("a"&amp;ROW(Table2[[#Headers],[//]])&amp;":a"&amp;ROW()-1))+1))</f>
        <v/>
      </c>
      <c r="B192" s="14">
        <v>1</v>
      </c>
      <c r="C192" s="9" t="s">
        <v>2450</v>
      </c>
      <c r="D192" s="16">
        <v>0</v>
      </c>
      <c r="E192" s="16" t="s">
        <v>5019</v>
      </c>
      <c r="F192" s="16" t="e">
        <f>_xlfn.IFNA(Table2[[#This Row],[NB BM_C_QTY+F]],"")</f>
        <v>#REF!</v>
      </c>
      <c r="G192" s="24">
        <f>IF(Table2[[#This Row],[M5B]]="",Table2[[#This Row],[M5B_h]],SUM(Table2[[#This Row],[M5B_h]],Table2[[#This Row],[M5B]]))</f>
        <v>0</v>
      </c>
      <c r="H192" s="19"/>
      <c r="I192" s="94">
        <f>IF(Table2[[#This Row],[M1A]]="",0,Table2[[#This Row],[M1A]]-Table2[[#This Row],[AWAL]]-Table2[[#This Row],[M1MA]]-Table2[[#This Row],[M1KE]])</f>
        <v>0</v>
      </c>
      <c r="J192" s="94">
        <f>SUMIF(Table6[NB BM_C_QTY+F],Table2[[#This Row],[Column2]],Table6[C])</f>
        <v>0</v>
      </c>
      <c r="K192" s="94">
        <f>-1*SUMIF(Table5[CONCAT],Table2[[#This Row],[Column2]],Table5[3])</f>
        <v>0</v>
      </c>
      <c r="L192" s="19"/>
      <c r="M192" s="16" t="str">
        <f>IF(Table2[[#This Row],[M2A]]="","",SUM(Table2[[#This Row],[M2A]]-Table2[[#This Row],[M2B_h]]))</f>
        <v/>
      </c>
      <c r="O192" s="17" t="str">
        <f>IF(Table2[[#This Row],[M3A]]="","",SUM(Table2[[#This Row],[M3A]]-Table2[[#This Row],[M3B_h]]))</f>
        <v/>
      </c>
      <c r="Q192" s="17" t="str">
        <f>IF(Table2[[#This Row],[M4A]]="","",SUM(Table2[[#This Row],[M4A]]-Table2[[#This Row],[M4B_h]]))</f>
        <v/>
      </c>
      <c r="R192" s="17"/>
      <c r="S192" s="17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0</v>
      </c>
      <c r="U192" s="20">
        <f>SUM(Table2[[#This Row],[M2B]],Table2[[#This Row],[M2B_h]])</f>
        <v>0</v>
      </c>
      <c r="V192" s="20">
        <f>SUM(Table2[[#This Row],[M3B]],Table2[[#This Row],[M3B_h]])</f>
        <v>0</v>
      </c>
      <c r="W192" s="20">
        <f>SUM(Table2[[#This Row],[M4B]],Table2[[#This Row],[M4B_h]])</f>
        <v>0</v>
      </c>
      <c r="X192" s="20" t="str">
        <f t="shared" si="2"/>
        <v>ARTO MORO</v>
      </c>
      <c r="Y192" s="20" t="e">
        <f>IF(Table2[[#This Row],[NB BM_C_QTY+F]]="",Table2[[#This Row],[Column32]],INDEX([1]!db[QTY X],Table2[[#This Row],[NB BM_C_QTY+F]]))</f>
        <v>#REF!</v>
      </c>
      <c r="Z192" s="20" t="e">
        <f>IF(Table2[[#This Row],[NB BM_C_QTY+F]]="",Table2[[#This Row],[Column33]],INDEX([1]!db[STN X],Table2[[#This Row],[NB BM_C_QTY+F]]))</f>
        <v>#REF!</v>
      </c>
      <c r="AA192" s="20" t="e">
        <f>INDEX([1]!db[SUPPLIER],Table2[[#This Row],[NB BM_C_QTY+F]],0)</f>
        <v>#REF!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192" s="20" t="str">
        <f>Table2[[#This Row],[CONCAT]]&amp;LOWER(SUBSTITUTE(SUBSTITUTE(SUBSTITUTE(Table2[[#This Row],[KET]]&amp;"ARTO MORO"," ",""),")",""),"(",""))</f>
        <v>lemstickjkgs0964lsnartomoro</v>
      </c>
      <c r="AD192" s="20" t="e">
        <f>_xlfn.IFNA(MATCH(Table2[[#This Row],[Column2]],[1]!db[NB BM_C_QTY+F],0),"")</f>
        <v>#REF!</v>
      </c>
      <c r="AE192" s="20" t="e">
        <f>_xlfn.IFNA(MATCH(Table2[[#This Row],[Column2]],[2]!Table6[NB BM_C_QTY+F],0),"")</f>
        <v>#REF!</v>
      </c>
      <c r="AF192" s="20" t="e">
        <f>IF(Table2[[#This Row],[NB BM_C_QTY+F]]="",Table2[[#This Row],[KET]],"")</f>
        <v>#REF!</v>
      </c>
      <c r="AG192" s="20" t="e">
        <f>IF(Table2[[#This Row],[Column3]]="","",AJ191)</f>
        <v>#REF!</v>
      </c>
      <c r="AH192" s="20" t="e">
        <f>IF(Table2[[#This Row],[Column3]]="","",AK191)</f>
        <v>#REF!</v>
      </c>
      <c r="AJ192" s="9">
        <v>54</v>
      </c>
      <c r="AK192" s="9" t="s">
        <v>5293</v>
      </c>
    </row>
    <row r="193" spans="1:39">
      <c r="A193" s="14" t="str">
        <f ca="1">IF(Table2[[#This Row],[TT]]&lt;1,"",(COUNT(INDIRECT("a"&amp;ROW(Table2[[#Headers],[//]])&amp;":a"&amp;ROW()-1))+1))</f>
        <v/>
      </c>
      <c r="B193" s="14">
        <v>1</v>
      </c>
      <c r="C193" s="9" t="s">
        <v>2581</v>
      </c>
      <c r="D193" s="16">
        <v>0</v>
      </c>
      <c r="E193" s="16" t="s">
        <v>2582</v>
      </c>
      <c r="F193" s="16" t="e">
        <f>_xlfn.IFNA(Table2[[#This Row],[NB BM_C_QTY+F]],"")</f>
        <v>#REF!</v>
      </c>
      <c r="G193" s="24">
        <f>IF(Table2[[#This Row],[M5B]]="",Table2[[#This Row],[M5B_h]],SUM(Table2[[#This Row],[M5B_h]],Table2[[#This Row],[M5B]]))</f>
        <v>0</v>
      </c>
      <c r="H193" s="19"/>
      <c r="I193" s="94">
        <f>IF(Table2[[#This Row],[M1A]]="",0,Table2[[#This Row],[M1A]]-Table2[[#This Row],[AWAL]]-Table2[[#This Row],[M1MA]]-Table2[[#This Row],[M1KE]])</f>
        <v>0</v>
      </c>
      <c r="J193" s="94">
        <f>SUMIF(Table6[NB BM_C_QTY+F],Table2[[#This Row],[Column2]],Table6[C])</f>
        <v>0</v>
      </c>
      <c r="K193" s="94">
        <f>-1*SUMIF(Table5[CONCAT],Table2[[#This Row],[Column2]],Table5[3])</f>
        <v>0</v>
      </c>
      <c r="L193" s="19"/>
      <c r="M193" s="16" t="str">
        <f>IF(Table2[[#This Row],[M2A]]="","",SUM(Table2[[#This Row],[M2A]]-Table2[[#This Row],[M2B_h]]))</f>
        <v/>
      </c>
      <c r="O193" s="17" t="str">
        <f>IF(Table2[[#This Row],[M3A]]="","",SUM(Table2[[#This Row],[M3A]]-Table2[[#This Row],[M3B_h]]))</f>
        <v/>
      </c>
      <c r="Q193" s="17" t="str">
        <f>IF(Table2[[#This Row],[M4A]]="","",SUM(Table2[[#This Row],[M4A]]-Table2[[#This Row],[M4B_h]]))</f>
        <v/>
      </c>
      <c r="R193" s="17"/>
      <c r="S193" s="17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 t="shared" si="2"/>
        <v>ARTO MORO</v>
      </c>
      <c r="Y193" s="20" t="e">
        <f>IF(Table2[[#This Row],[NB BM_C_QTY+F]]="",Table2[[#This Row],[Column32]],INDEX([1]!db[QTY X],Table2[[#This Row],[NB BM_C_QTY+F]]))</f>
        <v>#REF!</v>
      </c>
      <c r="Z193" s="20" t="e">
        <f>IF(Table2[[#This Row],[NB BM_C_QTY+F]]="",Table2[[#This Row],[Column33]],INDEX([1]!db[STN X],Table2[[#This Row],[NB BM_C_QTY+F]]))</f>
        <v>#REF!</v>
      </c>
      <c r="AA193" s="20" t="e">
        <f>INDEX([1]!db[SUPPLIER],Table2[[#This Row],[NB BM_C_QTY+F]],0)</f>
        <v>#REF!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3" s="20" t="str">
        <f>Table2[[#This Row],[CONCAT]]&amp;LOWER(SUBSTITUTE(SUBSTITUTE(SUBSTITUTE(Table2[[#This Row],[KET]]&amp;"ARTO MORO"," ",""),")",""),"(",""))</f>
        <v>lemstickjkgs1554lsnartomoro</v>
      </c>
      <c r="AD193" s="20" t="e">
        <f>_xlfn.IFNA(MATCH(Table2[[#This Row],[Column2]],[1]!db[NB BM_C_QTY+F],0),"")</f>
        <v>#REF!</v>
      </c>
      <c r="AE193" s="20" t="e">
        <f>_xlfn.IFNA(MATCH(Table2[[#This Row],[Column2]],[2]!Table6[NB BM_C_QTY+F],0),"")</f>
        <v>#REF!</v>
      </c>
      <c r="AF193" s="20" t="e">
        <f>IF(Table2[[#This Row],[NB BM_C_QTY+F]]="",Table2[[#This Row],[KET]],"")</f>
        <v>#REF!</v>
      </c>
      <c r="AG193" s="20" t="e">
        <f>IF(Table2[[#This Row],[Column3]]="","",AJ192)</f>
        <v>#REF!</v>
      </c>
      <c r="AH193" s="20" t="e">
        <f>IF(Table2[[#This Row],[Column3]]="","",AK192)</f>
        <v>#REF!</v>
      </c>
      <c r="AJ193" s="9">
        <v>36</v>
      </c>
      <c r="AK193" s="9" t="s">
        <v>5293</v>
      </c>
    </row>
    <row r="194" spans="1:39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2451</v>
      </c>
      <c r="D194" s="16">
        <v>0</v>
      </c>
      <c r="E194" s="16" t="s">
        <v>2015</v>
      </c>
      <c r="F194" s="16" t="e">
        <f>_xlfn.IFNA(Table2[[#This Row],[NB BM_C_QTY+F]],"")</f>
        <v>#REF!</v>
      </c>
      <c r="G194" s="24">
        <f>IF(Table2[[#This Row],[M5B]]="",Table2[[#This Row],[M5B_h]],SUM(Table2[[#This Row],[M5B_h]],Table2[[#This Row],[M5B]]))</f>
        <v>0</v>
      </c>
      <c r="H194" s="19"/>
      <c r="I194" s="94">
        <f>IF(Table2[[#This Row],[M1A]]="",0,Table2[[#This Row],[M1A]]-Table2[[#This Row],[AWAL]]-Table2[[#This Row],[M1MA]]-Table2[[#This Row],[M1KE]])</f>
        <v>0</v>
      </c>
      <c r="J194" s="94">
        <f>SUMIF(Table6[NB BM_C_QTY+F],Table2[[#This Row],[Column2]],Table6[C])</f>
        <v>0</v>
      </c>
      <c r="K194" s="94">
        <f>-1*SUMIF(Table5[CONCAT],Table2[[#This Row],[Column2]],Table5[3])</f>
        <v>0</v>
      </c>
      <c r="L194" s="19"/>
      <c r="M194" s="16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 t="shared" si="2"/>
        <v>ARTO MORO</v>
      </c>
      <c r="Y194" s="20" t="e">
        <f>IF(Table2[[#This Row],[NB BM_C_QTY+F]]="",Table2[[#This Row],[Column32]],INDEX([1]!db[QTY X],Table2[[#This Row],[NB BM_C_QTY+F]]))</f>
        <v>#REF!</v>
      </c>
      <c r="Z194" s="20" t="e">
        <f>IF(Table2[[#This Row],[NB BM_C_QTY+F]]="",Table2[[#This Row],[Column33]],INDEX([1]!db[STN X],Table2[[#This Row],[NB BM_C_QTY+F]]))</f>
        <v>#REF!</v>
      </c>
      <c r="AA194" s="20" t="e">
        <f>INDEX([1]!db[SUPPLIER],Table2[[#This Row],[NB BM_C_QTY+F]],0)</f>
        <v>#REF!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194" s="20" t="str">
        <f>Table2[[#This Row],[CONCAT]]&amp;LOWER(SUBSTITUTE(SUBSTITUTE(SUBSTITUTE(Table2[[#This Row],[KET]]&amp;"ARTO MORO"," ",""),")",""),"(",""))</f>
        <v>lemstickjkgs2536lsnartomoro</v>
      </c>
      <c r="AD194" s="20" t="e">
        <f>_xlfn.IFNA(MATCH(Table2[[#This Row],[Column2]],[1]!db[NB BM_C_QTY+F],0),"")</f>
        <v>#REF!</v>
      </c>
      <c r="AE194" s="20" t="e">
        <f>_xlfn.IFNA(MATCH(Table2[[#This Row],[Column2]],[2]!Table6[NB BM_C_QTY+F],0),"")</f>
        <v>#REF!</v>
      </c>
      <c r="AF194" s="20" t="e">
        <f>IF(Table2[[#This Row],[NB BM_C_QTY+F]]="",Table2[[#This Row],[KET]],"")</f>
        <v>#REF!</v>
      </c>
      <c r="AG194" s="20" t="e">
        <f>IF(Table2[[#This Row],[Column3]]="","",AJ193)</f>
        <v>#REF!</v>
      </c>
      <c r="AH194" s="20" t="e">
        <f>IF(Table2[[#This Row],[Column3]]="","",AK193)</f>
        <v>#REF!</v>
      </c>
      <c r="AJ194" s="9">
        <v>36</v>
      </c>
      <c r="AK194" s="9" t="s">
        <v>5375</v>
      </c>
      <c r="AL194" s="9" t="s">
        <v>5376</v>
      </c>
      <c r="AM194" s="9" t="s">
        <v>5377</v>
      </c>
    </row>
    <row r="195" spans="1:39">
      <c r="A195" s="9" t="str">
        <f ca="1">IF(Table2[[#This Row],[TT]]&lt;1,"",(COUNT(INDIRECT("a"&amp;ROW(Table2[[#Headers],[//]])&amp;":a"&amp;ROW()-1))+1))</f>
        <v/>
      </c>
      <c r="B195" s="9">
        <v>1</v>
      </c>
      <c r="C195" s="9" t="s">
        <v>2078</v>
      </c>
      <c r="D195" s="16">
        <v>0</v>
      </c>
      <c r="E195" s="16" t="s">
        <v>5020</v>
      </c>
      <c r="F195" s="16" t="e">
        <f>_xlfn.IFNA(Table2[[#This Row],[NB BM_C_QTY+F]],"")</f>
        <v>#REF!</v>
      </c>
      <c r="G195" s="24">
        <f>IF(Table2[[#This Row],[M5B]]="",Table2[[#This Row],[M5B_h]],SUM(Table2[[#This Row],[M5B_h]],Table2[[#This Row],[M5B]]))</f>
        <v>0</v>
      </c>
      <c r="H195" s="18"/>
      <c r="I195" s="94">
        <f>IF(Table2[[#This Row],[M1A]]="",0,Table2[[#This Row],[M1A]]-Table2[[#This Row],[AWAL]]-Table2[[#This Row],[M1MA]]-Table2[[#This Row],[M1KE]])</f>
        <v>0</v>
      </c>
      <c r="J195" s="94">
        <f>SUMIF(Table6[NB BM_C_QTY+F],Table2[[#This Row],[Column2]],Table6[C])</f>
        <v>0</v>
      </c>
      <c r="K195" s="94">
        <f>-1*SUMIF(Table5[CONCAT],Table2[[#This Row],[Column2]],Table5[3])</f>
        <v>0</v>
      </c>
      <c r="L195" s="18"/>
      <c r="M195" s="16" t="str">
        <f>IF(Table2[[#This Row],[M2A]]="","",SUM(Table2[[#This Row],[M2A]]-Table2[[#This Row],[M2B_h]]))</f>
        <v/>
      </c>
      <c r="O195" s="16" t="str">
        <f>IF(Table2[[#This Row],[M3A]]="","",SUM(Table2[[#This Row],[M3A]]-Table2[[#This Row],[M3B_h]]))</f>
        <v/>
      </c>
      <c r="P195" s="9"/>
      <c r="Q195" s="16" t="str">
        <f>IF(Table2[[#This Row],[M4A]]="","",SUM(Table2[[#This Row],[M4A]]-Table2[[#This Row],[M4B_h]]))</f>
        <v/>
      </c>
      <c r="S195" s="16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 t="shared" ref="X195:X258" si="3">"ARTO MORO"</f>
        <v>ARTO MORO</v>
      </c>
      <c r="Y195" s="20" t="e">
        <f>IF(Table2[[#This Row],[NB BM_C_QTY+F]]="",Table2[[#This Row],[Column32]],INDEX([1]!db[QTY X],Table2[[#This Row],[NB BM_C_QTY+F]]))</f>
        <v>#REF!</v>
      </c>
      <c r="Z195" s="20" t="e">
        <f>IF(Table2[[#This Row],[NB BM_C_QTY+F]]="",Table2[[#This Row],[Column33]],INDEX([1]!db[STN X],Table2[[#This Row],[NB BM_C_QTY+F]]))</f>
        <v>#REF!</v>
      </c>
      <c r="AA195" s="20" t="e">
        <f>INDEX([1]!db[SUPPLIER],Table2[[#This Row],[NB BM_C_QTY+F]],0)</f>
        <v>#REF!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195" s="20" t="str">
        <f>Table2[[#This Row],[CONCAT]]&amp;LOWER(SUBSTITUTE(SUBSTITUTE(SUBSTITUTE(Table2[[#This Row],[KET]]&amp;"ARTO MORO"," ",""),")",""),"(",""))</f>
        <v>lemstickjkgs10036box24pcsartomoro</v>
      </c>
      <c r="AD195" s="20" t="e">
        <f>_xlfn.IFNA(MATCH(Table2[[#This Row],[Column2]],[1]!db[NB BM_C_QTY+F],0),"")</f>
        <v>#REF!</v>
      </c>
      <c r="AE195" s="20" t="e">
        <f>_xlfn.IFNA(MATCH(Table2[[#This Row],[Column2]],[2]!Table6[NB BM_C_QTY+F],0),"")</f>
        <v>#REF!</v>
      </c>
      <c r="AF195" s="20" t="e">
        <f>IF(Table2[[#This Row],[NB BM_C_QTY+F]]="",Table2[[#This Row],[KET]],"")</f>
        <v>#REF!</v>
      </c>
      <c r="AG195" s="20" t="e">
        <f>IF(Table2[[#This Row],[Column3]]="","",AJ194)</f>
        <v>#REF!</v>
      </c>
      <c r="AH195" s="20" t="e">
        <f>IF(Table2[[#This Row],[Column3]]="","",AK194)</f>
        <v>#REF!</v>
      </c>
      <c r="AJ195" s="9">
        <v>24</v>
      </c>
      <c r="AK195" s="9" t="s">
        <v>5375</v>
      </c>
      <c r="AL195" s="9" t="s">
        <v>5376</v>
      </c>
      <c r="AM195" s="9" t="s">
        <v>5377</v>
      </c>
    </row>
    <row r="196" spans="1:39">
      <c r="A196" s="9">
        <f ca="1">IF(Table2[[#This Row],[TT]]&lt;1,"",(COUNT(INDIRECT("a"&amp;ROW(Table2[[#Headers],[//]])&amp;":a"&amp;ROW()-1))+1))</f>
        <v>71</v>
      </c>
      <c r="B196" s="9">
        <v>1</v>
      </c>
      <c r="C196" s="9" t="s">
        <v>3428</v>
      </c>
      <c r="D196" s="16">
        <v>1</v>
      </c>
      <c r="E196" s="16" t="s">
        <v>5021</v>
      </c>
      <c r="F196" s="16" t="e">
        <f>_xlfn.IFNA(Table2[[#This Row],[NB BM_C_QTY+F]],"")</f>
        <v>#REF!</v>
      </c>
      <c r="G196" s="24">
        <f>IF(Table2[[#This Row],[M5B]]="",Table2[[#This Row],[M5B_h]],SUM(Table2[[#This Row],[M5B_h]],Table2[[#This Row],[M5B]]))</f>
        <v>1</v>
      </c>
      <c r="H196" s="18"/>
      <c r="I196" s="94">
        <f>IF(Table2[[#This Row],[M1A]]="",0,Table2[[#This Row],[M1A]]-Table2[[#This Row],[AWAL]]-Table2[[#This Row],[M1MA]]-Table2[[#This Row],[M1KE]])</f>
        <v>0</v>
      </c>
      <c r="J196" s="94">
        <f>SUMIF(Table6[NB BM_C_QTY+F],Table2[[#This Row],[Column2]],Table6[C])</f>
        <v>0</v>
      </c>
      <c r="K196" s="94">
        <f>-1*SUMIF(Table5[CONCAT],Table2[[#This Row],[Column2]],Table5[3])</f>
        <v>0</v>
      </c>
      <c r="L196" s="18"/>
      <c r="M196" s="16" t="str">
        <f>IF(Table2[[#This Row],[M2A]]="","",SUM(Table2[[#This Row],[M2A]]-Table2[[#This Row],[M2B_h]]))</f>
        <v/>
      </c>
      <c r="O196" s="16" t="str">
        <f>IF(Table2[[#This Row],[M3A]]="","",SUM(Table2[[#This Row],[M3A]]-Table2[[#This Row],[M3B_h]]))</f>
        <v/>
      </c>
      <c r="P196" s="9"/>
      <c r="Q196" s="16" t="str">
        <f>IF(Table2[[#This Row],[M4A]]="","",SUM(Table2[[#This Row],[M4A]]-Table2[[#This Row],[M4B_h]]))</f>
        <v/>
      </c>
      <c r="S196" s="16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1</v>
      </c>
      <c r="U196" s="20">
        <f>SUM(Table2[[#This Row],[M2B]],Table2[[#This Row],[M2B_h]])</f>
        <v>1</v>
      </c>
      <c r="V196" s="20">
        <f>SUM(Table2[[#This Row],[M3B]],Table2[[#This Row],[M3B_h]])</f>
        <v>1</v>
      </c>
      <c r="W196" s="20">
        <f>SUM(Table2[[#This Row],[M4B]],Table2[[#This Row],[M4B_h]])</f>
        <v>1</v>
      </c>
      <c r="X196" s="20" t="str">
        <f t="shared" si="3"/>
        <v>ARTO MORO</v>
      </c>
      <c r="Y196" s="20" t="e">
        <f>IF(Table2[[#This Row],[NB BM_C_QTY+F]]="",Table2[[#This Row],[Column32]],INDEX([1]!db[QTY X],Table2[[#This Row],[NB BM_C_QTY+F]]))</f>
        <v>#REF!</v>
      </c>
      <c r="Z196" s="20" t="e">
        <f>IF(Table2[[#This Row],[NB BM_C_QTY+F]]="",Table2[[#This Row],[Column33]],INDEX([1]!db[STN X],Table2[[#This Row],[NB BM_C_QTY+F]]))</f>
        <v>#REF!</v>
      </c>
      <c r="AA196" s="20" t="e">
        <f>INDEX([1]!db[SUPPLIER],Table2[[#This Row],[NB BM_C_QTY+F]],0)</f>
        <v>#REF!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196" s="20" t="str">
        <f>Table2[[#This Row],[CONCAT]]&amp;LOWER(SUBSTITUTE(SUBSTITUTE(SUBSTITUTE(Table2[[#This Row],[KET]]&amp;"ARTO MORO"," ",""),")",""),"(",""))</f>
        <v>lemstickjkgs10224box24pcsartomoro</v>
      </c>
      <c r="AD196" s="20" t="e">
        <f>_xlfn.IFNA(MATCH(Table2[[#This Row],[Column2]],[1]!db[NB BM_C_QTY+F],0),"")</f>
        <v>#REF!</v>
      </c>
      <c r="AE196" s="20" t="e">
        <f>_xlfn.IFNA(MATCH(Table2[[#This Row],[Column2]],[2]!Table6[NB BM_C_QTY+F],0),"")</f>
        <v>#REF!</v>
      </c>
      <c r="AF196" s="20" t="e">
        <f>IF(Table2[[#This Row],[NB BM_C_QTY+F]]="",Table2[[#This Row],[KET]],"")</f>
        <v>#REF!</v>
      </c>
      <c r="AG196" s="20" t="e">
        <f>IF(Table2[[#This Row],[Column3]]="","",AJ195)</f>
        <v>#REF!</v>
      </c>
      <c r="AH196" s="20" t="e">
        <f>IF(Table2[[#This Row],[Column3]]="","",AK195)</f>
        <v>#REF!</v>
      </c>
      <c r="AJ196" s="9">
        <v>36</v>
      </c>
      <c r="AK196" s="9" t="s">
        <v>5375</v>
      </c>
      <c r="AL196" s="9" t="s">
        <v>5376</v>
      </c>
      <c r="AM196" s="9" t="s">
        <v>5377</v>
      </c>
    </row>
    <row r="197" spans="1:39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4085</v>
      </c>
      <c r="D197" s="16">
        <v>0</v>
      </c>
      <c r="E197" s="16" t="s">
        <v>5020</v>
      </c>
      <c r="F197" s="16" t="e">
        <f>_xlfn.IFNA(Table2[[#This Row],[NB BM_C_QTY+F]],"")</f>
        <v>#REF!</v>
      </c>
      <c r="G197" s="24">
        <f>IF(Table2[[#This Row],[M5B]]="",Table2[[#This Row],[M5B_h]],SUM(Table2[[#This Row],[M5B_h]],Table2[[#This Row],[M5B]]))</f>
        <v>0</v>
      </c>
      <c r="H197" s="19"/>
      <c r="I197" s="94">
        <f>IF(Table2[[#This Row],[M1A]]="",0,Table2[[#This Row],[M1A]]-Table2[[#This Row],[AWAL]]-Table2[[#This Row],[M1MA]]-Table2[[#This Row],[M1KE]])</f>
        <v>0</v>
      </c>
      <c r="J197" s="94">
        <f>SUMIF(Table6[NB BM_C_QTY+F],Table2[[#This Row],[Column2]],Table6[C])</f>
        <v>0</v>
      </c>
      <c r="K197" s="94">
        <f>-1*SUMIF(Table5[CONCAT],Table2[[#This Row],[Column2]],Table5[3])</f>
        <v>0</v>
      </c>
      <c r="L197" s="19"/>
      <c r="M197" s="16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 t="shared" si="3"/>
        <v>ARTO MORO</v>
      </c>
      <c r="Y197" s="20" t="e">
        <f>IF(Table2[[#This Row],[NB BM_C_QTY+F]]="",Table2[[#This Row],[Column32]],INDEX([1]!db[QTY X],Table2[[#This Row],[NB BM_C_QTY+F]]))</f>
        <v>#REF!</v>
      </c>
      <c r="Z197" s="20" t="e">
        <f>IF(Table2[[#This Row],[NB BM_C_QTY+F]]="",Table2[[#This Row],[Column33]],INDEX([1]!db[STN X],Table2[[#This Row],[NB BM_C_QTY+F]]))</f>
        <v>#REF!</v>
      </c>
      <c r="AA197" s="20" t="e">
        <f>INDEX([1]!db[SUPPLIER],Table2[[#This Row],[NB BM_C_QTY+F]],0)</f>
        <v>#REF!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197" s="20" t="str">
        <f>Table2[[#This Row],[CONCAT]]&amp;LOWER(SUBSTITUTE(SUBSTITUTE(SUBSTITUTE(Table2[[#This Row],[KET]]&amp;"ARTO MORO"," ",""),")",""),"(",""))</f>
        <v>lemstickjkgs10336box24pcsartomoro</v>
      </c>
      <c r="AD197" s="20" t="e">
        <f>_xlfn.IFNA(MATCH(Table2[[#This Row],[Column2]],[1]!db[NB BM_C_QTY+F],0),"")</f>
        <v>#REF!</v>
      </c>
      <c r="AE197" s="20" t="e">
        <f>_xlfn.IFNA(MATCH(Table2[[#This Row],[Column2]],[2]!Table6[NB BM_C_QTY+F],0),"")</f>
        <v>#REF!</v>
      </c>
      <c r="AF197" s="20" t="e">
        <f>IF(Table2[[#This Row],[NB BM_C_QTY+F]]="",Table2[[#This Row],[KET]],"")</f>
        <v>#REF!</v>
      </c>
      <c r="AG197" s="20" t="e">
        <f>IF(Table2[[#This Row],[Column3]]="","",AJ196)</f>
        <v>#REF!</v>
      </c>
      <c r="AH197" s="20" t="e">
        <f>IF(Table2[[#This Row],[Column3]]="","",AK196)</f>
        <v>#REF!</v>
      </c>
      <c r="AJ197" s="9">
        <v>36</v>
      </c>
      <c r="AK197" s="9" t="s">
        <v>5375</v>
      </c>
      <c r="AL197" s="9" t="s">
        <v>5376</v>
      </c>
      <c r="AM197" s="9" t="s">
        <v>5377</v>
      </c>
    </row>
    <row r="198" spans="1:39">
      <c r="A198" s="14" t="str">
        <f ca="1">IF(Table2[[#This Row],[TT]]&lt;1,"",(COUNT(INDIRECT("a"&amp;ROW(Table2[[#Headers],[//]])&amp;":a"&amp;ROW()-1))+1))</f>
        <v/>
      </c>
      <c r="B198" s="14">
        <v>1</v>
      </c>
      <c r="C198" s="9" t="s">
        <v>4086</v>
      </c>
      <c r="D198" s="16">
        <v>0</v>
      </c>
      <c r="E198" s="16" t="s">
        <v>5020</v>
      </c>
      <c r="F198" s="16" t="e">
        <f>_xlfn.IFNA(Table2[[#This Row],[NB BM_C_QTY+F]],"")</f>
        <v>#REF!</v>
      </c>
      <c r="G198" s="24">
        <f>IF(Table2[[#This Row],[M5B]]="",Table2[[#This Row],[M5B_h]],SUM(Table2[[#This Row],[M5B_h]],Table2[[#This Row],[M5B]]))</f>
        <v>0</v>
      </c>
      <c r="H198" s="19"/>
      <c r="I198" s="94">
        <f>IF(Table2[[#This Row],[M1A]]="",0,Table2[[#This Row],[M1A]]-Table2[[#This Row],[AWAL]]-Table2[[#This Row],[M1MA]]-Table2[[#This Row],[M1KE]])</f>
        <v>0</v>
      </c>
      <c r="J198" s="94">
        <f>SUMIF(Table6[NB BM_C_QTY+F],Table2[[#This Row],[Column2]],Table6[C])</f>
        <v>0</v>
      </c>
      <c r="K198" s="94">
        <f>-1*SUMIF(Table5[CONCAT],Table2[[#This Row],[Column2]],Table5[3])</f>
        <v>0</v>
      </c>
      <c r="L198" s="19"/>
      <c r="M198" s="16" t="str">
        <f>IF(Table2[[#This Row],[M2A]]="","",SUM(Table2[[#This Row],[M2A]]-Table2[[#This Row],[M2B_h]]))</f>
        <v/>
      </c>
      <c r="O198" s="17" t="str">
        <f>IF(Table2[[#This Row],[M3A]]="","",SUM(Table2[[#This Row],[M3A]]-Table2[[#This Row],[M3B_h]]))</f>
        <v/>
      </c>
      <c r="Q198" s="17" t="str">
        <f>IF(Table2[[#This Row],[M4A]]="","",SUM(Table2[[#This Row],[M4A]]-Table2[[#This Row],[M4B_h]]))</f>
        <v/>
      </c>
      <c r="R198" s="17"/>
      <c r="S198" s="17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0</v>
      </c>
      <c r="U198" s="20">
        <f>SUM(Table2[[#This Row],[M2B]],Table2[[#This Row],[M2B_h]])</f>
        <v>0</v>
      </c>
      <c r="V198" s="20">
        <f>SUM(Table2[[#This Row],[M3B]],Table2[[#This Row],[M3B_h]])</f>
        <v>0</v>
      </c>
      <c r="W198" s="20">
        <f>SUM(Table2[[#This Row],[M4B]],Table2[[#This Row],[M4B_h]])</f>
        <v>0</v>
      </c>
      <c r="X198" s="20" t="str">
        <f t="shared" si="3"/>
        <v>ARTO MORO</v>
      </c>
      <c r="Y198" s="20" t="e">
        <f>IF(Table2[[#This Row],[NB BM_C_QTY+F]]="",Table2[[#This Row],[Column32]],INDEX([1]!db[QTY X],Table2[[#This Row],[NB BM_C_QTY+F]]))</f>
        <v>#REF!</v>
      </c>
      <c r="Z198" s="20" t="e">
        <f>IF(Table2[[#This Row],[NB BM_C_QTY+F]]="",Table2[[#This Row],[Column33]],INDEX([1]!db[STN X],Table2[[#This Row],[NB BM_C_QTY+F]]))</f>
        <v>#REF!</v>
      </c>
      <c r="AA198" s="20" t="e">
        <f>INDEX([1]!db[SUPPLIER],Table2[[#This Row],[NB BM_C_QTY+F]],0)</f>
        <v>#REF!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198" s="20" t="str">
        <f>Table2[[#This Row],[CONCAT]]&amp;LOWER(SUBSTITUTE(SUBSTITUTE(SUBSTITUTE(Table2[[#This Row],[KET]]&amp;"ARTO MORO"," ",""),")",""),"(",""))</f>
        <v>lemstickjkgs10436box24pcsartomoro</v>
      </c>
      <c r="AD198" s="20" t="e">
        <f>_xlfn.IFNA(MATCH(Table2[[#This Row],[Column2]],[1]!db[NB BM_C_QTY+F],0),"")</f>
        <v>#REF!</v>
      </c>
      <c r="AE198" s="20" t="e">
        <f>_xlfn.IFNA(MATCH(Table2[[#This Row],[Column2]],[2]!Table6[NB BM_C_QTY+F],0),"")</f>
        <v>#REF!</v>
      </c>
      <c r="AF198" s="20" t="e">
        <f>IF(Table2[[#This Row],[NB BM_C_QTY+F]]="",Table2[[#This Row],[KET]],"")</f>
        <v>#REF!</v>
      </c>
      <c r="AG198" s="20" t="e">
        <f>IF(Table2[[#This Row],[Column3]]="","",AJ197)</f>
        <v>#REF!</v>
      </c>
      <c r="AH198" s="20" t="e">
        <f>IF(Table2[[#This Row],[Column3]]="","",AK197)</f>
        <v>#REF!</v>
      </c>
      <c r="AJ198" s="9">
        <v>54</v>
      </c>
      <c r="AK198" s="9" t="s">
        <v>5293</v>
      </c>
    </row>
    <row r="199" spans="1:39">
      <c r="A199" s="9" t="str">
        <f ca="1">IF(Table2[[#This Row],[TT]]&lt;1,"",(COUNT(INDIRECT("a"&amp;ROW(Table2[[#Headers],[//]])&amp;":a"&amp;ROW()-1))+1))</f>
        <v/>
      </c>
      <c r="B199" s="9">
        <v>1</v>
      </c>
      <c r="C199" s="9" t="s">
        <v>5022</v>
      </c>
      <c r="D199" s="16">
        <v>0</v>
      </c>
      <c r="E199" s="16" t="s">
        <v>2582</v>
      </c>
      <c r="F199" s="16" t="e">
        <f>_xlfn.IFNA(Table2[[#This Row],[NB BM_C_QTY+F]],"")</f>
        <v>#REF!</v>
      </c>
      <c r="G199" s="24">
        <f>IF(Table2[[#This Row],[M5B]]="",Table2[[#This Row],[M5B_h]],SUM(Table2[[#This Row],[M5B_h]],Table2[[#This Row],[M5B]]))</f>
        <v>0</v>
      </c>
      <c r="H199" s="18"/>
      <c r="I199" s="94">
        <f>IF(Table2[[#This Row],[M1A]]="",0,Table2[[#This Row],[M1A]]-Table2[[#This Row],[AWAL]]-Table2[[#This Row],[M1MA]]-Table2[[#This Row],[M1KE]])</f>
        <v>0</v>
      </c>
      <c r="J199" s="94">
        <f>SUMIF(Table6[NB BM_C_QTY+F],Table2[[#This Row],[Column2]],Table6[C])</f>
        <v>0</v>
      </c>
      <c r="K199" s="94">
        <f>-1*SUMIF(Table5[CONCAT],Table2[[#This Row],[Column2]],Table5[3])</f>
        <v>0</v>
      </c>
      <c r="L199" s="18"/>
      <c r="M199" s="16" t="str">
        <f>IF(Table2[[#This Row],[M2A]]="","",SUM(Table2[[#This Row],[M2A]]-Table2[[#This Row],[M2B_h]]))</f>
        <v/>
      </c>
      <c r="O199" s="16" t="str">
        <f>IF(Table2[[#This Row],[M3A]]="","",SUM(Table2[[#This Row],[M3A]]-Table2[[#This Row],[M3B_h]]))</f>
        <v/>
      </c>
      <c r="P199" s="25"/>
      <c r="Q199" s="16" t="str">
        <f>IF(Table2[[#This Row],[M4A]]="","",SUM(Table2[[#This Row],[M4A]]-Table2[[#This Row],[M4B_h]]))</f>
        <v/>
      </c>
      <c r="S199" s="16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 t="shared" si="3"/>
        <v>ARTO MORO</v>
      </c>
      <c r="Y199" s="20" t="e">
        <f>IF(Table2[[#This Row],[NB BM_C_QTY+F]]="",Table2[[#This Row],[Column32]],INDEX([1]!db[QTY X],Table2[[#This Row],[NB BM_C_QTY+F]]))</f>
        <v>#REF!</v>
      </c>
      <c r="Z199" s="20" t="e">
        <f>IF(Table2[[#This Row],[NB BM_C_QTY+F]]="",Table2[[#This Row],[Column33]],INDEX([1]!db[STN X],Table2[[#This Row],[NB BM_C_QTY+F]]))</f>
        <v>#REF!</v>
      </c>
      <c r="AA199" s="20" t="e">
        <f>INDEX([1]!db[SUPPLIER],Table2[[#This Row],[NB BM_C_QTY+F]],0)</f>
        <v>#REF!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9" s="20" t="str">
        <f>Table2[[#This Row],[CONCAT]]&amp;LOWER(SUBSTITUTE(SUBSTITUTE(SUBSTITUTE(Table2[[#This Row],[KET]]&amp;"ARTO MORO"," ",""),")",""),"(",""))</f>
        <v>lemstickjkgs1554lsnartomoro</v>
      </c>
      <c r="AD199" s="20" t="e">
        <f>_xlfn.IFNA(MATCH(Table2[[#This Row],[Column2]],[1]!db[NB BM_C_QTY+F],0),"")</f>
        <v>#REF!</v>
      </c>
      <c r="AE199" s="20" t="e">
        <f>_xlfn.IFNA(MATCH(Table2[[#This Row],[Column2]],[2]!Table6[NB BM_C_QTY+F],0),"")</f>
        <v>#REF!</v>
      </c>
      <c r="AF199" s="20" t="e">
        <f>IF(Table2[[#This Row],[NB BM_C_QTY+F]]="",Table2[[#This Row],[KET]],"")</f>
        <v>#REF!</v>
      </c>
      <c r="AG199" s="20" t="e">
        <f>IF(Table2[[#This Row],[Column3]]="","",AJ198)</f>
        <v>#REF!</v>
      </c>
      <c r="AH199" s="20" t="e">
        <f>IF(Table2[[#This Row],[Column3]]="","",AK198)</f>
        <v>#REF!</v>
      </c>
      <c r="AJ199" s="9">
        <v>36</v>
      </c>
      <c r="AK199" s="9" t="s">
        <v>5375</v>
      </c>
      <c r="AL199" s="9" t="s">
        <v>5385</v>
      </c>
      <c r="AM199" s="9" t="s">
        <v>5377</v>
      </c>
    </row>
    <row r="200" spans="1:39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2079</v>
      </c>
      <c r="D200" s="16">
        <v>0</v>
      </c>
      <c r="E200" s="16" t="s">
        <v>5281</v>
      </c>
      <c r="F200" s="16" t="e">
        <f>_xlfn.IFNA(Table2[[#This Row],[NB BM_C_QTY+F]],"")</f>
        <v>#REF!</v>
      </c>
      <c r="G200" s="24">
        <f>IF(Table2[[#This Row],[M5B]]="",Table2[[#This Row],[M5B_h]],SUM(Table2[[#This Row],[M5B_h]],Table2[[#This Row],[M5B]]))</f>
        <v>0</v>
      </c>
      <c r="H200" s="19">
        <v>0</v>
      </c>
      <c r="I200" s="94">
        <f>IF(Table2[[#This Row],[M1A]]="",0,Table2[[#This Row],[M1A]]-Table2[[#This Row],[AWAL]]-Table2[[#This Row],[M1MA]]-Table2[[#This Row],[M1KE]])</f>
        <v>-2</v>
      </c>
      <c r="J200" s="94">
        <f>SUMIF(Table6[NB BM_C_QTY+F],Table2[[#This Row],[Column2]],Table6[C])</f>
        <v>2</v>
      </c>
      <c r="K200" s="94">
        <f>-1*SUMIF(Table5[CONCAT],Table2[[#This Row],[Column2]],Table5[3])</f>
        <v>0</v>
      </c>
      <c r="L200" s="19"/>
      <c r="M200" s="17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 t="shared" si="3"/>
        <v>ARTO MORO</v>
      </c>
      <c r="Y200" s="20" t="e">
        <f>IF(Table2[[#This Row],[NB BM_C_QTY+F]]="",Table2[[#This Row],[Column32]],INDEX([1]!db[QTY X],Table2[[#This Row],[NB BM_C_QTY+F]]))</f>
        <v>#REF!</v>
      </c>
      <c r="Z200" s="20" t="e">
        <f>IF(Table2[[#This Row],[NB BM_C_QTY+F]]="",Table2[[#This Row],[Column33]],INDEX([1]!db[STN X],Table2[[#This Row],[NB BM_C_QTY+F]]))</f>
        <v>#REF!</v>
      </c>
      <c r="AA200" s="20" t="e">
        <f>INDEX([1]!db[SUPPLIER],Table2[[#This Row],[NB BM_C_QTY+F]],0)</f>
        <v>#REF!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200" s="20" t="str">
        <f>Table2[[#This Row],[CONCAT]]&amp;LOWER(SUBSTITUTE(SUBSTITUTE(SUBSTITUTE(Table2[[#This Row],[KET]]&amp;"ARTO MORO"," ",""),")",""),"(",""))</f>
        <v>lemstickkenko15grtanggung36box20pcsartomoro</v>
      </c>
      <c r="AD200" s="20" t="e">
        <f>_xlfn.IFNA(MATCH(Table2[[#This Row],[Column2]],[1]!db[NB BM_C_QTY+F],0),"")</f>
        <v>#REF!</v>
      </c>
      <c r="AE200" s="20" t="e">
        <f>_xlfn.IFNA(MATCH(Table2[[#This Row],[Column2]],[2]!Table6[NB BM_C_QTY+F],0),"")</f>
        <v>#REF!</v>
      </c>
      <c r="AF200" s="20" t="e">
        <f>IF(Table2[[#This Row],[NB BM_C_QTY+F]]="",Table2[[#This Row],[KET]],"")</f>
        <v>#REF!</v>
      </c>
      <c r="AG200" s="20" t="e">
        <f>IF(Table2[[#This Row],[Column3]]="","",AJ199)</f>
        <v>#REF!</v>
      </c>
      <c r="AH200" s="20" t="e">
        <f>IF(Table2[[#This Row],[Column3]]="","",AK199)</f>
        <v>#REF!</v>
      </c>
      <c r="AJ200" s="9">
        <v>36</v>
      </c>
      <c r="AK200" s="9" t="s">
        <v>5293</v>
      </c>
    </row>
    <row r="201" spans="1:39">
      <c r="A201" s="9" t="str">
        <f ca="1">IF(Table2[[#This Row],[TT]]&lt;1,"",(COUNT(INDIRECT("a"&amp;ROW(Table2[[#Headers],[//]])&amp;":a"&amp;ROW()-1))+1))</f>
        <v/>
      </c>
      <c r="B201" s="9">
        <v>1</v>
      </c>
      <c r="C201" s="9" t="s">
        <v>2564</v>
      </c>
      <c r="D201" s="16">
        <v>0</v>
      </c>
      <c r="E201" s="16" t="s">
        <v>2015</v>
      </c>
      <c r="F201" s="16" t="e">
        <f>_xlfn.IFNA(Table2[[#This Row],[NB BM_C_QTY+F]],"")</f>
        <v>#REF!</v>
      </c>
      <c r="G201" s="24">
        <f>IF(Table2[[#This Row],[M5B]]="",Table2[[#This Row],[M5B_h]],SUM(Table2[[#This Row],[M5B_h]],Table2[[#This Row],[M5B]]))</f>
        <v>0</v>
      </c>
      <c r="H201" s="18">
        <v>0</v>
      </c>
      <c r="I201" s="94">
        <f>IF(Table2[[#This Row],[M1A]]="",0,Table2[[#This Row],[M1A]]-Table2[[#This Row],[AWAL]]-Table2[[#This Row],[M1MA]]-Table2[[#This Row],[M1KE]])</f>
        <v>-2</v>
      </c>
      <c r="J201" s="94">
        <f>SUMIF(Table6[NB BM_C_QTY+F],Table2[[#This Row],[Column2]],Table6[C])</f>
        <v>2</v>
      </c>
      <c r="K201" s="94">
        <f>-1*SUMIF(Table5[CONCAT],Table2[[#This Row],[Column2]],Table5[3])</f>
        <v>0</v>
      </c>
      <c r="L201" s="18"/>
      <c r="M201" s="16" t="str">
        <f>IF(Table2[[#This Row],[M2A]]="","",SUM(Table2[[#This Row],[M2A]]-Table2[[#This Row],[M2B_h]]))</f>
        <v/>
      </c>
      <c r="O201" s="16" t="str">
        <f>IF(Table2[[#This Row],[M3A]]="","",SUM(Table2[[#This Row],[M3A]]-Table2[[#This Row],[M3B_h]]))</f>
        <v/>
      </c>
      <c r="P201" s="9"/>
      <c r="Q201" s="16" t="str">
        <f>IF(Table2[[#This Row],[M4A]]="","",SUM(Table2[[#This Row],[M4A]]-Table2[[#This Row],[M4B_h]]))</f>
        <v/>
      </c>
      <c r="S201" s="16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 t="shared" si="3"/>
        <v>ARTO MORO</v>
      </c>
      <c r="Y201" s="20" t="e">
        <f>IF(Table2[[#This Row],[NB BM_C_QTY+F]]="",Table2[[#This Row],[Column32]],INDEX([1]!db[QTY X],Table2[[#This Row],[NB BM_C_QTY+F]]))</f>
        <v>#REF!</v>
      </c>
      <c r="Z201" s="20" t="e">
        <f>IF(Table2[[#This Row],[NB BM_C_QTY+F]]="",Table2[[#This Row],[Column33]],INDEX([1]!db[STN X],Table2[[#This Row],[NB BM_C_QTY+F]]))</f>
        <v>#REF!</v>
      </c>
      <c r="AA201" s="20" t="e">
        <f>INDEX([1]!db[SUPPLIER],Table2[[#This Row],[NB BM_C_QTY+F]],0)</f>
        <v>#REF!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201" s="20" t="str">
        <f>Table2[[#This Row],[CONCAT]]&amp;LOWER(SUBSTITUTE(SUBSTITUTE(SUBSTITUTE(Table2[[#This Row],[KET]]&amp;"ARTO MORO"," ",""),")",""),"(",""))</f>
        <v>lemstickkenko25grbesar36lsnartomoro</v>
      </c>
      <c r="AD201" s="20" t="e">
        <f>_xlfn.IFNA(MATCH(Table2[[#This Row],[Column2]],[1]!db[NB BM_C_QTY+F],0),"")</f>
        <v>#REF!</v>
      </c>
      <c r="AE201" s="20" t="e">
        <f>_xlfn.IFNA(MATCH(Table2[[#This Row],[Column2]],[2]!Table6[NB BM_C_QTY+F],0),"")</f>
        <v>#REF!</v>
      </c>
      <c r="AF201" s="20" t="e">
        <f>IF(Table2[[#This Row],[NB BM_C_QTY+F]]="",Table2[[#This Row],[KET]],"")</f>
        <v>#REF!</v>
      </c>
      <c r="AG201" s="20" t="e">
        <f>IF(Table2[[#This Row],[Column3]]="","",AJ200)</f>
        <v>#REF!</v>
      </c>
      <c r="AH201" s="20" t="e">
        <f>IF(Table2[[#This Row],[Column3]]="","",AK200)</f>
        <v>#REF!</v>
      </c>
      <c r="AJ201" s="9">
        <v>36</v>
      </c>
      <c r="AK201" s="9" t="s">
        <v>5375</v>
      </c>
      <c r="AL201" s="9" t="s">
        <v>5392</v>
      </c>
      <c r="AM201" s="9" t="s">
        <v>5377</v>
      </c>
    </row>
    <row r="202" spans="1:39">
      <c r="A202" s="14" t="str">
        <f ca="1">IF(Table2[[#This Row],[TT]]&lt;1,"",(COUNT(INDIRECT("a"&amp;ROW(Table2[[#Headers],[//]])&amp;":a"&amp;ROW()-1))+1))</f>
        <v/>
      </c>
      <c r="B202" s="14">
        <v>1</v>
      </c>
      <c r="C202" s="9" t="s">
        <v>2045</v>
      </c>
      <c r="D202" s="16">
        <v>0</v>
      </c>
      <c r="E202" s="16" t="s">
        <v>5282</v>
      </c>
      <c r="F202" s="16" t="e">
        <f>_xlfn.IFNA(Table2[[#This Row],[NB BM_C_QTY+F]],"")</f>
        <v>#REF!</v>
      </c>
      <c r="G202" s="24">
        <f>IF(Table2[[#This Row],[M5B]]="",Table2[[#This Row],[M5B_h]],SUM(Table2[[#This Row],[M5B_h]],Table2[[#This Row],[M5B]]))</f>
        <v>0</v>
      </c>
      <c r="H202" s="19">
        <v>0</v>
      </c>
      <c r="I202" s="94">
        <f>IF(Table2[[#This Row],[M1A]]="",0,Table2[[#This Row],[M1A]]-Table2[[#This Row],[AWAL]]-Table2[[#This Row],[M1MA]]-Table2[[#This Row],[M1KE]])</f>
        <v>-5</v>
      </c>
      <c r="J202" s="94">
        <f>SUMIF(Table6[NB BM_C_QTY+F],Table2[[#This Row],[Column2]],Table6[C])</f>
        <v>5</v>
      </c>
      <c r="K202" s="94">
        <f>-1*SUMIF(Table5[CONCAT],Table2[[#This Row],[Column2]],Table5[3])</f>
        <v>0</v>
      </c>
      <c r="L202" s="19"/>
      <c r="M202" s="90" t="str">
        <f>IF(Table2[[#This Row],[M2A]]="","",SUM(Table2[[#This Row],[M2A]]-Table2[[#This Row],[M2B_h]]))</f>
        <v/>
      </c>
      <c r="O202" s="17" t="str">
        <f>IF(Table2[[#This Row],[M3A]]="","",SUM(Table2[[#This Row],[M3A]]-Table2[[#This Row],[M3B_h]]))</f>
        <v/>
      </c>
      <c r="Q202" s="17" t="str">
        <f>IF(Table2[[#This Row],[M4A]]="","",SUM(Table2[[#This Row],[M4A]]-Table2[[#This Row],[M4B_h]]))</f>
        <v/>
      </c>
      <c r="R202" s="17"/>
      <c r="S202" s="17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 t="shared" si="3"/>
        <v>ARTO MORO</v>
      </c>
      <c r="Y202" s="20" t="e">
        <f>IF(Table2[[#This Row],[NB BM_C_QTY+F]]="",Table2[[#This Row],[Column32]],INDEX([1]!db[QTY X],Table2[[#This Row],[NB BM_C_QTY+F]]))</f>
        <v>#REF!</v>
      </c>
      <c r="Z202" s="20" t="e">
        <f>IF(Table2[[#This Row],[NB BM_C_QTY+F]]="",Table2[[#This Row],[Column33]],INDEX([1]!db[STN X],Table2[[#This Row],[NB BM_C_QTY+F]]))</f>
        <v>#REF!</v>
      </c>
      <c r="AA202" s="20" t="e">
        <f>INDEX([1]!db[SUPPLIER],Table2[[#This Row],[NB BM_C_QTY+F]],0)</f>
        <v>#REF!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202" s="20" t="str">
        <f>Table2[[#This Row],[CONCAT]]&amp;LOWER(SUBSTITUTE(SUBSTITUTE(SUBSTITUTE(Table2[[#This Row],[KET]]&amp;"ARTO MORO"," ",""),")",""),"(",""))</f>
        <v>lemstickkenko8grkecil36box30pcsartomoro</v>
      </c>
      <c r="AD202" s="20" t="e">
        <f>_xlfn.IFNA(MATCH(Table2[[#This Row],[Column2]],[1]!db[NB BM_C_QTY+F],0),"")</f>
        <v>#REF!</v>
      </c>
      <c r="AE202" s="20" t="e">
        <f>_xlfn.IFNA(MATCH(Table2[[#This Row],[Column2]],[2]!Table6[NB BM_C_QTY+F],0),"")</f>
        <v>#REF!</v>
      </c>
      <c r="AF202" s="20" t="e">
        <f>IF(Table2[[#This Row],[NB BM_C_QTY+F]]="",Table2[[#This Row],[KET]],"")</f>
        <v>#REF!</v>
      </c>
      <c r="AG202" s="20" t="e">
        <f>IF(Table2[[#This Row],[Column3]]="","",AJ201)</f>
        <v>#REF!</v>
      </c>
      <c r="AH202" s="20" t="e">
        <f>IF(Table2[[#This Row],[Column3]]="","",AK201)</f>
        <v>#REF!</v>
      </c>
      <c r="AJ202" s="9">
        <v>60</v>
      </c>
      <c r="AK202" s="9" t="s">
        <v>5293</v>
      </c>
    </row>
    <row r="203" spans="1:39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2028</v>
      </c>
      <c r="D203" s="16">
        <v>0</v>
      </c>
      <c r="E203" s="16" t="s">
        <v>2010</v>
      </c>
      <c r="F203" s="16" t="e">
        <f>_xlfn.IFNA(Table2[[#This Row],[NB BM_C_QTY+F]],"")</f>
        <v>#REF!</v>
      </c>
      <c r="G203" s="24">
        <f>IF(Table2[[#This Row],[M5B]]="",Table2[[#This Row],[M5B_h]],SUM(Table2[[#This Row],[M5B_h]],Table2[[#This Row],[M5B]]))</f>
        <v>0</v>
      </c>
      <c r="H203" s="19"/>
      <c r="I203" s="94">
        <f>IF(Table2[[#This Row],[M1A]]="",0,Table2[[#This Row],[M1A]]-Table2[[#This Row],[AWAL]]-Table2[[#This Row],[M1MA]]-Table2[[#This Row],[M1KE]])</f>
        <v>0</v>
      </c>
      <c r="J203" s="94">
        <f>SUMIF(Table6[NB BM_C_QTY+F],Table2[[#This Row],[Column2]],Table6[C])</f>
        <v>0</v>
      </c>
      <c r="K203" s="94">
        <f>-1*SUMIF(Table5[CONCAT],Table2[[#This Row],[Column2]],Table5[3])</f>
        <v>0</v>
      </c>
      <c r="L203" s="19"/>
      <c r="M203" s="16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 t="shared" si="3"/>
        <v>ARTO MORO</v>
      </c>
      <c r="Y203" s="20" t="e">
        <f>IF(Table2[[#This Row],[NB BM_C_QTY+F]]="",Table2[[#This Row],[Column32]],INDEX([1]!db[QTY X],Table2[[#This Row],[NB BM_C_QTY+F]]))</f>
        <v>#REF!</v>
      </c>
      <c r="Z203" s="20" t="e">
        <f>IF(Table2[[#This Row],[NB BM_C_QTY+F]]="",Table2[[#This Row],[Column33]],INDEX([1]!db[STN X],Table2[[#This Row],[NB BM_C_QTY+F]]))</f>
        <v>#REF!</v>
      </c>
      <c r="AA203" s="20" t="e">
        <f>INDEX([1]!db[SUPPLIER],Table2[[#This Row],[NB BM_C_QTY+F]],0)</f>
        <v>#REF!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03" s="20" t="str">
        <f>Table2[[#This Row],[CONCAT]]&amp;LOWER(SUBSTITUTE(SUBSTITUTE(SUBSTITUTE(Table2[[#This Row],[KET]]&amp;"ARTO MORO"," ",""),")",""),"(",""))</f>
        <v>markerpermanenkenkopm100hitam60lsnartomoro</v>
      </c>
      <c r="AD203" s="20" t="e">
        <f>_xlfn.IFNA(MATCH(Table2[[#This Row],[Column2]],[1]!db[NB BM_C_QTY+F],0),"")</f>
        <v>#REF!</v>
      </c>
      <c r="AE203" s="20" t="e">
        <f>_xlfn.IFNA(MATCH(Table2[[#This Row],[Column2]],[2]!Table6[NB BM_C_QTY+F],0),"")</f>
        <v>#REF!</v>
      </c>
      <c r="AF203" s="20" t="e">
        <f>IF(Table2[[#This Row],[NB BM_C_QTY+F]]="",Table2[[#This Row],[KET]],"")</f>
        <v>#REF!</v>
      </c>
      <c r="AG203" s="20" t="e">
        <f>IF(Table2[[#This Row],[Column3]]="","",AJ202)</f>
        <v>#REF!</v>
      </c>
      <c r="AH203" s="20" t="e">
        <f>IF(Table2[[#This Row],[Column3]]="","",AK202)</f>
        <v>#REF!</v>
      </c>
      <c r="AJ203" s="9">
        <v>60</v>
      </c>
      <c r="AK203" s="9" t="s">
        <v>5293</v>
      </c>
    </row>
    <row r="204" spans="1:39">
      <c r="A204" s="14" t="str">
        <f ca="1">IF(Table2[[#This Row],[TT]]&lt;1,"",(COUNT(INDIRECT("a"&amp;ROW(Table2[[#Headers],[//]])&amp;":a"&amp;ROW()-1))+1))</f>
        <v/>
      </c>
      <c r="B204" s="14">
        <v>1</v>
      </c>
      <c r="C204" s="9" t="s">
        <v>2029</v>
      </c>
      <c r="D204" s="16">
        <v>0</v>
      </c>
      <c r="E204" s="16" t="s">
        <v>2010</v>
      </c>
      <c r="F204" s="16" t="e">
        <f>_xlfn.IFNA(Table2[[#This Row],[NB BM_C_QTY+F]],"")</f>
        <v>#REF!</v>
      </c>
      <c r="G204" s="24">
        <f>IF(Table2[[#This Row],[M5B]]="",Table2[[#This Row],[M5B_h]],SUM(Table2[[#This Row],[M5B_h]],Table2[[#This Row],[M5B]]))</f>
        <v>0</v>
      </c>
      <c r="H204" s="19"/>
      <c r="I204" s="94">
        <f>IF(Table2[[#This Row],[M1A]]="",0,Table2[[#This Row],[M1A]]-Table2[[#This Row],[AWAL]]-Table2[[#This Row],[M1MA]]-Table2[[#This Row],[M1KE]])</f>
        <v>0</v>
      </c>
      <c r="J204" s="94">
        <f>SUMIF(Table6[NB BM_C_QTY+F],Table2[[#This Row],[Column2]],Table6[C])</f>
        <v>0</v>
      </c>
      <c r="K204" s="94">
        <f>-1*SUMIF(Table5[CONCAT],Table2[[#This Row],[Column2]],Table5[3])</f>
        <v>0</v>
      </c>
      <c r="L204" s="19"/>
      <c r="M204" s="16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0</v>
      </c>
      <c r="U204" s="20">
        <f>SUM(Table2[[#This Row],[M2B]],Table2[[#This Row],[M2B_h]])</f>
        <v>0</v>
      </c>
      <c r="V204" s="20">
        <f>SUM(Table2[[#This Row],[M3B]],Table2[[#This Row],[M3B_h]])</f>
        <v>0</v>
      </c>
      <c r="W204" s="20">
        <f>SUM(Table2[[#This Row],[M4B]],Table2[[#This Row],[M4B_h]])</f>
        <v>0</v>
      </c>
      <c r="X204" s="20" t="str">
        <f t="shared" si="3"/>
        <v>ARTO MORO</v>
      </c>
      <c r="Y204" s="20" t="e">
        <f>IF(Table2[[#This Row],[NB BM_C_QTY+F]]="",Table2[[#This Row],[Column32]],INDEX([1]!db[QTY X],Table2[[#This Row],[NB BM_C_QTY+F]]))</f>
        <v>#REF!</v>
      </c>
      <c r="Z204" s="20" t="e">
        <f>IF(Table2[[#This Row],[NB BM_C_QTY+F]]="",Table2[[#This Row],[Column33]],INDEX([1]!db[STN X],Table2[[#This Row],[NB BM_C_QTY+F]]))</f>
        <v>#REF!</v>
      </c>
      <c r="AA204" s="20" t="e">
        <f>INDEX([1]!db[SUPPLIER],Table2[[#This Row],[NB BM_C_QTY+F]],0)</f>
        <v>#REF!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04" s="20" t="str">
        <f>Table2[[#This Row],[CONCAT]]&amp;LOWER(SUBSTITUTE(SUBSTITUTE(SUBSTITUTE(Table2[[#This Row],[KET]]&amp;"ARTO MORO"," ",""),")",""),"(",""))</f>
        <v>markerwbkenkowm100hitam60lsnartomoro</v>
      </c>
      <c r="AD204" s="20" t="e">
        <f>_xlfn.IFNA(MATCH(Table2[[#This Row],[Column2]],[1]!db[NB BM_C_QTY+F],0),"")</f>
        <v>#REF!</v>
      </c>
      <c r="AE204" s="20" t="e">
        <f>_xlfn.IFNA(MATCH(Table2[[#This Row],[Column2]],[2]!Table6[NB BM_C_QTY+F],0),"")</f>
        <v>#REF!</v>
      </c>
      <c r="AF204" s="20" t="e">
        <f>IF(Table2[[#This Row],[NB BM_C_QTY+F]]="",Table2[[#This Row],[KET]],"")</f>
        <v>#REF!</v>
      </c>
      <c r="AG204" s="20" t="e">
        <f>IF(Table2[[#This Row],[Column3]]="","",AJ203)</f>
        <v>#REF!</v>
      </c>
      <c r="AH204" s="20" t="e">
        <f>IF(Table2[[#This Row],[Column3]]="","",AK203)</f>
        <v>#REF!</v>
      </c>
      <c r="AJ204" s="9">
        <v>144</v>
      </c>
      <c r="AK204" s="9" t="s">
        <v>5293</v>
      </c>
    </row>
    <row r="205" spans="1:39">
      <c r="A205" s="14" t="str">
        <f ca="1">IF(Table2[[#This Row],[TT]]&lt;1,"",(COUNT(INDIRECT("a"&amp;ROW(Table2[[#Headers],[//]])&amp;":a"&amp;ROW()-1))+1))</f>
        <v/>
      </c>
      <c r="B205" s="14">
        <v>1</v>
      </c>
      <c r="C205" s="9" t="s">
        <v>4969</v>
      </c>
      <c r="D205" s="16">
        <v>0</v>
      </c>
      <c r="E205" s="16" t="s">
        <v>2108</v>
      </c>
      <c r="F205" s="16" t="e">
        <f>_xlfn.IFNA(Table2[[#This Row],[NB BM_C_QTY+F]],"")</f>
        <v>#REF!</v>
      </c>
      <c r="G205" s="24">
        <f>IF(Table2[[#This Row],[M5B]]="",Table2[[#This Row],[M5B_h]],SUM(Table2[[#This Row],[M5B_h]],Table2[[#This Row],[M5B]]))</f>
        <v>0</v>
      </c>
      <c r="H205" s="19"/>
      <c r="I205" s="94">
        <f>IF(Table2[[#This Row],[M1A]]="",0,Table2[[#This Row],[M1A]]-Table2[[#This Row],[AWAL]]-Table2[[#This Row],[M1MA]]-Table2[[#This Row],[M1KE]])</f>
        <v>0</v>
      </c>
      <c r="J205" s="94">
        <f>SUMIF(Table6[NB BM_C_QTY+F],Table2[[#This Row],[Column2]],Table6[C])</f>
        <v>0</v>
      </c>
      <c r="K205" s="94">
        <f>-1*SUMIF(Table5[CONCAT],Table2[[#This Row],[Column2]],Table5[3])</f>
        <v>0</v>
      </c>
      <c r="L205" s="19"/>
      <c r="M205" s="16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0</v>
      </c>
      <c r="U205" s="20">
        <f>SUM(Table2[[#This Row],[M2B]],Table2[[#This Row],[M2B_h]])</f>
        <v>0</v>
      </c>
      <c r="V205" s="20">
        <f>SUM(Table2[[#This Row],[M3B]],Table2[[#This Row],[M3B_h]])</f>
        <v>0</v>
      </c>
      <c r="W205" s="20">
        <f>SUM(Table2[[#This Row],[M4B]],Table2[[#This Row],[M4B_h]])</f>
        <v>0</v>
      </c>
      <c r="X205" s="20" t="str">
        <f t="shared" si="3"/>
        <v>ARTO MORO</v>
      </c>
      <c r="Y205" s="20" t="e">
        <f>IF(Table2[[#This Row],[NB BM_C_QTY+F]]="",Table2[[#This Row],[Column32]],INDEX([1]!db[QTY X],Table2[[#This Row],[NB BM_C_QTY+F]]))</f>
        <v>#REF!</v>
      </c>
      <c r="Z205" s="20" t="e">
        <f>IF(Table2[[#This Row],[NB BM_C_QTY+F]]="",Table2[[#This Row],[Column33]],INDEX([1]!db[STN X],Table2[[#This Row],[NB BM_C_QTY+F]]))</f>
        <v>#REF!</v>
      </c>
      <c r="AA205" s="20" t="e">
        <f>INDEX([1]!db[SUPPLIER],Table2[[#This Row],[NB BM_C_QTY+F]],0)</f>
        <v>#REF!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05" s="20" t="str">
        <f>Table2[[#This Row],[CONCAT]]&amp;LOWER(SUBSTITUTE(SUBSTITUTE(SUBSTITUTE(Table2[[#This Row],[KET]]&amp;"ARTO MORO"," ",""),")",""),"(",""))</f>
        <v>mechpenkenkomp01144lsnartomoro</v>
      </c>
      <c r="AD205" s="20" t="e">
        <f>_xlfn.IFNA(MATCH(Table2[[#This Row],[Column2]],[1]!db[NB BM_C_QTY+F],0),"")</f>
        <v>#REF!</v>
      </c>
      <c r="AE205" s="20" t="e">
        <f>_xlfn.IFNA(MATCH(Table2[[#This Row],[Column2]],[2]!Table6[NB BM_C_QTY+F],0),"")</f>
        <v>#REF!</v>
      </c>
      <c r="AF205" s="20" t="e">
        <f>IF(Table2[[#This Row],[NB BM_C_QTY+F]]="",Table2[[#This Row],[KET]],"")</f>
        <v>#REF!</v>
      </c>
      <c r="AG205" s="20" t="e">
        <f>IF(Table2[[#This Row],[Column3]]="","",AJ204)</f>
        <v>#REF!</v>
      </c>
      <c r="AH205" s="20" t="e">
        <f>IF(Table2[[#This Row],[Column3]]="","",AK204)</f>
        <v>#REF!</v>
      </c>
      <c r="AJ205" s="9">
        <v>20</v>
      </c>
      <c r="AK205" s="9" t="s">
        <v>5300</v>
      </c>
    </row>
    <row r="206" spans="1:39">
      <c r="A206" s="14" t="str">
        <f ca="1">IF(Table2[[#This Row],[TT]]&lt;1,"",(COUNT(INDIRECT("a"&amp;ROW(Table2[[#Headers],[//]])&amp;":a"&amp;ROW()-1))+1))</f>
        <v/>
      </c>
      <c r="B206" s="14">
        <v>1</v>
      </c>
      <c r="C206" s="9" t="s">
        <v>4394</v>
      </c>
      <c r="D206" s="16">
        <v>0</v>
      </c>
      <c r="E206" s="16" t="s">
        <v>2221</v>
      </c>
      <c r="F206" s="16" t="e">
        <f>_xlfn.IFNA(Table2[[#This Row],[NB BM_C_QTY+F]],"")</f>
        <v>#REF!</v>
      </c>
      <c r="G206" s="24">
        <f>IF(Table2[[#This Row],[M5B]]="",Table2[[#This Row],[M5B_h]],SUM(Table2[[#This Row],[M5B_h]],Table2[[#This Row],[M5B]]))</f>
        <v>0</v>
      </c>
      <c r="H206" s="19"/>
      <c r="I206" s="94">
        <f>IF(Table2[[#This Row],[M1A]]="",0,Table2[[#This Row],[M1A]]-Table2[[#This Row],[AWAL]]-Table2[[#This Row],[M1MA]]-Table2[[#This Row],[M1KE]])</f>
        <v>0</v>
      </c>
      <c r="J206" s="94">
        <f>SUMIF(Table6[NB BM_C_QTY+F],Table2[[#This Row],[Column2]],Table6[C])</f>
        <v>0</v>
      </c>
      <c r="K206" s="94">
        <f>-1*SUMIF(Table5[CONCAT],Table2[[#This Row],[Column2]],Table5[3])</f>
        <v>0</v>
      </c>
      <c r="L206" s="19"/>
      <c r="M206" s="16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0</v>
      </c>
      <c r="U206" s="20">
        <f>SUM(Table2[[#This Row],[M2B]],Table2[[#This Row],[M2B_h]])</f>
        <v>0</v>
      </c>
      <c r="V206" s="20">
        <f>SUM(Table2[[#This Row],[M3B]],Table2[[#This Row],[M3B_h]])</f>
        <v>0</v>
      </c>
      <c r="W206" s="20">
        <f>SUM(Table2[[#This Row],[M4B]],Table2[[#This Row],[M4B_h]])</f>
        <v>0</v>
      </c>
      <c r="X206" s="20" t="str">
        <f t="shared" si="3"/>
        <v>ARTO MORO</v>
      </c>
      <c r="Y206" s="20" t="e">
        <f>IF(Table2[[#This Row],[NB BM_C_QTY+F]]="",Table2[[#This Row],[Column32]],INDEX([1]!db[QTY X],Table2[[#This Row],[NB BM_C_QTY+F]]))</f>
        <v>#REF!</v>
      </c>
      <c r="Z206" s="20" t="e">
        <f>IF(Table2[[#This Row],[NB BM_C_QTY+F]]="",Table2[[#This Row],[Column33]],INDEX([1]!db[STN X],Table2[[#This Row],[NB BM_C_QTY+F]]))</f>
        <v>#REF!</v>
      </c>
      <c r="AA206" s="20" t="e">
        <f>INDEX([1]!db[SUPPLIER],Table2[[#This Row],[NB BM_C_QTY+F]],0)</f>
        <v>#REF!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206" s="20" t="str">
        <f>Table2[[#This Row],[CONCAT]]&amp;LOWER(SUBSTITUTE(SUBSTITUTE(SUBSTITUTE(Table2[[#This Row],[KET]]&amp;"ARTO MORO"," ",""),")",""),"(",""))</f>
        <v>mesinlabelhargajkmx5500m20pcsartomoro</v>
      </c>
      <c r="AD206" s="20" t="e">
        <f>_xlfn.IFNA(MATCH(Table2[[#This Row],[Column2]],[1]!db[NB BM_C_QTY+F],0),"")</f>
        <v>#REF!</v>
      </c>
      <c r="AE206" s="20" t="e">
        <f>_xlfn.IFNA(MATCH(Table2[[#This Row],[Column2]],[2]!Table6[NB BM_C_QTY+F],0),"")</f>
        <v>#REF!</v>
      </c>
      <c r="AF206" s="20" t="e">
        <f>IF(Table2[[#This Row],[NB BM_C_QTY+F]]="",Table2[[#This Row],[KET]],"")</f>
        <v>#REF!</v>
      </c>
      <c r="AG206" s="20" t="e">
        <f>IF(Table2[[#This Row],[Column3]]="","",AJ205)</f>
        <v>#REF!</v>
      </c>
      <c r="AH206" s="20" t="e">
        <f>IF(Table2[[#This Row],[Column3]]="","",AK205)</f>
        <v>#REF!</v>
      </c>
      <c r="AJ206" s="9">
        <v>50</v>
      </c>
      <c r="AK206" s="9" t="s">
        <v>5300</v>
      </c>
    </row>
    <row r="207" spans="1:39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2080</v>
      </c>
      <c r="D207" s="16">
        <v>0</v>
      </c>
      <c r="E207" s="16" t="s">
        <v>2109</v>
      </c>
      <c r="F207" s="16" t="e">
        <f>_xlfn.IFNA(Table2[[#This Row],[NB BM_C_QTY+F]],"")</f>
        <v>#REF!</v>
      </c>
      <c r="G207" s="24">
        <f>IF(Table2[[#This Row],[M5B]]="",Table2[[#This Row],[M5B_h]],SUM(Table2[[#This Row],[M5B_h]],Table2[[#This Row],[M5B]]))</f>
        <v>0</v>
      </c>
      <c r="H207" s="19"/>
      <c r="I207" s="94">
        <f>IF(Table2[[#This Row],[M1A]]="",0,Table2[[#This Row],[M1A]]-Table2[[#This Row],[AWAL]]-Table2[[#This Row],[M1MA]]-Table2[[#This Row],[M1KE]])</f>
        <v>0</v>
      </c>
      <c r="J207" s="94">
        <f>SUMIF(Table6[NB BM_C_QTY+F],Table2[[#This Row],[Column2]],Table6[C])</f>
        <v>0</v>
      </c>
      <c r="K207" s="94">
        <f>-1*SUMIF(Table5[CONCAT],Table2[[#This Row],[Column2]],Table5[3])</f>
        <v>0</v>
      </c>
      <c r="L207" s="19"/>
      <c r="M207" s="16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 t="shared" si="3"/>
        <v>ARTO MORO</v>
      </c>
      <c r="Y207" s="20" t="e">
        <f>IF(Table2[[#This Row],[NB BM_C_QTY+F]]="",Table2[[#This Row],[Column32]],INDEX([1]!db[QTY X],Table2[[#This Row],[NB BM_C_QTY+F]]))</f>
        <v>#REF!</v>
      </c>
      <c r="Z207" s="20" t="e">
        <f>IF(Table2[[#This Row],[NB BM_C_QTY+F]]="",Table2[[#This Row],[Column33]],INDEX([1]!db[STN X],Table2[[#This Row],[NB BM_C_QTY+F]]))</f>
        <v>#REF!</v>
      </c>
      <c r="AA207" s="20" t="e">
        <f>INDEX([1]!db[SUPPLIER],Table2[[#This Row],[NB BM_C_QTY+F]],0)</f>
        <v>#REF!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207" s="20" t="str">
        <f>Table2[[#This Row],[CONCAT]]&amp;LOWER(SUBSTITUTE(SUBSTITUTE(SUBSTITUTE(Table2[[#This Row],[KET]]&amp;"ARTO MORO"," ",""),")",""),"(",""))</f>
        <v>mesinlabelhargakenkomx550050pcsartomoro</v>
      </c>
      <c r="AD207" s="20" t="e">
        <f>_xlfn.IFNA(MATCH(Table2[[#This Row],[Column2]],[1]!db[NB BM_C_QTY+F],0),"")</f>
        <v>#REF!</v>
      </c>
      <c r="AE207" s="20" t="e">
        <f>_xlfn.IFNA(MATCH(Table2[[#This Row],[Column2]],[2]!Table6[NB BM_C_QTY+F],0),"")</f>
        <v>#REF!</v>
      </c>
      <c r="AF207" s="20" t="e">
        <f>IF(Table2[[#This Row],[NB BM_C_QTY+F]]="",Table2[[#This Row],[KET]],"")</f>
        <v>#REF!</v>
      </c>
      <c r="AG207" s="20" t="e">
        <f>IF(Table2[[#This Row],[Column3]]="","",AJ206)</f>
        <v>#REF!</v>
      </c>
      <c r="AH207" s="20" t="e">
        <f>IF(Table2[[#This Row],[Column3]]="","",AK206)</f>
        <v>#REF!</v>
      </c>
      <c r="AJ207" s="9">
        <v>50</v>
      </c>
      <c r="AK207" s="9" t="s">
        <v>5300</v>
      </c>
    </row>
    <row r="208" spans="1:39">
      <c r="A208" s="14">
        <f ca="1">IF(Table2[[#This Row],[TT]]&lt;1,"",(COUNT(INDIRECT("a"&amp;ROW(Table2[[#Headers],[//]])&amp;":a"&amp;ROW()-1))+1))</f>
        <v>72</v>
      </c>
      <c r="B208" s="14">
        <v>1</v>
      </c>
      <c r="C208" s="9" t="s">
        <v>4399</v>
      </c>
      <c r="D208" s="16">
        <v>3</v>
      </c>
      <c r="E208" s="16" t="s">
        <v>2109</v>
      </c>
      <c r="F208" s="16" t="e">
        <f>_xlfn.IFNA(Table2[[#This Row],[NB BM_C_QTY+F]],"")</f>
        <v>#REF!</v>
      </c>
      <c r="G208" s="24">
        <f>IF(Table2[[#This Row],[M5B]]="",Table2[[#This Row],[M5B_h]],SUM(Table2[[#This Row],[M5B_h]],Table2[[#This Row],[M5B]]))</f>
        <v>3</v>
      </c>
      <c r="H208" s="19"/>
      <c r="I208" s="94">
        <f>IF(Table2[[#This Row],[M1A]]="",0,Table2[[#This Row],[M1A]]-Table2[[#This Row],[AWAL]]-Table2[[#This Row],[M1MA]]-Table2[[#This Row],[M1KE]])</f>
        <v>0</v>
      </c>
      <c r="J208" s="94">
        <f>SUMIF(Table6[NB BM_C_QTY+F],Table2[[#This Row],[Column2]],Table6[C])</f>
        <v>0</v>
      </c>
      <c r="K208" s="94">
        <f>-1*SUMIF(Table5[CONCAT],Table2[[#This Row],[Column2]],Table5[3])</f>
        <v>0</v>
      </c>
      <c r="L208" s="19"/>
      <c r="M208" s="16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3</v>
      </c>
      <c r="U208" s="20">
        <f>SUM(Table2[[#This Row],[M2B]],Table2[[#This Row],[M2B_h]])</f>
        <v>3</v>
      </c>
      <c r="V208" s="20">
        <f>SUM(Table2[[#This Row],[M3B]],Table2[[#This Row],[M3B_h]])</f>
        <v>3</v>
      </c>
      <c r="W208" s="20">
        <f>SUM(Table2[[#This Row],[M4B]],Table2[[#This Row],[M4B_h]])</f>
        <v>3</v>
      </c>
      <c r="X208" s="20" t="str">
        <f t="shared" si="3"/>
        <v>ARTO MORO</v>
      </c>
      <c r="Y208" s="20" t="e">
        <f>IF(Table2[[#This Row],[NB BM_C_QTY+F]]="",Table2[[#This Row],[Column32]],INDEX([1]!db[QTY X],Table2[[#This Row],[NB BM_C_QTY+F]]))</f>
        <v>#REF!</v>
      </c>
      <c r="Z208" s="20" t="e">
        <f>IF(Table2[[#This Row],[NB BM_C_QTY+F]]="",Table2[[#This Row],[Column33]],INDEX([1]!db[STN X],Table2[[#This Row],[NB BM_C_QTY+F]]))</f>
        <v>#REF!</v>
      </c>
      <c r="AA208" s="20" t="e">
        <f>INDEX([1]!db[SUPPLIER],Table2[[#This Row],[NB BM_C_QTY+F]],0)</f>
        <v>#REF!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208" s="20" t="str">
        <f>Table2[[#This Row],[CONCAT]]&amp;LOWER(SUBSTITUTE(SUBSTITUTE(SUBSTITUTE(Table2[[#This Row],[KET]]&amp;"ARTO MORO"," ",""),")",""),"(",""))</f>
        <v>mesinlabelhargakenkomx5500eos50pcsartomoro</v>
      </c>
      <c r="AD208" s="20" t="e">
        <f>_xlfn.IFNA(MATCH(Table2[[#This Row],[Column2]],[1]!db[NB BM_C_QTY+F],0),"")</f>
        <v>#REF!</v>
      </c>
      <c r="AE208" s="20" t="e">
        <f>_xlfn.IFNA(MATCH(Table2[[#This Row],[Column2]],[2]!Table6[NB BM_C_QTY+F],0),"")</f>
        <v>#REF!</v>
      </c>
      <c r="AF208" s="20" t="e">
        <f>IF(Table2[[#This Row],[NB BM_C_QTY+F]]="",Table2[[#This Row],[KET]],"")</f>
        <v>#REF!</v>
      </c>
      <c r="AG208" s="20" t="e">
        <f>IF(Table2[[#This Row],[Column3]]="","",AJ207)</f>
        <v>#REF!</v>
      </c>
      <c r="AH208" s="20" t="e">
        <f>IF(Table2[[#This Row],[Column3]]="","",AK207)</f>
        <v>#REF!</v>
      </c>
      <c r="AJ208" s="9">
        <v>50</v>
      </c>
      <c r="AK208" s="9" t="s">
        <v>5300</v>
      </c>
    </row>
    <row r="209" spans="1:39">
      <c r="A209" s="14">
        <f ca="1">IF(Table2[[#This Row],[TT]]&lt;1,"",(COUNT(INDIRECT("a"&amp;ROW(Table2[[#Headers],[//]])&amp;":a"&amp;ROW()-1))+1))</f>
        <v>73</v>
      </c>
      <c r="B209" s="14">
        <v>1</v>
      </c>
      <c r="C209" s="9" t="s">
        <v>4400</v>
      </c>
      <c r="D209" s="16">
        <v>1</v>
      </c>
      <c r="E209" s="16" t="s">
        <v>2109</v>
      </c>
      <c r="F209" s="16" t="e">
        <f>_xlfn.IFNA(Table2[[#This Row],[NB BM_C_QTY+F]],"")</f>
        <v>#REF!</v>
      </c>
      <c r="G209" s="24">
        <f>IF(Table2[[#This Row],[M5B]]="",Table2[[#This Row],[M5B_h]],SUM(Table2[[#This Row],[M5B_h]],Table2[[#This Row],[M5B]]))</f>
        <v>1</v>
      </c>
      <c r="H209" s="19"/>
      <c r="I209" s="94">
        <f>IF(Table2[[#This Row],[M1A]]="",0,Table2[[#This Row],[M1A]]-Table2[[#This Row],[AWAL]]-Table2[[#This Row],[M1MA]]-Table2[[#This Row],[M1KE]])</f>
        <v>0</v>
      </c>
      <c r="J209" s="94">
        <f>SUMIF(Table6[NB BM_C_QTY+F],Table2[[#This Row],[Column2]],Table6[C])</f>
        <v>0</v>
      </c>
      <c r="K209" s="94">
        <f>-1*SUMIF(Table5[CONCAT],Table2[[#This Row],[Column2]],Table5[3])</f>
        <v>0</v>
      </c>
      <c r="L209" s="19"/>
      <c r="M209" s="16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1</v>
      </c>
      <c r="U209" s="20">
        <f>SUM(Table2[[#This Row],[M2B]],Table2[[#This Row],[M2B_h]])</f>
        <v>1</v>
      </c>
      <c r="V209" s="20">
        <f>SUM(Table2[[#This Row],[M3B]],Table2[[#This Row],[M3B_h]])</f>
        <v>1</v>
      </c>
      <c r="W209" s="20">
        <f>SUM(Table2[[#This Row],[M4B]],Table2[[#This Row],[M4B_h]])</f>
        <v>1</v>
      </c>
      <c r="X209" s="20" t="str">
        <f t="shared" si="3"/>
        <v>ARTO MORO</v>
      </c>
      <c r="Y209" s="20" t="e">
        <f>IF(Table2[[#This Row],[NB BM_C_QTY+F]]="",Table2[[#This Row],[Column32]],INDEX([1]!db[QTY X],Table2[[#This Row],[NB BM_C_QTY+F]]))</f>
        <v>#REF!</v>
      </c>
      <c r="Z209" s="20" t="e">
        <f>IF(Table2[[#This Row],[NB BM_C_QTY+F]]="",Table2[[#This Row],[Column33]],INDEX([1]!db[STN X],Table2[[#This Row],[NB BM_C_QTY+F]]))</f>
        <v>#REF!</v>
      </c>
      <c r="AA209" s="20" t="e">
        <f>INDEX([1]!db[SUPPLIER],Table2[[#This Row],[NB BM_C_QTY+F]],0)</f>
        <v>#REF!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209" s="20" t="str">
        <f>Table2[[#This Row],[CONCAT]]&amp;LOWER(SUBSTITUTE(SUBSTITUTE(SUBSTITUTE(Table2[[#This Row],[KET]]&amp;"ARTO MORO"," ",""),")",""),"(",""))</f>
        <v>mesinlabelhargakenkomx6600a50pcsartomoro</v>
      </c>
      <c r="AD209" s="20" t="e">
        <f>_xlfn.IFNA(MATCH(Table2[[#This Row],[Column2]],[1]!db[NB BM_C_QTY+F],0),"")</f>
        <v>#REF!</v>
      </c>
      <c r="AE209" s="20" t="e">
        <f>_xlfn.IFNA(MATCH(Table2[[#This Row],[Column2]],[2]!Table6[NB BM_C_QTY+F],0),"")</f>
        <v>#REF!</v>
      </c>
      <c r="AF209" s="20" t="e">
        <f>IF(Table2[[#This Row],[NB BM_C_QTY+F]]="",Table2[[#This Row],[KET]],"")</f>
        <v>#REF!</v>
      </c>
      <c r="AG209" s="20" t="e">
        <f>IF(Table2[[#This Row],[Column3]]="","",AJ208)</f>
        <v>#REF!</v>
      </c>
      <c r="AH209" s="20" t="e">
        <f>IF(Table2[[#This Row],[Column3]]="","",AK208)</f>
        <v>#REF!</v>
      </c>
      <c r="AJ209" s="9">
        <v>12</v>
      </c>
      <c r="AK209" s="9" t="s">
        <v>5293</v>
      </c>
    </row>
    <row r="210" spans="1:39">
      <c r="A210" s="14" t="str">
        <f ca="1">IF(Table2[[#This Row],[TT]]&lt;1,"",(COUNT(INDIRECT("a"&amp;ROW(Table2[[#Headers],[//]])&amp;":a"&amp;ROW()-1))+1))</f>
        <v/>
      </c>
      <c r="B210" s="14">
        <v>1</v>
      </c>
      <c r="C210" s="9" t="s">
        <v>5024</v>
      </c>
      <c r="D210" s="16">
        <v>0</v>
      </c>
      <c r="E210" s="16" t="s">
        <v>2049</v>
      </c>
      <c r="F210" s="16" t="e">
        <f>_xlfn.IFNA(Table2[[#This Row],[NB BM_C_QTY+F]],"")</f>
        <v>#REF!</v>
      </c>
      <c r="G210" s="24">
        <f>IF(Table2[[#This Row],[M5B]]="",Table2[[#This Row],[M5B_h]],SUM(Table2[[#This Row],[M5B_h]],Table2[[#This Row],[M5B]]))</f>
        <v>0</v>
      </c>
      <c r="H210" s="19"/>
      <c r="I210" s="94">
        <f>IF(Table2[[#This Row],[M1A]]="",0,Table2[[#This Row],[M1A]]-Table2[[#This Row],[AWAL]]-Table2[[#This Row],[M1MA]]-Table2[[#This Row],[M1KE]])</f>
        <v>0</v>
      </c>
      <c r="J210" s="94">
        <f>SUMIF(Table6[NB BM_C_QTY+F],Table2[[#This Row],[Column2]],Table6[C])</f>
        <v>0</v>
      </c>
      <c r="K210" s="94">
        <f>-1*SUMIF(Table5[CONCAT],Table2[[#This Row],[Column2]],Table5[3])</f>
        <v>0</v>
      </c>
      <c r="L210" s="19"/>
      <c r="M210" s="16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0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 t="shared" si="3"/>
        <v>ARTO MORO</v>
      </c>
      <c r="Y210" s="20" t="e">
        <f>IF(Table2[[#This Row],[NB BM_C_QTY+F]]="",Table2[[#This Row],[Column32]],INDEX([1]!db[QTY X],Table2[[#This Row],[NB BM_C_QTY+F]]))</f>
        <v>#REF!</v>
      </c>
      <c r="Z210" s="20" t="e">
        <f>IF(Table2[[#This Row],[NB BM_C_QTY+F]]="",Table2[[#This Row],[Column33]],INDEX([1]!db[STN X],Table2[[#This Row],[NB BM_C_QTY+F]]))</f>
        <v>#REF!</v>
      </c>
      <c r="AA210" s="20" t="e">
        <f>INDEX([1]!db[SUPPLIER],Table2[[#This Row],[NB BM_C_QTY+F]],0)</f>
        <v>#REF!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10" s="20" t="str">
        <f>Table2[[#This Row],[CONCAT]]&amp;LOWER(SUBSTITUTE(SUBSTITUTE(SUBSTITUTE(Table2[[#This Row],[KET]]&amp;"ARTO MORO"," ",""),")",""),"(",""))</f>
        <v>opasteljk12wop12chccompact12lsnartomoro</v>
      </c>
      <c r="AD210" s="20" t="e">
        <f>_xlfn.IFNA(MATCH(Table2[[#This Row],[Column2]],[1]!db[NB BM_C_QTY+F],0),"")</f>
        <v>#REF!</v>
      </c>
      <c r="AE210" s="20" t="e">
        <f>_xlfn.IFNA(MATCH(Table2[[#This Row],[Column2]],[2]!Table6[NB BM_C_QTY+F],0),"")</f>
        <v>#REF!</v>
      </c>
      <c r="AF210" s="20" t="e">
        <f>IF(Table2[[#This Row],[NB BM_C_QTY+F]]="",Table2[[#This Row],[KET]],"")</f>
        <v>#REF!</v>
      </c>
      <c r="AG210" s="20" t="e">
        <f>IF(Table2[[#This Row],[Column3]]="","",AJ209)</f>
        <v>#REF!</v>
      </c>
      <c r="AH210" s="20" t="e">
        <f>IF(Table2[[#This Row],[Column3]]="","",AK209)</f>
        <v>#REF!</v>
      </c>
      <c r="AJ210" s="9">
        <v>6</v>
      </c>
      <c r="AK210" s="9" t="s">
        <v>5375</v>
      </c>
      <c r="AL210" s="9" t="s">
        <v>5376</v>
      </c>
      <c r="AM210" s="9" t="s">
        <v>5388</v>
      </c>
    </row>
    <row r="211" spans="1:39">
      <c r="A211" s="14" t="str">
        <f ca="1">IF(Table2[[#This Row],[TT]]&lt;1,"",(COUNT(INDIRECT("a"&amp;ROW(Table2[[#Headers],[//]])&amp;":a"&amp;ROW()-1))+1))</f>
        <v/>
      </c>
      <c r="B211" s="14">
        <v>1</v>
      </c>
      <c r="C211" s="9" t="s">
        <v>5025</v>
      </c>
      <c r="D211" s="16">
        <v>0</v>
      </c>
      <c r="E211" s="16" t="s">
        <v>5026</v>
      </c>
      <c r="F211" s="16" t="e">
        <f>_xlfn.IFNA(Table2[[#This Row],[NB BM_C_QTY+F]],"")</f>
        <v>#REF!</v>
      </c>
      <c r="G211" s="24">
        <f>IF(Table2[[#This Row],[M5B]]="",Table2[[#This Row],[M5B_h]],SUM(Table2[[#This Row],[M5B_h]],Table2[[#This Row],[M5B]]))</f>
        <v>0</v>
      </c>
      <c r="H211" s="19"/>
      <c r="I211" s="94">
        <f>IF(Table2[[#This Row],[M1A]]="",0,Table2[[#This Row],[M1A]]-Table2[[#This Row],[AWAL]]-Table2[[#This Row],[M1MA]]-Table2[[#This Row],[M1KE]])</f>
        <v>0</v>
      </c>
      <c r="J211" s="94">
        <f>SUMIF(Table6[NB BM_C_QTY+F],Table2[[#This Row],[Column2]],Table6[C])</f>
        <v>0</v>
      </c>
      <c r="K211" s="94">
        <f>-1*SUMIF(Table5[CONCAT],Table2[[#This Row],[Column2]],Table5[3])</f>
        <v>0</v>
      </c>
      <c r="L211" s="19"/>
      <c r="M211" s="16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 t="shared" si="3"/>
        <v>ARTO MORO</v>
      </c>
      <c r="Y211" s="20" t="e">
        <f>IF(Table2[[#This Row],[NB BM_C_QTY+F]]="",Table2[[#This Row],[Column32]],INDEX([1]!db[QTY X],Table2[[#This Row],[NB BM_C_QTY+F]]))</f>
        <v>#REF!</v>
      </c>
      <c r="Z211" s="20" t="e">
        <f>IF(Table2[[#This Row],[NB BM_C_QTY+F]]="",Table2[[#This Row],[Column33]],INDEX([1]!db[STN X],Table2[[#This Row],[NB BM_C_QTY+F]]))</f>
        <v>#REF!</v>
      </c>
      <c r="AA211" s="20" t="e">
        <f>INDEX([1]!db[SUPPLIER],Table2[[#This Row],[NB BM_C_QTY+F]],0)</f>
        <v>#REF!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11" s="20" t="str">
        <f>Table2[[#This Row],[CONCAT]]&amp;LOWER(SUBSTITUTE(SUBSTITUTE(SUBSTITUTE(Table2[[#This Row],[KET]]&amp;"ARTO MORO"," ",""),")",""),"(",""))</f>
        <v>opasteljk12wop12crround6box24setartomoro</v>
      </c>
      <c r="AD211" s="20" t="e">
        <f>_xlfn.IFNA(MATCH(Table2[[#This Row],[Column2]],[1]!db[NB BM_C_QTY+F],0),"")</f>
        <v>#REF!</v>
      </c>
      <c r="AE211" s="20" t="e">
        <f>_xlfn.IFNA(MATCH(Table2[[#This Row],[Column2]],[2]!Table6[NB BM_C_QTY+F],0),"")</f>
        <v>#REF!</v>
      </c>
      <c r="AF211" s="20" t="e">
        <f>IF(Table2[[#This Row],[NB BM_C_QTY+F]]="",Table2[[#This Row],[KET]],"")</f>
        <v>#REF!</v>
      </c>
      <c r="AG211" s="20" t="e">
        <f>IF(Table2[[#This Row],[Column3]]="","",AJ210)</f>
        <v>#REF!</v>
      </c>
      <c r="AH211" s="20" t="e">
        <f>IF(Table2[[#This Row],[Column3]]="","",AK210)</f>
        <v>#REF!</v>
      </c>
      <c r="AJ211" s="9">
        <v>12</v>
      </c>
      <c r="AK211" s="9" t="s">
        <v>5293</v>
      </c>
    </row>
    <row r="212" spans="1:39">
      <c r="A212" s="14" t="str">
        <f ca="1">IF(Table2[[#This Row],[TT]]&lt;1,"",(COUNT(INDIRECT("a"&amp;ROW(Table2[[#Headers],[//]])&amp;":a"&amp;ROW()-1))+1))</f>
        <v/>
      </c>
      <c r="B212" s="14">
        <v>1</v>
      </c>
      <c r="C212" s="9" t="s">
        <v>2048</v>
      </c>
      <c r="D212" s="16">
        <v>5</v>
      </c>
      <c r="E212" s="16" t="s">
        <v>2049</v>
      </c>
      <c r="F212" s="16" t="e">
        <f>_xlfn.IFNA(Table2[[#This Row],[NB BM_C_QTY+F]],"")</f>
        <v>#REF!</v>
      </c>
      <c r="G212" s="24">
        <f>IF(Table2[[#This Row],[M5B]]="",Table2[[#This Row],[M5B_h]],SUM(Table2[[#This Row],[M5B_h]],Table2[[#This Row],[M5B]]))</f>
        <v>0</v>
      </c>
      <c r="H212" s="19">
        <v>0</v>
      </c>
      <c r="I212" s="94">
        <f>IF(Table2[[#This Row],[M1A]]="",0,Table2[[#This Row],[M1A]]-Table2[[#This Row],[AWAL]]-Table2[[#This Row],[M1MA]]-Table2[[#This Row],[M1KE]])</f>
        <v>-3</v>
      </c>
      <c r="J212" s="94">
        <f>SUMIF(Table6[NB BM_C_QTY+F],Table2[[#This Row],[Column2]],Table6[C])</f>
        <v>0</v>
      </c>
      <c r="K212" s="94">
        <f>-1*SUMIF(Table5[CONCAT],Table2[[#This Row],[Column2]],Table5[3])</f>
        <v>-2</v>
      </c>
      <c r="L212" s="19"/>
      <c r="M212" s="17" t="str">
        <f>IF(Table2[[#This Row],[M2A]]="","",SUM(Table2[[#This Row],[M2A]]-Table2[[#This Row],[M2B_h]]))</f>
        <v/>
      </c>
      <c r="O212" s="17" t="str">
        <f>IF(Table2[[#This Row],[M3A]]="","",SUM(Table2[[#This Row],[M3A]]-Table2[[#This Row],[M3B_h]]))</f>
        <v/>
      </c>
      <c r="Q212" s="17" t="str">
        <f>IF(Table2[[#This Row],[M4A]]="","",SUM(Table2[[#This Row],[M4A]]-Table2[[#This Row],[M4B_h]]))</f>
        <v/>
      </c>
      <c r="R212" s="17"/>
      <c r="S212" s="17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 t="shared" si="3"/>
        <v>ARTO MORO</v>
      </c>
      <c r="Y212" s="20" t="e">
        <f>IF(Table2[[#This Row],[NB BM_C_QTY+F]]="",Table2[[#This Row],[Column32]],INDEX([1]!db[QTY X],Table2[[#This Row],[NB BM_C_QTY+F]]))</f>
        <v>#REF!</v>
      </c>
      <c r="Z212" s="20" t="e">
        <f>IF(Table2[[#This Row],[NB BM_C_QTY+F]]="",Table2[[#This Row],[Column33]],INDEX([1]!db[STN X],Table2[[#This Row],[NB BM_C_QTY+F]]))</f>
        <v>#REF!</v>
      </c>
      <c r="AA212" s="20" t="e">
        <f>INDEX([1]!db[SUPPLIER],Table2[[#This Row],[NB BM_C_QTY+F]],0)</f>
        <v>#REF!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212" s="20" t="str">
        <f>Table2[[#This Row],[CONCAT]]&amp;LOWER(SUBSTITUTE(SUBSTITUTE(SUBSTITUTE(Table2[[#This Row],[KET]]&amp;"ARTO MORO"," ",""),")",""),"(",""))</f>
        <v>opasteljk12wop12s12lsnartomoro</v>
      </c>
      <c r="AD212" s="20" t="e">
        <f>_xlfn.IFNA(MATCH(Table2[[#This Row],[Column2]],[1]!db[NB BM_C_QTY+F],0),"")</f>
        <v>#REF!</v>
      </c>
      <c r="AE212" s="20" t="e">
        <f>_xlfn.IFNA(MATCH(Table2[[#This Row],[Column2]],[2]!Table6[NB BM_C_QTY+F],0),"")</f>
        <v>#REF!</v>
      </c>
      <c r="AF212" s="20" t="e">
        <f>IF(Table2[[#This Row],[NB BM_C_QTY+F]]="",Table2[[#This Row],[KET]],"")</f>
        <v>#REF!</v>
      </c>
      <c r="AG212" s="20" t="e">
        <f>IF(Table2[[#This Row],[Column3]]="","",AJ211)</f>
        <v>#REF!</v>
      </c>
      <c r="AH212" s="20" t="e">
        <f>IF(Table2[[#This Row],[Column3]]="","",AK211)</f>
        <v>#REF!</v>
      </c>
      <c r="AJ212" s="9">
        <v>12</v>
      </c>
      <c r="AK212" s="9" t="s">
        <v>5293</v>
      </c>
    </row>
    <row r="213" spans="1:39">
      <c r="A213" s="14" t="str">
        <f ca="1">IF(Table2[[#This Row],[TT]]&lt;1,"",(COUNT(INDIRECT("a"&amp;ROW(Table2[[#Headers],[//]])&amp;":a"&amp;ROW()-1))+1))</f>
        <v/>
      </c>
      <c r="B213" s="14">
        <v>1</v>
      </c>
      <c r="C213" s="9" t="s">
        <v>5023</v>
      </c>
      <c r="D213" s="16">
        <v>0</v>
      </c>
      <c r="E213" s="16" t="s">
        <v>2049</v>
      </c>
      <c r="F213" s="16" t="e">
        <f>_xlfn.IFNA(Table2[[#This Row],[NB BM_C_QTY+F]],"")</f>
        <v>#REF!</v>
      </c>
      <c r="G213" s="24">
        <f>IF(Table2[[#This Row],[M5B]]="",Table2[[#This Row],[M5B_h]],SUM(Table2[[#This Row],[M5B_h]],Table2[[#This Row],[M5B]]))</f>
        <v>0</v>
      </c>
      <c r="H213" s="19"/>
      <c r="I213" s="94">
        <f>IF(Table2[[#This Row],[M1A]]="",0,Table2[[#This Row],[M1A]]-Table2[[#This Row],[AWAL]]-Table2[[#This Row],[M1MA]]-Table2[[#This Row],[M1KE]])</f>
        <v>0</v>
      </c>
      <c r="J213" s="94">
        <f>SUMIF(Table6[NB BM_C_QTY+F],Table2[[#This Row],[Column2]],Table6[C])</f>
        <v>0</v>
      </c>
      <c r="K213" s="94">
        <f>-1*SUMIF(Table5[CONCAT],Table2[[#This Row],[Column2]],Table5[3])</f>
        <v>0</v>
      </c>
      <c r="L213" s="19"/>
      <c r="M213" s="16" t="str">
        <f>IF(Table2[[#This Row],[M2A]]="","",SUM(Table2[[#This Row],[M2A]]-Table2[[#This Row],[M2B_h]]))</f>
        <v/>
      </c>
      <c r="O213" s="17" t="str">
        <f>IF(Table2[[#This Row],[M3A]]="","",SUM(Table2[[#This Row],[M3A]]-Table2[[#This Row],[M3B_h]]))</f>
        <v/>
      </c>
      <c r="Q213" s="17" t="str">
        <f>IF(Table2[[#This Row],[M4A]]="","",SUM(Table2[[#This Row],[M4A]]-Table2[[#This Row],[M4B_h]]))</f>
        <v/>
      </c>
      <c r="R213" s="17"/>
      <c r="S213" s="17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0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 t="shared" si="3"/>
        <v>ARTO MORO</v>
      </c>
      <c r="Y213" s="20" t="e">
        <f>IF(Table2[[#This Row],[NB BM_C_QTY+F]]="",Table2[[#This Row],[Column32]],INDEX([1]!db[QTY X],Table2[[#This Row],[NB BM_C_QTY+F]]))</f>
        <v>#REF!</v>
      </c>
      <c r="Z213" s="20" t="e">
        <f>IF(Table2[[#This Row],[NB BM_C_QTY+F]]="",Table2[[#This Row],[Column33]],INDEX([1]!db[STN X],Table2[[#This Row],[NB BM_C_QTY+F]]))</f>
        <v>#REF!</v>
      </c>
      <c r="AA213" s="20" t="e">
        <f>INDEX([1]!db[SUPPLIER],Table2[[#This Row],[NB BM_C_QTY+F]],0)</f>
        <v>#REF!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13" s="20" t="str">
        <f>Table2[[#This Row],[CONCAT]]&amp;LOWER(SUBSTITUTE(SUBSTITUTE(SUBSTITUTE(Table2[[#This Row],[KET]]&amp;"ARTO MORO"," ",""),")",""),"(",""))</f>
        <v>opasteljk12wop12chhexagonal12lsnartomoro</v>
      </c>
      <c r="AD213" s="20" t="e">
        <f>_xlfn.IFNA(MATCH(Table2[[#This Row],[Column2]],[1]!db[NB BM_C_QTY+F],0),"")</f>
        <v>#REF!</v>
      </c>
      <c r="AE213" s="20" t="e">
        <f>_xlfn.IFNA(MATCH(Table2[[#This Row],[Column2]],[2]!Table6[NB BM_C_QTY+F],0),"")</f>
        <v>#REF!</v>
      </c>
      <c r="AF213" s="20" t="e">
        <f>IF(Table2[[#This Row],[NB BM_C_QTY+F]]="",Table2[[#This Row],[KET]],"")</f>
        <v>#REF!</v>
      </c>
      <c r="AG213" s="20" t="e">
        <f>IF(Table2[[#This Row],[Column3]]="","",AJ212)</f>
        <v>#REF!</v>
      </c>
      <c r="AH213" s="20" t="e">
        <f>IF(Table2[[#This Row],[Column3]]="","",AK212)</f>
        <v>#REF!</v>
      </c>
      <c r="AJ213" s="9">
        <v>6</v>
      </c>
      <c r="AK213" s="9" t="s">
        <v>5293</v>
      </c>
    </row>
    <row r="214" spans="1:39">
      <c r="A214" s="14">
        <f ca="1">IF(Table2[[#This Row],[TT]]&lt;1,"",(COUNT(INDIRECT("a"&amp;ROW(Table2[[#Headers],[//]])&amp;":a"&amp;ROW()-1))+1))</f>
        <v>74</v>
      </c>
      <c r="B214" s="14">
        <v>1</v>
      </c>
      <c r="C214" s="9" t="s">
        <v>3527</v>
      </c>
      <c r="D214" s="16">
        <v>0</v>
      </c>
      <c r="E214" s="16" t="s">
        <v>2110</v>
      </c>
      <c r="F214" s="16" t="e">
        <f>_xlfn.IFNA(Table2[[#This Row],[NB BM_C_QTY+F]],"")</f>
        <v>#REF!</v>
      </c>
      <c r="G214" s="24">
        <f>IF(Table2[[#This Row],[M5B]]="",Table2[[#This Row],[M5B_h]],SUM(Table2[[#This Row],[M5B_h]],Table2[[#This Row],[M5B]]))</f>
        <v>1</v>
      </c>
      <c r="H214" s="19">
        <v>1</v>
      </c>
      <c r="I214" s="94">
        <f>IF(Table2[[#This Row],[M1A]]="",0,Table2[[#This Row],[M1A]]-Table2[[#This Row],[AWAL]]-Table2[[#This Row],[M1MA]]-Table2[[#This Row],[M1KE]])</f>
        <v>-7</v>
      </c>
      <c r="J214" s="94">
        <f>SUMIF(Table6[NB BM_C_QTY+F],Table2[[#This Row],[Column2]],Table6[C])</f>
        <v>8</v>
      </c>
      <c r="K214" s="94">
        <f>-1*SUMIF(Table5[CONCAT],Table2[[#This Row],[Column2]],Table5[3])</f>
        <v>0</v>
      </c>
      <c r="L214" s="19"/>
      <c r="M214" s="15" t="str">
        <f>IF(Table2[[#This Row],[M2A]]="","",SUM(Table2[[#This Row],[M2A]]-Table2[[#This Row],[M2B_h]]))</f>
        <v/>
      </c>
      <c r="O214" s="17" t="str">
        <f>IF(Table2[[#This Row],[M3A]]="","",SUM(Table2[[#This Row],[M3A]]-Table2[[#This Row],[M3B_h]]))</f>
        <v/>
      </c>
      <c r="Q214" s="17" t="str">
        <f>IF(Table2[[#This Row],[M4A]]="","",SUM(Table2[[#This Row],[M4A]]-Table2[[#This Row],[M4B_h]]))</f>
        <v/>
      </c>
      <c r="R214" s="17"/>
      <c r="S214" s="17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1</v>
      </c>
      <c r="U214" s="20">
        <f>SUM(Table2[[#This Row],[M2B]],Table2[[#This Row],[M2B_h]])</f>
        <v>1</v>
      </c>
      <c r="V214" s="20">
        <f>SUM(Table2[[#This Row],[M3B]],Table2[[#This Row],[M3B_h]])</f>
        <v>1</v>
      </c>
      <c r="W214" s="20">
        <f>SUM(Table2[[#This Row],[M4B]],Table2[[#This Row],[M4B_h]])</f>
        <v>1</v>
      </c>
      <c r="X214" s="20" t="str">
        <f t="shared" si="3"/>
        <v>ARTO MORO</v>
      </c>
      <c r="Y214" s="20" t="e">
        <f>IF(Table2[[#This Row],[NB BM_C_QTY+F]]="",Table2[[#This Row],[Column32]],INDEX([1]!db[QTY X],Table2[[#This Row],[NB BM_C_QTY+F]]))</f>
        <v>#REF!</v>
      </c>
      <c r="Z214" s="20" t="e">
        <f>IF(Table2[[#This Row],[NB BM_C_QTY+F]]="",Table2[[#This Row],[Column33]],INDEX([1]!db[STN X],Table2[[#This Row],[NB BM_C_QTY+F]]))</f>
        <v>#REF!</v>
      </c>
      <c r="AA214" s="20" t="e">
        <f>INDEX([1]!db[SUPPLIER],Table2[[#This Row],[NB BM_C_QTY+F]],0)</f>
        <v>#REF!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214" s="20" t="str">
        <f>Table2[[#This Row],[CONCAT]]&amp;LOWER(SUBSTITUTE(SUBSTITUTE(SUBSTITUTE(Table2[[#This Row],[KET]]&amp;"ARTO MORO"," ",""),")",""),"(",""))</f>
        <v>opasteljk18wop18s6lsnartomoro</v>
      </c>
      <c r="AD214" s="20" t="e">
        <f>_xlfn.IFNA(MATCH(Table2[[#This Row],[Column2]],[1]!db[NB BM_C_QTY+F],0),"")</f>
        <v>#REF!</v>
      </c>
      <c r="AE214" s="20" t="e">
        <f>_xlfn.IFNA(MATCH(Table2[[#This Row],[Column2]],[2]!Table6[NB BM_C_QTY+F],0),"")</f>
        <v>#REF!</v>
      </c>
      <c r="AF214" s="20" t="e">
        <f>IF(Table2[[#This Row],[NB BM_C_QTY+F]]="",Table2[[#This Row],[KET]],"")</f>
        <v>#REF!</v>
      </c>
      <c r="AG214" s="20" t="e">
        <f>IF(Table2[[#This Row],[Column3]]="","",AJ213)</f>
        <v>#REF!</v>
      </c>
      <c r="AH214" s="20" t="e">
        <f>IF(Table2[[#This Row],[Column3]]="","",AK213)</f>
        <v>#REF!</v>
      </c>
      <c r="AJ214" s="9">
        <v>8</v>
      </c>
      <c r="AK214" s="9" t="s">
        <v>5375</v>
      </c>
      <c r="AL214" s="9" t="s">
        <v>5380</v>
      </c>
      <c r="AM214" s="9" t="s">
        <v>5388</v>
      </c>
    </row>
    <row r="215" spans="1:39">
      <c r="A215" s="9" t="str">
        <f ca="1">IF(Table2[[#This Row],[TT]]&lt;1,"",(COUNT(INDIRECT("a"&amp;ROW(Table2[[#Headers],[//]])&amp;":a"&amp;ROW()-1))+1))</f>
        <v/>
      </c>
      <c r="B215" s="9">
        <v>1</v>
      </c>
      <c r="C215" s="9" t="s">
        <v>2081</v>
      </c>
      <c r="D215" s="16">
        <v>0</v>
      </c>
      <c r="E215" s="16" t="s">
        <v>5027</v>
      </c>
      <c r="F215" s="16" t="e">
        <f>_xlfn.IFNA(Table2[[#This Row],[NB BM_C_QTY+F]],"")</f>
        <v>#REF!</v>
      </c>
      <c r="G215" s="24">
        <f>IF(Table2[[#This Row],[M5B]]="",Table2[[#This Row],[M5B_h]],SUM(Table2[[#This Row],[M5B_h]],Table2[[#This Row],[M5B]]))</f>
        <v>0</v>
      </c>
      <c r="H215" s="18"/>
      <c r="I215" s="94">
        <f>IF(Table2[[#This Row],[M1A]]="",0,Table2[[#This Row],[M1A]]-Table2[[#This Row],[AWAL]]-Table2[[#This Row],[M1MA]]-Table2[[#This Row],[M1KE]])</f>
        <v>0</v>
      </c>
      <c r="J215" s="94">
        <f>SUMIF(Table6[NB BM_C_QTY+F],Table2[[#This Row],[Column2]],Table6[C])</f>
        <v>0</v>
      </c>
      <c r="K215" s="94">
        <f>-1*SUMIF(Table5[CONCAT],Table2[[#This Row],[Column2]],Table5[3])</f>
        <v>0</v>
      </c>
      <c r="L215" s="18"/>
      <c r="M215" s="16" t="str">
        <f>IF(Table2[[#This Row],[M2A]]="","",SUM(Table2[[#This Row],[M2A]]-Table2[[#This Row],[M2B_h]]))</f>
        <v/>
      </c>
      <c r="O215" s="16" t="str">
        <f>IF(Table2[[#This Row],[M3A]]="","",SUM(Table2[[#This Row],[M3A]]-Table2[[#This Row],[M3B_h]]))</f>
        <v/>
      </c>
      <c r="P215" s="9"/>
      <c r="Q215" s="16" t="str">
        <f>IF(Table2[[#This Row],[M4A]]="","",SUM(Table2[[#This Row],[M4A]]-Table2[[#This Row],[M4B_h]]))</f>
        <v/>
      </c>
      <c r="S215" s="16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 t="shared" si="3"/>
        <v>ARTO MORO</v>
      </c>
      <c r="Y215" s="20" t="e">
        <f>IF(Table2[[#This Row],[NB BM_C_QTY+F]]="",Table2[[#This Row],[Column32]],INDEX([1]!db[QTY X],Table2[[#This Row],[NB BM_C_QTY+F]]))</f>
        <v>#REF!</v>
      </c>
      <c r="Z215" s="20" t="e">
        <f>IF(Table2[[#This Row],[NB BM_C_QTY+F]]="",Table2[[#This Row],[Column33]],INDEX([1]!db[STN X],Table2[[#This Row],[NB BM_C_QTY+F]]))</f>
        <v>#REF!</v>
      </c>
      <c r="AA215" s="20" t="e">
        <f>INDEX([1]!db[SUPPLIER],Table2[[#This Row],[NB BM_C_QTY+F]],0)</f>
        <v>#REF!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215" s="20" t="str">
        <f>Table2[[#This Row],[CONCAT]]&amp;LOWER(SUBSTITUTE(SUBSTITUTE(SUBSTITUTE(Table2[[#This Row],[KET]]&amp;"ARTO MORO"," ",""),")",""),"(",""))</f>
        <v>opasteljk24wop24s8box6setartomoro</v>
      </c>
      <c r="AD215" s="20" t="e">
        <f>_xlfn.IFNA(MATCH(Table2[[#This Row],[Column2]],[1]!db[NB BM_C_QTY+F],0),"")</f>
        <v>#REF!</v>
      </c>
      <c r="AE215" s="20" t="e">
        <f>_xlfn.IFNA(MATCH(Table2[[#This Row],[Column2]],[2]!Table6[NB BM_C_QTY+F],0),"")</f>
        <v>#REF!</v>
      </c>
      <c r="AF215" s="20" t="e">
        <f>IF(Table2[[#This Row],[NB BM_C_QTY+F]]="",Table2[[#This Row],[KET]],"")</f>
        <v>#REF!</v>
      </c>
      <c r="AG215" s="20" t="e">
        <f>IF(Table2[[#This Row],[Column3]]="","",AJ214)</f>
        <v>#REF!</v>
      </c>
      <c r="AH215" s="20" t="e">
        <f>IF(Table2[[#This Row],[Column3]]="","",AK214)</f>
        <v>#REF!</v>
      </c>
      <c r="AJ215" s="9">
        <v>6</v>
      </c>
      <c r="AK215" s="9" t="s">
        <v>5375</v>
      </c>
      <c r="AL215" s="9" t="s">
        <v>5380</v>
      </c>
      <c r="AM215" s="9" t="s">
        <v>5388</v>
      </c>
    </row>
    <row r="216" spans="1:39">
      <c r="A216" s="9">
        <f ca="1">IF(Table2[[#This Row],[TT]]&lt;1,"",(COUNT(INDIRECT("a"&amp;ROW(Table2[[#Headers],[//]])&amp;":a"&amp;ROW()-1))+1))</f>
        <v>75</v>
      </c>
      <c r="B216" s="9">
        <v>1</v>
      </c>
      <c r="C216" s="9" t="s">
        <v>2082</v>
      </c>
      <c r="D216" s="16">
        <v>9</v>
      </c>
      <c r="E216" s="16" t="s">
        <v>5028</v>
      </c>
      <c r="F216" s="16" t="e">
        <f>_xlfn.IFNA(Table2[[#This Row],[NB BM_C_QTY+F]],"")</f>
        <v>#REF!</v>
      </c>
      <c r="G216" s="24">
        <f>IF(Table2[[#This Row],[M5B]]="",Table2[[#This Row],[M5B_h]],SUM(Table2[[#This Row],[M5B_h]],Table2[[#This Row],[M5B]]))</f>
        <v>4</v>
      </c>
      <c r="H216" s="18">
        <v>4</v>
      </c>
      <c r="I216" s="94">
        <f>IF(Table2[[#This Row],[M1A]]="",0,Table2[[#This Row],[M1A]]-Table2[[#This Row],[AWAL]]-Table2[[#This Row],[M1MA]]-Table2[[#This Row],[M1KE]])</f>
        <v>-2</v>
      </c>
      <c r="J216" s="94">
        <f>SUMIF(Table6[NB BM_C_QTY+F],Table2[[#This Row],[Column2]],Table6[C])</f>
        <v>0</v>
      </c>
      <c r="K216" s="94">
        <f>-1*SUMIF(Table5[CONCAT],Table2[[#This Row],[Column2]],Table5[3])</f>
        <v>-3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4</v>
      </c>
      <c r="U216" s="20">
        <f>SUM(Table2[[#This Row],[M2B]],Table2[[#This Row],[M2B_h]])</f>
        <v>4</v>
      </c>
      <c r="V216" s="20">
        <f>SUM(Table2[[#This Row],[M3B]],Table2[[#This Row],[M3B_h]])</f>
        <v>4</v>
      </c>
      <c r="W216" s="20">
        <f>SUM(Table2[[#This Row],[M4B]],Table2[[#This Row],[M4B_h]])</f>
        <v>4</v>
      </c>
      <c r="X216" s="20" t="str">
        <f t="shared" si="3"/>
        <v>ARTO MORO</v>
      </c>
      <c r="Y216" s="20" t="e">
        <f>IF(Table2[[#This Row],[NB BM_C_QTY+F]]="",Table2[[#This Row],[Column32]],INDEX([1]!db[QTY X],Table2[[#This Row],[NB BM_C_QTY+F]]))</f>
        <v>#REF!</v>
      </c>
      <c r="Z216" s="20" t="e">
        <f>IF(Table2[[#This Row],[NB BM_C_QTY+F]]="",Table2[[#This Row],[Column33]],INDEX([1]!db[STN X],Table2[[#This Row],[NB BM_C_QTY+F]]))</f>
        <v>#REF!</v>
      </c>
      <c r="AA216" s="20" t="e">
        <f>INDEX([1]!db[SUPPLIER],Table2[[#This Row],[NB BM_C_QTY+F]],0)</f>
        <v>#REF!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216" s="20" t="str">
        <f>Table2[[#This Row],[CONCAT]]&amp;LOWER(SUBSTITUTE(SUBSTITUTE(SUBSTITUTE(Table2[[#This Row],[KET]]&amp;"ARTO MORO"," ",""),")",""),"(",""))</f>
        <v>opasteljk36wop36s6box6setartomoro</v>
      </c>
      <c r="AD216" s="20" t="e">
        <f>_xlfn.IFNA(MATCH(Table2[[#This Row],[Column2]],[1]!db[NB BM_C_QTY+F],0),"")</f>
        <v>#REF!</v>
      </c>
      <c r="AE216" s="20" t="e">
        <f>_xlfn.IFNA(MATCH(Table2[[#This Row],[Column2]],[2]!Table6[NB BM_C_QTY+F],0),"")</f>
        <v>#REF!</v>
      </c>
      <c r="AF216" s="20" t="e">
        <f>IF(Table2[[#This Row],[NB BM_C_QTY+F]]="",Table2[[#This Row],[KET]],"")</f>
        <v>#REF!</v>
      </c>
      <c r="AG216" s="20" t="e">
        <f>IF(Table2[[#This Row],[Column3]]="","",AJ215)</f>
        <v>#REF!</v>
      </c>
      <c r="AH216" s="20" t="e">
        <f>IF(Table2[[#This Row],[Column3]]="","",AK215)</f>
        <v>#REF!</v>
      </c>
      <c r="AJ216" s="9">
        <v>4</v>
      </c>
      <c r="AK216" s="9" t="s">
        <v>5375</v>
      </c>
      <c r="AL216" s="9" t="s">
        <v>5380</v>
      </c>
      <c r="AM216" s="9" t="s">
        <v>5388</v>
      </c>
    </row>
    <row r="217" spans="1:39">
      <c r="A217" s="9">
        <f ca="1">IF(Table2[[#This Row],[TT]]&lt;1,"",(COUNT(INDIRECT("a"&amp;ROW(Table2[[#Headers],[//]])&amp;":a"&amp;ROW()-1))+1))</f>
        <v>76</v>
      </c>
      <c r="B217" s="9">
        <v>1</v>
      </c>
      <c r="C217" s="9" t="s">
        <v>4251</v>
      </c>
      <c r="D217" s="16">
        <v>0</v>
      </c>
      <c r="E217" s="16" t="s">
        <v>5029</v>
      </c>
      <c r="F217" s="16" t="e">
        <f>_xlfn.IFNA(Table2[[#This Row],[NB BM_C_QTY+F]],"")</f>
        <v>#REF!</v>
      </c>
      <c r="G217" s="24">
        <f>IF(Table2[[#This Row],[M5B]]="",Table2[[#This Row],[M5B_h]],SUM(Table2[[#This Row],[M5B_h]],Table2[[#This Row],[M5B]]))</f>
        <v>1</v>
      </c>
      <c r="H217" s="18">
        <v>1</v>
      </c>
      <c r="I217" s="94">
        <f>IF(Table2[[#This Row],[M1A]]="",0,Table2[[#This Row],[M1A]]-Table2[[#This Row],[AWAL]]-Table2[[#This Row],[M1MA]]-Table2[[#This Row],[M1KE]])</f>
        <v>1</v>
      </c>
      <c r="J217" s="94">
        <f>SUMIF(Table6[NB BM_C_QTY+F],Table2[[#This Row],[Column2]],Table6[C])</f>
        <v>2</v>
      </c>
      <c r="K217" s="94">
        <f>-1*SUMIF(Table5[CONCAT],Table2[[#This Row],[Column2]],Table5[3])</f>
        <v>-2</v>
      </c>
      <c r="L217" s="18"/>
      <c r="M217" s="16" t="str">
        <f>IF(Table2[[#This Row],[M2A]]="","",SUM(Table2[[#This Row],[M2A]]-Table2[[#This Row],[M2B_h]]))</f>
        <v/>
      </c>
      <c r="O217" s="16" t="str">
        <f>IF(Table2[[#This Row],[M3A]]="","",SUM(Table2[[#This Row],[M3A]]-Table2[[#This Row],[M3B_h]]))</f>
        <v/>
      </c>
      <c r="P217" s="9"/>
      <c r="Q217" s="16" t="str">
        <f>IF(Table2[[#This Row],[M4A]]="","",SUM(Table2[[#This Row],[M4A]]-Table2[[#This Row],[M4B_h]]))</f>
        <v/>
      </c>
      <c r="S217" s="16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1</v>
      </c>
      <c r="U217" s="20">
        <f>SUM(Table2[[#This Row],[M2B]],Table2[[#This Row],[M2B_h]])</f>
        <v>1</v>
      </c>
      <c r="V217" s="20">
        <f>SUM(Table2[[#This Row],[M3B]],Table2[[#This Row],[M3B_h]])</f>
        <v>1</v>
      </c>
      <c r="W217" s="20">
        <f>SUM(Table2[[#This Row],[M4B]],Table2[[#This Row],[M4B_h]])</f>
        <v>1</v>
      </c>
      <c r="X217" s="20" t="str">
        <f t="shared" si="3"/>
        <v>ARTO MORO</v>
      </c>
      <c r="Y217" s="20" t="e">
        <f>IF(Table2[[#This Row],[NB BM_C_QTY+F]]="",Table2[[#This Row],[Column32]],INDEX([1]!db[QTY X],Table2[[#This Row],[NB BM_C_QTY+F]]))</f>
        <v>#REF!</v>
      </c>
      <c r="Z217" s="20" t="e">
        <f>IF(Table2[[#This Row],[NB BM_C_QTY+F]]="",Table2[[#This Row],[Column33]],INDEX([1]!db[STN X],Table2[[#This Row],[NB BM_C_QTY+F]]))</f>
        <v>#REF!</v>
      </c>
      <c r="AA217" s="20" t="e">
        <f>INDEX([1]!db[SUPPLIER],Table2[[#This Row],[NB BM_C_QTY+F]],0)</f>
        <v>#REF!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17" s="20" t="str">
        <f>Table2[[#This Row],[CONCAT]]&amp;LOWER(SUBSTITUTE(SUBSTITUTE(SUBSTITUTE(Table2[[#This Row],[KET]]&amp;"ARTO MORO"," ",""),")",""),"(",""))</f>
        <v>opasteljk48wop48s4box6setartomoro</v>
      </c>
      <c r="AD217" s="20" t="e">
        <f>_xlfn.IFNA(MATCH(Table2[[#This Row],[Column2]],[1]!db[NB BM_C_QTY+F],0),"")</f>
        <v>#REF!</v>
      </c>
      <c r="AE217" s="20" t="e">
        <f>_xlfn.IFNA(MATCH(Table2[[#This Row],[Column2]],[2]!Table6[NB BM_C_QTY+F],0),"")</f>
        <v>#REF!</v>
      </c>
      <c r="AF217" s="20" t="e">
        <f>IF(Table2[[#This Row],[NB BM_C_QTY+F]]="",Table2[[#This Row],[KET]],"")</f>
        <v>#REF!</v>
      </c>
      <c r="AG217" s="20" t="e">
        <f>IF(Table2[[#This Row],[Column3]]="","",AJ216)</f>
        <v>#REF!</v>
      </c>
      <c r="AH217" s="20" t="e">
        <f>IF(Table2[[#This Row],[Column3]]="","",AK216)</f>
        <v>#REF!</v>
      </c>
      <c r="AJ217" s="9">
        <v>4</v>
      </c>
      <c r="AK217" s="9" t="s">
        <v>5375</v>
      </c>
      <c r="AL217" s="9" t="s">
        <v>5380</v>
      </c>
      <c r="AM217" s="9" t="s">
        <v>5388</v>
      </c>
    </row>
    <row r="218" spans="1:39">
      <c r="A218" s="9">
        <f ca="1">IF(Table2[[#This Row],[TT]]&lt;1,"",(COUNT(INDIRECT("a"&amp;ROW(Table2[[#Headers],[//]])&amp;":a"&amp;ROW()-1))+1))</f>
        <v>77</v>
      </c>
      <c r="B218" s="9">
        <v>1</v>
      </c>
      <c r="C218" s="9" t="s">
        <v>3760</v>
      </c>
      <c r="D218" s="16">
        <v>1</v>
      </c>
      <c r="E218" s="16" t="s">
        <v>5029</v>
      </c>
      <c r="F218" s="16" t="e">
        <f>_xlfn.IFNA(Table2[[#This Row],[NB BM_C_QTY+F]],"")</f>
        <v>#REF!</v>
      </c>
      <c r="G218" s="24">
        <f>IF(Table2[[#This Row],[M5B]]="",Table2[[#This Row],[M5B_h]],SUM(Table2[[#This Row],[M5B_h]],Table2[[#This Row],[M5B]]))</f>
        <v>1</v>
      </c>
      <c r="H218" s="18"/>
      <c r="I218" s="94">
        <f>IF(Table2[[#This Row],[M1A]]="",0,Table2[[#This Row],[M1A]]-Table2[[#This Row],[AWAL]]-Table2[[#This Row],[M1MA]]-Table2[[#This Row],[M1KE]])</f>
        <v>0</v>
      </c>
      <c r="J218" s="94">
        <f>SUMIF(Table6[NB BM_C_QTY+F],Table2[[#This Row],[Column2]],Table6[C])</f>
        <v>0</v>
      </c>
      <c r="K218" s="94">
        <f>-1*SUMIF(Table5[CONCAT],Table2[[#This Row],[Column2]],Table5[3])</f>
        <v>0</v>
      </c>
      <c r="L218" s="18"/>
      <c r="M218" s="16" t="str">
        <f>IF(Table2[[#This Row],[M2A]]="","",SUM(Table2[[#This Row],[M2A]]-Table2[[#This Row],[M2B_h]]))</f>
        <v/>
      </c>
      <c r="O218" s="16" t="str">
        <f>IF(Table2[[#This Row],[M3A]]="","",SUM(Table2[[#This Row],[M3A]]-Table2[[#This Row],[M3B_h]]))</f>
        <v/>
      </c>
      <c r="P218" s="9"/>
      <c r="Q218" s="16" t="str">
        <f>IF(Table2[[#This Row],[M4A]]="","",SUM(Table2[[#This Row],[M4A]]-Table2[[#This Row],[M4B_h]]))</f>
        <v/>
      </c>
      <c r="S218" s="16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1</v>
      </c>
      <c r="U218" s="20">
        <f>SUM(Table2[[#This Row],[M2B]],Table2[[#This Row],[M2B_h]])</f>
        <v>1</v>
      </c>
      <c r="V218" s="20">
        <f>SUM(Table2[[#This Row],[M3B]],Table2[[#This Row],[M3B_h]])</f>
        <v>1</v>
      </c>
      <c r="W218" s="20">
        <f>SUM(Table2[[#This Row],[M4B]],Table2[[#This Row],[M4B_h]])</f>
        <v>1</v>
      </c>
      <c r="X218" s="20" t="str">
        <f t="shared" si="3"/>
        <v>ARTO MORO</v>
      </c>
      <c r="Y218" s="20" t="e">
        <f>IF(Table2[[#This Row],[NB BM_C_QTY+F]]="",Table2[[#This Row],[Column32]],INDEX([1]!db[QTY X],Table2[[#This Row],[NB BM_C_QTY+F]]))</f>
        <v>#REF!</v>
      </c>
      <c r="Z218" s="20" t="e">
        <f>IF(Table2[[#This Row],[NB BM_C_QTY+F]]="",Table2[[#This Row],[Column33]],INDEX([1]!db[STN X],Table2[[#This Row],[NB BM_C_QTY+F]]))</f>
        <v>#REF!</v>
      </c>
      <c r="AA218" s="20" t="e">
        <f>INDEX([1]!db[SUPPLIER],Table2[[#This Row],[NB BM_C_QTY+F]],0)</f>
        <v>#REF!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18" s="20" t="str">
        <f>Table2[[#This Row],[CONCAT]]&amp;LOWER(SUBSTITUTE(SUBSTITUTE(SUBSTITUTE(Table2[[#This Row],[KET]]&amp;"ARTO MORO"," ",""),")",""),"(",""))</f>
        <v>opasteljk55wop55s4box6setartomoro</v>
      </c>
      <c r="AD218" s="20" t="e">
        <f>_xlfn.IFNA(MATCH(Table2[[#This Row],[Column2]],[1]!db[NB BM_C_QTY+F],0),"")</f>
        <v>#REF!</v>
      </c>
      <c r="AE218" s="20" t="e">
        <f>_xlfn.IFNA(MATCH(Table2[[#This Row],[Column2]],[2]!Table6[NB BM_C_QTY+F],0),"")</f>
        <v>#REF!</v>
      </c>
      <c r="AF218" s="20" t="e">
        <f>IF(Table2[[#This Row],[NB BM_C_QTY+F]]="",Table2[[#This Row],[KET]],"")</f>
        <v>#REF!</v>
      </c>
      <c r="AG218" s="20" t="e">
        <f>IF(Table2[[#This Row],[Column3]]="","",AJ217)</f>
        <v>#REF!</v>
      </c>
      <c r="AH218" s="20" t="e">
        <f>IF(Table2[[#This Row],[Column3]]="","",AK217)</f>
        <v>#REF!</v>
      </c>
      <c r="AJ218" s="9">
        <v>4</v>
      </c>
      <c r="AK218" s="9" t="s">
        <v>5375</v>
      </c>
      <c r="AL218" s="9" t="s">
        <v>5380</v>
      </c>
      <c r="AM218" s="9" t="s">
        <v>5388</v>
      </c>
    </row>
    <row r="219" spans="1:39">
      <c r="A219" s="9" t="str">
        <f ca="1">IF(Table2[[#This Row],[TT]]&lt;1,"",(COUNT(INDIRECT("a"&amp;ROW(Table2[[#Headers],[//]])&amp;":a"&amp;ROW()-1))+1))</f>
        <v/>
      </c>
      <c r="B219" s="9">
        <v>1</v>
      </c>
      <c r="C219" s="9" t="s">
        <v>3526</v>
      </c>
      <c r="D219" s="16">
        <v>0</v>
      </c>
      <c r="E219" s="16" t="s">
        <v>5029</v>
      </c>
      <c r="F219" s="16" t="e">
        <f>_xlfn.IFNA(Table2[[#This Row],[NB BM_C_QTY+F]],"")</f>
        <v>#REF!</v>
      </c>
      <c r="G219" s="24">
        <f>IF(Table2[[#This Row],[M5B]]="",Table2[[#This Row],[M5B_h]],SUM(Table2[[#This Row],[M5B_h]],Table2[[#This Row],[M5B]]))</f>
        <v>0</v>
      </c>
      <c r="H219" s="18"/>
      <c r="I219" s="94">
        <f>IF(Table2[[#This Row],[M1A]]="",0,Table2[[#This Row],[M1A]]-Table2[[#This Row],[AWAL]]-Table2[[#This Row],[M1MA]]-Table2[[#This Row],[M1KE]])</f>
        <v>0</v>
      </c>
      <c r="J219" s="94">
        <f>SUMIF(Table6[NB BM_C_QTY+F],Table2[[#This Row],[Column2]],Table6[C])</f>
        <v>0</v>
      </c>
      <c r="K219" s="94">
        <f>-1*SUMIF(Table5[CONCAT],Table2[[#This Row],[Column2]],Table5[3])</f>
        <v>0</v>
      </c>
      <c r="L219" s="18"/>
      <c r="M219" s="16" t="str">
        <f>IF(Table2[[#This Row],[M2A]]="","",SUM(Table2[[#This Row],[M2A]]-Table2[[#This Row],[M2B_h]]))</f>
        <v/>
      </c>
      <c r="O219" s="16" t="str">
        <f>IF(Table2[[#This Row],[M3A]]="","",SUM(Table2[[#This Row],[M3A]]-Table2[[#This Row],[M3B_h]]))</f>
        <v/>
      </c>
      <c r="P219" s="9"/>
      <c r="Q219" s="16" t="str">
        <f>IF(Table2[[#This Row],[M4A]]="","",SUM(Table2[[#This Row],[M4A]]-Table2[[#This Row],[M4B_h]]))</f>
        <v/>
      </c>
      <c r="S219" s="16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 t="shared" si="3"/>
        <v>ARTO MORO</v>
      </c>
      <c r="Y219" s="20" t="e">
        <f>IF(Table2[[#This Row],[NB BM_C_QTY+F]]="",Table2[[#This Row],[Column32]],INDEX([1]!db[QTY X],Table2[[#This Row],[NB BM_C_QTY+F]]))</f>
        <v>#REF!</v>
      </c>
      <c r="Z219" s="20" t="e">
        <f>IF(Table2[[#This Row],[NB BM_C_QTY+F]]="",Table2[[#This Row],[Column33]],INDEX([1]!db[STN X],Table2[[#This Row],[NB BM_C_QTY+F]]))</f>
        <v>#REF!</v>
      </c>
      <c r="AA219" s="20" t="e">
        <f>INDEX([1]!db[SUPPLIER],Table2[[#This Row],[NB BM_C_QTY+F]],0)</f>
        <v>#REF!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19" s="20" t="str">
        <f>Table2[[#This Row],[CONCAT]]&amp;LOWER(SUBSTITUTE(SUBSTITUTE(SUBSTITUTE(Table2[[#This Row],[KET]]&amp;"ARTO MORO"," ",""),")",""),"(",""))</f>
        <v>opasteljk72wop72s4box6setartomoro</v>
      </c>
      <c r="AD219" s="20" t="e">
        <f>_xlfn.IFNA(MATCH(Table2[[#This Row],[Column2]],[1]!db[NB BM_C_QTY+F],0),"")</f>
        <v>#REF!</v>
      </c>
      <c r="AE219" s="20" t="e">
        <f>_xlfn.IFNA(MATCH(Table2[[#This Row],[Column2]],[2]!Table6[NB BM_C_QTY+F],0),"")</f>
        <v>#REF!</v>
      </c>
      <c r="AF219" s="20" t="e">
        <f>IF(Table2[[#This Row],[NB BM_C_QTY+F]]="",Table2[[#This Row],[KET]],"")</f>
        <v>#REF!</v>
      </c>
      <c r="AG219" s="20" t="e">
        <f>IF(Table2[[#This Row],[Column3]]="","",AJ218)</f>
        <v>#REF!</v>
      </c>
      <c r="AH219" s="20" t="e">
        <f>IF(Table2[[#This Row],[Column3]]="","",AK218)</f>
        <v>#REF!</v>
      </c>
      <c r="AJ219" s="9">
        <v>6</v>
      </c>
      <c r="AK219" s="9" t="s">
        <v>5293</v>
      </c>
    </row>
    <row r="220" spans="1:39">
      <c r="A220" s="14">
        <f ca="1">IF(Table2[[#This Row],[TT]]&lt;1,"",(COUNT(INDIRECT("a"&amp;ROW(Table2[[#Headers],[//]])&amp;":a"&amp;ROW()-1))+1))</f>
        <v>78</v>
      </c>
      <c r="B220" s="14">
        <v>1</v>
      </c>
      <c r="C220" s="9" t="s">
        <v>5049</v>
      </c>
      <c r="D220" s="16">
        <v>1</v>
      </c>
      <c r="E220" s="16" t="s">
        <v>2110</v>
      </c>
      <c r="F220" s="16" t="e">
        <f>_xlfn.IFNA(Table2[[#This Row],[NB BM_C_QTY+F]],"")</f>
        <v>#REF!</v>
      </c>
      <c r="G220" s="24">
        <f>IF(Table2[[#This Row],[M5B]]="",Table2[[#This Row],[M5B_h]],SUM(Table2[[#This Row],[M5B_h]],Table2[[#This Row],[M5B]]))</f>
        <v>1</v>
      </c>
      <c r="H220" s="19"/>
      <c r="I220" s="94">
        <f>IF(Table2[[#This Row],[M1A]]="",0,Table2[[#This Row],[M1A]]-Table2[[#This Row],[AWAL]]-Table2[[#This Row],[M1MA]]-Table2[[#This Row],[M1KE]])</f>
        <v>0</v>
      </c>
      <c r="J220" s="94">
        <f>SUMIF(Table6[NB BM_C_QTY+F],Table2[[#This Row],[Column2]],Table6[C])</f>
        <v>0</v>
      </c>
      <c r="K220" s="94">
        <f>-1*SUMIF(Table5[CONCAT],Table2[[#This Row],[Column2]],Table5[3])</f>
        <v>0</v>
      </c>
      <c r="L220" s="19"/>
      <c r="M220" s="16" t="str">
        <f>IF(Table2[[#This Row],[M2A]]="","",SUM(Table2[[#This Row],[M2A]]-Table2[[#This Row],[M2B_h]]))</f>
        <v/>
      </c>
      <c r="O220" s="17" t="str">
        <f>IF(Table2[[#This Row],[M3A]]="","",SUM(Table2[[#This Row],[M3A]]-Table2[[#This Row],[M3B_h]]))</f>
        <v/>
      </c>
      <c r="Q220" s="17" t="str">
        <f>IF(Table2[[#This Row],[M4A]]="","",SUM(Table2[[#This Row],[M4A]]-Table2[[#This Row],[M4B_h]]))</f>
        <v/>
      </c>
      <c r="R220" s="17"/>
      <c r="S220" s="17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1</v>
      </c>
      <c r="U220" s="20">
        <f>SUM(Table2[[#This Row],[M2B]],Table2[[#This Row],[M2B_h]])</f>
        <v>1</v>
      </c>
      <c r="V220" s="20">
        <f>SUM(Table2[[#This Row],[M3B]],Table2[[#This Row],[M3B_h]])</f>
        <v>1</v>
      </c>
      <c r="W220" s="20">
        <f>SUM(Table2[[#This Row],[M4B]],Table2[[#This Row],[M4B_h]])</f>
        <v>1</v>
      </c>
      <c r="X220" s="20" t="str">
        <f t="shared" si="3"/>
        <v>ARTO MORO</v>
      </c>
      <c r="Y220" s="20" t="e">
        <f>IF(Table2[[#This Row],[NB BM_C_QTY+F]]="",Table2[[#This Row],[Column32]],INDEX([1]!db[QTY X],Table2[[#This Row],[NB BM_C_QTY+F]]))</f>
        <v>#REF!</v>
      </c>
      <c r="Z220" s="20" t="e">
        <f>IF(Table2[[#This Row],[NB BM_C_QTY+F]]="",Table2[[#This Row],[Column33]],INDEX([1]!db[STN X],Table2[[#This Row],[NB BM_C_QTY+F]]))</f>
        <v>#REF!</v>
      </c>
      <c r="AA220" s="20" t="e">
        <f>INDEX([1]!db[SUPPLIER],Table2[[#This Row],[NB BM_C_QTY+F]],0)</f>
        <v>#REF!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20" s="20" t="str">
        <f>Table2[[#This Row],[CONCAT]]&amp;LOWER(SUBSTITUTE(SUBSTITUTE(SUBSTITUTE(Table2[[#This Row],[KET]]&amp;"ARTO MORO"," ",""),")",""),"(",""))</f>
        <v>opastelkenko18wgarden6lsnartomoro</v>
      </c>
      <c r="AD220" s="20" t="e">
        <f>_xlfn.IFNA(MATCH(Table2[[#This Row],[Column2]],[1]!db[NB BM_C_QTY+F],0),"")</f>
        <v>#REF!</v>
      </c>
      <c r="AE220" s="20" t="e">
        <f>_xlfn.IFNA(MATCH(Table2[[#This Row],[Column2]],[2]!Table6[NB BM_C_QTY+F],0),"")</f>
        <v>#REF!</v>
      </c>
      <c r="AF220" s="20" t="e">
        <f>IF(Table2[[#This Row],[NB BM_C_QTY+F]]="",Table2[[#This Row],[KET]],"")</f>
        <v>#REF!</v>
      </c>
      <c r="AG220" s="20" t="e">
        <f>IF(Table2[[#This Row],[Column3]]="","",AJ219)</f>
        <v>#REF!</v>
      </c>
      <c r="AH220" s="20" t="e">
        <f>IF(Table2[[#This Row],[Column3]]="","",AK219)</f>
        <v>#REF!</v>
      </c>
      <c r="AJ220" s="9">
        <v>12</v>
      </c>
      <c r="AK220" s="9" t="s">
        <v>5293</v>
      </c>
    </row>
    <row r="221" spans="1:39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5144</v>
      </c>
      <c r="D221" s="16">
        <v>0</v>
      </c>
      <c r="E221" s="16" t="s">
        <v>2049</v>
      </c>
      <c r="F221" s="16" t="e">
        <f>_xlfn.IFNA(Table2[[#This Row],[NB BM_C_QTY+F]],"")</f>
        <v>#REF!</v>
      </c>
      <c r="G221" s="24">
        <f>IF(Table2[[#This Row],[M5B]]="",Table2[[#This Row],[M5B_h]],SUM(Table2[[#This Row],[M5B_h]],Table2[[#This Row],[M5B]]))</f>
        <v>0</v>
      </c>
      <c r="H221" s="18"/>
      <c r="I221" s="94">
        <f>IF(Table2[[#This Row],[M1A]]="",0,Table2[[#This Row],[M1A]]-Table2[[#This Row],[AWAL]]-Table2[[#This Row],[M1MA]]-Table2[[#This Row],[M1KE]])</f>
        <v>0</v>
      </c>
      <c r="J221" s="94">
        <f>SUMIF(Table6[NB BM_C_QTY+F],Table2[[#This Row],[Column2]],Table6[C])</f>
        <v>0</v>
      </c>
      <c r="K221" s="94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9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 t="shared" si="3"/>
        <v>ARTO MORO</v>
      </c>
      <c r="Y221" s="20" t="e">
        <f>IF(Table2[[#This Row],[NB BM_C_QTY+F]]="",Table2[[#This Row],[Column32]],INDEX([1]!db[QTY X],Table2[[#This Row],[NB BM_C_QTY+F]]))</f>
        <v>#REF!</v>
      </c>
      <c r="Z221" s="20" t="e">
        <f>IF(Table2[[#This Row],[NB BM_C_QTY+F]]="",Table2[[#This Row],[Column33]],INDEX([1]!db[STN X],Table2[[#This Row],[NB BM_C_QTY+F]]))</f>
        <v>#REF!</v>
      </c>
      <c r="AA221" s="20" t="e">
        <f>INDEX([1]!db[SUPPLIER],Table2[[#This Row],[NB BM_C_QTY+F]],0)</f>
        <v>#REF!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21" s="20" t="str">
        <f>Table2[[#This Row],[CONCAT]]&amp;LOWER(SUBSTITUTE(SUBSTITUTE(SUBSTITUTE(Table2[[#This Row],[KET]]&amp;"ARTO MORO"," ",""),")",""),"(",""))</f>
        <v>opasteltiti12wtip12s12lsnartomoro</v>
      </c>
      <c r="AD221" s="20" t="e">
        <f>_xlfn.IFNA(MATCH(Table2[[#This Row],[Column2]],[1]!db[NB BM_C_QTY+F],0),"")</f>
        <v>#REF!</v>
      </c>
      <c r="AE221" s="20" t="e">
        <f>_xlfn.IFNA(MATCH(Table2[[#This Row],[Column2]],[2]!Table6[NB BM_C_QTY+F],0),"")</f>
        <v>#REF!</v>
      </c>
      <c r="AF221" s="20" t="e">
        <f>IF(Table2[[#This Row],[NB BM_C_QTY+F]]="",Table2[[#This Row],[KET]],"")</f>
        <v>#REF!</v>
      </c>
      <c r="AG221" s="20" t="e">
        <f>IF(Table2[[#This Row],[Column3]]="","",AJ220)</f>
        <v>#REF!</v>
      </c>
      <c r="AH221" s="20" t="e">
        <f>IF(Table2[[#This Row],[Column3]]="","",AK220)</f>
        <v>#REF!</v>
      </c>
      <c r="AJ221" s="9">
        <v>6</v>
      </c>
      <c r="AK221" s="9" t="s">
        <v>5293</v>
      </c>
    </row>
    <row r="222" spans="1:39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5145</v>
      </c>
      <c r="D222" s="16">
        <v>0</v>
      </c>
      <c r="E222" s="16" t="s">
        <v>2110</v>
      </c>
      <c r="F222" s="16" t="e">
        <f>_xlfn.IFNA(Table2[[#This Row],[NB BM_C_QTY+F]],"")</f>
        <v>#REF!</v>
      </c>
      <c r="G222" s="24">
        <f>IF(Table2[[#This Row],[M5B]]="",Table2[[#This Row],[M5B_h]],SUM(Table2[[#This Row],[M5B_h]],Table2[[#This Row],[M5B]]))</f>
        <v>0</v>
      </c>
      <c r="H222" s="19"/>
      <c r="I222" s="94">
        <f>IF(Table2[[#This Row],[M1A]]="",0,Table2[[#This Row],[M1A]]-Table2[[#This Row],[AWAL]]-Table2[[#This Row],[M1MA]]-Table2[[#This Row],[M1KE]])</f>
        <v>0</v>
      </c>
      <c r="J222" s="94">
        <f>SUMIF(Table6[NB BM_C_QTY+F],Table2[[#This Row],[Column2]],Table6[C])</f>
        <v>0</v>
      </c>
      <c r="K222" s="94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P222" s="25"/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 t="shared" si="3"/>
        <v>ARTO MORO</v>
      </c>
      <c r="Y222" s="20" t="e">
        <f>IF(Table2[[#This Row],[NB BM_C_QTY+F]]="",Table2[[#This Row],[Column32]],INDEX([1]!db[QTY X],Table2[[#This Row],[NB BM_C_QTY+F]]))</f>
        <v>#REF!</v>
      </c>
      <c r="Z222" s="20" t="e">
        <f>IF(Table2[[#This Row],[NB BM_C_QTY+F]]="",Table2[[#This Row],[Column33]],INDEX([1]!db[STN X],Table2[[#This Row],[NB BM_C_QTY+F]]))</f>
        <v>#REF!</v>
      </c>
      <c r="AA222" s="20" t="e">
        <f>INDEX([1]!db[SUPPLIER],Table2[[#This Row],[NB BM_C_QTY+F]],0)</f>
        <v>#REF!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22" s="20" t="str">
        <f>Table2[[#This Row],[CONCAT]]&amp;LOWER(SUBSTITUTE(SUBSTITUTE(SUBSTITUTE(Table2[[#This Row],[KET]]&amp;"ARTO MORO"," ",""),")",""),"(",""))</f>
        <v>opasteltiti18wtip18s6lsnartomoro</v>
      </c>
      <c r="AD222" s="20" t="e">
        <f>_xlfn.IFNA(MATCH(Table2[[#This Row],[Column2]],[1]!db[NB BM_C_QTY+F],0),"")</f>
        <v>#REF!</v>
      </c>
      <c r="AE222" s="20" t="e">
        <f>_xlfn.IFNA(MATCH(Table2[[#This Row],[Column2]],[2]!Table6[NB BM_C_QTY+F],0),"")</f>
        <v>#REF!</v>
      </c>
      <c r="AF222" s="20" t="e">
        <f>IF(Table2[[#This Row],[NB BM_C_QTY+F]]="",Table2[[#This Row],[KET]],"")</f>
        <v>#REF!</v>
      </c>
      <c r="AG222" s="20" t="e">
        <f>IF(Table2[[#This Row],[Column3]]="","",AJ221)</f>
        <v>#REF!</v>
      </c>
      <c r="AH222" s="20" t="e">
        <f>IF(Table2[[#This Row],[Column3]]="","",AK221)</f>
        <v>#REF!</v>
      </c>
      <c r="AJ222" s="9">
        <v>8</v>
      </c>
      <c r="AK222" s="9" t="s">
        <v>5375</v>
      </c>
      <c r="AL222" s="9" t="s">
        <v>5380</v>
      </c>
      <c r="AM222" s="9" t="s">
        <v>5388</v>
      </c>
    </row>
    <row r="223" spans="1:39">
      <c r="A223" s="9" t="str">
        <f ca="1">IF(Table2[[#This Row],[TT]]&lt;1,"",(COUNT(INDIRECT("a"&amp;ROW(Table2[[#Headers],[//]])&amp;":a"&amp;ROW()-1))+1))</f>
        <v/>
      </c>
      <c r="B223" s="9">
        <v>1</v>
      </c>
      <c r="C223" s="9" t="s">
        <v>5146</v>
      </c>
      <c r="D223" s="16">
        <v>0</v>
      </c>
      <c r="E223" s="16" t="s">
        <v>5027</v>
      </c>
      <c r="F223" s="16" t="e">
        <f>_xlfn.IFNA(Table2[[#This Row],[NB BM_C_QTY+F]],"")</f>
        <v>#REF!</v>
      </c>
      <c r="G223" s="24">
        <f>IF(Table2[[#This Row],[M5B]]="",Table2[[#This Row],[M5B_h]],SUM(Table2[[#This Row],[M5B_h]],Table2[[#This Row],[M5B]]))</f>
        <v>0</v>
      </c>
      <c r="H223" s="18"/>
      <c r="I223" s="94">
        <f>IF(Table2[[#This Row],[M1A]]="",0,Table2[[#This Row],[M1A]]-Table2[[#This Row],[AWAL]]-Table2[[#This Row],[M1MA]]-Table2[[#This Row],[M1KE]])</f>
        <v>0</v>
      </c>
      <c r="J223" s="94">
        <f>SUMIF(Table6[NB BM_C_QTY+F],Table2[[#This Row],[Column2]],Table6[C])</f>
        <v>0</v>
      </c>
      <c r="K223" s="94">
        <f>-1*SUMIF(Table5[CONCAT],Table2[[#This Row],[Column2]],Table5[3])</f>
        <v>0</v>
      </c>
      <c r="L223" s="18"/>
      <c r="M223" s="16" t="str">
        <f>IF(Table2[[#This Row],[M2A]]="","",SUM(Table2[[#This Row],[M2A]]-Table2[[#This Row],[M2B_h]]))</f>
        <v/>
      </c>
      <c r="O223" s="16" t="str">
        <f>IF(Table2[[#This Row],[M3A]]="","",SUM(Table2[[#This Row],[M3A]]-Table2[[#This Row],[M3B_h]]))</f>
        <v/>
      </c>
      <c r="P223" s="9"/>
      <c r="Q223" s="16" t="str">
        <f>IF(Table2[[#This Row],[M4A]]="","",SUM(Table2[[#This Row],[M4A]]-Table2[[#This Row],[M4B_h]]))</f>
        <v/>
      </c>
      <c r="S223" s="16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 t="shared" si="3"/>
        <v>ARTO MORO</v>
      </c>
      <c r="Y223" s="20" t="e">
        <f>IF(Table2[[#This Row],[NB BM_C_QTY+F]]="",Table2[[#This Row],[Column32]],INDEX([1]!db[QTY X],Table2[[#This Row],[NB BM_C_QTY+F]]))</f>
        <v>#REF!</v>
      </c>
      <c r="Z223" s="20" t="e">
        <f>IF(Table2[[#This Row],[NB BM_C_QTY+F]]="",Table2[[#This Row],[Column33]],INDEX([1]!db[STN X],Table2[[#This Row],[NB BM_C_QTY+F]]))</f>
        <v>#REF!</v>
      </c>
      <c r="AA223" s="20" t="e">
        <f>INDEX([1]!db[SUPPLIER],Table2[[#This Row],[NB BM_C_QTY+F]],0)</f>
        <v>#REF!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23" s="20" t="str">
        <f>Table2[[#This Row],[CONCAT]]&amp;LOWER(SUBSTITUTE(SUBSTITUTE(SUBSTITUTE(Table2[[#This Row],[KET]]&amp;"ARTO MORO"," ",""),")",""),"(",""))</f>
        <v>opasteltiti24wtip24s8box6setartomoro</v>
      </c>
      <c r="AD223" s="20" t="e">
        <f>_xlfn.IFNA(MATCH(Table2[[#This Row],[Column2]],[1]!db[NB BM_C_QTY+F],0),"")</f>
        <v>#REF!</v>
      </c>
      <c r="AE223" s="20" t="e">
        <f>_xlfn.IFNA(MATCH(Table2[[#This Row],[Column2]],[2]!Table6[NB BM_C_QTY+F],0),"")</f>
        <v>#REF!</v>
      </c>
      <c r="AF223" s="20" t="e">
        <f>IF(Table2[[#This Row],[NB BM_C_QTY+F]]="",Table2[[#This Row],[KET]],"")</f>
        <v>#REF!</v>
      </c>
      <c r="AG223" s="20" t="e">
        <f>IF(Table2[[#This Row],[Column3]]="","",AJ222)</f>
        <v>#REF!</v>
      </c>
      <c r="AH223" s="20" t="e">
        <f>IF(Table2[[#This Row],[Column3]]="","",AK222)</f>
        <v>#REF!</v>
      </c>
      <c r="AJ223" s="9">
        <v>6</v>
      </c>
      <c r="AK223" s="9" t="s">
        <v>5375</v>
      </c>
      <c r="AL223" s="9" t="s">
        <v>5380</v>
      </c>
      <c r="AM223" s="9" t="s">
        <v>5388</v>
      </c>
    </row>
    <row r="224" spans="1:39">
      <c r="A224" s="9" t="str">
        <f ca="1">IF(Table2[[#This Row],[TT]]&lt;1,"",(COUNT(INDIRECT("a"&amp;ROW(Table2[[#Headers],[//]])&amp;":a"&amp;ROW()-1))+1))</f>
        <v/>
      </c>
      <c r="B224" s="9">
        <v>1</v>
      </c>
      <c r="C224" s="9" t="s">
        <v>5147</v>
      </c>
      <c r="D224" s="16">
        <v>0</v>
      </c>
      <c r="E224" s="16" t="s">
        <v>5028</v>
      </c>
      <c r="F224" s="16" t="e">
        <f>_xlfn.IFNA(Table2[[#This Row],[NB BM_C_QTY+F]],"")</f>
        <v>#REF!</v>
      </c>
      <c r="G224" s="24">
        <f>IF(Table2[[#This Row],[M5B]]="",Table2[[#This Row],[M5B_h]],SUM(Table2[[#This Row],[M5B_h]],Table2[[#This Row],[M5B]]))</f>
        <v>-1</v>
      </c>
      <c r="H224" s="18"/>
      <c r="I224" s="94">
        <f>IF(Table2[[#This Row],[M1A]]="",0,Table2[[#This Row],[M1A]]-Table2[[#This Row],[AWAL]]-Table2[[#This Row],[M1MA]]-Table2[[#This Row],[M1KE]])</f>
        <v>0</v>
      </c>
      <c r="J224" s="94">
        <f>SUMIF(Table6[NB BM_C_QTY+F],Table2[[#This Row],[Column2]],Table6[C])</f>
        <v>0</v>
      </c>
      <c r="K224" s="94">
        <f>-1*SUMIF(Table5[CONCAT],Table2[[#This Row],[Column2]],Table5[3])</f>
        <v>-1</v>
      </c>
      <c r="L224" s="18"/>
      <c r="M224" s="16" t="str">
        <f>IF(Table2[[#This Row],[M2A]]="","",SUM(Table2[[#This Row],[M2A]]-Table2[[#This Row],[M2B_h]]))</f>
        <v/>
      </c>
      <c r="O224" s="16" t="str">
        <f>IF(Table2[[#This Row],[M3A]]="","",SUM(Table2[[#This Row],[M3A]]-Table2[[#This Row],[M3B_h]]))</f>
        <v/>
      </c>
      <c r="P224" s="9"/>
      <c r="Q224" s="16" t="str">
        <f>IF(Table2[[#This Row],[M4A]]="","",SUM(Table2[[#This Row],[M4A]]-Table2[[#This Row],[M4B_h]]))</f>
        <v/>
      </c>
      <c r="S224" s="16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-1</v>
      </c>
      <c r="U224" s="20">
        <f>SUM(Table2[[#This Row],[M2B]],Table2[[#This Row],[M2B_h]])</f>
        <v>-1</v>
      </c>
      <c r="V224" s="20">
        <f>SUM(Table2[[#This Row],[M3B]],Table2[[#This Row],[M3B_h]])</f>
        <v>-1</v>
      </c>
      <c r="W224" s="20">
        <f>SUM(Table2[[#This Row],[M4B]],Table2[[#This Row],[M4B_h]])</f>
        <v>-1</v>
      </c>
      <c r="X224" s="20" t="str">
        <f t="shared" si="3"/>
        <v>ARTO MORO</v>
      </c>
      <c r="Y224" s="20" t="e">
        <f>IF(Table2[[#This Row],[NB BM_C_QTY+F]]="",Table2[[#This Row],[Column32]],INDEX([1]!db[QTY X],Table2[[#This Row],[NB BM_C_QTY+F]]))</f>
        <v>#REF!</v>
      </c>
      <c r="Z224" s="20" t="e">
        <f>IF(Table2[[#This Row],[NB BM_C_QTY+F]]="",Table2[[#This Row],[Column33]],INDEX([1]!db[STN X],Table2[[#This Row],[NB BM_C_QTY+F]]))</f>
        <v>#REF!</v>
      </c>
      <c r="AA224" s="20" t="e">
        <f>INDEX([1]!db[SUPPLIER],Table2[[#This Row],[NB BM_C_QTY+F]],0)</f>
        <v>#REF!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24" s="20" t="str">
        <f>Table2[[#This Row],[CONCAT]]&amp;LOWER(SUBSTITUTE(SUBSTITUTE(SUBSTITUTE(Table2[[#This Row],[KET]]&amp;"ARTO MORO"," ",""),")",""),"(",""))</f>
        <v>opasteltiti36wtip36s6box6setartomoro</v>
      </c>
      <c r="AD224" s="20" t="e">
        <f>_xlfn.IFNA(MATCH(Table2[[#This Row],[Column2]],[1]!db[NB BM_C_QTY+F],0),"")</f>
        <v>#REF!</v>
      </c>
      <c r="AE224" s="20" t="e">
        <f>_xlfn.IFNA(MATCH(Table2[[#This Row],[Column2]],[2]!Table6[NB BM_C_QTY+F],0),"")</f>
        <v>#REF!</v>
      </c>
      <c r="AF224" s="20" t="e">
        <f>IF(Table2[[#This Row],[NB BM_C_QTY+F]]="",Table2[[#This Row],[KET]],"")</f>
        <v>#REF!</v>
      </c>
      <c r="AG224" s="20" t="e">
        <f>IF(Table2[[#This Row],[Column3]]="","",AJ223)</f>
        <v>#REF!</v>
      </c>
      <c r="AH224" s="20" t="e">
        <f>IF(Table2[[#This Row],[Column3]]="","",AK223)</f>
        <v>#REF!</v>
      </c>
      <c r="AJ224" s="9">
        <v>4</v>
      </c>
      <c r="AK224" s="9" t="s">
        <v>5375</v>
      </c>
      <c r="AL224" s="9" t="s">
        <v>5380</v>
      </c>
      <c r="AM224" s="9" t="s">
        <v>5388</v>
      </c>
    </row>
    <row r="225" spans="1:39">
      <c r="A225" s="14" t="str">
        <f ca="1">IF(Table2[[#This Row],[TT]]&lt;1,"",(COUNT(INDIRECT("a"&amp;ROW(Table2[[#Headers],[//]])&amp;":a"&amp;ROW()-1))+1))</f>
        <v/>
      </c>
      <c r="B225" s="14">
        <v>1</v>
      </c>
      <c r="C225" s="9" t="s">
        <v>5148</v>
      </c>
      <c r="D225" s="16">
        <v>0</v>
      </c>
      <c r="E225" s="16" t="s">
        <v>5029</v>
      </c>
      <c r="F225" s="16" t="e">
        <f>_xlfn.IFNA(Table2[[#This Row],[NB BM_C_QTY+F]],"")</f>
        <v>#REF!</v>
      </c>
      <c r="G225" s="24">
        <f>IF(Table2[[#This Row],[M5B]]="",Table2[[#This Row],[M5B_h]],SUM(Table2[[#This Row],[M5B_h]],Table2[[#This Row],[M5B]]))</f>
        <v>-1</v>
      </c>
      <c r="H225" s="19"/>
      <c r="I225" s="94">
        <f>IF(Table2[[#This Row],[M1A]]="",0,Table2[[#This Row],[M1A]]-Table2[[#This Row],[AWAL]]-Table2[[#This Row],[M1MA]]-Table2[[#This Row],[M1KE]])</f>
        <v>0</v>
      </c>
      <c r="J225" s="94">
        <f>SUMIF(Table6[NB BM_C_QTY+F],Table2[[#This Row],[Column2]],Table6[C])</f>
        <v>0</v>
      </c>
      <c r="K225" s="94">
        <f>-1*SUMIF(Table5[CONCAT],Table2[[#This Row],[Column2]],Table5[3])</f>
        <v>-1</v>
      </c>
      <c r="L225" s="19"/>
      <c r="M225" s="17" t="str">
        <f>IF(Table2[[#This Row],[M2A]]="","",SUM(Table2[[#This Row],[M2A]]-Table2[[#This Row],[M2B_h]]))</f>
        <v/>
      </c>
      <c r="O225" s="17" t="str">
        <f>IF(Table2[[#This Row],[M3A]]="","",SUM(Table2[[#This Row],[M3A]]-Table2[[#This Row],[M3B_h]]))</f>
        <v/>
      </c>
      <c r="Q225" s="17" t="str">
        <f>IF(Table2[[#This Row],[M4A]]="","",SUM(Table2[[#This Row],[M4A]]-Table2[[#This Row],[M4B_h]]))</f>
        <v/>
      </c>
      <c r="R225" s="17"/>
      <c r="S225" s="17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-1</v>
      </c>
      <c r="U225" s="20">
        <f>SUM(Table2[[#This Row],[M2B]],Table2[[#This Row],[M2B_h]])</f>
        <v>-1</v>
      </c>
      <c r="V225" s="20">
        <f>SUM(Table2[[#This Row],[M3B]],Table2[[#This Row],[M3B_h]])</f>
        <v>-1</v>
      </c>
      <c r="W225" s="20">
        <f>SUM(Table2[[#This Row],[M4B]],Table2[[#This Row],[M4B_h]])</f>
        <v>-1</v>
      </c>
      <c r="X225" s="20" t="str">
        <f t="shared" si="3"/>
        <v>ARTO MORO</v>
      </c>
      <c r="Y225" s="20" t="e">
        <f>IF(Table2[[#This Row],[NB BM_C_QTY+F]]="",Table2[[#This Row],[Column32]],INDEX([1]!db[QTY X],Table2[[#This Row],[NB BM_C_QTY+F]]))</f>
        <v>#REF!</v>
      </c>
      <c r="Z225" s="20" t="e">
        <f>IF(Table2[[#This Row],[NB BM_C_QTY+F]]="",Table2[[#This Row],[Column33]],INDEX([1]!db[STN X],Table2[[#This Row],[NB BM_C_QTY+F]]))</f>
        <v>#REF!</v>
      </c>
      <c r="AA225" s="20" t="e">
        <f>INDEX([1]!db[SUPPLIER],Table2[[#This Row],[NB BM_C_QTY+F]],0)</f>
        <v>#REF!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25" s="20" t="str">
        <f>Table2[[#This Row],[CONCAT]]&amp;LOWER(SUBSTITUTE(SUBSTITUTE(SUBSTITUTE(Table2[[#This Row],[KET]]&amp;"ARTO MORO"," ",""),")",""),"(",""))</f>
        <v>opasteltiti48wtip48s4box6setartomoro</v>
      </c>
      <c r="AD225" s="20" t="e">
        <f>_xlfn.IFNA(MATCH(Table2[[#This Row],[Column2]],[1]!db[NB BM_C_QTY+F],0),"")</f>
        <v>#REF!</v>
      </c>
      <c r="AE225" s="20" t="e">
        <f>_xlfn.IFNA(MATCH(Table2[[#This Row],[Column2]],[2]!Table6[NB BM_C_QTY+F],0),"")</f>
        <v>#REF!</v>
      </c>
      <c r="AF225" s="20" t="e">
        <f>IF(Table2[[#This Row],[NB BM_C_QTY+F]]="",Table2[[#This Row],[KET]],"")</f>
        <v>#REF!</v>
      </c>
      <c r="AG225" s="20" t="e">
        <f>IF(Table2[[#This Row],[Column3]]="","",AJ224)</f>
        <v>#REF!</v>
      </c>
      <c r="AH225" s="20" t="e">
        <f>IF(Table2[[#This Row],[Column3]]="","",AK224)</f>
        <v>#REF!</v>
      </c>
      <c r="AJ225" s="9">
        <v>4</v>
      </c>
      <c r="AK225" s="9" t="s">
        <v>5375</v>
      </c>
      <c r="AL225" s="9" t="s">
        <v>5380</v>
      </c>
      <c r="AM225" s="9" t="s">
        <v>5388</v>
      </c>
    </row>
    <row r="226" spans="1:39">
      <c r="A226" s="9" t="str">
        <f ca="1">IF(Table2[[#This Row],[TT]]&lt;1,"",(COUNT(INDIRECT("a"&amp;ROW(Table2[[#Headers],[//]])&amp;":a"&amp;ROW()-1))+1))</f>
        <v/>
      </c>
      <c r="B226" s="9">
        <v>1</v>
      </c>
      <c r="C226" s="9" t="s">
        <v>5149</v>
      </c>
      <c r="D226" s="16">
        <v>0</v>
      </c>
      <c r="E226" s="16" t="s">
        <v>5029</v>
      </c>
      <c r="F226" s="16" t="e">
        <f>_xlfn.IFNA(Table2[[#This Row],[NB BM_C_QTY+F]],"")</f>
        <v>#REF!</v>
      </c>
      <c r="G226" s="24">
        <f>IF(Table2[[#This Row],[M5B]]="",Table2[[#This Row],[M5B_h]],SUM(Table2[[#This Row],[M5B_h]],Table2[[#This Row],[M5B]]))</f>
        <v>0</v>
      </c>
      <c r="H226" s="18"/>
      <c r="I226" s="94">
        <f>IF(Table2[[#This Row],[M1A]]="",0,Table2[[#This Row],[M1A]]-Table2[[#This Row],[AWAL]]-Table2[[#This Row],[M1MA]]-Table2[[#This Row],[M1KE]])</f>
        <v>0</v>
      </c>
      <c r="J226" s="94">
        <f>SUMIF(Table6[NB BM_C_QTY+F],Table2[[#This Row],[Column2]],Table6[C])</f>
        <v>0</v>
      </c>
      <c r="K226" s="94">
        <f>-1*SUMIF(Table5[CONCAT],Table2[[#This Row],[Column2]],Table5[3])</f>
        <v>0</v>
      </c>
      <c r="L226" s="18"/>
      <c r="M226" s="16" t="str">
        <f>IF(Table2[[#This Row],[M2A]]="","",SUM(Table2[[#This Row],[M2A]]-Table2[[#This Row],[M2B_h]]))</f>
        <v/>
      </c>
      <c r="O226" s="16" t="str">
        <f>IF(Table2[[#This Row],[M3A]]="","",SUM(Table2[[#This Row],[M3A]]-Table2[[#This Row],[M3B_h]]))</f>
        <v/>
      </c>
      <c r="P226" s="25"/>
      <c r="Q226" s="16" t="str">
        <f>IF(Table2[[#This Row],[M4A]]="","",SUM(Table2[[#This Row],[M4A]]-Table2[[#This Row],[M4B_h]]))</f>
        <v/>
      </c>
      <c r="S226" s="16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 t="shared" si="3"/>
        <v>ARTO MORO</v>
      </c>
      <c r="Y226" s="20" t="e">
        <f>IF(Table2[[#This Row],[NB BM_C_QTY+F]]="",Table2[[#This Row],[Column32]],INDEX([1]!db[QTY X],Table2[[#This Row],[NB BM_C_QTY+F]]))</f>
        <v>#REF!</v>
      </c>
      <c r="Z226" s="20" t="e">
        <f>IF(Table2[[#This Row],[NB BM_C_QTY+F]]="",Table2[[#This Row],[Column33]],INDEX([1]!db[STN X],Table2[[#This Row],[NB BM_C_QTY+F]]))</f>
        <v>#REF!</v>
      </c>
      <c r="AA226" s="20" t="e">
        <f>INDEX([1]!db[SUPPLIER],Table2[[#This Row],[NB BM_C_QTY+F]],0)</f>
        <v>#REF!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26" s="20" t="str">
        <f>Table2[[#This Row],[CONCAT]]&amp;LOWER(SUBSTITUTE(SUBSTITUTE(SUBSTITUTE(Table2[[#This Row],[KET]]&amp;"ARTO MORO"," ",""),")",""),"(",""))</f>
        <v>opasteltiti55wtip55s4box6setartomoro</v>
      </c>
      <c r="AD226" s="20" t="e">
        <f>_xlfn.IFNA(MATCH(Table2[[#This Row],[Column2]],[1]!db[NB BM_C_QTY+F],0),"")</f>
        <v>#REF!</v>
      </c>
      <c r="AE226" s="20" t="e">
        <f>_xlfn.IFNA(MATCH(Table2[[#This Row],[Column2]],[2]!Table6[NB BM_C_QTY+F],0),"")</f>
        <v>#REF!</v>
      </c>
      <c r="AF226" s="20" t="e">
        <f>IF(Table2[[#This Row],[NB BM_C_QTY+F]]="",Table2[[#This Row],[KET]],"")</f>
        <v>#REF!</v>
      </c>
      <c r="AG226" s="20" t="e">
        <f>IF(Table2[[#This Row],[Column3]]="","",AJ225)</f>
        <v>#REF!</v>
      </c>
      <c r="AH226" s="20" t="e">
        <f>IF(Table2[[#This Row],[Column3]]="","",AK225)</f>
        <v>#REF!</v>
      </c>
      <c r="AJ226" s="9">
        <v>24</v>
      </c>
    </row>
    <row r="227" spans="1:39">
      <c r="A227" s="9" t="str">
        <f ca="1">IF(Table2[[#This Row],[TT]]&lt;1,"",(COUNT(INDIRECT("a"&amp;ROW(Table2[[#Headers],[//]])&amp;":a"&amp;ROW()-1))+1))</f>
        <v/>
      </c>
      <c r="B227" s="9">
        <v>1</v>
      </c>
      <c r="C227" s="9" t="s">
        <v>2583</v>
      </c>
      <c r="D227" s="16">
        <v>0</v>
      </c>
      <c r="E227" s="16">
        <v>24</v>
      </c>
      <c r="F227" s="16" t="e">
        <f>_xlfn.IFNA(Table2[[#This Row],[NB BM_C_QTY+F]],"")</f>
        <v>#REF!</v>
      </c>
      <c r="G227" s="24">
        <f>IF(Table2[[#This Row],[M5B]]="",Table2[[#This Row],[M5B_h]],SUM(Table2[[#This Row],[M5B_h]],Table2[[#This Row],[M5B]]))</f>
        <v>0</v>
      </c>
      <c r="H227" s="18"/>
      <c r="I227" s="94">
        <f>IF(Table2[[#This Row],[M1A]]="",0,Table2[[#This Row],[M1A]]-Table2[[#This Row],[AWAL]]-Table2[[#This Row],[M1MA]]-Table2[[#This Row],[M1KE]])</f>
        <v>0</v>
      </c>
      <c r="J227" s="94">
        <f>SUMIF(Table6[NB BM_C_QTY+F],Table2[[#This Row],[Column2]],Table6[C])</f>
        <v>0</v>
      </c>
      <c r="K227" s="94">
        <f>-1*SUMIF(Table5[CONCAT],Table2[[#This Row],[Column2]],Table5[3])</f>
        <v>0</v>
      </c>
      <c r="L227" s="18"/>
      <c r="M227" s="16" t="str">
        <f>IF(Table2[[#This Row],[M2A]]="","",SUM(Table2[[#This Row],[M2A]]-Table2[[#This Row],[M2B_h]]))</f>
        <v/>
      </c>
      <c r="O227" s="16" t="str">
        <f>IF(Table2[[#This Row],[M3A]]="","",SUM(Table2[[#This Row],[M3A]]-Table2[[#This Row],[M3B_h]]))</f>
        <v/>
      </c>
      <c r="P227" s="9"/>
      <c r="Q227" s="16" t="str">
        <f>IF(Table2[[#This Row],[M4A]]="","",SUM(Table2[[#This Row],[M4A]]-Table2[[#This Row],[M4B_h]]))</f>
        <v/>
      </c>
      <c r="S227" s="16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 t="shared" si="3"/>
        <v>ARTO MORO</v>
      </c>
      <c r="Y227" s="20" t="e">
        <f>IF(Table2[[#This Row],[NB BM_C_QTY+F]]="",Table2[[#This Row],[Column32]],INDEX([1]!db[QTY X],Table2[[#This Row],[NB BM_C_QTY+F]]))</f>
        <v>#REF!</v>
      </c>
      <c r="Z227" s="20" t="e">
        <f>IF(Table2[[#This Row],[NB BM_C_QTY+F]]="",Table2[[#This Row],[Column33]],INDEX([1]!db[STN X],Table2[[#This Row],[NB BM_C_QTY+F]]))</f>
        <v>#REF!</v>
      </c>
      <c r="AA227" s="20" t="e">
        <f>INDEX([1]!db[SUPPLIER],Table2[[#This Row],[NB BM_C_QTY+F]],0)</f>
        <v>#REF!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27" s="20" t="str">
        <f>Table2[[#This Row],[CONCAT]]&amp;LOWER(SUBSTITUTE(SUBSTITUTE(SUBSTITUTE(Table2[[#This Row],[KET]]&amp;"ARTO MORO"," ",""),")",""),"(",""))</f>
        <v>opasteltiti72wjk24artomoro</v>
      </c>
      <c r="AD227" s="20" t="e">
        <f>_xlfn.IFNA(MATCH(Table2[[#This Row],[Column2]],[1]!db[NB BM_C_QTY+F],0),"")</f>
        <v>#REF!</v>
      </c>
      <c r="AE227" s="20" t="e">
        <f>_xlfn.IFNA(MATCH(Table2[[#This Row],[Column2]],[2]!Table6[NB BM_C_QTY+F],0),"")</f>
        <v>#REF!</v>
      </c>
      <c r="AF227" s="20" t="e">
        <f>IF(Table2[[#This Row],[NB BM_C_QTY+F]]="",Table2[[#This Row],[KET]],"")</f>
        <v>#REF!</v>
      </c>
      <c r="AG227" s="20" t="e">
        <f>IF(Table2[[#This Row],[Column3]]="","",AJ226)</f>
        <v>#REF!</v>
      </c>
      <c r="AH227" s="20" t="e">
        <f>IF(Table2[[#This Row],[Column3]]="","",AK226)</f>
        <v>#REF!</v>
      </c>
      <c r="AJ227" s="9">
        <v>18</v>
      </c>
      <c r="AK227" s="9" t="s">
        <v>5289</v>
      </c>
    </row>
    <row r="228" spans="1:39">
      <c r="A228" s="14">
        <f ca="1">IF(Table2[[#This Row],[TT]]&lt;1,"",(COUNT(INDIRECT("a"&amp;ROW(Table2[[#Headers],[//]])&amp;":a"&amp;ROW()-1))+1))</f>
        <v>79</v>
      </c>
      <c r="B228" s="14">
        <v>1</v>
      </c>
      <c r="C228" s="9" t="s">
        <v>4206</v>
      </c>
      <c r="D228" s="16">
        <v>1</v>
      </c>
      <c r="E228" s="16" t="s">
        <v>5048</v>
      </c>
      <c r="F228" s="16" t="e">
        <f>_xlfn.IFNA(Table2[[#This Row],[NB BM_C_QTY+F]],"")</f>
        <v>#REF!</v>
      </c>
      <c r="G228" s="24">
        <f>IF(Table2[[#This Row],[M5B]]="",Table2[[#This Row],[M5B_h]],SUM(Table2[[#This Row],[M5B_h]],Table2[[#This Row],[M5B]]))</f>
        <v>1</v>
      </c>
      <c r="I228" s="94">
        <f>IF(Table2[[#This Row],[M1A]]="",0,Table2[[#This Row],[M1A]]-Table2[[#This Row],[AWAL]]-Table2[[#This Row],[M1MA]]-Table2[[#This Row],[M1KE]])</f>
        <v>0</v>
      </c>
      <c r="J228" s="94">
        <f>SUMIF(Table6[NB BM_C_QTY+F],Table2[[#This Row],[Column2]],Table6[C])</f>
        <v>0</v>
      </c>
      <c r="K228" s="94">
        <f>-1*SUMIF(Table5[CONCAT],Table2[[#This Row],[Column2]],Table5[3])</f>
        <v>0</v>
      </c>
      <c r="L228" s="19"/>
      <c r="M228" s="17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1</v>
      </c>
      <c r="U228" s="20">
        <f>SUM(Table2[[#This Row],[M2B]],Table2[[#This Row],[M2B_h]])</f>
        <v>1</v>
      </c>
      <c r="V228" s="20">
        <f>SUM(Table2[[#This Row],[M3B]],Table2[[#This Row],[M3B_h]])</f>
        <v>1</v>
      </c>
      <c r="W228" s="20">
        <f>SUM(Table2[[#This Row],[M4B]],Table2[[#This Row],[M4B_h]])</f>
        <v>1</v>
      </c>
      <c r="X228" s="20" t="str">
        <f t="shared" si="3"/>
        <v>ARTO MORO</v>
      </c>
      <c r="Y228" s="20" t="e">
        <f>IF(Table2[[#This Row],[NB BM_C_QTY+F]]="",Table2[[#This Row],[Column32]],INDEX([1]!db[QTY X],Table2[[#This Row],[NB BM_C_QTY+F]]))</f>
        <v>#REF!</v>
      </c>
      <c r="Z228" s="20" t="e">
        <f>IF(Table2[[#This Row],[NB BM_C_QTY+F]]="",Table2[[#This Row],[Column33]],INDEX([1]!db[STN X],Table2[[#This Row],[NB BM_C_QTY+F]]))</f>
        <v>#REF!</v>
      </c>
      <c r="AA228" s="20" t="e">
        <f>INDEX([1]!db[SUPPLIER],Table2[[#This Row],[NB BM_C_QTY+F]],0)</f>
        <v>#REF!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228" s="20" t="str">
        <f>Table2[[#This Row],[CONCAT]]&amp;LOWER(SUBSTITUTE(SUBSTITUTE(SUBSTITUTE(Table2[[#This Row],[KET]]&amp;"ARTO MORO"," ",""),")",""),"(",""))</f>
        <v>oilcolorpensiljktc1261818setartomoro</v>
      </c>
      <c r="AD228" s="20" t="e">
        <f>_xlfn.IFNA(MATCH(Table2[[#This Row],[Column2]],[1]!db[NB BM_C_QTY+F],0),"")</f>
        <v>#REF!</v>
      </c>
      <c r="AE228" s="20" t="e">
        <f>_xlfn.IFNA(MATCH(Table2[[#This Row],[Column2]],[2]!Table6[NB BM_C_QTY+F],0),"")</f>
        <v>#REF!</v>
      </c>
      <c r="AF228" s="20" t="e">
        <f>IF(Table2[[#This Row],[NB BM_C_QTY+F]]="",Table2[[#This Row],[KET]],"")</f>
        <v>#REF!</v>
      </c>
      <c r="AG228" s="20" t="e">
        <f>IF(Table2[[#This Row],[Column3]]="","",AJ227)</f>
        <v>#REF!</v>
      </c>
      <c r="AH228" s="20" t="e">
        <f>IF(Table2[[#This Row],[Column3]]="","",AK227)</f>
        <v>#REF!</v>
      </c>
      <c r="AJ228" s="9">
        <v>12</v>
      </c>
      <c r="AK228" s="9" t="s">
        <v>5293</v>
      </c>
    </row>
    <row r="229" spans="1:39">
      <c r="A229" s="9" t="str">
        <f ca="1">IF(Table2[[#This Row],[TT]]&lt;1,"",(COUNT(INDIRECT("a"&amp;ROW(Table2[[#Headers],[//]])&amp;":a"&amp;ROW()-1))+1))</f>
        <v/>
      </c>
      <c r="B229" s="9">
        <v>1</v>
      </c>
      <c r="C229" s="9" t="s">
        <v>4139</v>
      </c>
      <c r="D229" s="16">
        <v>0</v>
      </c>
      <c r="E229" s="16" t="s">
        <v>2049</v>
      </c>
      <c r="F229" s="16" t="e">
        <f>_xlfn.IFNA(Table2[[#This Row],[NB BM_C_QTY+F]],"")</f>
        <v>#REF!</v>
      </c>
      <c r="G229" s="24">
        <f>IF(Table2[[#This Row],[M5B]]="",Table2[[#This Row],[M5B_h]],SUM(Table2[[#This Row],[M5B_h]],Table2[[#This Row],[M5B]]))</f>
        <v>0</v>
      </c>
      <c r="H229" s="18"/>
      <c r="I229" s="94">
        <f>IF(Table2[[#This Row],[M1A]]="",0,Table2[[#This Row],[M1A]]-Table2[[#This Row],[AWAL]]-Table2[[#This Row],[M1MA]]-Table2[[#This Row],[M1KE]])</f>
        <v>0</v>
      </c>
      <c r="J229" s="94">
        <f>SUMIF(Table6[NB BM_C_QTY+F],Table2[[#This Row],[Column2]],Table6[C])</f>
        <v>0</v>
      </c>
      <c r="K229" s="94">
        <f>-1*SUMIF(Table5[CONCAT],Table2[[#This Row],[Column2]],Table5[3])</f>
        <v>0</v>
      </c>
      <c r="L229" s="18"/>
      <c r="M229" s="16" t="str">
        <f>IF(Table2[[#This Row],[M2A]]="","",SUM(Table2[[#This Row],[M2A]]-Table2[[#This Row],[M2B_h]]))</f>
        <v/>
      </c>
      <c r="O229" s="16" t="str">
        <f>IF(Table2[[#This Row],[M3A]]="","",SUM(Table2[[#This Row],[M3A]]-Table2[[#This Row],[M3B_h]]))</f>
        <v/>
      </c>
      <c r="P229" s="25"/>
      <c r="Q229" s="16" t="str">
        <f>IF(Table2[[#This Row],[M4A]]="","",SUM(Table2[[#This Row],[M4A]]-Table2[[#This Row],[M4B_h]]))</f>
        <v/>
      </c>
      <c r="S229" s="16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0</v>
      </c>
      <c r="U229" s="20">
        <f>SUM(Table2[[#This Row],[M2B]],Table2[[#This Row],[M2B_h]])</f>
        <v>0</v>
      </c>
      <c r="V229" s="20">
        <f>SUM(Table2[[#This Row],[M3B]],Table2[[#This Row],[M3B_h]])</f>
        <v>0</v>
      </c>
      <c r="W229" s="20">
        <f>SUM(Table2[[#This Row],[M4B]],Table2[[#This Row],[M4B_h]])</f>
        <v>0</v>
      </c>
      <c r="X229" s="20" t="str">
        <f t="shared" si="3"/>
        <v>ARTO MORO</v>
      </c>
      <c r="Y229" s="20" t="e">
        <f>IF(Table2[[#This Row],[NB BM_C_QTY+F]]="",Table2[[#This Row],[Column32]],INDEX([1]!db[QTY X],Table2[[#This Row],[NB BM_C_QTY+F]]))</f>
        <v>#REF!</v>
      </c>
      <c r="Z229" s="20" t="e">
        <f>IF(Table2[[#This Row],[NB BM_C_QTY+F]]="",Table2[[#This Row],[Column33]],INDEX([1]!db[STN X],Table2[[#This Row],[NB BM_C_QTY+F]]))</f>
        <v>#REF!</v>
      </c>
      <c r="AA229" s="20" t="e">
        <f>INDEX([1]!db[SUPPLIER],Table2[[#This Row],[NB BM_C_QTY+F]],0)</f>
        <v>#REF!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29" s="20" t="str">
        <f>Table2[[#This Row],[CONCAT]]&amp;LOWER(SUBSTITUTE(SUBSTITUTE(SUBSTITUTE(Table2[[#This Row],[KET]]&amp;"ARTO MORO"," ",""),")",""),"(",""))</f>
        <v>optiti12wputarpanjang12lsnartomoro</v>
      </c>
      <c r="AD229" s="20" t="e">
        <f>_xlfn.IFNA(MATCH(Table2[[#This Row],[Column2]],[1]!db[NB BM_C_QTY+F],0),"")</f>
        <v>#REF!</v>
      </c>
      <c r="AE229" s="20" t="e">
        <f>_xlfn.IFNA(MATCH(Table2[[#This Row],[Column2]],[2]!Table6[NB BM_C_QTY+F],0),"")</f>
        <v>#REF!</v>
      </c>
      <c r="AF229" s="20" t="e">
        <f>IF(Table2[[#This Row],[NB BM_C_QTY+F]]="",Table2[[#This Row],[KET]],"")</f>
        <v>#REF!</v>
      </c>
      <c r="AG229" s="20" t="e">
        <f>IF(Table2[[#This Row],[Column3]]="","",AJ228)</f>
        <v>#REF!</v>
      </c>
      <c r="AH229" s="20" t="e">
        <f>IF(Table2[[#This Row],[Column3]]="","",AK228)</f>
        <v>#REF!</v>
      </c>
      <c r="AJ229" s="9">
        <v>48</v>
      </c>
      <c r="AK229" s="9" t="s">
        <v>5300</v>
      </c>
    </row>
    <row r="230" spans="1:39">
      <c r="A230" s="14" t="str">
        <f ca="1">IF(Table2[[#This Row],[TT]]&lt;1,"",(COUNT(INDIRECT("a"&amp;ROW(Table2[[#Headers],[//]])&amp;":a"&amp;ROW()-1))+1))</f>
        <v/>
      </c>
      <c r="B230" s="14">
        <v>1</v>
      </c>
      <c r="C230" s="9" t="s">
        <v>2219</v>
      </c>
      <c r="D230" s="16">
        <v>0</v>
      </c>
      <c r="E230" s="16" t="s">
        <v>2220</v>
      </c>
      <c r="F230" s="16" t="e">
        <f>_xlfn.IFNA(Table2[[#This Row],[NB BM_C_QTY+F]],"")</f>
        <v>#REF!</v>
      </c>
      <c r="G230" s="24">
        <f>IF(Table2[[#This Row],[M5B]]="",Table2[[#This Row],[M5B_h]],SUM(Table2[[#This Row],[M5B_h]],Table2[[#This Row],[M5B]]))</f>
        <v>0</v>
      </c>
      <c r="H230" s="19"/>
      <c r="I230" s="94">
        <f>IF(Table2[[#This Row],[M1A]]="",0,Table2[[#This Row],[M1A]]-Table2[[#This Row],[AWAL]]-Table2[[#This Row],[M1MA]]-Table2[[#This Row],[M1KE]])</f>
        <v>0</v>
      </c>
      <c r="J230" s="94">
        <f>SUMIF(Table6[NB BM_C_QTY+F],Table2[[#This Row],[Column2]],Table6[C])</f>
        <v>0</v>
      </c>
      <c r="K230" s="94">
        <f>-1*SUMIF(Table5[CONCAT],Table2[[#This Row],[Column2]],Table5[3])</f>
        <v>0</v>
      </c>
      <c r="L230" s="19"/>
      <c r="M230" s="17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P230" s="25"/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 t="shared" si="3"/>
        <v>ARTO MORO</v>
      </c>
      <c r="Y230" s="20" t="e">
        <f>IF(Table2[[#This Row],[NB BM_C_QTY+F]]="",Table2[[#This Row],[Column32]],INDEX([1]!db[QTY X],Table2[[#This Row],[NB BM_C_QTY+F]]))</f>
        <v>#REF!</v>
      </c>
      <c r="Z230" s="20" t="e">
        <f>IF(Table2[[#This Row],[NB BM_C_QTY+F]]="",Table2[[#This Row],[Column33]],INDEX([1]!db[STN X],Table2[[#This Row],[NB BM_C_QTY+F]]))</f>
        <v>#REF!</v>
      </c>
      <c r="AA230" s="20" t="e">
        <f>INDEX([1]!db[SUPPLIER],Table2[[#This Row],[NB BM_C_QTY+F]],0)</f>
        <v>#REF!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30" s="20" t="str">
        <f>Table2[[#This Row],[CONCAT]]&amp;LOWER(SUBSTITUTE(SUBSTITUTE(SUBSTITUTE(Table2[[#This Row],[KET]]&amp;"ARTO MORO"," ",""),")",""),"(",""))</f>
        <v>optitii24w48pcsartomoro</v>
      </c>
      <c r="AD230" s="20" t="e">
        <f>_xlfn.IFNA(MATCH(Table2[[#This Row],[Column2]],[1]!db[NB BM_C_QTY+F],0),"")</f>
        <v>#REF!</v>
      </c>
      <c r="AE230" s="20" t="e">
        <f>_xlfn.IFNA(MATCH(Table2[[#This Row],[Column2]],[2]!Table6[NB BM_C_QTY+F],0),"")</f>
        <v>#REF!</v>
      </c>
      <c r="AF230" s="20" t="e">
        <f>IF(Table2[[#This Row],[NB BM_C_QTY+F]]="",Table2[[#This Row],[KET]],"")</f>
        <v>#REF!</v>
      </c>
      <c r="AG230" s="20" t="e">
        <f>IF(Table2[[#This Row],[Column3]]="","",AJ229)</f>
        <v>#REF!</v>
      </c>
      <c r="AH230" s="20" t="e">
        <f>IF(Table2[[#This Row],[Column3]]="","",AK229)</f>
        <v>#REF!</v>
      </c>
      <c r="AJ230" s="9">
        <v>120</v>
      </c>
      <c r="AK230" s="9" t="s">
        <v>5300</v>
      </c>
    </row>
    <row r="231" spans="1:39">
      <c r="A231" s="14">
        <f ca="1">IF(Table2[[#This Row],[TT]]&lt;1,"",(COUNT(INDIRECT("a"&amp;ROW(Table2[[#Headers],[//]])&amp;":a"&amp;ROW()-1))+1))</f>
        <v>80</v>
      </c>
      <c r="B231" s="14">
        <v>1</v>
      </c>
      <c r="C231" s="9" t="s">
        <v>4401</v>
      </c>
      <c r="D231" s="16">
        <v>5</v>
      </c>
      <c r="E231" s="16" t="s">
        <v>2102</v>
      </c>
      <c r="F231" s="16" t="e">
        <f>_xlfn.IFNA(Table2[[#This Row],[NB BM_C_QTY+F]],"")</f>
        <v>#REF!</v>
      </c>
      <c r="G231" s="24">
        <f>IF(Table2[[#This Row],[M5B]]="",Table2[[#This Row],[M5B_h]],SUM(Table2[[#This Row],[M5B_h]],Table2[[#This Row],[M5B]]))</f>
        <v>4</v>
      </c>
      <c r="H231" s="19"/>
      <c r="I231" s="94">
        <f>IF(Table2[[#This Row],[M1A]]="",0,Table2[[#This Row],[M1A]]-Table2[[#This Row],[AWAL]]-Table2[[#This Row],[M1MA]]-Table2[[#This Row],[M1KE]])</f>
        <v>0</v>
      </c>
      <c r="J231" s="94">
        <f>SUMIF(Table6[NB BM_C_QTY+F],Table2[[#This Row],[Column2]],Table6[C])</f>
        <v>0</v>
      </c>
      <c r="K231" s="94">
        <f>-1*SUMIF(Table5[CONCAT],Table2[[#This Row],[Column2]],Table5[3])</f>
        <v>-1</v>
      </c>
      <c r="L231" s="19"/>
      <c r="M231" s="16" t="str">
        <f>IF(Table2[[#This Row],[M2A]]="","",SUM(Table2[[#This Row],[M2A]]-Table2[[#This Row],[M2B_h]]))</f>
        <v/>
      </c>
      <c r="O231" s="17" t="str">
        <f>IF(Table2[[#This Row],[M3A]]="","",SUM(Table2[[#This Row],[M3A]]-Table2[[#This Row],[M3B_h]]))</f>
        <v/>
      </c>
      <c r="Q231" s="17" t="str">
        <f>IF(Table2[[#This Row],[M4A]]="","",SUM(Table2[[#This Row],[M4A]]-Table2[[#This Row],[M4B_h]]))</f>
        <v/>
      </c>
      <c r="R231" s="17"/>
      <c r="S231" s="17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4</v>
      </c>
      <c r="U231" s="20">
        <f>SUM(Table2[[#This Row],[M2B]],Table2[[#This Row],[M2B_h]])</f>
        <v>4</v>
      </c>
      <c r="V231" s="20">
        <f>SUM(Table2[[#This Row],[M3B]],Table2[[#This Row],[M3B_h]])</f>
        <v>4</v>
      </c>
      <c r="W231" s="20">
        <f>SUM(Table2[[#This Row],[M4B]],Table2[[#This Row],[M4B_h]])</f>
        <v>4</v>
      </c>
      <c r="X231" s="20" t="str">
        <f t="shared" si="3"/>
        <v>ARTO MORO</v>
      </c>
      <c r="Y231" s="20" t="e">
        <f>IF(Table2[[#This Row],[NB BM_C_QTY+F]]="",Table2[[#This Row],[Column32]],INDEX([1]!db[QTY X],Table2[[#This Row],[NB BM_C_QTY+F]]))</f>
        <v>#REF!</v>
      </c>
      <c r="Z231" s="20" t="e">
        <f>IF(Table2[[#This Row],[NB BM_C_QTY+F]]="",Table2[[#This Row],[Column33]],INDEX([1]!db[STN X],Table2[[#This Row],[NB BM_C_QTY+F]]))</f>
        <v>#REF!</v>
      </c>
      <c r="AA231" s="20" t="e">
        <f>INDEX([1]!db[SUPPLIER],Table2[[#This Row],[NB BM_C_QTY+F]],0)</f>
        <v>#REF!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231" s="20" t="str">
        <f>Table2[[#This Row],[CONCAT]]&amp;LOWER(SUBSTITUTE(SUBSTITUTE(SUBSTITUTE(Table2[[#This Row],[KET]]&amp;"ARTO MORO"," ",""),")",""),"(",""))</f>
        <v>pcasekenko2160page120pcsartomoro</v>
      </c>
      <c r="AD231" s="20" t="e">
        <f>_xlfn.IFNA(MATCH(Table2[[#This Row],[Column2]],[1]!db[NB BM_C_QTY+F],0),"")</f>
        <v>#REF!</v>
      </c>
      <c r="AE231" s="20" t="e">
        <f>_xlfn.IFNA(MATCH(Table2[[#This Row],[Column2]],[2]!Table6[NB BM_C_QTY+F],0),"")</f>
        <v>#REF!</v>
      </c>
      <c r="AF231" s="20" t="e">
        <f>IF(Table2[[#This Row],[NB BM_C_QTY+F]]="",Table2[[#This Row],[KET]],"")</f>
        <v>#REF!</v>
      </c>
      <c r="AG231" s="20" t="e">
        <f>IF(Table2[[#This Row],[Column3]]="","",AJ230)</f>
        <v>#REF!</v>
      </c>
      <c r="AH231" s="20" t="e">
        <f>IF(Table2[[#This Row],[Column3]]="","",AK230)</f>
        <v>#REF!</v>
      </c>
      <c r="AJ231" s="9">
        <v>120</v>
      </c>
      <c r="AK231" s="9" t="s">
        <v>5300</v>
      </c>
    </row>
    <row r="232" spans="1:39">
      <c r="A232" s="9">
        <f ca="1">IF(Table2[[#This Row],[TT]]&lt;1,"",(COUNT(INDIRECT("a"&amp;ROW(Table2[[#Headers],[//]])&amp;":a"&amp;ROW()-1))+1))</f>
        <v>81</v>
      </c>
      <c r="B232" s="9">
        <v>1</v>
      </c>
      <c r="C232" s="9" t="s">
        <v>4402</v>
      </c>
      <c r="D232" s="16">
        <v>12</v>
      </c>
      <c r="E232" s="16" t="s">
        <v>2102</v>
      </c>
      <c r="F232" s="16" t="e">
        <f>_xlfn.IFNA(Table2[[#This Row],[NB BM_C_QTY+F]],"")</f>
        <v>#REF!</v>
      </c>
      <c r="G232" s="24">
        <f>IF(Table2[[#This Row],[M5B]]="",Table2[[#This Row],[M5B_h]],SUM(Table2[[#This Row],[M5B_h]],Table2[[#This Row],[M5B]]))</f>
        <v>11</v>
      </c>
      <c r="H232" s="18"/>
      <c r="I232" s="94">
        <f>IF(Table2[[#This Row],[M1A]]="",0,Table2[[#This Row],[M1A]]-Table2[[#This Row],[AWAL]]-Table2[[#This Row],[M1MA]]-Table2[[#This Row],[M1KE]])</f>
        <v>0</v>
      </c>
      <c r="J232" s="94">
        <f>SUMIF(Table6[NB BM_C_QTY+F],Table2[[#This Row],[Column2]],Table6[C])</f>
        <v>0</v>
      </c>
      <c r="K232" s="94">
        <f>-1*SUMIF(Table5[CONCAT],Table2[[#This Row],[Column2]],Table5[3])</f>
        <v>-1</v>
      </c>
      <c r="L232" s="18"/>
      <c r="M232" s="16" t="str">
        <f>IF(Table2[[#This Row],[M2A]]="","",SUM(Table2[[#This Row],[M2A]]-Table2[[#This Row],[M2B_h]]))</f>
        <v/>
      </c>
      <c r="O232" s="16" t="str">
        <f>IF(Table2[[#This Row],[M3A]]="","",SUM(Table2[[#This Row],[M3A]]-Table2[[#This Row],[M3B_h]]))</f>
        <v/>
      </c>
      <c r="P232" s="9"/>
      <c r="Q232" s="16" t="str">
        <f>IF(Table2[[#This Row],[M4A]]="","",SUM(Table2[[#This Row],[M4A]]-Table2[[#This Row],[M4B_h]]))</f>
        <v/>
      </c>
      <c r="S232" s="16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11</v>
      </c>
      <c r="U232" s="20">
        <f>SUM(Table2[[#This Row],[M2B]],Table2[[#This Row],[M2B_h]])</f>
        <v>11</v>
      </c>
      <c r="V232" s="20">
        <f>SUM(Table2[[#This Row],[M3B]],Table2[[#This Row],[M3B_h]])</f>
        <v>11</v>
      </c>
      <c r="W232" s="20">
        <f>SUM(Table2[[#This Row],[M4B]],Table2[[#This Row],[M4B_h]])</f>
        <v>11</v>
      </c>
      <c r="X232" s="20" t="str">
        <f t="shared" si="3"/>
        <v>ARTO MORO</v>
      </c>
      <c r="Y232" s="20" t="e">
        <f>IF(Table2[[#This Row],[NB BM_C_QTY+F]]="",Table2[[#This Row],[Column32]],INDEX([1]!db[QTY X],Table2[[#This Row],[NB BM_C_QTY+F]]))</f>
        <v>#REF!</v>
      </c>
      <c r="Z232" s="20" t="e">
        <f>IF(Table2[[#This Row],[NB BM_C_QTY+F]]="",Table2[[#This Row],[Column33]],INDEX([1]!db[STN X],Table2[[#This Row],[NB BM_C_QTY+F]]))</f>
        <v>#REF!</v>
      </c>
      <c r="AA232" s="20" t="e">
        <f>INDEX([1]!db[SUPPLIER],Table2[[#This Row],[NB BM_C_QTY+F]],0)</f>
        <v>#REF!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232" s="20" t="str">
        <f>Table2[[#This Row],[CONCAT]]&amp;LOWER(SUBSTITUTE(SUBSTITUTE(SUBSTITUTE(Table2[[#This Row],[KET]]&amp;"ARTO MORO"," ",""),")",""),"(",""))</f>
        <v>pcasekenko2180mg120pcsartomoro</v>
      </c>
      <c r="AD232" s="20" t="e">
        <f>_xlfn.IFNA(MATCH(Table2[[#This Row],[Column2]],[1]!db[NB BM_C_QTY+F],0),"")</f>
        <v>#REF!</v>
      </c>
      <c r="AE232" s="20" t="e">
        <f>_xlfn.IFNA(MATCH(Table2[[#This Row],[Column2]],[2]!Table6[NB BM_C_QTY+F],0),"")</f>
        <v>#REF!</v>
      </c>
      <c r="AF232" s="20" t="e">
        <f>IF(Table2[[#This Row],[NB BM_C_QTY+F]]="",Table2[[#This Row],[KET]],"")</f>
        <v>#REF!</v>
      </c>
      <c r="AG232" s="20" t="e">
        <f>IF(Table2[[#This Row],[Column3]]="","",AJ231)</f>
        <v>#REF!</v>
      </c>
      <c r="AH232" s="20" t="e">
        <f>IF(Table2[[#This Row],[Column3]]="","",AK231)</f>
        <v>#REF!</v>
      </c>
      <c r="AJ232" s="9">
        <v>24</v>
      </c>
      <c r="AK232" s="9" t="s">
        <v>5293</v>
      </c>
    </row>
    <row r="233" spans="1:39">
      <c r="A233" s="14" t="str">
        <f ca="1">IF(Table2[[#This Row],[TT]]&lt;1,"",(COUNT(INDIRECT("a"&amp;ROW(Table2[[#Headers],[//]])&amp;":a"&amp;ROW()-1))+1))</f>
        <v/>
      </c>
      <c r="B233" s="14">
        <v>1</v>
      </c>
      <c r="C233" s="9" t="s">
        <v>2083</v>
      </c>
      <c r="D233" s="16">
        <v>0</v>
      </c>
      <c r="E233" s="16" t="s">
        <v>2034</v>
      </c>
      <c r="F233" s="16" t="e">
        <f>_xlfn.IFNA(Table2[[#This Row],[NB BM_C_QTY+F]],"")</f>
        <v>#REF!</v>
      </c>
      <c r="G233" s="24">
        <f>IF(Table2[[#This Row],[M5B]]="",Table2[[#This Row],[M5B_h]],SUM(Table2[[#This Row],[M5B_h]],Table2[[#This Row],[M5B]]))</f>
        <v>0</v>
      </c>
      <c r="H233" s="19"/>
      <c r="I233" s="94">
        <f>IF(Table2[[#This Row],[M1A]]="",0,Table2[[#This Row],[M1A]]-Table2[[#This Row],[AWAL]]-Table2[[#This Row],[M1MA]]-Table2[[#This Row],[M1KE]])</f>
        <v>0</v>
      </c>
      <c r="J233" s="94">
        <f>SUMIF(Table6[NB BM_C_QTY+F],Table2[[#This Row],[Column2]],Table6[C])</f>
        <v>0</v>
      </c>
      <c r="K233" s="94">
        <f>-1*SUMIF(Table5[CONCAT],Table2[[#This Row],[Column2]],Table5[3])</f>
        <v>0</v>
      </c>
      <c r="L233" s="19"/>
      <c r="M233" s="16" t="str">
        <f>IF(Table2[[#This Row],[M2A]]="","",SUM(Table2[[#This Row],[M2A]]-Table2[[#This Row],[M2B_h]]))</f>
        <v/>
      </c>
      <c r="O233" s="17" t="str">
        <f>IF(Table2[[#This Row],[M3A]]="","",SUM(Table2[[#This Row],[M3A]]-Table2[[#This Row],[M3B_h]]))</f>
        <v/>
      </c>
      <c r="Q233" s="17" t="str">
        <f>IF(Table2[[#This Row],[M4A]]="","",SUM(Table2[[#This Row],[M4A]]-Table2[[#This Row],[M4B_h]]))</f>
        <v/>
      </c>
      <c r="R233" s="17"/>
      <c r="S233" s="17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 t="shared" si="3"/>
        <v>ARTO MORO</v>
      </c>
      <c r="Y233" s="20" t="e">
        <f>IF(Table2[[#This Row],[NB BM_C_QTY+F]]="",Table2[[#This Row],[Column32]],INDEX([1]!db[QTY X],Table2[[#This Row],[NB BM_C_QTY+F]]))</f>
        <v>#REF!</v>
      </c>
      <c r="Z233" s="20" t="e">
        <f>IF(Table2[[#This Row],[NB BM_C_QTY+F]]="",Table2[[#This Row],[Column33]],INDEX([1]!db[STN X],Table2[[#This Row],[NB BM_C_QTY+F]]))</f>
        <v>#REF!</v>
      </c>
      <c r="AA233" s="20" t="e">
        <f>INDEX([1]!db[SUPPLIER],Table2[[#This Row],[NB BM_C_QTY+F]],0)</f>
        <v>#REF!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33" s="20" t="str">
        <f>Table2[[#This Row],[CONCAT]]&amp;LOWER(SUBSTITUTE(SUBSTITUTE(SUBSTITUTE(Table2[[#This Row],[KET]]&amp;"ARTO MORO"," ",""),")",""),"(",""))</f>
        <v>paperclipjkc310024lsnartomoro</v>
      </c>
      <c r="AD233" s="20" t="e">
        <f>_xlfn.IFNA(MATCH(Table2[[#This Row],[Column2]],[1]!db[NB BM_C_QTY+F],0),"")</f>
        <v>#REF!</v>
      </c>
      <c r="AE233" s="20" t="e">
        <f>_xlfn.IFNA(MATCH(Table2[[#This Row],[Column2]],[2]!Table6[NB BM_C_QTY+F],0),"")</f>
        <v>#REF!</v>
      </c>
      <c r="AF233" s="20" t="e">
        <f>IF(Table2[[#This Row],[NB BM_C_QTY+F]]="",Table2[[#This Row],[KET]],"")</f>
        <v>#REF!</v>
      </c>
      <c r="AG233" s="20" t="e">
        <f>IF(Table2[[#This Row],[Column3]]="","",AJ232)</f>
        <v>#REF!</v>
      </c>
      <c r="AH233" s="20" t="e">
        <f>IF(Table2[[#This Row],[Column3]]="","",AK232)</f>
        <v>#REF!</v>
      </c>
      <c r="AJ233" s="9">
        <v>20</v>
      </c>
      <c r="AK233" s="9" t="s">
        <v>5300</v>
      </c>
    </row>
    <row r="234" spans="1:39">
      <c r="A234" s="9" t="str">
        <f ca="1">IF(Table2[[#This Row],[TT]]&lt;1,"",(COUNT(INDIRECT("a"&amp;ROW(Table2[[#Headers],[//]])&amp;":a"&amp;ROW()-1))+1))</f>
        <v/>
      </c>
      <c r="B234" s="9">
        <v>1</v>
      </c>
      <c r="C234" s="9" t="s">
        <v>5030</v>
      </c>
      <c r="D234" s="16">
        <v>0</v>
      </c>
      <c r="E234" s="16" t="s">
        <v>2221</v>
      </c>
      <c r="F234" s="16" t="e">
        <f>_xlfn.IFNA(Table2[[#This Row],[NB BM_C_QTY+F]],"")</f>
        <v>#REF!</v>
      </c>
      <c r="G234" s="24">
        <f>IF(Table2[[#This Row],[M5B]]="",Table2[[#This Row],[M5B_h]],SUM(Table2[[#This Row],[M5B_h]],Table2[[#This Row],[M5B]]))</f>
        <v>0</v>
      </c>
      <c r="H234" s="18"/>
      <c r="I234" s="94">
        <f>IF(Table2[[#This Row],[M1A]]="",0,Table2[[#This Row],[M1A]]-Table2[[#This Row],[AWAL]]-Table2[[#This Row],[M1MA]]-Table2[[#This Row],[M1KE]])</f>
        <v>0</v>
      </c>
      <c r="J234" s="94">
        <f>SUMIF(Table6[NB BM_C_QTY+F],Table2[[#This Row],[Column2]],Table6[C])</f>
        <v>0</v>
      </c>
      <c r="K234" s="94">
        <f>-1*SUMIF(Table5[CONCAT],Table2[[#This Row],[Column2]],Table5[3])</f>
        <v>0</v>
      </c>
      <c r="L234" s="18"/>
      <c r="M234" s="16" t="str">
        <f>IF(Table2[[#This Row],[M2A]]="","",SUM(Table2[[#This Row],[M2A]]-Table2[[#This Row],[M2B_h]]))</f>
        <v/>
      </c>
      <c r="O234" s="16" t="str">
        <f>IF(Table2[[#This Row],[M3A]]="","",SUM(Table2[[#This Row],[M3A]]-Table2[[#This Row],[M3B_h]]))</f>
        <v/>
      </c>
      <c r="P234" s="9"/>
      <c r="Q234" s="16" t="str">
        <f>IF(Table2[[#This Row],[M4A]]="","",SUM(Table2[[#This Row],[M4A]]-Table2[[#This Row],[M4B_h]]))</f>
        <v/>
      </c>
      <c r="S234" s="16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 t="shared" si="3"/>
        <v>ARTO MORO</v>
      </c>
      <c r="Y234" s="20" t="e">
        <f>IF(Table2[[#This Row],[NB BM_C_QTY+F]]="",Table2[[#This Row],[Column32]],INDEX([1]!db[QTY X],Table2[[#This Row],[NB BM_C_QTY+F]]))</f>
        <v>#REF!</v>
      </c>
      <c r="Z234" s="20" t="e">
        <f>IF(Table2[[#This Row],[NB BM_C_QTY+F]]="",Table2[[#This Row],[Column33]],INDEX([1]!db[STN X],Table2[[#This Row],[NB BM_C_QTY+F]]))</f>
        <v>#REF!</v>
      </c>
      <c r="AA234" s="20" t="e">
        <f>INDEX([1]!db[SUPPLIER],Table2[[#This Row],[NB BM_C_QTY+F]],0)</f>
        <v>#REF!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34" s="20" t="str">
        <f>Table2[[#This Row],[CONCAT]]&amp;LOWER(SUBSTITUTE(SUBSTITUTE(SUBSTITUTE(Table2[[#This Row],[KET]]&amp;"ARTO MORO"," ",""),")",""),"(",""))</f>
        <v>papercutterjkpc1938a420pcsartomoro</v>
      </c>
      <c r="AD234" s="20" t="e">
        <f>_xlfn.IFNA(MATCH(Table2[[#This Row],[Column2]],[1]!db[NB BM_C_QTY+F],0),"")</f>
        <v>#REF!</v>
      </c>
      <c r="AE234" s="20" t="e">
        <f>_xlfn.IFNA(MATCH(Table2[[#This Row],[Column2]],[2]!Table6[NB BM_C_QTY+F],0),"")</f>
        <v>#REF!</v>
      </c>
      <c r="AF234" s="20" t="e">
        <f>IF(Table2[[#This Row],[NB BM_C_QTY+F]]="",Table2[[#This Row],[KET]],"")</f>
        <v>#REF!</v>
      </c>
      <c r="AG234" s="20" t="e">
        <f>IF(Table2[[#This Row],[Column3]]="","",AJ233)</f>
        <v>#REF!</v>
      </c>
      <c r="AH234" s="20" t="e">
        <f>IF(Table2[[#This Row],[Column3]]="","",AK233)</f>
        <v>#REF!</v>
      </c>
      <c r="AJ234" s="9">
        <v>5</v>
      </c>
      <c r="AK234" s="9" t="s">
        <v>5300</v>
      </c>
    </row>
    <row r="235" spans="1:39">
      <c r="A235" s="14" t="str">
        <f ca="1">IF(Table2[[#This Row],[TT]]&lt;1,"",(COUNT(INDIRECT("a"&amp;ROW(Table2[[#Headers],[//]])&amp;":a"&amp;ROW()-1))+1))</f>
        <v/>
      </c>
      <c r="B235" s="14">
        <v>1</v>
      </c>
      <c r="C235" s="9" t="s">
        <v>5031</v>
      </c>
      <c r="D235" s="16">
        <v>0</v>
      </c>
      <c r="E235" s="16" t="s">
        <v>2050</v>
      </c>
      <c r="F235" s="16" t="e">
        <f>_xlfn.IFNA(Table2[[#This Row],[NB BM_C_QTY+F]],"")</f>
        <v>#REF!</v>
      </c>
      <c r="G235" s="24">
        <f>IF(Table2[[#This Row],[M5B]]="",Table2[[#This Row],[M5B_h]],SUM(Table2[[#This Row],[M5B_h]],Table2[[#This Row],[M5B]]))</f>
        <v>0</v>
      </c>
      <c r="H235" s="19"/>
      <c r="I235" s="94">
        <f>IF(Table2[[#This Row],[M1A]]="",0,Table2[[#This Row],[M1A]]-Table2[[#This Row],[AWAL]]-Table2[[#This Row],[M1MA]]-Table2[[#This Row],[M1KE]])</f>
        <v>0</v>
      </c>
      <c r="J235" s="94">
        <f>SUMIF(Table6[NB BM_C_QTY+F],Table2[[#This Row],[Column2]],Table6[C])</f>
        <v>0</v>
      </c>
      <c r="K235" s="94">
        <f>-1*SUMIF(Table5[CONCAT],Table2[[#This Row],[Column2]],Table5[3])</f>
        <v>0</v>
      </c>
      <c r="L235" s="19"/>
      <c r="M235" s="17" t="str">
        <f>IF(Table2[[#This Row],[M2A]]="","",SUM(Table2[[#This Row],[M2A]]-Table2[[#This Row],[M2B_h]]))</f>
        <v/>
      </c>
      <c r="O235" s="17" t="str">
        <f>IF(Table2[[#This Row],[M3A]]="","",SUM(Table2[[#This Row],[M3A]]-Table2[[#This Row],[M3B_h]]))</f>
        <v/>
      </c>
      <c r="Q235" s="17" t="str">
        <f>IF(Table2[[#This Row],[M4A]]="","",SUM(Table2[[#This Row],[M4A]]-Table2[[#This Row],[M4B_h]]))</f>
        <v/>
      </c>
      <c r="R235" s="17"/>
      <c r="S235" s="17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 t="shared" si="3"/>
        <v>ARTO MORO</v>
      </c>
      <c r="Y235" s="20" t="e">
        <f>IF(Table2[[#This Row],[NB BM_C_QTY+F]]="",Table2[[#This Row],[Column32]],INDEX([1]!db[QTY X],Table2[[#This Row],[NB BM_C_QTY+F]]))</f>
        <v>#REF!</v>
      </c>
      <c r="Z235" s="20" t="e">
        <f>IF(Table2[[#This Row],[NB BM_C_QTY+F]]="",Table2[[#This Row],[Column33]],INDEX([1]!db[STN X],Table2[[#This Row],[NB BM_C_QTY+F]]))</f>
        <v>#REF!</v>
      </c>
      <c r="AA235" s="20" t="e">
        <f>INDEX([1]!db[SUPPLIER],Table2[[#This Row],[NB BM_C_QTY+F]],0)</f>
        <v>#REF!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35" s="20" t="str">
        <f>Table2[[#This Row],[CONCAT]]&amp;LOWER(SUBSTITUTE(SUBSTITUTE(SUBSTITUTE(Table2[[#This Row],[KET]]&amp;"ARTO MORO"," ",""),")",""),"(",""))</f>
        <v>papercutterjkpc2638f45pcsartomoro</v>
      </c>
      <c r="AD235" s="20" t="e">
        <f>_xlfn.IFNA(MATCH(Table2[[#This Row],[Column2]],[1]!db[NB BM_C_QTY+F],0),"")</f>
        <v>#REF!</v>
      </c>
      <c r="AE235" s="20" t="e">
        <f>_xlfn.IFNA(MATCH(Table2[[#This Row],[Column2]],[2]!Table6[NB BM_C_QTY+F],0),"")</f>
        <v>#REF!</v>
      </c>
      <c r="AF235" s="20" t="e">
        <f>IF(Table2[[#This Row],[NB BM_C_QTY+F]]="",Table2[[#This Row],[KET]],"")</f>
        <v>#REF!</v>
      </c>
      <c r="AG235" s="20" t="e">
        <f>IF(Table2[[#This Row],[Column3]]="","",AJ234)</f>
        <v>#REF!</v>
      </c>
      <c r="AH235" s="20" t="e">
        <f>IF(Table2[[#This Row],[Column3]]="","",AK234)</f>
        <v>#REF!</v>
      </c>
      <c r="AJ235" s="9">
        <v>100</v>
      </c>
      <c r="AK235" s="9" t="s">
        <v>5375</v>
      </c>
    </row>
    <row r="236" spans="1:39">
      <c r="A236" s="9" t="str">
        <f ca="1">IF(Table2[[#This Row],[TT]]&lt;1,"",(COUNT(INDIRECT("a"&amp;ROW(Table2[[#Headers],[//]])&amp;":a"&amp;ROW()-1))+1))</f>
        <v/>
      </c>
      <c r="B236" s="9">
        <v>1</v>
      </c>
      <c r="C236" s="9" t="s">
        <v>5349</v>
      </c>
      <c r="E236" s="16" t="s">
        <v>4479</v>
      </c>
      <c r="F236" s="16" t="e">
        <f>_xlfn.IFNA(Table2[[#This Row],[NB BM_C_QTY+F]],"")</f>
        <v>#REF!</v>
      </c>
      <c r="G236" s="24">
        <f>IF(Table2[[#This Row],[M5B]]="",Table2[[#This Row],[M5B_h]],SUM(Table2[[#This Row],[M5B_h]],Table2[[#This Row],[M5B]]))</f>
        <v>0</v>
      </c>
      <c r="H236" s="18">
        <v>0</v>
      </c>
      <c r="I236" s="94">
        <f>IF(Table2[[#This Row],[M1A]]="",0,Table2[[#This Row],[M1A]]-Table2[[#This Row],[AWAL]]-Table2[[#This Row],[M1MA]]-Table2[[#This Row],[M1KE]])</f>
        <v>-1</v>
      </c>
      <c r="J236" s="94">
        <f>SUMIF(Table6[NB BM_C_QTY+F],Table2[[#This Row],[Column2]],Table6[C])</f>
        <v>1</v>
      </c>
      <c r="K236" s="94">
        <f>-1*SUMIF(Table5[CONCAT],Table2[[#This Row],[Column2]],Table5[3])</f>
        <v>0</v>
      </c>
      <c r="L236" s="18"/>
      <c r="M236" s="16" t="str">
        <f>IF(Table2[[#This Row],[M2A]]="","",SUM(Table2[[#This Row],[M2A]]-Table2[[#This Row],[M2B_h]]))</f>
        <v/>
      </c>
      <c r="O236" s="16" t="str">
        <f>IF(Table2[[#This Row],[M3A]]="","",SUM(Table2[[#This Row],[M3A]]-Table2[[#This Row],[M3B_h]]))</f>
        <v/>
      </c>
      <c r="P236" s="9"/>
      <c r="Q236" s="16" t="str">
        <f>IF(Table2[[#This Row],[M4A]]="","",SUM(Table2[[#This Row],[M4A]]-Table2[[#This Row],[M4B_h]]))</f>
        <v/>
      </c>
      <c r="S236" s="16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 t="shared" si="3"/>
        <v>ARTO MORO</v>
      </c>
      <c r="Y236" s="20" t="e">
        <f>IF(Table2[[#This Row],[NB BM_C_QTY+F]]="",Table2[[#This Row],[Column32]],INDEX([1]!db[QTY X],Table2[[#This Row],[NB BM_C_QTY+F]]))</f>
        <v>#REF!</v>
      </c>
      <c r="Z236" s="20" t="e">
        <f>IF(Table2[[#This Row],[NB BM_C_QTY+F]]="",Table2[[#This Row],[Column33]],INDEX([1]!db[STN X],Table2[[#This Row],[NB BM_C_QTY+F]]))</f>
        <v>#REF!</v>
      </c>
      <c r="AA236" s="20" t="e">
        <f>INDEX([1]!db[SUPPLIER],Table2[[#This Row],[NB BM_C_QTY+F]],0)</f>
        <v>#REF!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36" s="20" t="str">
        <f>Table2[[#This Row],[CONCAT]]&amp;LOWER(SUBSTITUTE(SUBSTITUTE(SUBSTITUTE(Table2[[#This Row],[KET]]&amp;"ARTO MORO"," ",""),")",""),"(",""))</f>
        <v>paperfastenerjkpf50putih100pakartomoro</v>
      </c>
      <c r="AD236" s="20" t="e">
        <f>_xlfn.IFNA(MATCH(Table2[[#This Row],[Column2]],[1]!db[NB BM_C_QTY+F],0),"")</f>
        <v>#REF!</v>
      </c>
      <c r="AE236" s="20" t="e">
        <f>_xlfn.IFNA(MATCH(Table2[[#This Row],[Column2]],[2]!Table6[NB BM_C_QTY+F],0),"")</f>
        <v>#REF!</v>
      </c>
      <c r="AF236" s="20" t="e">
        <f>IF(Table2[[#This Row],[NB BM_C_QTY+F]]="",Table2[[#This Row],[KET]],"")</f>
        <v>#REF!</v>
      </c>
      <c r="AG236" s="20" t="e">
        <f>IF(Table2[[#This Row],[Column3]]="","",AJ235)</f>
        <v>#REF!</v>
      </c>
      <c r="AH236" s="20" t="e">
        <f>IF(Table2[[#This Row],[Column3]]="","",AK235)</f>
        <v>#REF!</v>
      </c>
      <c r="AJ236" s="9">
        <v>100</v>
      </c>
      <c r="AK236" s="9" t="s">
        <v>5295</v>
      </c>
    </row>
    <row r="237" spans="1:39">
      <c r="A237" s="9" t="str">
        <f ca="1">IF(Table2[[#This Row],[TT]]&lt;1,"",(COUNT(INDIRECT("a"&amp;ROW(Table2[[#Headers],[//]])&amp;":a"&amp;ROW()-1))+1))</f>
        <v/>
      </c>
      <c r="B237" s="9">
        <v>1</v>
      </c>
      <c r="C237" s="9" t="s">
        <v>4483</v>
      </c>
      <c r="D237" s="16">
        <v>0</v>
      </c>
      <c r="E237" s="16" t="s">
        <v>4500</v>
      </c>
      <c r="F237" s="16" t="e">
        <f>_xlfn.IFNA(Table2[[#This Row],[NB BM_C_QTY+F]],"")</f>
        <v>#REF!</v>
      </c>
      <c r="G237" s="24">
        <f>IF(Table2[[#This Row],[M5B]]="",Table2[[#This Row],[M5B_h]],SUM(Table2[[#This Row],[M5B_h]],Table2[[#This Row],[M5B]]))</f>
        <v>0</v>
      </c>
      <c r="H237" s="18"/>
      <c r="I237" s="94">
        <f>IF(Table2[[#This Row],[M1A]]="",0,Table2[[#This Row],[M1A]]-Table2[[#This Row],[AWAL]]-Table2[[#This Row],[M1MA]]-Table2[[#This Row],[M1KE]])</f>
        <v>0</v>
      </c>
      <c r="J237" s="94">
        <f>SUMIF(Table6[NB BM_C_QTY+F],Table2[[#This Row],[Column2]],Table6[C])</f>
        <v>0</v>
      </c>
      <c r="K237" s="94">
        <f>-1*SUMIF(Table5[CONCAT],Table2[[#This Row],[Column2]],Table5[3])</f>
        <v>0</v>
      </c>
      <c r="L237" s="18"/>
      <c r="M237" s="16" t="str">
        <f>IF(Table2[[#This Row],[M2A]]="","",SUM(Table2[[#This Row],[M2A]]-Table2[[#This Row],[M2B_h]]))</f>
        <v/>
      </c>
      <c r="O237" s="16" t="str">
        <f>IF(Table2[[#This Row],[M3A]]="","",SUM(Table2[[#This Row],[M3A]]-Table2[[#This Row],[M3B_h]]))</f>
        <v/>
      </c>
      <c r="P237" s="9"/>
      <c r="Q237" s="16" t="str">
        <f>IF(Table2[[#This Row],[M4A]]="","",SUM(Table2[[#This Row],[M4A]]-Table2[[#This Row],[M4B_h]]))</f>
        <v/>
      </c>
      <c r="S237" s="16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 t="shared" si="3"/>
        <v>ARTO MORO</v>
      </c>
      <c r="Y237" s="20" t="e">
        <f>IF(Table2[[#This Row],[NB BM_C_QTY+F]]="",Table2[[#This Row],[Column32]],INDEX([1]!db[QTY X],Table2[[#This Row],[NB BM_C_QTY+F]]))</f>
        <v>#REF!</v>
      </c>
      <c r="Z237" s="20" t="e">
        <f>IF(Table2[[#This Row],[NB BM_C_QTY+F]]="",Table2[[#This Row],[Column33]],INDEX([1]!db[STN X],Table2[[#This Row],[NB BM_C_QTY+F]]))</f>
        <v>#REF!</v>
      </c>
      <c r="AA237" s="20" t="e">
        <f>INDEX([1]!db[SUPPLIER],Table2[[#This Row],[NB BM_C_QTY+F]],0)</f>
        <v>#REF!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37" s="20" t="str">
        <f>Table2[[#This Row],[CONCAT]]&amp;LOWER(SUBSTITUTE(SUBSTITUTE(SUBSTITUTE(Table2[[#This Row],[KET]]&amp;"ARTO MORO"," ",""),")",""),"(",""))</f>
        <v>paperfastenerkenkopf508warna100boxartomoro</v>
      </c>
      <c r="AD237" s="20" t="e">
        <f>_xlfn.IFNA(MATCH(Table2[[#This Row],[Column2]],[1]!db[NB BM_C_QTY+F],0),"")</f>
        <v>#REF!</v>
      </c>
      <c r="AE237" s="20" t="e">
        <f>_xlfn.IFNA(MATCH(Table2[[#This Row],[Column2]],[2]!Table6[NB BM_C_QTY+F],0),"")</f>
        <v>#REF!</v>
      </c>
      <c r="AF237" s="20" t="e">
        <f>IF(Table2[[#This Row],[NB BM_C_QTY+F]]="",Table2[[#This Row],[KET]],"")</f>
        <v>#REF!</v>
      </c>
      <c r="AG237" s="20" t="e">
        <f>IF(Table2[[#This Row],[Column3]]="","",AJ236)</f>
        <v>#REF!</v>
      </c>
      <c r="AH237" s="20" t="e">
        <f>IF(Table2[[#This Row],[Column3]]="","",AK236)</f>
        <v>#REF!</v>
      </c>
      <c r="AJ237" s="9">
        <v>24</v>
      </c>
      <c r="AK237" s="9" t="s">
        <v>5300</v>
      </c>
    </row>
    <row r="238" spans="1:39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41</v>
      </c>
      <c r="D238" s="16">
        <v>0</v>
      </c>
      <c r="E238" s="16" t="s">
        <v>2055</v>
      </c>
      <c r="F238" s="16" t="e">
        <f>_xlfn.IFNA(Table2[[#This Row],[NB BM_C_QTY+F]],"")</f>
        <v>#REF!</v>
      </c>
      <c r="G238" s="24">
        <f>IF(Table2[[#This Row],[M5B]]="",Table2[[#This Row],[M5B_h]],SUM(Table2[[#This Row],[M5B_h]],Table2[[#This Row],[M5B]]))</f>
        <v>0</v>
      </c>
      <c r="H238" s="19"/>
      <c r="I238" s="94">
        <f>IF(Table2[[#This Row],[M1A]]="",0,Table2[[#This Row],[M1A]]-Table2[[#This Row],[AWAL]]-Table2[[#This Row],[M1MA]]-Table2[[#This Row],[M1KE]])</f>
        <v>0</v>
      </c>
      <c r="J238" s="94">
        <f>SUMIF(Table6[NB BM_C_QTY+F],Table2[[#This Row],[Column2]],Table6[C])</f>
        <v>0</v>
      </c>
      <c r="K238" s="94">
        <f>-1*SUMIF(Table5[CONCAT],Table2[[#This Row],[Column2]],Table5[3])</f>
        <v>0</v>
      </c>
      <c r="L238" s="19"/>
      <c r="M238" s="16" t="str">
        <f>IF(Table2[[#This Row],[M2A]]="","",SUM(Table2[[#This Row],[M2A]]-Table2[[#This Row],[M2B_h]]))</f>
        <v/>
      </c>
      <c r="O238" s="17" t="str">
        <f>IF(Table2[[#This Row],[M3A]]="","",SUM(Table2[[#This Row],[M3A]]-Table2[[#This Row],[M3B_h]]))</f>
        <v/>
      </c>
      <c r="Q238" s="17" t="str">
        <f>IF(Table2[[#This Row],[M4A]]="","",SUM(Table2[[#This Row],[M4A]]-Table2[[#This Row],[M4B_h]]))</f>
        <v/>
      </c>
      <c r="R238" s="17"/>
      <c r="S238" s="17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 t="shared" si="3"/>
        <v>ARTO MORO</v>
      </c>
      <c r="Y238" s="20" t="e">
        <f>IF(Table2[[#This Row],[NB BM_C_QTY+F]]="",Table2[[#This Row],[Column32]],INDEX([1]!db[QTY X],Table2[[#This Row],[NB BM_C_QTY+F]]))</f>
        <v>#REF!</v>
      </c>
      <c r="Z238" s="20" t="e">
        <f>IF(Table2[[#This Row],[NB BM_C_QTY+F]]="",Table2[[#This Row],[Column33]],INDEX([1]!db[STN X],Table2[[#This Row],[NB BM_C_QTY+F]]))</f>
        <v>#REF!</v>
      </c>
      <c r="AA238" s="20" t="e">
        <f>INDEX([1]!db[SUPPLIER],Table2[[#This Row],[NB BM_C_QTY+F]],0)</f>
        <v>#REF!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38" s="20" t="str">
        <f>Table2[[#This Row],[CONCAT]]&amp;LOWER(SUBSTITUTE(SUBSTITUTE(SUBSTITUTE(Table2[[#This Row],[KET]]&amp;"ARTO MORO"," ",""),")",""),"(",""))</f>
        <v>pc0717530adkenko24pcsartomoro</v>
      </c>
      <c r="AD238" s="20" t="e">
        <f>_xlfn.IFNA(MATCH(Table2[[#This Row],[Column2]],[1]!db[NB BM_C_QTY+F],0),"")</f>
        <v>#REF!</v>
      </c>
      <c r="AE238" s="20" t="e">
        <f>_xlfn.IFNA(MATCH(Table2[[#This Row],[Column2]],[2]!Table6[NB BM_C_QTY+F],0),"")</f>
        <v>#REF!</v>
      </c>
      <c r="AF238" s="20" t="e">
        <f>IF(Table2[[#This Row],[NB BM_C_QTY+F]]="",Table2[[#This Row],[KET]],"")</f>
        <v>#REF!</v>
      </c>
      <c r="AG238" s="20" t="e">
        <f>IF(Table2[[#This Row],[Column3]]="","",AJ237)</f>
        <v>#REF!</v>
      </c>
      <c r="AH238" s="20" t="e">
        <f>IF(Table2[[#This Row],[Column3]]="","",AK237)</f>
        <v>#REF!</v>
      </c>
      <c r="AJ238" s="9">
        <v>24</v>
      </c>
      <c r="AK238" s="9" t="s">
        <v>5293</v>
      </c>
    </row>
    <row r="239" spans="1:39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5183</v>
      </c>
      <c r="D239" s="16">
        <v>1</v>
      </c>
      <c r="E239" s="16" t="s">
        <v>2034</v>
      </c>
      <c r="F239" s="16" t="e">
        <f>_xlfn.IFNA(Table2[[#This Row],[NB BM_C_QTY+F]],"")</f>
        <v>#REF!</v>
      </c>
      <c r="G239" s="24">
        <f>IF(Table2[[#This Row],[M5B]]="",Table2[[#This Row],[M5B_h]],SUM(Table2[[#This Row],[M5B_h]],Table2[[#This Row],[M5B]]))</f>
        <v>0</v>
      </c>
      <c r="H239" s="19">
        <v>0</v>
      </c>
      <c r="I239" s="94">
        <f>IF(Table2[[#This Row],[M1A]]="",0,Table2[[#This Row],[M1A]]-Table2[[#This Row],[AWAL]]-Table2[[#This Row],[M1MA]]-Table2[[#This Row],[M1KE]])</f>
        <v>-1</v>
      </c>
      <c r="J239" s="94">
        <f>SUMIF(Table6[NB BM_C_QTY+F],Table2[[#This Row],[Column2]],Table6[C])</f>
        <v>0</v>
      </c>
      <c r="K239" s="94">
        <f>-1*SUMIF(Table5[CONCAT],Table2[[#This Row],[Column2]],Table5[3])</f>
        <v>0</v>
      </c>
      <c r="L239" s="19"/>
      <c r="M239" s="16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 t="shared" si="3"/>
        <v>ARTO MORO</v>
      </c>
      <c r="Y239" s="20" t="e">
        <f>IF(Table2[[#This Row],[NB BM_C_QTY+F]]="",Table2[[#This Row],[Column32]],INDEX([1]!db[QTY X],Table2[[#This Row],[NB BM_C_QTY+F]]))</f>
        <v>#REF!</v>
      </c>
      <c r="Z239" s="20" t="e">
        <f>IF(Table2[[#This Row],[NB BM_C_QTY+F]]="",Table2[[#This Row],[Column33]],INDEX([1]!db[STN X],Table2[[#This Row],[NB BM_C_QTY+F]]))</f>
        <v>#REF!</v>
      </c>
      <c r="AA239" s="20" t="e">
        <f>INDEX([1]!db[SUPPLIER],Table2[[#This Row],[NB BM_C_QTY+F]],0)</f>
        <v>#REF!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39" s="20" t="str">
        <f>Table2[[#This Row],[CONCAT]]&amp;LOWER(SUBSTITUTE(SUBSTITUTE(SUBSTITUTE(Table2[[#This Row],[KET]]&amp;"ARTO MORO"," ",""),")",""),"(",""))</f>
        <v>pcjkpc071924lsnartomoro</v>
      </c>
      <c r="AD239" s="20" t="e">
        <f>_xlfn.IFNA(MATCH(Table2[[#This Row],[Column2]],[1]!db[NB BM_C_QTY+F],0),"")</f>
        <v>#REF!</v>
      </c>
      <c r="AE239" s="20" t="e">
        <f>_xlfn.IFNA(MATCH(Table2[[#This Row],[Column2]],[2]!Table6[NB BM_C_QTY+F],0),"")</f>
        <v>#REF!</v>
      </c>
      <c r="AF239" s="20" t="e">
        <f>IF(Table2[[#This Row],[NB BM_C_QTY+F]]="",Table2[[#This Row],[KET]],"")</f>
        <v>#REF!</v>
      </c>
      <c r="AG239" s="20" t="e">
        <f>IF(Table2[[#This Row],[Column3]]="","",AJ238)</f>
        <v>#REF!</v>
      </c>
      <c r="AH239" s="20" t="e">
        <f>IF(Table2[[#This Row],[Column3]]="","",AK238)</f>
        <v>#REF!</v>
      </c>
      <c r="AJ239" s="9">
        <v>24</v>
      </c>
      <c r="AK239" s="9" t="s">
        <v>5293</v>
      </c>
    </row>
    <row r="240" spans="1:39">
      <c r="A240" s="14" t="str">
        <f ca="1">IF(Table2[[#This Row],[TT]]&lt;1,"",(COUNT(INDIRECT("a"&amp;ROW(Table2[[#Headers],[//]])&amp;":a"&amp;ROW()-1))+1))</f>
        <v/>
      </c>
      <c r="B240" s="14">
        <v>1</v>
      </c>
      <c r="C240" s="9" t="s">
        <v>5162</v>
      </c>
      <c r="D240" s="16">
        <v>0</v>
      </c>
      <c r="E240" s="16" t="s">
        <v>2034</v>
      </c>
      <c r="F240" s="16" t="e">
        <f>_xlfn.IFNA(Table2[[#This Row],[NB BM_C_QTY+F]],"")</f>
        <v>#REF!</v>
      </c>
      <c r="G240" s="24">
        <f>IF(Table2[[#This Row],[M5B]]="",Table2[[#This Row],[M5B_h]],SUM(Table2[[#This Row],[M5B_h]],Table2[[#This Row],[M5B]]))</f>
        <v>0</v>
      </c>
      <c r="H240" s="19"/>
      <c r="I240" s="94">
        <f>IF(Table2[[#This Row],[M1A]]="",0,Table2[[#This Row],[M1A]]-Table2[[#This Row],[AWAL]]-Table2[[#This Row],[M1MA]]-Table2[[#This Row],[M1KE]])</f>
        <v>0</v>
      </c>
      <c r="J240" s="94">
        <f>SUMIF(Table6[NB BM_C_QTY+F],Table2[[#This Row],[Column2]],Table6[C])</f>
        <v>0</v>
      </c>
      <c r="K240" s="94">
        <f>-1*SUMIF(Table5[CONCAT],Table2[[#This Row],[Column2]],Table5[3])</f>
        <v>0</v>
      </c>
      <c r="L240" s="19"/>
      <c r="M240" s="17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 t="shared" si="3"/>
        <v>ARTO MORO</v>
      </c>
      <c r="Y240" s="20" t="e">
        <f>IF(Table2[[#This Row],[NB BM_C_QTY+F]]="",Table2[[#This Row],[Column32]],INDEX([1]!db[QTY X],Table2[[#This Row],[NB BM_C_QTY+F]]))</f>
        <v>#REF!</v>
      </c>
      <c r="Z240" s="20" t="e">
        <f>IF(Table2[[#This Row],[NB BM_C_QTY+F]]="",Table2[[#This Row],[Column33]],INDEX([1]!db[STN X],Table2[[#This Row],[NB BM_C_QTY+F]]))</f>
        <v>#REF!</v>
      </c>
      <c r="AA240" s="20" t="e">
        <f>INDEX([1]!db[SUPPLIER],Table2[[#This Row],[NB BM_C_QTY+F]],0)</f>
        <v>#REF!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40" s="20" t="str">
        <f>Table2[[#This Row],[CONCAT]]&amp;LOWER(SUBSTITUTE(SUBSTITUTE(SUBSTITUTE(Table2[[#This Row],[KET]]&amp;"ARTO MORO"," ",""),")",""),"(",""))</f>
        <v>pcjkpc0719fancy24lsnartomoro</v>
      </c>
      <c r="AD240" s="20" t="e">
        <f>_xlfn.IFNA(MATCH(Table2[[#This Row],[Column2]],[1]!db[NB BM_C_QTY+F],0),"")</f>
        <v>#REF!</v>
      </c>
      <c r="AE240" s="20" t="e">
        <f>_xlfn.IFNA(MATCH(Table2[[#This Row],[Column2]],[2]!Table6[NB BM_C_QTY+F],0),"")</f>
        <v>#REF!</v>
      </c>
      <c r="AF240" s="20" t="e">
        <f>IF(Table2[[#This Row],[NB BM_C_QTY+F]]="",Table2[[#This Row],[KET]],"")</f>
        <v>#REF!</v>
      </c>
      <c r="AG240" s="20" t="e">
        <f>IF(Table2[[#This Row],[Column3]]="","",AJ239)</f>
        <v>#REF!</v>
      </c>
      <c r="AH240" s="20" t="e">
        <f>IF(Table2[[#This Row],[Column3]]="","",AK239)</f>
        <v>#REF!</v>
      </c>
      <c r="AJ240" s="9">
        <v>24</v>
      </c>
      <c r="AK240" s="9" t="s">
        <v>5293</v>
      </c>
    </row>
    <row r="241" spans="1:37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5163</v>
      </c>
      <c r="D241" s="16">
        <v>0</v>
      </c>
      <c r="E241" s="16" t="s">
        <v>2034</v>
      </c>
      <c r="F241" s="16" t="e">
        <f>_xlfn.IFNA(Table2[[#This Row],[NB BM_C_QTY+F]],"")</f>
        <v>#REF!</v>
      </c>
      <c r="G241" s="24">
        <f>IF(Table2[[#This Row],[M5B]]="",Table2[[#This Row],[M5B_h]],SUM(Table2[[#This Row],[M5B_h]],Table2[[#This Row],[M5B]]))</f>
        <v>0</v>
      </c>
      <c r="H241" s="19"/>
      <c r="I241" s="94">
        <f>IF(Table2[[#This Row],[M1A]]="",0,Table2[[#This Row],[M1A]]-Table2[[#This Row],[AWAL]]-Table2[[#This Row],[M1MA]]-Table2[[#This Row],[M1KE]])</f>
        <v>0</v>
      </c>
      <c r="J241" s="94">
        <f>SUMIF(Table6[NB BM_C_QTY+F],Table2[[#This Row],[Column2]],Table6[C])</f>
        <v>0</v>
      </c>
      <c r="K241" s="94">
        <f>-1*SUMIF(Table5[CONCAT],Table2[[#This Row],[Column2]],Table5[3])</f>
        <v>0</v>
      </c>
      <c r="L241" s="19"/>
      <c r="M241" s="17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 t="shared" si="3"/>
        <v>ARTO MORO</v>
      </c>
      <c r="Y241" s="20" t="e">
        <f>IF(Table2[[#This Row],[NB BM_C_QTY+F]]="",Table2[[#This Row],[Column32]],INDEX([1]!db[QTY X],Table2[[#This Row],[NB BM_C_QTY+F]]))</f>
        <v>#REF!</v>
      </c>
      <c r="Z241" s="20" t="e">
        <f>IF(Table2[[#This Row],[NB BM_C_QTY+F]]="",Table2[[#This Row],[Column33]],INDEX([1]!db[STN X],Table2[[#This Row],[NB BM_C_QTY+F]]))</f>
        <v>#REF!</v>
      </c>
      <c r="AA241" s="20" t="e">
        <f>INDEX([1]!db[SUPPLIER],Table2[[#This Row],[NB BM_C_QTY+F]],0)</f>
        <v>#REF!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41" s="20" t="str">
        <f>Table2[[#This Row],[CONCAT]]&amp;LOWER(SUBSTITUTE(SUBSTITUTE(SUBSTITUTE(Table2[[#This Row],[KET]]&amp;"ARTO MORO"," ",""),")",""),"(",""))</f>
        <v>pcjkpc0719pl3224lsnartomoro</v>
      </c>
      <c r="AD241" s="20" t="e">
        <f>_xlfn.IFNA(MATCH(Table2[[#This Row],[Column2]],[1]!db[NB BM_C_QTY+F],0),"")</f>
        <v>#REF!</v>
      </c>
      <c r="AE241" s="20" t="e">
        <f>_xlfn.IFNA(MATCH(Table2[[#This Row],[Column2]],[2]!Table6[NB BM_C_QTY+F],0),"")</f>
        <v>#REF!</v>
      </c>
      <c r="AF241" s="20" t="e">
        <f>IF(Table2[[#This Row],[NB BM_C_QTY+F]]="",Table2[[#This Row],[KET]],"")</f>
        <v>#REF!</v>
      </c>
      <c r="AG241" s="20" t="e">
        <f>IF(Table2[[#This Row],[Column3]]="","",AJ240)</f>
        <v>#REF!</v>
      </c>
      <c r="AH241" s="20" t="e">
        <f>IF(Table2[[#This Row],[Column3]]="","",AK240)</f>
        <v>#REF!</v>
      </c>
      <c r="AJ241" s="9">
        <v>24</v>
      </c>
      <c r="AK241" s="9" t="s">
        <v>5293</v>
      </c>
    </row>
    <row r="242" spans="1:37">
      <c r="A242" s="14" t="str">
        <f ca="1">IF(Table2[[#This Row],[TT]]&lt;1,"",(COUNT(INDIRECT("a"&amp;ROW(Table2[[#Headers],[//]])&amp;":a"&amp;ROW()-1))+1))</f>
        <v/>
      </c>
      <c r="B242" s="14">
        <v>1</v>
      </c>
      <c r="C242" s="9" t="s">
        <v>5164</v>
      </c>
      <c r="D242" s="16">
        <v>0</v>
      </c>
      <c r="E242" s="16" t="s">
        <v>2034</v>
      </c>
      <c r="F242" s="16" t="e">
        <f>_xlfn.IFNA(Table2[[#This Row],[NB BM_C_QTY+F]],"")</f>
        <v>#REF!</v>
      </c>
      <c r="G242" s="24">
        <f>IF(Table2[[#This Row],[M5B]]="",Table2[[#This Row],[M5B_h]],SUM(Table2[[#This Row],[M5B_h]],Table2[[#This Row],[M5B]]))</f>
        <v>0</v>
      </c>
      <c r="H242" s="19"/>
      <c r="I242" s="94">
        <f>IF(Table2[[#This Row],[M1A]]="",0,Table2[[#This Row],[M1A]]-Table2[[#This Row],[AWAL]]-Table2[[#This Row],[M1MA]]-Table2[[#This Row],[M1KE]])</f>
        <v>0</v>
      </c>
      <c r="J242" s="94">
        <f>SUMIF(Table6[NB BM_C_QTY+F],Table2[[#This Row],[Column2]],Table6[C])</f>
        <v>0</v>
      </c>
      <c r="K242" s="94">
        <f>-1*SUMIF(Table5[CONCAT],Table2[[#This Row],[Column2]],Table5[3])</f>
        <v>0</v>
      </c>
      <c r="L242" s="19"/>
      <c r="M242" s="17" t="str">
        <f>IF(Table2[[#This Row],[M2A]]="","",SUM(Table2[[#This Row],[M2A]]-Table2[[#This Row],[M2B_h]]))</f>
        <v/>
      </c>
      <c r="O242" s="17" t="str">
        <f>IF(Table2[[#This Row],[M3A]]="","",SUM(Table2[[#This Row],[M3A]]-Table2[[#This Row],[M3B_h]]))</f>
        <v/>
      </c>
      <c r="Q242" s="17" t="str">
        <f>IF(Table2[[#This Row],[M4A]]="","",SUM(Table2[[#This Row],[M4A]]-Table2[[#This Row],[M4B_h]]))</f>
        <v/>
      </c>
      <c r="R242" s="17"/>
      <c r="S242" s="17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 t="shared" si="3"/>
        <v>ARTO MORO</v>
      </c>
      <c r="Y242" s="20" t="e">
        <f>IF(Table2[[#This Row],[NB BM_C_QTY+F]]="",Table2[[#This Row],[Column32]],INDEX([1]!db[QTY X],Table2[[#This Row],[NB BM_C_QTY+F]]))</f>
        <v>#REF!</v>
      </c>
      <c r="Z242" s="20" t="e">
        <f>IF(Table2[[#This Row],[NB BM_C_QTY+F]]="",Table2[[#This Row],[Column33]],INDEX([1]!db[STN X],Table2[[#This Row],[NB BM_C_QTY+F]]))</f>
        <v>#REF!</v>
      </c>
      <c r="AA242" s="20" t="e">
        <f>INDEX([1]!db[SUPPLIER],Table2[[#This Row],[NB BM_C_QTY+F]],0)</f>
        <v>#REF!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42" s="20" t="str">
        <f>Table2[[#This Row],[CONCAT]]&amp;LOWER(SUBSTITUTE(SUBSTITUTE(SUBSTITUTE(Table2[[#This Row],[KET]]&amp;"ARTO MORO"," ",""),")",""),"(",""))</f>
        <v>pcjkpc071932polos24lsnartomoro</v>
      </c>
      <c r="AD242" s="20" t="e">
        <f>_xlfn.IFNA(MATCH(Table2[[#This Row],[Column2]],[1]!db[NB BM_C_QTY+F],0),"")</f>
        <v>#REF!</v>
      </c>
      <c r="AE242" s="20" t="e">
        <f>_xlfn.IFNA(MATCH(Table2[[#This Row],[Column2]],[2]!Table6[NB BM_C_QTY+F],0),"")</f>
        <v>#REF!</v>
      </c>
      <c r="AF242" s="20" t="e">
        <f>IF(Table2[[#This Row],[NB BM_C_QTY+F]]="",Table2[[#This Row],[KET]],"")</f>
        <v>#REF!</v>
      </c>
      <c r="AG242" s="20" t="e">
        <f>IF(Table2[[#This Row],[Column3]]="","",AJ241)</f>
        <v>#REF!</v>
      </c>
      <c r="AH242" s="20" t="e">
        <f>IF(Table2[[#This Row],[Column3]]="","",AK241)</f>
        <v>#REF!</v>
      </c>
      <c r="AJ242" s="9">
        <v>24</v>
      </c>
      <c r="AK242" s="9" t="s">
        <v>5293</v>
      </c>
    </row>
    <row r="243" spans="1:37">
      <c r="A243" s="14" t="str">
        <f ca="1">IF(Table2[[#This Row],[TT]]&lt;1,"",(COUNT(INDIRECT("a"&amp;ROW(Table2[[#Headers],[//]])&amp;":a"&amp;ROW()-1))+1))</f>
        <v/>
      </c>
      <c r="B243" s="14">
        <v>1</v>
      </c>
      <c r="C243" s="9" t="s">
        <v>5165</v>
      </c>
      <c r="D243" s="16">
        <v>0</v>
      </c>
      <c r="E243" s="16" t="s">
        <v>2034</v>
      </c>
      <c r="F243" s="16" t="e">
        <f>_xlfn.IFNA(Table2[[#This Row],[NB BM_C_QTY+F]],"")</f>
        <v>#REF!</v>
      </c>
      <c r="G243" s="24">
        <f>IF(Table2[[#This Row],[M5B]]="",Table2[[#This Row],[M5B_h]],SUM(Table2[[#This Row],[M5B_h]],Table2[[#This Row],[M5B]]))</f>
        <v>0</v>
      </c>
      <c r="H243" s="19"/>
      <c r="I243" s="94">
        <f>IF(Table2[[#This Row],[M1A]]="",0,Table2[[#This Row],[M1A]]-Table2[[#This Row],[AWAL]]-Table2[[#This Row],[M1MA]]-Table2[[#This Row],[M1KE]])</f>
        <v>0</v>
      </c>
      <c r="J243" s="94">
        <f>SUMIF(Table6[NB BM_C_QTY+F],Table2[[#This Row],[Column2]],Table6[C])</f>
        <v>0</v>
      </c>
      <c r="K243" s="94">
        <f>-1*SUMIF(Table5[CONCAT],Table2[[#This Row],[Column2]],Table5[3])</f>
        <v>0</v>
      </c>
      <c r="L243" s="19"/>
      <c r="M243" s="16" t="str">
        <f>IF(Table2[[#This Row],[M2A]]="","",SUM(Table2[[#This Row],[M2A]]-Table2[[#This Row],[M2B_h]]))</f>
        <v/>
      </c>
      <c r="O243" s="17" t="str">
        <f>IF(Table2[[#This Row],[M3A]]="","",SUM(Table2[[#This Row],[M3A]]-Table2[[#This Row],[M3B_h]]))</f>
        <v/>
      </c>
      <c r="Q243" s="17" t="str">
        <f>IF(Table2[[#This Row],[M4A]]="","",SUM(Table2[[#This Row],[M4A]]-Table2[[#This Row],[M4B_h]]))</f>
        <v/>
      </c>
      <c r="R243" s="17"/>
      <c r="S243" s="17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 t="shared" si="3"/>
        <v>ARTO MORO</v>
      </c>
      <c r="Y243" s="20" t="e">
        <f>IF(Table2[[#This Row],[NB BM_C_QTY+F]]="",Table2[[#This Row],[Column32]],INDEX([1]!db[QTY X],Table2[[#This Row],[NB BM_C_QTY+F]]))</f>
        <v>#REF!</v>
      </c>
      <c r="Z243" s="20" t="e">
        <f>IF(Table2[[#This Row],[NB BM_C_QTY+F]]="",Table2[[#This Row],[Column33]],INDEX([1]!db[STN X],Table2[[#This Row],[NB BM_C_QTY+F]]))</f>
        <v>#REF!</v>
      </c>
      <c r="AA243" s="20" t="e">
        <f>INDEX([1]!db[SUPPLIER],Table2[[#This Row],[NB BM_C_QTY+F]],0)</f>
        <v>#REF!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43" s="20" t="str">
        <f>Table2[[#This Row],[CONCAT]]&amp;LOWER(SUBSTITUTE(SUBSTITUTE(SUBSTITUTE(Table2[[#This Row],[KET]]&amp;"ARTO MORO"," ",""),")",""),"(",""))</f>
        <v>pcjkpc071935mix24lsnartomoro</v>
      </c>
      <c r="AD243" s="20" t="e">
        <f>_xlfn.IFNA(MATCH(Table2[[#This Row],[Column2]],[1]!db[NB BM_C_QTY+F],0),"")</f>
        <v>#REF!</v>
      </c>
      <c r="AE243" s="20" t="e">
        <f>_xlfn.IFNA(MATCH(Table2[[#This Row],[Column2]],[2]!Table6[NB BM_C_QTY+F],0),"")</f>
        <v>#REF!</v>
      </c>
      <c r="AF243" s="20" t="e">
        <f>IF(Table2[[#This Row],[NB BM_C_QTY+F]]="",Table2[[#This Row],[KET]],"")</f>
        <v>#REF!</v>
      </c>
      <c r="AG243" s="20" t="e">
        <f>IF(Table2[[#This Row],[Column3]]="","",AJ242)</f>
        <v>#REF!</v>
      </c>
      <c r="AH243" s="20" t="e">
        <f>IF(Table2[[#This Row],[Column3]]="","",AK242)</f>
        <v>#REF!</v>
      </c>
      <c r="AJ243" s="9">
        <v>24</v>
      </c>
      <c r="AK243" s="9" t="s">
        <v>5293</v>
      </c>
    </row>
    <row r="244" spans="1:37">
      <c r="A244" s="14" t="str">
        <f ca="1">IF(Table2[[#This Row],[TT]]&lt;1,"",(COUNT(INDIRECT("a"&amp;ROW(Table2[[#Headers],[//]])&amp;":a"&amp;ROW()-1))+1))</f>
        <v/>
      </c>
      <c r="B244" s="14">
        <v>1</v>
      </c>
      <c r="C244" s="9" t="s">
        <v>5166</v>
      </c>
      <c r="D244" s="16">
        <v>0</v>
      </c>
      <c r="E244" s="16" t="s">
        <v>2034</v>
      </c>
      <c r="F244" s="16" t="e">
        <f>_xlfn.IFNA(Table2[[#This Row],[NB BM_C_QTY+F]],"")</f>
        <v>#REF!</v>
      </c>
      <c r="G244" s="24">
        <f>IF(Table2[[#This Row],[M5B]]="",Table2[[#This Row],[M5B_h]],SUM(Table2[[#This Row],[M5B_h]],Table2[[#This Row],[M5B]]))</f>
        <v>0</v>
      </c>
      <c r="H244" s="19"/>
      <c r="I244" s="94">
        <f>IF(Table2[[#This Row],[M1A]]="",0,Table2[[#This Row],[M1A]]-Table2[[#This Row],[AWAL]]-Table2[[#This Row],[M1MA]]-Table2[[#This Row],[M1KE]])</f>
        <v>0</v>
      </c>
      <c r="J244" s="94">
        <f>SUMIF(Table6[NB BM_C_QTY+F],Table2[[#This Row],[Column2]],Table6[C])</f>
        <v>0</v>
      </c>
      <c r="K244" s="94">
        <f>-1*SUMIF(Table5[CONCAT],Table2[[#This Row],[Column2]],Table5[3])</f>
        <v>0</v>
      </c>
      <c r="L244" s="19"/>
      <c r="M244" s="16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 t="shared" si="3"/>
        <v>ARTO MORO</v>
      </c>
      <c r="Y244" s="20" t="e">
        <f>IF(Table2[[#This Row],[NB BM_C_QTY+F]]="",Table2[[#This Row],[Column32]],INDEX([1]!db[QTY X],Table2[[#This Row],[NB BM_C_QTY+F]]))</f>
        <v>#REF!</v>
      </c>
      <c r="Z244" s="20" t="e">
        <f>IF(Table2[[#This Row],[NB BM_C_QTY+F]]="",Table2[[#This Row],[Column33]],INDEX([1]!db[STN X],Table2[[#This Row],[NB BM_C_QTY+F]]))</f>
        <v>#REF!</v>
      </c>
      <c r="AA244" s="20" t="e">
        <f>INDEX([1]!db[SUPPLIER],Table2[[#This Row],[NB BM_C_QTY+F]],0)</f>
        <v>#REF!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44" s="20" t="str">
        <f>Table2[[#This Row],[CONCAT]]&amp;LOWER(SUBSTITUTE(SUBSTITUTE(SUBSTITUTE(Table2[[#This Row],[KET]]&amp;"ARTO MORO"," ",""),")",""),"(",""))</f>
        <v>pcjkpc071935pastel24lsnartomoro</v>
      </c>
      <c r="AD244" s="20" t="e">
        <f>_xlfn.IFNA(MATCH(Table2[[#This Row],[Column2]],[1]!db[NB BM_C_QTY+F],0),"")</f>
        <v>#REF!</v>
      </c>
      <c r="AE244" s="20" t="e">
        <f>_xlfn.IFNA(MATCH(Table2[[#This Row],[Column2]],[2]!Table6[NB BM_C_QTY+F],0),"")</f>
        <v>#REF!</v>
      </c>
      <c r="AF244" s="20" t="e">
        <f>IF(Table2[[#This Row],[NB BM_C_QTY+F]]="",Table2[[#This Row],[KET]],"")</f>
        <v>#REF!</v>
      </c>
      <c r="AG244" s="20" t="e">
        <f>IF(Table2[[#This Row],[Column3]]="","",AJ243)</f>
        <v>#REF!</v>
      </c>
      <c r="AH244" s="20" t="e">
        <f>IF(Table2[[#This Row],[Column3]]="","",AK243)</f>
        <v>#REF!</v>
      </c>
      <c r="AJ244" s="9">
        <v>24</v>
      </c>
      <c r="AK244" s="9" t="s">
        <v>5293</v>
      </c>
    </row>
    <row r="245" spans="1:37">
      <c r="A245" s="9" t="str">
        <f ca="1">IF(Table2[[#This Row],[TT]]&lt;1,"",(COUNT(INDIRECT("a"&amp;ROW(Table2[[#Headers],[//]])&amp;":a"&amp;ROW()-1))+1))</f>
        <v/>
      </c>
      <c r="B245" s="9">
        <v>1</v>
      </c>
      <c r="C245" s="9" t="s">
        <v>5167</v>
      </c>
      <c r="D245" s="16">
        <v>0</v>
      </c>
      <c r="E245" s="16" t="s">
        <v>2034</v>
      </c>
      <c r="F245" s="16" t="e">
        <f>_xlfn.IFNA(Table2[[#This Row],[NB BM_C_QTY+F]],"")</f>
        <v>#REF!</v>
      </c>
      <c r="G245" s="24">
        <f>IF(Table2[[#This Row],[M5B]]="",Table2[[#This Row],[M5B_h]],SUM(Table2[[#This Row],[M5B_h]],Table2[[#This Row],[M5B]]))</f>
        <v>0</v>
      </c>
      <c r="H245" s="18"/>
      <c r="I245" s="94">
        <f>IF(Table2[[#This Row],[M1A]]="",0,Table2[[#This Row],[M1A]]-Table2[[#This Row],[AWAL]]-Table2[[#This Row],[M1MA]]-Table2[[#This Row],[M1KE]])</f>
        <v>0</v>
      </c>
      <c r="J245" s="94">
        <f>SUMIF(Table6[NB BM_C_QTY+F],Table2[[#This Row],[Column2]],Table6[C])</f>
        <v>0</v>
      </c>
      <c r="K245" s="94">
        <f>-1*SUMIF(Table5[CONCAT],Table2[[#This Row],[Column2]],Table5[3])</f>
        <v>0</v>
      </c>
      <c r="L245" s="18"/>
      <c r="M245" s="16" t="str">
        <f>IF(Table2[[#This Row],[M2A]]="","",SUM(Table2[[#This Row],[M2A]]-Table2[[#This Row],[M2B_h]]))</f>
        <v/>
      </c>
      <c r="O245" s="16" t="str">
        <f>IF(Table2[[#This Row],[M3A]]="","",SUM(Table2[[#This Row],[M3A]]-Table2[[#This Row],[M3B_h]]))</f>
        <v/>
      </c>
      <c r="P245" s="9"/>
      <c r="Q245" s="16" t="str">
        <f>IF(Table2[[#This Row],[M4A]]="","",SUM(Table2[[#This Row],[M4A]]-Table2[[#This Row],[M4B_h]]))</f>
        <v/>
      </c>
      <c r="S245" s="16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 t="shared" si="3"/>
        <v>ARTO MORO</v>
      </c>
      <c r="Y245" s="20" t="e">
        <f>IF(Table2[[#This Row],[NB BM_C_QTY+F]]="",Table2[[#This Row],[Column32]],INDEX([1]!db[QTY X],Table2[[#This Row],[NB BM_C_QTY+F]]))</f>
        <v>#REF!</v>
      </c>
      <c r="Z245" s="20" t="e">
        <f>IF(Table2[[#This Row],[NB BM_C_QTY+F]]="",Table2[[#This Row],[Column33]],INDEX([1]!db[STN X],Table2[[#This Row],[NB BM_C_QTY+F]]))</f>
        <v>#REF!</v>
      </c>
      <c r="AA245" s="20" t="e">
        <f>INDEX([1]!db[SUPPLIER],Table2[[#This Row],[NB BM_C_QTY+F]],0)</f>
        <v>#REF!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45" s="20" t="str">
        <f>Table2[[#This Row],[CONCAT]]&amp;LOWER(SUBSTITUTE(SUBSTITUTE(SUBSTITUTE(Table2[[#This Row],[KET]]&amp;"ARTO MORO"," ",""),")",""),"(",""))</f>
        <v>pcjkpc071935polos24lsnartomoro</v>
      </c>
      <c r="AD245" s="20" t="e">
        <f>_xlfn.IFNA(MATCH(Table2[[#This Row],[Column2]],[1]!db[NB BM_C_QTY+F],0),"")</f>
        <v>#REF!</v>
      </c>
      <c r="AE245" s="20" t="e">
        <f>_xlfn.IFNA(MATCH(Table2[[#This Row],[Column2]],[2]!Table6[NB BM_C_QTY+F],0),"")</f>
        <v>#REF!</v>
      </c>
      <c r="AF245" s="20" t="e">
        <f>IF(Table2[[#This Row],[NB BM_C_QTY+F]]="",Table2[[#This Row],[KET]],"")</f>
        <v>#REF!</v>
      </c>
      <c r="AG245" s="20" t="e">
        <f>IF(Table2[[#This Row],[Column3]]="","",AJ244)</f>
        <v>#REF!</v>
      </c>
      <c r="AH245" s="20" t="e">
        <f>IF(Table2[[#This Row],[Column3]]="","",AK244)</f>
        <v>#REF!</v>
      </c>
      <c r="AJ245" s="9">
        <v>24</v>
      </c>
      <c r="AK245" s="9" t="s">
        <v>5293</v>
      </c>
    </row>
    <row r="246" spans="1:37">
      <c r="A246" s="9" t="str">
        <f ca="1">IF(Table2[[#This Row],[TT]]&lt;1,"",(COUNT(INDIRECT("a"&amp;ROW(Table2[[#Headers],[//]])&amp;":a"&amp;ROW()-1))+1))</f>
        <v/>
      </c>
      <c r="B246" s="9">
        <v>1</v>
      </c>
      <c r="C246" s="9" t="s">
        <v>5168</v>
      </c>
      <c r="D246" s="16">
        <v>0</v>
      </c>
      <c r="E246" s="16" t="s">
        <v>2034</v>
      </c>
      <c r="F246" s="16" t="e">
        <f>_xlfn.IFNA(Table2[[#This Row],[NB BM_C_QTY+F]],"")</f>
        <v>#REF!</v>
      </c>
      <c r="G246" s="24">
        <f>IF(Table2[[#This Row],[M5B]]="",Table2[[#This Row],[M5B_h]],SUM(Table2[[#This Row],[M5B_h]],Table2[[#This Row],[M5B]]))</f>
        <v>0</v>
      </c>
      <c r="H246" s="18"/>
      <c r="I246" s="94">
        <f>IF(Table2[[#This Row],[M1A]]="",0,Table2[[#This Row],[M1A]]-Table2[[#This Row],[AWAL]]-Table2[[#This Row],[M1MA]]-Table2[[#This Row],[M1KE]])</f>
        <v>0</v>
      </c>
      <c r="J246" s="94">
        <f>SUMIF(Table6[NB BM_C_QTY+F],Table2[[#This Row],[Column2]],Table6[C])</f>
        <v>0</v>
      </c>
      <c r="K246" s="94">
        <f>-1*SUMIF(Table5[CONCAT],Table2[[#This Row],[Column2]],Table5[3])</f>
        <v>0</v>
      </c>
      <c r="L246" s="18"/>
      <c r="M246" s="16" t="str">
        <f>IF(Table2[[#This Row],[M2A]]="","",SUM(Table2[[#This Row],[M2A]]-Table2[[#This Row],[M2B_h]]))</f>
        <v/>
      </c>
      <c r="O246" s="16" t="str">
        <f>IF(Table2[[#This Row],[M3A]]="","",SUM(Table2[[#This Row],[M3A]]-Table2[[#This Row],[M3B_h]]))</f>
        <v/>
      </c>
      <c r="P246" s="9"/>
      <c r="Q246" s="16" t="str">
        <f>IF(Table2[[#This Row],[M4A]]="","",SUM(Table2[[#This Row],[M4A]]-Table2[[#This Row],[M4B_h]]))</f>
        <v/>
      </c>
      <c r="S246" s="16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 t="shared" si="3"/>
        <v>ARTO MORO</v>
      </c>
      <c r="Y246" s="20" t="e">
        <f>IF(Table2[[#This Row],[NB BM_C_QTY+F]]="",Table2[[#This Row],[Column32]],INDEX([1]!db[QTY X],Table2[[#This Row],[NB BM_C_QTY+F]]))</f>
        <v>#REF!</v>
      </c>
      <c r="Z246" s="20" t="e">
        <f>IF(Table2[[#This Row],[NB BM_C_QTY+F]]="",Table2[[#This Row],[Column33]],INDEX([1]!db[STN X],Table2[[#This Row],[NB BM_C_QTY+F]]))</f>
        <v>#REF!</v>
      </c>
      <c r="AA246" s="20" t="e">
        <f>INDEX([1]!db[SUPPLIER],Table2[[#This Row],[NB BM_C_QTY+F]],0)</f>
        <v>#REF!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46" s="20" t="str">
        <f>Table2[[#This Row],[CONCAT]]&amp;LOWER(SUBSTITUTE(SUBSTITUTE(SUBSTITUTE(Table2[[#This Row],[KET]]&amp;"ARTO MORO"," ",""),")",""),"(",""))</f>
        <v>pcjkpc0719ac36afanimalcalender24lsnartomoro</v>
      </c>
      <c r="AD246" s="20" t="e">
        <f>_xlfn.IFNA(MATCH(Table2[[#This Row],[Column2]],[1]!db[NB BM_C_QTY+F],0),"")</f>
        <v>#REF!</v>
      </c>
      <c r="AE246" s="20" t="e">
        <f>_xlfn.IFNA(MATCH(Table2[[#This Row],[Column2]],[2]!Table6[NB BM_C_QTY+F],0),"")</f>
        <v>#REF!</v>
      </c>
      <c r="AF246" s="20" t="e">
        <f>IF(Table2[[#This Row],[NB BM_C_QTY+F]]="",Table2[[#This Row],[KET]],"")</f>
        <v>#REF!</v>
      </c>
      <c r="AG246" s="20" t="e">
        <f>IF(Table2[[#This Row],[Column3]]="","",AJ245)</f>
        <v>#REF!</v>
      </c>
      <c r="AH246" s="20" t="e">
        <f>IF(Table2[[#This Row],[Column3]]="","",AK245)</f>
        <v>#REF!</v>
      </c>
      <c r="AJ246" s="9">
        <v>288</v>
      </c>
      <c r="AK246" s="9" t="s">
        <v>5300</v>
      </c>
    </row>
    <row r="247" spans="1:37">
      <c r="A247" s="14" t="str">
        <f ca="1">IF(Table2[[#This Row],[TT]]&lt;1,"",(COUNT(INDIRECT("a"&amp;ROW(Table2[[#Headers],[//]])&amp;":a"&amp;ROW()-1))+1))</f>
        <v/>
      </c>
      <c r="B247" s="14">
        <v>1</v>
      </c>
      <c r="C247" s="9" t="s">
        <v>5169</v>
      </c>
      <c r="D247" s="16">
        <v>0</v>
      </c>
      <c r="E247" s="16" t="s">
        <v>2719</v>
      </c>
      <c r="F247" s="16" t="e">
        <f>_xlfn.IFNA(Table2[[#This Row],[NB BM_C_QTY+F]],"")</f>
        <v>#REF!</v>
      </c>
      <c r="G247" s="24">
        <f>IF(Table2[[#This Row],[M5B]]="",Table2[[#This Row],[M5B_h]],SUM(Table2[[#This Row],[M5B_h]],Table2[[#This Row],[M5B]]))</f>
        <v>0</v>
      </c>
      <c r="H247" s="19"/>
      <c r="I247" s="94">
        <f>IF(Table2[[#This Row],[M1A]]="",0,Table2[[#This Row],[M1A]]-Table2[[#This Row],[AWAL]]-Table2[[#This Row],[M1MA]]-Table2[[#This Row],[M1KE]])</f>
        <v>0</v>
      </c>
      <c r="J247" s="94">
        <f>SUMIF(Table6[NB BM_C_QTY+F],Table2[[#This Row],[Column2]],Table6[C])</f>
        <v>0</v>
      </c>
      <c r="K247" s="94">
        <f>-1*SUMIF(Table5[CONCAT],Table2[[#This Row],[Column2]],Table5[3])</f>
        <v>0</v>
      </c>
      <c r="L247" s="19"/>
      <c r="M247" s="17" t="str">
        <f>IF(Table2[[#This Row],[M2A]]="","",SUM(Table2[[#This Row],[M2A]]-Table2[[#This Row],[M2B_h]]))</f>
        <v/>
      </c>
      <c r="O247" s="17" t="str">
        <f>IF(Table2[[#This Row],[M3A]]="","",SUM(Table2[[#This Row],[M3A]]-Table2[[#This Row],[M3B_h]]))</f>
        <v/>
      </c>
      <c r="Q247" s="17" t="str">
        <f>IF(Table2[[#This Row],[M4A]]="","",SUM(Table2[[#This Row],[M4A]]-Table2[[#This Row],[M4B_h]]))</f>
        <v/>
      </c>
      <c r="R247" s="17"/>
      <c r="S247" s="17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 t="shared" si="3"/>
        <v>ARTO MORO</v>
      </c>
      <c r="Y247" s="20" t="e">
        <f>IF(Table2[[#This Row],[NB BM_C_QTY+F]]="",Table2[[#This Row],[Column32]],INDEX([1]!db[QTY X],Table2[[#This Row],[NB BM_C_QTY+F]]))</f>
        <v>#REF!</v>
      </c>
      <c r="Z247" s="20" t="e">
        <f>IF(Table2[[#This Row],[NB BM_C_QTY+F]]="",Table2[[#This Row],[Column33]],INDEX([1]!db[STN X],Table2[[#This Row],[NB BM_C_QTY+F]]))</f>
        <v>#REF!</v>
      </c>
      <c r="AA247" s="20" t="e">
        <f>INDEX([1]!db[SUPPLIER],Table2[[#This Row],[NB BM_C_QTY+F]],0)</f>
        <v>#REF!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47" s="20" t="str">
        <f>Table2[[#This Row],[CONCAT]]&amp;LOWER(SUBSTITUTE(SUBSTITUTE(SUBSTITUTE(Table2[[#This Row],[KET]]&amp;"ARTO MORO"," ",""),")",""),"(",""))</f>
        <v>pcjkpc0719gz34afgozzy288pcsartomoro</v>
      </c>
      <c r="AD247" s="20" t="e">
        <f>_xlfn.IFNA(MATCH(Table2[[#This Row],[Column2]],[1]!db[NB BM_C_QTY+F],0),"")</f>
        <v>#REF!</v>
      </c>
      <c r="AE247" s="20" t="e">
        <f>_xlfn.IFNA(MATCH(Table2[[#This Row],[Column2]],[2]!Table6[NB BM_C_QTY+F],0),"")</f>
        <v>#REF!</v>
      </c>
      <c r="AF247" s="20" t="e">
        <f>IF(Table2[[#This Row],[NB BM_C_QTY+F]]="",Table2[[#This Row],[KET]],"")</f>
        <v>#REF!</v>
      </c>
      <c r="AG247" s="20" t="e">
        <f>IF(Table2[[#This Row],[Column3]]="","",AJ246)</f>
        <v>#REF!</v>
      </c>
      <c r="AH247" s="20" t="e">
        <f>IF(Table2[[#This Row],[Column3]]="","",AK246)</f>
        <v>#REF!</v>
      </c>
      <c r="AJ247" s="9">
        <v>288</v>
      </c>
      <c r="AK247" s="9" t="s">
        <v>5300</v>
      </c>
    </row>
    <row r="248" spans="1:37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5172</v>
      </c>
      <c r="D248" s="16">
        <v>0</v>
      </c>
      <c r="E248" s="16" t="s">
        <v>2719</v>
      </c>
      <c r="F248" s="17" t="e">
        <f>_xlfn.IFNA(Table2[[#This Row],[NB BM_C_QTY+F]],"")</f>
        <v>#REF!</v>
      </c>
      <c r="G248" s="24">
        <f>IF(Table2[[#This Row],[M5B]]="",Table2[[#This Row],[M5B_h]],SUM(Table2[[#This Row],[M5B_h]],Table2[[#This Row],[M5B]]))</f>
        <v>0</v>
      </c>
      <c r="H248" s="19"/>
      <c r="I248" s="94">
        <f>IF(Table2[[#This Row],[M1A]]="",0,Table2[[#This Row],[M1A]]-Table2[[#This Row],[AWAL]]-Table2[[#This Row],[M1MA]]-Table2[[#This Row],[M1KE]])</f>
        <v>0</v>
      </c>
      <c r="J248" s="94">
        <f>SUMIF(Table6[NB BM_C_QTY+F],Table2[[#This Row],[Column2]],Table6[C])</f>
        <v>0</v>
      </c>
      <c r="K248" s="94">
        <f>-1*SUMIF(Table5[CONCAT],Table2[[#This Row],[Column2]],Table5[3])</f>
        <v>0</v>
      </c>
      <c r="L248" s="19"/>
      <c r="M248" s="17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P248" s="25"/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 t="shared" si="3"/>
        <v>ARTO MORO</v>
      </c>
      <c r="Y248" s="20" t="e">
        <f>IF(Table2[[#This Row],[NB BM_C_QTY+F]]="",Table2[[#This Row],[Column32]],INDEX([1]!db[QTY X],Table2[[#This Row],[NB BM_C_QTY+F]]))</f>
        <v>#REF!</v>
      </c>
      <c r="Z248" s="20" t="e">
        <f>IF(Table2[[#This Row],[NB BM_C_QTY+F]]="",Table2[[#This Row],[Column33]],INDEX([1]!db[STN X],Table2[[#This Row],[NB BM_C_QTY+F]]))</f>
        <v>#REF!</v>
      </c>
      <c r="AA248" s="20" t="e">
        <f>INDEX([1]!db[SUPPLIER],Table2[[#This Row],[NB BM_C_QTY+F]],0)</f>
        <v>#REF!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48" s="20" t="str">
        <f>Table2[[#This Row],[CONCAT]]&amp;LOWER(SUBSTITUTE(SUBSTITUTE(SUBSTITUTE(Table2[[#This Row],[KET]]&amp;"ARTO MORO"," ",""),")",""),"(",""))</f>
        <v>pcjkpc0719tv33aftravel288pcsartomoro</v>
      </c>
      <c r="AD248" s="20" t="e">
        <f>_xlfn.IFNA(MATCH(Table2[[#This Row],[Column2]],[1]!db[NB BM_C_QTY+F],0),"")</f>
        <v>#REF!</v>
      </c>
      <c r="AE248" s="20" t="e">
        <f>_xlfn.IFNA(MATCH(Table2[[#This Row],[Column2]],[2]!Table6[NB BM_C_QTY+F],0),"")</f>
        <v>#REF!</v>
      </c>
      <c r="AF248" s="20" t="e">
        <f>IF(Table2[[#This Row],[NB BM_C_QTY+F]]="",Table2[[#This Row],[KET]],"")</f>
        <v>#REF!</v>
      </c>
      <c r="AG248" s="20" t="e">
        <f>IF(Table2[[#This Row],[Column3]]="","",AJ247)</f>
        <v>#REF!</v>
      </c>
      <c r="AH248" s="20" t="e">
        <f>IF(Table2[[#This Row],[Column3]]="","",AK247)</f>
        <v>#REF!</v>
      </c>
      <c r="AJ248" s="9">
        <v>24</v>
      </c>
      <c r="AK248" s="9" t="s">
        <v>5293</v>
      </c>
    </row>
    <row r="249" spans="1:37">
      <c r="A249" s="9" t="str">
        <f ca="1">IF(Table2[[#This Row],[TT]]&lt;1,"",(COUNT(INDIRECT("a"&amp;ROW(Table2[[#Headers],[//]])&amp;":a"&amp;ROW()-1))+1))</f>
        <v/>
      </c>
      <c r="B249" s="9">
        <v>1</v>
      </c>
      <c r="C249" s="9" t="s">
        <v>5170</v>
      </c>
      <c r="D249" s="16">
        <v>0</v>
      </c>
      <c r="E249" s="16" t="s">
        <v>2034</v>
      </c>
      <c r="F249" s="16" t="e">
        <f>_xlfn.IFNA(Table2[[#This Row],[NB BM_C_QTY+F]],"")</f>
        <v>#REF!</v>
      </c>
      <c r="G249" s="24">
        <f>IF(Table2[[#This Row],[M5B]]="",Table2[[#This Row],[M5B_h]],SUM(Table2[[#This Row],[M5B_h]],Table2[[#This Row],[M5B]]))</f>
        <v>0</v>
      </c>
      <c r="H249" s="18"/>
      <c r="I249" s="94">
        <f>IF(Table2[[#This Row],[M1A]]="",0,Table2[[#This Row],[M1A]]-Table2[[#This Row],[AWAL]]-Table2[[#This Row],[M1MA]]-Table2[[#This Row],[M1KE]])</f>
        <v>0</v>
      </c>
      <c r="J249" s="94">
        <f>SUMIF(Table6[NB BM_C_QTY+F],Table2[[#This Row],[Column2]],Table6[C])</f>
        <v>0</v>
      </c>
      <c r="K249" s="94">
        <f>-1*SUMIF(Table5[CONCAT],Table2[[#This Row],[Column2]],Table5[3])</f>
        <v>0</v>
      </c>
      <c r="L249" s="18"/>
      <c r="M249" s="16" t="str">
        <f>IF(Table2[[#This Row],[M2A]]="","",SUM(Table2[[#This Row],[M2A]]-Table2[[#This Row],[M2B_h]]))</f>
        <v/>
      </c>
      <c r="O249" s="16" t="str">
        <f>IF(Table2[[#This Row],[M3A]]="","",SUM(Table2[[#This Row],[M3A]]-Table2[[#This Row],[M3B_h]]))</f>
        <v/>
      </c>
      <c r="P249" s="9"/>
      <c r="Q249" s="16" t="str">
        <f>IF(Table2[[#This Row],[M4A]]="","",SUM(Table2[[#This Row],[M4A]]-Table2[[#This Row],[M4B_h]]))</f>
        <v/>
      </c>
      <c r="S249" s="16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0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 t="shared" si="3"/>
        <v>ARTO MORO</v>
      </c>
      <c r="Y249" s="20" t="e">
        <f>IF(Table2[[#This Row],[NB BM_C_QTY+F]]="",Table2[[#This Row],[Column32]],INDEX([1]!db[QTY X],Table2[[#This Row],[NB BM_C_QTY+F]]))</f>
        <v>#REF!</v>
      </c>
      <c r="Z249" s="20" t="e">
        <f>IF(Table2[[#This Row],[NB BM_C_QTY+F]]="",Table2[[#This Row],[Column33]],INDEX([1]!db[STN X],Table2[[#This Row],[NB BM_C_QTY+F]]))</f>
        <v>#REF!</v>
      </c>
      <c r="AA249" s="20" t="e">
        <f>INDEX([1]!db[SUPPLIER],Table2[[#This Row],[NB BM_C_QTY+F]],0)</f>
        <v>#REF!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249" s="20" t="str">
        <f>Table2[[#This Row],[CONCAT]]&amp;LOWER(SUBSTITUTE(SUBSTITUTE(SUBSTITUTE(Table2[[#This Row],[KET]]&amp;"ARTO MORO"," ",""),")",""),"(",""))</f>
        <v>pckenko0719fancy24lsnartomoro</v>
      </c>
      <c r="AD249" s="20" t="e">
        <f>_xlfn.IFNA(MATCH(Table2[[#This Row],[Column2]],[1]!db[NB BM_C_QTY+F],0),"")</f>
        <v>#REF!</v>
      </c>
      <c r="AE249" s="20" t="e">
        <f>_xlfn.IFNA(MATCH(Table2[[#This Row],[Column2]],[2]!Table6[NB BM_C_QTY+F],0),"")</f>
        <v>#REF!</v>
      </c>
      <c r="AF249" s="20" t="e">
        <f>IF(Table2[[#This Row],[NB BM_C_QTY+F]]="",Table2[[#This Row],[KET]],"")</f>
        <v>#REF!</v>
      </c>
      <c r="AG249" s="20" t="e">
        <f>IF(Table2[[#This Row],[Column3]]="","",AJ248)</f>
        <v>#REF!</v>
      </c>
      <c r="AH249" s="20" t="e">
        <f>IF(Table2[[#This Row],[Column3]]="","",AK248)</f>
        <v>#REF!</v>
      </c>
      <c r="AJ249" s="9">
        <v>24</v>
      </c>
      <c r="AK249" s="9" t="s">
        <v>5293</v>
      </c>
    </row>
    <row r="250" spans="1:37">
      <c r="A250" s="9" t="str">
        <f ca="1">IF(Table2[[#This Row],[TT]]&lt;1,"",(COUNT(INDIRECT("a"&amp;ROW(Table2[[#Headers],[//]])&amp;":a"&amp;ROW()-1))+1))</f>
        <v/>
      </c>
      <c r="B250" s="9">
        <v>1</v>
      </c>
      <c r="C250" s="9" t="s">
        <v>3429</v>
      </c>
      <c r="D250" s="16">
        <v>0</v>
      </c>
      <c r="E250" s="16" t="s">
        <v>2034</v>
      </c>
      <c r="F250" s="16" t="e">
        <f>_xlfn.IFNA(Table2[[#This Row],[NB BM_C_QTY+F]],"")</f>
        <v>#REF!</v>
      </c>
      <c r="G250" s="24">
        <f>IF(Table2[[#This Row],[M5B]]="",Table2[[#This Row],[M5B_h]],SUM(Table2[[#This Row],[M5B_h]],Table2[[#This Row],[M5B]]))</f>
        <v>0</v>
      </c>
      <c r="H250" s="18"/>
      <c r="I250" s="94">
        <f>IF(Table2[[#This Row],[M1A]]="",0,Table2[[#This Row],[M1A]]-Table2[[#This Row],[AWAL]]-Table2[[#This Row],[M1MA]]-Table2[[#This Row],[M1KE]])</f>
        <v>0</v>
      </c>
      <c r="J250" s="94">
        <f>SUMIF(Table6[NB BM_C_QTY+F],Table2[[#This Row],[Column2]],Table6[C])</f>
        <v>0</v>
      </c>
      <c r="K250" s="94">
        <f>-1*SUMIF(Table5[CONCAT],Table2[[#This Row],[Column2]],Table5[3])</f>
        <v>0</v>
      </c>
      <c r="L250" s="18"/>
      <c r="M250" s="16" t="str">
        <f>IF(Table2[[#This Row],[M2A]]="","",SUM(Table2[[#This Row],[M2A]]-Table2[[#This Row],[M2B_h]]))</f>
        <v/>
      </c>
      <c r="O250" s="16" t="str">
        <f>IF(Table2[[#This Row],[M3A]]="","",SUM(Table2[[#This Row],[M3A]]-Table2[[#This Row],[M3B_h]]))</f>
        <v/>
      </c>
      <c r="P250" s="9"/>
      <c r="Q250" s="16" t="str">
        <f>IF(Table2[[#This Row],[M4A]]="","",SUM(Table2[[#This Row],[M4A]]-Table2[[#This Row],[M4B_h]]))</f>
        <v/>
      </c>
      <c r="S250" s="16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 t="shared" si="3"/>
        <v>ARTO MORO</v>
      </c>
      <c r="Y250" s="20" t="e">
        <f>IF(Table2[[#This Row],[NB BM_C_QTY+F]]="",Table2[[#This Row],[Column32]],INDEX([1]!db[QTY X],Table2[[#This Row],[NB BM_C_QTY+F]]))</f>
        <v>#REF!</v>
      </c>
      <c r="Z250" s="20" t="e">
        <f>IF(Table2[[#This Row],[NB BM_C_QTY+F]]="",Table2[[#This Row],[Column33]],INDEX([1]!db[STN X],Table2[[#This Row],[NB BM_C_QTY+F]]))</f>
        <v>#REF!</v>
      </c>
      <c r="AA250" s="20" t="e">
        <f>INDEX([1]!db[SUPPLIER],Table2[[#This Row],[NB BM_C_QTY+F]],0)</f>
        <v>#REF!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250" s="20" t="str">
        <f>Table2[[#This Row],[CONCAT]]&amp;LOWER(SUBSTITUTE(SUBSTITUTE(SUBSTITUTE(Table2[[#This Row],[KET]]&amp;"ARTO MORO"," ",""),")",""),"(",""))</f>
        <v>pckenko0719pastel24lsnartomoro</v>
      </c>
      <c r="AD250" s="20" t="e">
        <f>_xlfn.IFNA(MATCH(Table2[[#This Row],[Column2]],[1]!db[NB BM_C_QTY+F],0),"")</f>
        <v>#REF!</v>
      </c>
      <c r="AE250" s="20" t="e">
        <f>_xlfn.IFNA(MATCH(Table2[[#This Row],[Column2]],[2]!Table6[NB BM_C_QTY+F],0),"")</f>
        <v>#REF!</v>
      </c>
      <c r="AF250" s="20" t="e">
        <f>IF(Table2[[#This Row],[NB BM_C_QTY+F]]="",Table2[[#This Row],[KET]],"")</f>
        <v>#REF!</v>
      </c>
      <c r="AG250" s="20" t="e">
        <f>IF(Table2[[#This Row],[Column3]]="","",AJ249)</f>
        <v>#REF!</v>
      </c>
      <c r="AH250" s="20" t="e">
        <f>IF(Table2[[#This Row],[Column3]]="","",AK249)</f>
        <v>#REF!</v>
      </c>
      <c r="AJ250" s="9">
        <v>24</v>
      </c>
      <c r="AK250" s="9" t="s">
        <v>5293</v>
      </c>
    </row>
    <row r="251" spans="1:37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5115</v>
      </c>
      <c r="D251" s="16">
        <v>0</v>
      </c>
      <c r="E251" s="16" t="s">
        <v>2034</v>
      </c>
      <c r="F251" s="17" t="e">
        <f>_xlfn.IFNA(Table2[[#This Row],[NB BM_C_QTY+F]],"")</f>
        <v>#REF!</v>
      </c>
      <c r="G251" s="24">
        <f>IF(Table2[[#This Row],[M5B]]="",Table2[[#This Row],[M5B_h]],SUM(Table2[[#This Row],[M5B_h]],Table2[[#This Row],[M5B]]))</f>
        <v>0</v>
      </c>
      <c r="H251" s="19"/>
      <c r="I251" s="94">
        <f>IF(Table2[[#This Row],[M1A]]="",0,Table2[[#This Row],[M1A]]-Table2[[#This Row],[AWAL]]-Table2[[#This Row],[M1MA]]-Table2[[#This Row],[M1KE]])</f>
        <v>0</v>
      </c>
      <c r="J251" s="94">
        <f>SUMIF(Table6[NB BM_C_QTY+F],Table2[[#This Row],[Column2]],Table6[C])</f>
        <v>0</v>
      </c>
      <c r="K251" s="94">
        <f>-1*SUMIF(Table5[CONCAT],Table2[[#This Row],[Column2]],Table5[3])</f>
        <v>0</v>
      </c>
      <c r="L251" s="19"/>
      <c r="M251" s="17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P251" s="25"/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 t="shared" si="3"/>
        <v>ARTO MORO</v>
      </c>
      <c r="Y251" s="20" t="e">
        <f>IF(Table2[[#This Row],[NB BM_C_QTY+F]]="",Table2[[#This Row],[Column32]],INDEX([1]!db[QTY X],Table2[[#This Row],[NB BM_C_QTY+F]]))</f>
        <v>#REF!</v>
      </c>
      <c r="Z251" s="20" t="e">
        <f>IF(Table2[[#This Row],[NB BM_C_QTY+F]]="",Table2[[#This Row],[Column33]],INDEX([1]!db[STN X],Table2[[#This Row],[NB BM_C_QTY+F]]))</f>
        <v>#REF!</v>
      </c>
      <c r="AA251" s="20" t="e">
        <f>INDEX([1]!db[SUPPLIER],Table2[[#This Row],[NB BM_C_QTY+F]],0)</f>
        <v>#REF!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251" s="20" t="str">
        <f>Table2[[#This Row],[CONCAT]]&amp;LOWER(SUBSTITUTE(SUBSTITUTE(SUBSTITUTE(Table2[[#This Row],[KET]]&amp;"ARTO MORO"," ",""),")",""),"(",""))</f>
        <v>pckenkopc0719ur24lsnartomoro</v>
      </c>
      <c r="AD251" s="20" t="e">
        <f>_xlfn.IFNA(MATCH(Table2[[#This Row],[Column2]],[1]!db[NB BM_C_QTY+F],0),"")</f>
        <v>#REF!</v>
      </c>
      <c r="AE251" s="20" t="e">
        <f>_xlfn.IFNA(MATCH(Table2[[#This Row],[Column2]],[2]!Table6[NB BM_C_QTY+F],0),"")</f>
        <v>#REF!</v>
      </c>
      <c r="AF251" s="20" t="e">
        <f>IF(Table2[[#This Row],[NB BM_C_QTY+F]]="",Table2[[#This Row],[KET]],"")</f>
        <v>#REF!</v>
      </c>
      <c r="AG251" s="20" t="e">
        <f>IF(Table2[[#This Row],[Column3]]="","",AJ250)</f>
        <v>#REF!</v>
      </c>
      <c r="AH251" s="20" t="e">
        <f>IF(Table2[[#This Row],[Column3]]="","",AK250)</f>
        <v>#REF!</v>
      </c>
      <c r="AJ251" s="9">
        <v>144</v>
      </c>
      <c r="AK251" s="9" t="s">
        <v>5300</v>
      </c>
    </row>
    <row r="252" spans="1:37">
      <c r="A252" s="9">
        <f ca="1">IF(Table2[[#This Row],[TT]]&lt;1,"",(COUNT(INDIRECT("a"&amp;ROW(Table2[[#Headers],[//]])&amp;":a"&amp;ROW()-1))+1))</f>
        <v>82</v>
      </c>
      <c r="C252" s="9" t="s">
        <v>5075</v>
      </c>
      <c r="D252" s="16">
        <v>53</v>
      </c>
      <c r="E252" s="16" t="s">
        <v>2173</v>
      </c>
      <c r="F252" s="16" t="e">
        <f>_xlfn.IFNA(Table2[[#This Row],[NB BM_C_QTY+F]],"")</f>
        <v>#REF!</v>
      </c>
      <c r="G252" s="24">
        <f>IF(Table2[[#This Row],[M5B]]="",Table2[[#This Row],[M5B_h]],SUM(Table2[[#This Row],[M5B_h]],Table2[[#This Row],[M5B]]))</f>
        <v>53</v>
      </c>
      <c r="H252" s="18"/>
      <c r="I252" s="94">
        <f>IF(Table2[[#This Row],[M1A]]="",0,Table2[[#This Row],[M1A]]-Table2[[#This Row],[AWAL]]-Table2[[#This Row],[M1MA]]-Table2[[#This Row],[M1KE]])</f>
        <v>0</v>
      </c>
      <c r="J252" s="94">
        <f>SUMIF(Table6[NB BM_C_QTY+F],Table2[[#This Row],[Column2]],Table6[C])</f>
        <v>0</v>
      </c>
      <c r="K252" s="94">
        <f>-1*SUMIF(Table5[CONCAT],Table2[[#This Row],[Column2]],Table5[3])</f>
        <v>0</v>
      </c>
      <c r="L252" s="18"/>
      <c r="M252" s="16" t="str">
        <f>IF(Table2[[#This Row],[M2A]]="","",SUM(Table2[[#This Row],[M2A]]-Table2[[#This Row],[M2B_h]]))</f>
        <v/>
      </c>
      <c r="O252" s="16" t="str">
        <f>IF(Table2[[#This Row],[M3A]]="","",SUM(Table2[[#This Row],[M3A]]-Table2[[#This Row],[M3B_h]]))</f>
        <v/>
      </c>
      <c r="P252" s="9"/>
      <c r="Q252" s="16" t="str">
        <f>IF(Table2[[#This Row],[M4A]]="","",SUM(Table2[[#This Row],[M4A]]-Table2[[#This Row],[M4B_h]]))</f>
        <v/>
      </c>
      <c r="S252" s="16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53</v>
      </c>
      <c r="U252" s="20">
        <f>SUM(Table2[[#This Row],[M2B]],Table2[[#This Row],[M2B_h]])</f>
        <v>53</v>
      </c>
      <c r="V252" s="20">
        <f>SUM(Table2[[#This Row],[M3B]],Table2[[#This Row],[M3B_h]])</f>
        <v>53</v>
      </c>
      <c r="W252" s="20">
        <f>SUM(Table2[[#This Row],[M4B]],Table2[[#This Row],[M4B_h]])</f>
        <v>53</v>
      </c>
      <c r="X252" s="20" t="str">
        <f t="shared" si="3"/>
        <v>ARTO MORO</v>
      </c>
      <c r="Y252" s="20" t="e">
        <f>IF(Table2[[#This Row],[NB BM_C_QTY+F]]="",Table2[[#This Row],[Column32]],INDEX([1]!db[QTY X],Table2[[#This Row],[NB BM_C_QTY+F]]))</f>
        <v>#REF!</v>
      </c>
      <c r="Z252" s="20" t="e">
        <f>IF(Table2[[#This Row],[NB BM_C_QTY+F]]="",Table2[[#This Row],[Column33]],INDEX([1]!db[STN X],Table2[[#This Row],[NB BM_C_QTY+F]]))</f>
        <v>#REF!</v>
      </c>
      <c r="AA252" s="20" t="e">
        <f>INDEX([1]!db[SUPPLIER],Table2[[#This Row],[NB BM_C_QTY+F]],0)</f>
        <v>#REF!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252" s="20" t="str">
        <f>Table2[[#This Row],[CONCAT]]&amp;LOWER(SUBSTITUTE(SUBSTITUTE(SUBSTITUTE(Table2[[#This Row],[KET]]&amp;"ARTO MORO"," ",""),")",""),"(",""))</f>
        <v>pcklgstudysetk597mobil205x7144pcsartomoro</v>
      </c>
      <c r="AD252" s="20" t="e">
        <f>_xlfn.IFNA(MATCH(Table2[[#This Row],[Column2]],[1]!db[NB BM_C_QTY+F],0),"")</f>
        <v>#REF!</v>
      </c>
      <c r="AE252" s="20" t="e">
        <f>_xlfn.IFNA(MATCH(Table2[[#This Row],[Column2]],[2]!Table6[NB BM_C_QTY+F],0),"")</f>
        <v>#REF!</v>
      </c>
      <c r="AF252" s="20" t="e">
        <f>IF(Table2[[#This Row],[NB BM_C_QTY+F]]="",Table2[[#This Row],[KET]],"")</f>
        <v>#REF!</v>
      </c>
      <c r="AG252" s="20" t="e">
        <f>IF(Table2[[#This Row],[Column3]]="","",AJ251)</f>
        <v>#REF!</v>
      </c>
      <c r="AH252" s="20" t="e">
        <f>IF(Table2[[#This Row],[Column3]]="","",AK251)</f>
        <v>#REF!</v>
      </c>
      <c r="AJ252" s="9">
        <v>144</v>
      </c>
      <c r="AK252" s="9" t="s">
        <v>5300</v>
      </c>
    </row>
    <row r="253" spans="1:37">
      <c r="A253" s="9">
        <f ca="1">IF(Table2[[#This Row],[TT]]&lt;1,"",(COUNT(INDIRECT("a"&amp;ROW(Table2[[#Headers],[//]])&amp;":a"&amp;ROW()-1))+1))</f>
        <v>83</v>
      </c>
      <c r="C253" s="9" t="s">
        <v>4484</v>
      </c>
      <c r="D253" s="16">
        <v>28</v>
      </c>
      <c r="E253" s="16" t="s">
        <v>2173</v>
      </c>
      <c r="F253" s="16" t="e">
        <f>_xlfn.IFNA(Table2[[#This Row],[NB BM_C_QTY+F]],"")</f>
        <v>#REF!</v>
      </c>
      <c r="G253" s="24">
        <f>IF(Table2[[#This Row],[M5B]]="",Table2[[#This Row],[M5B_h]],SUM(Table2[[#This Row],[M5B_h]],Table2[[#This Row],[M5B]]))</f>
        <v>27</v>
      </c>
      <c r="H253" s="18"/>
      <c r="I253" s="94">
        <f>IF(Table2[[#This Row],[M1A]]="",0,Table2[[#This Row],[M1A]]-Table2[[#This Row],[AWAL]]-Table2[[#This Row],[M1MA]]-Table2[[#This Row],[M1KE]])</f>
        <v>0</v>
      </c>
      <c r="J253" s="94">
        <f>SUMIF(Table6[NB BM_C_QTY+F],Table2[[#This Row],[Column2]],Table6[C])</f>
        <v>0</v>
      </c>
      <c r="K253" s="94">
        <f>-1*SUMIF(Table5[CONCAT],Table2[[#This Row],[Column2]],Table5[3])</f>
        <v>-1</v>
      </c>
      <c r="L253" s="18"/>
      <c r="M253" s="16" t="str">
        <f>IF(Table2[[#This Row],[M2A]]="","",SUM(Table2[[#This Row],[M2A]]-Table2[[#This Row],[M2B_h]]))</f>
        <v/>
      </c>
      <c r="O253" s="16" t="str">
        <f>IF(Table2[[#This Row],[M3A]]="","",SUM(Table2[[#This Row],[M3A]]-Table2[[#This Row],[M3B_h]]))</f>
        <v/>
      </c>
      <c r="P253" s="9"/>
      <c r="Q253" s="16" t="str">
        <f>IF(Table2[[#This Row],[M4A]]="","",SUM(Table2[[#This Row],[M4A]]-Table2[[#This Row],[M4B_h]]))</f>
        <v/>
      </c>
      <c r="S253" s="16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27</v>
      </c>
      <c r="U253" s="20">
        <f>SUM(Table2[[#This Row],[M2B]],Table2[[#This Row],[M2B_h]])</f>
        <v>27</v>
      </c>
      <c r="V253" s="20">
        <f>SUM(Table2[[#This Row],[M3B]],Table2[[#This Row],[M3B_h]])</f>
        <v>27</v>
      </c>
      <c r="W253" s="20">
        <f>SUM(Table2[[#This Row],[M4B]],Table2[[#This Row],[M4B_h]])</f>
        <v>27</v>
      </c>
      <c r="X253" s="20" t="str">
        <f t="shared" si="3"/>
        <v>ARTO MORO</v>
      </c>
      <c r="Y253" s="20" t="e">
        <f>IF(Table2[[#This Row],[NB BM_C_QTY+F]]="",Table2[[#This Row],[Column32]],INDEX([1]!db[QTY X],Table2[[#This Row],[NB BM_C_QTY+F]]))</f>
        <v>#REF!</v>
      </c>
      <c r="Z253" s="20" t="e">
        <f>IF(Table2[[#This Row],[NB BM_C_QTY+F]]="",Table2[[#This Row],[Column33]],INDEX([1]!db[STN X],Table2[[#This Row],[NB BM_C_QTY+F]]))</f>
        <v>#REF!</v>
      </c>
      <c r="AA253" s="20" t="e">
        <f>INDEX([1]!db[SUPPLIER],Table2[[#This Row],[NB BM_C_QTY+F]],0)</f>
        <v>#REF!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253" s="20" t="str">
        <f>Table2[[#This Row],[CONCAT]]&amp;LOWER(SUBSTITUTE(SUBSTITUTE(SUBSTITUTE(Table2[[#This Row],[KET]]&amp;"ARTO MORO"," ",""),")",""),"(",""))</f>
        <v>pcmagnitac176222x75144pcsartomoro</v>
      </c>
      <c r="AD253" s="20" t="e">
        <f>_xlfn.IFNA(MATCH(Table2[[#This Row],[Column2]],[1]!db[NB BM_C_QTY+F],0),"")</f>
        <v>#REF!</v>
      </c>
      <c r="AE253" s="20" t="e">
        <f>_xlfn.IFNA(MATCH(Table2[[#This Row],[Column2]],[2]!Table6[NB BM_C_QTY+F],0),"")</f>
        <v>#REF!</v>
      </c>
      <c r="AF253" s="20" t="e">
        <f>IF(Table2[[#This Row],[NB BM_C_QTY+F]]="",Table2[[#This Row],[KET]],"")</f>
        <v>#REF!</v>
      </c>
      <c r="AG253" s="20" t="e">
        <f>IF(Table2[[#This Row],[Column3]]="","",AJ252)</f>
        <v>#REF!</v>
      </c>
      <c r="AH253" s="20" t="e">
        <f>IF(Table2[[#This Row],[Column3]]="","",AK252)</f>
        <v>#REF!</v>
      </c>
      <c r="AJ253" s="9">
        <v>144</v>
      </c>
      <c r="AK253" s="9" t="s">
        <v>5300</v>
      </c>
    </row>
    <row r="254" spans="1:37">
      <c r="A254" s="9" t="str">
        <f ca="1">IF(Table2[[#This Row],[TT]]&lt;1,"",(COUNT(INDIRECT("a"&amp;ROW(Table2[[#Headers],[//]])&amp;":a"&amp;ROW()-1))+1))</f>
        <v/>
      </c>
      <c r="C254" s="9" t="s">
        <v>5171</v>
      </c>
      <c r="D254" s="16">
        <v>0</v>
      </c>
      <c r="E254" s="16" t="s">
        <v>2173</v>
      </c>
      <c r="F254" s="16" t="e">
        <f>_xlfn.IFNA(Table2[[#This Row],[NB BM_C_QTY+F]],"")</f>
        <v>#REF!</v>
      </c>
      <c r="G254" s="24">
        <f>IF(Table2[[#This Row],[M5B]]="",Table2[[#This Row],[M5B_h]],SUM(Table2[[#This Row],[M5B_h]],Table2[[#This Row],[M5B]]))</f>
        <v>0</v>
      </c>
      <c r="H254" s="18"/>
      <c r="I254" s="94">
        <f>IF(Table2[[#This Row],[M1A]]="",0,Table2[[#This Row],[M1A]]-Table2[[#This Row],[AWAL]]-Table2[[#This Row],[M1MA]]-Table2[[#This Row],[M1KE]])</f>
        <v>0</v>
      </c>
      <c r="J254" s="94">
        <f>SUMIF(Table6[NB BM_C_QTY+F],Table2[[#This Row],[Column2]],Table6[C])</f>
        <v>0</v>
      </c>
      <c r="K254" s="94">
        <f>-1*SUMIF(Table5[CONCAT],Table2[[#This Row],[Column2]],Table5[3])</f>
        <v>0</v>
      </c>
      <c r="L254" s="18"/>
      <c r="M254" s="15" t="str">
        <f>IF(Table2[[#This Row],[M2A]]="","",SUM(Table2[[#This Row],[M2A]]-Table2[[#This Row],[M2B_h]]))</f>
        <v/>
      </c>
      <c r="O254" s="16" t="str">
        <f>IF(Table2[[#This Row],[M3A]]="","",SUM(Table2[[#This Row],[M3A]]-Table2[[#This Row],[M3B_h]]))</f>
        <v/>
      </c>
      <c r="P254" s="9"/>
      <c r="Q254" s="16" t="str">
        <f>IF(Table2[[#This Row],[M4A]]="","",SUM(Table2[[#This Row],[M4A]]-Table2[[#This Row],[M4B_h]]))</f>
        <v/>
      </c>
      <c r="S254" s="16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 t="shared" si="3"/>
        <v>ARTO MORO</v>
      </c>
      <c r="Y254" s="20" t="e">
        <f>IF(Table2[[#This Row],[NB BM_C_QTY+F]]="",Table2[[#This Row],[Column32]],INDEX([1]!db[QTY X],Table2[[#This Row],[NB BM_C_QTY+F]]))</f>
        <v>#REF!</v>
      </c>
      <c r="Z254" s="20" t="e">
        <f>IF(Table2[[#This Row],[NB BM_C_QTY+F]]="",Table2[[#This Row],[Column33]],INDEX([1]!db[STN X],Table2[[#This Row],[NB BM_C_QTY+F]]))</f>
        <v>#REF!</v>
      </c>
      <c r="AA254" s="20" t="e">
        <f>INDEX([1]!db[SUPPLIER],Table2[[#This Row],[NB BM_C_QTY+F]],0)</f>
        <v>#REF!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254" s="20" t="str">
        <f>Table2[[#This Row],[CONCAT]]&amp;LOWER(SUBSTITUTE(SUBSTITUTE(SUBSTITUTE(Table2[[#This Row],[KET]]&amp;"ARTO MORO"," ",""),")",""),"(",""))</f>
        <v>pcmagnit1758144pcsartomoro</v>
      </c>
      <c r="AD254" s="20" t="e">
        <f>_xlfn.IFNA(MATCH(Table2[[#This Row],[Column2]],[1]!db[NB BM_C_QTY+F],0),"")</f>
        <v>#REF!</v>
      </c>
      <c r="AE254" s="20" t="e">
        <f>_xlfn.IFNA(MATCH(Table2[[#This Row],[Column2]],[2]!Table6[NB BM_C_QTY+F],0),"")</f>
        <v>#REF!</v>
      </c>
      <c r="AF254" s="20" t="e">
        <f>IF(Table2[[#This Row],[NB BM_C_QTY+F]]="",Table2[[#This Row],[KET]],"")</f>
        <v>#REF!</v>
      </c>
      <c r="AG254" s="20" t="e">
        <f>IF(Table2[[#This Row],[Column3]]="","",AJ253)</f>
        <v>#REF!</v>
      </c>
      <c r="AH254" s="20" t="e">
        <f>IF(Table2[[#This Row],[Column3]]="","",AK253)</f>
        <v>#REF!</v>
      </c>
      <c r="AJ254" s="9">
        <v>96</v>
      </c>
      <c r="AK254" s="9" t="s">
        <v>5300</v>
      </c>
    </row>
    <row r="255" spans="1:37">
      <c r="A255" s="14">
        <f ca="1">IF(Table2[[#This Row],[TT]]&lt;1,"",(COUNT(INDIRECT("a"&amp;ROW(Table2[[#Headers],[//]])&amp;":a"&amp;ROW()-1))+1))</f>
        <v>84</v>
      </c>
      <c r="B255" s="14"/>
      <c r="C255" s="9" t="s">
        <v>5074</v>
      </c>
      <c r="D255" s="16">
        <v>2</v>
      </c>
      <c r="E255" s="16" t="s">
        <v>2042</v>
      </c>
      <c r="F255" s="16" t="e">
        <f>_xlfn.IFNA(Table2[[#This Row],[NB BM_C_QTY+F]],"")</f>
        <v>#REF!</v>
      </c>
      <c r="G255" s="24">
        <f>IF(Table2[[#This Row],[M5B]]="",Table2[[#This Row],[M5B_h]],SUM(Table2[[#This Row],[M5B_h]],Table2[[#This Row],[M5B]]))</f>
        <v>2</v>
      </c>
      <c r="H255" s="19"/>
      <c r="I255" s="94">
        <f>IF(Table2[[#This Row],[M1A]]="",0,Table2[[#This Row],[M1A]]-Table2[[#This Row],[AWAL]]-Table2[[#This Row],[M1MA]]-Table2[[#This Row],[M1KE]])</f>
        <v>0</v>
      </c>
      <c r="J255" s="94">
        <f>SUMIF(Table6[NB BM_C_QTY+F],Table2[[#This Row],[Column2]],Table6[C])</f>
        <v>0</v>
      </c>
      <c r="K255" s="94">
        <f>-1*SUMIF(Table5[CONCAT],Table2[[#This Row],[Column2]],Table5[3])</f>
        <v>0</v>
      </c>
      <c r="L255" s="19"/>
      <c r="M255" s="16" t="str">
        <f>IF(Table2[[#This Row],[M2A]]="","",SUM(Table2[[#This Row],[M2A]]-Table2[[#This Row],[M2B_h]]))</f>
        <v/>
      </c>
      <c r="O255" s="17" t="str">
        <f>IF(Table2[[#This Row],[M3A]]="","",SUM(Table2[[#This Row],[M3A]]-Table2[[#This Row],[M3B_h]]))</f>
        <v/>
      </c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2</v>
      </c>
      <c r="U255" s="20">
        <f>SUM(Table2[[#This Row],[M2B]],Table2[[#This Row],[M2B_h]])</f>
        <v>2</v>
      </c>
      <c r="V255" s="20">
        <f>SUM(Table2[[#This Row],[M3B]],Table2[[#This Row],[M3B_h]])</f>
        <v>2</v>
      </c>
      <c r="W255" s="20">
        <f>SUM(Table2[[#This Row],[M4B]],Table2[[#This Row],[M4B_h]])</f>
        <v>2</v>
      </c>
      <c r="X255" s="20" t="str">
        <f t="shared" si="3"/>
        <v>ARTO MORO</v>
      </c>
      <c r="Y255" s="20" t="e">
        <f>IF(Table2[[#This Row],[NB BM_C_QTY+F]]="",Table2[[#This Row],[Column32]],INDEX([1]!db[QTY X],Table2[[#This Row],[NB BM_C_QTY+F]]))</f>
        <v>#REF!</v>
      </c>
      <c r="Z255" s="20" t="e">
        <f>IF(Table2[[#This Row],[NB BM_C_QTY+F]]="",Table2[[#This Row],[Column33]],INDEX([1]!db[STN X],Table2[[#This Row],[NB BM_C_QTY+F]]))</f>
        <v>#REF!</v>
      </c>
      <c r="AA255" s="20" t="e">
        <f>INDEX([1]!db[SUPPLIER],Table2[[#This Row],[NB BM_C_QTY+F]],0)</f>
        <v>#REF!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255" s="20" t="str">
        <f>Table2[[#This Row],[CONCAT]]&amp;LOWER(SUBSTITUTE(SUBSTITUTE(SUBSTITUTE(Table2[[#This Row],[KET]]&amp;"ARTO MORO"," ",""),")",""),"(",""))</f>
        <v>pcmagnitb3514596pcsartomoro</v>
      </c>
      <c r="AD255" s="20" t="e">
        <f>_xlfn.IFNA(MATCH(Table2[[#This Row],[Column2]],[1]!db[NB BM_C_QTY+F],0),"")</f>
        <v>#REF!</v>
      </c>
      <c r="AE255" s="20" t="e">
        <f>_xlfn.IFNA(MATCH(Table2[[#This Row],[Column2]],[2]!Table6[NB BM_C_QTY+F],0),"")</f>
        <v>#REF!</v>
      </c>
      <c r="AF255" s="20" t="e">
        <f>IF(Table2[[#This Row],[NB BM_C_QTY+F]]="",Table2[[#This Row],[KET]],"")</f>
        <v>#REF!</v>
      </c>
      <c r="AG255" s="20" t="e">
        <f>IF(Table2[[#This Row],[Column3]]="","",AJ254)</f>
        <v>#REF!</v>
      </c>
      <c r="AH255" s="20" t="e">
        <f>IF(Table2[[#This Row],[Column3]]="","",AK254)</f>
        <v>#REF!</v>
      </c>
      <c r="AJ255" s="9">
        <v>96</v>
      </c>
      <c r="AK255" s="9" t="s">
        <v>5300</v>
      </c>
    </row>
    <row r="256" spans="1:37">
      <c r="A256" s="14">
        <f ca="1">IF(Table2[[#This Row],[TT]]&lt;1,"",(COUNT(INDIRECT("a"&amp;ROW(Table2[[#Headers],[//]])&amp;":a"&amp;ROW()-1))+1))</f>
        <v>85</v>
      </c>
      <c r="B256" s="14"/>
      <c r="C256" s="9" t="s">
        <v>5073</v>
      </c>
      <c r="D256" s="16">
        <v>5</v>
      </c>
      <c r="E256" s="16" t="s">
        <v>2042</v>
      </c>
      <c r="F256" s="16" t="e">
        <f>_xlfn.IFNA(Table2[[#This Row],[NB BM_C_QTY+F]],"")</f>
        <v>#REF!</v>
      </c>
      <c r="G256" s="24">
        <f>IF(Table2[[#This Row],[M5B]]="",Table2[[#This Row],[M5B_h]],SUM(Table2[[#This Row],[M5B_h]],Table2[[#This Row],[M5B]]))</f>
        <v>5</v>
      </c>
      <c r="H256" s="18"/>
      <c r="I256" s="94">
        <f>IF(Table2[[#This Row],[M1A]]="",0,Table2[[#This Row],[M1A]]-Table2[[#This Row],[AWAL]]-Table2[[#This Row],[M1MA]]-Table2[[#This Row],[M1KE]])</f>
        <v>0</v>
      </c>
      <c r="J256" s="94">
        <f>SUMIF(Table6[NB BM_C_QTY+F],Table2[[#This Row],[Column2]],Table6[C])</f>
        <v>0</v>
      </c>
      <c r="K256" s="94">
        <f>-1*SUMIF(Table5[CONCAT],Table2[[#This Row],[Column2]],Table5[3])</f>
        <v>0</v>
      </c>
      <c r="L256" s="18"/>
      <c r="M256" s="16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P256" s="9"/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5</v>
      </c>
      <c r="U256" s="20">
        <f>SUM(Table2[[#This Row],[M2B]],Table2[[#This Row],[M2B_h]])</f>
        <v>5</v>
      </c>
      <c r="V256" s="20">
        <f>SUM(Table2[[#This Row],[M3B]],Table2[[#This Row],[M3B_h]])</f>
        <v>5</v>
      </c>
      <c r="W256" s="20">
        <f>SUM(Table2[[#This Row],[M4B]],Table2[[#This Row],[M4B_h]])</f>
        <v>5</v>
      </c>
      <c r="X256" s="20" t="str">
        <f t="shared" si="3"/>
        <v>ARTO MORO</v>
      </c>
      <c r="Y256" s="20" t="e">
        <f>IF(Table2[[#This Row],[NB BM_C_QTY+F]]="",Table2[[#This Row],[Column32]],INDEX([1]!db[QTY X],Table2[[#This Row],[NB BM_C_QTY+F]]))</f>
        <v>#REF!</v>
      </c>
      <c r="Z256" s="20" t="e">
        <f>IF(Table2[[#This Row],[NB BM_C_QTY+F]]="",Table2[[#This Row],[Column33]],INDEX([1]!db[STN X],Table2[[#This Row],[NB BM_C_QTY+F]]))</f>
        <v>#REF!</v>
      </c>
      <c r="AA256" s="20" t="e">
        <f>INDEX([1]!db[SUPPLIER],Table2[[#This Row],[NB BM_C_QTY+F]],0)</f>
        <v>#REF!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256" s="20" t="str">
        <f>Table2[[#This Row],[CONCAT]]&amp;LOWER(SUBSTITUTE(SUBSTITUTE(SUBSTITUTE(Table2[[#This Row],[KET]]&amp;"ARTO MORO"," ",""),")",""),"(",""))</f>
        <v>pcmagnitb3516596pcsartomoro</v>
      </c>
      <c r="AD256" s="20" t="e">
        <f>_xlfn.IFNA(MATCH(Table2[[#This Row],[Column2]],[1]!db[NB BM_C_QTY+F],0),"")</f>
        <v>#REF!</v>
      </c>
      <c r="AE256" s="20" t="e">
        <f>_xlfn.IFNA(MATCH(Table2[[#This Row],[Column2]],[2]!Table6[NB BM_C_QTY+F],0),"")</f>
        <v>#REF!</v>
      </c>
      <c r="AF256" s="20" t="e">
        <f>IF(Table2[[#This Row],[NB BM_C_QTY+F]]="",Table2[[#This Row],[KET]],"")</f>
        <v>#REF!</v>
      </c>
      <c r="AG256" s="20" t="e">
        <f>IF(Table2[[#This Row],[Column3]]="","",AJ255)</f>
        <v>#REF!</v>
      </c>
      <c r="AH256" s="20" t="e">
        <f>IF(Table2[[#This Row],[Column3]]="","",AK255)</f>
        <v>#REF!</v>
      </c>
      <c r="AJ256" s="9">
        <v>160</v>
      </c>
      <c r="AK256" s="9" t="s">
        <v>5300</v>
      </c>
    </row>
    <row r="257" spans="1:37">
      <c r="A257" s="14">
        <f ca="1">IF(Table2[[#This Row],[TT]]&lt;1,"",(COUNT(INDIRECT("a"&amp;ROW(Table2[[#Headers],[//]])&amp;":a"&amp;ROW()-1))+1))</f>
        <v>86</v>
      </c>
      <c r="B257" s="14"/>
      <c r="C257" s="9" t="s">
        <v>4485</v>
      </c>
      <c r="D257" s="16">
        <v>20</v>
      </c>
      <c r="E257" s="16" t="s">
        <v>2380</v>
      </c>
      <c r="F257" s="16" t="e">
        <f>_xlfn.IFNA(Table2[[#This Row],[NB BM_C_QTY+F]],"")</f>
        <v>#REF!</v>
      </c>
      <c r="G257" s="24">
        <f>IF(Table2[[#This Row],[M5B]]="",Table2[[#This Row],[M5B_h]],SUM(Table2[[#This Row],[M5B_h]],Table2[[#This Row],[M5B]]))</f>
        <v>19</v>
      </c>
      <c r="H257" s="19"/>
      <c r="I257" s="94">
        <f>IF(Table2[[#This Row],[M1A]]="",0,Table2[[#This Row],[M1A]]-Table2[[#This Row],[AWAL]]-Table2[[#This Row],[M1MA]]-Table2[[#This Row],[M1KE]])</f>
        <v>0</v>
      </c>
      <c r="J257" s="94">
        <f>SUMIF(Table6[NB BM_C_QTY+F],Table2[[#This Row],[Column2]],Table6[C])</f>
        <v>0</v>
      </c>
      <c r="K257" s="94">
        <f>-1*SUMIF(Table5[CONCAT],Table2[[#This Row],[Column2]],Table5[3])</f>
        <v>-1</v>
      </c>
      <c r="L257" s="19"/>
      <c r="M257" s="17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19</v>
      </c>
      <c r="U257" s="20">
        <f>SUM(Table2[[#This Row],[M2B]],Table2[[#This Row],[M2B_h]])</f>
        <v>19</v>
      </c>
      <c r="V257" s="20">
        <f>SUM(Table2[[#This Row],[M3B]],Table2[[#This Row],[M3B_h]])</f>
        <v>19</v>
      </c>
      <c r="W257" s="20">
        <f>SUM(Table2[[#This Row],[M4B]],Table2[[#This Row],[M4B_h]])</f>
        <v>19</v>
      </c>
      <c r="X257" s="20" t="str">
        <f t="shared" si="3"/>
        <v>ARTO MORO</v>
      </c>
      <c r="Y257" s="20" t="e">
        <f>IF(Table2[[#This Row],[NB BM_C_QTY+F]]="",Table2[[#This Row],[Column32]],INDEX([1]!db[QTY X],Table2[[#This Row],[NB BM_C_QTY+F]]))</f>
        <v>#REF!</v>
      </c>
      <c r="Z257" s="20" t="e">
        <f>IF(Table2[[#This Row],[NB BM_C_QTY+F]]="",Table2[[#This Row],[Column33]],INDEX([1]!db[STN X],Table2[[#This Row],[NB BM_C_QTY+F]]))</f>
        <v>#REF!</v>
      </c>
      <c r="AA257" s="20" t="e">
        <f>INDEX([1]!db[SUPPLIER],Table2[[#This Row],[NB BM_C_QTY+F]],0)</f>
        <v>#REF!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257" s="20" t="str">
        <f>Table2[[#This Row],[CONCAT]]&amp;LOWER(SUBSTITUTE(SUBSTITUTE(SUBSTITUTE(Table2[[#This Row],[KET]]&amp;"ARTO MORO"," ",""),")",""),"(",""))</f>
        <v>pcmagnitc1755122x75160pcsartomoro</v>
      </c>
      <c r="AD257" s="20" t="e">
        <f>_xlfn.IFNA(MATCH(Table2[[#This Row],[Column2]],[1]!db[NB BM_C_QTY+F],0),"")</f>
        <v>#REF!</v>
      </c>
      <c r="AE257" s="20" t="e">
        <f>_xlfn.IFNA(MATCH(Table2[[#This Row],[Column2]],[2]!Table6[NB BM_C_QTY+F],0),"")</f>
        <v>#REF!</v>
      </c>
      <c r="AF257" s="20" t="e">
        <f>IF(Table2[[#This Row],[NB BM_C_QTY+F]]="",Table2[[#This Row],[KET]],"")</f>
        <v>#REF!</v>
      </c>
      <c r="AG257" s="20" t="e">
        <f>IF(Table2[[#This Row],[Column3]]="","",AJ256)</f>
        <v>#REF!</v>
      </c>
      <c r="AH257" s="20" t="e">
        <f>IF(Table2[[#This Row],[Column3]]="","",AK256)</f>
        <v>#REF!</v>
      </c>
      <c r="AJ257" s="9">
        <v>192</v>
      </c>
      <c r="AK257" s="9" t="s">
        <v>5300</v>
      </c>
    </row>
    <row r="258" spans="1:37">
      <c r="A258" s="14">
        <f ca="1">IF(Table2[[#This Row],[TT]]&lt;1,"",(COUNT(INDIRECT("a"&amp;ROW(Table2[[#Headers],[//]])&amp;":a"&amp;ROW()-1))+1))</f>
        <v>87</v>
      </c>
      <c r="B258" s="14"/>
      <c r="C258" s="9" t="s">
        <v>4486</v>
      </c>
      <c r="D258" s="16">
        <v>20</v>
      </c>
      <c r="E258" s="16" t="s">
        <v>2234</v>
      </c>
      <c r="F258" s="16" t="e">
        <f>_xlfn.IFNA(Table2[[#This Row],[NB BM_C_QTY+F]],"")</f>
        <v>#REF!</v>
      </c>
      <c r="G258" s="24">
        <f>IF(Table2[[#This Row],[M5B]]="",Table2[[#This Row],[M5B_h]],SUM(Table2[[#This Row],[M5B_h]],Table2[[#This Row],[M5B]]))</f>
        <v>20</v>
      </c>
      <c r="H258" s="19"/>
      <c r="I258" s="94">
        <f>IF(Table2[[#This Row],[M1A]]="",0,Table2[[#This Row],[M1A]]-Table2[[#This Row],[AWAL]]-Table2[[#This Row],[M1MA]]-Table2[[#This Row],[M1KE]])</f>
        <v>0</v>
      </c>
      <c r="J258" s="94">
        <f>SUMIF(Table6[NB BM_C_QTY+F],Table2[[#This Row],[Column2]],Table6[C])</f>
        <v>0</v>
      </c>
      <c r="K258" s="94">
        <f>-1*SUMIF(Table5[CONCAT],Table2[[#This Row],[Column2]],Table5[3])</f>
        <v>0</v>
      </c>
      <c r="L258" s="19"/>
      <c r="M258" s="17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20</v>
      </c>
      <c r="U258" s="20">
        <f>SUM(Table2[[#This Row],[M2B]],Table2[[#This Row],[M2B_h]])</f>
        <v>20</v>
      </c>
      <c r="V258" s="20">
        <f>SUM(Table2[[#This Row],[M3B]],Table2[[#This Row],[M3B_h]])</f>
        <v>20</v>
      </c>
      <c r="W258" s="20">
        <f>SUM(Table2[[#This Row],[M4B]],Table2[[#This Row],[M4B_h]])</f>
        <v>20</v>
      </c>
      <c r="X258" s="20" t="str">
        <f t="shared" si="3"/>
        <v>ARTO MORO</v>
      </c>
      <c r="Y258" s="20" t="e">
        <f>IF(Table2[[#This Row],[NB BM_C_QTY+F]]="",Table2[[#This Row],[Column32]],INDEX([1]!db[QTY X],Table2[[#This Row],[NB BM_C_QTY+F]]))</f>
        <v>#REF!</v>
      </c>
      <c r="Z258" s="20" t="e">
        <f>IF(Table2[[#This Row],[NB BM_C_QTY+F]]="",Table2[[#This Row],[Column33]],INDEX([1]!db[STN X],Table2[[#This Row],[NB BM_C_QTY+F]]))</f>
        <v>#REF!</v>
      </c>
      <c r="AA258" s="20" t="e">
        <f>INDEX([1]!db[SUPPLIER],Table2[[#This Row],[NB BM_C_QTY+F]],0)</f>
        <v>#REF!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258" s="20" t="str">
        <f>Table2[[#This Row],[CONCAT]]&amp;LOWER(SUBSTITUTE(SUBSTITUTE(SUBSTITUTE(Table2[[#This Row],[KET]]&amp;"ARTO MORO"," ",""),")",""),"(",""))</f>
        <v>pcmagnitc175822x75192pcsartomoro</v>
      </c>
      <c r="AD258" s="20" t="e">
        <f>_xlfn.IFNA(MATCH(Table2[[#This Row],[Column2]],[1]!db[NB BM_C_QTY+F],0),"")</f>
        <v>#REF!</v>
      </c>
      <c r="AE258" s="20" t="e">
        <f>_xlfn.IFNA(MATCH(Table2[[#This Row],[Column2]],[2]!Table6[NB BM_C_QTY+F],0),"")</f>
        <v>#REF!</v>
      </c>
      <c r="AF258" s="20" t="e">
        <f>IF(Table2[[#This Row],[NB BM_C_QTY+F]]="",Table2[[#This Row],[KET]],"")</f>
        <v>#REF!</v>
      </c>
      <c r="AG258" s="20" t="e">
        <f>IF(Table2[[#This Row],[Column3]]="","",AJ257)</f>
        <v>#REF!</v>
      </c>
      <c r="AH258" s="20" t="e">
        <f>IF(Table2[[#This Row],[Column3]]="","",AK257)</f>
        <v>#REF!</v>
      </c>
      <c r="AJ258" s="9">
        <v>192</v>
      </c>
      <c r="AK258" s="9" t="s">
        <v>5300</v>
      </c>
    </row>
    <row r="259" spans="1:37">
      <c r="A259" s="14">
        <f ca="1">IF(Table2[[#This Row],[TT]]&lt;1,"",(COUNT(INDIRECT("a"&amp;ROW(Table2[[#Headers],[//]])&amp;":a"&amp;ROW()-1))+1))</f>
        <v>88</v>
      </c>
      <c r="B259" s="14"/>
      <c r="C259" s="9" t="s">
        <v>4487</v>
      </c>
      <c r="D259" s="16">
        <v>20</v>
      </c>
      <c r="E259" s="16" t="s">
        <v>2234</v>
      </c>
      <c r="F259" s="16" t="e">
        <f>_xlfn.IFNA(Table2[[#This Row],[NB BM_C_QTY+F]],"")</f>
        <v>#REF!</v>
      </c>
      <c r="G259" s="24">
        <f>IF(Table2[[#This Row],[M5B]]="",Table2[[#This Row],[M5B_h]],SUM(Table2[[#This Row],[M5B_h]],Table2[[#This Row],[M5B]]))</f>
        <v>20</v>
      </c>
      <c r="H259" s="19"/>
      <c r="I259" s="94">
        <f>IF(Table2[[#This Row],[M1A]]="",0,Table2[[#This Row],[M1A]]-Table2[[#This Row],[AWAL]]-Table2[[#This Row],[M1MA]]-Table2[[#This Row],[M1KE]])</f>
        <v>0</v>
      </c>
      <c r="J259" s="94">
        <f>SUMIF(Table6[NB BM_C_QTY+F],Table2[[#This Row],[Column2]],Table6[C])</f>
        <v>0</v>
      </c>
      <c r="K259" s="94">
        <f>-1*SUMIF(Table5[CONCAT],Table2[[#This Row],[Column2]],Table5[3])</f>
        <v>0</v>
      </c>
      <c r="L259" s="19"/>
      <c r="M259" s="17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20</v>
      </c>
      <c r="U259" s="20">
        <f>SUM(Table2[[#This Row],[M2B]],Table2[[#This Row],[M2B_h]])</f>
        <v>20</v>
      </c>
      <c r="V259" s="20">
        <f>SUM(Table2[[#This Row],[M3B]],Table2[[#This Row],[M3B_h]])</f>
        <v>20</v>
      </c>
      <c r="W259" s="20">
        <f>SUM(Table2[[#This Row],[M4B]],Table2[[#This Row],[M4B_h]])</f>
        <v>20</v>
      </c>
      <c r="X259" s="20" t="str">
        <f t="shared" ref="X259:X322" si="4">"ARTO MORO"</f>
        <v>ARTO MORO</v>
      </c>
      <c r="Y259" s="20" t="e">
        <f>IF(Table2[[#This Row],[NB BM_C_QTY+F]]="",Table2[[#This Row],[Column32]],INDEX([1]!db[QTY X],Table2[[#This Row],[NB BM_C_QTY+F]]))</f>
        <v>#REF!</v>
      </c>
      <c r="Z259" s="20" t="e">
        <f>IF(Table2[[#This Row],[NB BM_C_QTY+F]]="",Table2[[#This Row],[Column33]],INDEX([1]!db[STN X],Table2[[#This Row],[NB BM_C_QTY+F]]))</f>
        <v>#REF!</v>
      </c>
      <c r="AA259" s="20" t="e">
        <f>INDEX([1]!db[SUPPLIER],Table2[[#This Row],[NB BM_C_QTY+F]],0)</f>
        <v>#REF!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259" s="20" t="str">
        <f>Table2[[#This Row],[CONCAT]]&amp;LOWER(SUBSTITUTE(SUBSTITUTE(SUBSTITUTE(Table2[[#This Row],[KET]]&amp;"ARTO MORO"," ",""),")",""),"(",""))</f>
        <v>pcmagnitc2755122x75192pcsartomoro</v>
      </c>
      <c r="AD259" s="20" t="e">
        <f>_xlfn.IFNA(MATCH(Table2[[#This Row],[Column2]],[1]!db[NB BM_C_QTY+F],0),"")</f>
        <v>#REF!</v>
      </c>
      <c r="AE259" s="20" t="e">
        <f>_xlfn.IFNA(MATCH(Table2[[#This Row],[Column2]],[2]!Table6[NB BM_C_QTY+F],0),"")</f>
        <v>#REF!</v>
      </c>
      <c r="AF259" s="20" t="e">
        <f>IF(Table2[[#This Row],[NB BM_C_QTY+F]]="",Table2[[#This Row],[KET]],"")</f>
        <v>#REF!</v>
      </c>
      <c r="AG259" s="20" t="e">
        <f>IF(Table2[[#This Row],[Column3]]="","",AJ258)</f>
        <v>#REF!</v>
      </c>
      <c r="AH259" s="20" t="e">
        <f>IF(Table2[[#This Row],[Column3]]="","",AK258)</f>
        <v>#REF!</v>
      </c>
      <c r="AJ259" s="9">
        <v>144</v>
      </c>
      <c r="AK259" s="9" t="s">
        <v>5300</v>
      </c>
    </row>
    <row r="260" spans="1:37">
      <c r="A260" s="14">
        <f ca="1">IF(Table2[[#This Row],[TT]]&lt;1,"",(COUNT(INDIRECT("a"&amp;ROW(Table2[[#Headers],[//]])&amp;":a"&amp;ROW()-1))+1))</f>
        <v>89</v>
      </c>
      <c r="B260" s="14"/>
      <c r="C260" s="9" t="s">
        <v>4488</v>
      </c>
      <c r="D260" s="16">
        <v>2</v>
      </c>
      <c r="E260" s="16" t="s">
        <v>2173</v>
      </c>
      <c r="F260" s="16" t="e">
        <f>_xlfn.IFNA(Table2[[#This Row],[NB BM_C_QTY+F]],"")</f>
        <v>#REF!</v>
      </c>
      <c r="G260" s="24">
        <f>IF(Table2[[#This Row],[M5B]]="",Table2[[#This Row],[M5B_h]],SUM(Table2[[#This Row],[M5B_h]],Table2[[#This Row],[M5B]]))</f>
        <v>2</v>
      </c>
      <c r="H260" s="19"/>
      <c r="I260" s="94">
        <f>IF(Table2[[#This Row],[M1A]]="",0,Table2[[#This Row],[M1A]]-Table2[[#This Row],[AWAL]]-Table2[[#This Row],[M1MA]]-Table2[[#This Row],[M1KE]])</f>
        <v>0</v>
      </c>
      <c r="J260" s="94">
        <f>SUMIF(Table6[NB BM_C_QTY+F],Table2[[#This Row],[Column2]],Table6[C])</f>
        <v>0</v>
      </c>
      <c r="K260" s="94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2</v>
      </c>
      <c r="U260" s="20">
        <f>SUM(Table2[[#This Row],[M2B]],Table2[[#This Row],[M2B_h]])</f>
        <v>2</v>
      </c>
      <c r="V260" s="20">
        <f>SUM(Table2[[#This Row],[M3B]],Table2[[#This Row],[M3B_h]])</f>
        <v>2</v>
      </c>
      <c r="W260" s="20">
        <f>SUM(Table2[[#This Row],[M4B]],Table2[[#This Row],[M4B_h]])</f>
        <v>2</v>
      </c>
      <c r="X260" s="20" t="str">
        <f t="shared" si="4"/>
        <v>ARTO MORO</v>
      </c>
      <c r="Y260" s="20" t="e">
        <f>IF(Table2[[#This Row],[NB BM_C_QTY+F]]="",Table2[[#This Row],[Column32]],INDEX([1]!db[QTY X],Table2[[#This Row],[NB BM_C_QTY+F]]))</f>
        <v>#REF!</v>
      </c>
      <c r="Z260" s="20" t="e">
        <f>IF(Table2[[#This Row],[NB BM_C_QTY+F]]="",Table2[[#This Row],[Column33]],INDEX([1]!db[STN X],Table2[[#This Row],[NB BM_C_QTY+F]]))</f>
        <v>#REF!</v>
      </c>
      <c r="AA260" s="20" t="e">
        <f>INDEX([1]!db[SUPPLIER],Table2[[#This Row],[NB BM_C_QTY+F]],0)</f>
        <v>#REF!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260" s="20" t="str">
        <f>Table2[[#This Row],[CONCAT]]&amp;LOWER(SUBSTITUTE(SUBSTITUTE(SUBSTITUTE(Table2[[#This Row],[KET]]&amp;"ARTO MORO"," ",""),")",""),"(",""))</f>
        <v>pcmagnitc52123d23x85144pcsartomoro</v>
      </c>
      <c r="AD260" s="20" t="e">
        <f>_xlfn.IFNA(MATCH(Table2[[#This Row],[Column2]],[1]!db[NB BM_C_QTY+F],0),"")</f>
        <v>#REF!</v>
      </c>
      <c r="AE260" s="20" t="e">
        <f>_xlfn.IFNA(MATCH(Table2[[#This Row],[Column2]],[2]!Table6[NB BM_C_QTY+F],0),"")</f>
        <v>#REF!</v>
      </c>
      <c r="AF260" s="20" t="e">
        <f>IF(Table2[[#This Row],[NB BM_C_QTY+F]]="",Table2[[#This Row],[KET]],"")</f>
        <v>#REF!</v>
      </c>
      <c r="AG260" s="20" t="e">
        <f>IF(Table2[[#This Row],[Column3]]="","",AJ259)</f>
        <v>#REF!</v>
      </c>
      <c r="AH260" s="20" t="e">
        <f>IF(Table2[[#This Row],[Column3]]="","",AK259)</f>
        <v>#REF!</v>
      </c>
      <c r="AJ260" s="9">
        <v>144</v>
      </c>
      <c r="AK260" s="9" t="s">
        <v>5300</v>
      </c>
    </row>
    <row r="261" spans="1:37">
      <c r="A261" s="14">
        <f ca="1">IF(Table2[[#This Row],[TT]]&lt;1,"",(COUNT(INDIRECT("a"&amp;ROW(Table2[[#Headers],[//]])&amp;":a"&amp;ROW()-1))+1))</f>
        <v>90</v>
      </c>
      <c r="B261" s="14"/>
      <c r="C261" s="9" t="s">
        <v>4489</v>
      </c>
      <c r="D261" s="16">
        <v>32</v>
      </c>
      <c r="E261" s="16" t="s">
        <v>2173</v>
      </c>
      <c r="F261" s="16" t="e">
        <f>_xlfn.IFNA(Table2[[#This Row],[NB BM_C_QTY+F]],"")</f>
        <v>#REF!</v>
      </c>
      <c r="G261" s="24">
        <f>IF(Table2[[#This Row],[M5B]]="",Table2[[#This Row],[M5B_h]],SUM(Table2[[#This Row],[M5B_h]],Table2[[#This Row],[M5B]]))</f>
        <v>31</v>
      </c>
      <c r="H261" s="19"/>
      <c r="I261" s="94">
        <f>IF(Table2[[#This Row],[M1A]]="",0,Table2[[#This Row],[M1A]]-Table2[[#This Row],[AWAL]]-Table2[[#This Row],[M1MA]]-Table2[[#This Row],[M1KE]])</f>
        <v>0</v>
      </c>
      <c r="J261" s="94">
        <f>SUMIF(Table6[NB BM_C_QTY+F],Table2[[#This Row],[Column2]],Table6[C])</f>
        <v>0</v>
      </c>
      <c r="K261" s="94">
        <f>-1*SUMIF(Table5[CONCAT],Table2[[#This Row],[Column2]],Table5[3])</f>
        <v>-1</v>
      </c>
      <c r="L261" s="19"/>
      <c r="M261" s="16" t="str">
        <f>IF(Table2[[#This Row],[M2A]]="","",SUM(Table2[[#This Row],[M2A]]-Table2[[#This Row],[M2B_h]]))</f>
        <v/>
      </c>
      <c r="O261" s="17" t="str">
        <f>IF(Table2[[#This Row],[M3A]]="","",SUM(Table2[[#This Row],[M3A]]-Table2[[#This Row],[M3B_h]]))</f>
        <v/>
      </c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31</v>
      </c>
      <c r="U261" s="20">
        <f>SUM(Table2[[#This Row],[M2B]],Table2[[#This Row],[M2B_h]])</f>
        <v>31</v>
      </c>
      <c r="V261" s="20">
        <f>SUM(Table2[[#This Row],[M3B]],Table2[[#This Row],[M3B_h]])</f>
        <v>31</v>
      </c>
      <c r="W261" s="20">
        <f>SUM(Table2[[#This Row],[M4B]],Table2[[#This Row],[M4B_h]])</f>
        <v>31</v>
      </c>
      <c r="X261" s="20" t="str">
        <f t="shared" si="4"/>
        <v>ARTO MORO</v>
      </c>
      <c r="Y261" s="20" t="e">
        <f>IF(Table2[[#This Row],[NB BM_C_QTY+F]]="",Table2[[#This Row],[Column32]],INDEX([1]!db[QTY X],Table2[[#This Row],[NB BM_C_QTY+F]]))</f>
        <v>#REF!</v>
      </c>
      <c r="Z261" s="20" t="e">
        <f>IF(Table2[[#This Row],[NB BM_C_QTY+F]]="",Table2[[#This Row],[Column33]],INDEX([1]!db[STN X],Table2[[#This Row],[NB BM_C_QTY+F]]))</f>
        <v>#REF!</v>
      </c>
      <c r="AA261" s="20" t="e">
        <f>INDEX([1]!db[SUPPLIER],Table2[[#This Row],[NB BM_C_QTY+F]],0)</f>
        <v>#REF!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261" s="20" t="str">
        <f>Table2[[#This Row],[CONCAT]]&amp;LOWER(SUBSTITUTE(SUBSTITUTE(SUBSTITUTE(Table2[[#This Row],[KET]]&amp;"ARTO MORO"," ",""),")",""),"(",""))</f>
        <v>pcmagnitfc175722x75144pcsartomoro</v>
      </c>
      <c r="AD261" s="20" t="e">
        <f>_xlfn.IFNA(MATCH(Table2[[#This Row],[Column2]],[1]!db[NB BM_C_QTY+F],0),"")</f>
        <v>#REF!</v>
      </c>
      <c r="AE261" s="20" t="e">
        <f>_xlfn.IFNA(MATCH(Table2[[#This Row],[Column2]],[2]!Table6[NB BM_C_QTY+F],0),"")</f>
        <v>#REF!</v>
      </c>
      <c r="AF261" s="20" t="e">
        <f>IF(Table2[[#This Row],[NB BM_C_QTY+F]]="",Table2[[#This Row],[KET]],"")</f>
        <v>#REF!</v>
      </c>
      <c r="AG261" s="20" t="e">
        <f>IF(Table2[[#This Row],[Column3]]="","",AJ260)</f>
        <v>#REF!</v>
      </c>
      <c r="AH261" s="20" t="e">
        <f>IF(Table2[[#This Row],[Column3]]="","",AK260)</f>
        <v>#REF!</v>
      </c>
      <c r="AJ261" s="9">
        <v>144</v>
      </c>
      <c r="AK261" s="9" t="s">
        <v>5300</v>
      </c>
    </row>
    <row r="262" spans="1:37">
      <c r="A262" s="14">
        <f ca="1">IF(Table2[[#This Row],[TT]]&lt;1,"",(COUNT(INDIRECT("a"&amp;ROW(Table2[[#Headers],[//]])&amp;":a"&amp;ROW()-1))+1))</f>
        <v>91</v>
      </c>
      <c r="B262" s="14"/>
      <c r="C262" s="9" t="s">
        <v>4490</v>
      </c>
      <c r="D262" s="16">
        <v>20</v>
      </c>
      <c r="E262" s="16" t="s">
        <v>2173</v>
      </c>
      <c r="F262" s="16" t="e">
        <f>_xlfn.IFNA(Table2[[#This Row],[NB BM_C_QTY+F]],"")</f>
        <v>#REF!</v>
      </c>
      <c r="G262" s="24">
        <f>IF(Table2[[#This Row],[M5B]]="",Table2[[#This Row],[M5B_h]],SUM(Table2[[#This Row],[M5B_h]],Table2[[#This Row],[M5B]]))</f>
        <v>20</v>
      </c>
      <c r="H262" s="19"/>
      <c r="I262" s="94">
        <f>IF(Table2[[#This Row],[M1A]]="",0,Table2[[#This Row],[M1A]]-Table2[[#This Row],[AWAL]]-Table2[[#This Row],[M1MA]]-Table2[[#This Row],[M1KE]])</f>
        <v>0</v>
      </c>
      <c r="J262" s="94">
        <f>SUMIF(Table6[NB BM_C_QTY+F],Table2[[#This Row],[Column2]],Table6[C])</f>
        <v>0</v>
      </c>
      <c r="K262" s="94">
        <f>-1*SUMIF(Table5[CONCAT],Table2[[#This Row],[Column2]],Table5[3])</f>
        <v>0</v>
      </c>
      <c r="L262" s="19"/>
      <c r="M262" s="17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20</v>
      </c>
      <c r="U262" s="20">
        <f>SUM(Table2[[#This Row],[M2B]],Table2[[#This Row],[M2B_h]])</f>
        <v>20</v>
      </c>
      <c r="V262" s="20">
        <f>SUM(Table2[[#This Row],[M3B]],Table2[[#This Row],[M3B_h]])</f>
        <v>20</v>
      </c>
      <c r="W262" s="20">
        <f>SUM(Table2[[#This Row],[M4B]],Table2[[#This Row],[M4B_h]])</f>
        <v>20</v>
      </c>
      <c r="X262" s="20" t="str">
        <f t="shared" si="4"/>
        <v>ARTO MORO</v>
      </c>
      <c r="Y262" s="20" t="e">
        <f>IF(Table2[[#This Row],[NB BM_C_QTY+F]]="",Table2[[#This Row],[Column32]],INDEX([1]!db[QTY X],Table2[[#This Row],[NB BM_C_QTY+F]]))</f>
        <v>#REF!</v>
      </c>
      <c r="Z262" s="20" t="e">
        <f>IF(Table2[[#This Row],[NB BM_C_QTY+F]]="",Table2[[#This Row],[Column33]],INDEX([1]!db[STN X],Table2[[#This Row],[NB BM_C_QTY+F]]))</f>
        <v>#REF!</v>
      </c>
      <c r="AA262" s="20" t="e">
        <f>INDEX([1]!db[SUPPLIER],Table2[[#This Row],[NB BM_C_QTY+F]],0)</f>
        <v>#REF!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262" s="20" t="str">
        <f>Table2[[#This Row],[CONCAT]]&amp;LOWER(SUBSTITUTE(SUBSTITUTE(SUBSTITUTE(Table2[[#This Row],[KET]]&amp;"ARTO MORO"," ",""),")",""),"(",""))</f>
        <v>pcmagnitfc175822x75144pcsartomoro</v>
      </c>
      <c r="AD262" s="20" t="e">
        <f>_xlfn.IFNA(MATCH(Table2[[#This Row],[Column2]],[1]!db[NB BM_C_QTY+F],0),"")</f>
        <v>#REF!</v>
      </c>
      <c r="AE262" s="20" t="e">
        <f>_xlfn.IFNA(MATCH(Table2[[#This Row],[Column2]],[2]!Table6[NB BM_C_QTY+F],0),"")</f>
        <v>#REF!</v>
      </c>
      <c r="AF262" s="20" t="e">
        <f>IF(Table2[[#This Row],[NB BM_C_QTY+F]]="",Table2[[#This Row],[KET]],"")</f>
        <v>#REF!</v>
      </c>
      <c r="AG262" s="20" t="e">
        <f>IF(Table2[[#This Row],[Column3]]="","",AJ261)</f>
        <v>#REF!</v>
      </c>
      <c r="AH262" s="20" t="e">
        <f>IF(Table2[[#This Row],[Column3]]="","",AK261)</f>
        <v>#REF!</v>
      </c>
      <c r="AJ262" s="9">
        <v>144</v>
      </c>
      <c r="AK262" s="9" t="s">
        <v>5300</v>
      </c>
    </row>
    <row r="263" spans="1:37">
      <c r="A263" s="14">
        <f ca="1">IF(Table2[[#This Row],[TT]]&lt;1,"",(COUNT(INDIRECT("a"&amp;ROW(Table2[[#Headers],[//]])&amp;":a"&amp;ROW()-1))+1))</f>
        <v>92</v>
      </c>
      <c r="B263" s="14"/>
      <c r="C263" s="9" t="s">
        <v>4491</v>
      </c>
      <c r="D263" s="16">
        <v>20</v>
      </c>
      <c r="E263" s="16" t="s">
        <v>2173</v>
      </c>
      <c r="F263" s="16" t="e">
        <f>_xlfn.IFNA(Table2[[#This Row],[NB BM_C_QTY+F]],"")</f>
        <v>#REF!</v>
      </c>
      <c r="G263" s="24">
        <f>IF(Table2[[#This Row],[M5B]]="",Table2[[#This Row],[M5B_h]],SUM(Table2[[#This Row],[M5B_h]],Table2[[#This Row],[M5B]]))</f>
        <v>20</v>
      </c>
      <c r="H263" s="19"/>
      <c r="I263" s="94">
        <f>IF(Table2[[#This Row],[M1A]]="",0,Table2[[#This Row],[M1A]]-Table2[[#This Row],[AWAL]]-Table2[[#This Row],[M1MA]]-Table2[[#This Row],[M1KE]])</f>
        <v>0</v>
      </c>
      <c r="J263" s="94">
        <f>SUMIF(Table6[NB BM_C_QTY+F],Table2[[#This Row],[Column2]],Table6[C])</f>
        <v>0</v>
      </c>
      <c r="K263" s="94">
        <f>-1*SUMIF(Table5[CONCAT],Table2[[#This Row],[Column2]],Table5[3])</f>
        <v>0</v>
      </c>
      <c r="L263" s="19"/>
      <c r="M263" s="16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P263" s="25"/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20</v>
      </c>
      <c r="U263" s="20">
        <f>SUM(Table2[[#This Row],[M2B]],Table2[[#This Row],[M2B_h]])</f>
        <v>20</v>
      </c>
      <c r="V263" s="20">
        <f>SUM(Table2[[#This Row],[M3B]],Table2[[#This Row],[M3B_h]])</f>
        <v>20</v>
      </c>
      <c r="W263" s="20">
        <f>SUM(Table2[[#This Row],[M4B]],Table2[[#This Row],[M4B_h]])</f>
        <v>20</v>
      </c>
      <c r="X263" s="20" t="str">
        <f t="shared" si="4"/>
        <v>ARTO MORO</v>
      </c>
      <c r="Y263" s="20" t="e">
        <f>IF(Table2[[#This Row],[NB BM_C_QTY+F]]="",Table2[[#This Row],[Column32]],INDEX([1]!db[QTY X],Table2[[#This Row],[NB BM_C_QTY+F]]))</f>
        <v>#REF!</v>
      </c>
      <c r="Z263" s="20" t="e">
        <f>IF(Table2[[#This Row],[NB BM_C_QTY+F]]="",Table2[[#This Row],[Column33]],INDEX([1]!db[STN X],Table2[[#This Row],[NB BM_C_QTY+F]]))</f>
        <v>#REF!</v>
      </c>
      <c r="AA263" s="20" t="e">
        <f>INDEX([1]!db[SUPPLIER],Table2[[#This Row],[NB BM_C_QTY+F]],0)</f>
        <v>#REF!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263" s="20" t="str">
        <f>Table2[[#This Row],[CONCAT]]&amp;LOWER(SUBSTITUTE(SUBSTITUTE(SUBSTITUTE(Table2[[#This Row],[KET]]&amp;"ARTO MORO"," ",""),")",""),"(",""))</f>
        <v>pcmagnitfc52233d23x85144pcsartomoro</v>
      </c>
      <c r="AD263" s="20" t="e">
        <f>_xlfn.IFNA(MATCH(Table2[[#This Row],[Column2]],[1]!db[NB BM_C_QTY+F],0),"")</f>
        <v>#REF!</v>
      </c>
      <c r="AE263" s="20" t="e">
        <f>_xlfn.IFNA(MATCH(Table2[[#This Row],[Column2]],[2]!Table6[NB BM_C_QTY+F],0),"")</f>
        <v>#REF!</v>
      </c>
      <c r="AF263" s="20" t="e">
        <f>IF(Table2[[#This Row],[NB BM_C_QTY+F]]="",Table2[[#This Row],[KET]],"")</f>
        <v>#REF!</v>
      </c>
      <c r="AG263" s="20" t="e">
        <f>IF(Table2[[#This Row],[Column3]]="","",AJ262)</f>
        <v>#REF!</v>
      </c>
      <c r="AH263" s="20" t="e">
        <f>IF(Table2[[#This Row],[Column3]]="","",AK262)</f>
        <v>#REF!</v>
      </c>
      <c r="AJ263" s="9">
        <v>144</v>
      </c>
      <c r="AK263" s="9" t="s">
        <v>5300</v>
      </c>
    </row>
    <row r="264" spans="1:37">
      <c r="A264" s="14">
        <f ca="1">IF(Table2[[#This Row],[TT]]&lt;1,"",(COUNT(INDIRECT("a"&amp;ROW(Table2[[#Headers],[//]])&amp;":a"&amp;ROW()-1))+1))</f>
        <v>93</v>
      </c>
      <c r="B264" s="14"/>
      <c r="C264" s="9" t="s">
        <v>4492</v>
      </c>
      <c r="D264" s="16">
        <v>2</v>
      </c>
      <c r="E264" s="16" t="s">
        <v>2173</v>
      </c>
      <c r="F264" s="16" t="e">
        <f>_xlfn.IFNA(Table2[[#This Row],[NB BM_C_QTY+F]],"")</f>
        <v>#REF!</v>
      </c>
      <c r="G264" s="24">
        <f>IF(Table2[[#This Row],[M5B]]="",Table2[[#This Row],[M5B_h]],SUM(Table2[[#This Row],[M5B_h]],Table2[[#This Row],[M5B]]))</f>
        <v>2</v>
      </c>
      <c r="H264" s="19"/>
      <c r="I264" s="94">
        <f>IF(Table2[[#This Row],[M1A]]="",0,Table2[[#This Row],[M1A]]-Table2[[#This Row],[AWAL]]-Table2[[#This Row],[M1MA]]-Table2[[#This Row],[M1KE]])</f>
        <v>0</v>
      </c>
      <c r="J264" s="94">
        <f>SUMIF(Table6[NB BM_C_QTY+F],Table2[[#This Row],[Column2]],Table6[C])</f>
        <v>0</v>
      </c>
      <c r="K264" s="94">
        <f>-1*SUMIF(Table5[CONCAT],Table2[[#This Row],[Column2]],Table5[3])</f>
        <v>0</v>
      </c>
      <c r="L264" s="19"/>
      <c r="M264" s="16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2</v>
      </c>
      <c r="U264" s="20">
        <f>SUM(Table2[[#This Row],[M2B]],Table2[[#This Row],[M2B_h]])</f>
        <v>2</v>
      </c>
      <c r="V264" s="20">
        <f>SUM(Table2[[#This Row],[M3B]],Table2[[#This Row],[M3B_h]])</f>
        <v>2</v>
      </c>
      <c r="W264" s="20">
        <f>SUM(Table2[[#This Row],[M4B]],Table2[[#This Row],[M4B_h]])</f>
        <v>2</v>
      </c>
      <c r="X264" s="20" t="str">
        <f t="shared" si="4"/>
        <v>ARTO MORO</v>
      </c>
      <c r="Y264" s="20" t="e">
        <f>IF(Table2[[#This Row],[NB BM_C_QTY+F]]="",Table2[[#This Row],[Column32]],INDEX([1]!db[QTY X],Table2[[#This Row],[NB BM_C_QTY+F]]))</f>
        <v>#REF!</v>
      </c>
      <c r="Z264" s="20" t="e">
        <f>IF(Table2[[#This Row],[NB BM_C_QTY+F]]="",Table2[[#This Row],[Column33]],INDEX([1]!db[STN X],Table2[[#This Row],[NB BM_C_QTY+F]]))</f>
        <v>#REF!</v>
      </c>
      <c r="AA264" s="20" t="e">
        <f>INDEX([1]!db[SUPPLIER],Table2[[#This Row],[NB BM_C_QTY+F]],0)</f>
        <v>#REF!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264" s="20" t="str">
        <f>Table2[[#This Row],[CONCAT]]&amp;LOWER(SUBSTITUTE(SUBSTITUTE(SUBSTITUTE(Table2[[#This Row],[KET]]&amp;"ARTO MORO"," ",""),")",""),"(",""))</f>
        <v>pcmagnitfc629523x10144pcsartomoro</v>
      </c>
      <c r="AD264" s="20" t="e">
        <f>_xlfn.IFNA(MATCH(Table2[[#This Row],[Column2]],[1]!db[NB BM_C_QTY+F],0),"")</f>
        <v>#REF!</v>
      </c>
      <c r="AE264" s="20" t="e">
        <f>_xlfn.IFNA(MATCH(Table2[[#This Row],[Column2]],[2]!Table6[NB BM_C_QTY+F],0),"")</f>
        <v>#REF!</v>
      </c>
      <c r="AF264" s="20" t="e">
        <f>IF(Table2[[#This Row],[NB BM_C_QTY+F]]="",Table2[[#This Row],[KET]],"")</f>
        <v>#REF!</v>
      </c>
      <c r="AG264" s="20" t="e">
        <f>IF(Table2[[#This Row],[Column3]]="","",AJ263)</f>
        <v>#REF!</v>
      </c>
      <c r="AH264" s="20" t="e">
        <f>IF(Table2[[#This Row],[Column3]]="","",AK263)</f>
        <v>#REF!</v>
      </c>
      <c r="AJ264" s="9">
        <v>120</v>
      </c>
      <c r="AK264" s="9" t="s">
        <v>5300</v>
      </c>
    </row>
    <row r="265" spans="1:37">
      <c r="A265" s="14">
        <f ca="1">IF(Table2[[#This Row],[TT]]&lt;1,"",(COUNT(INDIRECT("a"&amp;ROW(Table2[[#Headers],[//]])&amp;":a"&amp;ROW()-1))+1))</f>
        <v>94</v>
      </c>
      <c r="B265" s="14"/>
      <c r="C265" s="9" t="s">
        <v>4493</v>
      </c>
      <c r="D265" s="16">
        <v>7</v>
      </c>
      <c r="E265" s="16" t="s">
        <v>2102</v>
      </c>
      <c r="F265" s="16" t="e">
        <f>_xlfn.IFNA(Table2[[#This Row],[NB BM_C_QTY+F]],"")</f>
        <v>#REF!</v>
      </c>
      <c r="G265" s="24">
        <f>IF(Table2[[#This Row],[M5B]]="",Table2[[#This Row],[M5B_h]],SUM(Table2[[#This Row],[M5B_h]],Table2[[#This Row],[M5B]]))</f>
        <v>7</v>
      </c>
      <c r="H265" s="19"/>
      <c r="I265" s="94">
        <f>IF(Table2[[#This Row],[M1A]]="",0,Table2[[#This Row],[M1A]]-Table2[[#This Row],[AWAL]]-Table2[[#This Row],[M1MA]]-Table2[[#This Row],[M1KE]])</f>
        <v>0</v>
      </c>
      <c r="J265" s="94">
        <f>SUMIF(Table6[NB BM_C_QTY+F],Table2[[#This Row],[Column2]],Table6[C])</f>
        <v>0</v>
      </c>
      <c r="K265" s="94">
        <f>-1*SUMIF(Table5[CONCAT],Table2[[#This Row],[Column2]],Table5[3])</f>
        <v>0</v>
      </c>
      <c r="L265" s="19"/>
      <c r="M265" s="17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P265" s="25"/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7</v>
      </c>
      <c r="U265" s="20">
        <f>SUM(Table2[[#This Row],[M2B]],Table2[[#This Row],[M2B_h]])</f>
        <v>7</v>
      </c>
      <c r="V265" s="20">
        <f>SUM(Table2[[#This Row],[M3B]],Table2[[#This Row],[M3B_h]])</f>
        <v>7</v>
      </c>
      <c r="W265" s="20">
        <f>SUM(Table2[[#This Row],[M4B]],Table2[[#This Row],[M4B_h]])</f>
        <v>7</v>
      </c>
      <c r="X265" s="20" t="str">
        <f t="shared" si="4"/>
        <v>ARTO MORO</v>
      </c>
      <c r="Y265" s="20" t="e">
        <f>IF(Table2[[#This Row],[NB BM_C_QTY+F]]="",Table2[[#This Row],[Column32]],INDEX([1]!db[QTY X],Table2[[#This Row],[NB BM_C_QTY+F]]))</f>
        <v>#REF!</v>
      </c>
      <c r="Z265" s="20" t="e">
        <f>IF(Table2[[#This Row],[NB BM_C_QTY+F]]="",Table2[[#This Row],[Column33]],INDEX([1]!db[STN X],Table2[[#This Row],[NB BM_C_QTY+F]]))</f>
        <v>#REF!</v>
      </c>
      <c r="AA265" s="20" t="e">
        <f>INDEX([1]!db[SUPPLIER],Table2[[#This Row],[NB BM_C_QTY+F]],0)</f>
        <v>#REF!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265" s="20" t="str">
        <f>Table2[[#This Row],[CONCAT]]&amp;LOWER(SUBSTITUTE(SUBSTITUTE(SUBSTITUTE(Table2[[#This Row],[KET]]&amp;"ARTO MORO"," ",""),")",""),"(",""))</f>
        <v>pcmagnitfx2210metaliklebar22x10120pcsartomoro</v>
      </c>
      <c r="AD265" s="20" t="e">
        <f>_xlfn.IFNA(MATCH(Table2[[#This Row],[Column2]],[1]!db[NB BM_C_QTY+F],0),"")</f>
        <v>#REF!</v>
      </c>
      <c r="AE265" s="20" t="e">
        <f>_xlfn.IFNA(MATCH(Table2[[#This Row],[Column2]],[2]!Table6[NB BM_C_QTY+F],0),"")</f>
        <v>#REF!</v>
      </c>
      <c r="AF265" s="20" t="e">
        <f>IF(Table2[[#This Row],[NB BM_C_QTY+F]]="",Table2[[#This Row],[KET]],"")</f>
        <v>#REF!</v>
      </c>
      <c r="AG265" s="20" t="e">
        <f>IF(Table2[[#This Row],[Column3]]="","",AJ264)</f>
        <v>#REF!</v>
      </c>
      <c r="AH265" s="20" t="e">
        <f>IF(Table2[[#This Row],[Column3]]="","",AK264)</f>
        <v>#REF!</v>
      </c>
      <c r="AJ265" s="9">
        <v>144</v>
      </c>
      <c r="AK265" s="9" t="s">
        <v>5300</v>
      </c>
    </row>
    <row r="266" spans="1:37">
      <c r="A266" s="14">
        <f ca="1">IF(Table2[[#This Row],[TT]]&lt;1,"",(COUNT(INDIRECT("a"&amp;ROW(Table2[[#Headers],[//]])&amp;":a"&amp;ROW()-1))+1))</f>
        <v>95</v>
      </c>
      <c r="B266" s="14"/>
      <c r="C266" s="9" t="s">
        <v>4494</v>
      </c>
      <c r="D266" s="16">
        <v>7</v>
      </c>
      <c r="E266" s="16" t="s">
        <v>2173</v>
      </c>
      <c r="F266" s="16" t="e">
        <f>_xlfn.IFNA(Table2[[#This Row],[NB BM_C_QTY+F]],"")</f>
        <v>#REF!</v>
      </c>
      <c r="G266" s="24">
        <f>IF(Table2[[#This Row],[M5B]]="",Table2[[#This Row],[M5B_h]],SUM(Table2[[#This Row],[M5B_h]],Table2[[#This Row],[M5B]]))</f>
        <v>7</v>
      </c>
      <c r="H266" s="19"/>
      <c r="I266" s="94">
        <f>IF(Table2[[#This Row],[M1A]]="",0,Table2[[#This Row],[M1A]]-Table2[[#This Row],[AWAL]]-Table2[[#This Row],[M1MA]]-Table2[[#This Row],[M1KE]])</f>
        <v>0</v>
      </c>
      <c r="J266" s="94">
        <f>SUMIF(Table6[NB BM_C_QTY+F],Table2[[#This Row],[Column2]],Table6[C])</f>
        <v>0</v>
      </c>
      <c r="K266" s="94">
        <f>-1*SUMIF(Table5[CONCAT],Table2[[#This Row],[Column2]],Table5[3])</f>
        <v>0</v>
      </c>
      <c r="L266" s="19"/>
      <c r="M266" s="16" t="str">
        <f>IF(Table2[[#This Row],[M2A]]="","",SUM(Table2[[#This Row],[M2A]]-Table2[[#This Row],[M2B_h]]))</f>
        <v/>
      </c>
      <c r="O266" s="17" t="str">
        <f>IF(Table2[[#This Row],[M3A]]="","",SUM(Table2[[#This Row],[M3A]]-Table2[[#This Row],[M3B_h]]))</f>
        <v/>
      </c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7</v>
      </c>
      <c r="U266" s="20">
        <f>SUM(Table2[[#This Row],[M2B]],Table2[[#This Row],[M2B_h]])</f>
        <v>7</v>
      </c>
      <c r="V266" s="20">
        <f>SUM(Table2[[#This Row],[M3B]],Table2[[#This Row],[M3B_h]])</f>
        <v>7</v>
      </c>
      <c r="W266" s="20">
        <f>SUM(Table2[[#This Row],[M4B]],Table2[[#This Row],[M4B_h]])</f>
        <v>7</v>
      </c>
      <c r="X266" s="20" t="str">
        <f t="shared" si="4"/>
        <v>ARTO MORO</v>
      </c>
      <c r="Y266" s="20" t="e">
        <f>IF(Table2[[#This Row],[NB BM_C_QTY+F]]="",Table2[[#This Row],[Column32]],INDEX([1]!db[QTY X],Table2[[#This Row],[NB BM_C_QTY+F]]))</f>
        <v>#REF!</v>
      </c>
      <c r="Z266" s="20" t="e">
        <f>IF(Table2[[#This Row],[NB BM_C_QTY+F]]="",Table2[[#This Row],[Column33]],INDEX([1]!db[STN X],Table2[[#This Row],[NB BM_C_QTY+F]]))</f>
        <v>#REF!</v>
      </c>
      <c r="AA266" s="20" t="e">
        <f>INDEX([1]!db[SUPPLIER],Table2[[#This Row],[NB BM_C_QTY+F]],0)</f>
        <v>#REF!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266" s="20" t="str">
        <f>Table2[[#This Row],[CONCAT]]&amp;LOWER(SUBSTITUTE(SUBSTITUTE(SUBSTITUTE(Table2[[#This Row],[KET]]&amp;"ARTO MORO"," ",""),")",""),"(",""))</f>
        <v>pcmagnitfx227522x75metalik144pcsartomoro</v>
      </c>
      <c r="AD266" s="20" t="e">
        <f>_xlfn.IFNA(MATCH(Table2[[#This Row],[Column2]],[1]!db[NB BM_C_QTY+F],0),"")</f>
        <v>#REF!</v>
      </c>
      <c r="AE266" s="20" t="e">
        <f>_xlfn.IFNA(MATCH(Table2[[#This Row],[Column2]],[2]!Table6[NB BM_C_QTY+F],0),"")</f>
        <v>#REF!</v>
      </c>
      <c r="AF266" s="20" t="e">
        <f>IF(Table2[[#This Row],[NB BM_C_QTY+F]]="",Table2[[#This Row],[KET]],"")</f>
        <v>#REF!</v>
      </c>
      <c r="AG266" s="20" t="e">
        <f>IF(Table2[[#This Row],[Column3]]="","",AJ265)</f>
        <v>#REF!</v>
      </c>
      <c r="AH266" s="20" t="e">
        <f>IF(Table2[[#This Row],[Column3]]="","",AK265)</f>
        <v>#REF!</v>
      </c>
      <c r="AJ266" s="9">
        <v>192</v>
      </c>
      <c r="AK266" s="9" t="s">
        <v>5300</v>
      </c>
    </row>
    <row r="267" spans="1:37">
      <c r="A267" s="14">
        <f ca="1">IF(Table2[[#This Row],[TT]]&lt;1,"",(COUNT(INDIRECT("a"&amp;ROW(Table2[[#Headers],[//]])&amp;":a"&amp;ROW()-1))+1))</f>
        <v>96</v>
      </c>
      <c r="B267" s="14"/>
      <c r="C267" s="9" t="s">
        <v>4495</v>
      </c>
      <c r="D267" s="16">
        <v>9</v>
      </c>
      <c r="E267" s="16" t="s">
        <v>2234</v>
      </c>
      <c r="F267" s="16" t="e">
        <f>_xlfn.IFNA(Table2[[#This Row],[NB BM_C_QTY+F]],"")</f>
        <v>#REF!</v>
      </c>
      <c r="G267" s="24">
        <f>IF(Table2[[#This Row],[M5B]]="",Table2[[#This Row],[M5B_h]],SUM(Table2[[#This Row],[M5B_h]],Table2[[#This Row],[M5B]]))</f>
        <v>9</v>
      </c>
      <c r="H267" s="19"/>
      <c r="I267" s="94">
        <f>IF(Table2[[#This Row],[M1A]]="",0,Table2[[#This Row],[M1A]]-Table2[[#This Row],[AWAL]]-Table2[[#This Row],[M1MA]]-Table2[[#This Row],[M1KE]])</f>
        <v>0</v>
      </c>
      <c r="J267" s="94">
        <f>SUMIF(Table6[NB BM_C_QTY+F],Table2[[#This Row],[Column2]],Table6[C])</f>
        <v>0</v>
      </c>
      <c r="K267" s="94">
        <f>-1*SUMIF(Table5[CONCAT],Table2[[#This Row],[Column2]],Table5[3])</f>
        <v>0</v>
      </c>
      <c r="L267" s="19"/>
      <c r="M267" s="17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9</v>
      </c>
      <c r="U267" s="20">
        <f>SUM(Table2[[#This Row],[M2B]],Table2[[#This Row],[M2B_h]])</f>
        <v>9</v>
      </c>
      <c r="V267" s="20">
        <f>SUM(Table2[[#This Row],[M3B]],Table2[[#This Row],[M3B_h]])</f>
        <v>9</v>
      </c>
      <c r="W267" s="20">
        <f>SUM(Table2[[#This Row],[M4B]],Table2[[#This Row],[M4B_h]])</f>
        <v>9</v>
      </c>
      <c r="X267" s="20" t="str">
        <f t="shared" si="4"/>
        <v>ARTO MORO</v>
      </c>
      <c r="Y267" s="20" t="e">
        <f>IF(Table2[[#This Row],[NB BM_C_QTY+F]]="",Table2[[#This Row],[Column32]],INDEX([1]!db[QTY X],Table2[[#This Row],[NB BM_C_QTY+F]]))</f>
        <v>#REF!</v>
      </c>
      <c r="Z267" s="20" t="e">
        <f>IF(Table2[[#This Row],[NB BM_C_QTY+F]]="",Table2[[#This Row],[Column33]],INDEX([1]!db[STN X],Table2[[#This Row],[NB BM_C_QTY+F]]))</f>
        <v>#REF!</v>
      </c>
      <c r="AA267" s="20" t="e">
        <f>INDEX([1]!db[SUPPLIER],Table2[[#This Row],[NB BM_C_QTY+F]],0)</f>
        <v>#REF!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267" s="20" t="str">
        <f>Table2[[#This Row],[CONCAT]]&amp;LOWER(SUBSTITUTE(SUBSTITUTE(SUBSTITUTE(Table2[[#This Row],[KET]]&amp;"ARTO MORO"," ",""),")",""),"(",""))</f>
        <v>pcmagnitfy682222x75192pcsartomoro</v>
      </c>
      <c r="AD267" s="20" t="e">
        <f>_xlfn.IFNA(MATCH(Table2[[#This Row],[Column2]],[1]!db[NB BM_C_QTY+F],0),"")</f>
        <v>#REF!</v>
      </c>
      <c r="AE267" s="20" t="e">
        <f>_xlfn.IFNA(MATCH(Table2[[#This Row],[Column2]],[2]!Table6[NB BM_C_QTY+F],0),"")</f>
        <v>#REF!</v>
      </c>
      <c r="AF267" s="20" t="e">
        <f>IF(Table2[[#This Row],[NB BM_C_QTY+F]]="",Table2[[#This Row],[KET]],"")</f>
        <v>#REF!</v>
      </c>
      <c r="AG267" s="20" t="e">
        <f>IF(Table2[[#This Row],[Column3]]="","",AJ266)</f>
        <v>#REF!</v>
      </c>
      <c r="AH267" s="20" t="e">
        <f>IF(Table2[[#This Row],[Column3]]="","",AK266)</f>
        <v>#REF!</v>
      </c>
      <c r="AJ267" s="9">
        <v>192</v>
      </c>
      <c r="AK267" s="9" t="s">
        <v>5300</v>
      </c>
    </row>
    <row r="268" spans="1:37">
      <c r="A268" s="14">
        <f ca="1">IF(Table2[[#This Row],[TT]]&lt;1,"",(COUNT(INDIRECT("a"&amp;ROW(Table2[[#Headers],[//]])&amp;":a"&amp;ROW()-1))+1))</f>
        <v>97</v>
      </c>
      <c r="B268" s="14"/>
      <c r="C268" s="9" t="s">
        <v>4496</v>
      </c>
      <c r="D268" s="16">
        <v>25</v>
      </c>
      <c r="E268" s="16" t="s">
        <v>2234</v>
      </c>
      <c r="F268" s="16" t="e">
        <f>_xlfn.IFNA(Table2[[#This Row],[NB BM_C_QTY+F]],"")</f>
        <v>#REF!</v>
      </c>
      <c r="G268" s="24">
        <f>IF(Table2[[#This Row],[M5B]]="",Table2[[#This Row],[M5B_h]],SUM(Table2[[#This Row],[M5B_h]],Table2[[#This Row],[M5B]]))</f>
        <v>25</v>
      </c>
      <c r="H268" s="18"/>
      <c r="I268" s="94">
        <f>IF(Table2[[#This Row],[M1A]]="",0,Table2[[#This Row],[M1A]]-Table2[[#This Row],[AWAL]]-Table2[[#This Row],[M1MA]]-Table2[[#This Row],[M1KE]])</f>
        <v>0</v>
      </c>
      <c r="J268" s="94">
        <f>SUMIF(Table6[NB BM_C_QTY+F],Table2[[#This Row],[Column2]],Table6[C])</f>
        <v>0</v>
      </c>
      <c r="K268" s="94">
        <f>-1*SUMIF(Table5[CONCAT],Table2[[#This Row],[Column2]],Table5[3])</f>
        <v>0</v>
      </c>
      <c r="L268" s="18"/>
      <c r="M268" s="16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P268" s="9"/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0">
        <f>SUM(Table2[[#This Row],[AWAL]],Table2[[#This Row],[M1KE]],Table2[[#This Row],[M1MA]],Table2[[#This Row],[M1B]])</f>
        <v>25</v>
      </c>
      <c r="U268" s="20">
        <f>SUM(Table2[[#This Row],[M2B]],Table2[[#This Row],[M2B_h]])</f>
        <v>25</v>
      </c>
      <c r="V268" s="20">
        <f>SUM(Table2[[#This Row],[M3B]],Table2[[#This Row],[M3B_h]])</f>
        <v>25</v>
      </c>
      <c r="W268" s="20">
        <f>SUM(Table2[[#This Row],[M4B]],Table2[[#This Row],[M4B_h]])</f>
        <v>25</v>
      </c>
      <c r="X268" s="20" t="str">
        <f t="shared" si="4"/>
        <v>ARTO MORO</v>
      </c>
      <c r="Y268" s="20" t="e">
        <f>IF(Table2[[#This Row],[NB BM_C_QTY+F]]="",Table2[[#This Row],[Column32]],INDEX([1]!db[QTY X],Table2[[#This Row],[NB BM_C_QTY+F]]))</f>
        <v>#REF!</v>
      </c>
      <c r="Z268" s="20" t="e">
        <f>IF(Table2[[#This Row],[NB BM_C_QTY+F]]="",Table2[[#This Row],[Column33]],INDEX([1]!db[STN X],Table2[[#This Row],[NB BM_C_QTY+F]]))</f>
        <v>#REF!</v>
      </c>
      <c r="AA268" s="20" t="e">
        <f>INDEX([1]!db[SUPPLIER],Table2[[#This Row],[NB BM_C_QTY+F]],0)</f>
        <v>#REF!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268" s="20" t="str">
        <f>Table2[[#This Row],[CONCAT]]&amp;LOWER(SUBSTITUTE(SUBSTITUTE(SUBSTITUTE(Table2[[#This Row],[KET]]&amp;"ARTO MORO"," ",""),")",""),"(",""))</f>
        <v>pcmagnitjh220a22x85192pcsartomoro</v>
      </c>
      <c r="AD268" s="20" t="e">
        <f>_xlfn.IFNA(MATCH(Table2[[#This Row],[Column2]],[1]!db[NB BM_C_QTY+F],0),"")</f>
        <v>#REF!</v>
      </c>
      <c r="AE268" s="20" t="e">
        <f>_xlfn.IFNA(MATCH(Table2[[#This Row],[Column2]],[2]!Table6[NB BM_C_QTY+F],0),"")</f>
        <v>#REF!</v>
      </c>
      <c r="AF268" s="20" t="e">
        <f>IF(Table2[[#This Row],[NB BM_C_QTY+F]]="",Table2[[#This Row],[KET]],"")</f>
        <v>#REF!</v>
      </c>
      <c r="AG268" s="20" t="e">
        <f>IF(Table2[[#This Row],[Column3]]="","",AJ267)</f>
        <v>#REF!</v>
      </c>
      <c r="AH268" s="20" t="e">
        <f>IF(Table2[[#This Row],[Column3]]="","",AK267)</f>
        <v>#REF!</v>
      </c>
      <c r="AJ268" s="9">
        <v>144</v>
      </c>
      <c r="AK268" s="9" t="s">
        <v>5300</v>
      </c>
    </row>
    <row r="269" spans="1:37">
      <c r="A269" s="9">
        <f ca="1">IF(Table2[[#This Row],[TT]]&lt;1,"",(COUNT(INDIRECT("a"&amp;ROW(Table2[[#Headers],[//]])&amp;":a"&amp;ROW()-1))+1))</f>
        <v>98</v>
      </c>
      <c r="C269" s="9" t="s">
        <v>4497</v>
      </c>
      <c r="D269" s="16">
        <v>26</v>
      </c>
      <c r="E269" s="16" t="s">
        <v>2173</v>
      </c>
      <c r="F269" s="16" t="e">
        <f>_xlfn.IFNA(Table2[[#This Row],[NB BM_C_QTY+F]],"")</f>
        <v>#REF!</v>
      </c>
      <c r="G269" s="24">
        <f>IF(Table2[[#This Row],[M5B]]="",Table2[[#This Row],[M5B_h]],SUM(Table2[[#This Row],[M5B_h]],Table2[[#This Row],[M5B]]))</f>
        <v>26</v>
      </c>
      <c r="H269" s="18"/>
      <c r="I269" s="94">
        <f>IF(Table2[[#This Row],[M1A]]="",0,Table2[[#This Row],[M1A]]-Table2[[#This Row],[AWAL]]-Table2[[#This Row],[M1MA]]-Table2[[#This Row],[M1KE]])</f>
        <v>0</v>
      </c>
      <c r="J269" s="94">
        <f>SUMIF(Table6[NB BM_C_QTY+F],Table2[[#This Row],[Column2]],Table6[C])</f>
        <v>0</v>
      </c>
      <c r="K269" s="94">
        <f>-1*SUMIF(Table5[CONCAT],Table2[[#This Row],[Column2]],Table5[3])</f>
        <v>0</v>
      </c>
      <c r="L269" s="18"/>
      <c r="M269" s="16" t="str">
        <f>IF(Table2[[#This Row],[M2A]]="","",SUM(Table2[[#This Row],[M2A]]-Table2[[#This Row],[M2B_h]]))</f>
        <v/>
      </c>
      <c r="O269" s="16" t="str">
        <f>IF(Table2[[#This Row],[M3A]]="","",SUM(Table2[[#This Row],[M3A]]-Table2[[#This Row],[M3B_h]]))</f>
        <v/>
      </c>
      <c r="P269" s="9"/>
      <c r="Q269" s="16" t="str">
        <f>IF(Table2[[#This Row],[M4A]]="","",SUM(Table2[[#This Row],[M4A]]-Table2[[#This Row],[M4B_h]]))</f>
        <v/>
      </c>
      <c r="S269" s="16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26</v>
      </c>
      <c r="U269" s="20">
        <f>SUM(Table2[[#This Row],[M2B]],Table2[[#This Row],[M2B_h]])</f>
        <v>26</v>
      </c>
      <c r="V269" s="20">
        <f>SUM(Table2[[#This Row],[M3B]],Table2[[#This Row],[M3B_h]])</f>
        <v>26</v>
      </c>
      <c r="W269" s="20">
        <f>SUM(Table2[[#This Row],[M4B]],Table2[[#This Row],[M4B_h]])</f>
        <v>26</v>
      </c>
      <c r="X269" s="20" t="str">
        <f t="shared" si="4"/>
        <v>ARTO MORO</v>
      </c>
      <c r="Y269" s="20" t="e">
        <f>IF(Table2[[#This Row],[NB BM_C_QTY+F]]="",Table2[[#This Row],[Column32]],INDEX([1]!db[QTY X],Table2[[#This Row],[NB BM_C_QTY+F]]))</f>
        <v>#REF!</v>
      </c>
      <c r="Z269" s="20" t="e">
        <f>IF(Table2[[#This Row],[NB BM_C_QTY+F]]="",Table2[[#This Row],[Column33]],INDEX([1]!db[STN X],Table2[[#This Row],[NB BM_C_QTY+F]]))</f>
        <v>#REF!</v>
      </c>
      <c r="AA269" s="20" t="e">
        <f>INDEX([1]!db[SUPPLIER],Table2[[#This Row],[NB BM_C_QTY+F]],0)</f>
        <v>#REF!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269" s="20" t="str">
        <f>Table2[[#This Row],[CONCAT]]&amp;LOWER(SUBSTITUTE(SUBSTITUTE(SUBSTITUTE(Table2[[#This Row],[KET]]&amp;"ARTO MORO"," ",""),")",""),"(",""))</f>
        <v>pcmagntlpy623x8144pcsartomoro</v>
      </c>
      <c r="AD269" s="20" t="e">
        <f>_xlfn.IFNA(MATCH(Table2[[#This Row],[Column2]],[1]!db[NB BM_C_QTY+F],0),"")</f>
        <v>#REF!</v>
      </c>
      <c r="AE269" s="20" t="e">
        <f>_xlfn.IFNA(MATCH(Table2[[#This Row],[Column2]],[2]!Table6[NB BM_C_QTY+F],0),"")</f>
        <v>#REF!</v>
      </c>
      <c r="AF269" s="20" t="e">
        <f>IF(Table2[[#This Row],[NB BM_C_QTY+F]]="",Table2[[#This Row],[KET]],"")</f>
        <v>#REF!</v>
      </c>
      <c r="AG269" s="20" t="e">
        <f>IF(Table2[[#This Row],[Column3]]="","",AJ268)</f>
        <v>#REF!</v>
      </c>
      <c r="AH269" s="20" t="e">
        <f>IF(Table2[[#This Row],[Column3]]="","",AK268)</f>
        <v>#REF!</v>
      </c>
      <c r="AJ269" s="9">
        <v>12</v>
      </c>
      <c r="AK269" s="9" t="s">
        <v>5379</v>
      </c>
    </row>
    <row r="270" spans="1:37">
      <c r="A270" s="14">
        <f ca="1">IF(Table2[[#This Row],[TT]]&lt;1,"",(COUNT(INDIRECT("a"&amp;ROW(Table2[[#Headers],[//]])&amp;":a"&amp;ROW()-1))+1))</f>
        <v>99</v>
      </c>
      <c r="B270" s="14">
        <v>1</v>
      </c>
      <c r="C270" s="9" t="s">
        <v>5050</v>
      </c>
      <c r="D270" s="16">
        <v>1</v>
      </c>
      <c r="E270" s="16" t="s">
        <v>2033</v>
      </c>
      <c r="F270" s="16" t="e">
        <f>_xlfn.IFNA(Table2[[#This Row],[NB BM_C_QTY+F]],"")</f>
        <v>#REF!</v>
      </c>
      <c r="G270" s="24">
        <f>IF(Table2[[#This Row],[M5B]]="",Table2[[#This Row],[M5B_h]],SUM(Table2[[#This Row],[M5B_h]],Table2[[#This Row],[M5B]]))</f>
        <v>1</v>
      </c>
      <c r="H270" s="19"/>
      <c r="I270" s="94">
        <f>IF(Table2[[#This Row],[M1A]]="",0,Table2[[#This Row],[M1A]]-Table2[[#This Row],[AWAL]]-Table2[[#This Row],[M1MA]]-Table2[[#This Row],[M1KE]])</f>
        <v>0</v>
      </c>
      <c r="J270" s="94">
        <f>SUMIF(Table6[NB BM_C_QTY+F],Table2[[#This Row],[Column2]],Table6[C])</f>
        <v>0</v>
      </c>
      <c r="K270" s="94">
        <f>-1*SUMIF(Table5[CONCAT],Table2[[#This Row],[Column2]],Table5[3])</f>
        <v>0</v>
      </c>
      <c r="L270" s="19"/>
      <c r="M270" s="17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1</v>
      </c>
      <c r="U270" s="20">
        <f>SUM(Table2[[#This Row],[M2B]],Table2[[#This Row],[M2B_h]])</f>
        <v>1</v>
      </c>
      <c r="V270" s="20">
        <f>SUM(Table2[[#This Row],[M3B]],Table2[[#This Row],[M3B_h]])</f>
        <v>1</v>
      </c>
      <c r="W270" s="20">
        <f>SUM(Table2[[#This Row],[M4B]],Table2[[#This Row],[M4B_h]])</f>
        <v>1</v>
      </c>
      <c r="X270" s="20" t="str">
        <f t="shared" si="4"/>
        <v>ARTO MORO</v>
      </c>
      <c r="Y270" s="20" t="e">
        <f>IF(Table2[[#This Row],[NB BM_C_QTY+F]]="",Table2[[#This Row],[Column32]],INDEX([1]!db[QTY X],Table2[[#This Row],[NB BM_C_QTY+F]]))</f>
        <v>#REF!</v>
      </c>
      <c r="Z270" s="20" t="e">
        <f>IF(Table2[[#This Row],[NB BM_C_QTY+F]]="",Table2[[#This Row],[Column33]],INDEX([1]!db[STN X],Table2[[#This Row],[NB BM_C_QTY+F]]))</f>
        <v>#REF!</v>
      </c>
      <c r="AA270" s="20" t="e">
        <f>INDEX([1]!db[SUPPLIER],Table2[[#This Row],[NB BM_C_QTY+F]],0)</f>
        <v>#REF!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270" s="20" t="str">
        <f>Table2[[#This Row],[CONCAT]]&amp;LOWER(SUBSTITUTE(SUBSTITUTE(SUBSTITUTE(Table2[[#This Row],[KET]]&amp;"ARTO MORO"," ",""),")",""),"(",""))</f>
        <v>pensilglassjkpg10012grsartomoro</v>
      </c>
      <c r="AD270" s="20" t="e">
        <f>_xlfn.IFNA(MATCH(Table2[[#This Row],[Column2]],[1]!db[NB BM_C_QTY+F],0),"")</f>
        <v>#REF!</v>
      </c>
      <c r="AE270" s="20" t="e">
        <f>_xlfn.IFNA(MATCH(Table2[[#This Row],[Column2]],[2]!Table6[NB BM_C_QTY+F],0),"")</f>
        <v>#REF!</v>
      </c>
      <c r="AF270" s="20" t="e">
        <f>IF(Table2[[#This Row],[NB BM_C_QTY+F]]="",Table2[[#This Row],[KET]],"")</f>
        <v>#REF!</v>
      </c>
      <c r="AG270" s="20" t="e">
        <f>IF(Table2[[#This Row],[Column3]]="","",AJ269)</f>
        <v>#REF!</v>
      </c>
      <c r="AH270" s="20" t="e">
        <f>IF(Table2[[#This Row],[Column3]]="","",AK269)</f>
        <v>#REF!</v>
      </c>
      <c r="AJ270" s="9">
        <v>30</v>
      </c>
      <c r="AK270" s="9" t="s">
        <v>5379</v>
      </c>
    </row>
    <row r="271" spans="1:37">
      <c r="A271" s="14">
        <f ca="1">IF(Table2[[#This Row],[TT]]&lt;1,"",(COUNT(INDIRECT("a"&amp;ROW(Table2[[#Headers],[//]])&amp;":a"&amp;ROW()-1))+1))</f>
        <v>100</v>
      </c>
      <c r="B271" s="14">
        <v>1</v>
      </c>
      <c r="C271" s="9" t="s">
        <v>5173</v>
      </c>
      <c r="D271" s="16">
        <v>1</v>
      </c>
      <c r="E271" s="16" t="s">
        <v>2011</v>
      </c>
      <c r="F271" s="17" t="e">
        <f>_xlfn.IFNA(Table2[[#This Row],[NB BM_C_QTY+F]],"")</f>
        <v>#REF!</v>
      </c>
      <c r="G271" s="24">
        <f>IF(Table2[[#This Row],[M5B]]="",Table2[[#This Row],[M5B_h]],SUM(Table2[[#This Row],[M5B_h]],Table2[[#This Row],[M5B]]))</f>
        <v>1</v>
      </c>
      <c r="H271" s="19"/>
      <c r="I271" s="94">
        <f>IF(Table2[[#This Row],[M1A]]="",0,Table2[[#This Row],[M1A]]-Table2[[#This Row],[AWAL]]-Table2[[#This Row],[M1MA]]-Table2[[#This Row],[M1KE]])</f>
        <v>0</v>
      </c>
      <c r="J271" s="94">
        <f>SUMIF(Table6[NB BM_C_QTY+F],Table2[[#This Row],[Column2]],Table6[C])</f>
        <v>0</v>
      </c>
      <c r="K271" s="94">
        <f>-1*SUMIF(Table5[CONCAT],Table2[[#This Row],[Column2]],Table5[3])</f>
        <v>0</v>
      </c>
      <c r="L271" s="19"/>
      <c r="M271" s="17" t="str">
        <f>IF(Table2[[#This Row],[M2A]]="","",SUM(Table2[[#This Row],[M2A]]-Table2[[#This Row],[M2B_h]]))</f>
        <v/>
      </c>
      <c r="O271" s="17" t="str">
        <f>IF(Table2[[#This Row],[M3A]]="","",SUM(Table2[[#This Row],[M3A]]-Table2[[#This Row],[M3B_h]]))</f>
        <v/>
      </c>
      <c r="P271" s="25"/>
      <c r="Q271" s="17" t="str">
        <f>IF(Table2[[#This Row],[M4A]]="","",SUM(Table2[[#This Row],[M4A]]-Table2[[#This Row],[M4B_h]]))</f>
        <v/>
      </c>
      <c r="R271" s="17"/>
      <c r="S271" s="17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1</v>
      </c>
      <c r="U271" s="20">
        <f>SUM(Table2[[#This Row],[M2B]],Table2[[#This Row],[M2B_h]])</f>
        <v>1</v>
      </c>
      <c r="V271" s="20">
        <f>SUM(Table2[[#This Row],[M3B]],Table2[[#This Row],[M3B_h]])</f>
        <v>1</v>
      </c>
      <c r="W271" s="20">
        <f>SUM(Table2[[#This Row],[M4B]],Table2[[#This Row],[M4B_h]])</f>
        <v>1</v>
      </c>
      <c r="X271" s="20" t="str">
        <f t="shared" si="4"/>
        <v>ARTO MORO</v>
      </c>
      <c r="Y271" s="20" t="e">
        <f>IF(Table2[[#This Row],[NB BM_C_QTY+F]]="",Table2[[#This Row],[Column32]],INDEX([1]!db[QTY X],Table2[[#This Row],[NB BM_C_QTY+F]]))</f>
        <v>#REF!</v>
      </c>
      <c r="Z271" s="20" t="e">
        <f>IF(Table2[[#This Row],[NB BM_C_QTY+F]]="",Table2[[#This Row],[Column33]],INDEX([1]!db[STN X],Table2[[#This Row],[NB BM_C_QTY+F]]))</f>
        <v>#REF!</v>
      </c>
      <c r="AA271" s="20" t="e">
        <f>INDEX([1]!db[SUPPLIER],Table2[[#This Row],[NB BM_C_QTY+F]],0)</f>
        <v>#REF!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271" s="20" t="str">
        <f>Table2[[#This Row],[CONCAT]]&amp;LOWER(SUBSTITUTE(SUBSTITUTE(SUBSTITUTE(Table2[[#This Row],[KET]]&amp;"ARTO MORO"," ",""),")",""),"(",""))</f>
        <v>pensiljkp1012banimalkingdom230grsartomoro</v>
      </c>
      <c r="AD271" s="20" t="e">
        <f>_xlfn.IFNA(MATCH(Table2[[#This Row],[Column2]],[1]!db[NB BM_C_QTY+F],0),"")</f>
        <v>#REF!</v>
      </c>
      <c r="AE271" s="20" t="e">
        <f>_xlfn.IFNA(MATCH(Table2[[#This Row],[Column2]],[2]!Table6[NB BM_C_QTY+F],0),"")</f>
        <v>#REF!</v>
      </c>
      <c r="AF271" s="20" t="e">
        <f>IF(Table2[[#This Row],[NB BM_C_QTY+F]]="",Table2[[#This Row],[KET]],"")</f>
        <v>#REF!</v>
      </c>
      <c r="AG271" s="20" t="e">
        <f>IF(Table2[[#This Row],[Column3]]="","",AJ270)</f>
        <v>#REF!</v>
      </c>
      <c r="AH271" s="20" t="e">
        <f>IF(Table2[[#This Row],[Column3]]="","",AK270)</f>
        <v>#REF!</v>
      </c>
      <c r="AJ271" s="9">
        <v>30</v>
      </c>
      <c r="AK271" s="9" t="s">
        <v>5379</v>
      </c>
    </row>
    <row r="272" spans="1:37">
      <c r="A272" s="14">
        <f ca="1">IF(Table2[[#This Row],[TT]]&lt;1,"",(COUNT(INDIRECT("a"&amp;ROW(Table2[[#Headers],[//]])&amp;":a"&amp;ROW()-1))+1))</f>
        <v>101</v>
      </c>
      <c r="B272" s="14">
        <v>1</v>
      </c>
      <c r="C272" s="9" t="s">
        <v>2051</v>
      </c>
      <c r="D272" s="16">
        <v>1</v>
      </c>
      <c r="E272" s="16" t="s">
        <v>2011</v>
      </c>
      <c r="F272" s="16" t="e">
        <f>_xlfn.IFNA(Table2[[#This Row],[NB BM_C_QTY+F]],"")</f>
        <v>#REF!</v>
      </c>
      <c r="G272" s="24">
        <f>IF(Table2[[#This Row],[M5B]]="",Table2[[#This Row],[M5B_h]],SUM(Table2[[#This Row],[M5B_h]],Table2[[#This Row],[M5B]]))</f>
        <v>1</v>
      </c>
      <c r="H272" s="19"/>
      <c r="I272" s="94">
        <f>IF(Table2[[#This Row],[M1A]]="",0,Table2[[#This Row],[M1A]]-Table2[[#This Row],[AWAL]]-Table2[[#This Row],[M1MA]]-Table2[[#This Row],[M1KE]])</f>
        <v>0</v>
      </c>
      <c r="J272" s="94">
        <f>SUMIF(Table6[NB BM_C_QTY+F],Table2[[#This Row],[Column2]],Table6[C])</f>
        <v>0</v>
      </c>
      <c r="K272" s="94">
        <f>-1*SUMIF(Table5[CONCAT],Table2[[#This Row],[Column2]],Table5[3])</f>
        <v>0</v>
      </c>
      <c r="L272" s="19"/>
      <c r="M272" s="17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1</v>
      </c>
      <c r="U272" s="20">
        <f>SUM(Table2[[#This Row],[M2B]],Table2[[#This Row],[M2B_h]])</f>
        <v>1</v>
      </c>
      <c r="V272" s="20">
        <f>SUM(Table2[[#This Row],[M3B]],Table2[[#This Row],[M3B_h]])</f>
        <v>1</v>
      </c>
      <c r="W272" s="20">
        <f>SUM(Table2[[#This Row],[M4B]],Table2[[#This Row],[M4B_h]])</f>
        <v>1</v>
      </c>
      <c r="X272" s="20" t="str">
        <f t="shared" si="4"/>
        <v>ARTO MORO</v>
      </c>
      <c r="Y272" s="20" t="e">
        <f>IF(Table2[[#This Row],[NB BM_C_QTY+F]]="",Table2[[#This Row],[Column32]],INDEX([1]!db[QTY X],Table2[[#This Row],[NB BM_C_QTY+F]]))</f>
        <v>#REF!</v>
      </c>
      <c r="Z272" s="20" t="e">
        <f>IF(Table2[[#This Row],[NB BM_C_QTY+F]]="",Table2[[#This Row],[Column33]],INDEX([1]!db[STN X],Table2[[#This Row],[NB BM_C_QTY+F]]))</f>
        <v>#REF!</v>
      </c>
      <c r="AA272" s="20" t="e">
        <f>INDEX([1]!db[SUPPLIER],Table2[[#This Row],[NB BM_C_QTY+F]],0)</f>
        <v>#REF!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272" s="20" t="str">
        <f>Table2[[#This Row],[CONCAT]]&amp;LOWER(SUBSTITUTE(SUBSTITUTE(SUBSTITUTE(Table2[[#This Row],[KET]]&amp;"ARTO MORO"," ",""),")",""),"(",""))</f>
        <v>pensiljkp882b30grsartomoro</v>
      </c>
      <c r="AD272" s="20" t="e">
        <f>_xlfn.IFNA(MATCH(Table2[[#This Row],[Column2]],[1]!db[NB BM_C_QTY+F],0),"")</f>
        <v>#REF!</v>
      </c>
      <c r="AE272" s="20" t="e">
        <f>_xlfn.IFNA(MATCH(Table2[[#This Row],[Column2]],[2]!Table6[NB BM_C_QTY+F],0),"")</f>
        <v>#REF!</v>
      </c>
      <c r="AF272" s="20" t="e">
        <f>IF(Table2[[#This Row],[NB BM_C_QTY+F]]="",Table2[[#This Row],[KET]],"")</f>
        <v>#REF!</v>
      </c>
      <c r="AG272" s="20" t="e">
        <f>IF(Table2[[#This Row],[Column3]]="","",AJ271)</f>
        <v>#REF!</v>
      </c>
      <c r="AH272" s="20" t="e">
        <f>IF(Table2[[#This Row],[Column3]]="","",AK271)</f>
        <v>#REF!</v>
      </c>
      <c r="AJ272" s="9">
        <v>30</v>
      </c>
      <c r="AK272" s="9" t="s">
        <v>5379</v>
      </c>
    </row>
    <row r="273" spans="1:39">
      <c r="A273" s="9">
        <f ca="1">IF(Table2[[#This Row],[TT]]&lt;1,"",(COUNT(INDIRECT("a"&amp;ROW(Table2[[#Headers],[//]])&amp;":a"&amp;ROW()-1))+1))</f>
        <v>102</v>
      </c>
      <c r="B273" s="9">
        <v>1</v>
      </c>
      <c r="C273" s="9" t="s">
        <v>2084</v>
      </c>
      <c r="D273" s="16">
        <v>1</v>
      </c>
      <c r="E273" s="16" t="s">
        <v>2011</v>
      </c>
      <c r="F273" s="16" t="e">
        <f>_xlfn.IFNA(Table2[[#This Row],[NB BM_C_QTY+F]],"")</f>
        <v>#REF!</v>
      </c>
      <c r="G273" s="24">
        <f>IF(Table2[[#This Row],[M5B]]="",Table2[[#This Row],[M5B_h]],SUM(Table2[[#This Row],[M5B_h]],Table2[[#This Row],[M5B]]))</f>
        <v>1</v>
      </c>
      <c r="H273" s="18"/>
      <c r="I273" s="94">
        <f>IF(Table2[[#This Row],[M1A]]="",0,Table2[[#This Row],[M1A]]-Table2[[#This Row],[AWAL]]-Table2[[#This Row],[M1MA]]-Table2[[#This Row],[M1KE]])</f>
        <v>0</v>
      </c>
      <c r="J273" s="94">
        <f>SUMIF(Table6[NB BM_C_QTY+F],Table2[[#This Row],[Column2]],Table6[C])</f>
        <v>0</v>
      </c>
      <c r="K273" s="94">
        <f>-1*SUMIF(Table5[CONCAT],Table2[[#This Row],[Column2]],Table5[3])</f>
        <v>0</v>
      </c>
      <c r="L273" s="18"/>
      <c r="M273" s="16" t="str">
        <f>IF(Table2[[#This Row],[M2A]]="","",SUM(Table2[[#This Row],[M2A]]-Table2[[#This Row],[M2B_h]]))</f>
        <v/>
      </c>
      <c r="O273" s="16" t="str">
        <f>IF(Table2[[#This Row],[M3A]]="","",SUM(Table2[[#This Row],[M3A]]-Table2[[#This Row],[M3B_h]]))</f>
        <v/>
      </c>
      <c r="P273" s="9"/>
      <c r="Q273" s="16" t="str">
        <f>IF(Table2[[#This Row],[M4A]]="","",SUM(Table2[[#This Row],[M4A]]-Table2[[#This Row],[M4B_h]]))</f>
        <v/>
      </c>
      <c r="S273" s="16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1</v>
      </c>
      <c r="U273" s="20">
        <f>SUM(Table2[[#This Row],[M2B]],Table2[[#This Row],[M2B_h]])</f>
        <v>1</v>
      </c>
      <c r="V273" s="20">
        <f>SUM(Table2[[#This Row],[M3B]],Table2[[#This Row],[M3B_h]])</f>
        <v>1</v>
      </c>
      <c r="W273" s="20">
        <f>SUM(Table2[[#This Row],[M4B]],Table2[[#This Row],[M4B_h]])</f>
        <v>1</v>
      </c>
      <c r="X273" s="20" t="str">
        <f t="shared" si="4"/>
        <v>ARTO MORO</v>
      </c>
      <c r="Y273" s="20" t="e">
        <f>IF(Table2[[#This Row],[NB BM_C_QTY+F]]="",Table2[[#This Row],[Column32]],INDEX([1]!db[QTY X],Table2[[#This Row],[NB BM_C_QTY+F]]))</f>
        <v>#REF!</v>
      </c>
      <c r="Z273" s="20" t="e">
        <f>IF(Table2[[#This Row],[NB BM_C_QTY+F]]="",Table2[[#This Row],[Column33]],INDEX([1]!db[STN X],Table2[[#This Row],[NB BM_C_QTY+F]]))</f>
        <v>#REF!</v>
      </c>
      <c r="AA273" s="20" t="e">
        <f>INDEX([1]!db[SUPPLIER],Table2[[#This Row],[NB BM_C_QTY+F]],0)</f>
        <v>#REF!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273" s="20" t="str">
        <f>Table2[[#This Row],[CONCAT]]&amp;LOWER(SUBSTITUTE(SUBSTITUTE(SUBSTITUTE(Table2[[#This Row],[KET]]&amp;"ARTO MORO"," ",""),")",""),"(",""))</f>
        <v>pensiljkp9030grsartomoro</v>
      </c>
      <c r="AD273" s="20" t="e">
        <f>_xlfn.IFNA(MATCH(Table2[[#This Row],[Column2]],[1]!db[NB BM_C_QTY+F],0),"")</f>
        <v>#REF!</v>
      </c>
      <c r="AE273" s="20" t="e">
        <f>_xlfn.IFNA(MATCH(Table2[[#This Row],[Column2]],[2]!Table6[NB BM_C_QTY+F],0),"")</f>
        <v>#REF!</v>
      </c>
      <c r="AF273" s="20" t="e">
        <f>IF(Table2[[#This Row],[NB BM_C_QTY+F]]="",Table2[[#This Row],[KET]],"")</f>
        <v>#REF!</v>
      </c>
      <c r="AG273" s="20" t="e">
        <f>IF(Table2[[#This Row],[Column3]]="","",AJ272)</f>
        <v>#REF!</v>
      </c>
      <c r="AH273" s="20" t="e">
        <f>IF(Table2[[#This Row],[Column3]]="","",AK272)</f>
        <v>#REF!</v>
      </c>
      <c r="AJ273" s="9">
        <v>30</v>
      </c>
      <c r="AK273" s="9" t="s">
        <v>5379</v>
      </c>
    </row>
    <row r="274" spans="1:39">
      <c r="A274" s="9">
        <f ca="1">IF(Table2[[#This Row],[TT]]&lt;1,"",(COUNT(INDIRECT("a"&amp;ROW(Table2[[#Headers],[//]])&amp;":a"&amp;ROW()-1))+1))</f>
        <v>103</v>
      </c>
      <c r="B274" s="9">
        <v>1</v>
      </c>
      <c r="C274" s="9" t="s">
        <v>4404</v>
      </c>
      <c r="D274" s="16">
        <v>2</v>
      </c>
      <c r="E274" s="16" t="s">
        <v>2011</v>
      </c>
      <c r="F274" s="16" t="e">
        <f>_xlfn.IFNA(Table2[[#This Row],[NB BM_C_QTY+F]],"")</f>
        <v>#REF!</v>
      </c>
      <c r="G274" s="24">
        <f>IF(Table2[[#This Row],[M5B]]="",Table2[[#This Row],[M5B_h]],SUM(Table2[[#This Row],[M5B_h]],Table2[[#This Row],[M5B]]))</f>
        <v>2</v>
      </c>
      <c r="H274" s="18"/>
      <c r="I274" s="94">
        <f>IF(Table2[[#This Row],[M1A]]="",0,Table2[[#This Row],[M1A]]-Table2[[#This Row],[AWAL]]-Table2[[#This Row],[M1MA]]-Table2[[#This Row],[M1KE]])</f>
        <v>0</v>
      </c>
      <c r="J274" s="94">
        <f>SUMIF(Table6[NB BM_C_QTY+F],Table2[[#This Row],[Column2]],Table6[C])</f>
        <v>0</v>
      </c>
      <c r="K274" s="94">
        <f>-1*SUMIF(Table5[CONCAT],Table2[[#This Row],[Column2]],Table5[3])</f>
        <v>0</v>
      </c>
      <c r="L274" s="18"/>
      <c r="M274" s="16" t="str">
        <f>IF(Table2[[#This Row],[M2A]]="","",SUM(Table2[[#This Row],[M2A]]-Table2[[#This Row],[M2B_h]]))</f>
        <v/>
      </c>
      <c r="O274" s="16" t="str">
        <f>IF(Table2[[#This Row],[M3A]]="","",SUM(Table2[[#This Row],[M3A]]-Table2[[#This Row],[M3B_h]]))</f>
        <v/>
      </c>
      <c r="P274" s="25"/>
      <c r="Q274" s="16" t="str">
        <f>IF(Table2[[#This Row],[M4A]]="","",SUM(Table2[[#This Row],[M4A]]-Table2[[#This Row],[M4B_h]]))</f>
        <v/>
      </c>
      <c r="S274" s="16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2</v>
      </c>
      <c r="U274" s="20">
        <f>SUM(Table2[[#This Row],[M2B]],Table2[[#This Row],[M2B_h]])</f>
        <v>2</v>
      </c>
      <c r="V274" s="20">
        <f>SUM(Table2[[#This Row],[M3B]],Table2[[#This Row],[M3B_h]])</f>
        <v>2</v>
      </c>
      <c r="W274" s="20">
        <f>SUM(Table2[[#This Row],[M4B]],Table2[[#This Row],[M4B_h]])</f>
        <v>2</v>
      </c>
      <c r="X274" s="20" t="str">
        <f t="shared" si="4"/>
        <v>ARTO MORO</v>
      </c>
      <c r="Y274" s="20" t="e">
        <f>IF(Table2[[#This Row],[NB BM_C_QTY+F]]="",Table2[[#This Row],[Column32]],INDEX([1]!db[QTY X],Table2[[#This Row],[NB BM_C_QTY+F]]))</f>
        <v>#REF!</v>
      </c>
      <c r="Z274" s="20" t="e">
        <f>IF(Table2[[#This Row],[NB BM_C_QTY+F]]="",Table2[[#This Row],[Column33]],INDEX([1]!db[STN X],Table2[[#This Row],[NB BM_C_QTY+F]]))</f>
        <v>#REF!</v>
      </c>
      <c r="AA274" s="20" t="e">
        <f>INDEX([1]!db[SUPPLIER],Table2[[#This Row],[NB BM_C_QTY+F]],0)</f>
        <v>#REF!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274" s="20" t="str">
        <f>Table2[[#This Row],[CONCAT]]&amp;LOWER(SUBSTITUTE(SUBSTITUTE(SUBSTITUTE(Table2[[#This Row],[KET]]&amp;"ARTO MORO"," ",""),")",""),"(",""))</f>
        <v>pensiljkp9130grsartomoro</v>
      </c>
      <c r="AD274" s="20" t="e">
        <f>_xlfn.IFNA(MATCH(Table2[[#This Row],[Column2]],[1]!db[NB BM_C_QTY+F],0),"")</f>
        <v>#REF!</v>
      </c>
      <c r="AE274" s="20" t="e">
        <f>_xlfn.IFNA(MATCH(Table2[[#This Row],[Column2]],[2]!Table6[NB BM_C_QTY+F],0),"")</f>
        <v>#REF!</v>
      </c>
      <c r="AF274" s="20" t="e">
        <f>IF(Table2[[#This Row],[NB BM_C_QTY+F]]="",Table2[[#This Row],[KET]],"")</f>
        <v>#REF!</v>
      </c>
      <c r="AG274" s="20" t="e">
        <f>IF(Table2[[#This Row],[Column3]]="","",AJ273)</f>
        <v>#REF!</v>
      </c>
      <c r="AH274" s="20" t="e">
        <f>IF(Table2[[#This Row],[Column3]]="","",AK273)</f>
        <v>#REF!</v>
      </c>
      <c r="AJ274" s="9">
        <v>30</v>
      </c>
      <c r="AK274" s="9" t="s">
        <v>5379</v>
      </c>
    </row>
    <row r="275" spans="1:39">
      <c r="A275" s="14">
        <f ca="1">IF(Table2[[#This Row],[TT]]&lt;1,"",(COUNT(INDIRECT("a"&amp;ROW(Table2[[#Headers],[//]])&amp;":a"&amp;ROW()-1))+1))</f>
        <v>104</v>
      </c>
      <c r="B275" s="14">
        <v>1</v>
      </c>
      <c r="C275" s="9" t="s">
        <v>2052</v>
      </c>
      <c r="D275" s="16">
        <v>1</v>
      </c>
      <c r="E275" s="16" t="s">
        <v>2011</v>
      </c>
      <c r="F275" s="16" t="e">
        <f>_xlfn.IFNA(Table2[[#This Row],[NB BM_C_QTY+F]],"")</f>
        <v>#REF!</v>
      </c>
      <c r="G275" s="24">
        <f>IF(Table2[[#This Row],[M5B]]="",Table2[[#This Row],[M5B_h]],SUM(Table2[[#This Row],[M5B_h]],Table2[[#This Row],[M5B]]))</f>
        <v>1</v>
      </c>
      <c r="I275" s="94">
        <f>IF(Table2[[#This Row],[M1A]]="",0,Table2[[#This Row],[M1A]]-Table2[[#This Row],[AWAL]]-Table2[[#This Row],[M1MA]]-Table2[[#This Row],[M1KE]])</f>
        <v>0</v>
      </c>
      <c r="J275" s="94">
        <f>SUMIF(Table6[NB BM_C_QTY+F],Table2[[#This Row],[Column2]],Table6[C])</f>
        <v>0</v>
      </c>
      <c r="K275" s="94">
        <f>-1*SUMIF(Table5[CONCAT],Table2[[#This Row],[Column2]],Table5[3])</f>
        <v>0</v>
      </c>
      <c r="L275" s="19"/>
      <c r="M275" s="17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1</v>
      </c>
      <c r="U275" s="20">
        <f>SUM(Table2[[#This Row],[M2B]],Table2[[#This Row],[M2B_h]])</f>
        <v>1</v>
      </c>
      <c r="V275" s="20">
        <f>SUM(Table2[[#This Row],[M3B]],Table2[[#This Row],[M3B_h]])</f>
        <v>1</v>
      </c>
      <c r="W275" s="20">
        <f>SUM(Table2[[#This Row],[M4B]],Table2[[#This Row],[M4B_h]])</f>
        <v>1</v>
      </c>
      <c r="X275" s="20" t="str">
        <f t="shared" si="4"/>
        <v>ARTO MORO</v>
      </c>
      <c r="Y275" s="20" t="e">
        <f>IF(Table2[[#This Row],[NB BM_C_QTY+F]]="",Table2[[#This Row],[Column32]],INDEX([1]!db[QTY X],Table2[[#This Row],[NB BM_C_QTY+F]]))</f>
        <v>#REF!</v>
      </c>
      <c r="Z275" s="20" t="e">
        <f>IF(Table2[[#This Row],[NB BM_C_QTY+F]]="",Table2[[#This Row],[Column33]],INDEX([1]!db[STN X],Table2[[#This Row],[NB BM_C_QTY+F]]))</f>
        <v>#REF!</v>
      </c>
      <c r="AA275" s="20" t="e">
        <f>INDEX([1]!db[SUPPLIER],Table2[[#This Row],[NB BM_C_QTY+F]],0)</f>
        <v>#REF!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275" s="20" t="str">
        <f>Table2[[#This Row],[CONCAT]]&amp;LOWER(SUBSTITUTE(SUBSTITUTE(SUBSTITUTE(Table2[[#This Row],[KET]]&amp;"ARTO MORO"," ",""),")",""),"(",""))</f>
        <v>pensiljkp932b30grsartomoro</v>
      </c>
      <c r="AD275" s="20" t="e">
        <f>_xlfn.IFNA(MATCH(Table2[[#This Row],[Column2]],[1]!db[NB BM_C_QTY+F],0),"")</f>
        <v>#REF!</v>
      </c>
      <c r="AE275" s="20" t="e">
        <f>_xlfn.IFNA(MATCH(Table2[[#This Row],[Column2]],[2]!Table6[NB BM_C_QTY+F],0),"")</f>
        <v>#REF!</v>
      </c>
      <c r="AF275" s="20" t="e">
        <f>IF(Table2[[#This Row],[NB BM_C_QTY+F]]="",Table2[[#This Row],[KET]],"")</f>
        <v>#REF!</v>
      </c>
      <c r="AG275" s="20" t="e">
        <f>IF(Table2[[#This Row],[Column3]]="","",AJ274)</f>
        <v>#REF!</v>
      </c>
      <c r="AH275" s="20" t="e">
        <f>IF(Table2[[#This Row],[Column3]]="","",AK274)</f>
        <v>#REF!</v>
      </c>
      <c r="AJ275" s="9">
        <v>20</v>
      </c>
      <c r="AK275" s="9" t="s">
        <v>5379</v>
      </c>
    </row>
    <row r="276" spans="1:39">
      <c r="A276" s="14" t="str">
        <f ca="1">IF(Table2[[#This Row],[TT]]&lt;1,"",(COUNT(INDIRECT("a"&amp;ROW(Table2[[#Headers],[//]])&amp;":a"&amp;ROW()-1))+1))</f>
        <v/>
      </c>
      <c r="B276" s="14">
        <v>1</v>
      </c>
      <c r="C276" s="9" t="s">
        <v>3632</v>
      </c>
      <c r="D276" s="16">
        <v>0</v>
      </c>
      <c r="E276" s="16" t="s">
        <v>2100</v>
      </c>
      <c r="F276" s="16" t="e">
        <f>_xlfn.IFNA(Table2[[#This Row],[NB BM_C_QTY+F]],"")</f>
        <v>#REF!</v>
      </c>
      <c r="G276" s="24">
        <f>IF(Table2[[#This Row],[M5B]]="",Table2[[#This Row],[M5B_h]],SUM(Table2[[#This Row],[M5B_h]],Table2[[#This Row],[M5B]]))</f>
        <v>0</v>
      </c>
      <c r="H276" s="19"/>
      <c r="I276" s="94">
        <f>IF(Table2[[#This Row],[M1A]]="",0,Table2[[#This Row],[M1A]]-Table2[[#This Row],[AWAL]]-Table2[[#This Row],[M1MA]]-Table2[[#This Row],[M1KE]])</f>
        <v>0</v>
      </c>
      <c r="J276" s="94">
        <f>SUMIF(Table6[NB BM_C_QTY+F],Table2[[#This Row],[Column2]],Table6[C])</f>
        <v>0</v>
      </c>
      <c r="K276" s="94">
        <f>-1*SUMIF(Table5[CONCAT],Table2[[#This Row],[Column2]],Table5[3])</f>
        <v>0</v>
      </c>
      <c r="L276" s="19"/>
      <c r="M276" s="16" t="str">
        <f>IF(Table2[[#This Row],[M2A]]="","",SUM(Table2[[#This Row],[M2A]]-Table2[[#This Row],[M2B_h]]))</f>
        <v/>
      </c>
      <c r="O276" s="17" t="str">
        <f>IF(Table2[[#This Row],[M3A]]="","",SUM(Table2[[#This Row],[M3A]]-Table2[[#This Row],[M3B_h]]))</f>
        <v/>
      </c>
      <c r="Q276" s="17" t="str">
        <f>IF(Table2[[#This Row],[M4A]]="","",SUM(Table2[[#This Row],[M4A]]-Table2[[#This Row],[M4B_h]]))</f>
        <v/>
      </c>
      <c r="R276" s="17"/>
      <c r="S276" s="17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 t="shared" si="4"/>
        <v>ARTO MORO</v>
      </c>
      <c r="Y276" s="20" t="e">
        <f>IF(Table2[[#This Row],[NB BM_C_QTY+F]]="",Table2[[#This Row],[Column32]],INDEX([1]!db[QTY X],Table2[[#This Row],[NB BM_C_QTY+F]]))</f>
        <v>#REF!</v>
      </c>
      <c r="Z276" s="20" t="e">
        <f>IF(Table2[[#This Row],[NB BM_C_QTY+F]]="",Table2[[#This Row],[Column33]],INDEX([1]!db[STN X],Table2[[#This Row],[NB BM_C_QTY+F]]))</f>
        <v>#REF!</v>
      </c>
      <c r="AA276" s="20" t="e">
        <f>INDEX([1]!db[SUPPLIER],Table2[[#This Row],[NB BM_C_QTY+F]],0)</f>
        <v>#REF!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276" s="20" t="str">
        <f>Table2[[#This Row],[CONCAT]]&amp;LOWER(SUBSTITUTE(SUBSTITUTE(SUBSTITUTE(Table2[[#This Row],[KET]]&amp;"ARTO MORO"," ",""),")",""),"(",""))</f>
        <v>pensilkenko2b601920grsartomoro</v>
      </c>
      <c r="AD276" s="20" t="e">
        <f>_xlfn.IFNA(MATCH(Table2[[#This Row],[Column2]],[1]!db[NB BM_C_QTY+F],0),"")</f>
        <v>#REF!</v>
      </c>
      <c r="AE276" s="20" t="e">
        <f>_xlfn.IFNA(MATCH(Table2[[#This Row],[Column2]],[2]!Table6[NB BM_C_QTY+F],0),"")</f>
        <v>#REF!</v>
      </c>
      <c r="AF276" s="20" t="e">
        <f>IF(Table2[[#This Row],[NB BM_C_QTY+F]]="",Table2[[#This Row],[KET]],"")</f>
        <v>#REF!</v>
      </c>
      <c r="AG276" s="20" t="e">
        <f>IF(Table2[[#This Row],[Column3]]="","",AJ275)</f>
        <v>#REF!</v>
      </c>
      <c r="AH276" s="20" t="e">
        <f>IF(Table2[[#This Row],[Column3]]="","",AK275)</f>
        <v>#REF!</v>
      </c>
      <c r="AJ276" s="9">
        <v>20</v>
      </c>
      <c r="AK276" s="9" t="s">
        <v>5379</v>
      </c>
    </row>
    <row r="277" spans="1:39">
      <c r="A277" s="14" t="str">
        <f ca="1">IF(Table2[[#This Row],[TT]]&lt;1,"",(COUNT(INDIRECT("a"&amp;ROW(Table2[[#Headers],[//]])&amp;":a"&amp;ROW()-1))+1))</f>
        <v/>
      </c>
      <c r="B277" s="14">
        <v>1</v>
      </c>
      <c r="C277" s="9" t="s">
        <v>3631</v>
      </c>
      <c r="D277" s="16">
        <v>0</v>
      </c>
      <c r="E277" s="16" t="s">
        <v>2100</v>
      </c>
      <c r="F277" s="16" t="e">
        <f>_xlfn.IFNA(Table2[[#This Row],[NB BM_C_QTY+F]],"")</f>
        <v>#REF!</v>
      </c>
      <c r="G277" s="24">
        <f>IF(Table2[[#This Row],[M5B]]="",Table2[[#This Row],[M5B_h]],SUM(Table2[[#This Row],[M5B_h]],Table2[[#This Row],[M5B]]))</f>
        <v>0</v>
      </c>
      <c r="H277" s="19"/>
      <c r="I277" s="94">
        <f>IF(Table2[[#This Row],[M1A]]="",0,Table2[[#This Row],[M1A]]-Table2[[#This Row],[AWAL]]-Table2[[#This Row],[M1MA]]-Table2[[#This Row],[M1KE]])</f>
        <v>0</v>
      </c>
      <c r="J277" s="94">
        <f>SUMIF(Table6[NB BM_C_QTY+F],Table2[[#This Row],[Column2]],Table6[C])</f>
        <v>0</v>
      </c>
      <c r="K277" s="94">
        <f>-1*SUMIF(Table5[CONCAT],Table2[[#This Row],[Column2]],Table5[3])</f>
        <v>0</v>
      </c>
      <c r="L277" s="19"/>
      <c r="M277" s="17" t="str">
        <f>IF(Table2[[#This Row],[M2A]]="","",SUM(Table2[[#This Row],[M2A]]-Table2[[#This Row],[M2B_h]]))</f>
        <v/>
      </c>
      <c r="O277" s="17" t="str">
        <f>IF(Table2[[#This Row],[M3A]]="","",SUM(Table2[[#This Row],[M3A]]-Table2[[#This Row],[M3B_h]]))</f>
        <v/>
      </c>
      <c r="P277" s="25"/>
      <c r="Q277" s="17" t="str">
        <f>IF(Table2[[#This Row],[M4A]]="","",SUM(Table2[[#This Row],[M4A]]-Table2[[#This Row],[M4B_h]]))</f>
        <v/>
      </c>
      <c r="R277" s="17"/>
      <c r="S277" s="17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 t="shared" si="4"/>
        <v>ARTO MORO</v>
      </c>
      <c r="Y277" s="20" t="e">
        <f>IF(Table2[[#This Row],[NB BM_C_QTY+F]]="",Table2[[#This Row],[Column32]],INDEX([1]!db[QTY X],Table2[[#This Row],[NB BM_C_QTY+F]]))</f>
        <v>#REF!</v>
      </c>
      <c r="Z277" s="20" t="e">
        <f>IF(Table2[[#This Row],[NB BM_C_QTY+F]]="",Table2[[#This Row],[Column33]],INDEX([1]!db[STN X],Table2[[#This Row],[NB BM_C_QTY+F]]))</f>
        <v>#REF!</v>
      </c>
      <c r="AA277" s="20" t="e">
        <f>INDEX([1]!db[SUPPLIER],Table2[[#This Row],[NB BM_C_QTY+F]],0)</f>
        <v>#REF!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277" s="20" t="str">
        <f>Table2[[#This Row],[CONCAT]]&amp;LOWER(SUBSTITUTE(SUBSTITUTE(SUBSTITUTE(Table2[[#This Row],[KET]]&amp;"ARTO MORO"," ",""),")",""),"(",""))</f>
        <v>pensilkenko2b690620grsartomoro</v>
      </c>
      <c r="AD277" s="20" t="e">
        <f>_xlfn.IFNA(MATCH(Table2[[#This Row],[Column2]],[1]!db[NB BM_C_QTY+F],0),"")</f>
        <v>#REF!</v>
      </c>
      <c r="AE277" s="20" t="e">
        <f>_xlfn.IFNA(MATCH(Table2[[#This Row],[Column2]],[2]!Table6[NB BM_C_QTY+F],0),"")</f>
        <v>#REF!</v>
      </c>
      <c r="AF277" s="20" t="e">
        <f>IF(Table2[[#This Row],[NB BM_C_QTY+F]]="",Table2[[#This Row],[KET]],"")</f>
        <v>#REF!</v>
      </c>
      <c r="AG277" s="20" t="e">
        <f>IF(Table2[[#This Row],[Column3]]="","",AJ276)</f>
        <v>#REF!</v>
      </c>
      <c r="AH277" s="20" t="e">
        <f>IF(Table2[[#This Row],[Column3]]="","",AK276)</f>
        <v>#REF!</v>
      </c>
      <c r="AJ277" s="9">
        <v>2</v>
      </c>
      <c r="AK277" s="9" t="s">
        <v>5379</v>
      </c>
    </row>
    <row r="278" spans="1:39">
      <c r="A278" s="14" t="str">
        <f ca="1">IF(Table2[[#This Row],[TT]]&lt;1,"",(COUNT(INDIRECT("a"&amp;ROW(Table2[[#Headers],[//]])&amp;":a"&amp;ROW()-1))+1))</f>
        <v/>
      </c>
      <c r="B278" s="14">
        <v>1</v>
      </c>
      <c r="C278" s="9" t="s">
        <v>3602</v>
      </c>
      <c r="D278" s="16">
        <v>0</v>
      </c>
      <c r="E278" s="16" t="s">
        <v>3601</v>
      </c>
      <c r="F278" s="16" t="e">
        <f>_xlfn.IFNA(Table2[[#This Row],[NB BM_C_QTY+F]],"")</f>
        <v>#REF!</v>
      </c>
      <c r="G278" s="24">
        <f>IF(Table2[[#This Row],[M5B]]="",Table2[[#This Row],[M5B_h]],SUM(Table2[[#This Row],[M5B_h]],Table2[[#This Row],[M5B]]))</f>
        <v>0</v>
      </c>
      <c r="H278" s="18"/>
      <c r="I278" s="94">
        <f>IF(Table2[[#This Row],[M1A]]="",0,Table2[[#This Row],[M1A]]-Table2[[#This Row],[AWAL]]-Table2[[#This Row],[M1MA]]-Table2[[#This Row],[M1KE]])</f>
        <v>0</v>
      </c>
      <c r="J278" s="94">
        <f>SUMIF(Table6[NB BM_C_QTY+F],Table2[[#This Row],[Column2]],Table6[C])</f>
        <v>0</v>
      </c>
      <c r="K278" s="94">
        <f>-1*SUMIF(Table5[CONCAT],Table2[[#This Row],[Column2]],Table5[3])</f>
        <v>0</v>
      </c>
      <c r="L278" s="18"/>
      <c r="M278" s="16" t="str">
        <f>IF(Table2[[#This Row],[M2A]]="","",SUM(Table2[[#This Row],[M2A]]-Table2[[#This Row],[M2B_h]]))</f>
        <v/>
      </c>
      <c r="O278" s="17" t="str">
        <f>IF(Table2[[#This Row],[M3A]]="","",SUM(Table2[[#This Row],[M3A]]-Table2[[#This Row],[M3B_h]]))</f>
        <v/>
      </c>
      <c r="P278" s="9"/>
      <c r="Q278" s="17" t="str">
        <f>IF(Table2[[#This Row],[M4A]]="","",SUM(Table2[[#This Row],[M4A]]-Table2[[#This Row],[M4B_h]]))</f>
        <v/>
      </c>
      <c r="R278" s="17"/>
      <c r="S278" s="17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 t="shared" si="4"/>
        <v>ARTO MORO</v>
      </c>
      <c r="Y278" s="20" t="e">
        <f>IF(Table2[[#This Row],[NB BM_C_QTY+F]]="",Table2[[#This Row],[Column32]],INDEX([1]!db[QTY X],Table2[[#This Row],[NB BM_C_QTY+F]]))</f>
        <v>#REF!</v>
      </c>
      <c r="Z278" s="20" t="e">
        <f>IF(Table2[[#This Row],[NB BM_C_QTY+F]]="",Table2[[#This Row],[Column33]],INDEX([1]!db[STN X],Table2[[#This Row],[NB BM_C_QTY+F]]))</f>
        <v>#REF!</v>
      </c>
      <c r="AA278" s="20" t="e">
        <f>INDEX([1]!db[SUPPLIER],Table2[[#This Row],[NB BM_C_QTY+F]],0)</f>
        <v>#REF!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278" s="20" t="str">
        <f>Table2[[#This Row],[CONCAT]]&amp;LOWER(SUBSTITUTE(SUBSTITUTE(SUBSTITUTE(Table2[[#This Row],[KET]]&amp;"ARTO MORO"," ",""),")",""),"(",""))</f>
        <v>pensilkenko2b6909batik2grsartomoro</v>
      </c>
      <c r="AD278" s="20" t="e">
        <f>_xlfn.IFNA(MATCH(Table2[[#This Row],[Column2]],[1]!db[NB BM_C_QTY+F],0),"")</f>
        <v>#REF!</v>
      </c>
      <c r="AE278" s="20" t="e">
        <f>_xlfn.IFNA(MATCH(Table2[[#This Row],[Column2]],[2]!Table6[NB BM_C_QTY+F],0),"")</f>
        <v>#REF!</v>
      </c>
      <c r="AF278" s="20" t="e">
        <f>IF(Table2[[#This Row],[NB BM_C_QTY+F]]="",Table2[[#This Row],[KET]],"")</f>
        <v>#REF!</v>
      </c>
      <c r="AG278" s="20" t="e">
        <f>IF(Table2[[#This Row],[Column3]]="","",AJ277)</f>
        <v>#REF!</v>
      </c>
      <c r="AH278" s="20" t="e">
        <f>IF(Table2[[#This Row],[Column3]]="","",AK277)</f>
        <v>#REF!</v>
      </c>
      <c r="AJ278" s="9">
        <v>20</v>
      </c>
      <c r="AK278" s="9" t="s">
        <v>5379</v>
      </c>
    </row>
    <row r="279" spans="1:39">
      <c r="A279" s="14">
        <f ca="1">IF(Table2[[#This Row],[TT]]&lt;1,"",(COUNT(INDIRECT("a"&amp;ROW(Table2[[#Headers],[//]])&amp;":a"&amp;ROW()-1))+1))</f>
        <v>105</v>
      </c>
      <c r="B279" s="14">
        <v>1</v>
      </c>
      <c r="C279" s="9" t="s">
        <v>5174</v>
      </c>
      <c r="D279" s="16">
        <v>1</v>
      </c>
      <c r="E279" s="16" t="s">
        <v>2100</v>
      </c>
      <c r="F279" s="17" t="e">
        <f>_xlfn.IFNA(Table2[[#This Row],[NB BM_C_QTY+F]],"")</f>
        <v>#REF!</v>
      </c>
      <c r="G279" s="24">
        <f>IF(Table2[[#This Row],[M5B]]="",Table2[[#This Row],[M5B_h]],SUM(Table2[[#This Row],[M5B_h]],Table2[[#This Row],[M5B]]))</f>
        <v>1</v>
      </c>
      <c r="H279" s="19"/>
      <c r="I279" s="94">
        <f>IF(Table2[[#This Row],[M1A]]="",0,Table2[[#This Row],[M1A]]-Table2[[#This Row],[AWAL]]-Table2[[#This Row],[M1MA]]-Table2[[#This Row],[M1KE]])</f>
        <v>0</v>
      </c>
      <c r="J279" s="94">
        <f>SUMIF(Table6[NB BM_C_QTY+F],Table2[[#This Row],[Column2]],Table6[C])</f>
        <v>0</v>
      </c>
      <c r="K279" s="94">
        <f>-1*SUMIF(Table5[CONCAT],Table2[[#This Row],[Column2]],Table5[3])</f>
        <v>0</v>
      </c>
      <c r="L279" s="19"/>
      <c r="M279" s="17" t="str">
        <f>IF(Table2[[#This Row],[M2A]]="","",SUM(Table2[[#This Row],[M2A]]-Table2[[#This Row],[M2B_h]]))</f>
        <v/>
      </c>
      <c r="O279" s="17" t="str">
        <f>IF(Table2[[#This Row],[M3A]]="","",SUM(Table2[[#This Row],[M3A]]-Table2[[#This Row],[M3B_h]]))</f>
        <v/>
      </c>
      <c r="P279" s="25"/>
      <c r="Q279" s="17" t="str">
        <f>IF(Table2[[#This Row],[M4A]]="","",SUM(Table2[[#This Row],[M4A]]-Table2[[#This Row],[M4B_h]]))</f>
        <v/>
      </c>
      <c r="R279" s="17"/>
      <c r="S279" s="17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1</v>
      </c>
      <c r="U279" s="20">
        <f>SUM(Table2[[#This Row],[M2B]],Table2[[#This Row],[M2B_h]])</f>
        <v>1</v>
      </c>
      <c r="V279" s="20">
        <f>SUM(Table2[[#This Row],[M3B]],Table2[[#This Row],[M3B_h]])</f>
        <v>1</v>
      </c>
      <c r="W279" s="20">
        <f>SUM(Table2[[#This Row],[M4B]],Table2[[#This Row],[M4B_h]])</f>
        <v>1</v>
      </c>
      <c r="X279" s="20" t="str">
        <f t="shared" si="4"/>
        <v>ARTO MORO</v>
      </c>
      <c r="Y279" s="20" t="e">
        <f>IF(Table2[[#This Row],[NB BM_C_QTY+F]]="",Table2[[#This Row],[Column32]],INDEX([1]!db[QTY X],Table2[[#This Row],[NB BM_C_QTY+F]]))</f>
        <v>#REF!</v>
      </c>
      <c r="Z279" s="20" t="e">
        <f>IF(Table2[[#This Row],[NB BM_C_QTY+F]]="",Table2[[#This Row],[Column33]],INDEX([1]!db[STN X],Table2[[#This Row],[NB BM_C_QTY+F]]))</f>
        <v>#REF!</v>
      </c>
      <c r="AA279" s="20" t="e">
        <f>INDEX([1]!db[SUPPLIER],Table2[[#This Row],[NB BM_C_QTY+F]],0)</f>
        <v>#REF!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279" s="20" t="str">
        <f>Table2[[#This Row],[CONCAT]]&amp;LOWER(SUBSTITUTE(SUBSTITUTE(SUBSTITUTE(Table2[[#This Row],[KET]]&amp;"ARTO MORO"," ",""),")",""),"(",""))</f>
        <v>pensilkenko2b0810fluorescent20grsartomoro</v>
      </c>
      <c r="AD279" s="20" t="e">
        <f>_xlfn.IFNA(MATCH(Table2[[#This Row],[Column2]],[1]!db[NB BM_C_QTY+F],0),"")</f>
        <v>#REF!</v>
      </c>
      <c r="AE279" s="20" t="e">
        <f>_xlfn.IFNA(MATCH(Table2[[#This Row],[Column2]],[2]!Table6[NB BM_C_QTY+F],0),"")</f>
        <v>#REF!</v>
      </c>
      <c r="AF279" s="20" t="e">
        <f>IF(Table2[[#This Row],[NB BM_C_QTY+F]]="",Table2[[#This Row],[KET]],"")</f>
        <v>#REF!</v>
      </c>
      <c r="AG279" s="20" t="e">
        <f>IF(Table2[[#This Row],[Column3]]="","",AJ278)</f>
        <v>#REF!</v>
      </c>
      <c r="AH279" s="20" t="e">
        <f>IF(Table2[[#This Row],[Column3]]="","",AK278)</f>
        <v>#REF!</v>
      </c>
      <c r="AJ279" s="9">
        <v>20</v>
      </c>
      <c r="AK279" s="9" t="s">
        <v>5379</v>
      </c>
    </row>
    <row r="280" spans="1:39">
      <c r="A280" s="14" t="str">
        <f ca="1">IF(Table2[[#This Row],[TT]]&lt;1,"",(COUNT(INDIRECT("a"&amp;ROW(Table2[[#Headers],[//]])&amp;":a"&amp;ROW()-1))+1))</f>
        <v/>
      </c>
      <c r="B280" s="14">
        <v>1</v>
      </c>
      <c r="C280" s="9" t="s">
        <v>5108</v>
      </c>
      <c r="D280" s="16">
        <v>0</v>
      </c>
      <c r="E280" s="16" t="s">
        <v>2100</v>
      </c>
      <c r="F280" s="16" t="e">
        <f>_xlfn.IFNA(Table2[[#This Row],[NB BM_C_QTY+F]],"")</f>
        <v>#REF!</v>
      </c>
      <c r="G280" s="24">
        <f>IF(Table2[[#This Row],[M5B]]="",Table2[[#This Row],[M5B_h]],SUM(Table2[[#This Row],[M5B_h]],Table2[[#This Row],[M5B]]))</f>
        <v>0</v>
      </c>
      <c r="H280" s="19"/>
      <c r="I280" s="94">
        <f>IF(Table2[[#This Row],[M1A]]="",0,Table2[[#This Row],[M1A]]-Table2[[#This Row],[AWAL]]-Table2[[#This Row],[M1MA]]-Table2[[#This Row],[M1KE]])</f>
        <v>0</v>
      </c>
      <c r="J280" s="94">
        <f>SUMIF(Table6[NB BM_C_QTY+F],Table2[[#This Row],[Column2]],Table6[C])</f>
        <v>0</v>
      </c>
      <c r="K280" s="94">
        <f>-1*SUMIF(Table5[CONCAT],Table2[[#This Row],[Column2]],Table5[3])</f>
        <v>0</v>
      </c>
      <c r="L280" s="19"/>
      <c r="M280" s="17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P280" s="25"/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 t="shared" si="4"/>
        <v>ARTO MORO</v>
      </c>
      <c r="Y280" s="20" t="e">
        <f>IF(Table2[[#This Row],[NB BM_C_QTY+F]]="",Table2[[#This Row],[Column32]],INDEX([1]!db[QTY X],Table2[[#This Row],[NB BM_C_QTY+F]]))</f>
        <v>#REF!</v>
      </c>
      <c r="Z280" s="20" t="e">
        <f>IF(Table2[[#This Row],[NB BM_C_QTY+F]]="",Table2[[#This Row],[Column33]],INDEX([1]!db[STN X],Table2[[#This Row],[NB BM_C_QTY+F]]))</f>
        <v>#REF!</v>
      </c>
      <c r="AA280" s="20" t="e">
        <f>INDEX([1]!db[SUPPLIER],Table2[[#This Row],[NB BM_C_QTY+F]],0)</f>
        <v>#REF!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280" s="20" t="str">
        <f>Table2[[#This Row],[CONCAT]]&amp;LOWER(SUBSTITUTE(SUBSTITUTE(SUBSTITUTE(Table2[[#This Row],[KET]]&amp;"ARTO MORO"," ",""),")",""),"(",""))</f>
        <v>pensilkenko2b303020grsartomoro</v>
      </c>
      <c r="AD280" s="20" t="e">
        <f>_xlfn.IFNA(MATCH(Table2[[#This Row],[Column2]],[1]!db[NB BM_C_QTY+F],0),"")</f>
        <v>#REF!</v>
      </c>
      <c r="AE280" s="20" t="e">
        <f>_xlfn.IFNA(MATCH(Table2[[#This Row],[Column2]],[2]!Table6[NB BM_C_QTY+F],0),"")</f>
        <v>#REF!</v>
      </c>
      <c r="AF280" s="20" t="e">
        <f>IF(Table2[[#This Row],[NB BM_C_QTY+F]]="",Table2[[#This Row],[KET]],"")</f>
        <v>#REF!</v>
      </c>
      <c r="AG280" s="20" t="e">
        <f>IF(Table2[[#This Row],[Column3]]="","",AJ279)</f>
        <v>#REF!</v>
      </c>
      <c r="AH280" s="20" t="e">
        <f>IF(Table2[[#This Row],[Column3]]="","",AK279)</f>
        <v>#REF!</v>
      </c>
      <c r="AJ280" s="9">
        <v>20</v>
      </c>
      <c r="AK280" s="9" t="s">
        <v>5379</v>
      </c>
    </row>
    <row r="281" spans="1:39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5105</v>
      </c>
      <c r="D281" s="16">
        <v>0</v>
      </c>
      <c r="E281" s="16" t="s">
        <v>2100</v>
      </c>
      <c r="F281" s="16" t="e">
        <f>_xlfn.IFNA(Table2[[#This Row],[NB BM_C_QTY+F]],"")</f>
        <v>#REF!</v>
      </c>
      <c r="G281" s="24">
        <f>IF(Table2[[#This Row],[M5B]]="",Table2[[#This Row],[M5B_h]],SUM(Table2[[#This Row],[M5B_h]],Table2[[#This Row],[M5B]]))</f>
        <v>0</v>
      </c>
      <c r="H281" s="19"/>
      <c r="I281" s="94">
        <f>IF(Table2[[#This Row],[M1A]]="",0,Table2[[#This Row],[M1A]]-Table2[[#This Row],[AWAL]]-Table2[[#This Row],[M1MA]]-Table2[[#This Row],[M1KE]])</f>
        <v>0</v>
      </c>
      <c r="J281" s="94">
        <f>SUMIF(Table6[NB BM_C_QTY+F],Table2[[#This Row],[Column2]],Table6[C])</f>
        <v>0</v>
      </c>
      <c r="K281" s="94">
        <f>-1*SUMIF(Table5[CONCAT],Table2[[#This Row],[Column2]],Table5[3])</f>
        <v>0</v>
      </c>
      <c r="L281" s="19"/>
      <c r="M281" s="17" t="str">
        <f>IF(Table2[[#This Row],[M2A]]="","",SUM(Table2[[#This Row],[M2A]]-Table2[[#This Row],[M2B_h]]))</f>
        <v/>
      </c>
      <c r="O281" s="17" t="str">
        <f>IF(Table2[[#This Row],[M3A]]="","",SUM(Table2[[#This Row],[M3A]]-Table2[[#This Row],[M3B_h]]))</f>
        <v/>
      </c>
      <c r="P281" s="25"/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0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 t="shared" si="4"/>
        <v>ARTO MORO</v>
      </c>
      <c r="Y281" s="20" t="e">
        <f>IF(Table2[[#This Row],[NB BM_C_QTY+F]]="",Table2[[#This Row],[Column32]],INDEX([1]!db[QTY X],Table2[[#This Row],[NB BM_C_QTY+F]]))</f>
        <v>#REF!</v>
      </c>
      <c r="Z281" s="20" t="e">
        <f>IF(Table2[[#This Row],[NB BM_C_QTY+F]]="",Table2[[#This Row],[Column33]],INDEX([1]!db[STN X],Table2[[#This Row],[NB BM_C_QTY+F]]))</f>
        <v>#REF!</v>
      </c>
      <c r="AA281" s="20" t="e">
        <f>INDEX([1]!db[SUPPLIER],Table2[[#This Row],[NB BM_C_QTY+F]],0)</f>
        <v>#REF!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281" s="20" t="str">
        <f>Table2[[#This Row],[CONCAT]]&amp;LOWER(SUBSTITUTE(SUBSTITUTE(SUBSTITUTE(Table2[[#This Row],[KET]]&amp;"ARTO MORO"," ",""),")",""),"(",""))</f>
        <v>pensilkenko2b3181hitamcapmerah20grsartomoro</v>
      </c>
      <c r="AD281" s="20" t="e">
        <f>_xlfn.IFNA(MATCH(Table2[[#This Row],[Column2]],[1]!db[NB BM_C_QTY+F],0),"")</f>
        <v>#REF!</v>
      </c>
      <c r="AE281" s="20" t="e">
        <f>_xlfn.IFNA(MATCH(Table2[[#This Row],[Column2]],[2]!Table6[NB BM_C_QTY+F],0),"")</f>
        <v>#REF!</v>
      </c>
      <c r="AF281" s="20" t="e">
        <f>IF(Table2[[#This Row],[NB BM_C_QTY+F]]="",Table2[[#This Row],[KET]],"")</f>
        <v>#REF!</v>
      </c>
      <c r="AG281" s="20" t="e">
        <f>IF(Table2[[#This Row],[Column3]]="","",AJ280)</f>
        <v>#REF!</v>
      </c>
      <c r="AH281" s="20" t="e">
        <f>IF(Table2[[#This Row],[Column3]]="","",AK280)</f>
        <v>#REF!</v>
      </c>
      <c r="AJ281" s="9">
        <v>20</v>
      </c>
      <c r="AK281" s="9" t="s">
        <v>5379</v>
      </c>
    </row>
    <row r="282" spans="1:39">
      <c r="A282" s="14">
        <f ca="1">IF(Table2[[#This Row],[TT]]&lt;1,"",(COUNT(INDIRECT("a"&amp;ROW(Table2[[#Headers],[//]])&amp;":a"&amp;ROW()-1))+1))</f>
        <v>106</v>
      </c>
      <c r="B282" s="14">
        <v>1</v>
      </c>
      <c r="C282" s="9" t="s">
        <v>5175</v>
      </c>
      <c r="D282" s="16">
        <v>1</v>
      </c>
      <c r="E282" s="16" t="s">
        <v>2100</v>
      </c>
      <c r="F282" s="17" t="e">
        <f>_xlfn.IFNA(Table2[[#This Row],[NB BM_C_QTY+F]],"")</f>
        <v>#REF!</v>
      </c>
      <c r="G282" s="24">
        <f>IF(Table2[[#This Row],[M5B]]="",Table2[[#This Row],[M5B_h]],SUM(Table2[[#This Row],[M5B_h]],Table2[[#This Row],[M5B]]))</f>
        <v>1</v>
      </c>
      <c r="H282" s="19"/>
      <c r="I282" s="94">
        <f>IF(Table2[[#This Row],[M1A]]="",0,Table2[[#This Row],[M1A]]-Table2[[#This Row],[AWAL]]-Table2[[#This Row],[M1MA]]-Table2[[#This Row],[M1KE]])</f>
        <v>0</v>
      </c>
      <c r="J282" s="94">
        <f>SUMIF(Table6[NB BM_C_QTY+F],Table2[[#This Row],[Column2]],Table6[C])</f>
        <v>0</v>
      </c>
      <c r="K282" s="94">
        <f>-1*SUMIF(Table5[CONCAT],Table2[[#This Row],[Column2]],Table5[3])</f>
        <v>0</v>
      </c>
      <c r="L282" s="19"/>
      <c r="M282" s="17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P282" s="25"/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1</v>
      </c>
      <c r="U282" s="20">
        <f>SUM(Table2[[#This Row],[M2B]],Table2[[#This Row],[M2B_h]])</f>
        <v>1</v>
      </c>
      <c r="V282" s="20">
        <f>SUM(Table2[[#This Row],[M3B]],Table2[[#This Row],[M3B_h]])</f>
        <v>1</v>
      </c>
      <c r="W282" s="20">
        <f>SUM(Table2[[#This Row],[M4B]],Table2[[#This Row],[M4B_h]])</f>
        <v>1</v>
      </c>
      <c r="X282" s="20" t="str">
        <f t="shared" si="4"/>
        <v>ARTO MORO</v>
      </c>
      <c r="Y282" s="20" t="e">
        <f>IF(Table2[[#This Row],[NB BM_C_QTY+F]]="",Table2[[#This Row],[Column32]],INDEX([1]!db[QTY X],Table2[[#This Row],[NB BM_C_QTY+F]]))</f>
        <v>#REF!</v>
      </c>
      <c r="Z282" s="20" t="e">
        <f>IF(Table2[[#This Row],[NB BM_C_QTY+F]]="",Table2[[#This Row],[Column33]],INDEX([1]!db[STN X],Table2[[#This Row],[NB BM_C_QTY+F]]))</f>
        <v>#REF!</v>
      </c>
      <c r="AA282" s="20" t="e">
        <f>INDEX([1]!db[SUPPLIER],Table2[[#This Row],[NB BM_C_QTY+F]],0)</f>
        <v>#REF!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282" s="20" t="str">
        <f>Table2[[#This Row],[CONCAT]]&amp;LOWER(SUBSTITUTE(SUBSTITUTE(SUBSTITUTE(Table2[[#This Row],[KET]]&amp;"ARTO MORO"," ",""),")",""),"(",""))</f>
        <v>pensilkenko2b6120doodle20grsartomoro</v>
      </c>
      <c r="AD282" s="20" t="e">
        <f>_xlfn.IFNA(MATCH(Table2[[#This Row],[Column2]],[1]!db[NB BM_C_QTY+F],0),"")</f>
        <v>#REF!</v>
      </c>
      <c r="AE282" s="20" t="e">
        <f>_xlfn.IFNA(MATCH(Table2[[#This Row],[Column2]],[2]!Table6[NB BM_C_QTY+F],0),"")</f>
        <v>#REF!</v>
      </c>
      <c r="AF282" s="20" t="e">
        <f>IF(Table2[[#This Row],[NB BM_C_QTY+F]]="",Table2[[#This Row],[KET]],"")</f>
        <v>#REF!</v>
      </c>
      <c r="AG282" s="20" t="e">
        <f>IF(Table2[[#This Row],[Column3]]="","",AJ281)</f>
        <v>#REF!</v>
      </c>
      <c r="AH282" s="20" t="e">
        <f>IF(Table2[[#This Row],[Column3]]="","",AK281)</f>
        <v>#REF!</v>
      </c>
      <c r="AJ282" s="9">
        <v>20</v>
      </c>
      <c r="AK282" s="9" t="s">
        <v>5379</v>
      </c>
    </row>
    <row r="283" spans="1:39">
      <c r="A283" s="14">
        <f ca="1">IF(Table2[[#This Row],[TT]]&lt;1,"",(COUNT(INDIRECT("a"&amp;ROW(Table2[[#Headers],[//]])&amp;":a"&amp;ROW()-1))+1))</f>
        <v>107</v>
      </c>
      <c r="B283" s="14">
        <v>1</v>
      </c>
      <c r="C283" s="9" t="s">
        <v>5106</v>
      </c>
      <c r="D283" s="16">
        <v>1</v>
      </c>
      <c r="E283" s="16" t="s">
        <v>2100</v>
      </c>
      <c r="F283" s="16" t="e">
        <f>_xlfn.IFNA(Table2[[#This Row],[NB BM_C_QTY+F]],"")</f>
        <v>#REF!</v>
      </c>
      <c r="G283" s="24">
        <f>IF(Table2[[#This Row],[M5B]]="",Table2[[#This Row],[M5B_h]],SUM(Table2[[#This Row],[M5B_h]],Table2[[#This Row],[M5B]]))</f>
        <v>1</v>
      </c>
      <c r="H283" s="19"/>
      <c r="I283" s="94">
        <f>IF(Table2[[#This Row],[M1A]]="",0,Table2[[#This Row],[M1A]]-Table2[[#This Row],[AWAL]]-Table2[[#This Row],[M1MA]]-Table2[[#This Row],[M1KE]])</f>
        <v>0</v>
      </c>
      <c r="J283" s="94">
        <f>SUMIF(Table6[NB BM_C_QTY+F],Table2[[#This Row],[Column2]],Table6[C])</f>
        <v>0</v>
      </c>
      <c r="K283" s="94">
        <f>-1*SUMIF(Table5[CONCAT],Table2[[#This Row],[Column2]],Table5[3])</f>
        <v>0</v>
      </c>
      <c r="L283" s="19"/>
      <c r="M283" s="17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1</v>
      </c>
      <c r="U283" s="20">
        <f>SUM(Table2[[#This Row],[M2B]],Table2[[#This Row],[M2B_h]])</f>
        <v>1</v>
      </c>
      <c r="V283" s="20">
        <f>SUM(Table2[[#This Row],[M3B]],Table2[[#This Row],[M3B_h]])</f>
        <v>1</v>
      </c>
      <c r="W283" s="20">
        <f>SUM(Table2[[#This Row],[M4B]],Table2[[#This Row],[M4B_h]])</f>
        <v>1</v>
      </c>
      <c r="X283" s="20" t="str">
        <f t="shared" si="4"/>
        <v>ARTO MORO</v>
      </c>
      <c r="Y283" s="20" t="e">
        <f>IF(Table2[[#This Row],[NB BM_C_QTY+F]]="",Table2[[#This Row],[Column32]],INDEX([1]!db[QTY X],Table2[[#This Row],[NB BM_C_QTY+F]]))</f>
        <v>#REF!</v>
      </c>
      <c r="Z283" s="20" t="e">
        <f>IF(Table2[[#This Row],[NB BM_C_QTY+F]]="",Table2[[#This Row],[Column33]],INDEX([1]!db[STN X],Table2[[#This Row],[NB BM_C_QTY+F]]))</f>
        <v>#REF!</v>
      </c>
      <c r="AA283" s="20" t="e">
        <f>INDEX([1]!db[SUPPLIER],Table2[[#This Row],[NB BM_C_QTY+F]],0)</f>
        <v>#REF!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283" s="20" t="str">
        <f>Table2[[#This Row],[CONCAT]]&amp;LOWER(SUBSTITUTE(SUBSTITUTE(SUBSTITUTE(Table2[[#This Row],[KET]]&amp;"ARTO MORO"," ",""),")",""),"(",""))</f>
        <v>pensilkenko2b6181birucaphitam20grsartomoro</v>
      </c>
      <c r="AD283" s="20" t="e">
        <f>_xlfn.IFNA(MATCH(Table2[[#This Row],[Column2]],[1]!db[NB BM_C_QTY+F],0),"")</f>
        <v>#REF!</v>
      </c>
      <c r="AE283" s="20" t="e">
        <f>_xlfn.IFNA(MATCH(Table2[[#This Row],[Column2]],[2]!Table6[NB BM_C_QTY+F],0),"")</f>
        <v>#REF!</v>
      </c>
      <c r="AF283" s="20" t="e">
        <f>IF(Table2[[#This Row],[NB BM_C_QTY+F]]="",Table2[[#This Row],[KET]],"")</f>
        <v>#REF!</v>
      </c>
      <c r="AG283" s="20" t="e">
        <f>IF(Table2[[#This Row],[Column3]]="","",AJ282)</f>
        <v>#REF!</v>
      </c>
      <c r="AH283" s="20" t="e">
        <f>IF(Table2[[#This Row],[Column3]]="","",AK282)</f>
        <v>#REF!</v>
      </c>
      <c r="AJ283" s="9">
        <v>20</v>
      </c>
      <c r="AK283" s="9" t="s">
        <v>5379</v>
      </c>
    </row>
    <row r="284" spans="1:39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5107</v>
      </c>
      <c r="D284" s="16">
        <v>0</v>
      </c>
      <c r="E284" s="16" t="s">
        <v>2100</v>
      </c>
      <c r="F284" s="16" t="e">
        <f>_xlfn.IFNA(Table2[[#This Row],[NB BM_C_QTY+F]],"")</f>
        <v>#REF!</v>
      </c>
      <c r="G284" s="24">
        <f>IF(Table2[[#This Row],[M5B]]="",Table2[[#This Row],[M5B_h]],SUM(Table2[[#This Row],[M5B_h]],Table2[[#This Row],[M5B]]))</f>
        <v>0</v>
      </c>
      <c r="H284" s="19"/>
      <c r="I284" s="94">
        <f>IF(Table2[[#This Row],[M1A]]="",0,Table2[[#This Row],[M1A]]-Table2[[#This Row],[AWAL]]-Table2[[#This Row],[M1MA]]-Table2[[#This Row],[M1KE]])</f>
        <v>0</v>
      </c>
      <c r="J284" s="94">
        <f>SUMIF(Table6[NB BM_C_QTY+F],Table2[[#This Row],[Column2]],Table6[C])</f>
        <v>0</v>
      </c>
      <c r="K284" s="94">
        <f>-1*SUMIF(Table5[CONCAT],Table2[[#This Row],[Column2]],Table5[3])</f>
        <v>0</v>
      </c>
      <c r="L284" s="19"/>
      <c r="M284" s="16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 t="shared" si="4"/>
        <v>ARTO MORO</v>
      </c>
      <c r="Y284" s="20" t="e">
        <f>IF(Table2[[#This Row],[NB BM_C_QTY+F]]="",Table2[[#This Row],[Column32]],INDEX([1]!db[QTY X],Table2[[#This Row],[NB BM_C_QTY+F]]))</f>
        <v>#REF!</v>
      </c>
      <c r="Z284" s="20" t="e">
        <f>IF(Table2[[#This Row],[NB BM_C_QTY+F]]="",Table2[[#This Row],[Column33]],INDEX([1]!db[STN X],Table2[[#This Row],[NB BM_C_QTY+F]]))</f>
        <v>#REF!</v>
      </c>
      <c r="AA284" s="20" t="e">
        <f>INDEX([1]!db[SUPPLIER],Table2[[#This Row],[NB BM_C_QTY+F]],0)</f>
        <v>#REF!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284" s="20" t="str">
        <f>Table2[[#This Row],[CONCAT]]&amp;LOWER(SUBSTITUTE(SUBSTITUTE(SUBSTITUTE(Table2[[#This Row],[KET]]&amp;"ARTO MORO"," ",""),")",""),"(",""))</f>
        <v>pensilkenko2b6191hijaucaphitam20grsartomoro</v>
      </c>
      <c r="AD284" s="20" t="e">
        <f>_xlfn.IFNA(MATCH(Table2[[#This Row],[Column2]],[1]!db[NB BM_C_QTY+F],0),"")</f>
        <v>#REF!</v>
      </c>
      <c r="AE284" s="20" t="e">
        <f>_xlfn.IFNA(MATCH(Table2[[#This Row],[Column2]],[2]!Table6[NB BM_C_QTY+F],0),"")</f>
        <v>#REF!</v>
      </c>
      <c r="AF284" s="20" t="e">
        <f>IF(Table2[[#This Row],[NB BM_C_QTY+F]]="",Table2[[#This Row],[KET]],"")</f>
        <v>#REF!</v>
      </c>
      <c r="AG284" s="20" t="e">
        <f>IF(Table2[[#This Row],[Column3]]="","",AJ283)</f>
        <v>#REF!</v>
      </c>
      <c r="AH284" s="20" t="e">
        <f>IF(Table2[[#This Row],[Column3]]="","",AK283)</f>
        <v>#REF!</v>
      </c>
      <c r="AJ284" s="9">
        <v>20</v>
      </c>
      <c r="AK284" s="9" t="s">
        <v>5379</v>
      </c>
    </row>
    <row r="285" spans="1:39">
      <c r="A285" s="14">
        <f ca="1">IF(Table2[[#This Row],[TT]]&lt;1,"",(COUNT(INDIRECT("a"&amp;ROW(Table2[[#Headers],[//]])&amp;":a"&amp;ROW()-1))+1))</f>
        <v>108</v>
      </c>
      <c r="B285" s="14">
        <v>1</v>
      </c>
      <c r="C285" s="9" t="s">
        <v>5184</v>
      </c>
      <c r="D285" s="16">
        <v>1</v>
      </c>
      <c r="E285" s="16" t="s">
        <v>2100</v>
      </c>
      <c r="F285" s="17" t="e">
        <f>_xlfn.IFNA(Table2[[#This Row],[NB BM_C_QTY+F]],"")</f>
        <v>#REF!</v>
      </c>
      <c r="G285" s="24">
        <f>IF(Table2[[#This Row],[M5B]]="",Table2[[#This Row],[M5B_h]],SUM(Table2[[#This Row],[M5B_h]],Table2[[#This Row],[M5B]]))</f>
        <v>1</v>
      </c>
      <c r="H285" s="19"/>
      <c r="I285" s="94">
        <f>IF(Table2[[#This Row],[M1A]]="",0,Table2[[#This Row],[M1A]]-Table2[[#This Row],[AWAL]]-Table2[[#This Row],[M1MA]]-Table2[[#This Row],[M1KE]])</f>
        <v>0</v>
      </c>
      <c r="J285" s="94">
        <f>SUMIF(Table6[NB BM_C_QTY+F],Table2[[#This Row],[Column2]],Table6[C])</f>
        <v>0</v>
      </c>
      <c r="K285" s="94">
        <f>-1*SUMIF(Table5[CONCAT],Table2[[#This Row],[Column2]],Table5[3])</f>
        <v>0</v>
      </c>
      <c r="L285" s="19"/>
      <c r="M285" s="17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P285" s="25"/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1</v>
      </c>
      <c r="U285" s="20">
        <f>SUM(Table2[[#This Row],[M2B]],Table2[[#This Row],[M2B_h]])</f>
        <v>1</v>
      </c>
      <c r="V285" s="20">
        <f>SUM(Table2[[#This Row],[M3B]],Table2[[#This Row],[M3B_h]])</f>
        <v>1</v>
      </c>
      <c r="W285" s="20">
        <f>SUM(Table2[[#This Row],[M4B]],Table2[[#This Row],[M4B_h]])</f>
        <v>1</v>
      </c>
      <c r="X285" s="20" t="str">
        <f t="shared" si="4"/>
        <v>ARTO MORO</v>
      </c>
      <c r="Y285" s="20" t="e">
        <f>IF(Table2[[#This Row],[NB BM_C_QTY+F]]="",Table2[[#This Row],[Column32]],INDEX([1]!db[QTY X],Table2[[#This Row],[NB BM_C_QTY+F]]))</f>
        <v>#REF!</v>
      </c>
      <c r="Z285" s="20" t="e">
        <f>IF(Table2[[#This Row],[NB BM_C_QTY+F]]="",Table2[[#This Row],[Column33]],INDEX([1]!db[STN X],Table2[[#This Row],[NB BM_C_QTY+F]]))</f>
        <v>#REF!</v>
      </c>
      <c r="AA285" s="20" t="e">
        <f>INDEX([1]!db[SUPPLIER],Table2[[#This Row],[NB BM_C_QTY+F]],0)</f>
        <v>#REF!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285" s="20" t="str">
        <f>Table2[[#This Row],[CONCAT]]&amp;LOWER(SUBSTITUTE(SUBSTITUTE(SUBSTITUTE(Table2[[#This Row],[KET]]&amp;"ARTO MORO"," ",""),")",""),"(",""))</f>
        <v>pensilkenko2b6371silvercapbiru20grsartomoro</v>
      </c>
      <c r="AD285" s="20" t="e">
        <f>_xlfn.IFNA(MATCH(Table2[[#This Row],[Column2]],[1]!db[NB BM_C_QTY+F],0),"")</f>
        <v>#REF!</v>
      </c>
      <c r="AE285" s="20" t="e">
        <f>_xlfn.IFNA(MATCH(Table2[[#This Row],[Column2]],[2]!Table6[NB BM_C_QTY+F],0),"")</f>
        <v>#REF!</v>
      </c>
      <c r="AF285" s="20" t="e">
        <f>IF(Table2[[#This Row],[NB BM_C_QTY+F]]="",Table2[[#This Row],[KET]],"")</f>
        <v>#REF!</v>
      </c>
      <c r="AG285" s="20" t="e">
        <f>IF(Table2[[#This Row],[Column3]]="","",AJ284)</f>
        <v>#REF!</v>
      </c>
      <c r="AH285" s="20" t="e">
        <f>IF(Table2[[#This Row],[Column3]]="","",AK284)</f>
        <v>#REF!</v>
      </c>
      <c r="AJ285" s="9">
        <v>20</v>
      </c>
      <c r="AK285" s="9" t="s">
        <v>5379</v>
      </c>
    </row>
    <row r="286" spans="1:39">
      <c r="A286" s="14">
        <f ca="1">IF(Table2[[#This Row],[TT]]&lt;1,"",(COUNT(INDIRECT("a"&amp;ROW(Table2[[#Headers],[//]])&amp;":a"&amp;ROW()-1))+1))</f>
        <v>109</v>
      </c>
      <c r="B286" s="14">
        <v>1</v>
      </c>
      <c r="C286" s="9" t="s">
        <v>5109</v>
      </c>
      <c r="D286" s="16">
        <v>3</v>
      </c>
      <c r="E286" s="16" t="s">
        <v>2100</v>
      </c>
      <c r="F286" s="16" t="e">
        <f>_xlfn.IFNA(Table2[[#This Row],[NB BM_C_QTY+F]],"")</f>
        <v>#REF!</v>
      </c>
      <c r="G286" s="24">
        <f>IF(Table2[[#This Row],[M5B]]="",Table2[[#This Row],[M5B_h]],SUM(Table2[[#This Row],[M5B_h]],Table2[[#This Row],[M5B]]))</f>
        <v>3</v>
      </c>
      <c r="H286" s="19"/>
      <c r="I286" s="94">
        <f>IF(Table2[[#This Row],[M1A]]="",0,Table2[[#This Row],[M1A]]-Table2[[#This Row],[AWAL]]-Table2[[#This Row],[M1MA]]-Table2[[#This Row],[M1KE]])</f>
        <v>0</v>
      </c>
      <c r="J286" s="94">
        <f>SUMIF(Table6[NB BM_C_QTY+F],Table2[[#This Row],[Column2]],Table6[C])</f>
        <v>0</v>
      </c>
      <c r="K286" s="94">
        <f>-1*SUMIF(Table5[CONCAT],Table2[[#This Row],[Column2]],Table5[3])</f>
        <v>0</v>
      </c>
      <c r="L286" s="19"/>
      <c r="M286" s="17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P286" s="25"/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3</v>
      </c>
      <c r="U286" s="20">
        <f>SUM(Table2[[#This Row],[M2B]],Table2[[#This Row],[M2B_h]])</f>
        <v>3</v>
      </c>
      <c r="V286" s="20">
        <f>SUM(Table2[[#This Row],[M3B]],Table2[[#This Row],[M3B_h]])</f>
        <v>3</v>
      </c>
      <c r="W286" s="20">
        <f>SUM(Table2[[#This Row],[M4B]],Table2[[#This Row],[M4B_h]])</f>
        <v>3</v>
      </c>
      <c r="X286" s="20" t="str">
        <f t="shared" si="4"/>
        <v>ARTO MORO</v>
      </c>
      <c r="Y286" s="20" t="e">
        <f>IF(Table2[[#This Row],[NB BM_C_QTY+F]]="",Table2[[#This Row],[Column32]],INDEX([1]!db[QTY X],Table2[[#This Row],[NB BM_C_QTY+F]]))</f>
        <v>#REF!</v>
      </c>
      <c r="Z286" s="20" t="e">
        <f>IF(Table2[[#This Row],[NB BM_C_QTY+F]]="",Table2[[#This Row],[Column33]],INDEX([1]!db[STN X],Table2[[#This Row],[NB BM_C_QTY+F]]))</f>
        <v>#REF!</v>
      </c>
      <c r="AA286" s="20" t="e">
        <f>INDEX([1]!db[SUPPLIER],Table2[[#This Row],[NB BM_C_QTY+F]],0)</f>
        <v>#REF!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286" s="20" t="str">
        <f>Table2[[#This Row],[CONCAT]]&amp;LOWER(SUBSTITUTE(SUBSTITUTE(SUBSTITUTE(Table2[[#This Row],[KET]]&amp;"ARTO MORO"," ",""),")",""),"(",""))</f>
        <v>pensilkenko2b6373metalik20grsartomoro</v>
      </c>
      <c r="AD286" s="20" t="e">
        <f>_xlfn.IFNA(MATCH(Table2[[#This Row],[Column2]],[1]!db[NB BM_C_QTY+F],0),"")</f>
        <v>#REF!</v>
      </c>
      <c r="AE286" s="20" t="e">
        <f>_xlfn.IFNA(MATCH(Table2[[#This Row],[Column2]],[2]!Table6[NB BM_C_QTY+F],0),"")</f>
        <v>#REF!</v>
      </c>
      <c r="AF286" s="20" t="e">
        <f>IF(Table2[[#This Row],[NB BM_C_QTY+F]]="",Table2[[#This Row],[KET]],"")</f>
        <v>#REF!</v>
      </c>
      <c r="AG286" s="20" t="e">
        <f>IF(Table2[[#This Row],[Column3]]="","",AJ285)</f>
        <v>#REF!</v>
      </c>
      <c r="AH286" s="20" t="e">
        <f>IF(Table2[[#This Row],[Column3]]="","",AK285)</f>
        <v>#REF!</v>
      </c>
      <c r="AJ286" s="9">
        <v>20</v>
      </c>
      <c r="AK286" s="9" t="s">
        <v>5379</v>
      </c>
    </row>
    <row r="287" spans="1:39">
      <c r="A287" s="14">
        <f ca="1">IF(Table2[[#This Row],[TT]]&lt;1,"",(COUNT(INDIRECT("a"&amp;ROW(Table2[[#Headers],[//]])&amp;":a"&amp;ROW()-1))+1))</f>
        <v>110</v>
      </c>
      <c r="B287" s="14">
        <v>1</v>
      </c>
      <c r="C287" s="9" t="s">
        <v>5176</v>
      </c>
      <c r="D287" s="16">
        <v>1</v>
      </c>
      <c r="E287" s="16" t="s">
        <v>2100</v>
      </c>
      <c r="F287" s="17" t="e">
        <f>_xlfn.IFNA(Table2[[#This Row],[NB BM_C_QTY+F]],"")</f>
        <v>#REF!</v>
      </c>
      <c r="G287" s="24">
        <f>IF(Table2[[#This Row],[M5B]]="",Table2[[#This Row],[M5B_h]],SUM(Table2[[#This Row],[M5B_h]],Table2[[#This Row],[M5B]]))</f>
        <v>1</v>
      </c>
      <c r="H287" s="19"/>
      <c r="I287" s="94">
        <f>IF(Table2[[#This Row],[M1A]]="",0,Table2[[#This Row],[M1A]]-Table2[[#This Row],[AWAL]]-Table2[[#This Row],[M1MA]]-Table2[[#This Row],[M1KE]])</f>
        <v>0</v>
      </c>
      <c r="J287" s="94">
        <f>SUMIF(Table6[NB BM_C_QTY+F],Table2[[#This Row],[Column2]],Table6[C])</f>
        <v>0</v>
      </c>
      <c r="K287" s="94">
        <f>-1*SUMIF(Table5[CONCAT],Table2[[#This Row],[Column2]],Table5[3])</f>
        <v>0</v>
      </c>
      <c r="L287" s="19"/>
      <c r="M287" s="17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P287" s="25"/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1</v>
      </c>
      <c r="U287" s="20">
        <f>SUM(Table2[[#This Row],[M2B]],Table2[[#This Row],[M2B_h]])</f>
        <v>1</v>
      </c>
      <c r="V287" s="20">
        <f>SUM(Table2[[#This Row],[M3B]],Table2[[#This Row],[M3B_h]])</f>
        <v>1</v>
      </c>
      <c r="W287" s="20">
        <f>SUM(Table2[[#This Row],[M4B]],Table2[[#This Row],[M4B_h]])</f>
        <v>1</v>
      </c>
      <c r="X287" s="20" t="str">
        <f t="shared" si="4"/>
        <v>ARTO MORO</v>
      </c>
      <c r="Y287" s="20" t="e">
        <f>IF(Table2[[#This Row],[NB BM_C_QTY+F]]="",Table2[[#This Row],[Column32]],INDEX([1]!db[QTY X],Table2[[#This Row],[NB BM_C_QTY+F]]))</f>
        <v>#REF!</v>
      </c>
      <c r="Z287" s="20" t="e">
        <f>IF(Table2[[#This Row],[NB BM_C_QTY+F]]="",Table2[[#This Row],[Column33]],INDEX([1]!db[STN X],Table2[[#This Row],[NB BM_C_QTY+F]]))</f>
        <v>#REF!</v>
      </c>
      <c r="AA287" s="20" t="e">
        <f>INDEX([1]!db[SUPPLIER],Table2[[#This Row],[NB BM_C_QTY+F]],0)</f>
        <v>#REF!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287" s="20" t="str">
        <f>Table2[[#This Row],[CONCAT]]&amp;LOWER(SUBSTITUTE(SUBSTITUTE(SUBSTITUTE(Table2[[#This Row],[KET]]&amp;"ARTO MORO"," ",""),")",""),"(",""))</f>
        <v>pensilkenko2b6393fluorescent20grsartomoro</v>
      </c>
      <c r="AD287" s="20" t="e">
        <f>_xlfn.IFNA(MATCH(Table2[[#This Row],[Column2]],[1]!db[NB BM_C_QTY+F],0),"")</f>
        <v>#REF!</v>
      </c>
      <c r="AE287" s="20" t="e">
        <f>_xlfn.IFNA(MATCH(Table2[[#This Row],[Column2]],[2]!Table6[NB BM_C_QTY+F],0),"")</f>
        <v>#REF!</v>
      </c>
      <c r="AF287" s="20" t="e">
        <f>IF(Table2[[#This Row],[NB BM_C_QTY+F]]="",Table2[[#This Row],[KET]],"")</f>
        <v>#REF!</v>
      </c>
      <c r="AG287" s="20" t="e">
        <f>IF(Table2[[#This Row],[Column3]]="","",AJ286)</f>
        <v>#REF!</v>
      </c>
      <c r="AH287" s="20" t="e">
        <f>IF(Table2[[#This Row],[Column3]]="","",AK286)</f>
        <v>#REF!</v>
      </c>
      <c r="AJ287" s="9">
        <v>20</v>
      </c>
      <c r="AK287" s="9" t="s">
        <v>5379</v>
      </c>
    </row>
    <row r="288" spans="1:39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2748</v>
      </c>
      <c r="D288" s="16">
        <v>0</v>
      </c>
      <c r="E288" s="16" t="s">
        <v>2100</v>
      </c>
      <c r="F288" s="16" t="e">
        <f>_xlfn.IFNA(Table2[[#This Row],[NB BM_C_QTY+F]],"")</f>
        <v>#REF!</v>
      </c>
      <c r="G288" s="24">
        <f>IF(Table2[[#This Row],[M5B]]="",Table2[[#This Row],[M5B_h]],SUM(Table2[[#This Row],[M5B_h]],Table2[[#This Row],[M5B]]))</f>
        <v>0</v>
      </c>
      <c r="H288" s="19"/>
      <c r="I288" s="94">
        <f>IF(Table2[[#This Row],[M1A]]="",0,Table2[[#This Row],[M1A]]-Table2[[#This Row],[AWAL]]-Table2[[#This Row],[M1MA]]-Table2[[#This Row],[M1KE]])</f>
        <v>0</v>
      </c>
      <c r="J288" s="94">
        <f>SUMIF(Table6[NB BM_C_QTY+F],Table2[[#This Row],[Column2]],Table6[C])</f>
        <v>0</v>
      </c>
      <c r="K288" s="94">
        <f>-1*SUMIF(Table5[CONCAT],Table2[[#This Row],[Column2]],Table5[3])</f>
        <v>0</v>
      </c>
      <c r="L288" s="19"/>
      <c r="M288" s="17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P288" s="25"/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 t="shared" si="4"/>
        <v>ARTO MORO</v>
      </c>
      <c r="Y288" s="20" t="e">
        <f>IF(Table2[[#This Row],[NB BM_C_QTY+F]]="",Table2[[#This Row],[Column32]],INDEX([1]!db[QTY X],Table2[[#This Row],[NB BM_C_QTY+F]]))</f>
        <v>#REF!</v>
      </c>
      <c r="Z288" s="20" t="e">
        <f>IF(Table2[[#This Row],[NB BM_C_QTY+F]]="",Table2[[#This Row],[Column33]],INDEX([1]!db[STN X],Table2[[#This Row],[NB BM_C_QTY+F]]))</f>
        <v>#REF!</v>
      </c>
      <c r="AA288" s="20" t="e">
        <f>INDEX([1]!db[SUPPLIER],Table2[[#This Row],[NB BM_C_QTY+F]],0)</f>
        <v>#REF!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288" s="20" t="str">
        <f>Table2[[#This Row],[CONCAT]]&amp;LOWER(SUBSTITUTE(SUBSTITUTE(SUBSTITUTE(Table2[[#This Row],[KET]]&amp;"ARTO MORO"," ",""),")",""),"(",""))</f>
        <v>pensilkenko638820grsartomoro</v>
      </c>
      <c r="AD288" s="20" t="e">
        <f>_xlfn.IFNA(MATCH(Table2[[#This Row],[Column2]],[1]!db[NB BM_C_QTY+F],0),"")</f>
        <v>#REF!</v>
      </c>
      <c r="AE288" s="20" t="e">
        <f>_xlfn.IFNA(MATCH(Table2[[#This Row],[Column2]],[2]!Table6[NB BM_C_QTY+F],0),"")</f>
        <v>#REF!</v>
      </c>
      <c r="AF288" s="20" t="e">
        <f>IF(Table2[[#This Row],[NB BM_C_QTY+F]]="",Table2[[#This Row],[KET]],"")</f>
        <v>#REF!</v>
      </c>
      <c r="AG288" s="20" t="e">
        <f>IF(Table2[[#This Row],[Column3]]="","",AJ287)</f>
        <v>#REF!</v>
      </c>
      <c r="AH288" s="20" t="e">
        <f>IF(Table2[[#This Row],[Column3]]="","",AK287)</f>
        <v>#REF!</v>
      </c>
      <c r="AJ288" s="9">
        <v>40</v>
      </c>
      <c r="AK288" s="9" t="s">
        <v>5375</v>
      </c>
      <c r="AL288" s="9" t="s">
        <v>5393</v>
      </c>
      <c r="AM288" s="9" t="s">
        <v>5377</v>
      </c>
    </row>
    <row r="289" spans="1:39">
      <c r="A289" s="14">
        <f ca="1">IF(Table2[[#This Row],[TT]]&lt;1,"",(COUNT(INDIRECT("a"&amp;ROW(Table2[[#Headers],[//]])&amp;":a"&amp;ROW()-1))+1))</f>
        <v>111</v>
      </c>
      <c r="B289" s="14"/>
      <c r="C289" s="9" t="s">
        <v>5077</v>
      </c>
      <c r="D289" s="16">
        <v>19</v>
      </c>
      <c r="E289" s="16" t="s">
        <v>5078</v>
      </c>
      <c r="F289" s="16" t="e">
        <f>_xlfn.IFNA(Table2[[#This Row],[NB BM_C_QTY+F]],"")</f>
        <v>#REF!</v>
      </c>
      <c r="G289" s="24">
        <f>IF(Table2[[#This Row],[M5B]]="",Table2[[#This Row],[M5B_h]],SUM(Table2[[#This Row],[M5B_h]],Table2[[#This Row],[M5B]]))</f>
        <v>18</v>
      </c>
      <c r="H289" s="19"/>
      <c r="I289" s="94">
        <f>IF(Table2[[#This Row],[M1A]]="",0,Table2[[#This Row],[M1A]]-Table2[[#This Row],[AWAL]]-Table2[[#This Row],[M1MA]]-Table2[[#This Row],[M1KE]])</f>
        <v>0</v>
      </c>
      <c r="J289" s="94">
        <f>SUMIF(Table6[NB BM_C_QTY+F],Table2[[#This Row],[Column2]],Table6[C])</f>
        <v>0</v>
      </c>
      <c r="K289" s="94">
        <f>-1*SUMIF(Table5[CONCAT],Table2[[#This Row],[Column2]],Table5[3])</f>
        <v>-1</v>
      </c>
      <c r="L289" s="19"/>
      <c r="M289" s="17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P289" s="25"/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18</v>
      </c>
      <c r="U289" s="20">
        <f>SUM(Table2[[#This Row],[M2B]],Table2[[#This Row],[M2B_h]])</f>
        <v>18</v>
      </c>
      <c r="V289" s="20">
        <f>SUM(Table2[[#This Row],[M3B]],Table2[[#This Row],[M3B_h]])</f>
        <v>18</v>
      </c>
      <c r="W289" s="20">
        <f>SUM(Table2[[#This Row],[M4B]],Table2[[#This Row],[M4B_h]])</f>
        <v>18</v>
      </c>
      <c r="X289" s="20" t="str">
        <f t="shared" si="4"/>
        <v>ARTO MORO</v>
      </c>
      <c r="Y289" s="20" t="e">
        <f>IF(Table2[[#This Row],[NB BM_C_QTY+F]]="",Table2[[#This Row],[Column32]],INDEX([1]!db[QTY X],Table2[[#This Row],[NB BM_C_QTY+F]]))</f>
        <v>#REF!</v>
      </c>
      <c r="Z289" s="20" t="e">
        <f>IF(Table2[[#This Row],[NB BM_C_QTY+F]]="",Table2[[#This Row],[Column33]],INDEX([1]!db[STN X],Table2[[#This Row],[NB BM_C_QTY+F]]))</f>
        <v>#REF!</v>
      </c>
      <c r="AA289" s="20" t="e">
        <f>INDEX([1]!db[SUPPLIER],Table2[[#This Row],[NB BM_C_QTY+F]],0)</f>
        <v>#REF!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289" s="20" t="str">
        <f>Table2[[#This Row],[CONCAT]]&amp;LOWER(SUBSTITUTE(SUBSTITUTE(SUBSTITUTE(Table2[[#This Row],[KET]]&amp;"ARTO MORO"," ",""),")",""),"(",""))</f>
        <v>pensilzhonghua69252bboval40box64pcsartomoro</v>
      </c>
      <c r="AD289" s="20" t="e">
        <f>_xlfn.IFNA(MATCH(Table2[[#This Row],[Column2]],[1]!db[NB BM_C_QTY+F],0),"")</f>
        <v>#REF!</v>
      </c>
      <c r="AE289" s="20" t="e">
        <f>_xlfn.IFNA(MATCH(Table2[[#This Row],[Column2]],[2]!Table6[NB BM_C_QTY+F],0),"")</f>
        <v>#REF!</v>
      </c>
      <c r="AF289" s="20" t="e">
        <f>IF(Table2[[#This Row],[NB BM_C_QTY+F]]="",Table2[[#This Row],[KET]],"")</f>
        <v>#REF!</v>
      </c>
      <c r="AG289" s="20" t="e">
        <f>IF(Table2[[#This Row],[Column3]]="","",AJ288)</f>
        <v>#REF!</v>
      </c>
      <c r="AH289" s="20" t="e">
        <f>IF(Table2[[#This Row],[Column3]]="","",AK288)</f>
        <v>#REF!</v>
      </c>
      <c r="AJ289" s="9">
        <v>30</v>
      </c>
      <c r="AK289" s="9" t="s">
        <v>5379</v>
      </c>
    </row>
    <row r="290" spans="1:39">
      <c r="A290" s="14">
        <f ca="1">IF(Table2[[#This Row],[TT]]&lt;1,"",(COUNT(INDIRECT("a"&amp;ROW(Table2[[#Headers],[//]])&amp;":a"&amp;ROW()-1))+1))</f>
        <v>112</v>
      </c>
      <c r="B290" s="14"/>
      <c r="C290" s="9" t="s">
        <v>5072</v>
      </c>
      <c r="D290" s="16">
        <v>2</v>
      </c>
      <c r="E290" s="16" t="s">
        <v>2011</v>
      </c>
      <c r="F290" s="16" t="e">
        <f>_xlfn.IFNA(Table2[[#This Row],[NB BM_C_QTY+F]],"")</f>
        <v>#REF!</v>
      </c>
      <c r="G290" s="24">
        <f>IF(Table2[[#This Row],[M5B]]="",Table2[[#This Row],[M5B_h]],SUM(Table2[[#This Row],[M5B_h]],Table2[[#This Row],[M5B]]))</f>
        <v>2</v>
      </c>
      <c r="H290" s="19"/>
      <c r="I290" s="94">
        <f>IF(Table2[[#This Row],[M1A]]="",0,Table2[[#This Row],[M1A]]-Table2[[#This Row],[AWAL]]-Table2[[#This Row],[M1MA]]-Table2[[#This Row],[M1KE]])</f>
        <v>0</v>
      </c>
      <c r="J290" s="94">
        <f>SUMIF(Table6[NB BM_C_QTY+F],Table2[[#This Row],[Column2]],Table6[C])</f>
        <v>0</v>
      </c>
      <c r="K290" s="94">
        <f>-1*SUMIF(Table5[CONCAT],Table2[[#This Row],[Column2]],Table5[3])</f>
        <v>0</v>
      </c>
      <c r="L290" s="19"/>
      <c r="M290" s="17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P290" s="25"/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2</v>
      </c>
      <c r="U290" s="20">
        <f>SUM(Table2[[#This Row],[M2B]],Table2[[#This Row],[M2B_h]])</f>
        <v>2</v>
      </c>
      <c r="V290" s="20">
        <f>SUM(Table2[[#This Row],[M3B]],Table2[[#This Row],[M3B_h]])</f>
        <v>2</v>
      </c>
      <c r="W290" s="20">
        <f>SUM(Table2[[#This Row],[M4B]],Table2[[#This Row],[M4B_h]])</f>
        <v>2</v>
      </c>
      <c r="X290" s="20" t="str">
        <f t="shared" si="4"/>
        <v>ARTO MORO</v>
      </c>
      <c r="Y290" s="20" t="e">
        <f>IF(Table2[[#This Row],[NB BM_C_QTY+F]]="",Table2[[#This Row],[Column32]],INDEX([1]!db[QTY X],Table2[[#This Row],[NB BM_C_QTY+F]]))</f>
        <v>#REF!</v>
      </c>
      <c r="Z290" s="20" t="e">
        <f>IF(Table2[[#This Row],[NB BM_C_QTY+F]]="",Table2[[#This Row],[Column33]],INDEX([1]!db[STN X],Table2[[#This Row],[NB BM_C_QTY+F]]))</f>
        <v>#REF!</v>
      </c>
      <c r="AA290" s="20" t="e">
        <f>INDEX([1]!db[SUPPLIER],Table2[[#This Row],[NB BM_C_QTY+F]],0)</f>
        <v>#REF!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290" s="20" t="str">
        <f>Table2[[#This Row],[CONCAT]]&amp;LOWER(SUBSTITUTE(SUBSTITUTE(SUBSTITUTE(Table2[[#This Row],[KET]]&amp;"ARTO MORO"," ",""),")",""),"(",""))</f>
        <v>pensilzhonghuamb120kecil30grsartomoro</v>
      </c>
      <c r="AD290" s="20" t="e">
        <f>_xlfn.IFNA(MATCH(Table2[[#This Row],[Column2]],[1]!db[NB BM_C_QTY+F],0),"")</f>
        <v>#REF!</v>
      </c>
      <c r="AE290" s="20" t="e">
        <f>_xlfn.IFNA(MATCH(Table2[[#This Row],[Column2]],[2]!Table6[NB BM_C_QTY+F],0),"")</f>
        <v>#REF!</v>
      </c>
      <c r="AF290" s="20" t="e">
        <f>IF(Table2[[#This Row],[NB BM_C_QTY+F]]="",Table2[[#This Row],[KET]],"")</f>
        <v>#REF!</v>
      </c>
      <c r="AG290" s="20" t="e">
        <f>IF(Table2[[#This Row],[Column3]]="","",AJ289)</f>
        <v>#REF!</v>
      </c>
      <c r="AH290" s="20" t="e">
        <f>IF(Table2[[#This Row],[Column3]]="","",AK289)</f>
        <v>#REF!</v>
      </c>
      <c r="AJ290" s="9">
        <v>80</v>
      </c>
      <c r="AK290" s="9" t="s">
        <v>5382</v>
      </c>
    </row>
    <row r="291" spans="1:39">
      <c r="A291" s="14" t="str">
        <f ca="1">IF(Table2[[#This Row],[TT]]&lt;1,"",(COUNT(INDIRECT("a"&amp;ROW(Table2[[#Headers],[//]])&amp;":a"&amp;ROW()-1))+1))</f>
        <v/>
      </c>
      <c r="B291" s="14">
        <v>1</v>
      </c>
      <c r="C291" s="9" t="s">
        <v>2085</v>
      </c>
      <c r="D291" s="16">
        <v>0</v>
      </c>
      <c r="E291" s="16" t="s">
        <v>2111</v>
      </c>
      <c r="F291" s="16" t="e">
        <f>_xlfn.IFNA(Table2[[#This Row],[NB BM_C_QTY+F]],"")</f>
        <v>#REF!</v>
      </c>
      <c r="G291" s="24">
        <f>IF(Table2[[#This Row],[M5B]]="",Table2[[#This Row],[M5B_h]],SUM(Table2[[#This Row],[M5B_h]],Table2[[#This Row],[M5B]]))</f>
        <v>0</v>
      </c>
      <c r="H291" s="18"/>
      <c r="I291" s="94">
        <f>IF(Table2[[#This Row],[M1A]]="",0,Table2[[#This Row],[M1A]]-Table2[[#This Row],[AWAL]]-Table2[[#This Row],[M1MA]]-Table2[[#This Row],[M1KE]])</f>
        <v>0</v>
      </c>
      <c r="J291" s="94">
        <f>SUMIF(Table6[NB BM_C_QTY+F],Table2[[#This Row],[Column2]],Table6[C])</f>
        <v>0</v>
      </c>
      <c r="K291" s="94">
        <f>-1*SUMIF(Table5[CONCAT],Table2[[#This Row],[Column2]],Table5[3])</f>
        <v>0</v>
      </c>
      <c r="L291" s="18"/>
      <c r="M291" s="16" t="str">
        <f>IF(Table2[[#This Row],[M2A]]="","",SUM(Table2[[#This Row],[M2A]]-Table2[[#This Row],[M2B_h]]))</f>
        <v/>
      </c>
      <c r="O291" s="17" t="str">
        <f>IF(Table2[[#This Row],[M3A]]="","",SUM(Table2[[#This Row],[M3A]]-Table2[[#This Row],[M3B_h]]))</f>
        <v/>
      </c>
      <c r="P291" s="9"/>
      <c r="Q291" s="17" t="str">
        <f>IF(Table2[[#This Row],[M4A]]="","",SUM(Table2[[#This Row],[M4A]]-Table2[[#This Row],[M4B_h]]))</f>
        <v/>
      </c>
      <c r="R291" s="17"/>
      <c r="S291" s="17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 t="shared" si="4"/>
        <v>ARTO MORO</v>
      </c>
      <c r="Y291" s="20" t="e">
        <f>IF(Table2[[#This Row],[NB BM_C_QTY+F]]="",Table2[[#This Row],[Column32]],INDEX([1]!db[QTY X],Table2[[#This Row],[NB BM_C_QTY+F]]))</f>
        <v>#REF!</v>
      </c>
      <c r="Z291" s="20" t="e">
        <f>IF(Table2[[#This Row],[NB BM_C_QTY+F]]="",Table2[[#This Row],[Column33]],INDEX([1]!db[STN X],Table2[[#This Row],[NB BM_C_QTY+F]]))</f>
        <v>#REF!</v>
      </c>
      <c r="AA291" s="20" t="e">
        <f>INDEX([1]!db[SUPPLIER],Table2[[#This Row],[NB BM_C_QTY+F]],0)</f>
        <v>#REF!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291" s="20" t="str">
        <f>Table2[[#This Row],[CONCAT]]&amp;LOWER(SUBSTITUTE(SUBSTITUTE(SUBSTITUTE(Table2[[#This Row],[KET]]&amp;"ARTO MORO"," ",""),")",""),"(",""))</f>
        <v>plakbankainhitamkenko36mmplstmerah80rolartomoro</v>
      </c>
      <c r="AD291" s="20" t="e">
        <f>_xlfn.IFNA(MATCH(Table2[[#This Row],[Column2]],[1]!db[NB BM_C_QTY+F],0),"")</f>
        <v>#REF!</v>
      </c>
      <c r="AE291" s="20" t="e">
        <f>_xlfn.IFNA(MATCH(Table2[[#This Row],[Column2]],[2]!Table6[NB BM_C_QTY+F],0),"")</f>
        <v>#REF!</v>
      </c>
      <c r="AF291" s="20" t="e">
        <f>IF(Table2[[#This Row],[NB BM_C_QTY+F]]="",Table2[[#This Row],[KET]],"")</f>
        <v>#REF!</v>
      </c>
      <c r="AG291" s="20" t="e">
        <f>IF(Table2[[#This Row],[Column3]]="","",AJ290)</f>
        <v>#REF!</v>
      </c>
      <c r="AH291" s="20" t="e">
        <f>IF(Table2[[#This Row],[Column3]]="","",AK290)</f>
        <v>#REF!</v>
      </c>
      <c r="AJ291" s="9">
        <v>60</v>
      </c>
      <c r="AK291" s="9" t="s">
        <v>5382</v>
      </c>
    </row>
    <row r="292" spans="1:39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2086</v>
      </c>
      <c r="D292" s="16">
        <v>0</v>
      </c>
      <c r="E292" s="16" t="s">
        <v>2054</v>
      </c>
      <c r="F292" s="16" t="e">
        <f>_xlfn.IFNA(Table2[[#This Row],[NB BM_C_QTY+F]],"")</f>
        <v>#REF!</v>
      </c>
      <c r="G292" s="24">
        <f>IF(Table2[[#This Row],[M5B]]="",Table2[[#This Row],[M5B_h]],SUM(Table2[[#This Row],[M5B_h]],Table2[[#This Row],[M5B]]))</f>
        <v>0</v>
      </c>
      <c r="H292" s="19"/>
      <c r="I292" s="94">
        <f>IF(Table2[[#This Row],[M1A]]="",0,Table2[[#This Row],[M1A]]-Table2[[#This Row],[AWAL]]-Table2[[#This Row],[M1MA]]-Table2[[#This Row],[M1KE]])</f>
        <v>0</v>
      </c>
      <c r="J292" s="94">
        <f>SUMIF(Table6[NB BM_C_QTY+F],Table2[[#This Row],[Column2]],Table6[C])</f>
        <v>0</v>
      </c>
      <c r="K292" s="94">
        <f>-1*SUMIF(Table5[CONCAT],Table2[[#This Row],[Column2]],Table5[3])</f>
        <v>0</v>
      </c>
      <c r="L292" s="19"/>
      <c r="M292" s="16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 t="shared" si="4"/>
        <v>ARTO MORO</v>
      </c>
      <c r="Y292" s="20" t="e">
        <f>IF(Table2[[#This Row],[NB BM_C_QTY+F]]="",Table2[[#This Row],[Column32]],INDEX([1]!db[QTY X],Table2[[#This Row],[NB BM_C_QTY+F]]))</f>
        <v>#REF!</v>
      </c>
      <c r="Z292" s="20" t="e">
        <f>IF(Table2[[#This Row],[NB BM_C_QTY+F]]="",Table2[[#This Row],[Column33]],INDEX([1]!db[STN X],Table2[[#This Row],[NB BM_C_QTY+F]]))</f>
        <v>#REF!</v>
      </c>
      <c r="AA292" s="20" t="e">
        <f>INDEX([1]!db[SUPPLIER],Table2[[#This Row],[NB BM_C_QTY+F]],0)</f>
        <v>#REF!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292" s="20" t="str">
        <f>Table2[[#This Row],[CONCAT]]&amp;LOWER(SUBSTITUTE(SUBSTITUTE(SUBSTITUTE(Table2[[#This Row],[KET]]&amp;"ARTO MORO"," ",""),")",""),"(",""))</f>
        <v>plakbankainhitamkenko48mmplstmerah60rolartomoro</v>
      </c>
      <c r="AD292" s="20" t="e">
        <f>_xlfn.IFNA(MATCH(Table2[[#This Row],[Column2]],[1]!db[NB BM_C_QTY+F],0),"")</f>
        <v>#REF!</v>
      </c>
      <c r="AE292" s="20" t="e">
        <f>_xlfn.IFNA(MATCH(Table2[[#This Row],[Column2]],[2]!Table6[NB BM_C_QTY+F],0),"")</f>
        <v>#REF!</v>
      </c>
      <c r="AF292" s="20" t="e">
        <f>IF(Table2[[#This Row],[NB BM_C_QTY+F]]="",Table2[[#This Row],[KET]],"")</f>
        <v>#REF!</v>
      </c>
      <c r="AG292" s="20" t="e">
        <f>IF(Table2[[#This Row],[Column3]]="","",AJ291)</f>
        <v>#REF!</v>
      </c>
      <c r="AH292" s="20" t="e">
        <f>IF(Table2[[#This Row],[Column3]]="","",AK291)</f>
        <v>#REF!</v>
      </c>
      <c r="AJ292" s="9">
        <v>60</v>
      </c>
      <c r="AK292" s="9" t="s">
        <v>5382</v>
      </c>
    </row>
    <row r="293" spans="1:39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2053</v>
      </c>
      <c r="D293" s="16">
        <v>0</v>
      </c>
      <c r="E293" s="16" t="s">
        <v>2054</v>
      </c>
      <c r="F293" s="16" t="e">
        <f>_xlfn.IFNA(Table2[[#This Row],[NB BM_C_QTY+F]],"")</f>
        <v>#REF!</v>
      </c>
      <c r="G293" s="24">
        <f>IF(Table2[[#This Row],[M5B]]="",Table2[[#This Row],[M5B_h]],SUM(Table2[[#This Row],[M5B_h]],Table2[[#This Row],[M5B]]))</f>
        <v>0</v>
      </c>
      <c r="H293" s="19"/>
      <c r="I293" s="94">
        <f>IF(Table2[[#This Row],[M1A]]="",0,Table2[[#This Row],[M1A]]-Table2[[#This Row],[AWAL]]-Table2[[#This Row],[M1MA]]-Table2[[#This Row],[M1KE]])</f>
        <v>0</v>
      </c>
      <c r="J293" s="94">
        <f>SUMIF(Table6[NB BM_C_QTY+F],Table2[[#This Row],[Column2]],Table6[C])</f>
        <v>0</v>
      </c>
      <c r="K293" s="94">
        <f>-1*SUMIF(Table5[CONCAT],Table2[[#This Row],[Column2]],Table5[3])</f>
        <v>0</v>
      </c>
      <c r="L293" s="19"/>
      <c r="M293" s="17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 t="shared" si="4"/>
        <v>ARTO MORO</v>
      </c>
      <c r="Y293" s="20" t="e">
        <f>IF(Table2[[#This Row],[NB BM_C_QTY+F]]="",Table2[[#This Row],[Column32]],INDEX([1]!db[QTY X],Table2[[#This Row],[NB BM_C_QTY+F]]))</f>
        <v>#REF!</v>
      </c>
      <c r="Z293" s="20" t="e">
        <f>IF(Table2[[#This Row],[NB BM_C_QTY+F]]="",Table2[[#This Row],[Column33]],INDEX([1]!db[STN X],Table2[[#This Row],[NB BM_C_QTY+F]]))</f>
        <v>#REF!</v>
      </c>
      <c r="AA293" s="20" t="e">
        <f>INDEX([1]!db[SUPPLIER],Table2[[#This Row],[NB BM_C_QTY+F]],0)</f>
        <v>#REF!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293" s="20" t="str">
        <f>Table2[[#This Row],[CONCAT]]&amp;LOWER(SUBSTITUTE(SUBSTITUTE(SUBSTITUTE(Table2[[#This Row],[KET]]&amp;"ARTO MORO"," ",""),")",""),"(",""))</f>
        <v>plakbankainkenko48mmplstbiru60rolartomoro</v>
      </c>
      <c r="AD293" s="20" t="e">
        <f>_xlfn.IFNA(MATCH(Table2[[#This Row],[Column2]],[1]!db[NB BM_C_QTY+F],0),"")</f>
        <v>#REF!</v>
      </c>
      <c r="AE293" s="20" t="e">
        <f>_xlfn.IFNA(MATCH(Table2[[#This Row],[Column2]],[2]!Table6[NB BM_C_QTY+F],0),"")</f>
        <v>#REF!</v>
      </c>
      <c r="AF293" s="20" t="e">
        <f>IF(Table2[[#This Row],[NB BM_C_QTY+F]]="",Table2[[#This Row],[KET]],"")</f>
        <v>#REF!</v>
      </c>
      <c r="AG293" s="20" t="e">
        <f>IF(Table2[[#This Row],[Column3]]="","",AJ292)</f>
        <v>#REF!</v>
      </c>
      <c r="AH293" s="20" t="e">
        <f>IF(Table2[[#This Row],[Column3]]="","",AK292)</f>
        <v>#REF!</v>
      </c>
      <c r="AJ293" s="9">
        <v>72</v>
      </c>
      <c r="AK293" s="9" t="s">
        <v>5300</v>
      </c>
    </row>
    <row r="294" spans="1:39">
      <c r="A294" s="14">
        <f ca="1">IF(Table2[[#This Row],[TT]]&lt;1,"",(COUNT(INDIRECT("a"&amp;ROW(Table2[[#Headers],[//]])&amp;":a"&amp;ROW()-1))+1))</f>
        <v>113</v>
      </c>
      <c r="B294" s="14">
        <v>1</v>
      </c>
      <c r="C294" s="9" t="s">
        <v>3933</v>
      </c>
      <c r="D294" s="16">
        <v>39</v>
      </c>
      <c r="E294" s="16" t="s">
        <v>2148</v>
      </c>
      <c r="F294" s="16" t="e">
        <f>_xlfn.IFNA(Table2[[#This Row],[NB BM_C_QTY+F]],"")</f>
        <v>#REF!</v>
      </c>
      <c r="G294" s="24">
        <f>IF(Table2[[#This Row],[M5B]]="",Table2[[#This Row],[M5B_h]],SUM(Table2[[#This Row],[M5B_h]],Table2[[#This Row],[M5B]]))</f>
        <v>39</v>
      </c>
      <c r="H294" s="19"/>
      <c r="I294" s="94">
        <f>IF(Table2[[#This Row],[M1A]]="",0,Table2[[#This Row],[M1A]]-Table2[[#This Row],[AWAL]]-Table2[[#This Row],[M1MA]]-Table2[[#This Row],[M1KE]])</f>
        <v>0</v>
      </c>
      <c r="J294" s="94">
        <f>SUMIF(Table6[NB BM_C_QTY+F],Table2[[#This Row],[Column2]],Table6[C])</f>
        <v>0</v>
      </c>
      <c r="K294" s="94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P294" s="25"/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39</v>
      </c>
      <c r="U294" s="20">
        <f>SUM(Table2[[#This Row],[M2B]],Table2[[#This Row],[M2B_h]])</f>
        <v>39</v>
      </c>
      <c r="V294" s="20">
        <f>SUM(Table2[[#This Row],[M3B]],Table2[[#This Row],[M3B_h]])</f>
        <v>39</v>
      </c>
      <c r="W294" s="20">
        <f>SUM(Table2[[#This Row],[M4B]],Table2[[#This Row],[M4B_h]])</f>
        <v>39</v>
      </c>
      <c r="X294" s="20" t="str">
        <f t="shared" si="4"/>
        <v>ARTO MORO</v>
      </c>
      <c r="Y294" s="20" t="e">
        <f>IF(Table2[[#This Row],[NB BM_C_QTY+F]]="",Table2[[#This Row],[Column32]],INDEX([1]!db[QTY X],Table2[[#This Row],[NB BM_C_QTY+F]]))</f>
        <v>#REF!</v>
      </c>
      <c r="Z294" s="20" t="e">
        <f>IF(Table2[[#This Row],[NB BM_C_QTY+F]]="",Table2[[#This Row],[Column33]],INDEX([1]!db[STN X],Table2[[#This Row],[NB BM_C_QTY+F]]))</f>
        <v>#REF!</v>
      </c>
      <c r="AA294" s="20" t="e">
        <f>INDEX([1]!db[SUPPLIER],Table2[[#This Row],[NB BM_C_QTY+F]],0)</f>
        <v>#REF!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294" s="20" t="str">
        <f>Table2[[#This Row],[CONCAT]]&amp;LOWER(SUBSTITUTE(SUBSTITUTE(SUBSTITUTE(Table2[[#This Row],[KET]]&amp;"ARTO MORO"," ",""),")",""),"(",""))</f>
        <v>plakbankenkobening72pcsartomoro</v>
      </c>
      <c r="AD294" s="20" t="e">
        <f>_xlfn.IFNA(MATCH(Table2[[#This Row],[Column2]],[1]!db[NB BM_C_QTY+F],0),"")</f>
        <v>#REF!</v>
      </c>
      <c r="AE294" s="20" t="e">
        <f>_xlfn.IFNA(MATCH(Table2[[#This Row],[Column2]],[2]!Table6[NB BM_C_QTY+F],0),"")</f>
        <v>#REF!</v>
      </c>
      <c r="AF294" s="20" t="e">
        <f>IF(Table2[[#This Row],[NB BM_C_QTY+F]]="",Table2[[#This Row],[KET]],"")</f>
        <v>#REF!</v>
      </c>
      <c r="AG294" s="20" t="e">
        <f>IF(Table2[[#This Row],[Column3]]="","",AJ293)</f>
        <v>#REF!</v>
      </c>
      <c r="AH294" s="20" t="e">
        <f>IF(Table2[[#This Row],[Column3]]="","",AK293)</f>
        <v>#REF!</v>
      </c>
      <c r="AJ294" s="9">
        <v>72</v>
      </c>
      <c r="AK294" s="9" t="s">
        <v>5300</v>
      </c>
    </row>
    <row r="295" spans="1:39">
      <c r="A295" s="14">
        <f ca="1">IF(Table2[[#This Row],[TT]]&lt;1,"",(COUNT(INDIRECT("a"&amp;ROW(Table2[[#Headers],[//]])&amp;":a"&amp;ROW()-1))+1))</f>
        <v>114</v>
      </c>
      <c r="B295" s="14">
        <v>1</v>
      </c>
      <c r="C295" s="9" t="s">
        <v>3934</v>
      </c>
      <c r="D295" s="16">
        <v>36</v>
      </c>
      <c r="E295" s="16" t="s">
        <v>2148</v>
      </c>
      <c r="F295" s="16" t="e">
        <f>_xlfn.IFNA(Table2[[#This Row],[NB BM_C_QTY+F]],"")</f>
        <v>#REF!</v>
      </c>
      <c r="G295" s="24">
        <f>IF(Table2[[#This Row],[M5B]]="",Table2[[#This Row],[M5B_h]],SUM(Table2[[#This Row],[M5B_h]],Table2[[#This Row],[M5B]]))</f>
        <v>36</v>
      </c>
      <c r="H295" s="19"/>
      <c r="I295" s="94">
        <f>IF(Table2[[#This Row],[M1A]]="",0,Table2[[#This Row],[M1A]]-Table2[[#This Row],[AWAL]]-Table2[[#This Row],[M1MA]]-Table2[[#This Row],[M1KE]])</f>
        <v>0</v>
      </c>
      <c r="J295" s="94">
        <f>SUMIF(Table6[NB BM_C_QTY+F],Table2[[#This Row],[Column2]],Table6[C])</f>
        <v>0</v>
      </c>
      <c r="K295" s="94">
        <f>-1*SUMIF(Table5[CONCAT],Table2[[#This Row],[Column2]],Table5[3])</f>
        <v>0</v>
      </c>
      <c r="L295" s="19"/>
      <c r="M295" s="17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P295" s="25"/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36</v>
      </c>
      <c r="U295" s="20">
        <f>SUM(Table2[[#This Row],[M2B]],Table2[[#This Row],[M2B_h]])</f>
        <v>36</v>
      </c>
      <c r="V295" s="20">
        <f>SUM(Table2[[#This Row],[M3B]],Table2[[#This Row],[M3B_h]])</f>
        <v>36</v>
      </c>
      <c r="W295" s="20">
        <f>SUM(Table2[[#This Row],[M4B]],Table2[[#This Row],[M4B_h]])</f>
        <v>36</v>
      </c>
      <c r="X295" s="20" t="str">
        <f t="shared" si="4"/>
        <v>ARTO MORO</v>
      </c>
      <c r="Y295" s="20" t="e">
        <f>IF(Table2[[#This Row],[NB BM_C_QTY+F]]="",Table2[[#This Row],[Column32]],INDEX([1]!db[QTY X],Table2[[#This Row],[NB BM_C_QTY+F]]))</f>
        <v>#REF!</v>
      </c>
      <c r="Z295" s="20" t="e">
        <f>IF(Table2[[#This Row],[NB BM_C_QTY+F]]="",Table2[[#This Row],[Column33]],INDEX([1]!db[STN X],Table2[[#This Row],[NB BM_C_QTY+F]]))</f>
        <v>#REF!</v>
      </c>
      <c r="AA295" s="20" t="e">
        <f>INDEX([1]!db[SUPPLIER],Table2[[#This Row],[NB BM_C_QTY+F]],0)</f>
        <v>#REF!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295" s="20" t="str">
        <f>Table2[[#This Row],[CONCAT]]&amp;LOWER(SUBSTITUTE(SUBSTITUTE(SUBSTITUTE(Table2[[#This Row],[KET]]&amp;"ARTO MORO"," ",""),")",""),"(",""))</f>
        <v>plakbankenkocoklat72pcsartomoro</v>
      </c>
      <c r="AD295" s="20" t="e">
        <f>_xlfn.IFNA(MATCH(Table2[[#This Row],[Column2]],[1]!db[NB BM_C_QTY+F],0),"")</f>
        <v>#REF!</v>
      </c>
      <c r="AE295" s="20" t="e">
        <f>_xlfn.IFNA(MATCH(Table2[[#This Row],[Column2]],[2]!Table6[NB BM_C_QTY+F],0),"")</f>
        <v>#REF!</v>
      </c>
      <c r="AF295" s="20" t="e">
        <f>IF(Table2[[#This Row],[NB BM_C_QTY+F]]="",Table2[[#This Row],[KET]],"")</f>
        <v>#REF!</v>
      </c>
      <c r="AG295" s="20" t="e">
        <f>IF(Table2[[#This Row],[Column3]]="","",AJ294)</f>
        <v>#REF!</v>
      </c>
      <c r="AH295" s="20" t="e">
        <f>IF(Table2[[#This Row],[Column3]]="","",AK294)</f>
        <v>#REF!</v>
      </c>
      <c r="AJ295" s="9">
        <v>80</v>
      </c>
    </row>
    <row r="296" spans="1:39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2580</v>
      </c>
      <c r="D296" s="16">
        <v>0</v>
      </c>
      <c r="E296" s="16">
        <v>80</v>
      </c>
      <c r="F296" s="16" t="e">
        <f>_xlfn.IFNA(Table2[[#This Row],[NB BM_C_QTY+F]],"")</f>
        <v>#REF!</v>
      </c>
      <c r="G296" s="24">
        <f>IF(Table2[[#This Row],[M5B]]="",Table2[[#This Row],[M5B_h]],SUM(Table2[[#This Row],[M5B_h]],Table2[[#This Row],[M5B]]))</f>
        <v>0</v>
      </c>
      <c r="H296" s="19"/>
      <c r="I296" s="94">
        <f>IF(Table2[[#This Row],[M1A]]="",0,Table2[[#This Row],[M1A]]-Table2[[#This Row],[AWAL]]-Table2[[#This Row],[M1MA]]-Table2[[#This Row],[M1KE]])</f>
        <v>0</v>
      </c>
      <c r="J296" s="94">
        <f>SUMIF(Table6[NB BM_C_QTY+F],Table2[[#This Row],[Column2]],Table6[C])</f>
        <v>0</v>
      </c>
      <c r="K296" s="94">
        <f>-1*SUMIF(Table5[CONCAT],Table2[[#This Row],[Column2]],Table5[3])</f>
        <v>0</v>
      </c>
      <c r="L296" s="19"/>
      <c r="M296" s="16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 t="shared" si="4"/>
        <v>ARTO MORO</v>
      </c>
      <c r="Y296" s="20" t="e">
        <f>IF(Table2[[#This Row],[NB BM_C_QTY+F]]="",Table2[[#This Row],[Column32]],INDEX([1]!db[QTY X],Table2[[#This Row],[NB BM_C_QTY+F]]))</f>
        <v>#REF!</v>
      </c>
      <c r="Z296" s="20" t="e">
        <f>IF(Table2[[#This Row],[NB BM_C_QTY+F]]="",Table2[[#This Row],[Column33]],INDEX([1]!db[STN X],Table2[[#This Row],[NB BM_C_QTY+F]]))</f>
        <v>#REF!</v>
      </c>
      <c r="AA296" s="20" t="e">
        <f>INDEX([1]!db[SUPPLIER],Table2[[#This Row],[NB BM_C_QTY+F]],0)</f>
        <v>#REF!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296" s="20" t="str">
        <f>Table2[[#This Row],[CONCAT]]&amp;LOWER(SUBSTITUTE(SUBSTITUTE(SUBSTITUTE(Table2[[#This Row],[KET]]&amp;"ARTO MORO"," ",""),")",""),"(",""))</f>
        <v>plakbandkainkenko11280artomoro</v>
      </c>
      <c r="AD296" s="20" t="e">
        <f>_xlfn.IFNA(MATCH(Table2[[#This Row],[Column2]],[1]!db[NB BM_C_QTY+F],0),"")</f>
        <v>#REF!</v>
      </c>
      <c r="AE296" s="20" t="e">
        <f>_xlfn.IFNA(MATCH(Table2[[#This Row],[Column2]],[2]!Table6[NB BM_C_QTY+F],0),"")</f>
        <v>#REF!</v>
      </c>
      <c r="AF296" s="20" t="e">
        <f>IF(Table2[[#This Row],[NB BM_C_QTY+F]]="",Table2[[#This Row],[KET]],"")</f>
        <v>#REF!</v>
      </c>
      <c r="AG296" s="20" t="e">
        <f>IF(Table2[[#This Row],[Column3]]="","",AJ295)</f>
        <v>#REF!</v>
      </c>
      <c r="AH296" s="20" t="e">
        <f>IF(Table2[[#This Row],[Column3]]="","",AK295)</f>
        <v>#REF!</v>
      </c>
      <c r="AJ296" s="9">
        <v>12</v>
      </c>
      <c r="AK296" s="9" t="s">
        <v>5293</v>
      </c>
    </row>
    <row r="297" spans="1:39">
      <c r="A297" s="9" t="str">
        <f ca="1">IF(Table2[[#This Row],[TT]]&lt;1,"",(COUNT(INDIRECT("a"&amp;ROW(Table2[[#Headers],[//]])&amp;":a"&amp;ROW()-1))+1))</f>
        <v/>
      </c>
      <c r="B297" s="9">
        <v>1</v>
      </c>
      <c r="C297" s="9" t="s">
        <v>3430</v>
      </c>
      <c r="D297" s="16">
        <v>0</v>
      </c>
      <c r="E297" s="16" t="s">
        <v>2049</v>
      </c>
      <c r="F297" s="16" t="e">
        <f>_xlfn.IFNA(Table2[[#This Row],[NB BM_C_QTY+F]],"")</f>
        <v>#REF!</v>
      </c>
      <c r="G297" s="24">
        <f>IF(Table2[[#This Row],[M5B]]="",Table2[[#This Row],[M5B_h]],SUM(Table2[[#This Row],[M5B_h]],Table2[[#This Row],[M5B]]))</f>
        <v>0</v>
      </c>
      <c r="H297" s="18"/>
      <c r="I297" s="94">
        <f>IF(Table2[[#This Row],[M1A]]="",0,Table2[[#This Row],[M1A]]-Table2[[#This Row],[AWAL]]-Table2[[#This Row],[M1MA]]-Table2[[#This Row],[M1KE]])</f>
        <v>0</v>
      </c>
      <c r="J297" s="94">
        <f>SUMIF(Table6[NB BM_C_QTY+F],Table2[[#This Row],[Column2]],Table6[C])</f>
        <v>0</v>
      </c>
      <c r="K297" s="94">
        <f>-1*SUMIF(Table5[CONCAT],Table2[[#This Row],[Column2]],Table5[3])</f>
        <v>0</v>
      </c>
      <c r="L297" s="18"/>
      <c r="M297" s="16" t="str">
        <f>IF(Table2[[#This Row],[M2A]]="","",SUM(Table2[[#This Row],[M2A]]-Table2[[#This Row],[M2B_h]]))</f>
        <v/>
      </c>
      <c r="O297" s="16" t="str">
        <f>IF(Table2[[#This Row],[M3A]]="","",SUM(Table2[[#This Row],[M3A]]-Table2[[#This Row],[M3B_h]]))</f>
        <v/>
      </c>
      <c r="P297" s="9"/>
      <c r="Q297" s="16" t="str">
        <f>IF(Table2[[#This Row],[M4A]]="","",SUM(Table2[[#This Row],[M4A]]-Table2[[#This Row],[M4B_h]]))</f>
        <v/>
      </c>
      <c r="S297" s="16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 t="shared" si="4"/>
        <v>ARTO MORO</v>
      </c>
      <c r="Y297" s="20" t="e">
        <f>IF(Table2[[#This Row],[NB BM_C_QTY+F]]="",Table2[[#This Row],[Column32]],INDEX([1]!db[QTY X],Table2[[#This Row],[NB BM_C_QTY+F]]))</f>
        <v>#REF!</v>
      </c>
      <c r="Z297" s="20" t="e">
        <f>IF(Table2[[#This Row],[NB BM_C_QTY+F]]="",Table2[[#This Row],[Column33]],INDEX([1]!db[STN X],Table2[[#This Row],[NB BM_C_QTY+F]]))</f>
        <v>#REF!</v>
      </c>
      <c r="AA297" s="20" t="e">
        <f>INDEX([1]!db[SUPPLIER],Table2[[#This Row],[NB BM_C_QTY+F]],0)</f>
        <v>#REF!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297" s="20" t="str">
        <f>Table2[[#This Row],[CONCAT]]&amp;LOWER(SUBSTITUTE(SUBSTITUTE(SUBSTITUTE(Table2[[#This Row],[KET]]&amp;"ARTO MORO"," ",""),")",""),"(",""))</f>
        <v>pocketnotekenko40312lsnartomoro</v>
      </c>
      <c r="AD297" s="20" t="e">
        <f>_xlfn.IFNA(MATCH(Table2[[#This Row],[Column2]],[1]!db[NB BM_C_QTY+F],0),"")</f>
        <v>#REF!</v>
      </c>
      <c r="AE297" s="20" t="e">
        <f>_xlfn.IFNA(MATCH(Table2[[#This Row],[Column2]],[2]!Table6[NB BM_C_QTY+F],0),"")</f>
        <v>#REF!</v>
      </c>
      <c r="AF297" s="20" t="e">
        <f>IF(Table2[[#This Row],[NB BM_C_QTY+F]]="",Table2[[#This Row],[KET]],"")</f>
        <v>#REF!</v>
      </c>
      <c r="AG297" s="20" t="e">
        <f>IF(Table2[[#This Row],[Column3]]="","",AJ296)</f>
        <v>#REF!</v>
      </c>
      <c r="AH297" s="20" t="e">
        <f>IF(Table2[[#This Row],[Column3]]="","",AK296)</f>
        <v>#REF!</v>
      </c>
      <c r="AJ297" s="9">
        <v>20</v>
      </c>
      <c r="AK297" s="9" t="s">
        <v>5293</v>
      </c>
    </row>
    <row r="298" spans="1:39">
      <c r="A298" s="9" t="str">
        <f ca="1">IF(Table2[[#This Row],[TT]]&lt;1,"",(COUNT(INDIRECT("a"&amp;ROW(Table2[[#Headers],[//]])&amp;":a"&amp;ROW()-1))+1))</f>
        <v/>
      </c>
      <c r="B298" s="9">
        <v>1</v>
      </c>
      <c r="C298" s="9" t="s">
        <v>42</v>
      </c>
      <c r="D298" s="16">
        <v>0</v>
      </c>
      <c r="E298" s="16" t="s">
        <v>2014</v>
      </c>
      <c r="F298" s="16" t="e">
        <f>_xlfn.IFNA(Table2[[#This Row],[NB BM_C_QTY+F]],"")</f>
        <v>#REF!</v>
      </c>
      <c r="G298" s="24">
        <f>IF(Table2[[#This Row],[M5B]]="",Table2[[#This Row],[M5B_h]],SUM(Table2[[#This Row],[M5B_h]],Table2[[#This Row],[M5B]]))</f>
        <v>0</v>
      </c>
      <c r="H298" s="18"/>
      <c r="I298" s="94">
        <f>IF(Table2[[#This Row],[M1A]]="",0,Table2[[#This Row],[M1A]]-Table2[[#This Row],[AWAL]]-Table2[[#This Row],[M1MA]]-Table2[[#This Row],[M1KE]])</f>
        <v>0</v>
      </c>
      <c r="J298" s="94">
        <f>SUMIF(Table6[NB BM_C_QTY+F],Table2[[#This Row],[Column2]],Table6[C])</f>
        <v>0</v>
      </c>
      <c r="K298" s="94">
        <f>-1*SUMIF(Table5[CONCAT],Table2[[#This Row],[Column2]],Table5[3])</f>
        <v>0</v>
      </c>
      <c r="L298" s="18"/>
      <c r="M298" s="16" t="str">
        <f>IF(Table2[[#This Row],[M2A]]="","",SUM(Table2[[#This Row],[M2A]]-Table2[[#This Row],[M2B_h]]))</f>
        <v/>
      </c>
      <c r="O298" s="16" t="str">
        <f>IF(Table2[[#This Row],[M3A]]="","",SUM(Table2[[#This Row],[M3A]]-Table2[[#This Row],[M3B_h]]))</f>
        <v/>
      </c>
      <c r="P298" s="9"/>
      <c r="Q298" s="16" t="str">
        <f>IF(Table2[[#This Row],[M4A]]="","",SUM(Table2[[#This Row],[M4A]]-Table2[[#This Row],[M4B_h]]))</f>
        <v/>
      </c>
      <c r="S298" s="16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 t="shared" si="4"/>
        <v>ARTO MORO</v>
      </c>
      <c r="Y298" s="20" t="e">
        <f>IF(Table2[[#This Row],[NB BM_C_QTY+F]]="",Table2[[#This Row],[Column32]],INDEX([1]!db[QTY X],Table2[[#This Row],[NB BM_C_QTY+F]]))</f>
        <v>#REF!</v>
      </c>
      <c r="Z298" s="20" t="e">
        <f>IF(Table2[[#This Row],[NB BM_C_QTY+F]]="",Table2[[#This Row],[Column33]],INDEX([1]!db[STN X],Table2[[#This Row],[NB BM_C_QTY+F]]))</f>
        <v>#REF!</v>
      </c>
      <c r="AA298" s="20" t="e">
        <f>INDEX([1]!db[SUPPLIER],Table2[[#This Row],[NB BM_C_QTY+F]],0)</f>
        <v>#REF!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298" s="20" t="str">
        <f>Table2[[#This Row],[CONCAT]]&amp;LOWER(SUBSTITUTE(SUBSTITUTE(SUBSTITUTE(Table2[[#This Row],[KET]]&amp;"ARTO MORO"," ",""),")",""),"(",""))</f>
        <v>pocketnotekenko40420lsnartomoro</v>
      </c>
      <c r="AD298" s="20" t="e">
        <f>_xlfn.IFNA(MATCH(Table2[[#This Row],[Column2]],[1]!db[NB BM_C_QTY+F],0),"")</f>
        <v>#REF!</v>
      </c>
      <c r="AE298" s="20" t="e">
        <f>_xlfn.IFNA(MATCH(Table2[[#This Row],[Column2]],[2]!Table6[NB BM_C_QTY+F],0),"")</f>
        <v>#REF!</v>
      </c>
      <c r="AF298" s="20" t="e">
        <f>IF(Table2[[#This Row],[NB BM_C_QTY+F]]="",Table2[[#This Row],[KET]],"")</f>
        <v>#REF!</v>
      </c>
      <c r="AG298" s="20" t="e">
        <f>IF(Table2[[#This Row],[Column3]]="","",AJ297)</f>
        <v>#REF!</v>
      </c>
      <c r="AH298" s="20" t="e">
        <f>IF(Table2[[#This Row],[Column3]]="","",AK297)</f>
        <v>#REF!</v>
      </c>
      <c r="AJ298" s="9">
        <v>6</v>
      </c>
      <c r="AK298" s="9" t="s">
        <v>5293</v>
      </c>
    </row>
    <row r="299" spans="1:39">
      <c r="A299" s="9">
        <f ca="1">IF(Table2[[#This Row],[TT]]&lt;1,"",(COUNT(INDIRECT("a"&amp;ROW(Table2[[#Headers],[//]])&amp;":a"&amp;ROW()-1))+1))</f>
        <v>115</v>
      </c>
      <c r="B299" s="9">
        <v>1</v>
      </c>
      <c r="C299" s="9" t="s">
        <v>5051</v>
      </c>
      <c r="D299" s="16">
        <v>1</v>
      </c>
      <c r="E299" s="16" t="s">
        <v>2110</v>
      </c>
      <c r="F299" s="16" t="e">
        <f>_xlfn.IFNA(Table2[[#This Row],[NB BM_C_QTY+F]],"")</f>
        <v>#REF!</v>
      </c>
      <c r="G299" s="24">
        <f>IF(Table2[[#This Row],[M5B]]="",Table2[[#This Row],[M5B_h]],SUM(Table2[[#This Row],[M5B_h]],Table2[[#This Row],[M5B]]))</f>
        <v>1</v>
      </c>
      <c r="H299" s="18"/>
      <c r="I299" s="94">
        <f>IF(Table2[[#This Row],[M1A]]="",0,Table2[[#This Row],[M1A]]-Table2[[#This Row],[AWAL]]-Table2[[#This Row],[M1MA]]-Table2[[#This Row],[M1KE]])</f>
        <v>0</v>
      </c>
      <c r="J299" s="94">
        <f>SUMIF(Table6[NB BM_C_QTY+F],Table2[[#This Row],[Column2]],Table6[C])</f>
        <v>0</v>
      </c>
      <c r="K299" s="94">
        <f>-1*SUMIF(Table5[CONCAT],Table2[[#This Row],[Column2]],Table5[3])</f>
        <v>0</v>
      </c>
      <c r="L299" s="18"/>
      <c r="M299" s="16" t="str">
        <f>IF(Table2[[#This Row],[M2A]]="","",SUM(Table2[[#This Row],[M2A]]-Table2[[#This Row],[M2B_h]]))</f>
        <v/>
      </c>
      <c r="O299" s="16" t="str">
        <f>IF(Table2[[#This Row],[M3A]]="","",SUM(Table2[[#This Row],[M3A]]-Table2[[#This Row],[M3B_h]]))</f>
        <v/>
      </c>
      <c r="P299" s="9"/>
      <c r="Q299" s="16" t="str">
        <f>IF(Table2[[#This Row],[M4A]]="","",SUM(Table2[[#This Row],[M4A]]-Table2[[#This Row],[M4B_h]]))</f>
        <v/>
      </c>
      <c r="S299" s="16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1</v>
      </c>
      <c r="U299" s="20">
        <f>SUM(Table2[[#This Row],[M2B]],Table2[[#This Row],[M2B_h]])</f>
        <v>1</v>
      </c>
      <c r="V299" s="20">
        <f>SUM(Table2[[#This Row],[M3B]],Table2[[#This Row],[M3B_h]])</f>
        <v>1</v>
      </c>
      <c r="W299" s="20">
        <f>SUM(Table2[[#This Row],[M4B]],Table2[[#This Row],[M4B_h]])</f>
        <v>1</v>
      </c>
      <c r="X299" s="20" t="str">
        <f t="shared" si="4"/>
        <v>ARTO MORO</v>
      </c>
      <c r="Y299" s="20" t="e">
        <f>IF(Table2[[#This Row],[NB BM_C_QTY+F]]="",Table2[[#This Row],[Column32]],INDEX([1]!db[QTY X],Table2[[#This Row],[NB BM_C_QTY+F]]))</f>
        <v>#REF!</v>
      </c>
      <c r="Z299" s="20" t="e">
        <f>IF(Table2[[#This Row],[NB BM_C_QTY+F]]="",Table2[[#This Row],[Column33]],INDEX([1]!db[STN X],Table2[[#This Row],[NB BM_C_QTY+F]]))</f>
        <v>#REF!</v>
      </c>
      <c r="AA299" s="20" t="e">
        <f>INDEX([1]!db[SUPPLIER],Table2[[#This Row],[NB BM_C_QTY+F]],0)</f>
        <v>#REF!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299" s="20" t="str">
        <f>Table2[[#This Row],[CONCAT]]&amp;LOWER(SUBSTITUTE(SUBSTITUTE(SUBSTITUTE(Table2[[#This Row],[KET]]&amp;"ARTO MORO"," ",""),")",""),"(",""))</f>
        <v>pocketnotekenkopn5016lsnartomoro</v>
      </c>
      <c r="AD299" s="20" t="e">
        <f>_xlfn.IFNA(MATCH(Table2[[#This Row],[Column2]],[1]!db[NB BM_C_QTY+F],0),"")</f>
        <v>#REF!</v>
      </c>
      <c r="AE299" s="20" t="e">
        <f>_xlfn.IFNA(MATCH(Table2[[#This Row],[Column2]],[2]!Table6[NB BM_C_QTY+F],0),"")</f>
        <v>#REF!</v>
      </c>
      <c r="AF299" s="20" t="e">
        <f>IF(Table2[[#This Row],[NB BM_C_QTY+F]]="",Table2[[#This Row],[KET]],"")</f>
        <v>#REF!</v>
      </c>
      <c r="AG299" s="20" t="e">
        <f>IF(Table2[[#This Row],[Column3]]="","",AJ298)</f>
        <v>#REF!</v>
      </c>
      <c r="AH299" s="20" t="e">
        <f>IF(Table2[[#This Row],[Column3]]="","",AK298)</f>
        <v>#REF!</v>
      </c>
      <c r="AJ299" s="9">
        <v>24</v>
      </c>
      <c r="AK299" s="9" t="s">
        <v>5300</v>
      </c>
    </row>
    <row r="300" spans="1:39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5354</v>
      </c>
      <c r="D300" s="16">
        <v>0</v>
      </c>
      <c r="E300" s="16" t="s">
        <v>2032</v>
      </c>
      <c r="F300" s="16" t="e">
        <f>_xlfn.IFNA(Table2[[#This Row],[NB BM_C_QTY+F]],"")</f>
        <v>#REF!</v>
      </c>
      <c r="G300" s="24">
        <f>IF(Table2[[#This Row],[M5B]]="",Table2[[#This Row],[M5B_h]],SUM(Table2[[#This Row],[M5B_h]],Table2[[#This Row],[M5B]]))</f>
        <v>0</v>
      </c>
      <c r="H300" s="19"/>
      <c r="I300" s="94">
        <f>IF(Table2[[#This Row],[M1A]]="",0,Table2[[#This Row],[M1A]]-Table2[[#This Row],[AWAL]]-Table2[[#This Row],[M1MA]]-Table2[[#This Row],[M1KE]])</f>
        <v>0</v>
      </c>
      <c r="J300" s="94">
        <f>SUMIF(Table6[NB BM_C_QTY+F],Table2[[#This Row],[Column2]],Table6[C])</f>
        <v>0</v>
      </c>
      <c r="K300" s="94">
        <f>-1*SUMIF(Table5[CONCAT],Table2[[#This Row],[Column2]],Table5[3])</f>
        <v>0</v>
      </c>
      <c r="L300" s="19"/>
      <c r="M300" s="16" t="str">
        <f>IF(Table2[[#This Row],[M2A]]="","",SUM(Table2[[#This Row],[M2A]]-Table2[[#This Row],[M2B_h]]))</f>
        <v/>
      </c>
      <c r="O300" s="17" t="str">
        <f>IF(Table2[[#This Row],[M3A]]="","",SUM(Table2[[#This Row],[M3A]]-Table2[[#This Row],[M3B_h]]))</f>
        <v/>
      </c>
      <c r="Q300" s="17" t="str">
        <f>IF(Table2[[#This Row],[M4A]]="","",SUM(Table2[[#This Row],[M4A]]-Table2[[#This Row],[M4B_h]]))</f>
        <v/>
      </c>
      <c r="R300" s="17"/>
      <c r="S300" s="17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 t="shared" si="4"/>
        <v>ARTO MORO</v>
      </c>
      <c r="Y300" s="20" t="e">
        <f>IF(Table2[[#This Row],[NB BM_C_QTY+F]]="",Table2[[#This Row],[Column32]],INDEX([1]!db[QTY X],Table2[[#This Row],[NB BM_C_QTY+F]]))</f>
        <v>#REF!</v>
      </c>
      <c r="Z300" s="20" t="e">
        <f>IF(Table2[[#This Row],[NB BM_C_QTY+F]]="",Table2[[#This Row],[Column33]],INDEX([1]!db[STN X],Table2[[#This Row],[NB BM_C_QTY+F]]))</f>
        <v>#REF!</v>
      </c>
      <c r="AA300" s="20" t="e">
        <f>INDEX([1]!db[SUPPLIER],Table2[[#This Row],[NB BM_C_QTY+F]],0)</f>
        <v>#REF!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300" s="20" t="str">
        <f>Table2[[#This Row],[CONCAT]]&amp;LOWER(SUBSTITUTE(SUBSTITUTE(SUBSTITUTE(Table2[[#This Row],[KET]]&amp;"ARTO MORO"," ",""),")",""),"(",""))</f>
        <v>punchjk3010lsnartomoro</v>
      </c>
      <c r="AD300" s="20" t="e">
        <f>_xlfn.IFNA(MATCH(Table2[[#This Row],[Column2]],[1]!db[NB BM_C_QTY+F],0),"")</f>
        <v>#REF!</v>
      </c>
      <c r="AE300" s="20" t="e">
        <f>_xlfn.IFNA(MATCH(Table2[[#This Row],[Column2]],[2]!Table6[NB BM_C_QTY+F],0),"")</f>
        <v>#REF!</v>
      </c>
      <c r="AF300" s="20" t="e">
        <f>IF(Table2[[#This Row],[NB BM_C_QTY+F]]="",Table2[[#This Row],[KET]],"")</f>
        <v>#REF!</v>
      </c>
      <c r="AG300" s="20" t="e">
        <f>IF(Table2[[#This Row],[Column3]]="","",AJ299)</f>
        <v>#REF!</v>
      </c>
      <c r="AH300" s="20" t="e">
        <f>IF(Table2[[#This Row],[Column3]]="","",AK299)</f>
        <v>#REF!</v>
      </c>
      <c r="AJ300" s="9">
        <v>10</v>
      </c>
      <c r="AK300" s="9" t="s">
        <v>5293</v>
      </c>
    </row>
    <row r="301" spans="1:39">
      <c r="A301" s="14" t="str">
        <f ca="1">IF(Table2[[#This Row],[TT]]&lt;1,"",(COUNT(INDIRECT("a"&amp;ROW(Table2[[#Headers],[//]])&amp;":a"&amp;ROW()-1))+1))</f>
        <v/>
      </c>
      <c r="B301" s="14">
        <v>1</v>
      </c>
      <c r="C301" s="9" t="s">
        <v>5538</v>
      </c>
      <c r="D301" s="16">
        <v>0</v>
      </c>
      <c r="E301" s="16" t="s">
        <v>2032</v>
      </c>
      <c r="F301" s="16" t="e">
        <f>_xlfn.IFNA(Table2[[#This Row],[NB BM_C_QTY+F]],"")</f>
        <v>#REF!</v>
      </c>
      <c r="G301" s="24">
        <f>IF(Table2[[#This Row],[M5B]]="",Table2[[#This Row],[M5B_h]],SUM(Table2[[#This Row],[M5B_h]],Table2[[#This Row],[M5B]]))</f>
        <v>0</v>
      </c>
      <c r="H301" s="19">
        <v>0</v>
      </c>
      <c r="I301" s="94">
        <f>IF(Table2[[#This Row],[M1A]]="",0,Table2[[#This Row],[M1A]]-Table2[[#This Row],[AWAL]]-Table2[[#This Row],[M1MA]]-Table2[[#This Row],[M1KE]])</f>
        <v>-2</v>
      </c>
      <c r="J301" s="94">
        <f>SUMIF(Table6[NB BM_C_QTY+F],Table2[[#This Row],[Column2]],Table6[C])</f>
        <v>2</v>
      </c>
      <c r="K301" s="94">
        <f>-1*SUMIF(Table5[CONCAT],Table2[[#This Row],[Column2]],Table5[3])</f>
        <v>0</v>
      </c>
      <c r="L301" s="19"/>
      <c r="M301" s="16" t="str">
        <f>IF(Table2[[#This Row],[M2A]]="","",SUM(Table2[[#This Row],[M2A]]-Table2[[#This Row],[M2B_h]]))</f>
        <v/>
      </c>
      <c r="O301" s="17" t="str">
        <f>IF(Table2[[#This Row],[M3A]]="","",SUM(Table2[[#This Row],[M3A]]-Table2[[#This Row],[M3B_h]]))</f>
        <v/>
      </c>
      <c r="Q301" s="17" t="str">
        <f>IF(Table2[[#This Row],[M4A]]="","",SUM(Table2[[#This Row],[M4A]]-Table2[[#This Row],[M4B_h]]))</f>
        <v/>
      </c>
      <c r="R301" s="17"/>
      <c r="S301" s="17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 t="shared" si="4"/>
        <v>ARTO MORO</v>
      </c>
      <c r="Y301" s="20" t="e">
        <f>IF(Table2[[#This Row],[NB BM_C_QTY+F]]="",Table2[[#This Row],[Column32]],INDEX([1]!db[QTY X],Table2[[#This Row],[NB BM_C_QTY+F]]))</f>
        <v>#REF!</v>
      </c>
      <c r="Z301" s="20" t="e">
        <f>IF(Table2[[#This Row],[NB BM_C_QTY+F]]="",Table2[[#This Row],[Column33]],INDEX([1]!db[STN X],Table2[[#This Row],[NB BM_C_QTY+F]]))</f>
        <v>#REF!</v>
      </c>
      <c r="AA301" s="20" t="e">
        <f>INDEX([1]!db[SUPPLIER],Table2[[#This Row],[NB BM_C_QTY+F]],0)</f>
        <v>#REF!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301" s="20" t="str">
        <f>Table2[[#This Row],[CONCAT]]&amp;LOWER(SUBSTITUTE(SUBSTITUTE(SUBSTITUTE(Table2[[#This Row],[KET]]&amp;"ARTO MORO"," ",""),")",""),"(",""))</f>
        <v>punchjk30xl10lsnartomoro</v>
      </c>
      <c r="AD301" s="20" t="e">
        <f>_xlfn.IFNA(MATCH(Table2[[#This Row],[Column2]],[1]!db[NB BM_C_QTY+F],0),"")</f>
        <v>#REF!</v>
      </c>
      <c r="AE301" s="20" t="e">
        <f>_xlfn.IFNA(MATCH(Table2[[#This Row],[Column2]],[2]!Table6[NB BM_C_QTY+F],0),"")</f>
        <v>#REF!</v>
      </c>
      <c r="AF301" s="20" t="e">
        <f>IF(Table2[[#This Row],[NB BM_C_QTY+F]]="",Table2[[#This Row],[KET]],"")</f>
        <v>#REF!</v>
      </c>
      <c r="AG301" s="20" t="e">
        <f>IF(Table2[[#This Row],[Column3]]="","",AJ300)</f>
        <v>#REF!</v>
      </c>
      <c r="AH301" s="20" t="e">
        <f>IF(Table2[[#This Row],[Column3]]="","",AK300)</f>
        <v>#REF!</v>
      </c>
      <c r="AJ301" s="9">
        <v>5</v>
      </c>
      <c r="AK301" s="9" t="s">
        <v>5293</v>
      </c>
    </row>
    <row r="302" spans="1:39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5355</v>
      </c>
      <c r="D302" s="16">
        <v>0</v>
      </c>
      <c r="E302" s="16" t="s">
        <v>2161</v>
      </c>
      <c r="F302" s="16" t="e">
        <f>_xlfn.IFNA(Table2[[#This Row],[NB BM_C_QTY+F]],"")</f>
        <v>#REF!</v>
      </c>
      <c r="G302" s="24">
        <f>IF(Table2[[#This Row],[M5B]]="",Table2[[#This Row],[M5B_h]],SUM(Table2[[#This Row],[M5B_h]],Table2[[#This Row],[M5B]]))</f>
        <v>0</v>
      </c>
      <c r="H302" s="19"/>
      <c r="I302" s="94">
        <f>IF(Table2[[#This Row],[M1A]]="",0,Table2[[#This Row],[M1A]]-Table2[[#This Row],[AWAL]]-Table2[[#This Row],[M1MA]]-Table2[[#This Row],[M1KE]])</f>
        <v>0</v>
      </c>
      <c r="J302" s="94">
        <f>SUMIF(Table6[NB BM_C_QTY+F],Table2[[#This Row],[Column2]],Table6[C])</f>
        <v>0</v>
      </c>
      <c r="K302" s="94">
        <f>-1*SUMIF(Table5[CONCAT],Table2[[#This Row],[Column2]],Table5[3])</f>
        <v>0</v>
      </c>
      <c r="L302" s="19"/>
      <c r="M302" s="16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 t="shared" si="4"/>
        <v>ARTO MORO</v>
      </c>
      <c r="Y302" s="20" t="e">
        <f>IF(Table2[[#This Row],[NB BM_C_QTY+F]]="",Table2[[#This Row],[Column32]],INDEX([1]!db[QTY X],Table2[[#This Row],[NB BM_C_QTY+F]]))</f>
        <v>#REF!</v>
      </c>
      <c r="Z302" s="20" t="e">
        <f>IF(Table2[[#This Row],[NB BM_C_QTY+F]]="",Table2[[#This Row],[Column33]],INDEX([1]!db[STN X],Table2[[#This Row],[NB BM_C_QTY+F]]))</f>
        <v>#REF!</v>
      </c>
      <c r="AA302" s="20" t="e">
        <f>INDEX([1]!db[SUPPLIER],Table2[[#This Row],[NB BM_C_QTY+F]],0)</f>
        <v>#REF!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302" s="20" t="str">
        <f>Table2[[#This Row],[CONCAT]]&amp;LOWER(SUBSTITUTE(SUBSTITUTE(SUBSTITUTE(Table2[[#This Row],[KET]]&amp;"ARTO MORO"," ",""),")",""),"(",""))</f>
        <v>punchjk40xl5lsnartomoro</v>
      </c>
      <c r="AD302" s="20" t="e">
        <f>_xlfn.IFNA(MATCH(Table2[[#This Row],[Column2]],[1]!db[NB BM_C_QTY+F],0),"")</f>
        <v>#REF!</v>
      </c>
      <c r="AE302" s="20" t="e">
        <f>_xlfn.IFNA(MATCH(Table2[[#This Row],[Column2]],[2]!Table6[NB BM_C_QTY+F],0),"")</f>
        <v>#REF!</v>
      </c>
      <c r="AF302" s="20" t="e">
        <f>IF(Table2[[#This Row],[NB BM_C_QTY+F]]="",Table2[[#This Row],[KET]],"")</f>
        <v>#REF!</v>
      </c>
      <c r="AG302" s="20" t="e">
        <f>IF(Table2[[#This Row],[Column3]]="","",AJ300)</f>
        <v>#REF!</v>
      </c>
      <c r="AH302" s="20" t="e">
        <f>IF(Table2[[#This Row],[Column3]]="","",AK300)</f>
        <v>#REF!</v>
      </c>
      <c r="AJ302" s="9">
        <v>5</v>
      </c>
      <c r="AK302" s="9" t="s">
        <v>5293</v>
      </c>
    </row>
    <row r="303" spans="1:39">
      <c r="A303" s="14">
        <f ca="1">IF(Table2[[#This Row],[TT]]&lt;1,"",(COUNT(INDIRECT("a"&amp;ROW(Table2[[#Headers],[//]])&amp;":a"&amp;ROW()-1))+1))</f>
        <v>116</v>
      </c>
      <c r="B303" s="14">
        <v>1</v>
      </c>
      <c r="C303" s="9" t="s">
        <v>5052</v>
      </c>
      <c r="D303" s="16">
        <v>2</v>
      </c>
      <c r="E303" s="16" t="s">
        <v>2055</v>
      </c>
      <c r="F303" s="16" t="e">
        <f>_xlfn.IFNA(Table2[[#This Row],[NB BM_C_QTY+F]],"")</f>
        <v>#REF!</v>
      </c>
      <c r="G303" s="24">
        <f>IF(Table2[[#This Row],[M5B]]="",Table2[[#This Row],[M5B_h]],SUM(Table2[[#This Row],[M5B_h]],Table2[[#This Row],[M5B]]))</f>
        <v>2</v>
      </c>
      <c r="H303" s="19"/>
      <c r="I303" s="94">
        <f>IF(Table2[[#This Row],[M1A]]="",0,Table2[[#This Row],[M1A]]-Table2[[#This Row],[AWAL]]-Table2[[#This Row],[M1MA]]-Table2[[#This Row],[M1KE]])</f>
        <v>0</v>
      </c>
      <c r="J303" s="94">
        <f>SUMIF(Table6[NB BM_C_QTY+F],Table2[[#This Row],[Column2]],Table6[C])</f>
        <v>0</v>
      </c>
      <c r="K303" s="94">
        <f>-1*SUMIF(Table5[CONCAT],Table2[[#This Row],[Column2]],Table5[3])</f>
        <v>0</v>
      </c>
      <c r="L303" s="19"/>
      <c r="M303" s="17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2</v>
      </c>
      <c r="U303" s="20">
        <f>SUM(Table2[[#This Row],[M2B]],Table2[[#This Row],[M2B_h]])</f>
        <v>2</v>
      </c>
      <c r="V303" s="20">
        <f>SUM(Table2[[#This Row],[M3B]],Table2[[#This Row],[M3B_h]])</f>
        <v>2</v>
      </c>
      <c r="W303" s="20">
        <f>SUM(Table2[[#This Row],[M4B]],Table2[[#This Row],[M4B_h]])</f>
        <v>2</v>
      </c>
      <c r="X303" s="20" t="str">
        <f t="shared" si="4"/>
        <v>ARTO MORO</v>
      </c>
      <c r="Y303" s="20" t="e">
        <f>IF(Table2[[#This Row],[NB BM_C_QTY+F]]="",Table2[[#This Row],[Column32]],INDEX([1]!db[QTY X],Table2[[#This Row],[NB BM_C_QTY+F]]))</f>
        <v>#REF!</v>
      </c>
      <c r="Z303" s="20" t="e">
        <f>IF(Table2[[#This Row],[NB BM_C_QTY+F]]="",Table2[[#This Row],[Column33]],INDEX([1]!db[STN X],Table2[[#This Row],[NB BM_C_QTY+F]]))</f>
        <v>#REF!</v>
      </c>
      <c r="AA303" s="20" t="e">
        <f>INDEX([1]!db[SUPPLIER],Table2[[#This Row],[NB BM_C_QTY+F]],0)</f>
        <v>#REF!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303" s="20" t="str">
        <f>Table2[[#This Row],[CONCAT]]&amp;LOWER(SUBSTITUTE(SUBSTITUTE(SUBSTITUTE(Table2[[#This Row],[KET]]&amp;"ARTO MORO"," ",""),")",""),"(",""))</f>
        <v>punchjk8524pcsartomoro</v>
      </c>
      <c r="AD303" s="20" t="e">
        <f>_xlfn.IFNA(MATCH(Table2[[#This Row],[Column2]],[1]!db[NB BM_C_QTY+F],0),"")</f>
        <v>#REF!</v>
      </c>
      <c r="AE303" s="20" t="e">
        <f>_xlfn.IFNA(MATCH(Table2[[#This Row],[Column2]],[2]!Table6[NB BM_C_QTY+F],0),"")</f>
        <v>#REF!</v>
      </c>
      <c r="AF303" s="20" t="e">
        <f>IF(Table2[[#This Row],[NB BM_C_QTY+F]]="",Table2[[#This Row],[KET]],"")</f>
        <v>#REF!</v>
      </c>
      <c r="AG303" s="20" t="e">
        <f>IF(Table2[[#This Row],[Column3]]="","",AJ302)</f>
        <v>#REF!</v>
      </c>
      <c r="AH303" s="20" t="e">
        <f>IF(Table2[[#This Row],[Column3]]="","",AK302)</f>
        <v>#REF!</v>
      </c>
      <c r="AJ303" s="9">
        <v>24</v>
      </c>
      <c r="AK303" s="9" t="s">
        <v>5300</v>
      </c>
    </row>
    <row r="304" spans="1:39">
      <c r="A304" s="14" t="str">
        <f ca="1">IF(Table2[[#This Row],[TT]]&lt;1,"",(COUNT(INDIRECT("a"&amp;ROW(Table2[[#Headers],[//]])&amp;":a"&amp;ROW()-1))+1))</f>
        <v/>
      </c>
      <c r="B304" s="14">
        <v>1</v>
      </c>
      <c r="C304" s="9" t="s">
        <v>5356</v>
      </c>
      <c r="D304" s="16">
        <v>0</v>
      </c>
      <c r="E304" s="16" t="s">
        <v>2055</v>
      </c>
      <c r="F304" s="16" t="e">
        <f>_xlfn.IFNA(Table2[[#This Row],[NB BM_C_QTY+F]],"")</f>
        <v>#REF!</v>
      </c>
      <c r="G304" s="24">
        <f>IF(Table2[[#This Row],[M5B]]="",Table2[[#This Row],[M5B_h]],SUM(Table2[[#This Row],[M5B_h]],Table2[[#This Row],[M5B]]))</f>
        <v>0</v>
      </c>
      <c r="H304" s="19"/>
      <c r="I304" s="94">
        <f>IF(Table2[[#This Row],[M1A]]="",0,Table2[[#This Row],[M1A]]-Table2[[#This Row],[AWAL]]-Table2[[#This Row],[M1MA]]-Table2[[#This Row],[M1KE]])</f>
        <v>0</v>
      </c>
      <c r="J304" s="94">
        <f>SUMIF(Table6[NB BM_C_QTY+F],Table2[[#This Row],[Column2]],Table6[C])</f>
        <v>0</v>
      </c>
      <c r="K304" s="94">
        <f>-1*SUMIF(Table5[CONCAT],Table2[[#This Row],[Column2]],Table5[3])</f>
        <v>0</v>
      </c>
      <c r="L304" s="19"/>
      <c r="M304" s="17" t="str">
        <f>IF(Table2[[#This Row],[M2A]]="","",SUM(Table2[[#This Row],[M2A]]-Table2[[#This Row],[M2B_h]]))</f>
        <v/>
      </c>
      <c r="O304" s="17" t="str">
        <f>IF(Table2[[#This Row],[M3A]]="","",SUM(Table2[[#This Row],[M3A]]-Table2[[#This Row],[M3B_h]]))</f>
        <v/>
      </c>
      <c r="Q304" s="17" t="str">
        <f>IF(Table2[[#This Row],[M4A]]="","",SUM(Table2[[#This Row],[M4A]]-Table2[[#This Row],[M4B_h]]))</f>
        <v/>
      </c>
      <c r="R304" s="17"/>
      <c r="S304" s="17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 t="shared" si="4"/>
        <v>ARTO MORO</v>
      </c>
      <c r="Y304" s="20" t="e">
        <f>IF(Table2[[#This Row],[NB BM_C_QTY+F]]="",Table2[[#This Row],[Column32]],INDEX([1]!db[QTY X],Table2[[#This Row],[NB BM_C_QTY+F]]))</f>
        <v>#REF!</v>
      </c>
      <c r="Z304" s="20" t="e">
        <f>IF(Table2[[#This Row],[NB BM_C_QTY+F]]="",Table2[[#This Row],[Column33]],INDEX([1]!db[STN X],Table2[[#This Row],[NB BM_C_QTY+F]]))</f>
        <v>#REF!</v>
      </c>
      <c r="AA304" s="20" t="e">
        <f>INDEX([1]!db[SUPPLIER],Table2[[#This Row],[NB BM_C_QTY+F]],0)</f>
        <v>#REF!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304" s="20" t="str">
        <f>Table2[[#This Row],[CONCAT]]&amp;LOWER(SUBSTITUTE(SUBSTITUTE(SUBSTITUTE(Table2[[#This Row],[KET]]&amp;"ARTO MORO"," ",""),")",""),"(",""))</f>
        <v>punchjk85b24pcsartomoro</v>
      </c>
      <c r="AD304" s="20" t="e">
        <f>_xlfn.IFNA(MATCH(Table2[[#This Row],[Column2]],[1]!db[NB BM_C_QTY+F],0),"")</f>
        <v>#REF!</v>
      </c>
      <c r="AE304" s="20" t="e">
        <f>_xlfn.IFNA(MATCH(Table2[[#This Row],[Column2]],[2]!Table6[NB BM_C_QTY+F],0),"")</f>
        <v>#REF!</v>
      </c>
      <c r="AF304" s="20" t="e">
        <f>IF(Table2[[#This Row],[NB BM_C_QTY+F]]="",Table2[[#This Row],[KET]],"")</f>
        <v>#REF!</v>
      </c>
      <c r="AG304" s="20" t="e">
        <f>IF(Table2[[#This Row],[Column3]]="","",AJ303)</f>
        <v>#REF!</v>
      </c>
      <c r="AH304" s="20" t="e">
        <f>IF(Table2[[#This Row],[Column3]]="","",AK303)</f>
        <v>#REF!</v>
      </c>
      <c r="AJ304" s="9">
        <v>4</v>
      </c>
      <c r="AK304" s="9" t="s">
        <v>5375</v>
      </c>
      <c r="AL304" s="9" t="s">
        <v>5376</v>
      </c>
      <c r="AM304" s="9" t="s">
        <v>5377</v>
      </c>
    </row>
    <row r="305" spans="1:39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5350</v>
      </c>
      <c r="D305" s="16">
        <v>0</v>
      </c>
      <c r="E305" s="16" t="s">
        <v>2032</v>
      </c>
      <c r="F305" s="16" t="e">
        <f>_xlfn.IFNA(Table2[[#This Row],[NB BM_C_QTY+F]],"")</f>
        <v>#REF!</v>
      </c>
      <c r="G305" s="24">
        <f>IF(Table2[[#This Row],[M5B]]="",Table2[[#This Row],[M5B_h]],SUM(Table2[[#This Row],[M5B_h]],Table2[[#This Row],[M5B]]))</f>
        <v>0</v>
      </c>
      <c r="H305" s="19">
        <v>0</v>
      </c>
      <c r="I305" s="94">
        <f>IF(Table2[[#This Row],[M1A]]="",0,Table2[[#This Row],[M1A]]-Table2[[#This Row],[AWAL]]-Table2[[#This Row],[M1MA]]-Table2[[#This Row],[M1KE]])</f>
        <v>-1</v>
      </c>
      <c r="J305" s="94">
        <f>SUMIF(Table6[NB BM_C_QTY+F],Table2[[#This Row],[Column2]],Table6[C])</f>
        <v>1</v>
      </c>
      <c r="K305" s="94">
        <f>-1*SUMIF(Table5[CONCAT],Table2[[#This Row],[Column2]],Table5[3])</f>
        <v>0</v>
      </c>
      <c r="L305" s="19"/>
      <c r="M305" s="16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 t="shared" si="4"/>
        <v>ARTO MORO</v>
      </c>
      <c r="Y305" s="20" t="e">
        <f>IF(Table2[[#This Row],[NB BM_C_QTY+F]]="",Table2[[#This Row],[Column32]],INDEX([1]!db[QTY X],Table2[[#This Row],[NB BM_C_QTY+F]]))</f>
        <v>#REF!</v>
      </c>
      <c r="Z305" s="20" t="e">
        <f>IF(Table2[[#This Row],[NB BM_C_QTY+F]]="",Table2[[#This Row],[Column33]],INDEX([1]!db[STN X],Table2[[#This Row],[NB BM_C_QTY+F]]))</f>
        <v>#REF!</v>
      </c>
      <c r="AA305" s="20" t="e">
        <f>INDEX([1]!db[SUPPLIER],Table2[[#This Row],[NB BM_C_QTY+F]],0)</f>
        <v>#REF!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305" s="20" t="str">
        <f>Table2[[#This Row],[CONCAT]]&amp;LOWER(SUBSTITUTE(SUBSTITUTE(SUBSTITUTE(Table2[[#This Row],[KET]]&amp;"ARTO MORO"," ",""),")",""),"(",""))</f>
        <v>punchkenko3010lsnartomoro</v>
      </c>
      <c r="AD305" s="20" t="e">
        <f>_xlfn.IFNA(MATCH(Table2[[#This Row],[Column2]],[1]!db[NB BM_C_QTY+F],0),"")</f>
        <v>#REF!</v>
      </c>
      <c r="AE305" s="20" t="e">
        <f>_xlfn.IFNA(MATCH(Table2[[#This Row],[Column2]],[2]!Table6[NB BM_C_QTY+F],0),"")</f>
        <v>#REF!</v>
      </c>
      <c r="AF305" s="20" t="e">
        <f>IF(Table2[[#This Row],[NB BM_C_QTY+F]]="",Table2[[#This Row],[KET]],"")</f>
        <v>#REF!</v>
      </c>
      <c r="AG305" s="20" t="e">
        <f>IF(Table2[[#This Row],[Column3]]="","",AJ304)</f>
        <v>#REF!</v>
      </c>
      <c r="AH305" s="20" t="e">
        <f>IF(Table2[[#This Row],[Column3]]="","",AK304)</f>
        <v>#REF!</v>
      </c>
      <c r="AJ305" s="9">
        <v>4</v>
      </c>
      <c r="AK305" s="9" t="s">
        <v>5293</v>
      </c>
    </row>
    <row r="306" spans="1:39">
      <c r="A306" s="14" t="str">
        <f ca="1">IF(Table2[[#This Row],[TT]]&lt;1,"",(COUNT(INDIRECT("a"&amp;ROW(Table2[[#Headers],[//]])&amp;":a"&amp;ROW()-1))+1))</f>
        <v/>
      </c>
      <c r="B306" s="14">
        <v>1</v>
      </c>
      <c r="C306" s="9" t="s">
        <v>2222</v>
      </c>
      <c r="D306" s="16">
        <v>0</v>
      </c>
      <c r="E306" s="16" t="s">
        <v>5352</v>
      </c>
      <c r="F306" s="16" t="e">
        <f>_xlfn.IFNA(Table2[[#This Row],[NB BM_C_QTY+F]],"")</f>
        <v>#REF!</v>
      </c>
      <c r="G306" s="24">
        <f>IF(Table2[[#This Row],[M5B]]="",Table2[[#This Row],[M5B_h]],SUM(Table2[[#This Row],[M5B_h]],Table2[[#This Row],[M5B]]))</f>
        <v>0</v>
      </c>
      <c r="H306" s="19">
        <v>0</v>
      </c>
      <c r="I306" s="94">
        <f>IF(Table2[[#This Row],[M1A]]="",0,Table2[[#This Row],[M1A]]-Table2[[#This Row],[AWAL]]-Table2[[#This Row],[M1MA]]-Table2[[#This Row],[M1KE]])</f>
        <v>-1</v>
      </c>
      <c r="J306" s="94">
        <f>SUMIF(Table6[NB BM_C_QTY+F],Table2[[#This Row],[Column2]],Table6[C])</f>
        <v>1</v>
      </c>
      <c r="K306" s="94">
        <f>-1*SUMIF(Table5[CONCAT],Table2[[#This Row],[Column2]],Table5[3])</f>
        <v>0</v>
      </c>
      <c r="L306" s="19"/>
      <c r="M306" s="16" t="str">
        <f>IF(Table2[[#This Row],[M2A]]="","",SUM(Table2[[#This Row],[M2A]]-Table2[[#This Row],[M2B_h]]))</f>
        <v/>
      </c>
      <c r="O306" s="17" t="str">
        <f>IF(Table2[[#This Row],[M3A]]="","",SUM(Table2[[#This Row],[M3A]]-Table2[[#This Row],[M3B_h]]))</f>
        <v/>
      </c>
      <c r="Q306" s="17" t="str">
        <f>IF(Table2[[#This Row],[M4A]]="","",SUM(Table2[[#This Row],[M4A]]-Table2[[#This Row],[M4B_h]]))</f>
        <v/>
      </c>
      <c r="R306" s="17"/>
      <c r="S306" s="17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0</v>
      </c>
      <c r="U306" s="20">
        <f>SUM(Table2[[#This Row],[M2B]],Table2[[#This Row],[M2B_h]])</f>
        <v>0</v>
      </c>
      <c r="V306" s="20">
        <f>SUM(Table2[[#This Row],[M3B]],Table2[[#This Row],[M3B_h]])</f>
        <v>0</v>
      </c>
      <c r="W306" s="20">
        <f>SUM(Table2[[#This Row],[M4B]],Table2[[#This Row],[M4B_h]])</f>
        <v>0</v>
      </c>
      <c r="X306" s="20" t="str">
        <f t="shared" si="4"/>
        <v>ARTO MORO</v>
      </c>
      <c r="Y306" s="20" t="e">
        <f>IF(Table2[[#This Row],[NB BM_C_QTY+F]]="",Table2[[#This Row],[Column32]],INDEX([1]!db[QTY X],Table2[[#This Row],[NB BM_C_QTY+F]]))</f>
        <v>#REF!</v>
      </c>
      <c r="Z306" s="20" t="e">
        <f>IF(Table2[[#This Row],[NB BM_C_QTY+F]]="",Table2[[#This Row],[Column33]],INDEX([1]!db[STN X],Table2[[#This Row],[NB BM_C_QTY+F]]))</f>
        <v>#REF!</v>
      </c>
      <c r="AA306" s="20" t="e">
        <f>INDEX([1]!db[SUPPLIER],Table2[[#This Row],[NB BM_C_QTY+F]],0)</f>
        <v>#REF!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306" s="20" t="str">
        <f>Table2[[#This Row],[CONCAT]]&amp;LOWER(SUBSTITUTE(SUBSTITUTE(SUBSTITUTE(Table2[[#This Row],[KET]]&amp;"ARTO MORO"," ",""),")",""),"(",""))</f>
        <v>punchkenko30xl4box24pcsartomoro</v>
      </c>
      <c r="AD306" s="20" t="e">
        <f>_xlfn.IFNA(MATCH(Table2[[#This Row],[Column2]],[1]!db[NB BM_C_QTY+F],0),"")</f>
        <v>#REF!</v>
      </c>
      <c r="AE306" s="20" t="e">
        <f>_xlfn.IFNA(MATCH(Table2[[#This Row],[Column2]],[2]!Table6[NB BM_C_QTY+F],0),"")</f>
        <v>#REF!</v>
      </c>
      <c r="AF306" s="20" t="e">
        <f>IF(Table2[[#This Row],[NB BM_C_QTY+F]]="",Table2[[#This Row],[KET]],"")</f>
        <v>#REF!</v>
      </c>
      <c r="AG306" s="20" t="e">
        <f>IF(Table2[[#This Row],[Column3]]="","",AJ305)</f>
        <v>#REF!</v>
      </c>
      <c r="AH306" s="20" t="e">
        <f>IF(Table2[[#This Row],[Column3]]="","",AK305)</f>
        <v>#REF!</v>
      </c>
      <c r="AJ306" s="9">
        <v>24</v>
      </c>
      <c r="AK306" s="9" t="s">
        <v>5300</v>
      </c>
    </row>
    <row r="307" spans="1:39">
      <c r="A307" s="14" t="str">
        <f ca="1">IF(Table2[[#This Row],[TT]]&lt;1,"",(COUNT(INDIRECT("a"&amp;ROW(Table2[[#Headers],[//]])&amp;":a"&amp;ROW()-1))+1))</f>
        <v/>
      </c>
      <c r="B307" s="14">
        <v>1</v>
      </c>
      <c r="C307" s="9" t="s">
        <v>5351</v>
      </c>
      <c r="D307" s="16">
        <v>0</v>
      </c>
      <c r="E307" s="16" t="s">
        <v>2161</v>
      </c>
      <c r="F307" s="16" t="e">
        <f>_xlfn.IFNA(Table2[[#This Row],[NB BM_C_QTY+F]],"")</f>
        <v>#REF!</v>
      </c>
      <c r="G307" s="24">
        <f>IF(Table2[[#This Row],[M5B]]="",Table2[[#This Row],[M5B_h]],SUM(Table2[[#This Row],[M5B_h]],Table2[[#This Row],[M5B]]))</f>
        <v>0</v>
      </c>
      <c r="H307" s="19"/>
      <c r="I307" s="94">
        <f>IF(Table2[[#This Row],[M1A]]="",0,Table2[[#This Row],[M1A]]-Table2[[#This Row],[AWAL]]-Table2[[#This Row],[M1MA]]-Table2[[#This Row],[M1KE]])</f>
        <v>0</v>
      </c>
      <c r="J307" s="94">
        <f>SUMIF(Table6[NB BM_C_QTY+F],Table2[[#This Row],[Column2]],Table6[C])</f>
        <v>0</v>
      </c>
      <c r="K307" s="94">
        <f>-1*SUMIF(Table5[CONCAT],Table2[[#This Row],[Column2]],Table5[3])</f>
        <v>0</v>
      </c>
      <c r="L307" s="19"/>
      <c r="M307" s="16" t="str">
        <f>IF(Table2[[#This Row],[M2A]]="","",SUM(Table2[[#This Row],[M2A]]-Table2[[#This Row],[M2B_h]]))</f>
        <v/>
      </c>
      <c r="O307" s="17" t="str">
        <f>IF(Table2[[#This Row],[M3A]]="","",SUM(Table2[[#This Row],[M3A]]-Table2[[#This Row],[M3B_h]]))</f>
        <v/>
      </c>
      <c r="Q307" s="17" t="str">
        <f>IF(Table2[[#This Row],[M4A]]="","",SUM(Table2[[#This Row],[M4A]]-Table2[[#This Row],[M4B_h]]))</f>
        <v/>
      </c>
      <c r="R307" s="17"/>
      <c r="S307" s="17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 t="shared" si="4"/>
        <v>ARTO MORO</v>
      </c>
      <c r="Y307" s="20" t="e">
        <f>IF(Table2[[#This Row],[NB BM_C_QTY+F]]="",Table2[[#This Row],[Column32]],INDEX([1]!db[QTY X],Table2[[#This Row],[NB BM_C_QTY+F]]))</f>
        <v>#REF!</v>
      </c>
      <c r="Z307" s="20" t="e">
        <f>IF(Table2[[#This Row],[NB BM_C_QTY+F]]="",Table2[[#This Row],[Column33]],INDEX([1]!db[STN X],Table2[[#This Row],[NB BM_C_QTY+F]]))</f>
        <v>#REF!</v>
      </c>
      <c r="AA307" s="20" t="e">
        <f>INDEX([1]!db[SUPPLIER],Table2[[#This Row],[NB BM_C_QTY+F]],0)</f>
        <v>#REF!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307" s="20" t="str">
        <f>Table2[[#This Row],[CONCAT]]&amp;LOWER(SUBSTITUTE(SUBSTITUTE(SUBSTITUTE(Table2[[#This Row],[KET]]&amp;"ARTO MORO"," ",""),")",""),"(",""))</f>
        <v>punchkenko405lsnartomoro</v>
      </c>
      <c r="AD307" s="20" t="e">
        <f>_xlfn.IFNA(MATCH(Table2[[#This Row],[Column2]],[1]!db[NB BM_C_QTY+F],0),"")</f>
        <v>#REF!</v>
      </c>
      <c r="AE307" s="20" t="e">
        <f>_xlfn.IFNA(MATCH(Table2[[#This Row],[Column2]],[2]!Table6[NB BM_C_QTY+F],0),"")</f>
        <v>#REF!</v>
      </c>
      <c r="AF307" s="20" t="e">
        <f>IF(Table2[[#This Row],[NB BM_C_QTY+F]]="",Table2[[#This Row],[KET]],"")</f>
        <v>#REF!</v>
      </c>
      <c r="AG307" s="20" t="e">
        <f>IF(Table2[[#This Row],[Column3]]="","",AJ306)</f>
        <v>#REF!</v>
      </c>
      <c r="AH307" s="20" t="e">
        <f>IF(Table2[[#This Row],[Column3]]="","",AK306)</f>
        <v>#REF!</v>
      </c>
      <c r="AJ307" s="9">
        <v>24</v>
      </c>
      <c r="AK307" s="9" t="s">
        <v>5300</v>
      </c>
    </row>
    <row r="308" spans="1:39">
      <c r="A308" s="14" t="str">
        <f ca="1">IF(Table2[[#This Row],[TT]]&lt;1,"",(COUNT(INDIRECT("a"&amp;ROW(Table2[[#Headers],[//]])&amp;":a"&amp;ROW()-1))+1))</f>
        <v/>
      </c>
      <c r="B308" s="14">
        <v>1</v>
      </c>
      <c r="C308" s="9" t="s">
        <v>4063</v>
      </c>
      <c r="D308" s="16">
        <v>0</v>
      </c>
      <c r="E308" s="16" t="s">
        <v>5353</v>
      </c>
      <c r="F308" s="16" t="e">
        <f>_xlfn.IFNA(Table2[[#This Row],[NB BM_C_QTY+F]],"")</f>
        <v>#REF!</v>
      </c>
      <c r="G308" s="24">
        <f>IF(Table2[[#This Row],[M5B]]="",Table2[[#This Row],[M5B_h]],SUM(Table2[[#This Row],[M5B_h]],Table2[[#This Row],[M5B]]))</f>
        <v>0</v>
      </c>
      <c r="H308" s="19"/>
      <c r="I308" s="94">
        <f>IF(Table2[[#This Row],[M1A]]="",0,Table2[[#This Row],[M1A]]-Table2[[#This Row],[AWAL]]-Table2[[#This Row],[M1MA]]-Table2[[#This Row],[M1KE]])</f>
        <v>0</v>
      </c>
      <c r="J308" s="94">
        <f>SUMIF(Table6[NB BM_C_QTY+F],Table2[[#This Row],[Column2]],Table6[C])</f>
        <v>0</v>
      </c>
      <c r="K308" s="94">
        <f>-1*SUMIF(Table5[CONCAT],Table2[[#This Row],[Column2]],Table5[3])</f>
        <v>0</v>
      </c>
      <c r="L308" s="19"/>
      <c r="M308" s="17" t="str">
        <f>IF(Table2[[#This Row],[M2A]]="","",SUM(Table2[[#This Row],[M2A]]-Table2[[#This Row],[M2B_h]]))</f>
        <v/>
      </c>
      <c r="O308" s="17" t="str">
        <f>IF(Table2[[#This Row],[M3A]]="","",SUM(Table2[[#This Row],[M3A]]-Table2[[#This Row],[M3B_h]]))</f>
        <v/>
      </c>
      <c r="Q308" s="17" t="str">
        <f>IF(Table2[[#This Row],[M4A]]="","",SUM(Table2[[#This Row],[M4A]]-Table2[[#This Row],[M4B_h]]))</f>
        <v/>
      </c>
      <c r="R308" s="17"/>
      <c r="S308" s="17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 t="shared" si="4"/>
        <v>ARTO MORO</v>
      </c>
      <c r="Y308" s="20" t="e">
        <f>IF(Table2[[#This Row],[NB BM_C_QTY+F]]="",Table2[[#This Row],[Column32]],INDEX([1]!db[QTY X],Table2[[#This Row],[NB BM_C_QTY+F]]))</f>
        <v>#REF!</v>
      </c>
      <c r="Z308" s="20" t="e">
        <f>IF(Table2[[#This Row],[NB BM_C_QTY+F]]="",Table2[[#This Row],[Column33]],INDEX([1]!db[STN X],Table2[[#This Row],[NB BM_C_QTY+F]]))</f>
        <v>#REF!</v>
      </c>
      <c r="AA308" s="20" t="e">
        <f>INDEX([1]!db[SUPPLIER],Table2[[#This Row],[NB BM_C_QTY+F]],0)</f>
        <v>#REF!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308" s="20" t="str">
        <f>Table2[[#This Row],[CONCAT]]&amp;LOWER(SUBSTITUTE(SUBSTITUTE(SUBSTITUTE(Table2[[#This Row],[KET]]&amp;"ARTO MORO"," ",""),")",""),"(",""))</f>
        <v>punchkenko40xl4lsnartomoro</v>
      </c>
      <c r="AD308" s="20" t="e">
        <f>_xlfn.IFNA(MATCH(Table2[[#This Row],[Column2]],[1]!db[NB BM_C_QTY+F],0),"")</f>
        <v>#REF!</v>
      </c>
      <c r="AE308" s="20" t="e">
        <f>_xlfn.IFNA(MATCH(Table2[[#This Row],[Column2]],[2]!Table6[NB BM_C_QTY+F],0),"")</f>
        <v>#REF!</v>
      </c>
      <c r="AF308" s="20" t="e">
        <f>IF(Table2[[#This Row],[NB BM_C_QTY+F]]="",Table2[[#This Row],[KET]],"")</f>
        <v>#REF!</v>
      </c>
      <c r="AG308" s="20" t="e">
        <f>IF(Table2[[#This Row],[Column3]]="","",AJ307)</f>
        <v>#REF!</v>
      </c>
      <c r="AH308" s="20" t="e">
        <f>IF(Table2[[#This Row],[Column3]]="","",AK307)</f>
        <v>#REF!</v>
      </c>
      <c r="AJ308" s="9">
        <v>10</v>
      </c>
      <c r="AK308" s="9" t="s">
        <v>5293</v>
      </c>
    </row>
    <row r="309" spans="1:39">
      <c r="A309" s="14" t="str">
        <f ca="1">IF(Table2[[#This Row],[TT]]&lt;1,"",(COUNT(INDIRECT("a"&amp;ROW(Table2[[#Headers],[//]])&amp;":a"&amp;ROW()-1))+1))</f>
        <v/>
      </c>
      <c r="B309" s="14">
        <v>1</v>
      </c>
      <c r="C309" s="9" t="s">
        <v>2420</v>
      </c>
      <c r="D309" s="16">
        <v>0</v>
      </c>
      <c r="E309" s="16" t="s">
        <v>2055</v>
      </c>
      <c r="F309" s="16" t="e">
        <f>_xlfn.IFNA(Table2[[#This Row],[NB BM_C_QTY+F]],"")</f>
        <v>#REF!</v>
      </c>
      <c r="G309" s="24">
        <f>IF(Table2[[#This Row],[M5B]]="",Table2[[#This Row],[M5B_h]],SUM(Table2[[#This Row],[M5B_h]],Table2[[#This Row],[M5B]]))</f>
        <v>0</v>
      </c>
      <c r="H309" s="19"/>
      <c r="I309" s="94">
        <f>IF(Table2[[#This Row],[M1A]]="",0,Table2[[#This Row],[M1A]]-Table2[[#This Row],[AWAL]]-Table2[[#This Row],[M1MA]]-Table2[[#This Row],[M1KE]])</f>
        <v>0</v>
      </c>
      <c r="J309" s="94">
        <f>SUMIF(Table6[NB BM_C_QTY+F],Table2[[#This Row],[Column2]],Table6[C])</f>
        <v>0</v>
      </c>
      <c r="K309" s="94">
        <f>-1*SUMIF(Table5[CONCAT],Table2[[#This Row],[Column2]],Table5[3])</f>
        <v>0</v>
      </c>
      <c r="L309" s="19"/>
      <c r="M309" s="17" t="str">
        <f>IF(Table2[[#This Row],[M2A]]="","",SUM(Table2[[#This Row],[M2A]]-Table2[[#This Row],[M2B_h]]))</f>
        <v/>
      </c>
      <c r="O309" s="17" t="str">
        <f>IF(Table2[[#This Row],[M3A]]="","",SUM(Table2[[#This Row],[M3A]]-Table2[[#This Row],[M3B_h]]))</f>
        <v/>
      </c>
      <c r="Q309" s="17" t="str">
        <f>IF(Table2[[#This Row],[M4A]]="","",SUM(Table2[[#This Row],[M4A]]-Table2[[#This Row],[M4B_h]]))</f>
        <v/>
      </c>
      <c r="R309" s="17"/>
      <c r="S309" s="17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0</v>
      </c>
      <c r="U309" s="20">
        <f>SUM(Table2[[#This Row],[M2B]],Table2[[#This Row],[M2B_h]])</f>
        <v>0</v>
      </c>
      <c r="V309" s="20">
        <f>SUM(Table2[[#This Row],[M3B]],Table2[[#This Row],[M3B_h]])</f>
        <v>0</v>
      </c>
      <c r="W309" s="20">
        <f>SUM(Table2[[#This Row],[M4B]],Table2[[#This Row],[M4B_h]])</f>
        <v>0</v>
      </c>
      <c r="X309" s="20" t="str">
        <f t="shared" si="4"/>
        <v>ARTO MORO</v>
      </c>
      <c r="Y309" s="20" t="e">
        <f>IF(Table2[[#This Row],[NB BM_C_QTY+F]]="",Table2[[#This Row],[Column32]],INDEX([1]!db[QTY X],Table2[[#This Row],[NB BM_C_QTY+F]]))</f>
        <v>#REF!</v>
      </c>
      <c r="Z309" s="20" t="e">
        <f>IF(Table2[[#This Row],[NB BM_C_QTY+F]]="",Table2[[#This Row],[Column33]],INDEX([1]!db[STN X],Table2[[#This Row],[NB BM_C_QTY+F]]))</f>
        <v>#REF!</v>
      </c>
      <c r="AA309" s="20" t="e">
        <f>INDEX([1]!db[SUPPLIER],Table2[[#This Row],[NB BM_C_QTY+F]],0)</f>
        <v>#REF!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309" s="20" t="str">
        <f>Table2[[#This Row],[CONCAT]]&amp;LOWER(SUBSTITUTE(SUBSTITUTE(SUBSTITUTE(Table2[[#This Row],[KET]]&amp;"ARTO MORO"," ",""),")",""),"(",""))</f>
        <v>punchkenko8524pcsartomoro</v>
      </c>
      <c r="AD309" s="20" t="e">
        <f>_xlfn.IFNA(MATCH(Table2[[#This Row],[Column2]],[1]!db[NB BM_C_QTY+F],0),"")</f>
        <v>#REF!</v>
      </c>
      <c r="AE309" s="20" t="e">
        <f>_xlfn.IFNA(MATCH(Table2[[#This Row],[Column2]],[2]!Table6[NB BM_C_QTY+F],0),"")</f>
        <v>#REF!</v>
      </c>
      <c r="AF309" s="20" t="e">
        <f>IF(Table2[[#This Row],[NB BM_C_QTY+F]]="",Table2[[#This Row],[KET]],"")</f>
        <v>#REF!</v>
      </c>
      <c r="AG309" s="20" t="e">
        <f>IF(Table2[[#This Row],[Column3]]="","",AJ308)</f>
        <v>#REF!</v>
      </c>
      <c r="AH309" s="20" t="e">
        <f>IF(Table2[[#This Row],[Column3]]="","",AK308)</f>
        <v>#REF!</v>
      </c>
      <c r="AJ309" s="9">
        <v>5</v>
      </c>
      <c r="AK309" s="9" t="s">
        <v>5293</v>
      </c>
    </row>
    <row r="310" spans="1:39">
      <c r="A310" s="14" t="str">
        <f ca="1">IF(Table2[[#This Row],[TT]]&lt;1,"",(COUNT(INDIRECT("a"&amp;ROW(Table2[[#Headers],[//]])&amp;":a"&amp;ROW()-1))+1))</f>
        <v/>
      </c>
      <c r="B310" s="14">
        <v>1</v>
      </c>
      <c r="C310" s="9" t="s">
        <v>2421</v>
      </c>
      <c r="D310" s="16">
        <v>0</v>
      </c>
      <c r="E310" s="16" t="s">
        <v>2055</v>
      </c>
      <c r="F310" s="16" t="e">
        <f>_xlfn.IFNA(Table2[[#This Row],[NB BM_C_QTY+F]],"")</f>
        <v>#REF!</v>
      </c>
      <c r="G310" s="24">
        <f>IF(Table2[[#This Row],[M5B]]="",Table2[[#This Row],[M5B_h]],SUM(Table2[[#This Row],[M5B_h]],Table2[[#This Row],[M5B]]))</f>
        <v>0</v>
      </c>
      <c r="H310" s="19"/>
      <c r="I310" s="94">
        <f>IF(Table2[[#This Row],[M1A]]="",0,Table2[[#This Row],[M1A]]-Table2[[#This Row],[AWAL]]-Table2[[#This Row],[M1MA]]-Table2[[#This Row],[M1KE]])</f>
        <v>0</v>
      </c>
      <c r="J310" s="94">
        <f>SUMIF(Table6[NB BM_C_QTY+F],Table2[[#This Row],[Column2]],Table6[C])</f>
        <v>0</v>
      </c>
      <c r="K310" s="94">
        <f>-1*SUMIF(Table5[CONCAT],Table2[[#This Row],[Column2]],Table5[3])</f>
        <v>0</v>
      </c>
      <c r="L310" s="19"/>
      <c r="M310" s="17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 t="shared" si="4"/>
        <v>ARTO MORO</v>
      </c>
      <c r="Y310" s="20" t="e">
        <f>IF(Table2[[#This Row],[NB BM_C_QTY+F]]="",Table2[[#This Row],[Column32]],INDEX([1]!db[QTY X],Table2[[#This Row],[NB BM_C_QTY+F]]))</f>
        <v>#REF!</v>
      </c>
      <c r="Z310" s="20" t="e">
        <f>IF(Table2[[#This Row],[NB BM_C_QTY+F]]="",Table2[[#This Row],[Column33]],INDEX([1]!db[STN X],Table2[[#This Row],[NB BM_C_QTY+F]]))</f>
        <v>#REF!</v>
      </c>
      <c r="AA310" s="20" t="e">
        <f>INDEX([1]!db[SUPPLIER],Table2[[#This Row],[NB BM_C_QTY+F]],0)</f>
        <v>#REF!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310" s="20" t="str">
        <f>Table2[[#This Row],[CONCAT]]&amp;LOWER(SUBSTITUTE(SUBSTITUTE(SUBSTITUTE(Table2[[#This Row],[KET]]&amp;"ARTO MORO"," ",""),")",""),"(",""))</f>
        <v>punchkenko85xl24pcsartomoro</v>
      </c>
      <c r="AD310" s="20" t="e">
        <f>_xlfn.IFNA(MATCH(Table2[[#This Row],[Column2]],[1]!db[NB BM_C_QTY+F],0),"")</f>
        <v>#REF!</v>
      </c>
      <c r="AE310" s="20" t="e">
        <f>_xlfn.IFNA(MATCH(Table2[[#This Row],[Column2]],[2]!Table6[NB BM_C_QTY+F],0),"")</f>
        <v>#REF!</v>
      </c>
      <c r="AF310" s="20" t="e">
        <f>IF(Table2[[#This Row],[NB BM_C_QTY+F]]="",Table2[[#This Row],[KET]],"")</f>
        <v>#REF!</v>
      </c>
      <c r="AG310" s="20" t="e">
        <f>IF(Table2[[#This Row],[Column3]]="","",AJ309)</f>
        <v>#REF!</v>
      </c>
      <c r="AH310" s="20" t="e">
        <f>IF(Table2[[#This Row],[Column3]]="","",AK309)</f>
        <v>#REF!</v>
      </c>
      <c r="AJ310" s="9">
        <v>48</v>
      </c>
      <c r="AK310" s="9" t="s">
        <v>5293</v>
      </c>
    </row>
    <row r="311" spans="1:39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4207</v>
      </c>
      <c r="D311" s="16">
        <v>0</v>
      </c>
      <c r="E311" s="16" t="s">
        <v>2037</v>
      </c>
      <c r="F311" s="16" t="e">
        <f>_xlfn.IFNA(Table2[[#This Row],[NB BM_C_QTY+F]],"")</f>
        <v>#REF!</v>
      </c>
      <c r="G311" s="24">
        <f>IF(Table2[[#This Row],[M5B]]="",Table2[[#This Row],[M5B_h]],SUM(Table2[[#This Row],[M5B_h]],Table2[[#This Row],[M5B]]))</f>
        <v>0</v>
      </c>
      <c r="H311" s="19"/>
      <c r="I311" s="94">
        <f>IF(Table2[[#This Row],[M1A]]="",0,Table2[[#This Row],[M1A]]-Table2[[#This Row],[AWAL]]-Table2[[#This Row],[M1MA]]-Table2[[#This Row],[M1KE]])</f>
        <v>0</v>
      </c>
      <c r="J311" s="94">
        <f>SUMIF(Table6[NB BM_C_QTY+F],Table2[[#This Row],[Column2]],Table6[C])</f>
        <v>0</v>
      </c>
      <c r="K311" s="94">
        <f>-1*SUMIF(Table5[CONCAT],Table2[[#This Row],[Column2]],Table5[3])</f>
        <v>0</v>
      </c>
      <c r="L311" s="19"/>
      <c r="M311" s="16" t="str">
        <f>IF(Table2[[#This Row],[M2A]]="","",SUM(Table2[[#This Row],[M2A]]-Table2[[#This Row],[M2B_h]]))</f>
        <v/>
      </c>
      <c r="O311" s="17" t="str">
        <f>IF(Table2[[#This Row],[M3A]]="","",SUM(Table2[[#This Row],[M3A]]-Table2[[#This Row],[M3B_h]]))</f>
        <v/>
      </c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0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 t="shared" si="4"/>
        <v>ARTO MORO</v>
      </c>
      <c r="Y311" s="20" t="e">
        <f>IF(Table2[[#This Row],[NB BM_C_QTY+F]]="",Table2[[#This Row],[Column32]],INDEX([1]!db[QTY X],Table2[[#This Row],[NB BM_C_QTY+F]]))</f>
        <v>#REF!</v>
      </c>
      <c r="Z311" s="20" t="e">
        <f>IF(Table2[[#This Row],[NB BM_C_QTY+F]]="",Table2[[#This Row],[Column33]],INDEX([1]!db[STN X],Table2[[#This Row],[NB BM_C_QTY+F]]))</f>
        <v>#REF!</v>
      </c>
      <c r="AA311" s="20" t="e">
        <f>INDEX([1]!db[SUPPLIER],Table2[[#This Row],[NB BM_C_QTY+F]],0)</f>
        <v>#REF!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311" s="20" t="str">
        <f>Table2[[#This Row],[CONCAT]]&amp;LOWER(SUBSTITUTE(SUBSTITUTE(SUBSTITUTE(Table2[[#This Row],[KET]]&amp;"ARTO MORO"," ",""),")",""),"(",""))</f>
        <v>pushpinjkpp3048lsnartomoro</v>
      </c>
      <c r="AD311" s="20" t="e">
        <f>_xlfn.IFNA(MATCH(Table2[[#This Row],[Column2]],[1]!db[NB BM_C_QTY+F],0),"")</f>
        <v>#REF!</v>
      </c>
      <c r="AE311" s="20" t="e">
        <f>_xlfn.IFNA(MATCH(Table2[[#This Row],[Column2]],[2]!Table6[NB BM_C_QTY+F],0),"")</f>
        <v>#REF!</v>
      </c>
      <c r="AF311" s="20" t="e">
        <f>IF(Table2[[#This Row],[NB BM_C_QTY+F]]="",Table2[[#This Row],[KET]],"")</f>
        <v>#REF!</v>
      </c>
      <c r="AG311" s="20" t="e">
        <f>IF(Table2[[#This Row],[Column3]]="","",AJ310)</f>
        <v>#REF!</v>
      </c>
      <c r="AH311" s="20" t="e">
        <f>IF(Table2[[#This Row],[Column3]]="","",AK310)</f>
        <v>#REF!</v>
      </c>
      <c r="AJ311" s="9">
        <v>48</v>
      </c>
      <c r="AK311" s="9" t="s">
        <v>5293</v>
      </c>
    </row>
    <row r="312" spans="1:39">
      <c r="A312" s="9" t="str">
        <f ca="1">IF(Table2[[#This Row],[TT]]&lt;1,"",(COUNT(INDIRECT("a"&amp;ROW(Table2[[#Headers],[//]])&amp;":a"&amp;ROW()-1))+1))</f>
        <v/>
      </c>
      <c r="B312" s="9">
        <v>1</v>
      </c>
      <c r="C312" s="9" t="s">
        <v>44</v>
      </c>
      <c r="D312" s="16">
        <v>0</v>
      </c>
      <c r="E312" s="16" t="s">
        <v>2037</v>
      </c>
      <c r="F312" s="16" t="e">
        <f>_xlfn.IFNA(Table2[[#This Row],[NB BM_C_QTY+F]],"")</f>
        <v>#REF!</v>
      </c>
      <c r="G312" s="24">
        <f>IF(Table2[[#This Row],[M5B]]="",Table2[[#This Row],[M5B_h]],SUM(Table2[[#This Row],[M5B_h]],Table2[[#This Row],[M5B]]))</f>
        <v>0</v>
      </c>
      <c r="H312" s="18"/>
      <c r="I312" s="94">
        <f>IF(Table2[[#This Row],[M1A]]="",0,Table2[[#This Row],[M1A]]-Table2[[#This Row],[AWAL]]-Table2[[#This Row],[M1MA]]-Table2[[#This Row],[M1KE]])</f>
        <v>0</v>
      </c>
      <c r="J312" s="94">
        <f>SUMIF(Table6[NB BM_C_QTY+F],Table2[[#This Row],[Column2]],Table6[C])</f>
        <v>0</v>
      </c>
      <c r="K312" s="94">
        <f>-1*SUMIF(Table5[CONCAT],Table2[[#This Row],[Column2]],Table5[3])</f>
        <v>0</v>
      </c>
      <c r="L312" s="18"/>
      <c r="M312" s="16" t="str">
        <f>IF(Table2[[#This Row],[M2A]]="","",SUM(Table2[[#This Row],[M2A]]-Table2[[#This Row],[M2B_h]]))</f>
        <v/>
      </c>
      <c r="O312" s="16" t="str">
        <f>IF(Table2[[#This Row],[M3A]]="","",SUM(Table2[[#This Row],[M3A]]-Table2[[#This Row],[M3B_h]]))</f>
        <v/>
      </c>
      <c r="P312" s="9"/>
      <c r="Q312" s="16" t="str">
        <f>IF(Table2[[#This Row],[M4A]]="","",SUM(Table2[[#This Row],[M4A]]-Table2[[#This Row],[M4B_h]]))</f>
        <v/>
      </c>
      <c r="S312" s="16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 t="shared" si="4"/>
        <v>ARTO MORO</v>
      </c>
      <c r="Y312" s="20" t="e">
        <f>IF(Table2[[#This Row],[NB BM_C_QTY+F]]="",Table2[[#This Row],[Column32]],INDEX([1]!db[QTY X],Table2[[#This Row],[NB BM_C_QTY+F]]))</f>
        <v>#REF!</v>
      </c>
      <c r="Z312" s="20" t="e">
        <f>IF(Table2[[#This Row],[NB BM_C_QTY+F]]="",Table2[[#This Row],[Column33]],INDEX([1]!db[STN X],Table2[[#This Row],[NB BM_C_QTY+F]]))</f>
        <v>#REF!</v>
      </c>
      <c r="AA312" s="20" t="e">
        <f>INDEX([1]!db[SUPPLIER],Table2[[#This Row],[NB BM_C_QTY+F]],0)</f>
        <v>#REF!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312" s="20" t="str">
        <f>Table2[[#This Row],[CONCAT]]&amp;LOWER(SUBSTITUTE(SUBSTITUTE(SUBSTITUTE(Table2[[#This Row],[KET]]&amp;"ARTO MORO"," ",""),")",""),"(",""))</f>
        <v>pushpinkenkopn3048lsnartomoro</v>
      </c>
      <c r="AD312" s="20" t="e">
        <f>_xlfn.IFNA(MATCH(Table2[[#This Row],[Column2]],[1]!db[NB BM_C_QTY+F],0),"")</f>
        <v>#REF!</v>
      </c>
      <c r="AE312" s="20" t="e">
        <f>_xlfn.IFNA(MATCH(Table2[[#This Row],[Column2]],[2]!Table6[NB BM_C_QTY+F],0),"")</f>
        <v>#REF!</v>
      </c>
      <c r="AF312" s="20" t="e">
        <f>IF(Table2[[#This Row],[NB BM_C_QTY+F]]="",Table2[[#This Row],[KET]],"")</f>
        <v>#REF!</v>
      </c>
      <c r="AG312" s="20" t="e">
        <f>IF(Table2[[#This Row],[Column3]]="","",AJ311)</f>
        <v>#REF!</v>
      </c>
      <c r="AH312" s="20" t="e">
        <f>IF(Table2[[#This Row],[Column3]]="","",AK311)</f>
        <v>#REF!</v>
      </c>
      <c r="AJ312" s="9">
        <v>24</v>
      </c>
      <c r="AK312" s="9" t="s">
        <v>5293</v>
      </c>
    </row>
    <row r="313" spans="1:39">
      <c r="A313" s="14" t="str">
        <f ca="1">IF(Table2[[#This Row],[TT]]&lt;1,"",(COUNT(INDIRECT("a"&amp;ROW(Table2[[#Headers],[//]])&amp;":a"&amp;ROW()-1))+1))</f>
        <v/>
      </c>
      <c r="B313" s="14">
        <v>1</v>
      </c>
      <c r="C313" s="9" t="s">
        <v>2056</v>
      </c>
      <c r="D313" s="16">
        <v>0</v>
      </c>
      <c r="E313" s="16" t="s">
        <v>2034</v>
      </c>
      <c r="F313" s="16" t="e">
        <f>_xlfn.IFNA(Table2[[#This Row],[NB BM_C_QTY+F]],"")</f>
        <v>#REF!</v>
      </c>
      <c r="G313" s="24">
        <f>IF(Table2[[#This Row],[M5B]]="",Table2[[#This Row],[M5B_h]],SUM(Table2[[#This Row],[M5B_h]],Table2[[#This Row],[M5B]]))</f>
        <v>0</v>
      </c>
      <c r="H313" s="19">
        <v>0</v>
      </c>
      <c r="I313" s="94">
        <f>IF(Table2[[#This Row],[M1A]]="",0,Table2[[#This Row],[M1A]]-Table2[[#This Row],[AWAL]]-Table2[[#This Row],[M1MA]]-Table2[[#This Row],[M1KE]])</f>
        <v>-2</v>
      </c>
      <c r="J313" s="94">
        <f>SUMIF(Table6[NB BM_C_QTY+F],Table2[[#This Row],[Column2]],Table6[C])</f>
        <v>2</v>
      </c>
      <c r="K313" s="94">
        <f>-1*SUMIF(Table5[CONCAT],Table2[[#This Row],[Column2]],Table5[3])</f>
        <v>0</v>
      </c>
      <c r="L313" s="19"/>
      <c r="M313" s="17" t="str">
        <f>IF(Table2[[#This Row],[M2A]]="","",SUM(Table2[[#This Row],[M2A]]-Table2[[#This Row],[M2B_h]]))</f>
        <v/>
      </c>
      <c r="O313" s="17" t="str">
        <f>IF(Table2[[#This Row],[M3A]]="","",SUM(Table2[[#This Row],[M3A]]-Table2[[#This Row],[M3B_h]]))</f>
        <v/>
      </c>
      <c r="Q313" s="17" t="str">
        <f>IF(Table2[[#This Row],[M4A]]="","",SUM(Table2[[#This Row],[M4A]]-Table2[[#This Row],[M4B_h]]))</f>
        <v/>
      </c>
      <c r="R313" s="17"/>
      <c r="S313" s="17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 t="shared" si="4"/>
        <v>ARTO MORO</v>
      </c>
      <c r="Y313" s="20" t="e">
        <f>IF(Table2[[#This Row],[NB BM_C_QTY+F]]="",Table2[[#This Row],[Column32]],INDEX([1]!db[QTY X],Table2[[#This Row],[NB BM_C_QTY+F]]))</f>
        <v>#REF!</v>
      </c>
      <c r="Z313" s="20" t="e">
        <f>IF(Table2[[#This Row],[NB BM_C_QTY+F]]="",Table2[[#This Row],[Column33]],INDEX([1]!db[STN X],Table2[[#This Row],[NB BM_C_QTY+F]]))</f>
        <v>#REF!</v>
      </c>
      <c r="AA313" s="20" t="e">
        <f>INDEX([1]!db[SUPPLIER],Table2[[#This Row],[NB BM_C_QTY+F]],0)</f>
        <v>#REF!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313" s="20" t="str">
        <f>Table2[[#This Row],[CONCAT]]&amp;LOWER(SUBSTITUTE(SUBSTITUTE(SUBSTITUTE(Table2[[#This Row],[KET]]&amp;"ARTO MORO"," ",""),")",""),"(",""))</f>
        <v>pwbicolorkenko12wcp12fbcclassic24lsnartomoro</v>
      </c>
      <c r="AD313" s="20" t="e">
        <f>_xlfn.IFNA(MATCH(Table2[[#This Row],[Column2]],[1]!db[NB BM_C_QTY+F],0),"")</f>
        <v>#REF!</v>
      </c>
      <c r="AE313" s="20" t="e">
        <f>_xlfn.IFNA(MATCH(Table2[[#This Row],[Column2]],[2]!Table6[NB BM_C_QTY+F],0),"")</f>
        <v>#REF!</v>
      </c>
      <c r="AF313" s="20" t="e">
        <f>IF(Table2[[#This Row],[NB BM_C_QTY+F]]="",Table2[[#This Row],[KET]],"")</f>
        <v>#REF!</v>
      </c>
      <c r="AG313" s="20" t="e">
        <f>IF(Table2[[#This Row],[Column3]]="","",AJ312)</f>
        <v>#REF!</v>
      </c>
      <c r="AH313" s="20" t="e">
        <f>IF(Table2[[#This Row],[Column3]]="","",AK312)</f>
        <v>#REF!</v>
      </c>
      <c r="AJ313" s="9">
        <v>24</v>
      </c>
      <c r="AK313" s="9" t="s">
        <v>5293</v>
      </c>
    </row>
    <row r="314" spans="1:39">
      <c r="A314" s="14" t="str">
        <f ca="1">IF(Table2[[#This Row],[TT]]&lt;1,"",(COUNT(INDIRECT("a"&amp;ROW(Table2[[#Headers],[//]])&amp;":a"&amp;ROW()-1))+1))</f>
        <v/>
      </c>
      <c r="B314" s="14">
        <v>1</v>
      </c>
      <c r="C314" s="9" t="s">
        <v>2223</v>
      </c>
      <c r="D314" s="16">
        <v>0</v>
      </c>
      <c r="E314" s="16" t="s">
        <v>2034</v>
      </c>
      <c r="F314" s="16" t="e">
        <f>_xlfn.IFNA(Table2[[#This Row],[NB BM_C_QTY+F]],"")</f>
        <v>#REF!</v>
      </c>
      <c r="G314" s="24">
        <f>IF(Table2[[#This Row],[M5B]]="",Table2[[#This Row],[M5B_h]],SUM(Table2[[#This Row],[M5B_h]],Table2[[#This Row],[M5B]]))</f>
        <v>0</v>
      </c>
      <c r="H314" s="19"/>
      <c r="I314" s="94">
        <f>IF(Table2[[#This Row],[M1A]]="",0,Table2[[#This Row],[M1A]]-Table2[[#This Row],[AWAL]]-Table2[[#This Row],[M1MA]]-Table2[[#This Row],[M1KE]])</f>
        <v>0</v>
      </c>
      <c r="J314" s="94">
        <f>SUMIF(Table6[NB BM_C_QTY+F],Table2[[#This Row],[Column2]],Table6[C])</f>
        <v>0</v>
      </c>
      <c r="K314" s="94">
        <f>-1*SUMIF(Table5[CONCAT],Table2[[#This Row],[Column2]],Table5[3])</f>
        <v>0</v>
      </c>
      <c r="L314" s="19"/>
      <c r="M314" s="17" t="str">
        <f>IF(Table2[[#This Row],[M2A]]="","",SUM(Table2[[#This Row],[M2A]]-Table2[[#This Row],[M2B_h]]))</f>
        <v/>
      </c>
      <c r="O314" s="17" t="str">
        <f>IF(Table2[[#This Row],[M3A]]="","",SUM(Table2[[#This Row],[M3A]]-Table2[[#This Row],[M3B_h]]))</f>
        <v/>
      </c>
      <c r="Q314" s="17" t="str">
        <f>IF(Table2[[#This Row],[M4A]]="","",SUM(Table2[[#This Row],[M4A]]-Table2[[#This Row],[M4B_h]]))</f>
        <v/>
      </c>
      <c r="R314" s="17"/>
      <c r="S314" s="17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0</v>
      </c>
      <c r="U314" s="20">
        <f>SUM(Table2[[#This Row],[M2B]],Table2[[#This Row],[M2B_h]])</f>
        <v>0</v>
      </c>
      <c r="V314" s="20">
        <f>SUM(Table2[[#This Row],[M3B]],Table2[[#This Row],[M3B_h]])</f>
        <v>0</v>
      </c>
      <c r="W314" s="20">
        <f>SUM(Table2[[#This Row],[M4B]],Table2[[#This Row],[M4B_h]])</f>
        <v>0</v>
      </c>
      <c r="X314" s="20" t="str">
        <f t="shared" si="4"/>
        <v>ARTO MORO</v>
      </c>
      <c r="Y314" s="20" t="e">
        <f>IF(Table2[[#This Row],[NB BM_C_QTY+F]]="",Table2[[#This Row],[Column32]],INDEX([1]!db[QTY X],Table2[[#This Row],[NB BM_C_QTY+F]]))</f>
        <v>#REF!</v>
      </c>
      <c r="Z314" s="20" t="e">
        <f>IF(Table2[[#This Row],[NB BM_C_QTY+F]]="",Table2[[#This Row],[Column33]],INDEX([1]!db[STN X],Table2[[#This Row],[NB BM_C_QTY+F]]))</f>
        <v>#REF!</v>
      </c>
      <c r="AA314" s="20" t="e">
        <f>INDEX([1]!db[SUPPLIER],Table2[[#This Row],[NB BM_C_QTY+F]],0)</f>
        <v>#REF!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314" s="20" t="str">
        <f>Table2[[#This Row],[CONCAT]]&amp;LOWER(SUBSTITUTE(SUBSTITUTE(SUBSTITUTE(Table2[[#This Row],[KET]]&amp;"ARTO MORO"," ",""),")",""),"(",""))</f>
        <v>pwjk12pendek24lsnartomoro</v>
      </c>
      <c r="AD314" s="20" t="e">
        <f>_xlfn.IFNA(MATCH(Table2[[#This Row],[Column2]],[1]!db[NB BM_C_QTY+F],0),"")</f>
        <v>#REF!</v>
      </c>
      <c r="AE314" s="20" t="e">
        <f>_xlfn.IFNA(MATCH(Table2[[#This Row],[Column2]],[2]!Table6[NB BM_C_QTY+F],0),"")</f>
        <v>#REF!</v>
      </c>
      <c r="AF314" s="20" t="e">
        <f>IF(Table2[[#This Row],[NB BM_C_QTY+F]]="",Table2[[#This Row],[KET]],"")</f>
        <v>#REF!</v>
      </c>
      <c r="AG314" s="20" t="e">
        <f>IF(Table2[[#This Row],[Column3]]="","",AJ313)</f>
        <v>#REF!</v>
      </c>
      <c r="AH314" s="20" t="e">
        <f>IF(Table2[[#This Row],[Column3]]="","",AK313)</f>
        <v>#REF!</v>
      </c>
      <c r="AJ314" s="9">
        <v>144</v>
      </c>
    </row>
    <row r="315" spans="1:39">
      <c r="A315" s="14" t="str">
        <f ca="1">IF(Table2[[#This Row],[TT]]&lt;1,"",(COUNT(INDIRECT("a"&amp;ROW(Table2[[#Headers],[//]])&amp;":a"&amp;ROW()-1))+1))</f>
        <v/>
      </c>
      <c r="B315" s="14">
        <v>1</v>
      </c>
      <c r="C315" s="9" t="s">
        <v>2087</v>
      </c>
      <c r="D315" s="16">
        <v>0</v>
      </c>
      <c r="E315" s="16">
        <v>144</v>
      </c>
      <c r="F315" s="16" t="e">
        <f>_xlfn.IFNA(Table2[[#This Row],[NB BM_C_QTY+F]],"")</f>
        <v>#REF!</v>
      </c>
      <c r="G315" s="24">
        <f>IF(Table2[[#This Row],[M5B]]="",Table2[[#This Row],[M5B_h]],SUM(Table2[[#This Row],[M5B_h]],Table2[[#This Row],[M5B]]))</f>
        <v>0</v>
      </c>
      <c r="H315" s="19"/>
      <c r="I315" s="94">
        <f>IF(Table2[[#This Row],[M1A]]="",0,Table2[[#This Row],[M1A]]-Table2[[#This Row],[AWAL]]-Table2[[#This Row],[M1MA]]-Table2[[#This Row],[M1KE]])</f>
        <v>0</v>
      </c>
      <c r="J315" s="94">
        <f>SUMIF(Table6[NB BM_C_QTY+F],Table2[[#This Row],[Column2]],Table6[C])</f>
        <v>0</v>
      </c>
      <c r="K315" s="94">
        <f>-1*SUMIF(Table5[CONCAT],Table2[[#This Row],[Column2]],Table5[3])</f>
        <v>0</v>
      </c>
      <c r="L315" s="19"/>
      <c r="M315" s="17" t="str">
        <f>IF(Table2[[#This Row],[M2A]]="","",SUM(Table2[[#This Row],[M2A]]-Table2[[#This Row],[M2B_h]]))</f>
        <v/>
      </c>
      <c r="O315" s="17" t="str">
        <f>IF(Table2[[#This Row],[M3A]]="","",SUM(Table2[[#This Row],[M3A]]-Table2[[#This Row],[M3B_h]]))</f>
        <v/>
      </c>
      <c r="Q315" s="17" t="str">
        <f>IF(Table2[[#This Row],[M4A]]="","",SUM(Table2[[#This Row],[M4A]]-Table2[[#This Row],[M4B_h]]))</f>
        <v/>
      </c>
      <c r="R315" s="17"/>
      <c r="S315" s="17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 t="shared" si="4"/>
        <v>ARTO MORO</v>
      </c>
      <c r="Y315" s="20" t="e">
        <f>IF(Table2[[#This Row],[NB BM_C_QTY+F]]="",Table2[[#This Row],[Column32]],INDEX([1]!db[QTY X],Table2[[#This Row],[NB BM_C_QTY+F]]))</f>
        <v>#REF!</v>
      </c>
      <c r="Z315" s="20" t="e">
        <f>IF(Table2[[#This Row],[NB BM_C_QTY+F]]="",Table2[[#This Row],[Column33]],INDEX([1]!db[STN X],Table2[[#This Row],[NB BM_C_QTY+F]]))</f>
        <v>#REF!</v>
      </c>
      <c r="AA315" s="20" t="e">
        <f>INDEX([1]!db[SUPPLIER],Table2[[#This Row],[NB BM_C_QTY+F]],0)</f>
        <v>#REF!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315" s="20" t="str">
        <f>Table2[[#This Row],[CONCAT]]&amp;LOWER(SUBSTITUTE(SUBSTITUTE(SUBSTITUTE(Table2[[#This Row],[KET]]&amp;"ARTO MORO"," ",""),")",""),"(",""))</f>
        <v>pwjk12wcp100144artomoro</v>
      </c>
      <c r="AD315" s="20" t="e">
        <f>_xlfn.IFNA(MATCH(Table2[[#This Row],[Column2]],[1]!db[NB BM_C_QTY+F],0),"")</f>
        <v>#REF!</v>
      </c>
      <c r="AE315" s="20" t="e">
        <f>_xlfn.IFNA(MATCH(Table2[[#This Row],[Column2]],[2]!Table6[NB BM_C_QTY+F],0),"")</f>
        <v>#REF!</v>
      </c>
      <c r="AF315" s="20" t="e">
        <f>IF(Table2[[#This Row],[NB BM_C_QTY+F]]="",Table2[[#This Row],[KET]],"")</f>
        <v>#REF!</v>
      </c>
      <c r="AG315" s="20" t="e">
        <f>IF(Table2[[#This Row],[Column3]]="","",AJ314)</f>
        <v>#REF!</v>
      </c>
      <c r="AH315" s="20" t="e">
        <f>IF(Table2[[#This Row],[Column3]]="","",AK314)</f>
        <v>#REF!</v>
      </c>
      <c r="AJ315" s="9">
        <v>144</v>
      </c>
      <c r="AK315" s="9" t="s">
        <v>5300</v>
      </c>
    </row>
    <row r="316" spans="1:39">
      <c r="A316" s="14" t="str">
        <f ca="1">IF(Table2[[#This Row],[TT]]&lt;1,"",(COUNT(INDIRECT("a"&amp;ROW(Table2[[#Headers],[//]])&amp;":a"&amp;ROW()-1))+1))</f>
        <v/>
      </c>
      <c r="B316" s="14">
        <v>1</v>
      </c>
      <c r="C316" s="9" t="s">
        <v>2562</v>
      </c>
      <c r="D316" s="16">
        <v>0</v>
      </c>
      <c r="E316" s="16" t="s">
        <v>2173</v>
      </c>
      <c r="F316" s="16" t="e">
        <f>_xlfn.IFNA(Table2[[#This Row],[NB BM_C_QTY+F]],"")</f>
        <v>#REF!</v>
      </c>
      <c r="G316" s="24">
        <f>IF(Table2[[#This Row],[M5B]]="",Table2[[#This Row],[M5B_h]],SUM(Table2[[#This Row],[M5B_h]],Table2[[#This Row],[M5B]]))</f>
        <v>0</v>
      </c>
      <c r="H316" s="18"/>
      <c r="I316" s="94">
        <f>IF(Table2[[#This Row],[M1A]]="",0,Table2[[#This Row],[M1A]]-Table2[[#This Row],[AWAL]]-Table2[[#This Row],[M1MA]]-Table2[[#This Row],[M1KE]])</f>
        <v>0</v>
      </c>
      <c r="J316" s="94">
        <f>SUMIF(Table6[NB BM_C_QTY+F],Table2[[#This Row],[Column2]],Table6[C])</f>
        <v>0</v>
      </c>
      <c r="K316" s="94">
        <f>-1*SUMIF(Table5[CONCAT],Table2[[#This Row],[Column2]],Table5[3])</f>
        <v>0</v>
      </c>
      <c r="L316" s="18"/>
      <c r="M316" s="16" t="str">
        <f>IF(Table2[[#This Row],[M2A]]="","",SUM(Table2[[#This Row],[M2A]]-Table2[[#This Row],[M2B_h]]))</f>
        <v/>
      </c>
      <c r="O316" s="17" t="str">
        <f>IF(Table2[[#This Row],[M3A]]="","",SUM(Table2[[#This Row],[M3A]]-Table2[[#This Row],[M3B_h]]))</f>
        <v/>
      </c>
      <c r="P316" s="9"/>
      <c r="Q316" s="17" t="str">
        <f>IF(Table2[[#This Row],[M4A]]="","",SUM(Table2[[#This Row],[M4A]]-Table2[[#This Row],[M4B_h]]))</f>
        <v/>
      </c>
      <c r="R316" s="17"/>
      <c r="S316" s="17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0</v>
      </c>
      <c r="U316" s="20">
        <f>SUM(Table2[[#This Row],[M2B]],Table2[[#This Row],[M2B_h]])</f>
        <v>0</v>
      </c>
      <c r="V316" s="20">
        <f>SUM(Table2[[#This Row],[M3B]],Table2[[#This Row],[M3B_h]])</f>
        <v>0</v>
      </c>
      <c r="W316" s="20">
        <f>SUM(Table2[[#This Row],[M4B]],Table2[[#This Row],[M4B_h]])</f>
        <v>0</v>
      </c>
      <c r="X316" s="20" t="str">
        <f t="shared" si="4"/>
        <v>ARTO MORO</v>
      </c>
      <c r="Y316" s="20" t="e">
        <f>IF(Table2[[#This Row],[NB BM_C_QTY+F]]="",Table2[[#This Row],[Column32]],INDEX([1]!db[QTY X],Table2[[#This Row],[NB BM_C_QTY+F]]))</f>
        <v>#REF!</v>
      </c>
      <c r="Z316" s="20" t="e">
        <f>IF(Table2[[#This Row],[NB BM_C_QTY+F]]="",Table2[[#This Row],[Column33]],INDEX([1]!db[STN X],Table2[[#This Row],[NB BM_C_QTY+F]]))</f>
        <v>#REF!</v>
      </c>
      <c r="AA316" s="20" t="e">
        <f>INDEX([1]!db[SUPPLIER],Table2[[#This Row],[NB BM_C_QTY+F]],0)</f>
        <v>#REF!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316" s="20" t="str">
        <f>Table2[[#This Row],[CONCAT]]&amp;LOWER(SUBSTITUTE(SUBSTITUTE(SUBSTITUTE(Table2[[#This Row],[KET]]&amp;"ARTO MORO"," ",""),")",""),"(",""))</f>
        <v>pwjk12wcp103144pcsartomoro</v>
      </c>
      <c r="AD316" s="20" t="e">
        <f>_xlfn.IFNA(MATCH(Table2[[#This Row],[Column2]],[1]!db[NB BM_C_QTY+F],0),"")</f>
        <v>#REF!</v>
      </c>
      <c r="AE316" s="20" t="e">
        <f>_xlfn.IFNA(MATCH(Table2[[#This Row],[Column2]],[2]!Table6[NB BM_C_QTY+F],0),"")</f>
        <v>#REF!</v>
      </c>
      <c r="AF316" s="20" t="e">
        <f>IF(Table2[[#This Row],[NB BM_C_QTY+F]]="",Table2[[#This Row],[KET]],"")</f>
        <v>#REF!</v>
      </c>
      <c r="AG316" s="20" t="e">
        <f>IF(Table2[[#This Row],[Column3]]="","",AJ315)</f>
        <v>#REF!</v>
      </c>
      <c r="AH316" s="20" t="e">
        <f>IF(Table2[[#This Row],[Column3]]="","",AK315)</f>
        <v>#REF!</v>
      </c>
      <c r="AJ316" s="9">
        <v>12</v>
      </c>
      <c r="AK316" s="9" t="s">
        <v>5293</v>
      </c>
    </row>
    <row r="317" spans="1:39">
      <c r="A317" s="14">
        <f ca="1">IF(Table2[[#This Row],[TT]]&lt;1,"",(COUNT(INDIRECT("a"&amp;ROW(Table2[[#Headers],[//]])&amp;":a"&amp;ROW()-1))+1))</f>
        <v>117</v>
      </c>
      <c r="B317" s="14">
        <v>1</v>
      </c>
      <c r="C317" s="9" t="s">
        <v>4087</v>
      </c>
      <c r="D317" s="16">
        <v>5</v>
      </c>
      <c r="E317" s="16" t="s">
        <v>2049</v>
      </c>
      <c r="F317" s="16" t="e">
        <f>_xlfn.IFNA(Table2[[#This Row],[NB BM_C_QTY+F]],"")</f>
        <v>#REF!</v>
      </c>
      <c r="G317" s="24">
        <f>IF(Table2[[#This Row],[M5B]]="",Table2[[#This Row],[M5B_h]],SUM(Table2[[#This Row],[M5B_h]],Table2[[#This Row],[M5B]]))</f>
        <v>4</v>
      </c>
      <c r="H317" s="19"/>
      <c r="I317" s="94">
        <f>IF(Table2[[#This Row],[M1A]]="",0,Table2[[#This Row],[M1A]]-Table2[[#This Row],[AWAL]]-Table2[[#This Row],[M1MA]]-Table2[[#This Row],[M1KE]])</f>
        <v>0</v>
      </c>
      <c r="J317" s="94">
        <f>SUMIF(Table6[NB BM_C_QTY+F],Table2[[#This Row],[Column2]],Table6[C])</f>
        <v>0</v>
      </c>
      <c r="K317" s="94">
        <f>-1*SUMIF(Table5[CONCAT],Table2[[#This Row],[Column2]],Table5[3])</f>
        <v>-1</v>
      </c>
      <c r="L317" s="19"/>
      <c r="M317" s="16" t="str">
        <f>IF(Table2[[#This Row],[M2A]]="","",SUM(Table2[[#This Row],[M2A]]-Table2[[#This Row],[M2B_h]]))</f>
        <v/>
      </c>
      <c r="O317" s="17" t="str">
        <f>IF(Table2[[#This Row],[M3A]]="","",SUM(Table2[[#This Row],[M3A]]-Table2[[#This Row],[M3B_h]]))</f>
        <v/>
      </c>
      <c r="Q317" s="17" t="str">
        <f>IF(Table2[[#This Row],[M4A]]="","",SUM(Table2[[#This Row],[M4A]]-Table2[[#This Row],[M4B_h]]))</f>
        <v/>
      </c>
      <c r="R317" s="17"/>
      <c r="S317" s="17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4</v>
      </c>
      <c r="U317" s="20">
        <f>SUM(Table2[[#This Row],[M2B]],Table2[[#This Row],[M2B_h]])</f>
        <v>4</v>
      </c>
      <c r="V317" s="20">
        <f>SUM(Table2[[#This Row],[M3B]],Table2[[#This Row],[M3B_h]])</f>
        <v>4</v>
      </c>
      <c r="W317" s="20">
        <f>SUM(Table2[[#This Row],[M4B]],Table2[[#This Row],[M4B_h]])</f>
        <v>4</v>
      </c>
      <c r="X317" s="20" t="str">
        <f t="shared" si="4"/>
        <v>ARTO MORO</v>
      </c>
      <c r="Y317" s="20" t="e">
        <f>IF(Table2[[#This Row],[NB BM_C_QTY+F]]="",Table2[[#This Row],[Column32]],INDEX([1]!db[QTY X],Table2[[#This Row],[NB BM_C_QTY+F]]))</f>
        <v>#REF!</v>
      </c>
      <c r="Z317" s="20" t="e">
        <f>IF(Table2[[#This Row],[NB BM_C_QTY+F]]="",Table2[[#This Row],[Column33]],INDEX([1]!db[STN X],Table2[[#This Row],[NB BM_C_QTY+F]]))</f>
        <v>#REF!</v>
      </c>
      <c r="AA317" s="20" t="e">
        <f>INDEX([1]!db[SUPPLIER],Table2[[#This Row],[NB BM_C_QTY+F]],0)</f>
        <v>#REF!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317" s="20" t="str">
        <f>Table2[[#This Row],[CONCAT]]&amp;LOWER(SUBSTITUTE(SUBSTITUTE(SUBSTITUTE(Table2[[#This Row],[KET]]&amp;"ARTO MORO"," ",""),")",""),"(",""))</f>
        <v>pwjk12wcp12pbpanjang12lsnartomoro</v>
      </c>
      <c r="AD317" s="20" t="e">
        <f>_xlfn.IFNA(MATCH(Table2[[#This Row],[Column2]],[1]!db[NB BM_C_QTY+F],0),"")</f>
        <v>#REF!</v>
      </c>
      <c r="AE317" s="20" t="e">
        <f>_xlfn.IFNA(MATCH(Table2[[#This Row],[Column2]],[2]!Table6[NB BM_C_QTY+F],0),"")</f>
        <v>#REF!</v>
      </c>
      <c r="AF317" s="20" t="e">
        <f>IF(Table2[[#This Row],[NB BM_C_QTY+F]]="",Table2[[#This Row],[KET]],"")</f>
        <v>#REF!</v>
      </c>
      <c r="AG317" s="20" t="e">
        <f>IF(Table2[[#This Row],[Column3]]="","",AJ316)</f>
        <v>#REF!</v>
      </c>
      <c r="AH317" s="20" t="e">
        <f>IF(Table2[[#This Row],[Column3]]="","",AK316)</f>
        <v>#REF!</v>
      </c>
      <c r="AJ317" s="9">
        <v>12</v>
      </c>
      <c r="AK317" s="9" t="s">
        <v>5375</v>
      </c>
      <c r="AL317" s="9" t="s">
        <v>5376</v>
      </c>
      <c r="AM317" s="9" t="s">
        <v>5388</v>
      </c>
    </row>
    <row r="318" spans="1:39">
      <c r="A318" s="14">
        <f ca="1">IF(Table2[[#This Row],[TT]]&lt;1,"",(COUNT(INDIRECT("a"&amp;ROW(Table2[[#Headers],[//]])&amp;":a"&amp;ROW()-1))+1))</f>
        <v>118</v>
      </c>
      <c r="B318" s="14">
        <v>1</v>
      </c>
      <c r="C318" s="9" t="s">
        <v>2567</v>
      </c>
      <c r="D318" s="16">
        <v>1</v>
      </c>
      <c r="E318" s="16" t="s">
        <v>5053</v>
      </c>
      <c r="F318" s="16" t="e">
        <f>_xlfn.IFNA(Table2[[#This Row],[NB BM_C_QTY+F]],"")</f>
        <v>#REF!</v>
      </c>
      <c r="G318" s="24">
        <f>IF(Table2[[#This Row],[M5B]]="",Table2[[#This Row],[M5B_h]],SUM(Table2[[#This Row],[M5B_h]],Table2[[#This Row],[M5B]]))</f>
        <v>1</v>
      </c>
      <c r="H318" s="19"/>
      <c r="I318" s="94">
        <f>IF(Table2[[#This Row],[M1A]]="",0,Table2[[#This Row],[M1A]]-Table2[[#This Row],[AWAL]]-Table2[[#This Row],[M1MA]]-Table2[[#This Row],[M1KE]])</f>
        <v>0</v>
      </c>
      <c r="J318" s="94">
        <f>SUMIF(Table6[NB BM_C_QTY+F],Table2[[#This Row],[Column2]],Table6[C])</f>
        <v>0</v>
      </c>
      <c r="K318" s="94">
        <f>-1*SUMIF(Table5[CONCAT],Table2[[#This Row],[Column2]],Table5[3])</f>
        <v>0</v>
      </c>
      <c r="L318" s="19"/>
      <c r="M318" s="16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1</v>
      </c>
      <c r="U318" s="20">
        <f>SUM(Table2[[#This Row],[M2B]],Table2[[#This Row],[M2B_h]])</f>
        <v>1</v>
      </c>
      <c r="V318" s="20">
        <f>SUM(Table2[[#This Row],[M3B]],Table2[[#This Row],[M3B_h]])</f>
        <v>1</v>
      </c>
      <c r="W318" s="20">
        <f>SUM(Table2[[#This Row],[M4B]],Table2[[#This Row],[M4B_h]])</f>
        <v>1</v>
      </c>
      <c r="X318" s="20" t="str">
        <f t="shared" si="4"/>
        <v>ARTO MORO</v>
      </c>
      <c r="Y318" s="20" t="e">
        <f>IF(Table2[[#This Row],[NB BM_C_QTY+F]]="",Table2[[#This Row],[Column32]],INDEX([1]!db[QTY X],Table2[[#This Row],[NB BM_C_QTY+F]]))</f>
        <v>#REF!</v>
      </c>
      <c r="Z318" s="20" t="e">
        <f>IF(Table2[[#This Row],[NB BM_C_QTY+F]]="",Table2[[#This Row],[Column33]],INDEX([1]!db[STN X],Table2[[#This Row],[NB BM_C_QTY+F]]))</f>
        <v>#REF!</v>
      </c>
      <c r="AA318" s="20" t="e">
        <f>INDEX([1]!db[SUPPLIER],Table2[[#This Row],[NB BM_C_QTY+F]],0)</f>
        <v>#REF!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318" s="20" t="str">
        <f>Table2[[#This Row],[CONCAT]]&amp;LOWER(SUBSTITUTE(SUBSTITUTE(SUBSTITUTE(Table2[[#This Row],[KET]]&amp;"ARTO MORO"," ",""),")",""),"(",""))</f>
        <v>pwjk12wcps12pendek12box24setartomoro</v>
      </c>
      <c r="AD318" s="20" t="e">
        <f>_xlfn.IFNA(MATCH(Table2[[#This Row],[Column2]],[1]!db[NB BM_C_QTY+F],0),"")</f>
        <v>#REF!</v>
      </c>
      <c r="AE318" s="20" t="e">
        <f>_xlfn.IFNA(MATCH(Table2[[#This Row],[Column2]],[2]!Table6[NB BM_C_QTY+F],0),"")</f>
        <v>#REF!</v>
      </c>
      <c r="AF318" s="20" t="e">
        <f>IF(Table2[[#This Row],[NB BM_C_QTY+F]]="",Table2[[#This Row],[KET]],"")</f>
        <v>#REF!</v>
      </c>
      <c r="AG318" s="20" t="e">
        <f>IF(Table2[[#This Row],[Column3]]="","",AJ317)</f>
        <v>#REF!</v>
      </c>
      <c r="AH318" s="20" t="e">
        <f>IF(Table2[[#This Row],[Column3]]="","",AK317)</f>
        <v>#REF!</v>
      </c>
      <c r="AJ318" s="9">
        <v>72</v>
      </c>
    </row>
    <row r="319" spans="1:39">
      <c r="A319" s="14" t="str">
        <f ca="1">IF(Table2[[#This Row],[TT]]&lt;1,"",(COUNT(INDIRECT("a"&amp;ROW(Table2[[#Headers],[//]])&amp;":a"&amp;ROW()-1))+1))</f>
        <v/>
      </c>
      <c r="B319" s="14">
        <v>1</v>
      </c>
      <c r="C319" s="9" t="s">
        <v>2057</v>
      </c>
      <c r="D319" s="16">
        <v>0</v>
      </c>
      <c r="E319" s="16">
        <v>72</v>
      </c>
      <c r="F319" s="16" t="e">
        <f>_xlfn.IFNA(Table2[[#This Row],[NB BM_C_QTY+F]],"")</f>
        <v>#REF!</v>
      </c>
      <c r="G319" s="24">
        <f>IF(Table2[[#This Row],[M5B]]="",Table2[[#This Row],[M5B_h]],SUM(Table2[[#This Row],[M5B_h]],Table2[[#This Row],[M5B]]))</f>
        <v>0</v>
      </c>
      <c r="H319" s="19"/>
      <c r="I319" s="94">
        <f>IF(Table2[[#This Row],[M1A]]="",0,Table2[[#This Row],[M1A]]-Table2[[#This Row],[AWAL]]-Table2[[#This Row],[M1MA]]-Table2[[#This Row],[M1KE]])</f>
        <v>0</v>
      </c>
      <c r="J319" s="94">
        <f>SUMIF(Table6[NB BM_C_QTY+F],Table2[[#This Row],[Column2]],Table6[C])</f>
        <v>0</v>
      </c>
      <c r="K319" s="94">
        <f>-1*SUMIF(Table5[CONCAT],Table2[[#This Row],[Column2]],Table5[3])</f>
        <v>0</v>
      </c>
      <c r="L319" s="19"/>
      <c r="M319" s="16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P319" s="25"/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0</v>
      </c>
      <c r="U319" s="20">
        <f>SUM(Table2[[#This Row],[M2B]],Table2[[#This Row],[M2B_h]])</f>
        <v>0</v>
      </c>
      <c r="V319" s="20">
        <f>SUM(Table2[[#This Row],[M3B]],Table2[[#This Row],[M3B_h]])</f>
        <v>0</v>
      </c>
      <c r="W319" s="20">
        <f>SUM(Table2[[#This Row],[M4B]],Table2[[#This Row],[M4B_h]])</f>
        <v>0</v>
      </c>
      <c r="X319" s="20" t="str">
        <f t="shared" si="4"/>
        <v>ARTO MORO</v>
      </c>
      <c r="Y319" s="20" t="e">
        <f>IF(Table2[[#This Row],[NB BM_C_QTY+F]]="",Table2[[#This Row],[Column32]],INDEX([1]!db[QTY X],Table2[[#This Row],[NB BM_C_QTY+F]]))</f>
        <v>#REF!</v>
      </c>
      <c r="Z319" s="20" t="e">
        <f>IF(Table2[[#This Row],[NB BM_C_QTY+F]]="",Table2[[#This Row],[Column33]],INDEX([1]!db[STN X],Table2[[#This Row],[NB BM_C_QTY+F]]))</f>
        <v>#REF!</v>
      </c>
      <c r="AA319" s="20" t="e">
        <f>INDEX([1]!db[SUPPLIER],Table2[[#This Row],[NB BM_C_QTY+F]],0)</f>
        <v>#REF!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319" s="20" t="str">
        <f>Table2[[#This Row],[CONCAT]]&amp;LOWER(SUBSTITUTE(SUBSTITUTE(SUBSTITUTE(Table2[[#This Row],[KET]]&amp;"ARTO MORO"," ",""),")",""),"(",""))</f>
        <v>pwjk24wcp10172artomoro</v>
      </c>
      <c r="AD319" s="20" t="e">
        <f>_xlfn.IFNA(MATCH(Table2[[#This Row],[Column2]],[1]!db[NB BM_C_QTY+F],0),"")</f>
        <v>#REF!</v>
      </c>
      <c r="AE319" s="20" t="e">
        <f>_xlfn.IFNA(MATCH(Table2[[#This Row],[Column2]],[2]!Table6[NB BM_C_QTY+F],0),"")</f>
        <v>#REF!</v>
      </c>
      <c r="AF319" s="20" t="e">
        <f>IF(Table2[[#This Row],[NB BM_C_QTY+F]]="",Table2[[#This Row],[KET]],"")</f>
        <v>#REF!</v>
      </c>
      <c r="AG319" s="20" t="e">
        <f>IF(Table2[[#This Row],[Column3]]="","",AJ318)</f>
        <v>#REF!</v>
      </c>
      <c r="AH319" s="20" t="e">
        <f>IF(Table2[[#This Row],[Column3]]="","",AK318)</f>
        <v>#REF!</v>
      </c>
      <c r="AJ319" s="9">
        <v>12</v>
      </c>
      <c r="AK319" s="9" t="s">
        <v>5375</v>
      </c>
      <c r="AL319" s="9" t="s">
        <v>5380</v>
      </c>
      <c r="AM319" s="9" t="s">
        <v>5388</v>
      </c>
    </row>
    <row r="320" spans="1:39">
      <c r="A320" s="14" t="str">
        <f ca="1">IF(Table2[[#This Row],[TT]]&lt;1,"",(COUNT(INDIRECT("a"&amp;ROW(Table2[[#Headers],[//]])&amp;":a"&amp;ROW()-1))+1))</f>
        <v/>
      </c>
      <c r="B320" s="14">
        <v>1</v>
      </c>
      <c r="C320" s="9" t="s">
        <v>3490</v>
      </c>
      <c r="D320" s="16">
        <v>0</v>
      </c>
      <c r="E320" s="16" t="s">
        <v>5110</v>
      </c>
      <c r="F320" s="16" t="e">
        <f>_xlfn.IFNA(Table2[[#This Row],[NB BM_C_QTY+F]],"")</f>
        <v>#REF!</v>
      </c>
      <c r="G320" s="24">
        <f>IF(Table2[[#This Row],[M5B]]="",Table2[[#This Row],[M5B_h]],SUM(Table2[[#This Row],[M5B_h]],Table2[[#This Row],[M5B]]))</f>
        <v>0</v>
      </c>
      <c r="H320" s="19">
        <v>0</v>
      </c>
      <c r="I320" s="94">
        <f>IF(Table2[[#This Row],[M1A]]="",0,Table2[[#This Row],[M1A]]-Table2[[#This Row],[AWAL]]-Table2[[#This Row],[M1MA]]-Table2[[#This Row],[M1KE]])</f>
        <v>-4</v>
      </c>
      <c r="J320" s="94">
        <f>SUMIF(Table6[NB BM_C_QTY+F],Table2[[#This Row],[Column2]],Table6[C])</f>
        <v>4</v>
      </c>
      <c r="K320" s="94">
        <f>-1*SUMIF(Table5[CONCAT],Table2[[#This Row],[Column2]],Table5[3])</f>
        <v>0</v>
      </c>
      <c r="L320" s="19"/>
      <c r="M320" s="16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0</v>
      </c>
      <c r="U320" s="20">
        <f>SUM(Table2[[#This Row],[M2B]],Table2[[#This Row],[M2B_h]])</f>
        <v>0</v>
      </c>
      <c r="V320" s="20">
        <f>SUM(Table2[[#This Row],[M3B]],Table2[[#This Row],[M3B_h]])</f>
        <v>0</v>
      </c>
      <c r="W320" s="20">
        <f>SUM(Table2[[#This Row],[M4B]],Table2[[#This Row],[M4B_h]])</f>
        <v>0</v>
      </c>
      <c r="X320" s="20" t="str">
        <f t="shared" si="4"/>
        <v>ARTO MORO</v>
      </c>
      <c r="Y320" s="20" t="e">
        <f>IF(Table2[[#This Row],[NB BM_C_QTY+F]]="",Table2[[#This Row],[Column32]],INDEX([1]!db[QTY X],Table2[[#This Row],[NB BM_C_QTY+F]]))</f>
        <v>#REF!</v>
      </c>
      <c r="Z320" s="20" t="e">
        <f>IF(Table2[[#This Row],[NB BM_C_QTY+F]]="",Table2[[#This Row],[Column33]],INDEX([1]!db[STN X],Table2[[#This Row],[NB BM_C_QTY+F]]))</f>
        <v>#REF!</v>
      </c>
      <c r="AA320" s="20" t="e">
        <f>INDEX([1]!db[SUPPLIER],Table2[[#This Row],[NB BM_C_QTY+F]],0)</f>
        <v>#REF!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320" s="20" t="str">
        <f>Table2[[#This Row],[CONCAT]]&amp;LOWER(SUBSTITUTE(SUBSTITUTE(SUBSTITUTE(Table2[[#This Row],[KET]]&amp;"ARTO MORO"," ",""),")",""),"(",""))</f>
        <v>pwjk24wcp24pbpanjang12box6setartomoro</v>
      </c>
      <c r="AD320" s="20" t="e">
        <f>_xlfn.IFNA(MATCH(Table2[[#This Row],[Column2]],[1]!db[NB BM_C_QTY+F],0),"")</f>
        <v>#REF!</v>
      </c>
      <c r="AE320" s="20" t="e">
        <f>_xlfn.IFNA(MATCH(Table2[[#This Row],[Column2]],[2]!Table6[NB BM_C_QTY+F],0),"")</f>
        <v>#REF!</v>
      </c>
      <c r="AF320" s="20" t="e">
        <f>IF(Table2[[#This Row],[NB BM_C_QTY+F]]="",Table2[[#This Row],[KET]],"")</f>
        <v>#REF!</v>
      </c>
      <c r="AG320" s="20" t="e">
        <f>IF(Table2[[#This Row],[Column3]]="","",AJ319)</f>
        <v>#REF!</v>
      </c>
      <c r="AH320" s="20" t="e">
        <f>IF(Table2[[#This Row],[Column3]]="","",AK319)</f>
        <v>#REF!</v>
      </c>
      <c r="AJ320" s="9">
        <v>72</v>
      </c>
      <c r="AK320" s="9" t="s">
        <v>5300</v>
      </c>
    </row>
    <row r="321" spans="1:39">
      <c r="A321" s="14" t="str">
        <f ca="1">IF(Table2[[#This Row],[TT]]&lt;1,"",(COUNT(INDIRECT("a"&amp;ROW(Table2[[#Headers],[//]])&amp;":a"&amp;ROW()-1))+1))</f>
        <v/>
      </c>
      <c r="B321" s="14">
        <v>1</v>
      </c>
      <c r="C321" s="9" t="s">
        <v>2565</v>
      </c>
      <c r="D321" s="16">
        <v>0</v>
      </c>
      <c r="E321" s="16" t="s">
        <v>2148</v>
      </c>
      <c r="F321" s="16" t="e">
        <f>_xlfn.IFNA(Table2[[#This Row],[NB BM_C_QTY+F]],"")</f>
        <v>#REF!</v>
      </c>
      <c r="G321" s="24">
        <f>IF(Table2[[#This Row],[M5B]]="",Table2[[#This Row],[M5B_h]],SUM(Table2[[#This Row],[M5B_h]],Table2[[#This Row],[M5B]]))</f>
        <v>0</v>
      </c>
      <c r="H321" s="19"/>
      <c r="I321" s="94">
        <f>IF(Table2[[#This Row],[M1A]]="",0,Table2[[#This Row],[M1A]]-Table2[[#This Row],[AWAL]]-Table2[[#This Row],[M1MA]]-Table2[[#This Row],[M1KE]])</f>
        <v>0</v>
      </c>
      <c r="J321" s="94">
        <f>SUMIF(Table6[NB BM_C_QTY+F],Table2[[#This Row],[Column2]],Table6[C])</f>
        <v>0</v>
      </c>
      <c r="K321" s="94">
        <f>-1*SUMIF(Table5[CONCAT],Table2[[#This Row],[Column2]],Table5[3])</f>
        <v>0</v>
      </c>
      <c r="L321" s="19"/>
      <c r="M321" s="16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0</v>
      </c>
      <c r="U321" s="20">
        <f>SUM(Table2[[#This Row],[M2B]],Table2[[#This Row],[M2B_h]])</f>
        <v>0</v>
      </c>
      <c r="V321" s="20">
        <f>SUM(Table2[[#This Row],[M3B]],Table2[[#This Row],[M3B_h]])</f>
        <v>0</v>
      </c>
      <c r="W321" s="20">
        <f>SUM(Table2[[#This Row],[M4B]],Table2[[#This Row],[M4B_h]])</f>
        <v>0</v>
      </c>
      <c r="X321" s="20" t="str">
        <f t="shared" si="4"/>
        <v>ARTO MORO</v>
      </c>
      <c r="Y321" s="20" t="e">
        <f>IF(Table2[[#This Row],[NB BM_C_QTY+F]]="",Table2[[#This Row],[Column32]],INDEX([1]!db[QTY X],Table2[[#This Row],[NB BM_C_QTY+F]]))</f>
        <v>#REF!</v>
      </c>
      <c r="Z321" s="20" t="e">
        <f>IF(Table2[[#This Row],[NB BM_C_QTY+F]]="",Table2[[#This Row],[Column33]],INDEX([1]!db[STN X],Table2[[#This Row],[NB BM_C_QTY+F]]))</f>
        <v>#REF!</v>
      </c>
      <c r="AA321" s="20" t="e">
        <f>INDEX([1]!db[SUPPLIER],Table2[[#This Row],[NB BM_C_QTY+F]],0)</f>
        <v>#REF!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21" s="20" t="str">
        <f>Table2[[#This Row],[CONCAT]]&amp;LOWER(SUBSTITUTE(SUBSTITUTE(SUBSTITUTE(Table2[[#This Row],[KET]]&amp;"ARTO MORO"," ",""),")",""),"(",""))</f>
        <v>pwjk24wcp24tckaleng72pcsartomoro</v>
      </c>
      <c r="AD321" s="20" t="e">
        <f>_xlfn.IFNA(MATCH(Table2[[#This Row],[Column2]],[1]!db[NB BM_C_QTY+F],0),"")</f>
        <v>#REF!</v>
      </c>
      <c r="AE321" s="20" t="e">
        <f>_xlfn.IFNA(MATCH(Table2[[#This Row],[Column2]],[2]!Table6[NB BM_C_QTY+F],0),"")</f>
        <v>#REF!</v>
      </c>
      <c r="AF321" s="20" t="e">
        <f>IF(Table2[[#This Row],[NB BM_C_QTY+F]]="",Table2[[#This Row],[KET]],"")</f>
        <v>#REF!</v>
      </c>
      <c r="AG321" s="20" t="e">
        <f>IF(Table2[[#This Row],[Column3]]="","",AJ320)</f>
        <v>#REF!</v>
      </c>
      <c r="AH321" s="20" t="e">
        <f>IF(Table2[[#This Row],[Column3]]="","",AK320)</f>
        <v>#REF!</v>
      </c>
      <c r="AJ321" s="9">
        <v>12</v>
      </c>
      <c r="AK321" s="9" t="s">
        <v>5293</v>
      </c>
    </row>
    <row r="322" spans="1:39">
      <c r="A322" s="14" t="str">
        <f ca="1">IF(Table2[[#This Row],[TT]]&lt;1,"",(COUNT(INDIRECT("a"&amp;ROW(Table2[[#Headers],[//]])&amp;":a"&amp;ROW()-1))+1))</f>
        <v/>
      </c>
      <c r="B322" s="14">
        <v>1</v>
      </c>
      <c r="C322" s="9" t="s">
        <v>2566</v>
      </c>
      <c r="D322" s="16">
        <v>0</v>
      </c>
      <c r="E322" s="16" t="s">
        <v>2049</v>
      </c>
      <c r="F322" s="16" t="e">
        <f>_xlfn.IFNA(Table2[[#This Row],[NB BM_C_QTY+F]],"")</f>
        <v>#REF!</v>
      </c>
      <c r="G322" s="24">
        <f>IF(Table2[[#This Row],[M5B]]="",Table2[[#This Row],[M5B_h]],SUM(Table2[[#This Row],[M5B_h]],Table2[[#This Row],[M5B]]))</f>
        <v>0</v>
      </c>
      <c r="H322" s="19"/>
      <c r="I322" s="94">
        <f>IF(Table2[[#This Row],[M1A]]="",0,Table2[[#This Row],[M1A]]-Table2[[#This Row],[AWAL]]-Table2[[#This Row],[M1MA]]-Table2[[#This Row],[M1KE]])</f>
        <v>0</v>
      </c>
      <c r="J322" s="94">
        <f>SUMIF(Table6[NB BM_C_QTY+F],Table2[[#This Row],[Column2]],Table6[C])</f>
        <v>0</v>
      </c>
      <c r="K322" s="94">
        <f>-1*SUMIF(Table5[CONCAT],Table2[[#This Row],[Column2]],Table5[3])</f>
        <v>0</v>
      </c>
      <c r="L322" s="19"/>
      <c r="M322" s="16" t="str">
        <f>IF(Table2[[#This Row],[M2A]]="","",SUM(Table2[[#This Row],[M2A]]-Table2[[#This Row],[M2B_h]]))</f>
        <v/>
      </c>
      <c r="O322" s="17" t="str">
        <f>IF(Table2[[#This Row],[M3A]]="","",SUM(Table2[[#This Row],[M3A]]-Table2[[#This Row],[M3B_h]]))</f>
        <v/>
      </c>
      <c r="Q322" s="17" t="str">
        <f>IF(Table2[[#This Row],[M4A]]="","",SUM(Table2[[#This Row],[M4A]]-Table2[[#This Row],[M4B_h]]))</f>
        <v/>
      </c>
      <c r="R322" s="17"/>
      <c r="S322" s="17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 t="shared" si="4"/>
        <v>ARTO MORO</v>
      </c>
      <c r="Y322" s="20" t="e">
        <f>IF(Table2[[#This Row],[NB BM_C_QTY+F]]="",Table2[[#This Row],[Column32]],INDEX([1]!db[QTY X],Table2[[#This Row],[NB BM_C_QTY+F]]))</f>
        <v>#REF!</v>
      </c>
      <c r="Z322" s="20" t="e">
        <f>IF(Table2[[#This Row],[NB BM_C_QTY+F]]="",Table2[[#This Row],[Column33]],INDEX([1]!db[STN X],Table2[[#This Row],[NB BM_C_QTY+F]]))</f>
        <v>#REF!</v>
      </c>
      <c r="AA322" s="20" t="e">
        <f>INDEX([1]!db[SUPPLIER],Table2[[#This Row],[NB BM_C_QTY+F]],0)</f>
        <v>#REF!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22" s="20" t="str">
        <f>Table2[[#This Row],[CONCAT]]&amp;LOWER(SUBSTITUTE(SUBSTITUTE(SUBSTITUTE(Table2[[#This Row],[KET]]&amp;"ARTO MORO"," ",""),")",""),"(",""))</f>
        <v>pwjk24wcps24pendek12lsnartomoro</v>
      </c>
      <c r="AD322" s="20" t="e">
        <f>_xlfn.IFNA(MATCH(Table2[[#This Row],[Column2]],[1]!db[NB BM_C_QTY+F],0),"")</f>
        <v>#REF!</v>
      </c>
      <c r="AE322" s="20" t="e">
        <f>_xlfn.IFNA(MATCH(Table2[[#This Row],[Column2]],[2]!Table6[NB BM_C_QTY+F],0),"")</f>
        <v>#REF!</v>
      </c>
      <c r="AF322" s="20" t="e">
        <f>IF(Table2[[#This Row],[NB BM_C_QTY+F]]="",Table2[[#This Row],[KET]],"")</f>
        <v>#REF!</v>
      </c>
      <c r="AG322" s="20" t="e">
        <f>IF(Table2[[#This Row],[Column3]]="","",AJ321)</f>
        <v>#REF!</v>
      </c>
      <c r="AH322" s="20" t="e">
        <f>IF(Table2[[#This Row],[Column3]]="","",AK321)</f>
        <v>#REF!</v>
      </c>
      <c r="AJ322" s="9">
        <v>72</v>
      </c>
    </row>
    <row r="323" spans="1:39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3579</v>
      </c>
      <c r="D323" s="16">
        <v>0</v>
      </c>
      <c r="E323" s="16">
        <v>72</v>
      </c>
      <c r="F323" s="16" t="e">
        <f>_xlfn.IFNA(Table2[[#This Row],[NB BM_C_QTY+F]],"")</f>
        <v>#REF!</v>
      </c>
      <c r="G323" s="24">
        <f>IF(Table2[[#This Row],[M5B]]="",Table2[[#This Row],[M5B_h]],SUM(Table2[[#This Row],[M5B_h]],Table2[[#This Row],[M5B]]))</f>
        <v>0</v>
      </c>
      <c r="H323" s="19"/>
      <c r="I323" s="94">
        <f>IF(Table2[[#This Row],[M1A]]="",0,Table2[[#This Row],[M1A]]-Table2[[#This Row],[AWAL]]-Table2[[#This Row],[M1MA]]-Table2[[#This Row],[M1KE]])</f>
        <v>0</v>
      </c>
      <c r="J323" s="94">
        <f>SUMIF(Table6[NB BM_C_QTY+F],Table2[[#This Row],[Column2]],Table6[C])</f>
        <v>0</v>
      </c>
      <c r="K323" s="94">
        <f>-1*SUMIF(Table5[CONCAT],Table2[[#This Row],[Column2]],Table5[3])</f>
        <v>0</v>
      </c>
      <c r="L323" s="19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 t="shared" ref="X323:X386" si="5">"ARTO MORO"</f>
        <v>ARTO MORO</v>
      </c>
      <c r="Y323" s="20" t="e">
        <f>IF(Table2[[#This Row],[NB BM_C_QTY+F]]="",Table2[[#This Row],[Column32]],INDEX([1]!db[QTY X],Table2[[#This Row],[NB BM_C_QTY+F]]))</f>
        <v>#REF!</v>
      </c>
      <c r="Z323" s="20" t="e">
        <f>IF(Table2[[#This Row],[NB BM_C_QTY+F]]="",Table2[[#This Row],[Column33]],INDEX([1]!db[STN X],Table2[[#This Row],[NB BM_C_QTY+F]]))</f>
        <v>#REF!</v>
      </c>
      <c r="AA323" s="20" t="e">
        <f>INDEX([1]!db[SUPPLIER],Table2[[#This Row],[NB BM_C_QTY+F]],0)</f>
        <v>#REF!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323" s="20" t="str">
        <f>Table2[[#This Row],[CONCAT]]&amp;LOWER(SUBSTITUTE(SUBSTITUTE(SUBSTITUTE(Table2[[#This Row],[KET]]&amp;"ARTO MORO"," ",""),")",""),"(",""))</f>
        <v>pwjk24wpanjang72artomoro</v>
      </c>
      <c r="AD323" s="20" t="e">
        <f>_xlfn.IFNA(MATCH(Table2[[#This Row],[Column2]],[1]!db[NB BM_C_QTY+F],0),"")</f>
        <v>#REF!</v>
      </c>
      <c r="AE323" s="20" t="e">
        <f>_xlfn.IFNA(MATCH(Table2[[#This Row],[Column2]],[2]!Table6[NB BM_C_QTY+F],0),"")</f>
        <v>#REF!</v>
      </c>
      <c r="AF323" s="20" t="e">
        <f>IF(Table2[[#This Row],[NB BM_C_QTY+F]]="",Table2[[#This Row],[KET]],"")</f>
        <v>#REF!</v>
      </c>
      <c r="AG323" s="20" t="e">
        <f>IF(Table2[[#This Row],[Column3]]="","",AJ322)</f>
        <v>#REF!</v>
      </c>
      <c r="AH323" s="20" t="e">
        <f>IF(Table2[[#This Row],[Column3]]="","",AK322)</f>
        <v>#REF!</v>
      </c>
      <c r="AJ323" s="9">
        <v>24</v>
      </c>
      <c r="AK323" s="9" t="s">
        <v>5293</v>
      </c>
    </row>
    <row r="324" spans="1:39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46</v>
      </c>
      <c r="D324" s="16">
        <v>0</v>
      </c>
      <c r="E324" s="16" t="s">
        <v>2034</v>
      </c>
      <c r="F324" s="16" t="e">
        <f>_xlfn.IFNA(Table2[[#This Row],[NB BM_C_QTY+F]],"")</f>
        <v>#REF!</v>
      </c>
      <c r="G324" s="24">
        <f>IF(Table2[[#This Row],[M5B]]="",Table2[[#This Row],[M5B_h]],SUM(Table2[[#This Row],[M5B_h]],Table2[[#This Row],[M5B]]))</f>
        <v>0</v>
      </c>
      <c r="H324" s="18"/>
      <c r="I324" s="94">
        <f>IF(Table2[[#This Row],[M1A]]="",0,Table2[[#This Row],[M1A]]-Table2[[#This Row],[AWAL]]-Table2[[#This Row],[M1MA]]-Table2[[#This Row],[M1KE]])</f>
        <v>0</v>
      </c>
      <c r="J324" s="94">
        <f>SUMIF(Table6[NB BM_C_QTY+F],Table2[[#This Row],[Column2]],Table6[C])</f>
        <v>0</v>
      </c>
      <c r="K324" s="94">
        <f>-1*SUMIF(Table5[CONCAT],Table2[[#This Row],[Column2]],Table5[3])</f>
        <v>0</v>
      </c>
      <c r="L324" s="18"/>
      <c r="M324" s="16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P324" s="9"/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 t="shared" si="5"/>
        <v>ARTO MORO</v>
      </c>
      <c r="Y324" s="20" t="e">
        <f>IF(Table2[[#This Row],[NB BM_C_QTY+F]]="",Table2[[#This Row],[Column32]],INDEX([1]!db[QTY X],Table2[[#This Row],[NB BM_C_QTY+F]]))</f>
        <v>#REF!</v>
      </c>
      <c r="Z324" s="20" t="e">
        <f>IF(Table2[[#This Row],[NB BM_C_QTY+F]]="",Table2[[#This Row],[Column33]],INDEX([1]!db[STN X],Table2[[#This Row],[NB BM_C_QTY+F]]))</f>
        <v>#REF!</v>
      </c>
      <c r="AA324" s="20" t="e">
        <f>INDEX([1]!db[SUPPLIER],Table2[[#This Row],[NB BM_C_QTY+F]],0)</f>
        <v>#REF!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24" s="20" t="str">
        <f>Table2[[#This Row],[CONCAT]]&amp;LOWER(SUBSTITUTE(SUBSTITUTE(SUBSTITUTE(Table2[[#This Row],[KET]]&amp;"ARTO MORO"," ",""),")",""),"(",""))</f>
        <v>pwjkcp102pendek24lsnartomoro</v>
      </c>
      <c r="AD324" s="20" t="e">
        <f>_xlfn.IFNA(MATCH(Table2[[#This Row],[Column2]],[1]!db[NB BM_C_QTY+F],0),"")</f>
        <v>#REF!</v>
      </c>
      <c r="AE324" s="20" t="e">
        <f>_xlfn.IFNA(MATCH(Table2[[#This Row],[Column2]],[2]!Table6[NB BM_C_QTY+F],0),"")</f>
        <v>#REF!</v>
      </c>
      <c r="AF324" s="20" t="e">
        <f>IF(Table2[[#This Row],[NB BM_C_QTY+F]]="",Table2[[#This Row],[KET]],"")</f>
        <v>#REF!</v>
      </c>
      <c r="AG324" s="20" t="e">
        <f>IF(Table2[[#This Row],[Column3]]="","",AJ323)</f>
        <v>#REF!</v>
      </c>
      <c r="AH324" s="20" t="e">
        <f>IF(Table2[[#This Row],[Column3]]="","",AK323)</f>
        <v>#REF!</v>
      </c>
      <c r="AJ324" s="9">
        <v>72</v>
      </c>
    </row>
    <row r="325" spans="1:39">
      <c r="A325" s="9" t="str">
        <f ca="1">IF(Table2[[#This Row],[TT]]&lt;1,"",(COUNT(INDIRECT("a"&amp;ROW(Table2[[#Headers],[//]])&amp;":a"&amp;ROW()-1))+1))</f>
        <v/>
      </c>
      <c r="B325" s="9">
        <v>1</v>
      </c>
      <c r="C325" s="9" t="s">
        <v>3471</v>
      </c>
      <c r="D325" s="16">
        <v>0</v>
      </c>
      <c r="E325" s="16">
        <v>72</v>
      </c>
      <c r="F325" s="16" t="e">
        <f>_xlfn.IFNA(Table2[[#This Row],[NB BM_C_QTY+F]],"")</f>
        <v>#REF!</v>
      </c>
      <c r="G325" s="24">
        <f>IF(Table2[[#This Row],[M5B]]="",Table2[[#This Row],[M5B_h]],SUM(Table2[[#This Row],[M5B_h]],Table2[[#This Row],[M5B]]))</f>
        <v>0</v>
      </c>
      <c r="H325" s="18"/>
      <c r="I325" s="94">
        <f>IF(Table2[[#This Row],[M1A]]="",0,Table2[[#This Row],[M1A]]-Table2[[#This Row],[AWAL]]-Table2[[#This Row],[M1MA]]-Table2[[#This Row],[M1KE]])</f>
        <v>0</v>
      </c>
      <c r="J325" s="94">
        <f>SUMIF(Table6[NB BM_C_QTY+F],Table2[[#This Row],[Column2]],Table6[C])</f>
        <v>0</v>
      </c>
      <c r="K325" s="94">
        <f>-1*SUMIF(Table5[CONCAT],Table2[[#This Row],[Column2]],Table5[3])</f>
        <v>0</v>
      </c>
      <c r="L325" s="18"/>
      <c r="M325" s="16" t="str">
        <f>IF(Table2[[#This Row],[M2A]]="","",SUM(Table2[[#This Row],[M2A]]-Table2[[#This Row],[M2B_h]]))</f>
        <v/>
      </c>
      <c r="O325" s="16" t="str">
        <f>IF(Table2[[#This Row],[M3A]]="","",SUM(Table2[[#This Row],[M3A]]-Table2[[#This Row],[M3B_h]]))</f>
        <v/>
      </c>
      <c r="P325" s="25"/>
      <c r="Q325" s="16" t="str">
        <f>IF(Table2[[#This Row],[M4A]]="","",SUM(Table2[[#This Row],[M4A]]-Table2[[#This Row],[M4B_h]]))</f>
        <v/>
      </c>
      <c r="S325" s="16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 t="shared" si="5"/>
        <v>ARTO MORO</v>
      </c>
      <c r="Y325" s="20" t="e">
        <f>IF(Table2[[#This Row],[NB BM_C_QTY+F]]="",Table2[[#This Row],[Column32]],INDEX([1]!db[QTY X],Table2[[#This Row],[NB BM_C_QTY+F]]))</f>
        <v>#REF!</v>
      </c>
      <c r="Z325" s="20" t="e">
        <f>IF(Table2[[#This Row],[NB BM_C_QTY+F]]="",Table2[[#This Row],[Column33]],INDEX([1]!db[STN X],Table2[[#This Row],[NB BM_C_QTY+F]]))</f>
        <v>#REF!</v>
      </c>
      <c r="AA325" s="20" t="e">
        <f>INDEX([1]!db[SUPPLIER],Table2[[#This Row],[NB BM_C_QTY+F]],0)</f>
        <v>#REF!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25" s="20" t="str">
        <f>Table2[[#This Row],[CONCAT]]&amp;LOWER(SUBSTITUTE(SUBSTITUTE(SUBSTITUTE(Table2[[#This Row],[KET]]&amp;"ARTO MORO"," ",""),")",""),"(",""))</f>
        <v>pwjkcp10472artomoro</v>
      </c>
      <c r="AD325" s="20" t="e">
        <f>_xlfn.IFNA(MATCH(Table2[[#This Row],[Column2]],[1]!db[NB BM_C_QTY+F],0),"")</f>
        <v>#REF!</v>
      </c>
      <c r="AE325" s="20" t="e">
        <f>_xlfn.IFNA(MATCH(Table2[[#This Row],[Column2]],[2]!Table6[NB BM_C_QTY+F],0),"")</f>
        <v>#REF!</v>
      </c>
      <c r="AF325" s="20" t="e">
        <f>IF(Table2[[#This Row],[NB BM_C_QTY+F]]="",Table2[[#This Row],[KET]],"")</f>
        <v>#REF!</v>
      </c>
      <c r="AG325" s="20" t="e">
        <f>IF(Table2[[#This Row],[Column3]]="","",AJ324)</f>
        <v>#REF!</v>
      </c>
      <c r="AH325" s="20" t="e">
        <f>IF(Table2[[#This Row],[Column3]]="","",AK324)</f>
        <v>#REF!</v>
      </c>
      <c r="AJ325" s="9">
        <v>12</v>
      </c>
      <c r="AK325" s="9" t="s">
        <v>5375</v>
      </c>
      <c r="AL325" s="9" t="s">
        <v>5376</v>
      </c>
      <c r="AM325" s="9" t="s">
        <v>5388</v>
      </c>
    </row>
    <row r="326" spans="1:39">
      <c r="A326" s="14" t="str">
        <f ca="1">IF(Table2[[#This Row],[TT]]&lt;1,"",(COUNT(INDIRECT("a"&amp;ROW(Table2[[#Headers],[//]])&amp;":a"&amp;ROW()-1))+1))</f>
        <v/>
      </c>
      <c r="B326" s="14">
        <v>1</v>
      </c>
      <c r="C326" s="9" t="s">
        <v>3472</v>
      </c>
      <c r="D326" s="16">
        <v>0</v>
      </c>
      <c r="E326" s="16" t="s">
        <v>5053</v>
      </c>
      <c r="F326" s="16" t="e">
        <f>_xlfn.IFNA(Table2[[#This Row],[NB BM_C_QTY+F]],"")</f>
        <v>#REF!</v>
      </c>
      <c r="G326" s="24">
        <f>IF(Table2[[#This Row],[M5B]]="",Table2[[#This Row],[M5B_h]],SUM(Table2[[#This Row],[M5B_h]],Table2[[#This Row],[M5B]]))</f>
        <v>0</v>
      </c>
      <c r="H326" s="19">
        <v>0</v>
      </c>
      <c r="I326" s="94">
        <f>IF(Table2[[#This Row],[M1A]]="",0,Table2[[#This Row],[M1A]]-Table2[[#This Row],[AWAL]]-Table2[[#This Row],[M1MA]]-Table2[[#This Row],[M1KE]])</f>
        <v>-1</v>
      </c>
      <c r="J326" s="94">
        <f>SUMIF(Table6[NB BM_C_QTY+F],Table2[[#This Row],[Column2]],Table6[C])</f>
        <v>1</v>
      </c>
      <c r="K326" s="94">
        <f>-1*SUMIF(Table5[CONCAT],Table2[[#This Row],[Column2]],Table5[3])</f>
        <v>0</v>
      </c>
      <c r="L326" s="19"/>
      <c r="M326" s="16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P326" s="25"/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0</v>
      </c>
      <c r="U326" s="20">
        <f>SUM(Table2[[#This Row],[M2B]],Table2[[#This Row],[M2B_h]])</f>
        <v>0</v>
      </c>
      <c r="V326" s="20">
        <f>SUM(Table2[[#This Row],[M3B]],Table2[[#This Row],[M3B_h]])</f>
        <v>0</v>
      </c>
      <c r="W326" s="20">
        <f>SUM(Table2[[#This Row],[M4B]],Table2[[#This Row],[M4B_h]])</f>
        <v>0</v>
      </c>
      <c r="X326" s="20" t="str">
        <f t="shared" si="5"/>
        <v>ARTO MORO</v>
      </c>
      <c r="Y326" s="20" t="e">
        <f>IF(Table2[[#This Row],[NB BM_C_QTY+F]]="",Table2[[#This Row],[Column32]],INDEX([1]!db[QTY X],Table2[[#This Row],[NB BM_C_QTY+F]]))</f>
        <v>#REF!</v>
      </c>
      <c r="Z326" s="20" t="e">
        <f>IF(Table2[[#This Row],[NB BM_C_QTY+F]]="",Table2[[#This Row],[Column33]],INDEX([1]!db[STN X],Table2[[#This Row],[NB BM_C_QTY+F]]))</f>
        <v>#REF!</v>
      </c>
      <c r="AA326" s="20" t="e">
        <f>INDEX([1]!db[SUPPLIER],Table2[[#This Row],[NB BM_C_QTY+F]],0)</f>
        <v>#REF!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26" s="20" t="str">
        <f>Table2[[#This Row],[CONCAT]]&amp;LOWER(SUBSTITUTE(SUBSTITUTE(SUBSTITUTE(Table2[[#This Row],[KET]]&amp;"ARTO MORO"," ",""),")",""),"(",""))</f>
        <v>pwjkcp10712box24setartomoro</v>
      </c>
      <c r="AD326" s="20" t="e">
        <f>_xlfn.IFNA(MATCH(Table2[[#This Row],[Column2]],[1]!db[NB BM_C_QTY+F],0),"")</f>
        <v>#REF!</v>
      </c>
      <c r="AE326" s="20" t="e">
        <f>_xlfn.IFNA(MATCH(Table2[[#This Row],[Column2]],[2]!Table6[NB BM_C_QTY+F],0),"")</f>
        <v>#REF!</v>
      </c>
      <c r="AF326" s="20" t="e">
        <f>IF(Table2[[#This Row],[NB BM_C_QTY+F]]="",Table2[[#This Row],[KET]],"")</f>
        <v>#REF!</v>
      </c>
      <c r="AG326" s="20" t="e">
        <f>IF(Table2[[#This Row],[Column3]]="","",AJ325)</f>
        <v>#REF!</v>
      </c>
      <c r="AH326" s="20" t="e">
        <f>IF(Table2[[#This Row],[Column3]]="","",AK325)</f>
        <v>#REF!</v>
      </c>
      <c r="AJ326" s="9">
        <v>24</v>
      </c>
      <c r="AK326" s="9" t="s">
        <v>5293</v>
      </c>
    </row>
    <row r="327" spans="1:39">
      <c r="A327" s="9" t="str">
        <f ca="1">IF(Table2[[#This Row],[TT]]&lt;1,"",(COUNT(INDIRECT("a"&amp;ROW(Table2[[#Headers],[//]])&amp;":a"&amp;ROW()-1))+1))</f>
        <v/>
      </c>
      <c r="B327" s="9">
        <v>1</v>
      </c>
      <c r="C327" s="9" t="s">
        <v>2058</v>
      </c>
      <c r="D327" s="16">
        <v>0</v>
      </c>
      <c r="E327" s="16" t="s">
        <v>2034</v>
      </c>
      <c r="F327" s="16" t="e">
        <f>_xlfn.IFNA(Table2[[#This Row],[NB BM_C_QTY+F]],"")</f>
        <v>#REF!</v>
      </c>
      <c r="G327" s="24">
        <f>IF(Table2[[#This Row],[M5B]]="",Table2[[#This Row],[M5B_h]],SUM(Table2[[#This Row],[M5B_h]],Table2[[#This Row],[M5B]]))</f>
        <v>0</v>
      </c>
      <c r="H327" s="18"/>
      <c r="I327" s="94">
        <f>IF(Table2[[#This Row],[M1A]]="",0,Table2[[#This Row],[M1A]]-Table2[[#This Row],[AWAL]]-Table2[[#This Row],[M1MA]]-Table2[[#This Row],[M1KE]])</f>
        <v>0</v>
      </c>
      <c r="J327" s="94">
        <f>SUMIF(Table6[NB BM_C_QTY+F],Table2[[#This Row],[Column2]],Table6[C])</f>
        <v>0</v>
      </c>
      <c r="K327" s="94">
        <f>-1*SUMIF(Table5[CONCAT],Table2[[#This Row],[Column2]],Table5[3])</f>
        <v>0</v>
      </c>
      <c r="L327" s="18"/>
      <c r="M327" s="16" t="str">
        <f>IF(Table2[[#This Row],[M2A]]="","",SUM(Table2[[#This Row],[M2A]]-Table2[[#This Row],[M2B_h]]))</f>
        <v/>
      </c>
      <c r="O327" s="16" t="str">
        <f>IF(Table2[[#This Row],[M3A]]="","",SUM(Table2[[#This Row],[M3A]]-Table2[[#This Row],[M3B_h]]))</f>
        <v/>
      </c>
      <c r="P327" s="9"/>
      <c r="Q327" s="16" t="str">
        <f>IF(Table2[[#This Row],[M4A]]="","",SUM(Table2[[#This Row],[M4A]]-Table2[[#This Row],[M4B_h]]))</f>
        <v/>
      </c>
      <c r="S327" s="16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 t="shared" si="5"/>
        <v>ARTO MORO</v>
      </c>
      <c r="Y327" s="20" t="e">
        <f>IF(Table2[[#This Row],[NB BM_C_QTY+F]]="",Table2[[#This Row],[Column32]],INDEX([1]!db[QTY X],Table2[[#This Row],[NB BM_C_QTY+F]]))</f>
        <v>#REF!</v>
      </c>
      <c r="Z327" s="20" t="e">
        <f>IF(Table2[[#This Row],[NB BM_C_QTY+F]]="",Table2[[#This Row],[Column33]],INDEX([1]!db[STN X],Table2[[#This Row],[NB BM_C_QTY+F]]))</f>
        <v>#REF!</v>
      </c>
      <c r="AA327" s="20" t="e">
        <f>INDEX([1]!db[SUPPLIER],Table2[[#This Row],[NB BM_C_QTY+F]],0)</f>
        <v>#REF!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27" s="20" t="str">
        <f>Table2[[#This Row],[CONCAT]]&amp;LOWER(SUBSTITUTE(SUBSTITUTE(SUBSTITUTE(Table2[[#This Row],[KET]]&amp;"ARTO MORO"," ",""),")",""),"(",""))</f>
        <v>pwkenko12wcp12fclassicpanjang24lsnartomoro</v>
      </c>
      <c r="AD327" s="20" t="e">
        <f>_xlfn.IFNA(MATCH(Table2[[#This Row],[Column2]],[1]!db[NB BM_C_QTY+F],0),"")</f>
        <v>#REF!</v>
      </c>
      <c r="AE327" s="20" t="e">
        <f>_xlfn.IFNA(MATCH(Table2[[#This Row],[Column2]],[2]!Table6[NB BM_C_QTY+F],0),"")</f>
        <v>#REF!</v>
      </c>
      <c r="AF327" s="20" t="e">
        <f>IF(Table2[[#This Row],[NB BM_C_QTY+F]]="",Table2[[#This Row],[KET]],"")</f>
        <v>#REF!</v>
      </c>
      <c r="AG327" s="20" t="e">
        <f>IF(Table2[[#This Row],[Column3]]="","",AJ326)</f>
        <v>#REF!</v>
      </c>
      <c r="AH327" s="20" t="e">
        <f>IF(Table2[[#This Row],[Column3]]="","",AK326)</f>
        <v>#REF!</v>
      </c>
      <c r="AJ327" s="9">
        <v>24</v>
      </c>
      <c r="AK327" s="9" t="s">
        <v>5293</v>
      </c>
    </row>
    <row r="328" spans="1:39">
      <c r="A328" s="14" t="str">
        <f ca="1">IF(Table2[[#This Row],[TT]]&lt;1,"",(COUNT(INDIRECT("a"&amp;ROW(Table2[[#Headers],[//]])&amp;":a"&amp;ROW()-1))+1))</f>
        <v/>
      </c>
      <c r="B328" s="14">
        <v>1</v>
      </c>
      <c r="C328" s="9" t="s">
        <v>5177</v>
      </c>
      <c r="D328" s="16">
        <v>0</v>
      </c>
      <c r="E328" s="16" t="s">
        <v>2034</v>
      </c>
      <c r="F328" s="17" t="e">
        <f>_xlfn.IFNA(Table2[[#This Row],[NB BM_C_QTY+F]],"")</f>
        <v>#REF!</v>
      </c>
      <c r="G328" s="24">
        <f>IF(Table2[[#This Row],[M5B]]="",Table2[[#This Row],[M5B_h]],SUM(Table2[[#This Row],[M5B_h]],Table2[[#This Row],[M5B]]))</f>
        <v>0</v>
      </c>
      <c r="H328" s="19"/>
      <c r="I328" s="94">
        <f>IF(Table2[[#This Row],[M1A]]="",0,Table2[[#This Row],[M1A]]-Table2[[#This Row],[AWAL]]-Table2[[#This Row],[M1MA]]-Table2[[#This Row],[M1KE]])</f>
        <v>0</v>
      </c>
      <c r="J328" s="94">
        <f>SUMIF(Table6[NB BM_C_QTY+F],Table2[[#This Row],[Column2]],Table6[C])</f>
        <v>0</v>
      </c>
      <c r="K328" s="94">
        <f>-1*SUMIF(Table5[CONCAT],Table2[[#This Row],[Column2]],Table5[3])</f>
        <v>0</v>
      </c>
      <c r="L328" s="19"/>
      <c r="M328" s="17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P328" s="25"/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 t="shared" si="5"/>
        <v>ARTO MORO</v>
      </c>
      <c r="Y328" s="20" t="e">
        <f>IF(Table2[[#This Row],[NB BM_C_QTY+F]]="",Table2[[#This Row],[Column32]],INDEX([1]!db[QTY X],Table2[[#This Row],[NB BM_C_QTY+F]]))</f>
        <v>#REF!</v>
      </c>
      <c r="Z328" s="20" t="e">
        <f>IF(Table2[[#This Row],[NB BM_C_QTY+F]]="",Table2[[#This Row],[Column33]],INDEX([1]!db[STN X],Table2[[#This Row],[NB BM_C_QTY+F]]))</f>
        <v>#REF!</v>
      </c>
      <c r="AA328" s="20" t="e">
        <f>INDEX([1]!db[SUPPLIER],Table2[[#This Row],[NB BM_C_QTY+F]],0)</f>
        <v>#REF!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28" s="20" t="str">
        <f>Table2[[#This Row],[CONCAT]]&amp;LOWER(SUBSTITUTE(SUBSTITUTE(SUBSTITUTE(Table2[[#This Row],[KET]]&amp;"ARTO MORO"," ",""),")",""),"(",""))</f>
        <v>pwkenko12wcp12fnonwoodclassic24lsnartomoro</v>
      </c>
      <c r="AD328" s="20" t="e">
        <f>_xlfn.IFNA(MATCH(Table2[[#This Row],[Column2]],[1]!db[NB BM_C_QTY+F],0),"")</f>
        <v>#REF!</v>
      </c>
      <c r="AE328" s="20" t="e">
        <f>_xlfn.IFNA(MATCH(Table2[[#This Row],[Column2]],[2]!Table6[NB BM_C_QTY+F],0),"")</f>
        <v>#REF!</v>
      </c>
      <c r="AF328" s="20" t="e">
        <f>IF(Table2[[#This Row],[NB BM_C_QTY+F]]="",Table2[[#This Row],[KET]],"")</f>
        <v>#REF!</v>
      </c>
      <c r="AG328" s="20" t="e">
        <f>IF(Table2[[#This Row],[Column3]]="","",AJ327)</f>
        <v>#REF!</v>
      </c>
      <c r="AH328" s="20" t="e">
        <f>IF(Table2[[#This Row],[Column3]]="","",AK327)</f>
        <v>#REF!</v>
      </c>
      <c r="AJ328" s="9">
        <v>10</v>
      </c>
      <c r="AK328" s="9" t="s">
        <v>5293</v>
      </c>
    </row>
    <row r="329" spans="1:39">
      <c r="A329" s="14" t="str">
        <f ca="1">IF(Table2[[#This Row],[TT]]&lt;1,"",(COUNT(INDIRECT("a"&amp;ROW(Table2[[#Headers],[//]])&amp;":a"&amp;ROW()-1))+1))</f>
        <v/>
      </c>
      <c r="B329" s="14">
        <v>1</v>
      </c>
      <c r="C329" s="9" t="s">
        <v>2059</v>
      </c>
      <c r="D329" s="16">
        <v>0</v>
      </c>
      <c r="E329" s="16" t="s">
        <v>2032</v>
      </c>
      <c r="F329" s="16" t="e">
        <f>_xlfn.IFNA(Table2[[#This Row],[NB BM_C_QTY+F]],"")</f>
        <v>#REF!</v>
      </c>
      <c r="G329" s="24">
        <f>IF(Table2[[#This Row],[M5B]]="",Table2[[#This Row],[M5B_h]],SUM(Table2[[#This Row],[M5B_h]],Table2[[#This Row],[M5B]]))</f>
        <v>0</v>
      </c>
      <c r="H329" s="19"/>
      <c r="I329" s="94">
        <f>IF(Table2[[#This Row],[M1A]]="",0,Table2[[#This Row],[M1A]]-Table2[[#This Row],[AWAL]]-Table2[[#This Row],[M1MA]]-Table2[[#This Row],[M1KE]])</f>
        <v>0</v>
      </c>
      <c r="J329" s="94">
        <f>SUMIF(Table6[NB BM_C_QTY+F],Table2[[#This Row],[Column2]],Table6[C])</f>
        <v>0</v>
      </c>
      <c r="K329" s="94">
        <f>-1*SUMIF(Table5[CONCAT],Table2[[#This Row],[Column2]],Table5[3])</f>
        <v>0</v>
      </c>
      <c r="L329" s="19"/>
      <c r="M329" s="16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0</v>
      </c>
      <c r="U329" s="20">
        <f>SUM(Table2[[#This Row],[M2B]],Table2[[#This Row],[M2B_h]])</f>
        <v>0</v>
      </c>
      <c r="V329" s="20">
        <f>SUM(Table2[[#This Row],[M3B]],Table2[[#This Row],[M3B_h]])</f>
        <v>0</v>
      </c>
      <c r="W329" s="20">
        <f>SUM(Table2[[#This Row],[M4B]],Table2[[#This Row],[M4B_h]])</f>
        <v>0</v>
      </c>
      <c r="X329" s="20" t="str">
        <f t="shared" si="5"/>
        <v>ARTO MORO</v>
      </c>
      <c r="Y329" s="20" t="e">
        <f>IF(Table2[[#This Row],[NB BM_C_QTY+F]]="",Table2[[#This Row],[Column32]],INDEX([1]!db[QTY X],Table2[[#This Row],[NB BM_C_QTY+F]]))</f>
        <v>#REF!</v>
      </c>
      <c r="Z329" s="20" t="e">
        <f>IF(Table2[[#This Row],[NB BM_C_QTY+F]]="",Table2[[#This Row],[Column33]],INDEX([1]!db[STN X],Table2[[#This Row],[NB BM_C_QTY+F]]))</f>
        <v>#REF!</v>
      </c>
      <c r="AA329" s="20" t="e">
        <f>INDEX([1]!db[SUPPLIER],Table2[[#This Row],[NB BM_C_QTY+F]],0)</f>
        <v>#REF!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29" s="20" t="str">
        <f>Table2[[#This Row],[CONCAT]]&amp;LOWER(SUBSTITUTE(SUBSTITUTE(SUBSTITUTE(Table2[[#This Row],[KET]]&amp;"ARTO MORO"," ",""),")",""),"(",""))</f>
        <v>pwkenko12wcp12ftincaseclassic10lsnartomoro</v>
      </c>
      <c r="AD329" s="20" t="e">
        <f>_xlfn.IFNA(MATCH(Table2[[#This Row],[Column2]],[1]!db[NB BM_C_QTY+F],0),"")</f>
        <v>#REF!</v>
      </c>
      <c r="AE329" s="20" t="e">
        <f>_xlfn.IFNA(MATCH(Table2[[#This Row],[Column2]],[2]!Table6[NB BM_C_QTY+F],0),"")</f>
        <v>#REF!</v>
      </c>
      <c r="AF329" s="20" t="e">
        <f>IF(Table2[[#This Row],[NB BM_C_QTY+F]]="",Table2[[#This Row],[KET]],"")</f>
        <v>#REF!</v>
      </c>
      <c r="AG329" s="20" t="e">
        <f>IF(Table2[[#This Row],[Column3]]="","",AJ328)</f>
        <v>#REF!</v>
      </c>
      <c r="AH329" s="20" t="e">
        <f>IF(Table2[[#This Row],[Column3]]="","",AK328)</f>
        <v>#REF!</v>
      </c>
      <c r="AJ329" s="9">
        <v>24</v>
      </c>
      <c r="AK329" s="9" t="s">
        <v>5375</v>
      </c>
      <c r="AL329" s="9" t="s">
        <v>5376</v>
      </c>
      <c r="AM329" s="9" t="s">
        <v>5388</v>
      </c>
    </row>
    <row r="330" spans="1:39">
      <c r="A330" s="14" t="str">
        <f ca="1">IF(Table2[[#This Row],[TT]]&lt;1,"",(COUNT(INDIRECT("a"&amp;ROW(Table2[[#Headers],[//]])&amp;":a"&amp;ROW()-1))+1))</f>
        <v/>
      </c>
      <c r="B330" s="14">
        <v>1</v>
      </c>
      <c r="C330" s="9" t="s">
        <v>2060</v>
      </c>
      <c r="D330" s="16">
        <v>0</v>
      </c>
      <c r="E330" s="16" t="s">
        <v>5111</v>
      </c>
      <c r="F330" s="16" t="e">
        <f>_xlfn.IFNA(Table2[[#This Row],[NB BM_C_QTY+F]],"")</f>
        <v>#REF!</v>
      </c>
      <c r="G330" s="24">
        <f>IF(Table2[[#This Row],[M5B]]="",Table2[[#This Row],[M5B_h]],SUM(Table2[[#This Row],[M5B_h]],Table2[[#This Row],[M5B]]))</f>
        <v>0</v>
      </c>
      <c r="H330" s="18"/>
      <c r="I330" s="94">
        <f>IF(Table2[[#This Row],[M1A]]="",0,Table2[[#This Row],[M1A]]-Table2[[#This Row],[AWAL]]-Table2[[#This Row],[M1MA]]-Table2[[#This Row],[M1KE]])</f>
        <v>0</v>
      </c>
      <c r="J330" s="94">
        <f>SUMIF(Table6[NB BM_C_QTY+F],Table2[[#This Row],[Column2]],Table6[C])</f>
        <v>0</v>
      </c>
      <c r="K330" s="94">
        <f>-1*SUMIF(Table5[CONCAT],Table2[[#This Row],[Column2]],Table5[3])</f>
        <v>0</v>
      </c>
      <c r="L330" s="18"/>
      <c r="M330" s="16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P330" s="9"/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0</v>
      </c>
      <c r="U330" s="20">
        <f>SUM(Table2[[#This Row],[M2B]],Table2[[#This Row],[M2B_h]])</f>
        <v>0</v>
      </c>
      <c r="V330" s="20">
        <f>SUM(Table2[[#This Row],[M3B]],Table2[[#This Row],[M3B_h]])</f>
        <v>0</v>
      </c>
      <c r="W330" s="20">
        <f>SUM(Table2[[#This Row],[M4B]],Table2[[#This Row],[M4B_h]])</f>
        <v>0</v>
      </c>
      <c r="X330" s="20" t="str">
        <f t="shared" si="5"/>
        <v>ARTO MORO</v>
      </c>
      <c r="Y330" s="20" t="e">
        <f>IF(Table2[[#This Row],[NB BM_C_QTY+F]]="",Table2[[#This Row],[Column32]],INDEX([1]!db[QTY X],Table2[[#This Row],[NB BM_C_QTY+F]]))</f>
        <v>#REF!</v>
      </c>
      <c r="Z330" s="20" t="e">
        <f>IF(Table2[[#This Row],[NB BM_C_QTY+F]]="",Table2[[#This Row],[Column33]],INDEX([1]!db[STN X],Table2[[#This Row],[NB BM_C_QTY+F]]))</f>
        <v>#REF!</v>
      </c>
      <c r="AA330" s="20" t="e">
        <f>INDEX([1]!db[SUPPLIER],Table2[[#This Row],[NB BM_C_QTY+F]],0)</f>
        <v>#REF!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</v>
      </c>
      <c r="AC330" s="20" t="str">
        <f>Table2[[#This Row],[CONCAT]]&amp;LOWER(SUBSTITUTE(SUBSTITUTE(SUBSTITUTE(Table2[[#This Row],[KET]]&amp;"ARTO MORO"," ",""),")",""),"(",""))</f>
        <v>pwkenko12wcp12halfclassic24box24setartomoro</v>
      </c>
      <c r="AD330" s="20" t="e">
        <f>_xlfn.IFNA(MATCH(Table2[[#This Row],[Column2]],[1]!db[NB BM_C_QTY+F],0),"")</f>
        <v>#REF!</v>
      </c>
      <c r="AE330" s="20" t="e">
        <f>_xlfn.IFNA(MATCH(Table2[[#This Row],[Column2]],[2]!Table6[NB BM_C_QTY+F],0),"")</f>
        <v>#REF!</v>
      </c>
      <c r="AF330" s="20" t="e">
        <f>IF(Table2[[#This Row],[NB BM_C_QTY+F]]="",Table2[[#This Row],[KET]],"")</f>
        <v>#REF!</v>
      </c>
      <c r="AG330" s="20" t="e">
        <f>IF(Table2[[#This Row],[Column3]]="","",AJ329)</f>
        <v>#REF!</v>
      </c>
      <c r="AH330" s="20" t="e">
        <f>IF(Table2[[#This Row],[Column3]]="","",AK329)</f>
        <v>#REF!</v>
      </c>
      <c r="AJ330" s="9">
        <v>24</v>
      </c>
      <c r="AK330" s="9" t="s">
        <v>5293</v>
      </c>
    </row>
    <row r="331" spans="1:39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4403</v>
      </c>
      <c r="D331" s="16">
        <v>0</v>
      </c>
      <c r="E331" s="16" t="s">
        <v>2034</v>
      </c>
      <c r="F331" s="16" t="e">
        <f>_xlfn.IFNA(Table2[[#This Row],[NB BM_C_QTY+F]],"")</f>
        <v>#REF!</v>
      </c>
      <c r="G331" s="24">
        <f>IF(Table2[[#This Row],[M5B]]="",Table2[[#This Row],[M5B_h]],SUM(Table2[[#This Row],[M5B_h]],Table2[[#This Row],[M5B]]))</f>
        <v>0</v>
      </c>
      <c r="H331" s="19"/>
      <c r="I331" s="94">
        <f>IF(Table2[[#This Row],[M1A]]="",0,Table2[[#This Row],[M1A]]-Table2[[#This Row],[AWAL]]-Table2[[#This Row],[M1MA]]-Table2[[#This Row],[M1KE]])</f>
        <v>0</v>
      </c>
      <c r="J331" s="94">
        <f>SUMIF(Table6[NB BM_C_QTY+F],Table2[[#This Row],[Column2]],Table6[C])</f>
        <v>0</v>
      </c>
      <c r="K331" s="94">
        <f>-1*SUMIF(Table5[CONCAT],Table2[[#This Row],[Column2]],Table5[3])</f>
        <v>0</v>
      </c>
      <c r="L331" s="19"/>
      <c r="M331" s="16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 t="shared" si="5"/>
        <v>ARTO MORO</v>
      </c>
      <c r="Y331" s="20" t="e">
        <f>IF(Table2[[#This Row],[NB BM_C_QTY+F]]="",Table2[[#This Row],[Column32]],INDEX([1]!db[QTY X],Table2[[#This Row],[NB BM_C_QTY+F]]))</f>
        <v>#REF!</v>
      </c>
      <c r="Z331" s="20" t="e">
        <f>IF(Table2[[#This Row],[NB BM_C_QTY+F]]="",Table2[[#This Row],[Column33]],INDEX([1]!db[STN X],Table2[[#This Row],[NB BM_C_QTY+F]]))</f>
        <v>#REF!</v>
      </c>
      <c r="AA331" s="20" t="e">
        <f>INDEX([1]!db[SUPPLIER],Table2[[#This Row],[NB BM_C_QTY+F]],0)</f>
        <v>#REF!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31" s="20" t="str">
        <f>Table2[[#This Row],[CONCAT]]&amp;LOWER(SUBSTITUTE(SUBSTITUTE(SUBSTITUTE(Table2[[#This Row],[KET]]&amp;"ARTO MORO"," ",""),")",""),"(",""))</f>
        <v>pwkenko12wfbc24lsnartomoro</v>
      </c>
      <c r="AD331" s="20" t="e">
        <f>_xlfn.IFNA(MATCH(Table2[[#This Row],[Column2]],[1]!db[NB BM_C_QTY+F],0),"")</f>
        <v>#REF!</v>
      </c>
      <c r="AE331" s="20" t="e">
        <f>_xlfn.IFNA(MATCH(Table2[[#This Row],[Column2]],[2]!Table6[NB BM_C_QTY+F],0),"")</f>
        <v>#REF!</v>
      </c>
      <c r="AF331" s="20" t="e">
        <f>IF(Table2[[#This Row],[NB BM_C_QTY+F]]="",Table2[[#This Row],[KET]],"")</f>
        <v>#REF!</v>
      </c>
      <c r="AG331" s="20" t="e">
        <f>IF(Table2[[#This Row],[Column3]]="","",AJ330)</f>
        <v>#REF!</v>
      </c>
      <c r="AH331" s="20" t="e">
        <f>IF(Table2[[#This Row],[Column3]]="","",AK330)</f>
        <v>#REF!</v>
      </c>
      <c r="AJ331" s="9">
        <v>24</v>
      </c>
      <c r="AK331" s="9" t="s">
        <v>5375</v>
      </c>
      <c r="AL331" s="9" t="s">
        <v>5380</v>
      </c>
      <c r="AM331" s="9" t="s">
        <v>5388</v>
      </c>
    </row>
    <row r="332" spans="1:39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2061</v>
      </c>
      <c r="D332" s="16">
        <v>0</v>
      </c>
      <c r="E332" s="16" t="s">
        <v>5112</v>
      </c>
      <c r="F332" s="16" t="e">
        <f>_xlfn.IFNA(Table2[[#This Row],[NB BM_C_QTY+F]],"")</f>
        <v>#REF!</v>
      </c>
      <c r="G332" s="24">
        <f>IF(Table2[[#This Row],[M5B]]="",Table2[[#This Row],[M5B_h]],SUM(Table2[[#This Row],[M5B_h]],Table2[[#This Row],[M5B]]))</f>
        <v>0</v>
      </c>
      <c r="H332" s="18"/>
      <c r="I332" s="94">
        <f>IF(Table2[[#This Row],[M1A]]="",0,Table2[[#This Row],[M1A]]-Table2[[#This Row],[AWAL]]-Table2[[#This Row],[M1MA]]-Table2[[#This Row],[M1KE]])</f>
        <v>0</v>
      </c>
      <c r="J332" s="94">
        <f>SUMIF(Table6[NB BM_C_QTY+F],Table2[[#This Row],[Column2]],Table6[C])</f>
        <v>0</v>
      </c>
      <c r="K332" s="94">
        <f>-1*SUMIF(Table5[CONCAT],Table2[[#This Row],[Column2]],Table5[3])</f>
        <v>0</v>
      </c>
      <c r="L332" s="18"/>
      <c r="M332" s="16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P332" s="9"/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 t="shared" si="5"/>
        <v>ARTO MORO</v>
      </c>
      <c r="Y332" s="20" t="e">
        <f>IF(Table2[[#This Row],[NB BM_C_QTY+F]]="",Table2[[#This Row],[Column32]],INDEX([1]!db[QTY X],Table2[[#This Row],[NB BM_C_QTY+F]]))</f>
        <v>#REF!</v>
      </c>
      <c r="Z332" s="20" t="e">
        <f>IF(Table2[[#This Row],[NB BM_C_QTY+F]]="",Table2[[#This Row],[Column33]],INDEX([1]!db[STN X],Table2[[#This Row],[NB BM_C_QTY+F]]))</f>
        <v>#REF!</v>
      </c>
      <c r="AA332" s="20" t="e">
        <f>INDEX([1]!db[SUPPLIER],Table2[[#This Row],[NB BM_C_QTY+F]],0)</f>
        <v>#REF!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32" s="20" t="str">
        <f>Table2[[#This Row],[CONCAT]]&amp;LOWER(SUBSTITUTE(SUBSTITUTE(SUBSTITUTE(Table2[[#This Row],[KET]]&amp;"ARTO MORO"," ",""),")",""),"(",""))</f>
        <v>pwkenko24wcp24fclassicpanjang24box6setartomoro</v>
      </c>
      <c r="AD332" s="20" t="e">
        <f>_xlfn.IFNA(MATCH(Table2[[#This Row],[Column2]],[1]!db[NB BM_C_QTY+F],0),"")</f>
        <v>#REF!</v>
      </c>
      <c r="AE332" s="20" t="e">
        <f>_xlfn.IFNA(MATCH(Table2[[#This Row],[Column2]],[2]!Table6[NB BM_C_QTY+F],0),"")</f>
        <v>#REF!</v>
      </c>
      <c r="AF332" s="20" t="e">
        <f>IF(Table2[[#This Row],[NB BM_C_QTY+F]]="",Table2[[#This Row],[KET]],"")</f>
        <v>#REF!</v>
      </c>
      <c r="AG332" s="20" t="e">
        <f>IF(Table2[[#This Row],[Column3]]="","",AJ331)</f>
        <v>#REF!</v>
      </c>
      <c r="AH332" s="20" t="e">
        <f>IF(Table2[[#This Row],[Column3]]="","",AK331)</f>
        <v>#REF!</v>
      </c>
      <c r="AJ332" s="9">
        <v>80</v>
      </c>
    </row>
    <row r="333" spans="1:39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2372</v>
      </c>
      <c r="D333" s="16">
        <v>0</v>
      </c>
      <c r="E333" s="16">
        <v>80</v>
      </c>
      <c r="F333" s="16" t="e">
        <f>_xlfn.IFNA(Table2[[#This Row],[NB BM_C_QTY+F]],"")</f>
        <v>#REF!</v>
      </c>
      <c r="G333" s="24">
        <f>IF(Table2[[#This Row],[M5B]]="",Table2[[#This Row],[M5B_h]],SUM(Table2[[#This Row],[M5B_h]],Table2[[#This Row],[M5B]]))</f>
        <v>0</v>
      </c>
      <c r="H333" s="19"/>
      <c r="I333" s="94">
        <f>IF(Table2[[#This Row],[M1A]]="",0,Table2[[#This Row],[M1A]]-Table2[[#This Row],[AWAL]]-Table2[[#This Row],[M1MA]]-Table2[[#This Row],[M1KE]])</f>
        <v>0</v>
      </c>
      <c r="J333" s="94">
        <f>SUMIF(Table6[NB BM_C_QTY+F],Table2[[#This Row],[Column2]],Table6[C])</f>
        <v>0</v>
      </c>
      <c r="K333" s="94">
        <f>-1*SUMIF(Table5[CONCAT],Table2[[#This Row],[Column2]],Table5[3])</f>
        <v>0</v>
      </c>
      <c r="L333" s="19"/>
      <c r="M333" s="17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 t="shared" si="5"/>
        <v>ARTO MORO</v>
      </c>
      <c r="Y333" s="20" t="e">
        <f>IF(Table2[[#This Row],[NB BM_C_QTY+F]]="",Table2[[#This Row],[Column32]],INDEX([1]!db[QTY X],Table2[[#This Row],[NB BM_C_QTY+F]]))</f>
        <v>#REF!</v>
      </c>
      <c r="Z333" s="20" t="e">
        <f>IF(Table2[[#This Row],[NB BM_C_QTY+F]]="",Table2[[#This Row],[Column33]],INDEX([1]!db[STN X],Table2[[#This Row],[NB BM_C_QTY+F]]))</f>
        <v>#REF!</v>
      </c>
      <c r="AA333" s="20" t="e">
        <f>INDEX([1]!db[SUPPLIER],Table2[[#This Row],[NB BM_C_QTY+F]],0)</f>
        <v>#REF!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33" s="20" t="str">
        <f>Table2[[#This Row],[CONCAT]]&amp;LOWER(SUBSTITUTE(SUBSTITUTE(SUBSTITUTE(Table2[[#This Row],[KET]]&amp;"ARTO MORO"," ",""),")",""),"(",""))</f>
        <v>pwkenko36f80artomoro</v>
      </c>
      <c r="AD333" s="20" t="e">
        <f>_xlfn.IFNA(MATCH(Table2[[#This Row],[Column2]],[1]!db[NB BM_C_QTY+F],0),"")</f>
        <v>#REF!</v>
      </c>
      <c r="AE333" s="20" t="e">
        <f>_xlfn.IFNA(MATCH(Table2[[#This Row],[Column2]],[2]!Table6[NB BM_C_QTY+F],0),"")</f>
        <v>#REF!</v>
      </c>
      <c r="AF333" s="20" t="e">
        <f>IF(Table2[[#This Row],[NB BM_C_QTY+F]]="",Table2[[#This Row],[KET]],"")</f>
        <v>#REF!</v>
      </c>
      <c r="AG333" s="20" t="e">
        <f>IF(Table2[[#This Row],[Column3]]="","",AJ332)</f>
        <v>#REF!</v>
      </c>
      <c r="AH333" s="20" t="e">
        <f>IF(Table2[[#This Row],[Column3]]="","",AK332)</f>
        <v>#REF!</v>
      </c>
      <c r="AJ333" s="9">
        <v>80</v>
      </c>
    </row>
    <row r="334" spans="1:39">
      <c r="A334" s="9" t="str">
        <f ca="1">IF(Table2[[#This Row],[TT]]&lt;1,"",(COUNT(INDIRECT("a"&amp;ROW(Table2[[#Headers],[//]])&amp;":a"&amp;ROW()-1))+1))</f>
        <v/>
      </c>
      <c r="B334" s="9">
        <v>1</v>
      </c>
      <c r="C334" s="9" t="s">
        <v>2422</v>
      </c>
      <c r="D334" s="16">
        <v>0</v>
      </c>
      <c r="E334" s="16">
        <v>80</v>
      </c>
      <c r="F334" s="16" t="e">
        <f>_xlfn.IFNA(Table2[[#This Row],[NB BM_C_QTY+F]],"")</f>
        <v>#REF!</v>
      </c>
      <c r="G334" s="24">
        <f>IF(Table2[[#This Row],[M5B]]="",Table2[[#This Row],[M5B_h]],SUM(Table2[[#This Row],[M5B_h]],Table2[[#This Row],[M5B]]))</f>
        <v>0</v>
      </c>
      <c r="H334" s="18"/>
      <c r="I334" s="94">
        <f>IF(Table2[[#This Row],[M1A]]="",0,Table2[[#This Row],[M1A]]-Table2[[#This Row],[AWAL]]-Table2[[#This Row],[M1MA]]-Table2[[#This Row],[M1KE]])</f>
        <v>0</v>
      </c>
      <c r="J334" s="94">
        <f>SUMIF(Table6[NB BM_C_QTY+F],Table2[[#This Row],[Column2]],Table6[C])</f>
        <v>0</v>
      </c>
      <c r="K334" s="94">
        <f>-1*SUMIF(Table5[CONCAT],Table2[[#This Row],[Column2]],Table5[3])</f>
        <v>0</v>
      </c>
      <c r="L334" s="18"/>
      <c r="M334" s="16" t="str">
        <f>IF(Table2[[#This Row],[M2A]]="","",SUM(Table2[[#This Row],[M2A]]-Table2[[#This Row],[M2B_h]]))</f>
        <v/>
      </c>
      <c r="O334" s="16" t="str">
        <f>IF(Table2[[#This Row],[M3A]]="","",SUM(Table2[[#This Row],[M3A]]-Table2[[#This Row],[M3B_h]]))</f>
        <v/>
      </c>
      <c r="P334" s="25"/>
      <c r="Q334" s="16" t="str">
        <f>IF(Table2[[#This Row],[M4A]]="","",SUM(Table2[[#This Row],[M4A]]-Table2[[#This Row],[M4B_h]]))</f>
        <v/>
      </c>
      <c r="S334" s="16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 t="shared" si="5"/>
        <v>ARTO MORO</v>
      </c>
      <c r="Y334" s="20" t="e">
        <f>IF(Table2[[#This Row],[NB BM_C_QTY+F]]="",Table2[[#This Row],[Column32]],INDEX([1]!db[QTY X],Table2[[#This Row],[NB BM_C_QTY+F]]))</f>
        <v>#REF!</v>
      </c>
      <c r="Z334" s="20" t="e">
        <f>IF(Table2[[#This Row],[NB BM_C_QTY+F]]="",Table2[[#This Row],[Column33]],INDEX([1]!db[STN X],Table2[[#This Row],[NB BM_C_QTY+F]]))</f>
        <v>#REF!</v>
      </c>
      <c r="AA334" s="20" t="e">
        <f>INDEX([1]!db[SUPPLIER],Table2[[#This Row],[NB BM_C_QTY+F]],0)</f>
        <v>#REF!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34" s="20" t="str">
        <f>Table2[[#This Row],[CONCAT]]&amp;LOWER(SUBSTITUTE(SUBSTITUTE(SUBSTITUTE(Table2[[#This Row],[KET]]&amp;"ARTO MORO"," ",""),")",""),"(",""))</f>
        <v>pwkenko36w80artomoro</v>
      </c>
      <c r="AD334" s="20" t="e">
        <f>_xlfn.IFNA(MATCH(Table2[[#This Row],[Column2]],[1]!db[NB BM_C_QTY+F],0),"")</f>
        <v>#REF!</v>
      </c>
      <c r="AE334" s="20" t="e">
        <f>_xlfn.IFNA(MATCH(Table2[[#This Row],[Column2]],[2]!Table6[NB BM_C_QTY+F],0),"")</f>
        <v>#REF!</v>
      </c>
      <c r="AF334" s="20" t="e">
        <f>IF(Table2[[#This Row],[NB BM_C_QTY+F]]="",Table2[[#This Row],[KET]],"")</f>
        <v>#REF!</v>
      </c>
      <c r="AG334" s="20" t="e">
        <f>IF(Table2[[#This Row],[Column3]]="","",AJ333)</f>
        <v>#REF!</v>
      </c>
      <c r="AH334" s="20" t="e">
        <f>IF(Table2[[#This Row],[Column3]]="","",AK333)</f>
        <v>#REF!</v>
      </c>
      <c r="AJ334" s="9">
        <v>180</v>
      </c>
      <c r="AK334" s="9" t="s">
        <v>5300</v>
      </c>
    </row>
    <row r="335" spans="1:39">
      <c r="A335" s="14">
        <f ca="1">IF(Table2[[#This Row],[TT]]&lt;1,"",(COUNT(INDIRECT("a"&amp;ROW(Table2[[#Headers],[//]])&amp;":a"&amp;ROW()-1))+1))</f>
        <v>119</v>
      </c>
      <c r="B335" s="14"/>
      <c r="C335" s="9" t="s">
        <v>4531</v>
      </c>
      <c r="D335" s="16">
        <v>3</v>
      </c>
      <c r="E335" s="16" t="s">
        <v>2170</v>
      </c>
      <c r="F335" s="16" t="e">
        <f>_xlfn.IFNA(Table2[[#This Row],[NB BM_C_QTY+F]],"")</f>
        <v>#REF!</v>
      </c>
      <c r="G335" s="24">
        <f>IF(Table2[[#This Row],[M5B]]="",Table2[[#This Row],[M5B_h]],SUM(Table2[[#This Row],[M5B_h]],Table2[[#This Row],[M5B]]))</f>
        <v>1</v>
      </c>
      <c r="H335" s="19"/>
      <c r="I335" s="94">
        <f>IF(Table2[[#This Row],[M1A]]="",0,Table2[[#This Row],[M1A]]-Table2[[#This Row],[AWAL]]-Table2[[#This Row],[M1MA]]-Table2[[#This Row],[M1KE]])</f>
        <v>0</v>
      </c>
      <c r="J335" s="94">
        <f>SUMIF(Table6[NB BM_C_QTY+F],Table2[[#This Row],[Column2]],Table6[C])</f>
        <v>0</v>
      </c>
      <c r="K335" s="94">
        <f>-1*SUMIF(Table5[CONCAT],Table2[[#This Row],[Column2]],Table5[3])</f>
        <v>-2</v>
      </c>
      <c r="L335" s="19"/>
      <c r="M335" s="17" t="str">
        <f>IF(Table2[[#This Row],[M2A]]="","",SUM(Table2[[#This Row],[M2A]]-Table2[[#This Row],[M2B_h]]))</f>
        <v/>
      </c>
      <c r="O335" s="17" t="str">
        <f>IF(Table2[[#This Row],[M3A]]="","",SUM(Table2[[#This Row],[M3A]]-Table2[[#This Row],[M3B_h]]))</f>
        <v/>
      </c>
      <c r="P335" s="25"/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1</v>
      </c>
      <c r="U335" s="20">
        <f>SUM(Table2[[#This Row],[M2B]],Table2[[#This Row],[M2B_h]])</f>
        <v>1</v>
      </c>
      <c r="V335" s="20">
        <f>SUM(Table2[[#This Row],[M3B]],Table2[[#This Row],[M3B_h]])</f>
        <v>1</v>
      </c>
      <c r="W335" s="20">
        <f>SUM(Table2[[#This Row],[M4B]],Table2[[#This Row],[M4B_h]])</f>
        <v>1</v>
      </c>
      <c r="X335" s="20" t="str">
        <f t="shared" si="5"/>
        <v>ARTO MORO</v>
      </c>
      <c r="Y335" s="20" t="e">
        <f>IF(Table2[[#This Row],[NB BM_C_QTY+F]]="",Table2[[#This Row],[Column32]],INDEX([1]!db[QTY X],Table2[[#This Row],[NB BM_C_QTY+F]]))</f>
        <v>#REF!</v>
      </c>
      <c r="Z335" s="20" t="e">
        <f>IF(Table2[[#This Row],[NB BM_C_QTY+F]]="",Table2[[#This Row],[Column33]],INDEX([1]!db[STN X],Table2[[#This Row],[NB BM_C_QTY+F]]))</f>
        <v>#REF!</v>
      </c>
      <c r="AA335" s="20" t="e">
        <f>INDEX([1]!db[SUPPLIER],Table2[[#This Row],[NB BM_C_QTY+F]],0)</f>
        <v>#REF!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335" s="20" t="str">
        <f>Table2[[#This Row],[CONCAT]]&amp;LOWER(SUBSTITUTE(SUBSTITUTE(SUBSTITUTE(Table2[[#This Row],[KET]]&amp;"ARTO MORO"," ",""),")",""),"(",""))</f>
        <v>sampulboxybatik180pcsartomoro</v>
      </c>
      <c r="AD335" s="20" t="e">
        <f>_xlfn.IFNA(MATCH(Table2[[#This Row],[Column2]],[1]!db[NB BM_C_QTY+F],0),"")</f>
        <v>#REF!</v>
      </c>
      <c r="AE335" s="20" t="e">
        <f>_xlfn.IFNA(MATCH(Table2[[#This Row],[Column2]],[2]!Table6[NB BM_C_QTY+F],0),"")</f>
        <v>#REF!</v>
      </c>
      <c r="AF335" s="20" t="e">
        <f>IF(Table2[[#This Row],[NB BM_C_QTY+F]]="",Table2[[#This Row],[KET]],"")</f>
        <v>#REF!</v>
      </c>
      <c r="AG335" s="20" t="e">
        <f>IF(Table2[[#This Row],[Column3]]="","",AJ334)</f>
        <v>#REF!</v>
      </c>
      <c r="AH335" s="20" t="e">
        <f>IF(Table2[[#This Row],[Column3]]="","",AK334)</f>
        <v>#REF!</v>
      </c>
      <c r="AJ335" s="9">
        <v>240</v>
      </c>
      <c r="AK335" s="9" t="s">
        <v>5300</v>
      </c>
    </row>
    <row r="336" spans="1:39">
      <c r="A336" s="14">
        <f ca="1">IF(Table2[[#This Row],[TT]]&lt;1,"",(COUNT(INDIRECT("a"&amp;ROW(Table2[[#Headers],[//]])&amp;":a"&amp;ROW()-1))+1))</f>
        <v>120</v>
      </c>
      <c r="B336" s="14"/>
      <c r="C336" s="9" t="s">
        <v>4532</v>
      </c>
      <c r="D336" s="16">
        <v>2</v>
      </c>
      <c r="E336" s="16" t="s">
        <v>2158</v>
      </c>
      <c r="F336" s="16" t="e">
        <f>_xlfn.IFNA(Table2[[#This Row],[NB BM_C_QTY+F]],"")</f>
        <v>#REF!</v>
      </c>
      <c r="G336" s="24">
        <f>IF(Table2[[#This Row],[M5B]]="",Table2[[#This Row],[M5B_h]],SUM(Table2[[#This Row],[M5B_h]],Table2[[#This Row],[M5B]]))</f>
        <v>2</v>
      </c>
      <c r="H336" s="19"/>
      <c r="I336" s="94">
        <f>IF(Table2[[#This Row],[M1A]]="",0,Table2[[#This Row],[M1A]]-Table2[[#This Row],[AWAL]]-Table2[[#This Row],[M1MA]]-Table2[[#This Row],[M1KE]])</f>
        <v>0</v>
      </c>
      <c r="J336" s="94">
        <f>SUMIF(Table6[NB BM_C_QTY+F],Table2[[#This Row],[Column2]],Table6[C])</f>
        <v>0</v>
      </c>
      <c r="K336" s="94">
        <f>-1*SUMIF(Table5[CONCAT],Table2[[#This Row],[Column2]],Table5[3])</f>
        <v>0</v>
      </c>
      <c r="L336" s="19"/>
      <c r="M336" s="17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P336" s="25"/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2</v>
      </c>
      <c r="U336" s="20">
        <f>SUM(Table2[[#This Row],[M2B]],Table2[[#This Row],[M2B_h]])</f>
        <v>2</v>
      </c>
      <c r="V336" s="20">
        <f>SUM(Table2[[#This Row],[M3B]],Table2[[#This Row],[M3B_h]])</f>
        <v>2</v>
      </c>
      <c r="W336" s="20">
        <f>SUM(Table2[[#This Row],[M4B]],Table2[[#This Row],[M4B_h]])</f>
        <v>2</v>
      </c>
      <c r="X336" s="20" t="str">
        <f t="shared" si="5"/>
        <v>ARTO MORO</v>
      </c>
      <c r="Y336" s="20" t="e">
        <f>IF(Table2[[#This Row],[NB BM_C_QTY+F]]="",Table2[[#This Row],[Column32]],INDEX([1]!db[QTY X],Table2[[#This Row],[NB BM_C_QTY+F]]))</f>
        <v>#REF!</v>
      </c>
      <c r="Z336" s="20" t="e">
        <f>IF(Table2[[#This Row],[NB BM_C_QTY+F]]="",Table2[[#This Row],[Column33]],INDEX([1]!db[STN X],Table2[[#This Row],[NB BM_C_QTY+F]]))</f>
        <v>#REF!</v>
      </c>
      <c r="AA336" s="20" t="e">
        <f>INDEX([1]!db[SUPPLIER],Table2[[#This Row],[NB BM_C_QTY+F]],0)</f>
        <v>#REF!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336" s="20" t="str">
        <f>Table2[[#This Row],[CONCAT]]&amp;LOWER(SUBSTITUTE(SUBSTITUTE(SUBSTITUTE(Table2[[#This Row],[KET]]&amp;"ARTO MORO"," ",""),")",""),"(",""))</f>
        <v>sampulkwartobatik240pcsartomoro</v>
      </c>
      <c r="AD336" s="20" t="e">
        <f>_xlfn.IFNA(MATCH(Table2[[#This Row],[Column2]],[1]!db[NB BM_C_QTY+F],0),"")</f>
        <v>#REF!</v>
      </c>
      <c r="AE336" s="20" t="e">
        <f>_xlfn.IFNA(MATCH(Table2[[#This Row],[Column2]],[2]!Table6[NB BM_C_QTY+F],0),"")</f>
        <v>#REF!</v>
      </c>
      <c r="AF336" s="20" t="e">
        <f>IF(Table2[[#This Row],[NB BM_C_QTY+F]]="",Table2[[#This Row],[KET]],"")</f>
        <v>#REF!</v>
      </c>
      <c r="AG336" s="20" t="e">
        <f>IF(Table2[[#This Row],[Column3]]="","",AJ335)</f>
        <v>#REF!</v>
      </c>
      <c r="AH336" s="20" t="e">
        <f>IF(Table2[[#This Row],[Column3]]="","",AK335)</f>
        <v>#REF!</v>
      </c>
      <c r="AJ336" s="9">
        <v>6</v>
      </c>
      <c r="AK336" s="9" t="s">
        <v>5375</v>
      </c>
      <c r="AL336" s="9" t="s">
        <v>5376</v>
      </c>
      <c r="AM336" s="9" t="s">
        <v>5388</v>
      </c>
    </row>
    <row r="337" spans="1:39">
      <c r="A337" s="9">
        <f ca="1">IF(Table2[[#This Row],[TT]]&lt;1,"",(COUNT(INDIRECT("a"&amp;ROW(Table2[[#Headers],[//]])&amp;":a"&amp;ROW()-1))+1))</f>
        <v>121</v>
      </c>
      <c r="B337" s="9">
        <v>1</v>
      </c>
      <c r="C337" s="9" t="s">
        <v>4088</v>
      </c>
      <c r="D337" s="16">
        <v>6</v>
      </c>
      <c r="E337" s="16" t="s">
        <v>5026</v>
      </c>
      <c r="F337" s="16" t="e">
        <f>_xlfn.IFNA(Table2[[#This Row],[NB BM_C_QTY+F]],"")</f>
        <v>#REF!</v>
      </c>
      <c r="G337" s="24">
        <f>IF(Table2[[#This Row],[M5B]]="",Table2[[#This Row],[M5B_h]],SUM(Table2[[#This Row],[M5B_h]],Table2[[#This Row],[M5B]]))</f>
        <v>6</v>
      </c>
      <c r="H337" s="18"/>
      <c r="I337" s="94">
        <f>IF(Table2[[#This Row],[M1A]]="",0,Table2[[#This Row],[M1A]]-Table2[[#This Row],[AWAL]]-Table2[[#This Row],[M1MA]]-Table2[[#This Row],[M1KE]])</f>
        <v>0</v>
      </c>
      <c r="J337" s="94">
        <f>SUMIF(Table6[NB BM_C_QTY+F],Table2[[#This Row],[Column2]],Table6[C])</f>
        <v>0</v>
      </c>
      <c r="K337" s="94">
        <f>-1*SUMIF(Table5[CONCAT],Table2[[#This Row],[Column2]],Table5[3])</f>
        <v>0</v>
      </c>
      <c r="L337" s="18"/>
      <c r="M337" s="16" t="str">
        <f>IF(Table2[[#This Row],[M2A]]="","",SUM(Table2[[#This Row],[M2A]]-Table2[[#This Row],[M2B_h]]))</f>
        <v/>
      </c>
      <c r="O337" s="16" t="str">
        <f>IF(Table2[[#This Row],[M3A]]="","",SUM(Table2[[#This Row],[M3A]]-Table2[[#This Row],[M3B_h]]))</f>
        <v/>
      </c>
      <c r="P337" s="25"/>
      <c r="Q337" s="16" t="str">
        <f>IF(Table2[[#This Row],[M4A]]="","",SUM(Table2[[#This Row],[M4A]]-Table2[[#This Row],[M4B_h]]))</f>
        <v/>
      </c>
      <c r="S337" s="16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6</v>
      </c>
      <c r="U337" s="20">
        <f>SUM(Table2[[#This Row],[M2B]],Table2[[#This Row],[M2B_h]])</f>
        <v>6</v>
      </c>
      <c r="V337" s="20">
        <f>SUM(Table2[[#This Row],[M3B]],Table2[[#This Row],[M3B_h]])</f>
        <v>6</v>
      </c>
      <c r="W337" s="20">
        <f>SUM(Table2[[#This Row],[M4B]],Table2[[#This Row],[M4B_h]])</f>
        <v>6</v>
      </c>
      <c r="X337" s="20" t="str">
        <f t="shared" si="5"/>
        <v>ARTO MORO</v>
      </c>
      <c r="Y337" s="20" t="e">
        <f>IF(Table2[[#This Row],[NB BM_C_QTY+F]]="",Table2[[#This Row],[Column32]],INDEX([1]!db[QTY X],Table2[[#This Row],[NB BM_C_QTY+F]]))</f>
        <v>#REF!</v>
      </c>
      <c r="Z337" s="20" t="e">
        <f>IF(Table2[[#This Row],[NB BM_C_QTY+F]]="",Table2[[#This Row],[Column33]],INDEX([1]!db[STN X],Table2[[#This Row],[NB BM_C_QTY+F]]))</f>
        <v>#REF!</v>
      </c>
      <c r="AA337" s="20" t="e">
        <f>INDEX([1]!db[SUPPLIER],Table2[[#This Row],[NB BM_C_QTY+F]],0)</f>
        <v>#REF!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37" s="20" t="str">
        <f>Table2[[#This Row],[CONCAT]]&amp;LOWER(SUBSTITUTE(SUBSTITUTE(SUBSTITUTE(Table2[[#This Row],[KET]]&amp;"ARTO MORO"," ",""),")",""),"(",""))</f>
        <v>spidol12wbrushpendbp12wkenko6box24setartomoro</v>
      </c>
      <c r="AD337" s="20" t="e">
        <f>_xlfn.IFNA(MATCH(Table2[[#This Row],[Column2]],[1]!db[NB BM_C_QTY+F],0),"")</f>
        <v>#REF!</v>
      </c>
      <c r="AE337" s="20" t="e">
        <f>_xlfn.IFNA(MATCH(Table2[[#This Row],[Column2]],[2]!Table6[NB BM_C_QTY+F],0),"")</f>
        <v>#REF!</v>
      </c>
      <c r="AF337" s="20" t="e">
        <f>IF(Table2[[#This Row],[NB BM_C_QTY+F]]="",Table2[[#This Row],[KET]],"")</f>
        <v>#REF!</v>
      </c>
      <c r="AG337" s="20" t="e">
        <f>IF(Table2[[#This Row],[Column3]]="","",AJ336)</f>
        <v>#REF!</v>
      </c>
      <c r="AH337" s="20" t="e">
        <f>IF(Table2[[#This Row],[Column3]]="","",AK336)</f>
        <v>#REF!</v>
      </c>
      <c r="AJ337" s="9">
        <v>6</v>
      </c>
      <c r="AK337" s="9" t="s">
        <v>5375</v>
      </c>
      <c r="AL337" s="9" t="s">
        <v>5394</v>
      </c>
      <c r="AM337" s="9" t="s">
        <v>5388</v>
      </c>
    </row>
    <row r="338" spans="1:39">
      <c r="A338" s="9">
        <f ca="1">IF(Table2[[#This Row],[TT]]&lt;1,"",(COUNT(INDIRECT("a"&amp;ROW(Table2[[#Headers],[//]])&amp;":a"&amp;ROW()-1))+1))</f>
        <v>122</v>
      </c>
      <c r="B338" s="9">
        <v>1</v>
      </c>
      <c r="C338" s="9" t="s">
        <v>4089</v>
      </c>
      <c r="D338" s="16">
        <v>1</v>
      </c>
      <c r="E338" s="16" t="s">
        <v>5054</v>
      </c>
      <c r="F338" s="16" t="e">
        <f>_xlfn.IFNA(Table2[[#This Row],[NB BM_C_QTY+F]],"")</f>
        <v>#REF!</v>
      </c>
      <c r="G338" s="24">
        <f>IF(Table2[[#This Row],[M5B]]="",Table2[[#This Row],[M5B_h]],SUM(Table2[[#This Row],[M5B_h]],Table2[[#This Row],[M5B]]))</f>
        <v>1</v>
      </c>
      <c r="H338" s="18"/>
      <c r="I338" s="94">
        <f>IF(Table2[[#This Row],[M1A]]="",0,Table2[[#This Row],[M1A]]-Table2[[#This Row],[AWAL]]-Table2[[#This Row],[M1MA]]-Table2[[#This Row],[M1KE]])</f>
        <v>0</v>
      </c>
      <c r="J338" s="94">
        <f>SUMIF(Table6[NB BM_C_QTY+F],Table2[[#This Row],[Column2]],Table6[C])</f>
        <v>0</v>
      </c>
      <c r="K338" s="94">
        <f>-1*SUMIF(Table5[CONCAT],Table2[[#This Row],[Column2]],Table5[3])</f>
        <v>0</v>
      </c>
      <c r="L338" s="18"/>
      <c r="M338" s="16" t="str">
        <f>IF(Table2[[#This Row],[M2A]]="","",SUM(Table2[[#This Row],[M2A]]-Table2[[#This Row],[M2B_h]]))</f>
        <v/>
      </c>
      <c r="O338" s="16" t="str">
        <f>IF(Table2[[#This Row],[M3A]]="","",SUM(Table2[[#This Row],[M3A]]-Table2[[#This Row],[M3B_h]]))</f>
        <v/>
      </c>
      <c r="P338" s="25"/>
      <c r="Q338" s="16" t="str">
        <f>IF(Table2[[#This Row],[M4A]]="","",SUM(Table2[[#This Row],[M4A]]-Table2[[#This Row],[M4B_h]]))</f>
        <v/>
      </c>
      <c r="S338" s="16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1</v>
      </c>
      <c r="U338" s="20">
        <f>SUM(Table2[[#This Row],[M2B]],Table2[[#This Row],[M2B_h]])</f>
        <v>1</v>
      </c>
      <c r="V338" s="20">
        <f>SUM(Table2[[#This Row],[M3B]],Table2[[#This Row],[M3B_h]])</f>
        <v>1</v>
      </c>
      <c r="W338" s="20">
        <f>SUM(Table2[[#This Row],[M4B]],Table2[[#This Row],[M4B_h]])</f>
        <v>1</v>
      </c>
      <c r="X338" s="20" t="str">
        <f t="shared" si="5"/>
        <v>ARTO MORO</v>
      </c>
      <c r="Y338" s="20" t="e">
        <f>IF(Table2[[#This Row],[NB BM_C_QTY+F]]="",Table2[[#This Row],[Column32]],INDEX([1]!db[QTY X],Table2[[#This Row],[NB BM_C_QTY+F]]))</f>
        <v>#REF!</v>
      </c>
      <c r="Z338" s="20" t="e">
        <f>IF(Table2[[#This Row],[NB BM_C_QTY+F]]="",Table2[[#This Row],[Column33]],INDEX([1]!db[STN X],Table2[[#This Row],[NB BM_C_QTY+F]]))</f>
        <v>#REF!</v>
      </c>
      <c r="AA338" s="20" t="e">
        <f>INDEX([1]!db[SUPPLIER],Table2[[#This Row],[NB BM_C_QTY+F]],0)</f>
        <v>#REF!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38" s="20" t="str">
        <f>Table2[[#This Row],[CONCAT]]&amp;LOWER(SUBSTITUTE(SUBSTITUTE(SUBSTITUTE(Table2[[#This Row],[KET]]&amp;"ARTO MORO"," ",""),")",""),"(",""))</f>
        <v>spidol24wbrushpendbp24wkenko6box12setartomoro</v>
      </c>
      <c r="AD338" s="20" t="e">
        <f>_xlfn.IFNA(MATCH(Table2[[#This Row],[Column2]],[1]!db[NB BM_C_QTY+F],0),"")</f>
        <v>#REF!</v>
      </c>
      <c r="AE338" s="20" t="e">
        <f>_xlfn.IFNA(MATCH(Table2[[#This Row],[Column2]],[2]!Table6[NB BM_C_QTY+F],0),"")</f>
        <v>#REF!</v>
      </c>
      <c r="AF338" s="20" t="e">
        <f>IF(Table2[[#This Row],[NB BM_C_QTY+F]]="",Table2[[#This Row],[KET]],"")</f>
        <v>#REF!</v>
      </c>
      <c r="AG338" s="20" t="e">
        <f>IF(Table2[[#This Row],[Column3]]="","",AJ337)</f>
        <v>#REF!</v>
      </c>
      <c r="AH338" s="20" t="e">
        <f>IF(Table2[[#This Row],[Column3]]="","",AK337)</f>
        <v>#REF!</v>
      </c>
      <c r="AJ338" s="9">
        <v>144</v>
      </c>
      <c r="AK338" s="9" t="s">
        <v>5293</v>
      </c>
    </row>
    <row r="339" spans="1:39">
      <c r="A339" s="9">
        <f ca="1">IF(Table2[[#This Row],[TT]]&lt;1,"",(COUNT(INDIRECT("a"&amp;ROW(Table2[[#Headers],[//]])&amp;":a"&amp;ROW()-1))+1))</f>
        <v>123</v>
      </c>
      <c r="B339" s="9">
        <v>1</v>
      </c>
      <c r="C339" s="9" t="s">
        <v>2594</v>
      </c>
      <c r="D339" s="16">
        <v>2</v>
      </c>
      <c r="E339" s="16" t="s">
        <v>2108</v>
      </c>
      <c r="F339" s="16" t="e">
        <f>_xlfn.IFNA(Table2[[#This Row],[NB BM_C_QTY+F]],"")</f>
        <v>#REF!</v>
      </c>
      <c r="G339" s="24">
        <f>IF(Table2[[#This Row],[M5B]]="",Table2[[#This Row],[M5B_h]],SUM(Table2[[#This Row],[M5B_h]],Table2[[#This Row],[M5B]]))</f>
        <v>2</v>
      </c>
      <c r="H339" s="18"/>
      <c r="I339" s="94">
        <f>IF(Table2[[#This Row],[M1A]]="",0,Table2[[#This Row],[M1A]]-Table2[[#This Row],[AWAL]]-Table2[[#This Row],[M1MA]]-Table2[[#This Row],[M1KE]])</f>
        <v>0</v>
      </c>
      <c r="J339" s="94">
        <f>SUMIF(Table6[NB BM_C_QTY+F],Table2[[#This Row],[Column2]],Table6[C])</f>
        <v>0</v>
      </c>
      <c r="K339" s="94">
        <f>-1*SUMIF(Table5[CONCAT],Table2[[#This Row],[Column2]],Table5[3])</f>
        <v>0</v>
      </c>
      <c r="L339" s="18"/>
      <c r="M339" s="16" t="str">
        <f>IF(Table2[[#This Row],[M2A]]="","",SUM(Table2[[#This Row],[M2A]]-Table2[[#This Row],[M2B_h]]))</f>
        <v/>
      </c>
      <c r="O339" s="16" t="str">
        <f>IF(Table2[[#This Row],[M3A]]="","",SUM(Table2[[#This Row],[M3A]]-Table2[[#This Row],[M3B_h]]))</f>
        <v/>
      </c>
      <c r="P339" s="9"/>
      <c r="Q339" s="16" t="str">
        <f>IF(Table2[[#This Row],[M4A]]="","",SUM(Table2[[#This Row],[M4A]]-Table2[[#This Row],[M4B_h]]))</f>
        <v/>
      </c>
      <c r="S339" s="16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2</v>
      </c>
      <c r="U339" s="20">
        <f>SUM(Table2[[#This Row],[M2B]],Table2[[#This Row],[M2B_h]])</f>
        <v>2</v>
      </c>
      <c r="V339" s="20">
        <f>SUM(Table2[[#This Row],[M3B]],Table2[[#This Row],[M3B_h]])</f>
        <v>2</v>
      </c>
      <c r="W339" s="20">
        <f>SUM(Table2[[#This Row],[M4B]],Table2[[#This Row],[M4B_h]])</f>
        <v>2</v>
      </c>
      <c r="X339" s="20" t="str">
        <f t="shared" si="5"/>
        <v>ARTO MORO</v>
      </c>
      <c r="Y339" s="20" t="e">
        <f>IF(Table2[[#This Row],[NB BM_C_QTY+F]]="",Table2[[#This Row],[Column32]],INDEX([1]!db[QTY X],Table2[[#This Row],[NB BM_C_QTY+F]]))</f>
        <v>#REF!</v>
      </c>
      <c r="Z339" s="20" t="e">
        <f>IF(Table2[[#This Row],[NB BM_C_QTY+F]]="",Table2[[#This Row],[Column33]],INDEX([1]!db[STN X],Table2[[#This Row],[NB BM_C_QTY+F]]))</f>
        <v>#REF!</v>
      </c>
      <c r="AA339" s="20" t="e">
        <f>INDEX([1]!db[SUPPLIER],Table2[[#This Row],[NB BM_C_QTY+F]],0)</f>
        <v>#REF!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339" s="20" t="str">
        <f>Table2[[#This Row],[CONCAT]]&amp;LOWER(SUBSTITUTE(SUBSTITUTE(SUBSTITUTE(Table2[[#This Row],[KET]]&amp;"ARTO MORO"," ",""),")",""),"(",""))</f>
        <v>spidolcolormarkerkenkohj144lsnartomoro</v>
      </c>
      <c r="AD339" s="20" t="e">
        <f>_xlfn.IFNA(MATCH(Table2[[#This Row],[Column2]],[1]!db[NB BM_C_QTY+F],0),"")</f>
        <v>#REF!</v>
      </c>
      <c r="AE339" s="20" t="e">
        <f>_xlfn.IFNA(MATCH(Table2[[#This Row],[Column2]],[2]!Table6[NB BM_C_QTY+F],0),"")</f>
        <v>#REF!</v>
      </c>
      <c r="AF339" s="20" t="e">
        <f>IF(Table2[[#This Row],[NB BM_C_QTY+F]]="",Table2[[#This Row],[KET]],"")</f>
        <v>#REF!</v>
      </c>
      <c r="AG339" s="20" t="e">
        <f>IF(Table2[[#This Row],[Column3]]="","",AJ338)</f>
        <v>#REF!</v>
      </c>
      <c r="AH339" s="20" t="e">
        <f>IF(Table2[[#This Row],[Column3]]="","",AK338)</f>
        <v>#REF!</v>
      </c>
      <c r="AJ339" s="9">
        <v>72</v>
      </c>
      <c r="AK339" s="9" t="s">
        <v>5293</v>
      </c>
    </row>
    <row r="340" spans="1:39">
      <c r="A340" s="9">
        <f ca="1">IF(Table2[[#This Row],[TT]]&lt;1,"",(COUNT(INDIRECT("a"&amp;ROW(Table2[[#Headers],[//]])&amp;":a"&amp;ROW()-1))+1))</f>
        <v>124</v>
      </c>
      <c r="B340" s="9">
        <v>1</v>
      </c>
      <c r="C340" s="9" t="s">
        <v>2595</v>
      </c>
      <c r="D340" s="16">
        <v>4</v>
      </c>
      <c r="E340" s="16" t="s">
        <v>3541</v>
      </c>
      <c r="F340" s="16" t="e">
        <f>_xlfn.IFNA(Table2[[#This Row],[NB BM_C_QTY+F]],"")</f>
        <v>#REF!</v>
      </c>
      <c r="G340" s="24">
        <f>IF(Table2[[#This Row],[M5B]]="",Table2[[#This Row],[M5B_h]],SUM(Table2[[#This Row],[M5B_h]],Table2[[#This Row],[M5B]]))</f>
        <v>4</v>
      </c>
      <c r="H340" s="18"/>
      <c r="I340" s="94">
        <f>IF(Table2[[#This Row],[M1A]]="",0,Table2[[#This Row],[M1A]]-Table2[[#This Row],[AWAL]]-Table2[[#This Row],[M1MA]]-Table2[[#This Row],[M1KE]])</f>
        <v>0</v>
      </c>
      <c r="J340" s="94">
        <f>SUMIF(Table6[NB BM_C_QTY+F],Table2[[#This Row],[Column2]],Table6[C])</f>
        <v>0</v>
      </c>
      <c r="K340" s="94">
        <f>-1*SUMIF(Table5[CONCAT],Table2[[#This Row],[Column2]],Table5[3])</f>
        <v>0</v>
      </c>
      <c r="L340" s="18"/>
      <c r="M340" s="16" t="str">
        <f>IF(Table2[[#This Row],[M2A]]="","",SUM(Table2[[#This Row],[M2A]]-Table2[[#This Row],[M2B_h]]))</f>
        <v/>
      </c>
      <c r="O340" s="16" t="str">
        <f>IF(Table2[[#This Row],[M3A]]="","",SUM(Table2[[#This Row],[M3A]]-Table2[[#This Row],[M3B_h]]))</f>
        <v/>
      </c>
      <c r="P340" s="25"/>
      <c r="Q340" s="16" t="str">
        <f>IF(Table2[[#This Row],[M4A]]="","",SUM(Table2[[#This Row],[M4A]]-Table2[[#This Row],[M4B_h]]))</f>
        <v/>
      </c>
      <c r="S340" s="16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4</v>
      </c>
      <c r="U340" s="20">
        <f>SUM(Table2[[#This Row],[M2B]],Table2[[#This Row],[M2B_h]])</f>
        <v>4</v>
      </c>
      <c r="V340" s="20">
        <f>SUM(Table2[[#This Row],[M3B]],Table2[[#This Row],[M3B_h]])</f>
        <v>4</v>
      </c>
      <c r="W340" s="20">
        <f>SUM(Table2[[#This Row],[M4B]],Table2[[#This Row],[M4B_h]])</f>
        <v>4</v>
      </c>
      <c r="X340" s="20" t="str">
        <f t="shared" si="5"/>
        <v>ARTO MORO</v>
      </c>
      <c r="Y340" s="20" t="e">
        <f>IF(Table2[[#This Row],[NB BM_C_QTY+F]]="",Table2[[#This Row],[Column32]],INDEX([1]!db[QTY X],Table2[[#This Row],[NB BM_C_QTY+F]]))</f>
        <v>#REF!</v>
      </c>
      <c r="Z340" s="20" t="e">
        <f>IF(Table2[[#This Row],[NB BM_C_QTY+F]]="",Table2[[#This Row],[Column33]],INDEX([1]!db[STN X],Table2[[#This Row],[NB BM_C_QTY+F]]))</f>
        <v>#REF!</v>
      </c>
      <c r="AA340" s="20" t="e">
        <f>INDEX([1]!db[SUPPLIER],Table2[[#This Row],[NB BM_C_QTY+F]],0)</f>
        <v>#REF!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340" s="20" t="str">
        <f>Table2[[#This Row],[CONCAT]]&amp;LOWER(SUBSTITUTE(SUBSTITUTE(SUBSTITUTE(Table2[[#This Row],[KET]]&amp;"ARTO MORO"," ",""),")",""),"(",""))</f>
        <v>spidolkenkohlighteror3hj172lsnartomoro</v>
      </c>
      <c r="AD340" s="20" t="e">
        <f>_xlfn.IFNA(MATCH(Table2[[#This Row],[Column2]],[1]!db[NB BM_C_QTY+F],0),"")</f>
        <v>#REF!</v>
      </c>
      <c r="AE340" s="20" t="e">
        <f>_xlfn.IFNA(MATCH(Table2[[#This Row],[Column2]],[2]!Table6[NB BM_C_QTY+F],0),"")</f>
        <v>#REF!</v>
      </c>
      <c r="AF340" s="20" t="e">
        <f>IF(Table2[[#This Row],[NB BM_C_QTY+F]]="",Table2[[#This Row],[KET]],"")</f>
        <v>#REF!</v>
      </c>
      <c r="AG340" s="20" t="e">
        <f>IF(Table2[[#This Row],[Column3]]="","",AJ339)</f>
        <v>#REF!</v>
      </c>
      <c r="AH340" s="20" t="e">
        <f>IF(Table2[[#This Row],[Column3]]="","",AK339)</f>
        <v>#REF!</v>
      </c>
      <c r="AJ340" s="9">
        <v>72</v>
      </c>
      <c r="AK340" s="9" t="s">
        <v>5293</v>
      </c>
    </row>
    <row r="341" spans="1:39">
      <c r="A341" s="14">
        <f ca="1">IF(Table2[[#This Row],[TT]]&lt;1,"",(COUNT(INDIRECT("a"&amp;ROW(Table2[[#Headers],[//]])&amp;":a"&amp;ROW()-1))+1))</f>
        <v>125</v>
      </c>
      <c r="B341" s="14">
        <v>1</v>
      </c>
      <c r="C341" s="9" t="s">
        <v>48</v>
      </c>
      <c r="D341" s="16">
        <v>2</v>
      </c>
      <c r="E341" s="16" t="s">
        <v>3541</v>
      </c>
      <c r="F341" s="16" t="e">
        <f>_xlfn.IFNA(Table2[[#This Row],[NB BM_C_QTY+F]],"")</f>
        <v>#REF!</v>
      </c>
      <c r="G341" s="24">
        <f>IF(Table2[[#This Row],[M5B]]="",Table2[[#This Row],[M5B_h]],SUM(Table2[[#This Row],[M5B_h]],Table2[[#This Row],[M5B]]))</f>
        <v>2</v>
      </c>
      <c r="H341" s="19"/>
      <c r="I341" s="94">
        <f>IF(Table2[[#This Row],[M1A]]="",0,Table2[[#This Row],[M1A]]-Table2[[#This Row],[AWAL]]-Table2[[#This Row],[M1MA]]-Table2[[#This Row],[M1KE]])</f>
        <v>0</v>
      </c>
      <c r="J341" s="94">
        <f>SUMIF(Table6[NB BM_C_QTY+F],Table2[[#This Row],[Column2]],Table6[C])</f>
        <v>0</v>
      </c>
      <c r="K341" s="94">
        <f>-1*SUMIF(Table5[CONCAT],Table2[[#This Row],[Column2]],Table5[3])</f>
        <v>0</v>
      </c>
      <c r="L341" s="19"/>
      <c r="M341" s="16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2</v>
      </c>
      <c r="U341" s="20">
        <f>SUM(Table2[[#This Row],[M2B]],Table2[[#This Row],[M2B_h]])</f>
        <v>2</v>
      </c>
      <c r="V341" s="20">
        <f>SUM(Table2[[#This Row],[M3B]],Table2[[#This Row],[M3B_h]])</f>
        <v>2</v>
      </c>
      <c r="W341" s="20">
        <f>SUM(Table2[[#This Row],[M4B]],Table2[[#This Row],[M4B_h]])</f>
        <v>2</v>
      </c>
      <c r="X341" s="20" t="str">
        <f t="shared" si="5"/>
        <v>ARTO MORO</v>
      </c>
      <c r="Y341" s="20" t="e">
        <f>IF(Table2[[#This Row],[NB BM_C_QTY+F]]="",Table2[[#This Row],[Column32]],INDEX([1]!db[QTY X],Table2[[#This Row],[NB BM_C_QTY+F]]))</f>
        <v>#REF!</v>
      </c>
      <c r="Z341" s="20" t="e">
        <f>IF(Table2[[#This Row],[NB BM_C_QTY+F]]="",Table2[[#This Row],[Column33]],INDEX([1]!db[STN X],Table2[[#This Row],[NB BM_C_QTY+F]]))</f>
        <v>#REF!</v>
      </c>
      <c r="AA341" s="20" t="e">
        <f>INDEX([1]!db[SUPPLIER],Table2[[#This Row],[NB BM_C_QTY+F]],0)</f>
        <v>#REF!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341" s="20" t="str">
        <f>Table2[[#This Row],[CONCAT]]&amp;LOWER(SUBSTITUTE(SUBSTITUTE(SUBSTITUTE(Table2[[#This Row],[KET]]&amp;"ARTO MORO"," ",""),")",""),"(",""))</f>
        <v>spidolkenkohlighterwinlinerk72lsnartomoro</v>
      </c>
      <c r="AD341" s="20" t="e">
        <f>_xlfn.IFNA(MATCH(Table2[[#This Row],[Column2]],[1]!db[NB BM_C_QTY+F],0),"")</f>
        <v>#REF!</v>
      </c>
      <c r="AE341" s="20" t="e">
        <f>_xlfn.IFNA(MATCH(Table2[[#This Row],[Column2]],[2]!Table6[NB BM_C_QTY+F],0),"")</f>
        <v>#REF!</v>
      </c>
      <c r="AF341" s="20" t="e">
        <f>IF(Table2[[#This Row],[NB BM_C_QTY+F]]="",Table2[[#This Row],[KET]],"")</f>
        <v>#REF!</v>
      </c>
      <c r="AG341" s="20" t="e">
        <f>IF(Table2[[#This Row],[Column3]]="","",AJ340)</f>
        <v>#REF!</v>
      </c>
      <c r="AH341" s="20" t="e">
        <f>IF(Table2[[#This Row],[Column3]]="","",AK340)</f>
        <v>#REF!</v>
      </c>
      <c r="AJ341" s="9">
        <v>144</v>
      </c>
      <c r="AK341" s="9" t="s">
        <v>5293</v>
      </c>
    </row>
    <row r="342" spans="1:39">
      <c r="A342" s="14">
        <f ca="1">IF(Table2[[#This Row],[TT]]&lt;1,"",(COUNT(INDIRECT("a"&amp;ROW(Table2[[#Headers],[//]])&amp;":a"&amp;ROW()-1))+1))</f>
        <v>126</v>
      </c>
      <c r="B342" s="14">
        <v>1</v>
      </c>
      <c r="C342" s="9" t="s">
        <v>49</v>
      </c>
      <c r="D342" s="16">
        <v>7</v>
      </c>
      <c r="E342" s="16" t="s">
        <v>2108</v>
      </c>
      <c r="F342" s="16" t="e">
        <f>_xlfn.IFNA(Table2[[#This Row],[NB BM_C_QTY+F]],"")</f>
        <v>#REF!</v>
      </c>
      <c r="G342" s="24">
        <f>IF(Table2[[#This Row],[M5B]]="",Table2[[#This Row],[M5B_h]],SUM(Table2[[#This Row],[M5B_h]],Table2[[#This Row],[M5B]]))</f>
        <v>7</v>
      </c>
      <c r="H342" s="19"/>
      <c r="I342" s="94">
        <f>IF(Table2[[#This Row],[M1A]]="",0,Table2[[#This Row],[M1A]]-Table2[[#This Row],[AWAL]]-Table2[[#This Row],[M1MA]]-Table2[[#This Row],[M1KE]])</f>
        <v>0</v>
      </c>
      <c r="J342" s="94">
        <f>SUMIF(Table6[NB BM_C_QTY+F],Table2[[#This Row],[Column2]],Table6[C])</f>
        <v>0</v>
      </c>
      <c r="K342" s="94">
        <f>-1*SUMIF(Table5[CONCAT],Table2[[#This Row],[Column2]],Table5[3])</f>
        <v>0</v>
      </c>
      <c r="L342" s="19"/>
      <c r="M342" s="17" t="str">
        <f>IF(Table2[[#This Row],[M2A]]="","",SUM(Table2[[#This Row],[M2A]]-Table2[[#This Row],[M2B_h]]))</f>
        <v/>
      </c>
      <c r="O342" s="17" t="str">
        <f>IF(Table2[[#This Row],[M3A]]="","",SUM(Table2[[#This Row],[M3A]]-Table2[[#This Row],[M3B_h]]))</f>
        <v/>
      </c>
      <c r="Q342" s="17" t="str">
        <f>IF(Table2[[#This Row],[M4A]]="","",SUM(Table2[[#This Row],[M4A]]-Table2[[#This Row],[M4B_h]]))</f>
        <v/>
      </c>
      <c r="R342" s="17"/>
      <c r="S342" s="17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7</v>
      </c>
      <c r="U342" s="20">
        <f>SUM(Table2[[#This Row],[M2B]],Table2[[#This Row],[M2B_h]])</f>
        <v>7</v>
      </c>
      <c r="V342" s="20">
        <f>SUM(Table2[[#This Row],[M3B]],Table2[[#This Row],[M3B_h]])</f>
        <v>7</v>
      </c>
      <c r="W342" s="20">
        <f>SUM(Table2[[#This Row],[M4B]],Table2[[#This Row],[M4B_h]])</f>
        <v>7</v>
      </c>
      <c r="X342" s="20" t="str">
        <f t="shared" si="5"/>
        <v>ARTO MORO</v>
      </c>
      <c r="Y342" s="20" t="e">
        <f>IF(Table2[[#This Row],[NB BM_C_QTY+F]]="",Table2[[#This Row],[Column32]],INDEX([1]!db[QTY X],Table2[[#This Row],[NB BM_C_QTY+F]]))</f>
        <v>#REF!</v>
      </c>
      <c r="Z342" s="20" t="e">
        <f>IF(Table2[[#This Row],[NB BM_C_QTY+F]]="",Table2[[#This Row],[Column33]],INDEX([1]!db[STN X],Table2[[#This Row],[NB BM_C_QTY+F]]))</f>
        <v>#REF!</v>
      </c>
      <c r="AA342" s="20" t="e">
        <f>INDEX([1]!db[SUPPLIER],Table2[[#This Row],[NB BM_C_QTY+F]],0)</f>
        <v>#REF!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342" s="20" t="str">
        <f>Table2[[#This Row],[CONCAT]]&amp;LOWER(SUBSTITUTE(SUBSTITUTE(SUBSTITUTE(Table2[[#This Row],[KET]]&amp;"ARTO MORO"," ",""),")",""),"(",""))</f>
        <v>spidolkenkomarkermlepasan144lsnartomoro</v>
      </c>
      <c r="AD342" s="20" t="e">
        <f>_xlfn.IFNA(MATCH(Table2[[#This Row],[Column2]],[1]!db[NB BM_C_QTY+F],0),"")</f>
        <v>#REF!</v>
      </c>
      <c r="AE342" s="20" t="e">
        <f>_xlfn.IFNA(MATCH(Table2[[#This Row],[Column2]],[2]!Table6[NB BM_C_QTY+F],0),"")</f>
        <v>#REF!</v>
      </c>
      <c r="AF342" s="20" t="e">
        <f>IF(Table2[[#This Row],[NB BM_C_QTY+F]]="",Table2[[#This Row],[KET]],"")</f>
        <v>#REF!</v>
      </c>
      <c r="AG342" s="20" t="e">
        <f>IF(Table2[[#This Row],[Column3]]="","",AJ341)</f>
        <v>#REF!</v>
      </c>
      <c r="AH342" s="20" t="e">
        <f>IF(Table2[[#This Row],[Column3]]="","",AK341)</f>
        <v>#REF!</v>
      </c>
      <c r="AJ342" s="9">
        <v>60</v>
      </c>
      <c r="AK342" s="9" t="s">
        <v>5293</v>
      </c>
    </row>
    <row r="343" spans="1:39">
      <c r="A343" s="14">
        <f ca="1">IF(Table2[[#This Row],[TT]]&lt;1,"",(COUNT(INDIRECT("a"&amp;ROW(Table2[[#Headers],[//]])&amp;":a"&amp;ROW()-1))+1))</f>
        <v>127</v>
      </c>
      <c r="B343" s="14">
        <v>1</v>
      </c>
      <c r="C343" s="9" t="s">
        <v>50</v>
      </c>
      <c r="D343" s="16">
        <v>6</v>
      </c>
      <c r="E343" s="16" t="s">
        <v>2010</v>
      </c>
      <c r="F343" s="16" t="e">
        <f>_xlfn.IFNA(Table2[[#This Row],[NB BM_C_QTY+F]],"")</f>
        <v>#REF!</v>
      </c>
      <c r="G343" s="24">
        <f>IF(Table2[[#This Row],[M5B]]="",Table2[[#This Row],[M5B_h]],SUM(Table2[[#This Row],[M5B_h]],Table2[[#This Row],[M5B]]))</f>
        <v>6</v>
      </c>
      <c r="H343" s="19"/>
      <c r="I343" s="94">
        <f>IF(Table2[[#This Row],[M1A]]="",0,Table2[[#This Row],[M1A]]-Table2[[#This Row],[AWAL]]-Table2[[#This Row],[M1MA]]-Table2[[#This Row],[M1KE]])</f>
        <v>0</v>
      </c>
      <c r="J343" s="94">
        <f>SUMIF(Table6[NB BM_C_QTY+F],Table2[[#This Row],[Column2]],Table6[C])</f>
        <v>0</v>
      </c>
      <c r="K343" s="94">
        <f>-1*SUMIF(Table5[CONCAT],Table2[[#This Row],[Column2]],Table5[3])</f>
        <v>0</v>
      </c>
      <c r="L343" s="19"/>
      <c r="M343" s="16" t="str">
        <f>IF(Table2[[#This Row],[M2A]]="","",SUM(Table2[[#This Row],[M2A]]-Table2[[#This Row],[M2B_h]]))</f>
        <v/>
      </c>
      <c r="O343" s="17" t="str">
        <f>IF(Table2[[#This Row],[M3A]]="","",SUM(Table2[[#This Row],[M3A]]-Table2[[#This Row],[M3B_h]]))</f>
        <v/>
      </c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6</v>
      </c>
      <c r="U343" s="20">
        <f>SUM(Table2[[#This Row],[M2B]],Table2[[#This Row],[M2B_h]])</f>
        <v>6</v>
      </c>
      <c r="V343" s="20">
        <f>SUM(Table2[[#This Row],[M3B]],Table2[[#This Row],[M3B_h]])</f>
        <v>6</v>
      </c>
      <c r="W343" s="20">
        <f>SUM(Table2[[#This Row],[M4B]],Table2[[#This Row],[M4B_h]])</f>
        <v>6</v>
      </c>
      <c r="X343" s="20" t="str">
        <f t="shared" si="5"/>
        <v>ARTO MORO</v>
      </c>
      <c r="Y343" s="20" t="e">
        <f>IF(Table2[[#This Row],[NB BM_C_QTY+F]]="",Table2[[#This Row],[Column32]],INDEX([1]!db[QTY X],Table2[[#This Row],[NB BM_C_QTY+F]]))</f>
        <v>#REF!</v>
      </c>
      <c r="Z343" s="20" t="e">
        <f>IF(Table2[[#This Row],[NB BM_C_QTY+F]]="",Table2[[#This Row],[Column33]],INDEX([1]!db[STN X],Table2[[#This Row],[NB BM_C_QTY+F]]))</f>
        <v>#REF!</v>
      </c>
      <c r="AA343" s="20" t="e">
        <f>INDEX([1]!db[SUPPLIER],Table2[[#This Row],[NB BM_C_QTY+F]],0)</f>
        <v>#REF!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343" s="20" t="str">
        <f>Table2[[#This Row],[CONCAT]]&amp;LOWER(SUBSTITUTE(SUBSTITUTE(SUBSTITUTE(Table2[[#This Row],[KET]]&amp;"ARTO MORO"," ",""),")",""),"(",""))</f>
        <v>spidolkenkomarkerpm700m60lsnartomoro</v>
      </c>
      <c r="AD343" s="20" t="e">
        <f>_xlfn.IFNA(MATCH(Table2[[#This Row],[Column2]],[1]!db[NB BM_C_QTY+F],0),"")</f>
        <v>#REF!</v>
      </c>
      <c r="AE343" s="20" t="e">
        <f>_xlfn.IFNA(MATCH(Table2[[#This Row],[Column2]],[2]!Table6[NB BM_C_QTY+F],0),"")</f>
        <v>#REF!</v>
      </c>
      <c r="AF343" s="20" t="e">
        <f>IF(Table2[[#This Row],[NB BM_C_QTY+F]]="",Table2[[#This Row],[KET]],"")</f>
        <v>#REF!</v>
      </c>
      <c r="AG343" s="20" t="e">
        <f>IF(Table2[[#This Row],[Column3]]="","",AJ342)</f>
        <v>#REF!</v>
      </c>
      <c r="AH343" s="20" t="e">
        <f>IF(Table2[[#This Row],[Column3]]="","",AK342)</f>
        <v>#REF!</v>
      </c>
      <c r="AJ343" s="9">
        <v>60</v>
      </c>
      <c r="AK343" s="9" t="s">
        <v>5293</v>
      </c>
    </row>
    <row r="344" spans="1:39">
      <c r="A344" s="14">
        <f ca="1">IF(Table2[[#This Row],[TT]]&lt;1,"",(COUNT(INDIRECT("a"&amp;ROW(Table2[[#Headers],[//]])&amp;":a"&amp;ROW()-1))+1))</f>
        <v>128</v>
      </c>
      <c r="B344" s="14">
        <v>1</v>
      </c>
      <c r="C344" s="9" t="s">
        <v>52</v>
      </c>
      <c r="D344" s="16">
        <v>54</v>
      </c>
      <c r="E344" s="16" t="s">
        <v>2010</v>
      </c>
      <c r="F344" s="16" t="e">
        <f>_xlfn.IFNA(Table2[[#This Row],[NB BM_C_QTY+F]],"")</f>
        <v>#REF!</v>
      </c>
      <c r="G344" s="24">
        <f>IF(Table2[[#This Row],[M5B]]="",Table2[[#This Row],[M5B_h]],SUM(Table2[[#This Row],[M5B_h]],Table2[[#This Row],[M5B]]))</f>
        <v>54</v>
      </c>
      <c r="H344" s="19"/>
      <c r="I344" s="94">
        <f>IF(Table2[[#This Row],[M1A]]="",0,Table2[[#This Row],[M1A]]-Table2[[#This Row],[AWAL]]-Table2[[#This Row],[M1MA]]-Table2[[#This Row],[M1KE]])</f>
        <v>0</v>
      </c>
      <c r="J344" s="94">
        <f>SUMIF(Table6[NB BM_C_QTY+F],Table2[[#This Row],[Column2]],Table6[C])</f>
        <v>0</v>
      </c>
      <c r="K344" s="94">
        <f>-1*SUMIF(Table5[CONCAT],Table2[[#This Row],[Column2]],Table5[3])</f>
        <v>0</v>
      </c>
      <c r="L344" s="19"/>
      <c r="M344" s="17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54</v>
      </c>
      <c r="U344" s="20">
        <f>SUM(Table2[[#This Row],[M2B]],Table2[[#This Row],[M2B_h]])</f>
        <v>54</v>
      </c>
      <c r="V344" s="20">
        <f>SUM(Table2[[#This Row],[M3B]],Table2[[#This Row],[M3B_h]])</f>
        <v>54</v>
      </c>
      <c r="W344" s="20">
        <f>SUM(Table2[[#This Row],[M4B]],Table2[[#This Row],[M4B_h]])</f>
        <v>54</v>
      </c>
      <c r="X344" s="20" t="str">
        <f t="shared" si="5"/>
        <v>ARTO MORO</v>
      </c>
      <c r="Y344" s="20" t="e">
        <f>IF(Table2[[#This Row],[NB BM_C_QTY+F]]="",Table2[[#This Row],[Column32]],INDEX([1]!db[QTY X],Table2[[#This Row],[NB BM_C_QTY+F]]))</f>
        <v>#REF!</v>
      </c>
      <c r="Z344" s="20" t="e">
        <f>IF(Table2[[#This Row],[NB BM_C_QTY+F]]="",Table2[[#This Row],[Column33]],INDEX([1]!db[STN X],Table2[[#This Row],[NB BM_C_QTY+F]]))</f>
        <v>#REF!</v>
      </c>
      <c r="AA344" s="20" t="e">
        <f>INDEX([1]!db[SUPPLIER],Table2[[#This Row],[NB BM_C_QTY+F]],0)</f>
        <v>#REF!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344" s="20" t="str">
        <f>Table2[[#This Row],[CONCAT]]&amp;LOWER(SUBSTITUTE(SUBSTITUTE(SUBSTITUTE(Table2[[#This Row],[KET]]&amp;"ARTO MORO"," ",""),")",""),"(",""))</f>
        <v>spidolkenkomarkerwm700bmwhiteboard60lsnartomoro</v>
      </c>
      <c r="AD344" s="20" t="e">
        <f>_xlfn.IFNA(MATCH(Table2[[#This Row],[Column2]],[1]!db[NB BM_C_QTY+F],0),"")</f>
        <v>#REF!</v>
      </c>
      <c r="AE344" s="20" t="e">
        <f>_xlfn.IFNA(MATCH(Table2[[#This Row],[Column2]],[2]!Table6[NB BM_C_QTY+F],0),"")</f>
        <v>#REF!</v>
      </c>
      <c r="AF344" s="20" t="e">
        <f>IF(Table2[[#This Row],[NB BM_C_QTY+F]]="",Table2[[#This Row],[KET]],"")</f>
        <v>#REF!</v>
      </c>
      <c r="AG344" s="20" t="e">
        <f>IF(Table2[[#This Row],[Column3]]="","",AJ343)</f>
        <v>#REF!</v>
      </c>
      <c r="AH344" s="20" t="e">
        <f>IF(Table2[[#This Row],[Column3]]="","",AK343)</f>
        <v>#REF!</v>
      </c>
      <c r="AJ344" s="9">
        <v>60</v>
      </c>
      <c r="AK344" s="9" t="s">
        <v>5293</v>
      </c>
    </row>
    <row r="345" spans="1:39">
      <c r="A345" s="9" t="str">
        <f ca="1">IF(Table2[[#This Row],[TT]]&lt;1,"",(COUNT(INDIRECT("a"&amp;ROW(Table2[[#Headers],[//]])&amp;":a"&amp;ROW()-1))+1))</f>
        <v/>
      </c>
      <c r="B345" s="9">
        <v>1</v>
      </c>
      <c r="C345" s="9" t="s">
        <v>4090</v>
      </c>
      <c r="D345" s="16">
        <v>0</v>
      </c>
      <c r="E345" s="16" t="s">
        <v>2010</v>
      </c>
      <c r="F345" s="16" t="e">
        <f>_xlfn.IFNA(Table2[[#This Row],[NB BM_C_QTY+F]],"")</f>
        <v>#REF!</v>
      </c>
      <c r="G345" s="24">
        <f>IF(Table2[[#This Row],[M5B]]="",Table2[[#This Row],[M5B_h]],SUM(Table2[[#This Row],[M5B_h]],Table2[[#This Row],[M5B]]))</f>
        <v>0</v>
      </c>
      <c r="H345" s="18"/>
      <c r="I345" s="94">
        <f>IF(Table2[[#This Row],[M1A]]="",0,Table2[[#This Row],[M1A]]-Table2[[#This Row],[AWAL]]-Table2[[#This Row],[M1MA]]-Table2[[#This Row],[M1KE]])</f>
        <v>0</v>
      </c>
      <c r="J345" s="94">
        <f>SUMIF(Table6[NB BM_C_QTY+F],Table2[[#This Row],[Column2]],Table6[C])</f>
        <v>0</v>
      </c>
      <c r="K345" s="94">
        <f>-1*SUMIF(Table5[CONCAT],Table2[[#This Row],[Column2]],Table5[3])</f>
        <v>0</v>
      </c>
      <c r="L345" s="18"/>
      <c r="M345" s="16" t="str">
        <f>IF(Table2[[#This Row],[M2A]]="","",SUM(Table2[[#This Row],[M2A]]-Table2[[#This Row],[M2B_h]]))</f>
        <v/>
      </c>
      <c r="O345" s="16" t="str">
        <f>IF(Table2[[#This Row],[M3A]]="","",SUM(Table2[[#This Row],[M3A]]-Table2[[#This Row],[M3B_h]]))</f>
        <v/>
      </c>
      <c r="P345" s="9"/>
      <c r="Q345" s="16" t="str">
        <f>IF(Table2[[#This Row],[M4A]]="","",SUM(Table2[[#This Row],[M4A]]-Table2[[#This Row],[M4B_h]]))</f>
        <v/>
      </c>
      <c r="S345" s="16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0</v>
      </c>
      <c r="V345" s="20">
        <f>SUM(Table2[[#This Row],[M3B]],Table2[[#This Row],[M3B_h]])</f>
        <v>0</v>
      </c>
      <c r="W345" s="20">
        <f>SUM(Table2[[#This Row],[M4B]],Table2[[#This Row],[M4B_h]])</f>
        <v>0</v>
      </c>
      <c r="X345" s="20" t="str">
        <f t="shared" si="5"/>
        <v>ARTO MORO</v>
      </c>
      <c r="Y345" s="20" t="e">
        <f>IF(Table2[[#This Row],[NB BM_C_QTY+F]]="",Table2[[#This Row],[Column32]],INDEX([1]!db[QTY X],Table2[[#This Row],[NB BM_C_QTY+F]]))</f>
        <v>#REF!</v>
      </c>
      <c r="Z345" s="20" t="e">
        <f>IF(Table2[[#This Row],[NB BM_C_QTY+F]]="",Table2[[#This Row],[Column33]],INDEX([1]!db[STN X],Table2[[#This Row],[NB BM_C_QTY+F]]))</f>
        <v>#REF!</v>
      </c>
      <c r="AA345" s="20" t="e">
        <f>INDEX([1]!db[SUPPLIER],Table2[[#This Row],[NB BM_C_QTY+F]],0)</f>
        <v>#REF!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45" s="20" t="str">
        <f>Table2[[#This Row],[CONCAT]]&amp;LOWER(SUBSTITUTE(SUBSTITUTE(SUBSTITUTE(Table2[[#This Row],[KET]]&amp;"ARTO MORO"," ",""),")",""),"(",""))</f>
        <v>spidolkenkopermanentpm100ht60lsnartomoro</v>
      </c>
      <c r="AD345" s="20" t="e">
        <f>_xlfn.IFNA(MATCH(Table2[[#This Row],[Column2]],[1]!db[NB BM_C_QTY+F],0),"")</f>
        <v>#REF!</v>
      </c>
      <c r="AE345" s="20" t="e">
        <f>_xlfn.IFNA(MATCH(Table2[[#This Row],[Column2]],[2]!Table6[NB BM_C_QTY+F],0),"")</f>
        <v>#REF!</v>
      </c>
      <c r="AF345" s="20" t="e">
        <f>IF(Table2[[#This Row],[NB BM_C_QTY+F]]="",Table2[[#This Row],[KET]],"")</f>
        <v>#REF!</v>
      </c>
      <c r="AG345" s="20" t="e">
        <f>IF(Table2[[#This Row],[Column3]]="","",AJ344)</f>
        <v>#REF!</v>
      </c>
      <c r="AH345" s="20" t="e">
        <f>IF(Table2[[#This Row],[Column3]]="","",AK344)</f>
        <v>#REF!</v>
      </c>
    </row>
    <row r="346" spans="1:39">
      <c r="A346" s="14" t="str">
        <f ca="1">IF(Table2[[#This Row],[TT]]&lt;1,"",(COUNT(INDIRECT("a"&amp;ROW(Table2[[#Headers],[//]])&amp;":a"&amp;ROW()-1))+1))</f>
        <v/>
      </c>
      <c r="B346" s="14">
        <v>1</v>
      </c>
      <c r="C346" s="9" t="s">
        <v>2088</v>
      </c>
      <c r="D346" s="16">
        <v>0</v>
      </c>
      <c r="F346" s="16" t="e">
        <f>_xlfn.IFNA(Table2[[#This Row],[NB BM_C_QTY+F]],"")</f>
        <v>#REF!</v>
      </c>
      <c r="G346" s="24">
        <f>IF(Table2[[#This Row],[M5B]]="",Table2[[#This Row],[M5B_h]],SUM(Table2[[#This Row],[M5B_h]],Table2[[#This Row],[M5B]]))</f>
        <v>0</v>
      </c>
      <c r="H346" s="19"/>
      <c r="I346" s="94">
        <f>IF(Table2[[#This Row],[M1A]]="",0,Table2[[#This Row],[M1A]]-Table2[[#This Row],[AWAL]]-Table2[[#This Row],[M1MA]]-Table2[[#This Row],[M1KE]])</f>
        <v>0</v>
      </c>
      <c r="J346" s="94">
        <f>SUMIF(Table6[NB BM_C_QTY+F],Table2[[#This Row],[Column2]],Table6[C])</f>
        <v>0</v>
      </c>
      <c r="K346" s="94">
        <f>-1*SUMIF(Table5[CONCAT],Table2[[#This Row],[Column2]],Table5[3])</f>
        <v>0</v>
      </c>
      <c r="L346" s="19"/>
      <c r="M346" s="16" t="str">
        <f>IF(Table2[[#This Row],[M2A]]="","",SUM(Table2[[#This Row],[M2A]]-Table2[[#This Row],[M2B_h]]))</f>
        <v/>
      </c>
      <c r="O346" s="17" t="str">
        <f>IF(Table2[[#This Row],[M3A]]="","",SUM(Table2[[#This Row],[M3A]]-Table2[[#This Row],[M3B_h]]))</f>
        <v/>
      </c>
      <c r="Q346" s="17" t="str">
        <f>IF(Table2[[#This Row],[M4A]]="","",SUM(Table2[[#This Row],[M4A]]-Table2[[#This Row],[M4B_h]]))</f>
        <v/>
      </c>
      <c r="R346" s="17"/>
      <c r="S346" s="17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 t="shared" si="5"/>
        <v>ARTO MORO</v>
      </c>
      <c r="Y346" s="20" t="e">
        <f>IF(Table2[[#This Row],[NB BM_C_QTY+F]]="",Table2[[#This Row],[Column32]],INDEX([1]!db[QTY X],Table2[[#This Row],[NB BM_C_QTY+F]]))</f>
        <v>#REF!</v>
      </c>
      <c r="Z346" s="20" t="e">
        <f>IF(Table2[[#This Row],[NB BM_C_QTY+F]]="",Table2[[#This Row],[Column33]],INDEX([1]!db[STN X],Table2[[#This Row],[NB BM_C_QTY+F]]))</f>
        <v>#REF!</v>
      </c>
      <c r="AA346" s="20" t="e">
        <f>INDEX([1]!db[SUPPLIER],Table2[[#This Row],[NB BM_C_QTY+F]],0)</f>
        <v>#REF!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46" s="20" t="str">
        <f>Table2[[#This Row],[CONCAT]]&amp;LOWER(SUBSTITUTE(SUBSTITUTE(SUBSTITUTE(Table2[[#This Row],[KET]]&amp;"ARTO MORO"," ",""),")",""),"(",""))</f>
        <v>stabillohighlighterjkhl1kuningartomoro</v>
      </c>
      <c r="AD346" s="20" t="e">
        <f>_xlfn.IFNA(MATCH(Table2[[#This Row],[Column2]],[1]!db[NB BM_C_QTY+F],0),"")</f>
        <v>#REF!</v>
      </c>
      <c r="AE346" s="20" t="e">
        <f>_xlfn.IFNA(MATCH(Table2[[#This Row],[Column2]],[2]!Table6[NB BM_C_QTY+F],0),"")</f>
        <v>#REF!</v>
      </c>
      <c r="AF346" s="20" t="e">
        <f>IF(Table2[[#This Row],[NB BM_C_QTY+F]]="",Table2[[#This Row],[KET]],"")</f>
        <v>#REF!</v>
      </c>
      <c r="AG346" s="20" t="e">
        <f>IF(Table2[[#This Row],[Column3]]="","",AJ345)</f>
        <v>#REF!</v>
      </c>
      <c r="AH346" s="20" t="e">
        <f>IF(Table2[[#This Row],[Column3]]="","",AK345)</f>
        <v>#REF!</v>
      </c>
      <c r="AJ346" s="9">
        <v>600</v>
      </c>
      <c r="AK346" s="9" t="s">
        <v>5300</v>
      </c>
    </row>
    <row r="347" spans="1:39">
      <c r="A347" s="14">
        <f ca="1">IF(Table2[[#This Row],[TT]]&lt;1,"",(COUNT(INDIRECT("a"&amp;ROW(Table2[[#Headers],[//]])&amp;":a"&amp;ROW()-1))+1))</f>
        <v>129</v>
      </c>
      <c r="B347" s="14"/>
      <c r="C347" s="9" t="s">
        <v>4501</v>
      </c>
      <c r="D347" s="16">
        <v>10</v>
      </c>
      <c r="E347" s="16" t="s">
        <v>2241</v>
      </c>
      <c r="F347" s="16" t="e">
        <f>_xlfn.IFNA(Table2[[#This Row],[NB BM_C_QTY+F]],"")</f>
        <v>#REF!</v>
      </c>
      <c r="G347" s="24">
        <f>IF(Table2[[#This Row],[M5B]]="",Table2[[#This Row],[M5B_h]],SUM(Table2[[#This Row],[M5B_h]],Table2[[#This Row],[M5B]]))</f>
        <v>10</v>
      </c>
      <c r="H347" s="19"/>
      <c r="I347" s="94">
        <f>IF(Table2[[#This Row],[M1A]]="",0,Table2[[#This Row],[M1A]]-Table2[[#This Row],[AWAL]]-Table2[[#This Row],[M1MA]]-Table2[[#This Row],[M1KE]])</f>
        <v>0</v>
      </c>
      <c r="J347" s="94">
        <f>SUMIF(Table6[NB BM_C_QTY+F],Table2[[#This Row],[Column2]],Table6[C])</f>
        <v>0</v>
      </c>
      <c r="K347" s="94">
        <f>-1*SUMIF(Table5[CONCAT],Table2[[#This Row],[Column2]],Table5[3])</f>
        <v>0</v>
      </c>
      <c r="L347" s="19"/>
      <c r="M347" s="17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10</v>
      </c>
      <c r="U347" s="20">
        <f>SUM(Table2[[#This Row],[M2B]],Table2[[#This Row],[M2B_h]])</f>
        <v>10</v>
      </c>
      <c r="V347" s="20">
        <f>SUM(Table2[[#This Row],[M3B]],Table2[[#This Row],[M3B_h]])</f>
        <v>10</v>
      </c>
      <c r="W347" s="20">
        <f>SUM(Table2[[#This Row],[M4B]],Table2[[#This Row],[M4B_h]])</f>
        <v>10</v>
      </c>
      <c r="X347" s="20" t="str">
        <f t="shared" si="5"/>
        <v>ARTO MORO</v>
      </c>
      <c r="Y347" s="20" t="e">
        <f>IF(Table2[[#This Row],[NB BM_C_QTY+F]]="",Table2[[#This Row],[Column32]],INDEX([1]!db[QTY X],Table2[[#This Row],[NB BM_C_QTY+F]]))</f>
        <v>#REF!</v>
      </c>
      <c r="Z347" s="20" t="e">
        <f>IF(Table2[[#This Row],[NB BM_C_QTY+F]]="",Table2[[#This Row],[Column33]],INDEX([1]!db[STN X],Table2[[#This Row],[NB BM_C_QTY+F]]))</f>
        <v>#REF!</v>
      </c>
      <c r="AA347" s="20" t="e">
        <f>INDEX([1]!db[SUPPLIER],Table2[[#This Row],[NB BM_C_QTY+F]],0)</f>
        <v>#REF!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347" s="20" t="str">
        <f>Table2[[#This Row],[CONCAT]]&amp;LOWER(SUBSTITUTE(SUBSTITUTE(SUBSTITUTE(Table2[[#This Row],[KET]]&amp;"ARTO MORO"," ",""),")",""),"(",""))</f>
        <v>stabillohighlighterzrmzh103kuning600pcsartomoro</v>
      </c>
      <c r="AD347" s="20" t="e">
        <f>_xlfn.IFNA(MATCH(Table2[[#This Row],[Column2]],[1]!db[NB BM_C_QTY+F],0),"")</f>
        <v>#REF!</v>
      </c>
      <c r="AE347" s="20" t="e">
        <f>_xlfn.IFNA(MATCH(Table2[[#This Row],[Column2]],[2]!Table6[NB BM_C_QTY+F],0),"")</f>
        <v>#REF!</v>
      </c>
      <c r="AF347" s="20" t="e">
        <f>IF(Table2[[#This Row],[NB BM_C_QTY+F]]="",Table2[[#This Row],[KET]],"")</f>
        <v>#REF!</v>
      </c>
      <c r="AG347" s="20" t="e">
        <f>IF(Table2[[#This Row],[Column3]]="","",AJ346)</f>
        <v>#REF!</v>
      </c>
      <c r="AH347" s="20" t="e">
        <f>IF(Table2[[#This Row],[Column3]]="","",AK346)</f>
        <v>#REF!</v>
      </c>
      <c r="AJ347" s="9">
        <v>720</v>
      </c>
      <c r="AK347" s="9" t="s">
        <v>5300</v>
      </c>
    </row>
    <row r="348" spans="1:39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3625</v>
      </c>
      <c r="D348" s="16">
        <v>0</v>
      </c>
      <c r="E348" s="16" t="s">
        <v>2442</v>
      </c>
      <c r="F348" s="16" t="e">
        <f>_xlfn.IFNA(Table2[[#This Row],[NB BM_C_QTY+F]],"")</f>
        <v>#REF!</v>
      </c>
      <c r="G348" s="24">
        <f>IF(Table2[[#This Row],[M5B]]="",Table2[[#This Row],[M5B_h]],SUM(Table2[[#This Row],[M5B_h]],Table2[[#This Row],[M5B]]))</f>
        <v>0</v>
      </c>
      <c r="H348" s="19"/>
      <c r="I348" s="94">
        <f>IF(Table2[[#This Row],[M1A]]="",0,Table2[[#This Row],[M1A]]-Table2[[#This Row],[AWAL]]-Table2[[#This Row],[M1MA]]-Table2[[#This Row],[M1KE]])</f>
        <v>0</v>
      </c>
      <c r="J348" s="94">
        <f>SUMIF(Table6[NB BM_C_QTY+F],Table2[[#This Row],[Column2]],Table6[C])</f>
        <v>0</v>
      </c>
      <c r="K348" s="94">
        <f>-1*SUMIF(Table5[CONCAT],Table2[[#This Row],[Column2]],Table5[3])</f>
        <v>0</v>
      </c>
      <c r="L348" s="19"/>
      <c r="M348" s="17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 t="shared" si="5"/>
        <v>ARTO MORO</v>
      </c>
      <c r="Y348" s="20" t="e">
        <f>IF(Table2[[#This Row],[NB BM_C_QTY+F]]="",Table2[[#This Row],[Column32]],INDEX([1]!db[QTY X],Table2[[#This Row],[NB BM_C_QTY+F]]))</f>
        <v>#REF!</v>
      </c>
      <c r="Z348" s="20" t="e">
        <f>IF(Table2[[#This Row],[NB BM_C_QTY+F]]="",Table2[[#This Row],[Column33]],INDEX([1]!db[STN X],Table2[[#This Row],[NB BM_C_QTY+F]]))</f>
        <v>#REF!</v>
      </c>
      <c r="AA348" s="20" t="e">
        <f>INDEX([1]!db[SUPPLIER],Table2[[#This Row],[NB BM_C_QTY+F]],0)</f>
        <v>#REF!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48" s="20" t="str">
        <f>Table2[[#This Row],[CONCAT]]&amp;LOWER(SUBSTITUTE(SUBSTITUTE(SUBSTITUTE(Table2[[#This Row],[KET]]&amp;"ARTO MORO"," ",""),")",""),"(",""))</f>
        <v>stabillohl1k2hj1720pcsartomoro</v>
      </c>
      <c r="AD348" s="20" t="e">
        <f>_xlfn.IFNA(MATCH(Table2[[#This Row],[Column2]],[1]!db[NB BM_C_QTY+F],0),"")</f>
        <v>#REF!</v>
      </c>
      <c r="AE348" s="20" t="e">
        <f>_xlfn.IFNA(MATCH(Table2[[#This Row],[Column2]],[2]!Table6[NB BM_C_QTY+F],0),"")</f>
        <v>#REF!</v>
      </c>
      <c r="AF348" s="20" t="e">
        <f>IF(Table2[[#This Row],[NB BM_C_QTY+F]]="",Table2[[#This Row],[KET]],"")</f>
        <v>#REF!</v>
      </c>
      <c r="AG348" s="20" t="e">
        <f>IF(Table2[[#This Row],[Column3]]="","",AJ347)</f>
        <v>#REF!</v>
      </c>
      <c r="AH348" s="20" t="e">
        <f>IF(Table2[[#This Row],[Column3]]="","",AK347)</f>
        <v>#REF!</v>
      </c>
      <c r="AJ348" s="9">
        <v>720</v>
      </c>
    </row>
    <row r="349" spans="1:39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3626</v>
      </c>
      <c r="D349" s="16">
        <v>0</v>
      </c>
      <c r="E349" s="16">
        <v>720</v>
      </c>
      <c r="F349" s="16" t="e">
        <f>_xlfn.IFNA(Table2[[#This Row],[NB BM_C_QTY+F]],"")</f>
        <v>#REF!</v>
      </c>
      <c r="G349" s="24">
        <f>IF(Table2[[#This Row],[M5B]]="",Table2[[#This Row],[M5B_h]],SUM(Table2[[#This Row],[M5B_h]],Table2[[#This Row],[M5B]]))</f>
        <v>0</v>
      </c>
      <c r="H349" s="19"/>
      <c r="I349" s="94">
        <f>IF(Table2[[#This Row],[M1A]]="",0,Table2[[#This Row],[M1A]]-Table2[[#This Row],[AWAL]]-Table2[[#This Row],[M1MA]]-Table2[[#This Row],[M1KE]])</f>
        <v>0</v>
      </c>
      <c r="J349" s="94">
        <f>SUMIF(Table6[NB BM_C_QTY+F],Table2[[#This Row],[Column2]],Table6[C])</f>
        <v>0</v>
      </c>
      <c r="K349" s="94">
        <f>-1*SUMIF(Table5[CONCAT],Table2[[#This Row],[Column2]],Table5[3])</f>
        <v>0</v>
      </c>
      <c r="L349" s="19"/>
      <c r="M349" s="17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 t="shared" si="5"/>
        <v>ARTO MORO</v>
      </c>
      <c r="Y349" s="20" t="e">
        <f>IF(Table2[[#This Row],[NB BM_C_QTY+F]]="",Table2[[#This Row],[Column32]],INDEX([1]!db[QTY X],Table2[[#This Row],[NB BM_C_QTY+F]]))</f>
        <v>#REF!</v>
      </c>
      <c r="Z349" s="20" t="e">
        <f>IF(Table2[[#This Row],[NB BM_C_QTY+F]]="",Table2[[#This Row],[Column33]],INDEX([1]!db[STN X],Table2[[#This Row],[NB BM_C_QTY+F]]))</f>
        <v>#REF!</v>
      </c>
      <c r="AA349" s="20" t="e">
        <f>INDEX([1]!db[SUPPLIER],Table2[[#This Row],[NB BM_C_QTY+F]],0)</f>
        <v>#REF!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49" s="20" t="str">
        <f>Table2[[#This Row],[CONCAT]]&amp;LOWER(SUBSTITUTE(SUBSTITUTE(SUBSTITUTE(Table2[[#This Row],[KET]]&amp;"ARTO MORO"," ",""),")",""),"(",""))</f>
        <v>stabillohl3brhl5or720artomoro</v>
      </c>
      <c r="AD349" s="20" t="e">
        <f>_xlfn.IFNA(MATCH(Table2[[#This Row],[Column2]],[1]!db[NB BM_C_QTY+F],0),"")</f>
        <v>#REF!</v>
      </c>
      <c r="AE349" s="20" t="e">
        <f>_xlfn.IFNA(MATCH(Table2[[#This Row],[Column2]],[2]!Table6[NB BM_C_QTY+F],0),"")</f>
        <v>#REF!</v>
      </c>
      <c r="AF349" s="20" t="e">
        <f>IF(Table2[[#This Row],[NB BM_C_QTY+F]]="",Table2[[#This Row],[KET]],"")</f>
        <v>#REF!</v>
      </c>
      <c r="AG349" s="20" t="e">
        <f>IF(Table2[[#This Row],[Column3]]="","",AJ348)</f>
        <v>#REF!</v>
      </c>
      <c r="AH349" s="20" t="e">
        <f>IF(Table2[[#This Row],[Column3]]="","",AK348)</f>
        <v>#REF!</v>
      </c>
      <c r="AJ349" s="9">
        <v>864</v>
      </c>
      <c r="AK349" s="9" t="s">
        <v>5300</v>
      </c>
    </row>
    <row r="350" spans="1:39">
      <c r="A350" s="14">
        <f ca="1">IF(Table2[[#This Row],[TT]]&lt;1,"",(COUNT(INDIRECT("a"&amp;ROW(Table2[[#Headers],[//]])&amp;":a"&amp;ROW()-1))+1))</f>
        <v>130</v>
      </c>
      <c r="B350" s="14">
        <v>1</v>
      </c>
      <c r="C350" s="9" t="s">
        <v>53</v>
      </c>
      <c r="D350" s="16">
        <v>5</v>
      </c>
      <c r="E350" s="16" t="s">
        <v>2576</v>
      </c>
      <c r="F350" s="16" t="e">
        <f>_xlfn.IFNA(Table2[[#This Row],[NB BM_C_QTY+F]],"")</f>
        <v>#REF!</v>
      </c>
      <c r="G350" s="24">
        <f>IF(Table2[[#This Row],[M5B]]="",Table2[[#This Row],[M5B_h]],SUM(Table2[[#This Row],[M5B_h]],Table2[[#This Row],[M5B]]))</f>
        <v>5</v>
      </c>
      <c r="H350" s="19"/>
      <c r="I350" s="94">
        <f>IF(Table2[[#This Row],[M1A]]="",0,Table2[[#This Row],[M1A]]-Table2[[#This Row],[AWAL]]-Table2[[#This Row],[M1MA]]-Table2[[#This Row],[M1KE]])</f>
        <v>0</v>
      </c>
      <c r="J350" s="94">
        <f>SUMIF(Table6[NB BM_C_QTY+F],Table2[[#This Row],[Column2]],Table6[C])</f>
        <v>0</v>
      </c>
      <c r="K350" s="94">
        <f>-1*SUMIF(Table5[CONCAT],Table2[[#This Row],[Column2]],Table5[3])</f>
        <v>0</v>
      </c>
      <c r="L350" s="19"/>
      <c r="M350" s="17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5</v>
      </c>
      <c r="U350" s="20">
        <f>SUM(Table2[[#This Row],[M2B]],Table2[[#This Row],[M2B_h]])</f>
        <v>5</v>
      </c>
      <c r="V350" s="20">
        <f>SUM(Table2[[#This Row],[M3B]],Table2[[#This Row],[M3B_h]])</f>
        <v>5</v>
      </c>
      <c r="W350" s="20">
        <f>SUM(Table2[[#This Row],[M4B]],Table2[[#This Row],[M4B_h]])</f>
        <v>5</v>
      </c>
      <c r="X350" s="20" t="str">
        <f t="shared" si="5"/>
        <v>ARTO MORO</v>
      </c>
      <c r="Y350" s="20" t="e">
        <f>IF(Table2[[#This Row],[NB BM_C_QTY+F]]="",Table2[[#This Row],[Column32]],INDEX([1]!db[QTY X],Table2[[#This Row],[NB BM_C_QTY+F]]))</f>
        <v>#REF!</v>
      </c>
      <c r="Z350" s="20" t="e">
        <f>IF(Table2[[#This Row],[NB BM_C_QTY+F]]="",Table2[[#This Row],[Column33]],INDEX([1]!db[STN X],Table2[[#This Row],[NB BM_C_QTY+F]]))</f>
        <v>#REF!</v>
      </c>
      <c r="AA350" s="20" t="e">
        <f>INDEX([1]!db[SUPPLIER],Table2[[#This Row],[NB BM_C_QTY+F]],0)</f>
        <v>#REF!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350" s="20" t="str">
        <f>Table2[[#This Row],[CONCAT]]&amp;LOWER(SUBSTITUTE(SUBSTITUTE(SUBSTITUTE(Table2[[#This Row],[KET]]&amp;"ARTO MORO"," ",""),")",""),"(",""))</f>
        <v>stabillokenkohighwinnerkuning864pcsartomoro</v>
      </c>
      <c r="AD350" s="20" t="e">
        <f>_xlfn.IFNA(MATCH(Table2[[#This Row],[Column2]],[1]!db[NB BM_C_QTY+F],0),"")</f>
        <v>#REF!</v>
      </c>
      <c r="AE350" s="20" t="e">
        <f>_xlfn.IFNA(MATCH(Table2[[#This Row],[Column2]],[2]!Table6[NB BM_C_QTY+F],0),"")</f>
        <v>#REF!</v>
      </c>
      <c r="AF350" s="20" t="e">
        <f>IF(Table2[[#This Row],[NB BM_C_QTY+F]]="",Table2[[#This Row],[KET]],"")</f>
        <v>#REF!</v>
      </c>
      <c r="AG350" s="20" t="e">
        <f>IF(Table2[[#This Row],[Column3]]="","",AJ349)</f>
        <v>#REF!</v>
      </c>
      <c r="AH350" s="20" t="e">
        <f>IF(Table2[[#This Row],[Column3]]="","",AK349)</f>
        <v>#REF!</v>
      </c>
      <c r="AJ350" s="9">
        <v>100</v>
      </c>
      <c r="AK350" s="9" t="s">
        <v>5293</v>
      </c>
    </row>
    <row r="351" spans="1:39">
      <c r="A351" s="14">
        <f ca="1">IF(Table2[[#This Row],[TT]]&lt;1,"",(COUNT(INDIRECT("a"&amp;ROW(Table2[[#Headers],[//]])&amp;":a"&amp;ROW()-1))+1))</f>
        <v>131</v>
      </c>
      <c r="B351" s="14"/>
      <c r="C351" s="9" t="s">
        <v>5185</v>
      </c>
      <c r="D351" s="16">
        <v>5</v>
      </c>
      <c r="E351" s="16" t="s">
        <v>2231</v>
      </c>
      <c r="F351" s="16" t="e">
        <f>_xlfn.IFNA(Table2[[#This Row],[NB BM_C_QTY+F]],"")</f>
        <v>#REF!</v>
      </c>
      <c r="G351" s="24">
        <f>IF(Table2[[#This Row],[M5B]]="",Table2[[#This Row],[M5B_h]],SUM(Table2[[#This Row],[M5B_h]],Table2[[#This Row],[M5B]]))</f>
        <v>3</v>
      </c>
      <c r="H351" s="19">
        <v>3</v>
      </c>
      <c r="I351" s="94">
        <f>IF(Table2[[#This Row],[M1A]]="",0,Table2[[#This Row],[M1A]]-Table2[[#This Row],[AWAL]]-Table2[[#This Row],[M1MA]]-Table2[[#This Row],[M1KE]])</f>
        <v>-1</v>
      </c>
      <c r="J351" s="94">
        <f>SUMIF(Table6[NB BM_C_QTY+F],Table2[[#This Row],[Column2]],Table6[C])</f>
        <v>0</v>
      </c>
      <c r="K351" s="94">
        <f>-1*SUMIF(Table5[CONCAT],Table2[[#This Row],[Column2]],Table5[3])</f>
        <v>-1</v>
      </c>
      <c r="L351" s="19"/>
      <c r="M351" s="90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3</v>
      </c>
      <c r="U351" s="20">
        <f>SUM(Table2[[#This Row],[M2B]],Table2[[#This Row],[M2B_h]])</f>
        <v>3</v>
      </c>
      <c r="V351" s="20">
        <f>SUM(Table2[[#This Row],[M3B]],Table2[[#This Row],[M3B_h]])</f>
        <v>3</v>
      </c>
      <c r="W351" s="20">
        <f>SUM(Table2[[#This Row],[M4B]],Table2[[#This Row],[M4B_h]])</f>
        <v>3</v>
      </c>
      <c r="X351" s="20" t="str">
        <f t="shared" si="5"/>
        <v>ARTO MORO</v>
      </c>
      <c r="Y351" s="20" t="e">
        <f>IF(Table2[[#This Row],[NB BM_C_QTY+F]]="",Table2[[#This Row],[Column32]],INDEX([1]!db[QTY X],Table2[[#This Row],[NB BM_C_QTY+F]]))</f>
        <v>#REF!</v>
      </c>
      <c r="Z351" s="20" t="e">
        <f>IF(Table2[[#This Row],[NB BM_C_QTY+F]]="",Table2[[#This Row],[Column33]],INDEX([1]!db[STN X],Table2[[#This Row],[NB BM_C_QTY+F]]))</f>
        <v>#REF!</v>
      </c>
      <c r="AA351" s="20" t="e">
        <f>INDEX([1]!db[SUPPLIER],Table2[[#This Row],[NB BM_C_QTY+F]],0)</f>
        <v>#REF!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351" s="20" t="str">
        <f>Table2[[#This Row],[CONCAT]]&amp;LOWER(SUBSTITUTE(SUBSTITUTE(SUBSTITUTE(Table2[[#This Row],[KET]]&amp;"ARTO MORO"," ",""),")",""),"(",""))</f>
        <v>stabillovancohl520100lsnartomoro</v>
      </c>
      <c r="AD351" s="20" t="e">
        <f>_xlfn.IFNA(MATCH(Table2[[#This Row],[Column2]],[1]!db[NB BM_C_QTY+F],0),"")</f>
        <v>#REF!</v>
      </c>
      <c r="AE351" s="20" t="e">
        <f>_xlfn.IFNA(MATCH(Table2[[#This Row],[Column2]],[2]!Table6[NB BM_C_QTY+F],0),"")</f>
        <v>#REF!</v>
      </c>
      <c r="AF351" s="20" t="e">
        <f>IF(Table2[[#This Row],[NB BM_C_QTY+F]]="",Table2[[#This Row],[KET]],"")</f>
        <v>#REF!</v>
      </c>
      <c r="AG351" s="20" t="e">
        <f>IF(Table2[[#This Row],[Column3]]="","",AJ350)</f>
        <v>#REF!</v>
      </c>
      <c r="AH351" s="20" t="e">
        <f>IF(Table2[[#This Row],[Column3]]="","",AK350)</f>
        <v>#REF!</v>
      </c>
      <c r="AJ351" s="9">
        <v>20</v>
      </c>
      <c r="AK351" s="9" t="s">
        <v>5293</v>
      </c>
    </row>
    <row r="352" spans="1:39">
      <c r="A352" s="14" t="str">
        <f ca="1">IF(Table2[[#This Row],[TT]]&lt;1,"",(COUNT(INDIRECT("a"&amp;ROW(Table2[[#Headers],[//]])&amp;":a"&amp;ROW()-1))+1))</f>
        <v/>
      </c>
      <c r="B352" s="14">
        <v>1</v>
      </c>
      <c r="C352" s="9" t="s">
        <v>5357</v>
      </c>
      <c r="D352" s="16">
        <v>0</v>
      </c>
      <c r="E352" s="16" t="s">
        <v>2159</v>
      </c>
      <c r="F352" s="16" t="e">
        <f>_xlfn.IFNA(Table2[[#This Row],[NB BM_C_QTY+F]],"")</f>
        <v>#REF!</v>
      </c>
      <c r="G352" s="24">
        <f>IF(Table2[[#This Row],[M5B]]="",Table2[[#This Row],[M5B_h]],SUM(Table2[[#This Row],[M5B_h]],Table2[[#This Row],[M5B]]))</f>
        <v>0</v>
      </c>
      <c r="H352" s="19">
        <v>0</v>
      </c>
      <c r="I352" s="94">
        <f>IF(Table2[[#This Row],[M1A]]="",0,Table2[[#This Row],[M1A]]-Table2[[#This Row],[AWAL]]-Table2[[#This Row],[M1MA]]-Table2[[#This Row],[M1KE]])</f>
        <v>-1</v>
      </c>
      <c r="J352" s="94">
        <f>SUMIF(Table6[NB BM_C_QTY+F],Table2[[#This Row],[Column2]],Table6[C])</f>
        <v>1</v>
      </c>
      <c r="K352" s="94">
        <f>-1*SUMIF(Table5[CONCAT],Table2[[#This Row],[Column2]],Table5[3])</f>
        <v>0</v>
      </c>
      <c r="L352" s="19"/>
      <c r="M352" s="17" t="str">
        <f>IF(Table2[[#This Row],[M2A]]="","",SUM(Table2[[#This Row],[M2A]]-Table2[[#This Row],[M2B_h]]))</f>
        <v/>
      </c>
      <c r="O352" s="17" t="str">
        <f>IF(Table2[[#This Row],[M3A]]="","",SUM(Table2[[#This Row],[M3A]]-Table2[[#This Row],[M3B_h]]))</f>
        <v/>
      </c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0</v>
      </c>
      <c r="V352" s="20">
        <f>SUM(Table2[[#This Row],[M3B]],Table2[[#This Row],[M3B_h]])</f>
        <v>0</v>
      </c>
      <c r="W352" s="20">
        <f>SUM(Table2[[#This Row],[M4B]],Table2[[#This Row],[M4B_h]])</f>
        <v>0</v>
      </c>
      <c r="X352" s="20" t="str">
        <f t="shared" si="5"/>
        <v>ARTO MORO</v>
      </c>
      <c r="Y352" s="20" t="e">
        <f>IF(Table2[[#This Row],[NB BM_C_QTY+F]]="",Table2[[#This Row],[Column32]],INDEX([1]!db[QTY X],Table2[[#This Row],[NB BM_C_QTY+F]]))</f>
        <v>#REF!</v>
      </c>
      <c r="Z352" s="20" t="e">
        <f>IF(Table2[[#This Row],[NB BM_C_QTY+F]]="",Table2[[#This Row],[Column33]],INDEX([1]!db[STN X],Table2[[#This Row],[NB BM_C_QTY+F]]))</f>
        <v>#REF!</v>
      </c>
      <c r="AA352" s="20" t="e">
        <f>INDEX([1]!db[SUPPLIER],Table2[[#This Row],[NB BM_C_QTY+F]],0)</f>
        <v>#REF!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52" s="20" t="str">
        <f>Table2[[#This Row],[CONCAT]]&amp;LOWER(SUBSTITUTE(SUBSTITUTE(SUBSTITUTE(Table2[[#This Row],[KET]]&amp;"ARTO MORO"," ",""),")",""),"(",""))</f>
        <v>stamppadkenkono118lsnartomoro</v>
      </c>
      <c r="AD352" s="20" t="e">
        <f>_xlfn.IFNA(MATCH(Table2[[#This Row],[Column2]],[1]!db[NB BM_C_QTY+F],0),"")</f>
        <v>#REF!</v>
      </c>
      <c r="AE352" s="20" t="e">
        <f>_xlfn.IFNA(MATCH(Table2[[#This Row],[Column2]],[2]!Table6[NB BM_C_QTY+F],0),"")</f>
        <v>#REF!</v>
      </c>
      <c r="AF352" s="20" t="e">
        <f>IF(Table2[[#This Row],[NB BM_C_QTY+F]]="",Table2[[#This Row],[KET]],"")</f>
        <v>#REF!</v>
      </c>
      <c r="AG352" s="20" t="e">
        <f>IF(Table2[[#This Row],[Column3]]="","",AJ351)</f>
        <v>#REF!</v>
      </c>
      <c r="AH352" s="20" t="e">
        <f>IF(Table2[[#This Row],[Column3]]="","",AK351)</f>
        <v>#REF!</v>
      </c>
      <c r="AJ352" s="9">
        <v>216</v>
      </c>
      <c r="AK352" s="9" t="s">
        <v>5300</v>
      </c>
    </row>
    <row r="353" spans="1:37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2089</v>
      </c>
      <c r="D353" s="16">
        <v>0</v>
      </c>
      <c r="E353" s="16" t="s">
        <v>2014</v>
      </c>
      <c r="F353" s="16" t="e">
        <f>_xlfn.IFNA(Table2[[#This Row],[NB BM_C_QTY+F]],"")</f>
        <v>#REF!</v>
      </c>
      <c r="G353" s="24">
        <f>IF(Table2[[#This Row],[M5B]]="",Table2[[#This Row],[M5B_h]],SUM(Table2[[#This Row],[M5B_h]],Table2[[#This Row],[M5B]]))</f>
        <v>0</v>
      </c>
      <c r="H353" s="19"/>
      <c r="I353" s="94">
        <f>IF(Table2[[#This Row],[M1A]]="",0,Table2[[#This Row],[M1A]]-Table2[[#This Row],[AWAL]]-Table2[[#This Row],[M1MA]]-Table2[[#This Row],[M1KE]])</f>
        <v>0</v>
      </c>
      <c r="J353" s="94">
        <f>SUMIF(Table6[NB BM_C_QTY+F],Table2[[#This Row],[Column2]],Table6[C])</f>
        <v>0</v>
      </c>
      <c r="K353" s="94">
        <f>-1*SUMIF(Table5[CONCAT],Table2[[#This Row],[Column2]],Table5[3])</f>
        <v>0</v>
      </c>
      <c r="L353" s="19"/>
      <c r="M353" s="17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 t="shared" si="5"/>
        <v>ARTO MORO</v>
      </c>
      <c r="Y353" s="20" t="e">
        <f>IF(Table2[[#This Row],[NB BM_C_QTY+F]]="",Table2[[#This Row],[Column32]],INDEX([1]!db[QTY X],Table2[[#This Row],[NB BM_C_QTY+F]]))</f>
        <v>#REF!</v>
      </c>
      <c r="Z353" s="20" t="e">
        <f>IF(Table2[[#This Row],[NB BM_C_QTY+F]]="",Table2[[#This Row],[Column33]],INDEX([1]!db[STN X],Table2[[#This Row],[NB BM_C_QTY+F]]))</f>
        <v>#REF!</v>
      </c>
      <c r="AA353" s="20" t="e">
        <f>INDEX([1]!db[SUPPLIER],Table2[[#This Row],[NB BM_C_QTY+F]],0)</f>
        <v>#REF!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53" s="20" t="str">
        <f>Table2[[#This Row],[CONCAT]]&amp;LOWER(SUBSTITUTE(SUBSTITUTE(SUBSTITUTE(Table2[[#This Row],[KET]]&amp;"ARTO MORO"," ",""),")",""),"(",""))</f>
        <v>stampplatedaterkenkos68lunas20lsnartomoro</v>
      </c>
      <c r="AD353" s="20" t="e">
        <f>_xlfn.IFNA(MATCH(Table2[[#This Row],[Column2]],[1]!db[NB BM_C_QTY+F],0),"")</f>
        <v>#REF!</v>
      </c>
      <c r="AE353" s="20" t="e">
        <f>_xlfn.IFNA(MATCH(Table2[[#This Row],[Column2]],[2]!Table6[NB BM_C_QTY+F],0),"")</f>
        <v>#REF!</v>
      </c>
      <c r="AF353" s="20" t="e">
        <f>IF(Table2[[#This Row],[NB BM_C_QTY+F]]="",Table2[[#This Row],[KET]],"")</f>
        <v>#REF!</v>
      </c>
      <c r="AG353" s="20" t="e">
        <f>IF(Table2[[#This Row],[Column3]]="","",AJ352)</f>
        <v>#REF!</v>
      </c>
      <c r="AH353" s="20" t="e">
        <f>IF(Table2[[#This Row],[Column3]]="","",AK352)</f>
        <v>#REF!</v>
      </c>
      <c r="AJ353" s="9">
        <v>144</v>
      </c>
      <c r="AK353" s="9" t="s">
        <v>5300</v>
      </c>
    </row>
    <row r="354" spans="1:37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3656</v>
      </c>
      <c r="D354" s="16">
        <v>0</v>
      </c>
      <c r="E354" s="16" t="s">
        <v>2404</v>
      </c>
      <c r="F354" s="16" t="e">
        <f>_xlfn.IFNA(Table2[[#This Row],[NB BM_C_QTY+F]],"")</f>
        <v>#REF!</v>
      </c>
      <c r="G354" s="24">
        <f>IF(Table2[[#This Row],[M5B]]="",Table2[[#This Row],[M5B_h]],SUM(Table2[[#This Row],[M5B_h]],Table2[[#This Row],[M5B]]))</f>
        <v>0</v>
      </c>
      <c r="H354" s="19"/>
      <c r="I354" s="94">
        <f>IF(Table2[[#This Row],[M1A]]="",0,Table2[[#This Row],[M1A]]-Table2[[#This Row],[AWAL]]-Table2[[#This Row],[M1MA]]-Table2[[#This Row],[M1KE]])</f>
        <v>0</v>
      </c>
      <c r="J354" s="94">
        <f>SUMIF(Table6[NB BM_C_QTY+F],Table2[[#This Row],[Column2]],Table6[C])</f>
        <v>0</v>
      </c>
      <c r="K354" s="94">
        <f>-1*SUMIF(Table5[CONCAT],Table2[[#This Row],[Column2]],Table5[3])</f>
        <v>0</v>
      </c>
      <c r="L354" s="19"/>
      <c r="M354" s="17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 t="shared" si="5"/>
        <v>ARTO MORO</v>
      </c>
      <c r="Y354" s="20" t="e">
        <f>IF(Table2[[#This Row],[NB BM_C_QTY+F]]="",Table2[[#This Row],[Column32]],INDEX([1]!db[QTY X],Table2[[#This Row],[NB BM_C_QTY+F]]))</f>
        <v>#REF!</v>
      </c>
      <c r="Z354" s="20" t="e">
        <f>IF(Table2[[#This Row],[NB BM_C_QTY+F]]="",Table2[[#This Row],[Column33]],INDEX([1]!db[STN X],Table2[[#This Row],[NB BM_C_QTY+F]]))</f>
        <v>#REF!</v>
      </c>
      <c r="AA354" s="20" t="e">
        <f>INDEX([1]!db[SUPPLIER],Table2[[#This Row],[NB BM_C_QTY+F]],0)</f>
        <v>#REF!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54" s="20" t="str">
        <f>Table2[[#This Row],[CONCAT]]&amp;LOWER(SUBSTITUTE(SUBSTITUTE(SUBSTITUTE(Table2[[#This Row],[KET]]&amp;"ARTO MORO"," ",""),")",""),"(",""))</f>
        <v>stampadjkno1216pcsartomoro</v>
      </c>
      <c r="AD354" s="20" t="e">
        <f>_xlfn.IFNA(MATCH(Table2[[#This Row],[Column2]],[1]!db[NB BM_C_QTY+F],0),"")</f>
        <v>#REF!</v>
      </c>
      <c r="AE354" s="20" t="e">
        <f>_xlfn.IFNA(MATCH(Table2[[#This Row],[Column2]],[2]!Table6[NB BM_C_QTY+F],0),"")</f>
        <v>#REF!</v>
      </c>
      <c r="AF354" s="20" t="e">
        <f>IF(Table2[[#This Row],[NB BM_C_QTY+F]]="",Table2[[#This Row],[KET]],"")</f>
        <v>#REF!</v>
      </c>
      <c r="AG354" s="20" t="e">
        <f>IF(Table2[[#This Row],[Column3]]="","",AJ353)</f>
        <v>#REF!</v>
      </c>
      <c r="AH354" s="20" t="e">
        <f>IF(Table2[[#This Row],[Column3]]="","",AK353)</f>
        <v>#REF!</v>
      </c>
      <c r="AJ354" s="9">
        <v>18</v>
      </c>
      <c r="AK354" s="9" t="s">
        <v>5293</v>
      </c>
    </row>
    <row r="355" spans="1:37">
      <c r="A355" s="14" t="str">
        <f ca="1">IF(Table2[[#This Row],[TT]]&lt;1,"",(COUNT(INDIRECT("a"&amp;ROW(Table2[[#Headers],[//]])&amp;":a"&amp;ROW()-1))+1))</f>
        <v/>
      </c>
      <c r="B355" s="14">
        <v>1</v>
      </c>
      <c r="C355" s="9" t="s">
        <v>55</v>
      </c>
      <c r="D355" s="16">
        <v>0</v>
      </c>
      <c r="E355" s="16" t="s">
        <v>2173</v>
      </c>
      <c r="F355" s="16" t="e">
        <f>_xlfn.IFNA(Table2[[#This Row],[NB BM_C_QTY+F]],"")</f>
        <v>#REF!</v>
      </c>
      <c r="G355" s="24">
        <f>IF(Table2[[#This Row],[M5B]]="",Table2[[#This Row],[M5B_h]],SUM(Table2[[#This Row],[M5B_h]],Table2[[#This Row],[M5B]]))</f>
        <v>0</v>
      </c>
      <c r="H355" s="19"/>
      <c r="I355" s="94">
        <f>IF(Table2[[#This Row],[M1A]]="",0,Table2[[#This Row],[M1A]]-Table2[[#This Row],[AWAL]]-Table2[[#This Row],[M1MA]]-Table2[[#This Row],[M1KE]])</f>
        <v>0</v>
      </c>
      <c r="J355" s="94">
        <f>SUMIF(Table6[NB BM_C_QTY+F],Table2[[#This Row],[Column2]],Table6[C])</f>
        <v>0</v>
      </c>
      <c r="K355" s="94">
        <f>-1*SUMIF(Table5[CONCAT],Table2[[#This Row],[Column2]],Table5[3])</f>
        <v>0</v>
      </c>
      <c r="L355" s="19"/>
      <c r="M355" s="17" t="str">
        <f>IF(Table2[[#This Row],[M2A]]="","",SUM(Table2[[#This Row],[M2A]]-Table2[[#This Row],[M2B_h]]))</f>
        <v/>
      </c>
      <c r="O355" s="17" t="str">
        <f>IF(Table2[[#This Row],[M3A]]="","",SUM(Table2[[#This Row],[M3A]]-Table2[[#This Row],[M3B_h]]))</f>
        <v/>
      </c>
      <c r="Q355" s="17" t="str">
        <f>IF(Table2[[#This Row],[M4A]]="","",SUM(Table2[[#This Row],[M4A]]-Table2[[#This Row],[M4B_h]]))</f>
        <v/>
      </c>
      <c r="R355" s="17"/>
      <c r="S355" s="17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 t="shared" si="5"/>
        <v>ARTO MORO</v>
      </c>
      <c r="Y355" s="20" t="e">
        <f>IF(Table2[[#This Row],[NB BM_C_QTY+F]]="",Table2[[#This Row],[Column32]],INDEX([1]!db[QTY X],Table2[[#This Row],[NB BM_C_QTY+F]]))</f>
        <v>#REF!</v>
      </c>
      <c r="Z355" s="20" t="e">
        <f>IF(Table2[[#This Row],[NB BM_C_QTY+F]]="",Table2[[#This Row],[Column33]],INDEX([1]!db[STN X],Table2[[#This Row],[NB BM_C_QTY+F]]))</f>
        <v>#REF!</v>
      </c>
      <c r="AA355" s="20" t="e">
        <f>INDEX([1]!db[SUPPLIER],Table2[[#This Row],[NB BM_C_QTY+F]],0)</f>
        <v>#REF!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55" s="20" t="str">
        <f>Table2[[#This Row],[CONCAT]]&amp;LOWER(SUBSTITUTE(SUBSTITUTE(SUBSTITUTE(Table2[[#This Row],[KET]]&amp;"ARTO MORO"," ",""),")",""),"(",""))</f>
        <v>stampadjkno2144pcsartomoro</v>
      </c>
      <c r="AD355" s="20" t="e">
        <f>_xlfn.IFNA(MATCH(Table2[[#This Row],[Column2]],[1]!db[NB BM_C_QTY+F],0),"")</f>
        <v>#REF!</v>
      </c>
      <c r="AE355" s="20" t="e">
        <f>_xlfn.IFNA(MATCH(Table2[[#This Row],[Column2]],[2]!Table6[NB BM_C_QTY+F],0),"")</f>
        <v>#REF!</v>
      </c>
      <c r="AF355" s="20" t="e">
        <f>IF(Table2[[#This Row],[NB BM_C_QTY+F]]="",Table2[[#This Row],[KET]],"")</f>
        <v>#REF!</v>
      </c>
      <c r="AG355" s="20" t="e">
        <f>IF(Table2[[#This Row],[Column3]]="","",AJ354)</f>
        <v>#REF!</v>
      </c>
      <c r="AH355" s="20" t="e">
        <f>IF(Table2[[#This Row],[Column3]]="","",AK354)</f>
        <v>#REF!</v>
      </c>
      <c r="AJ355" s="9">
        <v>20</v>
      </c>
      <c r="AK355" s="9" t="s">
        <v>5293</v>
      </c>
    </row>
    <row r="356" spans="1:37">
      <c r="A356" s="14" t="str">
        <f ca="1">IF(Table2[[#This Row],[TT]]&lt;1,"",(COUNT(INDIRECT("a"&amp;ROW(Table2[[#Headers],[//]])&amp;":a"&amp;ROW()-1))+1))</f>
        <v/>
      </c>
      <c r="B356" s="14">
        <v>1</v>
      </c>
      <c r="C356" s="9" t="s">
        <v>3580</v>
      </c>
      <c r="D356" s="16">
        <v>0</v>
      </c>
      <c r="E356" s="16" t="s">
        <v>2014</v>
      </c>
      <c r="F356" s="16" t="e">
        <f>_xlfn.IFNA(Table2[[#This Row],[NB BM_C_QTY+F]],"")</f>
        <v>#REF!</v>
      </c>
      <c r="G356" s="24">
        <f>IF(Table2[[#This Row],[M5B]]="",Table2[[#This Row],[M5B_h]],SUM(Table2[[#This Row],[M5B_h]],Table2[[#This Row],[M5B]]))</f>
        <v>0</v>
      </c>
      <c r="I356" s="94">
        <f>IF(Table2[[#This Row],[M1A]]="",0,Table2[[#This Row],[M1A]]-Table2[[#This Row],[AWAL]]-Table2[[#This Row],[M1MA]]-Table2[[#This Row],[M1KE]])</f>
        <v>0</v>
      </c>
      <c r="J356" s="94">
        <f>SUMIF(Table6[NB BM_C_QTY+F],Table2[[#This Row],[Column2]],Table6[C])</f>
        <v>0</v>
      </c>
      <c r="K356" s="94">
        <f>-1*SUMIF(Table5[CONCAT],Table2[[#This Row],[Column2]],Table5[3])</f>
        <v>0</v>
      </c>
      <c r="L356" s="19"/>
      <c r="M356" s="17" t="str">
        <f>IF(Table2[[#This Row],[M2A]]="","",SUM(Table2[[#This Row],[M2A]]-Table2[[#This Row],[M2B_h]]))</f>
        <v/>
      </c>
      <c r="O356" s="17" t="str">
        <f>IF(Table2[[#This Row],[M3A]]="","",SUM(Table2[[#This Row],[M3A]]-Table2[[#This Row],[M3B_h]]))</f>
        <v/>
      </c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0</v>
      </c>
      <c r="V356" s="20">
        <f>SUM(Table2[[#This Row],[M3B]],Table2[[#This Row],[M3B_h]])</f>
        <v>0</v>
      </c>
      <c r="W356" s="20">
        <f>SUM(Table2[[#This Row],[M4B]],Table2[[#This Row],[M4B_h]])</f>
        <v>0</v>
      </c>
      <c r="X356" s="20" t="str">
        <f t="shared" si="5"/>
        <v>ARTO MORO</v>
      </c>
      <c r="Y356" s="20" t="e">
        <f>IF(Table2[[#This Row],[NB BM_C_QTY+F]]="",Table2[[#This Row],[Column32]],INDEX([1]!db[QTY X],Table2[[#This Row],[NB BM_C_QTY+F]]))</f>
        <v>#REF!</v>
      </c>
      <c r="Z356" s="20" t="e">
        <f>IF(Table2[[#This Row],[NB BM_C_QTY+F]]="",Table2[[#This Row],[Column33]],INDEX([1]!db[STN X],Table2[[#This Row],[NB BM_C_QTY+F]]))</f>
        <v>#REF!</v>
      </c>
      <c r="AA356" s="20" t="e">
        <f>INDEX([1]!db[SUPPLIER],Table2[[#This Row],[NB BM_C_QTY+F]],0)</f>
        <v>#REF!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56" s="20" t="str">
        <f>Table2[[#This Row],[CONCAT]]&amp;LOWER(SUBSTITUTE(SUBSTITUTE(SUBSTITUTE(Table2[[#This Row],[KET]]&amp;"ARTO MORO"," ",""),")",""),"(",""))</f>
        <v>staplerhd10cljk20lsnartomoro</v>
      </c>
      <c r="AD356" s="20" t="e">
        <f>_xlfn.IFNA(MATCH(Table2[[#This Row],[Column2]],[1]!db[NB BM_C_QTY+F],0),"")</f>
        <v>#REF!</v>
      </c>
      <c r="AE356" s="20" t="e">
        <f>_xlfn.IFNA(MATCH(Table2[[#This Row],[Column2]],[2]!Table6[NB BM_C_QTY+F],0),"")</f>
        <v>#REF!</v>
      </c>
      <c r="AF356" s="20" t="e">
        <f>IF(Table2[[#This Row],[NB BM_C_QTY+F]]="",Table2[[#This Row],[KET]],"")</f>
        <v>#REF!</v>
      </c>
      <c r="AG356" s="20" t="e">
        <f>IF(Table2[[#This Row],[Column3]]="","",AJ355)</f>
        <v>#REF!</v>
      </c>
      <c r="AH356" s="20" t="e">
        <f>IF(Table2[[#This Row],[Column3]]="","",AK355)</f>
        <v>#REF!</v>
      </c>
      <c r="AJ356" s="9">
        <v>10</v>
      </c>
      <c r="AK356" s="9" t="s">
        <v>5293</v>
      </c>
    </row>
    <row r="357" spans="1:37">
      <c r="A357" s="14" t="str">
        <f ca="1">IF(Table2[[#This Row],[TT]]&lt;1,"",(COUNT(INDIRECT("a"&amp;ROW(Table2[[#Headers],[//]])&amp;":a"&amp;ROW()-1))+1))</f>
        <v/>
      </c>
      <c r="B357" s="14"/>
      <c r="C357" s="9" t="s">
        <v>3581</v>
      </c>
      <c r="D357" s="16">
        <v>0</v>
      </c>
      <c r="E357" s="16" t="s">
        <v>2032</v>
      </c>
      <c r="F357" s="16" t="e">
        <f>_xlfn.IFNA(Table2[[#This Row],[NB BM_C_QTY+F]],"")</f>
        <v>#REF!</v>
      </c>
      <c r="G357" s="24">
        <f>IF(Table2[[#This Row],[M5B]]="",Table2[[#This Row],[M5B_h]],SUM(Table2[[#This Row],[M5B_h]],Table2[[#This Row],[M5B]]))</f>
        <v>0</v>
      </c>
      <c r="H357" s="19"/>
      <c r="I357" s="94">
        <f>IF(Table2[[#This Row],[M1A]]="",0,Table2[[#This Row],[M1A]]-Table2[[#This Row],[AWAL]]-Table2[[#This Row],[M1MA]]-Table2[[#This Row],[M1KE]])</f>
        <v>0</v>
      </c>
      <c r="J357" s="94">
        <f>SUMIF(Table6[NB BM_C_QTY+F],Table2[[#This Row],[Column2]],Table6[C])</f>
        <v>0</v>
      </c>
      <c r="K357" s="94">
        <f>-1*SUMIF(Table5[CONCAT],Table2[[#This Row],[Column2]],Table5[3])</f>
        <v>0</v>
      </c>
      <c r="L357" s="19"/>
      <c r="M357" s="15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 t="shared" si="5"/>
        <v>ARTO MORO</v>
      </c>
      <c r="Y357" s="20" t="e">
        <f>IF(Table2[[#This Row],[NB BM_C_QTY+F]]="",Table2[[#This Row],[Column32]],INDEX([1]!db[QTY X],Table2[[#This Row],[NB BM_C_QTY+F]]))</f>
        <v>#REF!</v>
      </c>
      <c r="Z357" s="20" t="e">
        <f>IF(Table2[[#This Row],[NB BM_C_QTY+F]]="",Table2[[#This Row],[Column33]],INDEX([1]!db[STN X],Table2[[#This Row],[NB BM_C_QTY+F]]))</f>
        <v>#REF!</v>
      </c>
      <c r="AA357" s="20" t="e">
        <f>INDEX([1]!db[SUPPLIER],Table2[[#This Row],[NB BM_C_QTY+F]],0)</f>
        <v>#REF!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staplerhd50cl</v>
      </c>
      <c r="AC357" s="20" t="str">
        <f>Table2[[#This Row],[CONCAT]]&amp;LOWER(SUBSTITUTE(SUBSTITUTE(SUBSTITUTE(Table2[[#This Row],[KET]]&amp;"ARTO MORO"," ",""),")",""),"(",""))</f>
        <v>staplerhd50cl10lsnartomoro</v>
      </c>
      <c r="AD357" s="20" t="e">
        <f>_xlfn.IFNA(MATCH(Table2[[#This Row],[Column2]],[1]!db[NB BM_C_QTY+F],0),"")</f>
        <v>#REF!</v>
      </c>
      <c r="AE357" s="20" t="e">
        <f>_xlfn.IFNA(MATCH(Table2[[#This Row],[Column2]],[2]!Table6[NB BM_C_QTY+F],0),"")</f>
        <v>#REF!</v>
      </c>
      <c r="AF357" s="20" t="e">
        <f>IF(Table2[[#This Row],[NB BM_C_QTY+F]]="",Table2[[#This Row],[KET]],"")</f>
        <v>#REF!</v>
      </c>
      <c r="AG357" s="20" t="e">
        <f>IF(Table2[[#This Row],[Column3]]="","",AJ356)</f>
        <v>#REF!</v>
      </c>
      <c r="AH357" s="20" t="e">
        <f>IF(Table2[[#This Row],[Column3]]="","",AK356)</f>
        <v>#REF!</v>
      </c>
      <c r="AJ357" s="9">
        <v>10</v>
      </c>
      <c r="AK357" s="9" t="s">
        <v>5293</v>
      </c>
    </row>
    <row r="358" spans="1:37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3582</v>
      </c>
      <c r="D358" s="16">
        <v>0</v>
      </c>
      <c r="E358" s="16" t="s">
        <v>2032</v>
      </c>
      <c r="F358" s="16" t="e">
        <f>_xlfn.IFNA(Table2[[#This Row],[NB BM_C_QTY+F]],"")</f>
        <v>#REF!</v>
      </c>
      <c r="G358" s="24">
        <f>IF(Table2[[#This Row],[M5B]]="",Table2[[#This Row],[M5B_h]],SUM(Table2[[#This Row],[M5B_h]],Table2[[#This Row],[M5B]]))</f>
        <v>0</v>
      </c>
      <c r="H358" s="19"/>
      <c r="I358" s="94">
        <f>IF(Table2[[#This Row],[M1A]]="",0,Table2[[#This Row],[M1A]]-Table2[[#This Row],[AWAL]]-Table2[[#This Row],[M1MA]]-Table2[[#This Row],[M1KE]])</f>
        <v>0</v>
      </c>
      <c r="J358" s="94">
        <f>SUMIF(Table6[NB BM_C_QTY+F],Table2[[#This Row],[Column2]],Table6[C])</f>
        <v>0</v>
      </c>
      <c r="K358" s="94">
        <f>-1*SUMIF(Table5[CONCAT],Table2[[#This Row],[Column2]],Table5[3])</f>
        <v>0</v>
      </c>
      <c r="L358" s="19"/>
      <c r="M358" s="17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 t="shared" si="5"/>
        <v>ARTO MORO</v>
      </c>
      <c r="Y358" s="20" t="e">
        <f>IF(Table2[[#This Row],[NB BM_C_QTY+F]]="",Table2[[#This Row],[Column32]],INDEX([1]!db[QTY X],Table2[[#This Row],[NB BM_C_QTY+F]]))</f>
        <v>#REF!</v>
      </c>
      <c r="Z358" s="20" t="e">
        <f>IF(Table2[[#This Row],[NB BM_C_QTY+F]]="",Table2[[#This Row],[Column33]],INDEX([1]!db[STN X],Table2[[#This Row],[NB BM_C_QTY+F]]))</f>
        <v>#REF!</v>
      </c>
      <c r="AA358" s="20" t="e">
        <f>INDEX([1]!db[SUPPLIER],Table2[[#This Row],[NB BM_C_QTY+F]],0)</f>
        <v>#REF!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58" s="20" t="str">
        <f>Table2[[#This Row],[CONCAT]]&amp;LOWER(SUBSTITUTE(SUBSTITUTE(SUBSTITUTE(Table2[[#This Row],[KET]]&amp;"ARTO MORO"," ",""),")",""),"(",""))</f>
        <v>staplerjkhd5010lsnartomoro</v>
      </c>
      <c r="AD358" s="20" t="e">
        <f>_xlfn.IFNA(MATCH(Table2[[#This Row],[Column2]],[1]!db[NB BM_C_QTY+F],0),"")</f>
        <v>#REF!</v>
      </c>
      <c r="AE358" s="20" t="e">
        <f>_xlfn.IFNA(MATCH(Table2[[#This Row],[Column2]],[2]!Table6[NB BM_C_QTY+F],0),"")</f>
        <v>#REF!</v>
      </c>
      <c r="AF358" s="20" t="e">
        <f>IF(Table2[[#This Row],[NB BM_C_QTY+F]]="",Table2[[#This Row],[KET]],"")</f>
        <v>#REF!</v>
      </c>
      <c r="AG358" s="20" t="e">
        <f>IF(Table2[[#This Row],[Column3]]="","",AJ357)</f>
        <v>#REF!</v>
      </c>
      <c r="AH358" s="20" t="e">
        <f>IF(Table2[[#This Row],[Column3]]="","",AK357)</f>
        <v>#REF!</v>
      </c>
      <c r="AJ358" s="9">
        <v>20</v>
      </c>
      <c r="AK358" s="9" t="s">
        <v>5293</v>
      </c>
    </row>
    <row r="359" spans="1:37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2090</v>
      </c>
      <c r="D359" s="16">
        <v>0</v>
      </c>
      <c r="E359" s="16" t="s">
        <v>2014</v>
      </c>
      <c r="F359" s="16" t="e">
        <f>_xlfn.IFNA(Table2[[#This Row],[NB BM_C_QTY+F]],"")</f>
        <v>#REF!</v>
      </c>
      <c r="G359" s="24">
        <f>IF(Table2[[#This Row],[M5B]]="",Table2[[#This Row],[M5B_h]],SUM(Table2[[#This Row],[M5B_h]],Table2[[#This Row],[M5B]]))</f>
        <v>0</v>
      </c>
      <c r="I359" s="94">
        <f>IF(Table2[[#This Row],[M1A]]="",0,Table2[[#This Row],[M1A]]-Table2[[#This Row],[AWAL]]-Table2[[#This Row],[M1MA]]-Table2[[#This Row],[M1KE]])</f>
        <v>0</v>
      </c>
      <c r="J359" s="94">
        <f>SUMIF(Table6[NB BM_C_QTY+F],Table2[[#This Row],[Column2]],Table6[C])</f>
        <v>0</v>
      </c>
      <c r="K359" s="94">
        <f>-1*SUMIF(Table5[CONCAT],Table2[[#This Row],[Column2]],Table5[3])</f>
        <v>0</v>
      </c>
      <c r="L359" s="19"/>
      <c r="M359" s="17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 t="shared" si="5"/>
        <v>ARTO MORO</v>
      </c>
      <c r="Y359" s="20" t="e">
        <f>IF(Table2[[#This Row],[NB BM_C_QTY+F]]="",Table2[[#This Row],[Column32]],INDEX([1]!db[QTY X],Table2[[#This Row],[NB BM_C_QTY+F]]))</f>
        <v>#REF!</v>
      </c>
      <c r="Z359" s="20" t="e">
        <f>IF(Table2[[#This Row],[NB BM_C_QTY+F]]="",Table2[[#This Row],[Column33]],INDEX([1]!db[STN X],Table2[[#This Row],[NB BM_C_QTY+F]]))</f>
        <v>#REF!</v>
      </c>
      <c r="AA359" s="20" t="e">
        <f>INDEX([1]!db[SUPPLIER],Table2[[#This Row],[NB BM_C_QTY+F]],0)</f>
        <v>#REF!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59" s="20" t="str">
        <f>Table2[[#This Row],[CONCAT]]&amp;LOWER(SUBSTITUTE(SUBSTITUTE(SUBSTITUTE(Table2[[#This Row],[KET]]&amp;"ARTO MORO"," ",""),")",""),"(",""))</f>
        <v>staplerjkhd1020lsnartomoro</v>
      </c>
      <c r="AD359" s="20" t="e">
        <f>_xlfn.IFNA(MATCH(Table2[[#This Row],[Column2]],[1]!db[NB BM_C_QTY+F],0),"")</f>
        <v>#REF!</v>
      </c>
      <c r="AE359" s="20" t="e">
        <f>_xlfn.IFNA(MATCH(Table2[[#This Row],[Column2]],[2]!Table6[NB BM_C_QTY+F],0),"")</f>
        <v>#REF!</v>
      </c>
      <c r="AF359" s="20" t="e">
        <f>IF(Table2[[#This Row],[NB BM_C_QTY+F]]="",Table2[[#This Row],[KET]],"")</f>
        <v>#REF!</v>
      </c>
      <c r="AG359" s="20" t="e">
        <f>IF(Table2[[#This Row],[Column3]]="","",AJ358)</f>
        <v>#REF!</v>
      </c>
      <c r="AH359" s="20" t="e">
        <f>IF(Table2[[#This Row],[Column3]]="","",AK358)</f>
        <v>#REF!</v>
      </c>
      <c r="AJ359" s="9">
        <v>25</v>
      </c>
      <c r="AK359" s="9" t="s">
        <v>5293</v>
      </c>
    </row>
    <row r="360" spans="1:37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2091</v>
      </c>
      <c r="D360" s="16">
        <v>0</v>
      </c>
      <c r="E360" s="16" t="s">
        <v>2039</v>
      </c>
      <c r="F360" s="16" t="e">
        <f>_xlfn.IFNA(Table2[[#This Row],[NB BM_C_QTY+F]],"")</f>
        <v>#REF!</v>
      </c>
      <c r="G360" s="24">
        <f>IF(Table2[[#This Row],[M5B]]="",Table2[[#This Row],[M5B_h]],SUM(Table2[[#This Row],[M5B_h]],Table2[[#This Row],[M5B]]))</f>
        <v>0</v>
      </c>
      <c r="H360" s="19"/>
      <c r="I360" s="94">
        <f>IF(Table2[[#This Row],[M1A]]="",0,Table2[[#This Row],[M1A]]-Table2[[#This Row],[AWAL]]-Table2[[#This Row],[M1MA]]-Table2[[#This Row],[M1KE]])</f>
        <v>0</v>
      </c>
      <c r="J360" s="94">
        <f>SUMIF(Table6[NB BM_C_QTY+F],Table2[[#This Row],[Column2]],Table6[C])</f>
        <v>0</v>
      </c>
      <c r="K360" s="94">
        <f>-1*SUMIF(Table5[CONCAT],Table2[[#This Row],[Column2]],Table5[3])</f>
        <v>0</v>
      </c>
      <c r="L360" s="19"/>
      <c r="M360" s="17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 t="shared" si="5"/>
        <v>ARTO MORO</v>
      </c>
      <c r="Y360" s="20" t="e">
        <f>IF(Table2[[#This Row],[NB BM_C_QTY+F]]="",Table2[[#This Row],[Column32]],INDEX([1]!db[QTY X],Table2[[#This Row],[NB BM_C_QTY+F]]))</f>
        <v>#REF!</v>
      </c>
      <c r="Z360" s="20" t="e">
        <f>IF(Table2[[#This Row],[NB BM_C_QTY+F]]="",Table2[[#This Row],[Column33]],INDEX([1]!db[STN X],Table2[[#This Row],[NB BM_C_QTY+F]]))</f>
        <v>#REF!</v>
      </c>
      <c r="AA360" s="20" t="e">
        <f>INDEX([1]!db[SUPPLIER],Table2[[#This Row],[NB BM_C_QTY+F]],0)</f>
        <v>#REF!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60" s="20" t="str">
        <f>Table2[[#This Row],[CONCAT]]&amp;LOWER(SUBSTITUTE(SUBSTITUTE(SUBSTITUTE(Table2[[#This Row],[KET]]&amp;"ARTO MORO"," ",""),")",""),"(",""))</f>
        <v>staplerjkhd10m25lsnartomoro</v>
      </c>
      <c r="AD360" s="20" t="e">
        <f>_xlfn.IFNA(MATCH(Table2[[#This Row],[Column2]],[1]!db[NB BM_C_QTY+F],0),"")</f>
        <v>#REF!</v>
      </c>
      <c r="AE360" s="20" t="e">
        <f>_xlfn.IFNA(MATCH(Table2[[#This Row],[Column2]],[2]!Table6[NB BM_C_QTY+F],0),"")</f>
        <v>#REF!</v>
      </c>
      <c r="AF360" s="20" t="e">
        <f>IF(Table2[[#This Row],[NB BM_C_QTY+F]]="",Table2[[#This Row],[KET]],"")</f>
        <v>#REF!</v>
      </c>
      <c r="AG360" s="20" t="e">
        <f>IF(Table2[[#This Row],[Column3]]="","",AJ359)</f>
        <v>#REF!</v>
      </c>
      <c r="AH360" s="20" t="e">
        <f>IF(Table2[[#This Row],[Column3]]="","",AK359)</f>
        <v>#REF!</v>
      </c>
      <c r="AJ360" s="9">
        <v>12</v>
      </c>
      <c r="AK360" s="9" t="s">
        <v>5300</v>
      </c>
    </row>
    <row r="361" spans="1:37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3456</v>
      </c>
      <c r="D361" s="16">
        <v>0</v>
      </c>
      <c r="E361" s="16" t="s">
        <v>2112</v>
      </c>
      <c r="F361" s="16" t="e">
        <f>_xlfn.IFNA(Table2[[#This Row],[NB BM_C_QTY+F]],"")</f>
        <v>#REF!</v>
      </c>
      <c r="G361" s="24">
        <f>IF(Table2[[#This Row],[M5B]]="",Table2[[#This Row],[M5B_h]],SUM(Table2[[#This Row],[M5B_h]],Table2[[#This Row],[M5B]]))</f>
        <v>0</v>
      </c>
      <c r="H361" s="19"/>
      <c r="I361" s="94">
        <f>IF(Table2[[#This Row],[M1A]]="",0,Table2[[#This Row],[M1A]]-Table2[[#This Row],[AWAL]]-Table2[[#This Row],[M1MA]]-Table2[[#This Row],[M1KE]])</f>
        <v>0</v>
      </c>
      <c r="J361" s="94">
        <f>SUMIF(Table6[NB BM_C_QTY+F],Table2[[#This Row],[Column2]],Table6[C])</f>
        <v>0</v>
      </c>
      <c r="K361" s="94">
        <f>-1*SUMIF(Table5[CONCAT],Table2[[#This Row],[Column2]],Table5[3])</f>
        <v>0</v>
      </c>
      <c r="L361" s="19"/>
      <c r="M361" s="17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 t="shared" si="5"/>
        <v>ARTO MORO</v>
      </c>
      <c r="Y361" s="20" t="e">
        <f>IF(Table2[[#This Row],[NB BM_C_QTY+F]]="",Table2[[#This Row],[Column32]],INDEX([1]!db[QTY X],Table2[[#This Row],[NB BM_C_QTY+F]]))</f>
        <v>#REF!</v>
      </c>
      <c r="Z361" s="20" t="e">
        <f>IF(Table2[[#This Row],[NB BM_C_QTY+F]]="",Table2[[#This Row],[Column33]],INDEX([1]!db[STN X],Table2[[#This Row],[NB BM_C_QTY+F]]))</f>
        <v>#REF!</v>
      </c>
      <c r="AA361" s="20" t="e">
        <f>INDEX([1]!db[SUPPLIER],Table2[[#This Row],[NB BM_C_QTY+F]],0)</f>
        <v>#REF!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61" s="20" t="str">
        <f>Table2[[#This Row],[CONCAT]]&amp;LOWER(SUBSTITUTE(SUBSTITUTE(SUBSTITUTE(Table2[[#This Row],[KET]]&amp;"ARTO MORO"," ",""),")",""),"(",""))</f>
        <v>staplerjkhd12a1312pcsartomoro</v>
      </c>
      <c r="AD361" s="20" t="e">
        <f>_xlfn.IFNA(MATCH(Table2[[#This Row],[Column2]],[1]!db[NB BM_C_QTY+F],0),"")</f>
        <v>#REF!</v>
      </c>
      <c r="AE361" s="20" t="e">
        <f>_xlfn.IFNA(MATCH(Table2[[#This Row],[Column2]],[2]!Table6[NB BM_C_QTY+F],0),"")</f>
        <v>#REF!</v>
      </c>
      <c r="AF361" s="20" t="e">
        <f>IF(Table2[[#This Row],[NB BM_C_QTY+F]]="",Table2[[#This Row],[KET]],"")</f>
        <v>#REF!</v>
      </c>
      <c r="AG361" s="20" t="e">
        <f>IF(Table2[[#This Row],[Column3]]="","",AJ360)</f>
        <v>#REF!</v>
      </c>
      <c r="AH361" s="20" t="e">
        <f>IF(Table2[[#This Row],[Column3]]="","",AK360)</f>
        <v>#REF!</v>
      </c>
      <c r="AJ361" s="9">
        <v>12</v>
      </c>
      <c r="AK361" s="9" t="s">
        <v>5300</v>
      </c>
    </row>
    <row r="362" spans="1:37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2092</v>
      </c>
      <c r="D362" s="16">
        <v>0</v>
      </c>
      <c r="E362" s="16" t="s">
        <v>2112</v>
      </c>
      <c r="F362" s="16" t="e">
        <f>_xlfn.IFNA(Table2[[#This Row],[NB BM_C_QTY+F]],"")</f>
        <v>#REF!</v>
      </c>
      <c r="G362" s="24">
        <f>IF(Table2[[#This Row],[M5B]]="",Table2[[#This Row],[M5B_h]],SUM(Table2[[#This Row],[M5B_h]],Table2[[#This Row],[M5B]]))</f>
        <v>0</v>
      </c>
      <c r="H362" s="18"/>
      <c r="I362" s="94">
        <f>IF(Table2[[#This Row],[M1A]]="",0,Table2[[#This Row],[M1A]]-Table2[[#This Row],[AWAL]]-Table2[[#This Row],[M1MA]]-Table2[[#This Row],[M1KE]])</f>
        <v>0</v>
      </c>
      <c r="J362" s="94">
        <f>SUMIF(Table6[NB BM_C_QTY+F],Table2[[#This Row],[Column2]],Table6[C])</f>
        <v>0</v>
      </c>
      <c r="K362" s="94">
        <f>-1*SUMIF(Table5[CONCAT],Table2[[#This Row],[Column2]],Table5[3])</f>
        <v>0</v>
      </c>
      <c r="L362" s="18"/>
      <c r="M362" s="16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P362" s="9"/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 t="shared" si="5"/>
        <v>ARTO MORO</v>
      </c>
      <c r="Y362" s="20" t="e">
        <f>IF(Table2[[#This Row],[NB BM_C_QTY+F]]="",Table2[[#This Row],[Column32]],INDEX([1]!db[QTY X],Table2[[#This Row],[NB BM_C_QTY+F]]))</f>
        <v>#REF!</v>
      </c>
      <c r="Z362" s="20" t="e">
        <f>IF(Table2[[#This Row],[NB BM_C_QTY+F]]="",Table2[[#This Row],[Column33]],INDEX([1]!db[STN X],Table2[[#This Row],[NB BM_C_QTY+F]]))</f>
        <v>#REF!</v>
      </c>
      <c r="AA362" s="20" t="e">
        <f>INDEX([1]!db[SUPPLIER],Table2[[#This Row],[NB BM_C_QTY+F]],0)</f>
        <v>#REF!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62" s="20" t="str">
        <f>Table2[[#This Row],[CONCAT]]&amp;LOWER(SUBSTITUTE(SUBSTITUTE(SUBSTITUTE(Table2[[#This Row],[KET]]&amp;"ARTO MORO"," ",""),")",""),"(",""))</f>
        <v>staplerjkhd12n1312pcsartomoro</v>
      </c>
      <c r="AD362" s="20" t="e">
        <f>_xlfn.IFNA(MATCH(Table2[[#This Row],[Column2]],[1]!db[NB BM_C_QTY+F],0),"")</f>
        <v>#REF!</v>
      </c>
      <c r="AE362" s="20" t="e">
        <f>_xlfn.IFNA(MATCH(Table2[[#This Row],[Column2]],[2]!Table6[NB BM_C_QTY+F],0),"")</f>
        <v>#REF!</v>
      </c>
      <c r="AF362" s="20" t="e">
        <f>IF(Table2[[#This Row],[NB BM_C_QTY+F]]="",Table2[[#This Row],[KET]],"")</f>
        <v>#REF!</v>
      </c>
      <c r="AG362" s="20" t="e">
        <f>IF(Table2[[#This Row],[Column3]]="","",AJ361)</f>
        <v>#REF!</v>
      </c>
      <c r="AH362" s="20" t="e">
        <f>IF(Table2[[#This Row],[Column3]]="","",AK361)</f>
        <v>#REF!</v>
      </c>
      <c r="AJ362" s="9">
        <v>120</v>
      </c>
      <c r="AK362" s="9" t="s">
        <v>5300</v>
      </c>
    </row>
    <row r="363" spans="1:37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5537</v>
      </c>
      <c r="D363" s="16">
        <v>0</v>
      </c>
      <c r="E363" s="16" t="s">
        <v>3457</v>
      </c>
      <c r="F363" s="16" t="e">
        <f>_xlfn.IFNA(Table2[[#This Row],[NB BM_C_QTY+F]],"")</f>
        <v>#REF!</v>
      </c>
      <c r="G363" s="24">
        <f>IF(Table2[[#This Row],[M5B]]="",Table2[[#This Row],[M5B_h]],SUM(Table2[[#This Row],[M5B_h]],Table2[[#This Row],[M5B]]))</f>
        <v>0</v>
      </c>
      <c r="H363" s="18">
        <v>0</v>
      </c>
      <c r="I363" s="94">
        <f>IF(Table2[[#This Row],[M1A]]="",0,Table2[[#This Row],[M1A]]-Table2[[#This Row],[AWAL]]-Table2[[#This Row],[M1MA]]-Table2[[#This Row],[M1KE]])</f>
        <v>-2</v>
      </c>
      <c r="J363" s="94">
        <f>SUMIF(Table6[NB BM_C_QTY+F],Table2[[#This Row],[Column2]],Table6[C])</f>
        <v>2</v>
      </c>
      <c r="K363" s="94">
        <f>-1*SUMIF(Table5[CONCAT],Table2[[#This Row],[Column2]],Table5[3])</f>
        <v>0</v>
      </c>
      <c r="L363" s="18"/>
      <c r="M363" s="16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P363" s="9"/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 t="shared" si="5"/>
        <v>ARTO MORO</v>
      </c>
      <c r="Y363" s="20" t="e">
        <f>IF(Table2[[#This Row],[NB BM_C_QTY+F]]="",Table2[[#This Row],[Column32]],INDEX([1]!db[QTY X],Table2[[#This Row],[NB BM_C_QTY+F]]))</f>
        <v>#REF!</v>
      </c>
      <c r="Z363" s="20" t="e">
        <f>IF(Table2[[#This Row],[NB BM_C_QTY+F]]="",Table2[[#This Row],[Column33]],INDEX([1]!db[STN X],Table2[[#This Row],[NB BM_C_QTY+F]]))</f>
        <v>#REF!</v>
      </c>
      <c r="AA363" s="20" t="e">
        <f>INDEX([1]!db[SUPPLIER],Table2[[#This Row],[NB BM_C_QTY+F]],0)</f>
        <v>#REF!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63" s="20" t="str">
        <f>Table2[[#This Row],[CONCAT]]&amp;LOWER(SUBSTITUTE(SUBSTITUTE(SUBSTITUTE(Table2[[#This Row],[KET]]&amp;"ARTO MORO"," ",""),")",""),"(",""))</f>
        <v>staplerjkhd12n246pcsartomoro</v>
      </c>
      <c r="AD363" s="20" t="e">
        <f>_xlfn.IFNA(MATCH(Table2[[#This Row],[Column2]],[1]!db[NB BM_C_QTY+F],0),"")</f>
        <v>#REF!</v>
      </c>
      <c r="AE363" s="20" t="e">
        <f>_xlfn.IFNA(MATCH(Table2[[#This Row],[Column2]],[2]!Table6[NB BM_C_QTY+F],0),"")</f>
        <v>#REF!</v>
      </c>
      <c r="AF363" s="20" t="e">
        <f>IF(Table2[[#This Row],[NB BM_C_QTY+F]]="",Table2[[#This Row],[KET]],"")</f>
        <v>#REF!</v>
      </c>
      <c r="AG363" s="20" t="e">
        <f>IF(Table2[[#This Row],[Column3]]="","",AJ362)</f>
        <v>#REF!</v>
      </c>
      <c r="AH363" s="20" t="e">
        <f>IF(Table2[[#This Row],[Column3]]="","",AK362)</f>
        <v>#REF!</v>
      </c>
      <c r="AJ363" s="9">
        <v>120</v>
      </c>
      <c r="AK363" s="9" t="s">
        <v>5300</v>
      </c>
    </row>
    <row r="364" spans="1:37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2093</v>
      </c>
      <c r="D364" s="16">
        <v>0</v>
      </c>
      <c r="E364" s="16" t="s">
        <v>2102</v>
      </c>
      <c r="F364" s="16" t="e">
        <f>_xlfn.IFNA(Table2[[#This Row],[NB BM_C_QTY+F]],"")</f>
        <v>#REF!</v>
      </c>
      <c r="G364" s="24">
        <f>IF(Table2[[#This Row],[M5B]]="",Table2[[#This Row],[M5B_h]],SUM(Table2[[#This Row],[M5B_h]],Table2[[#This Row],[M5B]]))</f>
        <v>0</v>
      </c>
      <c r="H364" s="19"/>
      <c r="I364" s="94">
        <f>IF(Table2[[#This Row],[M1A]]="",0,Table2[[#This Row],[M1A]]-Table2[[#This Row],[AWAL]]-Table2[[#This Row],[M1MA]]-Table2[[#This Row],[M1KE]])</f>
        <v>0</v>
      </c>
      <c r="J364" s="94">
        <f>SUMIF(Table6[NB BM_C_QTY+F],Table2[[#This Row],[Column2]],Table6[C])</f>
        <v>0</v>
      </c>
      <c r="K364" s="94">
        <f>-1*SUMIF(Table5[CONCAT],Table2[[#This Row],[Column2]],Table5[3])</f>
        <v>0</v>
      </c>
      <c r="L364" s="19"/>
      <c r="M364" s="16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 t="shared" si="5"/>
        <v>ARTO MORO</v>
      </c>
      <c r="Y364" s="20" t="e">
        <f>IF(Table2[[#This Row],[NB BM_C_QTY+F]]="",Table2[[#This Row],[Column32]],INDEX([1]!db[QTY X],Table2[[#This Row],[NB BM_C_QTY+F]]))</f>
        <v>#REF!</v>
      </c>
      <c r="Z364" s="20" t="e">
        <f>IF(Table2[[#This Row],[NB BM_C_QTY+F]]="",Table2[[#This Row],[Column33]],INDEX([1]!db[STN X],Table2[[#This Row],[NB BM_C_QTY+F]]))</f>
        <v>#REF!</v>
      </c>
      <c r="AA364" s="20" t="e">
        <f>INDEX([1]!db[SUPPLIER],Table2[[#This Row],[NB BM_C_QTY+F]],0)</f>
        <v>#REF!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64" s="20" t="str">
        <f>Table2[[#This Row],[CONCAT]]&amp;LOWER(SUBSTITUTE(SUBSTITUTE(SUBSTITUTE(Table2[[#This Row],[KET]]&amp;"ARTO MORO"," ",""),")",""),"(",""))</f>
        <v>staplerjkhd50120pcsartomoro</v>
      </c>
      <c r="AD364" s="20" t="e">
        <f>_xlfn.IFNA(MATCH(Table2[[#This Row],[Column2]],[1]!db[NB BM_C_QTY+F],0),"")</f>
        <v>#REF!</v>
      </c>
      <c r="AE364" s="20" t="e">
        <f>_xlfn.IFNA(MATCH(Table2[[#This Row],[Column2]],[2]!Table6[NB BM_C_QTY+F],0),"")</f>
        <v>#REF!</v>
      </c>
      <c r="AF364" s="20" t="e">
        <f>IF(Table2[[#This Row],[NB BM_C_QTY+F]]="",Table2[[#This Row],[KET]],"")</f>
        <v>#REF!</v>
      </c>
      <c r="AG364" s="20" t="e">
        <f>IF(Table2[[#This Row],[Column3]]="","",AJ362)</f>
        <v>#REF!</v>
      </c>
      <c r="AH364" s="20" t="e">
        <f>IF(Table2[[#This Row],[Column3]]="","",AK362)</f>
        <v>#REF!</v>
      </c>
      <c r="AJ364" s="9">
        <v>6</v>
      </c>
      <c r="AK364" s="9" t="s">
        <v>5300</v>
      </c>
    </row>
    <row r="365" spans="1:37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1990</v>
      </c>
      <c r="D365" s="16">
        <v>0</v>
      </c>
      <c r="E365" s="16" t="s">
        <v>3457</v>
      </c>
      <c r="F365" s="16" t="e">
        <f>_xlfn.IFNA(Table2[[#This Row],[NB BM_C_QTY+F]],"")</f>
        <v>#REF!</v>
      </c>
      <c r="G365" s="24">
        <f>IF(Table2[[#This Row],[M5B]]="",Table2[[#This Row],[M5B_h]],SUM(Table2[[#This Row],[M5B_h]],Table2[[#This Row],[M5B]]))</f>
        <v>0</v>
      </c>
      <c r="H365" s="19"/>
      <c r="I365" s="94">
        <f>IF(Table2[[#This Row],[M1A]]="",0,Table2[[#This Row],[M1A]]-Table2[[#This Row],[AWAL]]-Table2[[#This Row],[M1MA]]-Table2[[#This Row],[M1KE]])</f>
        <v>0</v>
      </c>
      <c r="J365" s="94">
        <f>SUMIF(Table6[NB BM_C_QTY+F],Table2[[#This Row],[Column2]],Table6[C])</f>
        <v>0</v>
      </c>
      <c r="K365" s="94">
        <f>-1*SUMIF(Table5[CONCAT],Table2[[#This Row],[Column2]],Table5[3])</f>
        <v>0</v>
      </c>
      <c r="L365" s="19"/>
      <c r="M365" s="17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P365" s="25"/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 t="shared" si="5"/>
        <v>ARTO MORO</v>
      </c>
      <c r="Y365" s="20" t="e">
        <f>IF(Table2[[#This Row],[NB BM_C_QTY+F]]="",Table2[[#This Row],[Column32]],INDEX([1]!db[QTY X],Table2[[#This Row],[NB BM_C_QTY+F]]))</f>
        <v>#REF!</v>
      </c>
      <c r="Z365" s="20" t="e">
        <f>IF(Table2[[#This Row],[NB BM_C_QTY+F]]="",Table2[[#This Row],[Column33]],INDEX([1]!db[STN X],Table2[[#This Row],[NB BM_C_QTY+F]]))</f>
        <v>#REF!</v>
      </c>
      <c r="AA365" s="20" t="e">
        <f>INDEX([1]!db[SUPPLIER],Table2[[#This Row],[NB BM_C_QTY+F]],0)</f>
        <v>#REF!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staplerkenko12l24</v>
      </c>
      <c r="AC365" s="20" t="str">
        <f>Table2[[#This Row],[CONCAT]]&amp;LOWER(SUBSTITUTE(SUBSTITUTE(SUBSTITUTE(Table2[[#This Row],[KET]]&amp;"ARTO MORO"," ",""),")",""),"(",""))</f>
        <v>staplerkenko12l246pcsartomoro</v>
      </c>
      <c r="AD365" s="20" t="e">
        <f>_xlfn.IFNA(MATCH(Table2[[#This Row],[Column2]],[1]!db[NB BM_C_QTY+F],0),"")</f>
        <v>#REF!</v>
      </c>
      <c r="AE365" s="20" t="e">
        <f>_xlfn.IFNA(MATCH(Table2[[#This Row],[Column2]],[2]!Table6[NB BM_C_QTY+F],0),"")</f>
        <v>#REF!</v>
      </c>
      <c r="AF365" s="20" t="e">
        <f>IF(Table2[[#This Row],[NB BM_C_QTY+F]]="",Table2[[#This Row],[KET]],"")</f>
        <v>#REF!</v>
      </c>
      <c r="AG365" s="20" t="e">
        <f>IF(Table2[[#This Row],[Column3]]="","",AJ364)</f>
        <v>#REF!</v>
      </c>
      <c r="AH365" s="20" t="e">
        <f>IF(Table2[[#This Row],[Column3]]="","",AK364)</f>
        <v>#REF!</v>
      </c>
      <c r="AJ365" s="9">
        <v>10</v>
      </c>
      <c r="AK365" s="9" t="s">
        <v>5293</v>
      </c>
    </row>
    <row r="366" spans="1:37">
      <c r="A366" s="9" t="str">
        <f ca="1">IF(Table2[[#This Row],[TT]]&lt;1,"",(COUNT(INDIRECT("a"&amp;ROW(Table2[[#Headers],[//]])&amp;":a"&amp;ROW()-1))+1))</f>
        <v/>
      </c>
      <c r="B366" s="9">
        <v>1</v>
      </c>
      <c r="C366" s="9" t="s">
        <v>2016</v>
      </c>
      <c r="D366" s="16">
        <v>0</v>
      </c>
      <c r="E366" s="16" t="s">
        <v>2032</v>
      </c>
      <c r="F366" s="16" t="e">
        <f>_xlfn.IFNA(Table2[[#This Row],[NB BM_C_QTY+F]],"")</f>
        <v>#REF!</v>
      </c>
      <c r="G366" s="24">
        <f>IF(Table2[[#This Row],[M5B]]="",Table2[[#This Row],[M5B_h]],SUM(Table2[[#This Row],[M5B_h]],Table2[[#This Row],[M5B]]))</f>
        <v>0</v>
      </c>
      <c r="H366" s="18"/>
      <c r="I366" s="94">
        <f>IF(Table2[[#This Row],[M1A]]="",0,Table2[[#This Row],[M1A]]-Table2[[#This Row],[AWAL]]-Table2[[#This Row],[M1MA]]-Table2[[#This Row],[M1KE]])</f>
        <v>0</v>
      </c>
      <c r="J366" s="94">
        <f>SUMIF(Table6[NB BM_C_QTY+F],Table2[[#This Row],[Column2]],Table6[C])</f>
        <v>0</v>
      </c>
      <c r="K366" s="94">
        <f>-1*SUMIF(Table5[CONCAT],Table2[[#This Row],[Column2]],Table5[3])</f>
        <v>0</v>
      </c>
      <c r="L366" s="18"/>
      <c r="M366" s="16" t="str">
        <f>IF(Table2[[#This Row],[M2A]]="","",SUM(Table2[[#This Row],[M2A]]-Table2[[#This Row],[M2B_h]]))</f>
        <v/>
      </c>
      <c r="O366" s="16" t="str">
        <f>IF(Table2[[#This Row],[M3A]]="","",SUM(Table2[[#This Row],[M3A]]-Table2[[#This Row],[M3B_h]]))</f>
        <v/>
      </c>
      <c r="P366" s="9"/>
      <c r="Q366" s="16" t="str">
        <f>IF(Table2[[#This Row],[M4A]]="","",SUM(Table2[[#This Row],[M4A]]-Table2[[#This Row],[M4B_h]]))</f>
        <v/>
      </c>
      <c r="S366" s="16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 t="shared" si="5"/>
        <v>ARTO MORO</v>
      </c>
      <c r="Y366" s="20" t="e">
        <f>IF(Table2[[#This Row],[NB BM_C_QTY+F]]="",Table2[[#This Row],[Column32]],INDEX([1]!db[QTY X],Table2[[#This Row],[NB BM_C_QTY+F]]))</f>
        <v>#REF!</v>
      </c>
      <c r="Z366" s="20" t="e">
        <f>IF(Table2[[#This Row],[NB BM_C_QTY+F]]="",Table2[[#This Row],[Column33]],INDEX([1]!db[STN X],Table2[[#This Row],[NB BM_C_QTY+F]]))</f>
        <v>#REF!</v>
      </c>
      <c r="AA366" s="20" t="e">
        <f>INDEX([1]!db[SUPPLIER],Table2[[#This Row],[NB BM_C_QTY+F]],0)</f>
        <v>#REF!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66" s="20" t="str">
        <f>Table2[[#This Row],[CONCAT]]&amp;LOWER(SUBSTITUTE(SUBSTITUTE(SUBSTITUTE(Table2[[#This Row],[KET]]&amp;"ARTO MORO"," ",""),")",""),"(",""))</f>
        <v>staplerkenkohd50oj10lsnartomoro</v>
      </c>
      <c r="AD366" s="20" t="e">
        <f>_xlfn.IFNA(MATCH(Table2[[#This Row],[Column2]],[1]!db[NB BM_C_QTY+F],0),"")</f>
        <v>#REF!</v>
      </c>
      <c r="AE366" s="20" t="e">
        <f>_xlfn.IFNA(MATCH(Table2[[#This Row],[Column2]],[2]!Table6[NB BM_C_QTY+F],0),"")</f>
        <v>#REF!</v>
      </c>
      <c r="AF366" s="20" t="e">
        <f>IF(Table2[[#This Row],[NB BM_C_QTY+F]]="",Table2[[#This Row],[KET]],"")</f>
        <v>#REF!</v>
      </c>
      <c r="AG366" s="20" t="e">
        <f>IF(Table2[[#This Row],[Column3]]="","",AJ365)</f>
        <v>#REF!</v>
      </c>
      <c r="AH366" s="20" t="e">
        <f>IF(Table2[[#This Row],[Column3]]="","",AK365)</f>
        <v>#REF!</v>
      </c>
      <c r="AJ366" s="9">
        <v>20</v>
      </c>
      <c r="AK366" s="9" t="s">
        <v>5293</v>
      </c>
    </row>
    <row r="367" spans="1:37">
      <c r="A367" s="14" t="str">
        <f ca="1">IF(Table2[[#This Row],[TT]]&lt;1,"",(COUNT(INDIRECT("a"&amp;ROW(Table2[[#Headers],[//]])&amp;":a"&amp;ROW()-1))+1))</f>
        <v/>
      </c>
      <c r="B367" s="14">
        <v>1</v>
      </c>
      <c r="C367" s="9" t="s">
        <v>2062</v>
      </c>
      <c r="D367" s="16">
        <v>0</v>
      </c>
      <c r="E367" s="16" t="s">
        <v>2014</v>
      </c>
      <c r="F367" s="16" t="e">
        <f>_xlfn.IFNA(Table2[[#This Row],[NB BM_C_QTY+F]],"")</f>
        <v>#REF!</v>
      </c>
      <c r="G367" s="24">
        <f>IF(Table2[[#This Row],[M5B]]="",Table2[[#This Row],[M5B_h]],SUM(Table2[[#This Row],[M5B_h]],Table2[[#This Row],[M5B]]))</f>
        <v>0</v>
      </c>
      <c r="H367" s="19"/>
      <c r="I367" s="94">
        <f>IF(Table2[[#This Row],[M1A]]="",0,Table2[[#This Row],[M1A]]-Table2[[#This Row],[AWAL]]-Table2[[#This Row],[M1MA]]-Table2[[#This Row],[M1KE]])</f>
        <v>0</v>
      </c>
      <c r="J367" s="94">
        <f>SUMIF(Table6[NB BM_C_QTY+F],Table2[[#This Row],[Column2]],Table6[C])</f>
        <v>0</v>
      </c>
      <c r="K367" s="94">
        <f>-1*SUMIF(Table5[CONCAT],Table2[[#This Row],[Column2]],Table5[3])</f>
        <v>0</v>
      </c>
      <c r="L367" s="19"/>
      <c r="M367" s="17" t="str">
        <f>IF(Table2[[#This Row],[M2A]]="","",SUM(Table2[[#This Row],[M2A]]-Table2[[#This Row],[M2B_h]]))</f>
        <v/>
      </c>
      <c r="O367" s="17" t="str">
        <f>IF(Table2[[#This Row],[M3A]]="","",SUM(Table2[[#This Row],[M3A]]-Table2[[#This Row],[M3B_h]]))</f>
        <v/>
      </c>
      <c r="Q367" s="17" t="str">
        <f>IF(Table2[[#This Row],[M4A]]="","",SUM(Table2[[#This Row],[M4A]]-Table2[[#This Row],[M4B_h]]))</f>
        <v/>
      </c>
      <c r="R367" s="17"/>
      <c r="S367" s="17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 t="shared" si="5"/>
        <v>ARTO MORO</v>
      </c>
      <c r="Y367" s="20" t="e">
        <f>IF(Table2[[#This Row],[NB BM_C_QTY+F]]="",Table2[[#This Row],[Column32]],INDEX([1]!db[QTY X],Table2[[#This Row],[NB BM_C_QTY+F]]))</f>
        <v>#REF!</v>
      </c>
      <c r="Z367" s="20" t="e">
        <f>IF(Table2[[#This Row],[NB BM_C_QTY+F]]="",Table2[[#This Row],[Column33]],INDEX([1]!db[STN X],Table2[[#This Row],[NB BM_C_QTY+F]]))</f>
        <v>#REF!</v>
      </c>
      <c r="AA367" s="20" t="e">
        <f>INDEX([1]!db[SUPPLIER],Table2[[#This Row],[NB BM_C_QTY+F]],0)</f>
        <v>#REF!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67" s="20" t="str">
        <f>Table2[[#This Row],[CONCAT]]&amp;LOWER(SUBSTITUTE(SUBSTITUTE(SUBSTITUTE(Table2[[#This Row],[KET]]&amp;"ARTO MORO"," ",""),")",""),"(",""))</f>
        <v>staplerkenkohd1020lsnartomoro</v>
      </c>
      <c r="AD367" s="20" t="e">
        <f>_xlfn.IFNA(MATCH(Table2[[#This Row],[Column2]],[1]!db[NB BM_C_QTY+F],0),"")</f>
        <v>#REF!</v>
      </c>
      <c r="AE367" s="20" t="e">
        <f>_xlfn.IFNA(MATCH(Table2[[#This Row],[Column2]],[2]!Table6[NB BM_C_QTY+F],0),"")</f>
        <v>#REF!</v>
      </c>
      <c r="AF367" s="20" t="e">
        <f>IF(Table2[[#This Row],[NB BM_C_QTY+F]]="",Table2[[#This Row],[KET]],"")</f>
        <v>#REF!</v>
      </c>
      <c r="AG367" s="20" t="e">
        <f>IF(Table2[[#This Row],[Column3]]="","",AJ366)</f>
        <v>#REF!</v>
      </c>
      <c r="AH367" s="20" t="e">
        <f>IF(Table2[[#This Row],[Column3]]="","",AK366)</f>
        <v>#REF!</v>
      </c>
      <c r="AJ367" s="9">
        <v>20</v>
      </c>
      <c r="AK367" s="9" t="s">
        <v>5293</v>
      </c>
    </row>
    <row r="368" spans="1:37">
      <c r="A368" s="14">
        <f ca="1">IF(Table2[[#This Row],[TT]]&lt;1,"",(COUNT(INDIRECT("a"&amp;ROW(Table2[[#Headers],[//]])&amp;":a"&amp;ROW()-1))+1))</f>
        <v>132</v>
      </c>
      <c r="B368" s="14">
        <v>1</v>
      </c>
      <c r="C368" s="9" t="s">
        <v>3633</v>
      </c>
      <c r="D368" s="16">
        <v>1</v>
      </c>
      <c r="E368" s="16" t="s">
        <v>2014</v>
      </c>
      <c r="F368" s="16" t="e">
        <f>_xlfn.IFNA(Table2[[#This Row],[NB BM_C_QTY+F]],"")</f>
        <v>#REF!</v>
      </c>
      <c r="G368" s="24">
        <f>IF(Table2[[#This Row],[M5B]]="",Table2[[#This Row],[M5B_h]],SUM(Table2[[#This Row],[M5B_h]],Table2[[#This Row],[M5B]]))</f>
        <v>1</v>
      </c>
      <c r="H368" s="19"/>
      <c r="I368" s="94">
        <f>IF(Table2[[#This Row],[M1A]]="",0,Table2[[#This Row],[M1A]]-Table2[[#This Row],[AWAL]]-Table2[[#This Row],[M1MA]]-Table2[[#This Row],[M1KE]])</f>
        <v>0</v>
      </c>
      <c r="J368" s="94">
        <f>SUMIF(Table6[NB BM_C_QTY+F],Table2[[#This Row],[Column2]],Table6[C])</f>
        <v>0</v>
      </c>
      <c r="K368" s="94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P368" s="25"/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1</v>
      </c>
      <c r="U368" s="20">
        <f>SUM(Table2[[#This Row],[M2B]],Table2[[#This Row],[M2B_h]])</f>
        <v>1</v>
      </c>
      <c r="V368" s="20">
        <f>SUM(Table2[[#This Row],[M3B]],Table2[[#This Row],[M3B_h]])</f>
        <v>1</v>
      </c>
      <c r="W368" s="20">
        <f>SUM(Table2[[#This Row],[M4B]],Table2[[#This Row],[M4B_h]])</f>
        <v>1</v>
      </c>
      <c r="X368" s="20" t="str">
        <f t="shared" si="5"/>
        <v>ARTO MORO</v>
      </c>
      <c r="Y368" s="20" t="e">
        <f>IF(Table2[[#This Row],[NB BM_C_QTY+F]]="",Table2[[#This Row],[Column32]],INDEX([1]!db[QTY X],Table2[[#This Row],[NB BM_C_QTY+F]]))</f>
        <v>#REF!</v>
      </c>
      <c r="Z368" s="20" t="e">
        <f>IF(Table2[[#This Row],[NB BM_C_QTY+F]]="",Table2[[#This Row],[Column33]],INDEX([1]!db[STN X],Table2[[#This Row],[NB BM_C_QTY+F]]))</f>
        <v>#REF!</v>
      </c>
      <c r="AA368" s="20" t="e">
        <f>INDEX([1]!db[SUPPLIER],Table2[[#This Row],[NB BM_C_QTY+F]],0)</f>
        <v>#REF!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68" s="20" t="str">
        <f>Table2[[#This Row],[CONCAT]]&amp;LOWER(SUBSTITUTE(SUBSTITUTE(SUBSTITUTE(Table2[[#This Row],[KET]]&amp;"ARTO MORO"," ",""),")",""),"(",""))</f>
        <v>staplerkenkohd10d20lsnartomoro</v>
      </c>
      <c r="AD368" s="20" t="e">
        <f>_xlfn.IFNA(MATCH(Table2[[#This Row],[Column2]],[1]!db[NB BM_C_QTY+F],0),"")</f>
        <v>#REF!</v>
      </c>
      <c r="AE368" s="20" t="e">
        <f>_xlfn.IFNA(MATCH(Table2[[#This Row],[Column2]],[2]!Table6[NB BM_C_QTY+F],0),"")</f>
        <v>#REF!</v>
      </c>
      <c r="AF368" s="20" t="e">
        <f>IF(Table2[[#This Row],[NB BM_C_QTY+F]]="",Table2[[#This Row],[KET]],"")</f>
        <v>#REF!</v>
      </c>
      <c r="AG368" s="20" t="e">
        <f>IF(Table2[[#This Row],[Column3]]="","",AJ367)</f>
        <v>#REF!</v>
      </c>
      <c r="AH368" s="20" t="e">
        <f>IF(Table2[[#This Row],[Column3]]="","",AK367)</f>
        <v>#REF!</v>
      </c>
      <c r="AJ368" s="9">
        <v>25</v>
      </c>
      <c r="AK368" s="9" t="s">
        <v>5293</v>
      </c>
    </row>
    <row r="369" spans="1:39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2669</v>
      </c>
      <c r="D369" s="16">
        <v>0</v>
      </c>
      <c r="E369" s="16" t="s">
        <v>2039</v>
      </c>
      <c r="F369" s="16" t="e">
        <f>_xlfn.IFNA(Table2[[#This Row],[NB BM_C_QTY+F]],"")</f>
        <v>#REF!</v>
      </c>
      <c r="G369" s="24">
        <f>IF(Table2[[#This Row],[M5B]]="",Table2[[#This Row],[M5B_h]],SUM(Table2[[#This Row],[M5B_h]],Table2[[#This Row],[M5B]]))</f>
        <v>0</v>
      </c>
      <c r="H369" s="19"/>
      <c r="I369" s="94">
        <f>IF(Table2[[#This Row],[M1A]]="",0,Table2[[#This Row],[M1A]]-Table2[[#This Row],[AWAL]]-Table2[[#This Row],[M1MA]]-Table2[[#This Row],[M1KE]])</f>
        <v>0</v>
      </c>
      <c r="J369" s="94">
        <f>SUMIF(Table6[NB BM_C_QTY+F],Table2[[#This Row],[Column2]],Table6[C])</f>
        <v>0</v>
      </c>
      <c r="K369" s="94">
        <f>-1*SUMIF(Table5[CONCAT],Table2[[#This Row],[Column2]],Table5[3])</f>
        <v>0</v>
      </c>
      <c r="L369" s="19"/>
      <c r="M369" s="17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P369" s="25"/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 t="shared" si="5"/>
        <v>ARTO MORO</v>
      </c>
      <c r="Y369" s="20" t="e">
        <f>IF(Table2[[#This Row],[NB BM_C_QTY+F]]="",Table2[[#This Row],[Column32]],INDEX([1]!db[QTY X],Table2[[#This Row],[NB BM_C_QTY+F]]))</f>
        <v>#REF!</v>
      </c>
      <c r="Z369" s="20" t="e">
        <f>IF(Table2[[#This Row],[NB BM_C_QTY+F]]="",Table2[[#This Row],[Column33]],INDEX([1]!db[STN X],Table2[[#This Row],[NB BM_C_QTY+F]]))</f>
        <v>#REF!</v>
      </c>
      <c r="AA369" s="20" t="e">
        <f>INDEX([1]!db[SUPPLIER],Table2[[#This Row],[NB BM_C_QTY+F]],0)</f>
        <v>#REF!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69" s="20" t="str">
        <f>Table2[[#This Row],[CONCAT]]&amp;LOWER(SUBSTITUTE(SUBSTITUTE(SUBSTITUTE(Table2[[#This Row],[KET]]&amp;"ARTO MORO"," ",""),")",""),"(",""))</f>
        <v>staplerkenkohd10smini25lsnartomoro</v>
      </c>
      <c r="AD369" s="20" t="e">
        <f>_xlfn.IFNA(MATCH(Table2[[#This Row],[Column2]],[1]!db[NB BM_C_QTY+F],0),"")</f>
        <v>#REF!</v>
      </c>
      <c r="AE369" s="20" t="e">
        <f>_xlfn.IFNA(MATCH(Table2[[#This Row],[Column2]],[2]!Table6[NB BM_C_QTY+F],0),"")</f>
        <v>#REF!</v>
      </c>
      <c r="AF369" s="20" t="e">
        <f>IF(Table2[[#This Row],[NB BM_C_QTY+F]]="",Table2[[#This Row],[KET]],"")</f>
        <v>#REF!</v>
      </c>
      <c r="AG369" s="20" t="e">
        <f>IF(Table2[[#This Row],[Column3]]="","",AJ368)</f>
        <v>#REF!</v>
      </c>
      <c r="AH369" s="20" t="e">
        <f>IF(Table2[[#This Row],[Column3]]="","",AK368)</f>
        <v>#REF!</v>
      </c>
      <c r="AJ369" s="9">
        <v>20</v>
      </c>
      <c r="AK369" s="9" t="s">
        <v>5293</v>
      </c>
    </row>
    <row r="370" spans="1:39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2224</v>
      </c>
      <c r="D370" s="16">
        <v>0</v>
      </c>
      <c r="E370" s="16" t="s">
        <v>2014</v>
      </c>
      <c r="F370" s="16" t="e">
        <f>_xlfn.IFNA(Table2[[#This Row],[NB BM_C_QTY+F]],"")</f>
        <v>#REF!</v>
      </c>
      <c r="G370" s="24">
        <f>IF(Table2[[#This Row],[M5B]]="",Table2[[#This Row],[M5B_h]],SUM(Table2[[#This Row],[M5B_h]],Table2[[#This Row],[M5B]]))</f>
        <v>0</v>
      </c>
      <c r="H370" s="19"/>
      <c r="I370" s="94">
        <f>IF(Table2[[#This Row],[M1A]]="",0,Table2[[#This Row],[M1A]]-Table2[[#This Row],[AWAL]]-Table2[[#This Row],[M1MA]]-Table2[[#This Row],[M1KE]])</f>
        <v>0</v>
      </c>
      <c r="J370" s="94">
        <f>SUMIF(Table6[NB BM_C_QTY+F],Table2[[#This Row],[Column2]],Table6[C])</f>
        <v>0</v>
      </c>
      <c r="K370" s="94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 t="shared" si="5"/>
        <v>ARTO MORO</v>
      </c>
      <c r="Y370" s="20" t="e">
        <f>IF(Table2[[#This Row],[NB BM_C_QTY+F]]="",Table2[[#This Row],[Column32]],INDEX([1]!db[QTY X],Table2[[#This Row],[NB BM_C_QTY+F]]))</f>
        <v>#REF!</v>
      </c>
      <c r="Z370" s="20" t="e">
        <f>IF(Table2[[#This Row],[NB BM_C_QTY+F]]="",Table2[[#This Row],[Column33]],INDEX([1]!db[STN X],Table2[[#This Row],[NB BM_C_QTY+F]]))</f>
        <v>#REF!</v>
      </c>
      <c r="AA370" s="20" t="e">
        <f>INDEX([1]!db[SUPPLIER],Table2[[#This Row],[NB BM_C_QTY+F]],0)</f>
        <v>#REF!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70" s="20" t="str">
        <f>Table2[[#This Row],[CONCAT]]&amp;LOWER(SUBSTITUTE(SUBSTITUTE(SUBSTITUTE(Table2[[#This Row],[KET]]&amp;"ARTO MORO"," ",""),")",""),"(",""))</f>
        <v>staplerkenkohd10d20lsnartomoro</v>
      </c>
      <c r="AD370" s="20" t="e">
        <f>_xlfn.IFNA(MATCH(Table2[[#This Row],[Column2]],[1]!db[NB BM_C_QTY+F],0),"")</f>
        <v>#REF!</v>
      </c>
      <c r="AE370" s="20" t="e">
        <f>_xlfn.IFNA(MATCH(Table2[[#This Row],[Column2]],[2]!Table6[NB BM_C_QTY+F],0),"")</f>
        <v>#REF!</v>
      </c>
      <c r="AF370" s="20" t="e">
        <f>IF(Table2[[#This Row],[NB BM_C_QTY+F]]="",Table2[[#This Row],[KET]],"")</f>
        <v>#REF!</v>
      </c>
      <c r="AG370" s="20" t="e">
        <f>IF(Table2[[#This Row],[Column3]]="","",AJ369)</f>
        <v>#REF!</v>
      </c>
      <c r="AH370" s="20" t="e">
        <f>IF(Table2[[#This Row],[Column3]]="","",AK369)</f>
        <v>#REF!</v>
      </c>
      <c r="AJ370" s="9">
        <v>6</v>
      </c>
      <c r="AK370" s="9" t="s">
        <v>5300</v>
      </c>
    </row>
    <row r="371" spans="1:39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5113</v>
      </c>
      <c r="D371" s="16">
        <v>0</v>
      </c>
      <c r="E371" s="16" t="s">
        <v>3457</v>
      </c>
      <c r="F371" s="16" t="e">
        <f>_xlfn.IFNA(Table2[[#This Row],[NB BM_C_QTY+F]],"")</f>
        <v>#REF!</v>
      </c>
      <c r="G371" s="24">
        <f>IF(Table2[[#This Row],[M5B]]="",Table2[[#This Row],[M5B_h]],SUM(Table2[[#This Row],[M5B_h]],Table2[[#This Row],[M5B]]))</f>
        <v>0</v>
      </c>
      <c r="H371" s="19"/>
      <c r="I371" s="94">
        <f>IF(Table2[[#This Row],[M1A]]="",0,Table2[[#This Row],[M1A]]-Table2[[#This Row],[AWAL]]-Table2[[#This Row],[M1MA]]-Table2[[#This Row],[M1KE]])</f>
        <v>0</v>
      </c>
      <c r="J371" s="94">
        <f>SUMIF(Table6[NB BM_C_QTY+F],Table2[[#This Row],[Column2]],Table6[C])</f>
        <v>0</v>
      </c>
      <c r="K371" s="94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P371" s="25"/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 t="shared" si="5"/>
        <v>ARTO MORO</v>
      </c>
      <c r="Y371" s="20" t="e">
        <f>IF(Table2[[#This Row],[NB BM_C_QTY+F]]="",Table2[[#This Row],[Column32]],INDEX([1]!db[QTY X],Table2[[#This Row],[NB BM_C_QTY+F]]))</f>
        <v>#REF!</v>
      </c>
      <c r="Z371" s="20" t="e">
        <f>IF(Table2[[#This Row],[NB BM_C_QTY+F]]="",Table2[[#This Row],[Column33]],INDEX([1]!db[STN X],Table2[[#This Row],[NB BM_C_QTY+F]]))</f>
        <v>#REF!</v>
      </c>
      <c r="AA371" s="20" t="e">
        <f>INDEX([1]!db[SUPPLIER],Table2[[#This Row],[NB BM_C_QTY+F]],0)</f>
        <v>#REF!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71" s="20" t="str">
        <f>Table2[[#This Row],[CONCAT]]&amp;LOWER(SUBSTITUTE(SUBSTITUTE(SUBSTITUTE(Table2[[#This Row],[KET]]&amp;"ARTO MORO"," ",""),")",""),"(",""))</f>
        <v>staplerkenkohd12n136pcsartomoro</v>
      </c>
      <c r="AD371" s="20" t="e">
        <f>_xlfn.IFNA(MATCH(Table2[[#This Row],[Column2]],[1]!db[NB BM_C_QTY+F],0),"")</f>
        <v>#REF!</v>
      </c>
      <c r="AE371" s="20" t="e">
        <f>_xlfn.IFNA(MATCH(Table2[[#This Row],[Column2]],[2]!Table6[NB BM_C_QTY+F],0),"")</f>
        <v>#REF!</v>
      </c>
      <c r="AF371" s="20" t="e">
        <f>IF(Table2[[#This Row],[NB BM_C_QTY+F]]="",Table2[[#This Row],[KET]],"")</f>
        <v>#REF!</v>
      </c>
      <c r="AG371" s="20" t="e">
        <f>IF(Table2[[#This Row],[Column3]]="","",AJ370)</f>
        <v>#REF!</v>
      </c>
      <c r="AH371" s="20" t="e">
        <f>IF(Table2[[#This Row],[Column3]]="","",AK370)</f>
        <v>#REF!</v>
      </c>
      <c r="AJ371" s="9">
        <v>6</v>
      </c>
      <c r="AK371" s="9" t="s">
        <v>5300</v>
      </c>
    </row>
    <row r="372" spans="1:39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5114</v>
      </c>
      <c r="D372" s="16">
        <v>0</v>
      </c>
      <c r="E372" s="16" t="s">
        <v>3457</v>
      </c>
      <c r="F372" s="16" t="e">
        <f>_xlfn.IFNA(Table2[[#This Row],[NB BM_C_QTY+F]],"")</f>
        <v>#REF!</v>
      </c>
      <c r="G372" s="24">
        <f>IF(Table2[[#This Row],[M5B]]="",Table2[[#This Row],[M5B_h]],SUM(Table2[[#This Row],[M5B_h]],Table2[[#This Row],[M5B]]))</f>
        <v>0</v>
      </c>
      <c r="H372" s="19">
        <v>0</v>
      </c>
      <c r="I372" s="94">
        <f>IF(Table2[[#This Row],[M1A]]="",0,Table2[[#This Row],[M1A]]-Table2[[#This Row],[AWAL]]-Table2[[#This Row],[M1MA]]-Table2[[#This Row],[M1KE]])</f>
        <v>-1</v>
      </c>
      <c r="J372" s="94">
        <f>SUMIF(Table6[NB BM_C_QTY+F],Table2[[#This Row],[Column2]],Table6[C])</f>
        <v>1</v>
      </c>
      <c r="K372" s="94">
        <f>-1*SUMIF(Table5[CONCAT],Table2[[#This Row],[Column2]],Table5[3])</f>
        <v>0</v>
      </c>
      <c r="L372" s="19"/>
      <c r="M372" s="17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 t="shared" si="5"/>
        <v>ARTO MORO</v>
      </c>
      <c r="Y372" s="20" t="e">
        <f>IF(Table2[[#This Row],[NB BM_C_QTY+F]]="",Table2[[#This Row],[Column32]],INDEX([1]!db[QTY X],Table2[[#This Row],[NB BM_C_QTY+F]]))</f>
        <v>#REF!</v>
      </c>
      <c r="Z372" s="20" t="e">
        <f>IF(Table2[[#This Row],[NB BM_C_QTY+F]]="",Table2[[#This Row],[Column33]],INDEX([1]!db[STN X],Table2[[#This Row],[NB BM_C_QTY+F]]))</f>
        <v>#REF!</v>
      </c>
      <c r="AA372" s="20" t="e">
        <f>INDEX([1]!db[SUPPLIER],Table2[[#This Row],[NB BM_C_QTY+F]],0)</f>
        <v>#REF!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72" s="20" t="str">
        <f>Table2[[#This Row],[CONCAT]]&amp;LOWER(SUBSTITUTE(SUBSTITUTE(SUBSTITUTE(Table2[[#This Row],[KET]]&amp;"ARTO MORO"," ",""),")",""),"(",""))</f>
        <v>staplerkenkohd12n246pcsartomoro</v>
      </c>
      <c r="AD372" s="20" t="e">
        <f>_xlfn.IFNA(MATCH(Table2[[#This Row],[Column2]],[1]!db[NB BM_C_QTY+F],0),"")</f>
        <v>#REF!</v>
      </c>
      <c r="AE372" s="20" t="e">
        <f>_xlfn.IFNA(MATCH(Table2[[#This Row],[Column2]],[2]!Table6[NB BM_C_QTY+F],0),"")</f>
        <v>#REF!</v>
      </c>
      <c r="AF372" s="20" t="e">
        <f>IF(Table2[[#This Row],[NB BM_C_QTY+F]]="",Table2[[#This Row],[KET]],"")</f>
        <v>#REF!</v>
      </c>
      <c r="AG372" s="20" t="e">
        <f>IF(Table2[[#This Row],[Column3]]="","",AJ371)</f>
        <v>#REF!</v>
      </c>
      <c r="AH372" s="20" t="e">
        <f>IF(Table2[[#This Row],[Column3]]="","",AK371)</f>
        <v>#REF!</v>
      </c>
      <c r="AJ372" s="9">
        <v>10</v>
      </c>
      <c r="AK372" s="9" t="s">
        <v>5293</v>
      </c>
    </row>
    <row r="373" spans="1:39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2094</v>
      </c>
      <c r="D373" s="16">
        <v>0</v>
      </c>
      <c r="E373" s="16" t="s">
        <v>2032</v>
      </c>
      <c r="F373" s="16" t="e">
        <f>_xlfn.IFNA(Table2[[#This Row],[NB BM_C_QTY+F]],"")</f>
        <v>#REF!</v>
      </c>
      <c r="G373" s="24">
        <f>IF(Table2[[#This Row],[M5B]]="",Table2[[#This Row],[M5B_h]],SUM(Table2[[#This Row],[M5B_h]],Table2[[#This Row],[M5B]]))</f>
        <v>0</v>
      </c>
      <c r="H373" s="19"/>
      <c r="I373" s="94">
        <f>IF(Table2[[#This Row],[M1A]]="",0,Table2[[#This Row],[M1A]]-Table2[[#This Row],[AWAL]]-Table2[[#This Row],[M1MA]]-Table2[[#This Row],[M1KE]])</f>
        <v>0</v>
      </c>
      <c r="J373" s="94">
        <f>SUMIF(Table6[NB BM_C_QTY+F],Table2[[#This Row],[Column2]],Table6[C])</f>
        <v>0</v>
      </c>
      <c r="K373" s="94">
        <f>-1*SUMIF(Table5[CONCAT],Table2[[#This Row],[Column2]],Table5[3])</f>
        <v>0</v>
      </c>
      <c r="L373" s="19"/>
      <c r="M373" s="16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P373" s="25"/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 t="shared" si="5"/>
        <v>ARTO MORO</v>
      </c>
      <c r="Y373" s="20" t="e">
        <f>IF(Table2[[#This Row],[NB BM_C_QTY+F]]="",Table2[[#This Row],[Column32]],INDEX([1]!db[QTY X],Table2[[#This Row],[NB BM_C_QTY+F]]))</f>
        <v>#REF!</v>
      </c>
      <c r="Z373" s="20" t="e">
        <f>IF(Table2[[#This Row],[NB BM_C_QTY+F]]="",Table2[[#This Row],[Column33]],INDEX([1]!db[STN X],Table2[[#This Row],[NB BM_C_QTY+F]]))</f>
        <v>#REF!</v>
      </c>
      <c r="AA373" s="20" t="e">
        <f>INDEX([1]!db[SUPPLIER],Table2[[#This Row],[NB BM_C_QTY+F]],0)</f>
        <v>#REF!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73" s="20" t="str">
        <f>Table2[[#This Row],[CONCAT]]&amp;LOWER(SUBSTITUTE(SUBSTITUTE(SUBSTITUTE(Table2[[#This Row],[KET]]&amp;"ARTO MORO"," ",""),")",""),"(",""))</f>
        <v>staplerkenkohd5010lsnartomoro</v>
      </c>
      <c r="AD373" s="20" t="e">
        <f>_xlfn.IFNA(MATCH(Table2[[#This Row],[Column2]],[1]!db[NB BM_C_QTY+F],0),"")</f>
        <v>#REF!</v>
      </c>
      <c r="AE373" s="20" t="e">
        <f>_xlfn.IFNA(MATCH(Table2[[#This Row],[Column2]],[2]!Table6[NB BM_C_QTY+F],0),"")</f>
        <v>#REF!</v>
      </c>
      <c r="AF373" s="20" t="e">
        <f>IF(Table2[[#This Row],[NB BM_C_QTY+F]]="",Table2[[#This Row],[KET]],"")</f>
        <v>#REF!</v>
      </c>
      <c r="AG373" s="20" t="e">
        <f>IF(Table2[[#This Row],[Column3]]="","",AJ372)</f>
        <v>#REF!</v>
      </c>
      <c r="AH373" s="20" t="e">
        <f>IF(Table2[[#This Row],[Column3]]="","",AK372)</f>
        <v>#REF!</v>
      </c>
      <c r="AJ373" s="9">
        <v>30</v>
      </c>
      <c r="AK373" s="9" t="s">
        <v>5293</v>
      </c>
    </row>
    <row r="374" spans="1:39">
      <c r="A374" s="14" t="str">
        <f ca="1">IF(Table2[[#This Row],[TT]]&lt;1,"",(COUNT(INDIRECT("a"&amp;ROW(Table2[[#Headers],[//]])&amp;":a"&amp;ROW()-1))+1))</f>
        <v/>
      </c>
      <c r="B374" s="14"/>
      <c r="C374" s="9" t="s">
        <v>4498</v>
      </c>
      <c r="D374" s="16">
        <v>0</v>
      </c>
      <c r="E374" s="16" t="s">
        <v>2031</v>
      </c>
      <c r="F374" s="16" t="e">
        <f>_xlfn.IFNA(Table2[[#This Row],[NB BM_C_QTY+F]],"")</f>
        <v>#REF!</v>
      </c>
      <c r="G374" s="24">
        <f>IF(Table2[[#This Row],[M5B]]="",Table2[[#This Row],[M5B_h]],SUM(Table2[[#This Row],[M5B_h]],Table2[[#This Row],[M5B]]))</f>
        <v>0</v>
      </c>
      <c r="H374" s="19"/>
      <c r="I374" s="94">
        <f>IF(Table2[[#This Row],[M1A]]="",0,Table2[[#This Row],[M1A]]-Table2[[#This Row],[AWAL]]-Table2[[#This Row],[M1MA]]-Table2[[#This Row],[M1KE]])</f>
        <v>0</v>
      </c>
      <c r="J374" s="94">
        <f>SUMIF(Table6[NB BM_C_QTY+F],Table2[[#This Row],[Column2]],Table6[C])</f>
        <v>0</v>
      </c>
      <c r="K374" s="94">
        <f>-1*SUMIF(Table5[CONCAT],Table2[[#This Row],[Column2]],Table5[3])</f>
        <v>0</v>
      </c>
      <c r="L374" s="19"/>
      <c r="M374" s="90" t="str">
        <f>IF(Table2[[#This Row],[M2A]]="","",SUM(Table2[[#This Row],[M2A]]-Table2[[#This Row],[M2B_h]]))</f>
        <v/>
      </c>
      <c r="O374" s="17" t="str">
        <f>IF(Table2[[#This Row],[M3A]]="","",SUM(Table2[[#This Row],[M3A]]-Table2[[#This Row],[M3B_h]]))</f>
        <v/>
      </c>
      <c r="Q374" s="17" t="str">
        <f>IF(Table2[[#This Row],[M4A]]="","",SUM(Table2[[#This Row],[M4A]]-Table2[[#This Row],[M4B_h]]))</f>
        <v/>
      </c>
      <c r="R374" s="17"/>
      <c r="S374" s="17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 t="shared" si="5"/>
        <v>ARTO MORO</v>
      </c>
      <c r="Y374" s="20" t="e">
        <f>IF(Table2[[#This Row],[NB BM_C_QTY+F]]="",Table2[[#This Row],[Column32]],INDEX([1]!db[QTY X],Table2[[#This Row],[NB BM_C_QTY+F]]))</f>
        <v>#REF!</v>
      </c>
      <c r="Z374" s="20" t="e">
        <f>IF(Table2[[#This Row],[NB BM_C_QTY+F]]="",Table2[[#This Row],[Column33]],INDEX([1]!db[STN X],Table2[[#This Row],[NB BM_C_QTY+F]]))</f>
        <v>#REF!</v>
      </c>
      <c r="AA374" s="20" t="e">
        <f>INDEX([1]!db[SUPPLIER],Table2[[#This Row],[NB BM_C_QTY+F]],0)</f>
        <v>#REF!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374" s="20" t="str">
        <f>Table2[[#This Row],[CONCAT]]&amp;LOWER(SUBSTITUTE(SUBSTITUTE(SUBSTITUTE(Table2[[#This Row],[KET]]&amp;"ARTO MORO"," ",""),")",""),"(",""))</f>
        <v>staplersdi110230lsnartomoro</v>
      </c>
      <c r="AD374" s="20" t="e">
        <f>_xlfn.IFNA(MATCH(Table2[[#This Row],[Column2]],[1]!db[NB BM_C_QTY+F],0),"")</f>
        <v>#REF!</v>
      </c>
      <c r="AE374" s="20" t="e">
        <f>_xlfn.IFNA(MATCH(Table2[[#This Row],[Column2]],[2]!Table6[NB BM_C_QTY+F],0),"")</f>
        <v>#REF!</v>
      </c>
      <c r="AF374" s="20" t="e">
        <f>IF(Table2[[#This Row],[NB BM_C_QTY+F]]="",Table2[[#This Row],[KET]],"")</f>
        <v>#REF!</v>
      </c>
      <c r="AG374" s="20" t="e">
        <f>IF(Table2[[#This Row],[Column3]]="","",AJ373)</f>
        <v>#REF!</v>
      </c>
      <c r="AH374" s="20" t="e">
        <f>IF(Table2[[#This Row],[Column3]]="","",AK373)</f>
        <v>#REF!</v>
      </c>
      <c r="AJ374" s="9">
        <v>20</v>
      </c>
      <c r="AK374" s="9" t="s">
        <v>5293</v>
      </c>
    </row>
    <row r="375" spans="1:39">
      <c r="A375" s="14" t="str">
        <f ca="1">IF(Table2[[#This Row],[TT]]&lt;1,"",(COUNT(INDIRECT("a"&amp;ROW(Table2[[#Headers],[//]])&amp;":a"&amp;ROW()-1))+1))</f>
        <v/>
      </c>
      <c r="B375" s="14"/>
      <c r="C375" s="9" t="s">
        <v>4499</v>
      </c>
      <c r="D375" s="16">
        <v>0</v>
      </c>
      <c r="E375" s="16" t="s">
        <v>2014</v>
      </c>
      <c r="F375" s="16" t="e">
        <f>_xlfn.IFNA(Table2[[#This Row],[NB BM_C_QTY+F]],"")</f>
        <v>#REF!</v>
      </c>
      <c r="G375" s="24">
        <f>IF(Table2[[#This Row],[M5B]]="",Table2[[#This Row],[M5B_h]],SUM(Table2[[#This Row],[M5B_h]],Table2[[#This Row],[M5B]]))</f>
        <v>0</v>
      </c>
      <c r="H375" s="19"/>
      <c r="I375" s="94">
        <f>IF(Table2[[#This Row],[M1A]]="",0,Table2[[#This Row],[M1A]]-Table2[[#This Row],[AWAL]]-Table2[[#This Row],[M1MA]]-Table2[[#This Row],[M1KE]])</f>
        <v>0</v>
      </c>
      <c r="J375" s="94">
        <f>SUMIF(Table6[NB BM_C_QTY+F],Table2[[#This Row],[Column2]],Table6[C])</f>
        <v>0</v>
      </c>
      <c r="K375" s="94">
        <f>-1*SUMIF(Table5[CONCAT],Table2[[#This Row],[Column2]],Table5[3])</f>
        <v>0</v>
      </c>
      <c r="L375" s="19"/>
      <c r="M375" s="90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 t="shared" si="5"/>
        <v>ARTO MORO</v>
      </c>
      <c r="Y375" s="20" t="e">
        <f>IF(Table2[[#This Row],[NB BM_C_QTY+F]]="",Table2[[#This Row],[Column32]],INDEX([1]!db[QTY X],Table2[[#This Row],[NB BM_C_QTY+F]]))</f>
        <v>#REF!</v>
      </c>
      <c r="Z375" s="20" t="e">
        <f>IF(Table2[[#This Row],[NB BM_C_QTY+F]]="",Table2[[#This Row],[Column33]],INDEX([1]!db[STN X],Table2[[#This Row],[NB BM_C_QTY+F]]))</f>
        <v>#REF!</v>
      </c>
      <c r="AA375" s="20" t="e">
        <f>INDEX([1]!db[SUPPLIER],Table2[[#This Row],[NB BM_C_QTY+F]],0)</f>
        <v>#REF!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375" s="20" t="str">
        <f>Table2[[#This Row],[CONCAT]]&amp;LOWER(SUBSTITUTE(SUBSTITUTE(SUBSTITUTE(Table2[[#This Row],[KET]]&amp;"ARTO MORO"," ",""),")",""),"(",""))</f>
        <v>staplersdi112320lsnartomoro</v>
      </c>
      <c r="AD375" s="20" t="e">
        <f>_xlfn.IFNA(MATCH(Table2[[#This Row],[Column2]],[1]!db[NB BM_C_QTY+F],0),"")</f>
        <v>#REF!</v>
      </c>
      <c r="AE375" s="20" t="e">
        <f>_xlfn.IFNA(MATCH(Table2[[#This Row],[Column2]],[2]!Table6[NB BM_C_QTY+F],0),"")</f>
        <v>#REF!</v>
      </c>
      <c r="AF375" s="20" t="e">
        <f>IF(Table2[[#This Row],[NB BM_C_QTY+F]]="",Table2[[#This Row],[KET]],"")</f>
        <v>#REF!</v>
      </c>
      <c r="AG375" s="20" t="e">
        <f>IF(Table2[[#This Row],[Column3]]="","",AJ374)</f>
        <v>#REF!</v>
      </c>
      <c r="AH375" s="20" t="e">
        <f>IF(Table2[[#This Row],[Column3]]="","",AK374)</f>
        <v>#REF!</v>
      </c>
      <c r="AJ375" s="9">
        <v>5</v>
      </c>
      <c r="AK375" s="9" t="s">
        <v>5293</v>
      </c>
    </row>
    <row r="376" spans="1:39">
      <c r="A376" s="14">
        <f ca="1">IF(Table2[[#This Row],[TT]]&lt;1,"",(COUNT(INDIRECT("a"&amp;ROW(Table2[[#Headers],[//]])&amp;":a"&amp;ROW()-1))+1))</f>
        <v>133</v>
      </c>
      <c r="B376" s="14"/>
      <c r="C376" s="9" t="s">
        <v>5076</v>
      </c>
      <c r="D376" s="16">
        <v>12</v>
      </c>
      <c r="E376" s="16" t="s">
        <v>2161</v>
      </c>
      <c r="F376" s="16" t="e">
        <f>_xlfn.IFNA(Table2[[#This Row],[NB BM_C_QTY+F]],"")</f>
        <v>#REF!</v>
      </c>
      <c r="G376" s="24">
        <f>IF(Table2[[#This Row],[M5B]]="",Table2[[#This Row],[M5B_h]],SUM(Table2[[#This Row],[M5B_h]],Table2[[#This Row],[M5B]]))</f>
        <v>12</v>
      </c>
      <c r="H376" s="19"/>
      <c r="I376" s="94">
        <f>IF(Table2[[#This Row],[M1A]]="",0,Table2[[#This Row],[M1A]]-Table2[[#This Row],[AWAL]]-Table2[[#This Row],[M1MA]]-Table2[[#This Row],[M1KE]])</f>
        <v>0</v>
      </c>
      <c r="J376" s="94">
        <f>SUMIF(Table6[NB BM_C_QTY+F],Table2[[#This Row],[Column2]],Table6[C])</f>
        <v>0</v>
      </c>
      <c r="K376" s="94">
        <f>-1*SUMIF(Table5[CONCAT],Table2[[#This Row],[Column2]],Table5[3])</f>
        <v>0</v>
      </c>
      <c r="L376" s="19"/>
      <c r="M376" s="15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12</v>
      </c>
      <c r="U376" s="20">
        <f>SUM(Table2[[#This Row],[M2B]],Table2[[#This Row],[M2B_h]])</f>
        <v>12</v>
      </c>
      <c r="V376" s="20">
        <f>SUM(Table2[[#This Row],[M3B]],Table2[[#This Row],[M3B_h]])</f>
        <v>12</v>
      </c>
      <c r="W376" s="20">
        <f>SUM(Table2[[#This Row],[M4B]],Table2[[#This Row],[M4B_h]])</f>
        <v>12</v>
      </c>
      <c r="X376" s="20" t="str">
        <f t="shared" si="5"/>
        <v>ARTO MORO</v>
      </c>
      <c r="Y376" s="20" t="e">
        <f>IF(Table2[[#This Row],[NB BM_C_QTY+F]]="",Table2[[#This Row],[Column32]],INDEX([1]!db[QTY X],Table2[[#This Row],[NB BM_C_QTY+F]]))</f>
        <v>#REF!</v>
      </c>
      <c r="Z376" s="20" t="e">
        <f>IF(Table2[[#This Row],[NB BM_C_QTY+F]]="",Table2[[#This Row],[Column33]],INDEX([1]!db[STN X],Table2[[#This Row],[NB BM_C_QTY+F]]))</f>
        <v>#REF!</v>
      </c>
      <c r="AA376" s="20" t="e">
        <f>INDEX([1]!db[SUPPLIER],Table2[[#This Row],[NB BM_C_QTY+F]],0)</f>
        <v>#REF!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376" s="20" t="str">
        <f>Table2[[#This Row],[CONCAT]]&amp;LOWER(SUBSTITUTE(SUBSTITUTE(SUBSTITUTE(Table2[[#This Row],[KET]]&amp;"ARTO MORO"," ",""),")",""),"(",""))</f>
        <v>stapleryuanchang4145lsnartomoro</v>
      </c>
      <c r="AD376" s="20" t="e">
        <f>_xlfn.IFNA(MATCH(Table2[[#This Row],[Column2]],[1]!db[NB BM_C_QTY+F],0),"")</f>
        <v>#REF!</v>
      </c>
      <c r="AE376" s="20" t="e">
        <f>_xlfn.IFNA(MATCH(Table2[[#This Row],[Column2]],[2]!Table6[NB BM_C_QTY+F],0),"")</f>
        <v>#REF!</v>
      </c>
      <c r="AF376" s="20" t="e">
        <f>IF(Table2[[#This Row],[NB BM_C_QTY+F]]="",Table2[[#This Row],[KET]],"")</f>
        <v>#REF!</v>
      </c>
      <c r="AG376" s="20" t="e">
        <f>IF(Table2[[#This Row],[Column3]]="","",AJ375)</f>
        <v>#REF!</v>
      </c>
      <c r="AH376" s="20" t="e">
        <f>IF(Table2[[#This Row],[Column3]]="","",AK375)</f>
        <v>#REF!</v>
      </c>
      <c r="AJ376" s="9">
        <v>50</v>
      </c>
      <c r="AK376" s="9" t="s">
        <v>5375</v>
      </c>
    </row>
    <row r="377" spans="1:39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4119</v>
      </c>
      <c r="D377" s="16">
        <v>0</v>
      </c>
      <c r="E377" s="16" t="s">
        <v>2064</v>
      </c>
      <c r="F377" s="16" t="e">
        <f>_xlfn.IFNA(Table2[[#This Row],[NB BM_C_QTY+F]],"")</f>
        <v>#REF!</v>
      </c>
      <c r="G377" s="24">
        <f>IF(Table2[[#This Row],[M5B]]="",Table2[[#This Row],[M5B_h]],SUM(Table2[[#This Row],[M5B_h]],Table2[[#This Row],[M5B]]))</f>
        <v>0</v>
      </c>
      <c r="H377" s="19"/>
      <c r="I377" s="94">
        <f>IF(Table2[[#This Row],[M1A]]="",0,Table2[[#This Row],[M1A]]-Table2[[#This Row],[AWAL]]-Table2[[#This Row],[M1MA]]-Table2[[#This Row],[M1KE]])</f>
        <v>0</v>
      </c>
      <c r="J377" s="94">
        <f>SUMIF(Table6[NB BM_C_QTY+F],Table2[[#This Row],[Column2]],Table6[C])</f>
        <v>0</v>
      </c>
      <c r="K377" s="94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 t="shared" si="5"/>
        <v>ARTO MORO</v>
      </c>
      <c r="Y377" s="20" t="e">
        <f>IF(Table2[[#This Row],[NB BM_C_QTY+F]]="",Table2[[#This Row],[Column32]],INDEX([1]!db[QTY X],Table2[[#This Row],[NB BM_C_QTY+F]]))</f>
        <v>#REF!</v>
      </c>
      <c r="Z377" s="20" t="e">
        <f>IF(Table2[[#This Row],[NB BM_C_QTY+F]]="",Table2[[#This Row],[Column33]],INDEX([1]!db[STN X],Table2[[#This Row],[NB BM_C_QTY+F]]))</f>
        <v>#REF!</v>
      </c>
      <c r="AA377" s="20" t="e">
        <f>INDEX([1]!db[SUPPLIER],Table2[[#This Row],[NB BM_C_QTY+F]],0)</f>
        <v>#REF!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77" s="20" t="str">
        <f>Table2[[#This Row],[CONCAT]]&amp;LOWER(SUBSTITUTE(SUBSTITUTE(SUBSTITUTE(Table2[[#This Row],[KET]]&amp;"ARTO MORO"," ",""),")",""),"(",""))</f>
        <v>stipjk107animal50boxartomoro</v>
      </c>
      <c r="AD377" s="20" t="e">
        <f>_xlfn.IFNA(MATCH(Table2[[#This Row],[Column2]],[1]!db[NB BM_C_QTY+F],0),"")</f>
        <v>#REF!</v>
      </c>
      <c r="AE377" s="20" t="e">
        <f>_xlfn.IFNA(MATCH(Table2[[#This Row],[Column2]],[2]!Table6[NB BM_C_QTY+F],0),"")</f>
        <v>#REF!</v>
      </c>
      <c r="AF377" s="20" t="e">
        <f>IF(Table2[[#This Row],[NB BM_C_QTY+F]]="",Table2[[#This Row],[KET]],"")</f>
        <v>#REF!</v>
      </c>
      <c r="AG377" s="20" t="e">
        <f>IF(Table2[[#This Row],[Column3]]="","",AJ376)</f>
        <v>#REF!</v>
      </c>
      <c r="AH377" s="20" t="e">
        <f>IF(Table2[[#This Row],[Column3]]="","",AK376)</f>
        <v>#REF!</v>
      </c>
      <c r="AJ377" s="9">
        <v>50</v>
      </c>
      <c r="AK377" s="9" t="s">
        <v>5375</v>
      </c>
      <c r="AL377" s="9" t="s">
        <v>5385</v>
      </c>
      <c r="AM377" s="9" t="s">
        <v>5377</v>
      </c>
    </row>
    <row r="378" spans="1:39">
      <c r="A378" s="14">
        <f ca="1">IF(Table2[[#This Row],[TT]]&lt;1,"",(COUNT(INDIRECT("a"&amp;ROW(Table2[[#Headers],[//]])&amp;":a"&amp;ROW()-1))+1))</f>
        <v>134</v>
      </c>
      <c r="B378" s="14">
        <v>1</v>
      </c>
      <c r="C378" s="9" t="s">
        <v>4091</v>
      </c>
      <c r="D378" s="16">
        <v>4</v>
      </c>
      <c r="E378" s="16" t="s">
        <v>5055</v>
      </c>
      <c r="F378" s="16" t="e">
        <f>_xlfn.IFNA(Table2[[#This Row],[NB BM_C_QTY+F]],"")</f>
        <v>#REF!</v>
      </c>
      <c r="G378" s="24">
        <f>IF(Table2[[#This Row],[M5B]]="",Table2[[#This Row],[M5B_h]],SUM(Table2[[#This Row],[M5B_h]],Table2[[#This Row],[M5B]]))</f>
        <v>2</v>
      </c>
      <c r="H378" s="19"/>
      <c r="I378" s="94">
        <f>IF(Table2[[#This Row],[M1A]]="",0,Table2[[#This Row],[M1A]]-Table2[[#This Row],[AWAL]]-Table2[[#This Row],[M1MA]]-Table2[[#This Row],[M1KE]])</f>
        <v>0</v>
      </c>
      <c r="J378" s="94">
        <f>SUMIF(Table6[NB BM_C_QTY+F],Table2[[#This Row],[Column2]],Table6[C])</f>
        <v>0</v>
      </c>
      <c r="K378" s="94">
        <f>-1*SUMIF(Table5[CONCAT],Table2[[#This Row],[Column2]],Table5[3])</f>
        <v>-2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2</v>
      </c>
      <c r="U378" s="20">
        <f>SUM(Table2[[#This Row],[M2B]],Table2[[#This Row],[M2B_h]])</f>
        <v>2</v>
      </c>
      <c r="V378" s="20">
        <f>SUM(Table2[[#This Row],[M3B]],Table2[[#This Row],[M3B_h]])</f>
        <v>2</v>
      </c>
      <c r="W378" s="20">
        <f>SUM(Table2[[#This Row],[M4B]],Table2[[#This Row],[M4B_h]])</f>
        <v>2</v>
      </c>
      <c r="X378" s="20" t="str">
        <f t="shared" si="5"/>
        <v>ARTO MORO</v>
      </c>
      <c r="Y378" s="20" t="e">
        <f>IF(Table2[[#This Row],[NB BM_C_QTY+F]]="",Table2[[#This Row],[Column32]],INDEX([1]!db[QTY X],Table2[[#This Row],[NB BM_C_QTY+F]]))</f>
        <v>#REF!</v>
      </c>
      <c r="Z378" s="20" t="e">
        <f>IF(Table2[[#This Row],[NB BM_C_QTY+F]]="",Table2[[#This Row],[Column33]],INDEX([1]!db[STN X],Table2[[#This Row],[NB BM_C_QTY+F]]))</f>
        <v>#REF!</v>
      </c>
      <c r="AA378" s="20" t="e">
        <f>INDEX([1]!db[SUPPLIER],Table2[[#This Row],[NB BM_C_QTY+F]],0)</f>
        <v>#REF!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78" s="20" t="str">
        <f>Table2[[#This Row],[CONCAT]]&amp;LOWER(SUBSTITUTE(SUBSTITUTE(SUBSTITUTE(Table2[[#This Row],[KET]]&amp;"ARTO MORO"," ",""),")",""),"(",""))</f>
        <v>stipjk20ht50box20pcsartomoro</v>
      </c>
      <c r="AD378" s="20" t="e">
        <f>_xlfn.IFNA(MATCH(Table2[[#This Row],[Column2]],[1]!db[NB BM_C_QTY+F],0),"")</f>
        <v>#REF!</v>
      </c>
      <c r="AE378" s="20" t="e">
        <f>_xlfn.IFNA(MATCH(Table2[[#This Row],[Column2]],[2]!Table6[NB BM_C_QTY+F],0),"")</f>
        <v>#REF!</v>
      </c>
      <c r="AF378" s="20" t="e">
        <f>IF(Table2[[#This Row],[NB BM_C_QTY+F]]="",Table2[[#This Row],[KET]],"")</f>
        <v>#REF!</v>
      </c>
      <c r="AG378" s="20" t="e">
        <f>IF(Table2[[#This Row],[Column3]]="","",AJ377)</f>
        <v>#REF!</v>
      </c>
      <c r="AH378" s="20" t="e">
        <f>IF(Table2[[#This Row],[Column3]]="","",AK377)</f>
        <v>#REF!</v>
      </c>
      <c r="AJ378" s="9">
        <v>50</v>
      </c>
      <c r="AK378" s="9" t="s">
        <v>5375</v>
      </c>
      <c r="AL378" s="9" t="s">
        <v>5385</v>
      </c>
      <c r="AM378" s="9" t="s">
        <v>5377</v>
      </c>
    </row>
    <row r="379" spans="1:39">
      <c r="A379" s="14">
        <f ca="1">IF(Table2[[#This Row],[TT]]&lt;1,"",(COUNT(INDIRECT("a"&amp;ROW(Table2[[#Headers],[//]])&amp;":a"&amp;ROW()-1))+1))</f>
        <v>135</v>
      </c>
      <c r="B379" s="14">
        <v>1</v>
      </c>
      <c r="C379" s="9" t="s">
        <v>2225</v>
      </c>
      <c r="D379" s="16">
        <v>5</v>
      </c>
      <c r="E379" s="16" t="s">
        <v>5055</v>
      </c>
      <c r="F379" s="16" t="e">
        <f>_xlfn.IFNA(Table2[[#This Row],[NB BM_C_QTY+F]],"")</f>
        <v>#REF!</v>
      </c>
      <c r="G379" s="24">
        <f>IF(Table2[[#This Row],[M5B]]="",Table2[[#This Row],[M5B_h]],SUM(Table2[[#This Row],[M5B_h]],Table2[[#This Row],[M5B]]))</f>
        <v>5</v>
      </c>
      <c r="H379" s="19"/>
      <c r="I379" s="94">
        <f>IF(Table2[[#This Row],[M1A]]="",0,Table2[[#This Row],[M1A]]-Table2[[#This Row],[AWAL]]-Table2[[#This Row],[M1MA]]-Table2[[#This Row],[M1KE]])</f>
        <v>0</v>
      </c>
      <c r="J379" s="94">
        <f>SUMIF(Table6[NB BM_C_QTY+F],Table2[[#This Row],[Column2]],Table6[C])</f>
        <v>0</v>
      </c>
      <c r="K379" s="94">
        <f>-1*SUMIF(Table5[CONCAT],Table2[[#This Row],[Column2]],Table5[3])</f>
        <v>0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5</v>
      </c>
      <c r="U379" s="20">
        <f>SUM(Table2[[#This Row],[M2B]],Table2[[#This Row],[M2B_h]])</f>
        <v>5</v>
      </c>
      <c r="V379" s="20">
        <f>SUM(Table2[[#This Row],[M3B]],Table2[[#This Row],[M3B_h]])</f>
        <v>5</v>
      </c>
      <c r="W379" s="20">
        <f>SUM(Table2[[#This Row],[M4B]],Table2[[#This Row],[M4B_h]])</f>
        <v>5</v>
      </c>
      <c r="X379" s="20" t="str">
        <f t="shared" si="5"/>
        <v>ARTO MORO</v>
      </c>
      <c r="Y379" s="20" t="e">
        <f>IF(Table2[[#This Row],[NB BM_C_QTY+F]]="",Table2[[#This Row],[Column32]],INDEX([1]!db[QTY X],Table2[[#This Row],[NB BM_C_QTY+F]]))</f>
        <v>#REF!</v>
      </c>
      <c r="Z379" s="20" t="e">
        <f>IF(Table2[[#This Row],[NB BM_C_QTY+F]]="",Table2[[#This Row],[Column33]],INDEX([1]!db[STN X],Table2[[#This Row],[NB BM_C_QTY+F]]))</f>
        <v>#REF!</v>
      </c>
      <c r="AA379" s="20" t="e">
        <f>INDEX([1]!db[SUPPLIER],Table2[[#This Row],[NB BM_C_QTY+F]],0)</f>
        <v>#REF!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79" s="20" t="str">
        <f>Table2[[#This Row],[CONCAT]]&amp;LOWER(SUBSTITUTE(SUBSTITUTE(SUBSTITUTE(Table2[[#This Row],[KET]]&amp;"ARTO MORO"," ",""),")",""),"(",""))</f>
        <v>stipjk20p50box20pcsartomoro</v>
      </c>
      <c r="AD379" s="20" t="e">
        <f>_xlfn.IFNA(MATCH(Table2[[#This Row],[Column2]],[1]!db[NB BM_C_QTY+F],0),"")</f>
        <v>#REF!</v>
      </c>
      <c r="AE379" s="20" t="e">
        <f>_xlfn.IFNA(MATCH(Table2[[#This Row],[Column2]],[2]!Table6[NB BM_C_QTY+F],0),"")</f>
        <v>#REF!</v>
      </c>
      <c r="AF379" s="20" t="e">
        <f>IF(Table2[[#This Row],[NB BM_C_QTY+F]]="",Table2[[#This Row],[KET]],"")</f>
        <v>#REF!</v>
      </c>
      <c r="AG379" s="20" t="e">
        <f>IF(Table2[[#This Row],[Column3]]="","",AJ378)</f>
        <v>#REF!</v>
      </c>
      <c r="AH379" s="20" t="e">
        <f>IF(Table2[[#This Row],[Column3]]="","",AK378)</f>
        <v>#REF!</v>
      </c>
      <c r="AJ379" s="9">
        <v>50</v>
      </c>
      <c r="AK379" s="9" t="s">
        <v>5375</v>
      </c>
      <c r="AL379" s="9" t="s">
        <v>5392</v>
      </c>
      <c r="AM379" s="9" t="s">
        <v>5377</v>
      </c>
    </row>
    <row r="380" spans="1:39">
      <c r="A380" s="14">
        <f ca="1">IF(Table2[[#This Row],[TT]]&lt;1,"",(COUNT(INDIRECT("a"&amp;ROW(Table2[[#Headers],[//]])&amp;":a"&amp;ROW()-1))+1))</f>
        <v>136</v>
      </c>
      <c r="B380" s="14">
        <v>1</v>
      </c>
      <c r="C380" s="9" t="s">
        <v>4405</v>
      </c>
      <c r="D380" s="16">
        <v>6</v>
      </c>
      <c r="E380" s="16" t="s">
        <v>5056</v>
      </c>
      <c r="F380" s="16" t="e">
        <f>_xlfn.IFNA(Table2[[#This Row],[NB BM_C_QTY+F]],"")</f>
        <v>#REF!</v>
      </c>
      <c r="G380" s="24">
        <f>IF(Table2[[#This Row],[M5B]]="",Table2[[#This Row],[M5B_h]],SUM(Table2[[#This Row],[M5B_h]],Table2[[#This Row],[M5B]]))</f>
        <v>4</v>
      </c>
      <c r="H380" s="19"/>
      <c r="I380" s="94">
        <f>IF(Table2[[#This Row],[M1A]]="",0,Table2[[#This Row],[M1A]]-Table2[[#This Row],[AWAL]]-Table2[[#This Row],[M1MA]]-Table2[[#This Row],[M1KE]])</f>
        <v>0</v>
      </c>
      <c r="J380" s="94">
        <f>SUMIF(Table6[NB BM_C_QTY+F],Table2[[#This Row],[Column2]],Table6[C])</f>
        <v>0</v>
      </c>
      <c r="K380" s="94">
        <f>-1*SUMIF(Table5[CONCAT],Table2[[#This Row],[Column2]],Table5[3])</f>
        <v>-2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P380" s="25"/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4</v>
      </c>
      <c r="U380" s="20">
        <f>SUM(Table2[[#This Row],[M2B]],Table2[[#This Row],[M2B_h]])</f>
        <v>4</v>
      </c>
      <c r="V380" s="20">
        <f>SUM(Table2[[#This Row],[M3B]],Table2[[#This Row],[M3B_h]])</f>
        <v>4</v>
      </c>
      <c r="W380" s="20">
        <f>SUM(Table2[[#This Row],[M4B]],Table2[[#This Row],[M4B_h]])</f>
        <v>4</v>
      </c>
      <c r="X380" s="20" t="str">
        <f t="shared" si="5"/>
        <v>ARTO MORO</v>
      </c>
      <c r="Y380" s="20" t="e">
        <f>IF(Table2[[#This Row],[NB BM_C_QTY+F]]="",Table2[[#This Row],[Column32]],INDEX([1]!db[QTY X],Table2[[#This Row],[NB BM_C_QTY+F]]))</f>
        <v>#REF!</v>
      </c>
      <c r="Z380" s="20" t="e">
        <f>IF(Table2[[#This Row],[NB BM_C_QTY+F]]="",Table2[[#This Row],[Column33]],INDEX([1]!db[STN X],Table2[[#This Row],[NB BM_C_QTY+F]]))</f>
        <v>#REF!</v>
      </c>
      <c r="AA380" s="20" t="e">
        <f>INDEX([1]!db[SUPPLIER],Table2[[#This Row],[NB BM_C_QTY+F]],0)</f>
        <v>#REF!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380" s="20" t="str">
        <f>Table2[[#This Row],[CONCAT]]&amp;LOWER(SUBSTITUTE(SUBSTITUTE(SUBSTITUTE(Table2[[#This Row],[KET]]&amp;"ARTO MORO"," ",""),")",""),"(",""))</f>
        <v>stipjk30ht50box30pcsartomoro</v>
      </c>
      <c r="AD380" s="20" t="e">
        <f>_xlfn.IFNA(MATCH(Table2[[#This Row],[Column2]],[1]!db[NB BM_C_QTY+F],0),"")</f>
        <v>#REF!</v>
      </c>
      <c r="AE380" s="20" t="e">
        <f>_xlfn.IFNA(MATCH(Table2[[#This Row],[Column2]],[2]!Table6[NB BM_C_QTY+F],0),"")</f>
        <v>#REF!</v>
      </c>
      <c r="AF380" s="20" t="e">
        <f>IF(Table2[[#This Row],[NB BM_C_QTY+F]]="",Table2[[#This Row],[KET]],"")</f>
        <v>#REF!</v>
      </c>
      <c r="AG380" s="20" t="e">
        <f>IF(Table2[[#This Row],[Column3]]="","",AJ379)</f>
        <v>#REF!</v>
      </c>
      <c r="AH380" s="20" t="e">
        <f>IF(Table2[[#This Row],[Column3]]="","",AK379)</f>
        <v>#REF!</v>
      </c>
      <c r="AJ380" s="9">
        <v>50</v>
      </c>
      <c r="AK380" s="9" t="s">
        <v>5375</v>
      </c>
      <c r="AL380" s="9" t="s">
        <v>5392</v>
      </c>
      <c r="AM380" s="9" t="s">
        <v>5377</v>
      </c>
    </row>
    <row r="381" spans="1:39">
      <c r="A381" s="14">
        <f ca="1">IF(Table2[[#This Row],[TT]]&lt;1,"",(COUNT(INDIRECT("a"&amp;ROW(Table2[[#Headers],[//]])&amp;":a"&amp;ROW()-1))+1))</f>
        <v>137</v>
      </c>
      <c r="B381" s="14">
        <v>1</v>
      </c>
      <c r="C381" s="9" t="s">
        <v>2226</v>
      </c>
      <c r="D381" s="16">
        <v>2</v>
      </c>
      <c r="E381" s="16" t="s">
        <v>5056</v>
      </c>
      <c r="F381" s="16" t="e">
        <f>_xlfn.IFNA(Table2[[#This Row],[NB BM_C_QTY+F]],"")</f>
        <v>#REF!</v>
      </c>
      <c r="G381" s="24">
        <f>IF(Table2[[#This Row],[M5B]]="",Table2[[#This Row],[M5B_h]],SUM(Table2[[#This Row],[M5B_h]],Table2[[#This Row],[M5B]]))</f>
        <v>2</v>
      </c>
      <c r="H381" s="19"/>
      <c r="I381" s="94">
        <f>IF(Table2[[#This Row],[M1A]]="",0,Table2[[#This Row],[M1A]]-Table2[[#This Row],[AWAL]]-Table2[[#This Row],[M1MA]]-Table2[[#This Row],[M1KE]])</f>
        <v>0</v>
      </c>
      <c r="J381" s="94">
        <f>SUMIF(Table6[NB BM_C_QTY+F],Table2[[#This Row],[Column2]],Table6[C])</f>
        <v>0</v>
      </c>
      <c r="K381" s="94">
        <f>-1*SUMIF(Table5[CONCAT],Table2[[#This Row],[Column2]],Table5[3])</f>
        <v>0</v>
      </c>
      <c r="L381" s="19"/>
      <c r="M381" s="16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2</v>
      </c>
      <c r="U381" s="20">
        <f>SUM(Table2[[#This Row],[M2B]],Table2[[#This Row],[M2B_h]])</f>
        <v>2</v>
      </c>
      <c r="V381" s="20">
        <f>SUM(Table2[[#This Row],[M3B]],Table2[[#This Row],[M3B_h]])</f>
        <v>2</v>
      </c>
      <c r="W381" s="20">
        <f>SUM(Table2[[#This Row],[M4B]],Table2[[#This Row],[M4B_h]])</f>
        <v>2</v>
      </c>
      <c r="X381" s="20" t="str">
        <f t="shared" si="5"/>
        <v>ARTO MORO</v>
      </c>
      <c r="Y381" s="20" t="e">
        <f>IF(Table2[[#This Row],[NB BM_C_QTY+F]]="",Table2[[#This Row],[Column32]],INDEX([1]!db[QTY X],Table2[[#This Row],[NB BM_C_QTY+F]]))</f>
        <v>#REF!</v>
      </c>
      <c r="Z381" s="20" t="e">
        <f>IF(Table2[[#This Row],[NB BM_C_QTY+F]]="",Table2[[#This Row],[Column33]],INDEX([1]!db[STN X],Table2[[#This Row],[NB BM_C_QTY+F]]))</f>
        <v>#REF!</v>
      </c>
      <c r="AA381" s="20" t="e">
        <f>INDEX([1]!db[SUPPLIER],Table2[[#This Row],[NB BM_C_QTY+F]],0)</f>
        <v>#REF!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381" s="20" t="str">
        <f>Table2[[#This Row],[CONCAT]]&amp;LOWER(SUBSTITUTE(SUBSTITUTE(SUBSTITUTE(Table2[[#This Row],[KET]]&amp;"ARTO MORO"," ",""),")",""),"(",""))</f>
        <v>stipjk30p50box30pcsartomoro</v>
      </c>
      <c r="AD381" s="20" t="e">
        <f>_xlfn.IFNA(MATCH(Table2[[#This Row],[Column2]],[1]!db[NB BM_C_QTY+F],0),"")</f>
        <v>#REF!</v>
      </c>
      <c r="AE381" s="20" t="e">
        <f>_xlfn.IFNA(MATCH(Table2[[#This Row],[Column2]],[2]!Table6[NB BM_C_QTY+F],0),"")</f>
        <v>#REF!</v>
      </c>
      <c r="AF381" s="20" t="e">
        <f>IF(Table2[[#This Row],[NB BM_C_QTY+F]]="",Table2[[#This Row],[KET]],"")</f>
        <v>#REF!</v>
      </c>
      <c r="AG381" s="20" t="e">
        <f>IF(Table2[[#This Row],[Column3]]="","",AJ380)</f>
        <v>#REF!</v>
      </c>
      <c r="AH381" s="20" t="e">
        <f>IF(Table2[[#This Row],[Column3]]="","",AK380)</f>
        <v>#REF!</v>
      </c>
      <c r="AJ381" s="9">
        <v>50</v>
      </c>
      <c r="AK381" s="9" t="s">
        <v>5375</v>
      </c>
      <c r="AL381" s="9" t="s">
        <v>5395</v>
      </c>
      <c r="AM381" s="9" t="s">
        <v>5377</v>
      </c>
    </row>
    <row r="382" spans="1:39">
      <c r="A382" s="9">
        <f ca="1">IF(Table2[[#This Row],[TT]]&lt;1,"",(COUNT(INDIRECT("a"&amp;ROW(Table2[[#Headers],[//]])&amp;":a"&amp;ROW()-1))+1))</f>
        <v>138</v>
      </c>
      <c r="B382" s="9">
        <v>1</v>
      </c>
      <c r="C382" s="9" t="s">
        <v>2569</v>
      </c>
      <c r="D382" s="16">
        <v>3</v>
      </c>
      <c r="E382" s="16" t="s">
        <v>5057</v>
      </c>
      <c r="F382" s="16" t="e">
        <f>_xlfn.IFNA(Table2[[#This Row],[NB BM_C_QTY+F]],"")</f>
        <v>#REF!</v>
      </c>
      <c r="G382" s="24">
        <f>IF(Table2[[#This Row],[M5B]]="",Table2[[#This Row],[M5B_h]],SUM(Table2[[#This Row],[M5B_h]],Table2[[#This Row],[M5B]]))</f>
        <v>3</v>
      </c>
      <c r="H382" s="18"/>
      <c r="I382" s="94">
        <f>IF(Table2[[#This Row],[M1A]]="",0,Table2[[#This Row],[M1A]]-Table2[[#This Row],[AWAL]]-Table2[[#This Row],[M1MA]]-Table2[[#This Row],[M1KE]])</f>
        <v>0</v>
      </c>
      <c r="J382" s="94">
        <f>SUMIF(Table6[NB BM_C_QTY+F],Table2[[#This Row],[Column2]],Table6[C])</f>
        <v>0</v>
      </c>
      <c r="K382" s="94">
        <f>-1*SUMIF(Table5[CONCAT],Table2[[#This Row],[Column2]],Table5[3])</f>
        <v>0</v>
      </c>
      <c r="L382" s="18"/>
      <c r="M382" s="16" t="str">
        <f>IF(Table2[[#This Row],[M2A]]="","",SUM(Table2[[#This Row],[M2A]]-Table2[[#This Row],[M2B_h]]))</f>
        <v/>
      </c>
      <c r="O382" s="16" t="str">
        <f>IF(Table2[[#This Row],[M3A]]="","",SUM(Table2[[#This Row],[M3A]]-Table2[[#This Row],[M3B_h]]))</f>
        <v/>
      </c>
      <c r="P382" s="9"/>
      <c r="Q382" s="16" t="str">
        <f>IF(Table2[[#This Row],[M4A]]="","",SUM(Table2[[#This Row],[M4A]]-Table2[[#This Row],[M4B_h]]))</f>
        <v/>
      </c>
      <c r="S382" s="16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3</v>
      </c>
      <c r="U382" s="20">
        <f>SUM(Table2[[#This Row],[M2B]],Table2[[#This Row],[M2B_h]])</f>
        <v>3</v>
      </c>
      <c r="V382" s="20">
        <f>SUM(Table2[[#This Row],[M3B]],Table2[[#This Row],[M3B_h]])</f>
        <v>3</v>
      </c>
      <c r="W382" s="20">
        <f>SUM(Table2[[#This Row],[M4B]],Table2[[#This Row],[M4B_h]])</f>
        <v>3</v>
      </c>
      <c r="X382" s="20" t="str">
        <f t="shared" si="5"/>
        <v>ARTO MORO</v>
      </c>
      <c r="Y382" s="20" t="e">
        <f>IF(Table2[[#This Row],[NB BM_C_QTY+F]]="",Table2[[#This Row],[Column32]],INDEX([1]!db[QTY X],Table2[[#This Row],[NB BM_C_QTY+F]]))</f>
        <v>#REF!</v>
      </c>
      <c r="Z382" s="20" t="e">
        <f>IF(Table2[[#This Row],[NB BM_C_QTY+F]]="",Table2[[#This Row],[Column33]],INDEX([1]!db[STN X],Table2[[#This Row],[NB BM_C_QTY+F]]))</f>
        <v>#REF!</v>
      </c>
      <c r="AA382" s="20" t="e">
        <f>INDEX([1]!db[SUPPLIER],Table2[[#This Row],[NB BM_C_QTY+F]],0)</f>
        <v>#REF!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382" s="20" t="str">
        <f>Table2[[#This Row],[CONCAT]]&amp;LOWER(SUBSTITUTE(SUBSTITUTE(SUBSTITUTE(Table2[[#This Row],[KET]]&amp;"ARTO MORO"," ",""),")",""),"(",""))</f>
        <v>stipjk40ht50box40pcsartomoro</v>
      </c>
      <c r="AD382" s="20" t="e">
        <f>_xlfn.IFNA(MATCH(Table2[[#This Row],[Column2]],[1]!db[NB BM_C_QTY+F],0),"")</f>
        <v>#REF!</v>
      </c>
      <c r="AE382" s="20" t="e">
        <f>_xlfn.IFNA(MATCH(Table2[[#This Row],[Column2]],[2]!Table6[NB BM_C_QTY+F],0),"")</f>
        <v>#REF!</v>
      </c>
      <c r="AF382" s="20" t="e">
        <f>IF(Table2[[#This Row],[NB BM_C_QTY+F]]="",Table2[[#This Row],[KET]],"")</f>
        <v>#REF!</v>
      </c>
      <c r="AG382" s="20" t="e">
        <f>IF(Table2[[#This Row],[Column3]]="","",AJ381)</f>
        <v>#REF!</v>
      </c>
      <c r="AH382" s="20" t="e">
        <f>IF(Table2[[#This Row],[Column3]]="","",AK381)</f>
        <v>#REF!</v>
      </c>
      <c r="AJ382" s="9">
        <v>50</v>
      </c>
      <c r="AK382" s="9" t="s">
        <v>5375</v>
      </c>
      <c r="AL382" s="9" t="s">
        <v>5395</v>
      </c>
      <c r="AM382" s="9" t="s">
        <v>5377</v>
      </c>
    </row>
    <row r="383" spans="1:39">
      <c r="A383" s="14">
        <f ca="1">IF(Table2[[#This Row],[TT]]&lt;1,"",(COUNT(INDIRECT("a"&amp;ROW(Table2[[#Headers],[//]])&amp;":a"&amp;ROW()-1))+1))</f>
        <v>139</v>
      </c>
      <c r="B383" s="14">
        <v>1</v>
      </c>
      <c r="C383" s="9" t="s">
        <v>2227</v>
      </c>
      <c r="D383" s="16">
        <v>5</v>
      </c>
      <c r="E383" s="16" t="s">
        <v>5057</v>
      </c>
      <c r="F383" s="16" t="e">
        <f>_xlfn.IFNA(Table2[[#This Row],[NB BM_C_QTY+F]],"")</f>
        <v>#REF!</v>
      </c>
      <c r="G383" s="24">
        <f>IF(Table2[[#This Row],[M5B]]="",Table2[[#This Row],[M5B_h]],SUM(Table2[[#This Row],[M5B_h]],Table2[[#This Row],[M5B]]))</f>
        <v>4</v>
      </c>
      <c r="H383" s="19"/>
      <c r="I383" s="94">
        <f>IF(Table2[[#This Row],[M1A]]="",0,Table2[[#This Row],[M1A]]-Table2[[#This Row],[AWAL]]-Table2[[#This Row],[M1MA]]-Table2[[#This Row],[M1KE]])</f>
        <v>0</v>
      </c>
      <c r="J383" s="94">
        <f>SUMIF(Table6[NB BM_C_QTY+F],Table2[[#This Row],[Column2]],Table6[C])</f>
        <v>0</v>
      </c>
      <c r="K383" s="94">
        <f>-1*SUMIF(Table5[CONCAT],Table2[[#This Row],[Column2]],Table5[3])</f>
        <v>-1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P383" s="25"/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4</v>
      </c>
      <c r="U383" s="20">
        <f>SUM(Table2[[#This Row],[M2B]],Table2[[#This Row],[M2B_h]])</f>
        <v>4</v>
      </c>
      <c r="V383" s="20">
        <f>SUM(Table2[[#This Row],[M3B]],Table2[[#This Row],[M3B_h]])</f>
        <v>4</v>
      </c>
      <c r="W383" s="20">
        <f>SUM(Table2[[#This Row],[M4B]],Table2[[#This Row],[M4B_h]])</f>
        <v>4</v>
      </c>
      <c r="X383" s="20" t="str">
        <f t="shared" si="5"/>
        <v>ARTO MORO</v>
      </c>
      <c r="Y383" s="20" t="e">
        <f>IF(Table2[[#This Row],[NB BM_C_QTY+F]]="",Table2[[#This Row],[Column32]],INDEX([1]!db[QTY X],Table2[[#This Row],[NB BM_C_QTY+F]]))</f>
        <v>#REF!</v>
      </c>
      <c r="Z383" s="20" t="e">
        <f>IF(Table2[[#This Row],[NB BM_C_QTY+F]]="",Table2[[#This Row],[Column33]],INDEX([1]!db[STN X],Table2[[#This Row],[NB BM_C_QTY+F]]))</f>
        <v>#REF!</v>
      </c>
      <c r="AA383" s="20" t="e">
        <f>INDEX([1]!db[SUPPLIER],Table2[[#This Row],[NB BM_C_QTY+F]],0)</f>
        <v>#REF!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83" s="20" t="str">
        <f>Table2[[#This Row],[CONCAT]]&amp;LOWER(SUBSTITUTE(SUBSTITUTE(SUBSTITUTE(Table2[[#This Row],[KET]]&amp;"ARTO MORO"," ",""),")",""),"(",""))</f>
        <v>stipjk40p50box40pcsartomoro</v>
      </c>
      <c r="AD383" s="20" t="e">
        <f>_xlfn.IFNA(MATCH(Table2[[#This Row],[Column2]],[1]!db[NB BM_C_QTY+F],0),"")</f>
        <v>#REF!</v>
      </c>
      <c r="AE383" s="20" t="e">
        <f>_xlfn.IFNA(MATCH(Table2[[#This Row],[Column2]],[2]!Table6[NB BM_C_QTY+F],0),"")</f>
        <v>#REF!</v>
      </c>
      <c r="AF383" s="20" t="e">
        <f>IF(Table2[[#This Row],[NB BM_C_QTY+F]]="",Table2[[#This Row],[KET]],"")</f>
        <v>#REF!</v>
      </c>
      <c r="AG383" s="20" t="e">
        <f>IF(Table2[[#This Row],[Column3]]="","",AJ382)</f>
        <v>#REF!</v>
      </c>
      <c r="AH383" s="20" t="e">
        <f>IF(Table2[[#This Row],[Column3]]="","",AK382)</f>
        <v>#REF!</v>
      </c>
      <c r="AJ383" s="9">
        <v>50</v>
      </c>
      <c r="AK383" s="9" t="s">
        <v>5375</v>
      </c>
      <c r="AL383" s="9" t="s">
        <v>5395</v>
      </c>
      <c r="AM383" s="9" t="s">
        <v>5377</v>
      </c>
    </row>
    <row r="384" spans="1:39">
      <c r="A384" s="14">
        <f ca="1">IF(Table2[[#This Row],[TT]]&lt;1,"",(COUNT(INDIRECT("a"&amp;ROW(Table2[[#Headers],[//]])&amp;":a"&amp;ROW()-1))+1))</f>
        <v>140</v>
      </c>
      <c r="B384" s="14">
        <v>1</v>
      </c>
      <c r="C384" s="9" t="s">
        <v>4120</v>
      </c>
      <c r="D384" s="16">
        <v>1</v>
      </c>
      <c r="E384" s="16" t="s">
        <v>5057</v>
      </c>
      <c r="F384" s="16" t="e">
        <f>_xlfn.IFNA(Table2[[#This Row],[NB BM_C_QTY+F]],"")</f>
        <v>#REF!</v>
      </c>
      <c r="G384" s="24">
        <f>IF(Table2[[#This Row],[M5B]]="",Table2[[#This Row],[M5B_h]],SUM(Table2[[#This Row],[M5B_h]],Table2[[#This Row],[M5B]]))</f>
        <v>1</v>
      </c>
      <c r="H384" s="19"/>
      <c r="I384" s="94">
        <f>IF(Table2[[#This Row],[M1A]]="",0,Table2[[#This Row],[M1A]]-Table2[[#This Row],[AWAL]]-Table2[[#This Row],[M1MA]]-Table2[[#This Row],[M1KE]])</f>
        <v>0</v>
      </c>
      <c r="J384" s="94">
        <f>SUMIF(Table6[NB BM_C_QTY+F],Table2[[#This Row],[Column2]],Table6[C])</f>
        <v>0</v>
      </c>
      <c r="K384" s="94">
        <f>-1*SUMIF(Table5[CONCAT],Table2[[#This Row],[Column2]],Table5[3])</f>
        <v>0</v>
      </c>
      <c r="L384" s="19"/>
      <c r="M384" s="16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1</v>
      </c>
      <c r="U384" s="20">
        <f>SUM(Table2[[#This Row],[M2B]],Table2[[#This Row],[M2B_h]])</f>
        <v>1</v>
      </c>
      <c r="V384" s="20">
        <f>SUM(Table2[[#This Row],[M3B]],Table2[[#This Row],[M3B_h]])</f>
        <v>1</v>
      </c>
      <c r="W384" s="20">
        <f>SUM(Table2[[#This Row],[M4B]],Table2[[#This Row],[M4B_h]])</f>
        <v>1</v>
      </c>
      <c r="X384" s="20" t="str">
        <f t="shared" si="5"/>
        <v>ARTO MORO</v>
      </c>
      <c r="Y384" s="20" t="e">
        <f>IF(Table2[[#This Row],[NB BM_C_QTY+F]]="",Table2[[#This Row],[Column32]],INDEX([1]!db[QTY X],Table2[[#This Row],[NB BM_C_QTY+F]]))</f>
        <v>#REF!</v>
      </c>
      <c r="Z384" s="20" t="e">
        <f>IF(Table2[[#This Row],[NB BM_C_QTY+F]]="",Table2[[#This Row],[Column33]],INDEX([1]!db[STN X],Table2[[#This Row],[NB BM_C_QTY+F]]))</f>
        <v>#REF!</v>
      </c>
      <c r="AA384" s="20" t="e">
        <f>INDEX([1]!db[SUPPLIER],Table2[[#This Row],[NB BM_C_QTY+F]],0)</f>
        <v>#REF!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384" s="20" t="str">
        <f>Table2[[#This Row],[CONCAT]]&amp;LOWER(SUBSTITUTE(SUBSTITUTE(SUBSTITUTE(Table2[[#This Row],[KET]]&amp;"ARTO MORO"," ",""),")",""),"(",""))</f>
        <v>stipjk40warna50box40pcsartomoro</v>
      </c>
      <c r="AD384" s="20" t="e">
        <f>_xlfn.IFNA(MATCH(Table2[[#This Row],[Column2]],[1]!db[NB BM_C_QTY+F],0),"")</f>
        <v>#REF!</v>
      </c>
      <c r="AE384" s="20" t="e">
        <f>_xlfn.IFNA(MATCH(Table2[[#This Row],[Column2]],[2]!Table6[NB BM_C_QTY+F],0),"")</f>
        <v>#REF!</v>
      </c>
      <c r="AF384" s="20" t="e">
        <f>IF(Table2[[#This Row],[NB BM_C_QTY+F]]="",Table2[[#This Row],[KET]],"")</f>
        <v>#REF!</v>
      </c>
      <c r="AG384" s="20" t="e">
        <f>IF(Table2[[#This Row],[Column3]]="","",AJ383)</f>
        <v>#REF!</v>
      </c>
      <c r="AH384" s="20" t="e">
        <f>IF(Table2[[#This Row],[Column3]]="","",AK383)</f>
        <v>#REF!</v>
      </c>
      <c r="AJ384" s="9">
        <v>50</v>
      </c>
      <c r="AK384" s="9" t="s">
        <v>5375</v>
      </c>
    </row>
    <row r="385" spans="1:37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2063</v>
      </c>
      <c r="D385" s="16">
        <v>0</v>
      </c>
      <c r="E385" s="16" t="s">
        <v>2064</v>
      </c>
      <c r="F385" s="16" t="e">
        <f>_xlfn.IFNA(Table2[[#This Row],[NB BM_C_QTY+F]],"")</f>
        <v>#REF!</v>
      </c>
      <c r="G385" s="24">
        <f>IF(Table2[[#This Row],[M5B]]="",Table2[[#This Row],[M5B_h]],SUM(Table2[[#This Row],[M5B_h]],Table2[[#This Row],[M5B]]))</f>
        <v>0</v>
      </c>
      <c r="H385" s="19"/>
      <c r="I385" s="94">
        <f>IF(Table2[[#This Row],[M1A]]="",0,Table2[[#This Row],[M1A]]-Table2[[#This Row],[AWAL]]-Table2[[#This Row],[M1MA]]-Table2[[#This Row],[M1KE]])</f>
        <v>0</v>
      </c>
      <c r="J385" s="94">
        <f>SUMIF(Table6[NB BM_C_QTY+F],Table2[[#This Row],[Column2]],Table6[C])</f>
        <v>0</v>
      </c>
      <c r="K385" s="94">
        <f>-1*SUMIF(Table5[CONCAT],Table2[[#This Row],[Column2]],Table5[3])</f>
        <v>0</v>
      </c>
      <c r="L385" s="19"/>
      <c r="M385" s="16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 t="shared" si="5"/>
        <v>ARTO MORO</v>
      </c>
      <c r="Y385" s="20" t="e">
        <f>IF(Table2[[#This Row],[NB BM_C_QTY+F]]="",Table2[[#This Row],[Column32]],INDEX([1]!db[QTY X],Table2[[#This Row],[NB BM_C_QTY+F]]))</f>
        <v>#REF!</v>
      </c>
      <c r="Z385" s="20" t="e">
        <f>IF(Table2[[#This Row],[NB BM_C_QTY+F]]="",Table2[[#This Row],[Column33]],INDEX([1]!db[STN X],Table2[[#This Row],[NB BM_C_QTY+F]]))</f>
        <v>#REF!</v>
      </c>
      <c r="AA385" s="20" t="e">
        <f>INDEX([1]!db[SUPPLIER],Table2[[#This Row],[NB BM_C_QTY+F]],0)</f>
        <v>#REF!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85" s="20" t="str">
        <f>Table2[[#This Row],[CONCAT]]&amp;LOWER(SUBSTITUTE(SUBSTITUTE(SUBSTITUTE(Table2[[#This Row],[KET]]&amp;"ARTO MORO"," ",""),")",""),"(",""))</f>
        <v>stipjk526b2050boxartomoro</v>
      </c>
      <c r="AD385" s="20" t="e">
        <f>_xlfn.IFNA(MATCH(Table2[[#This Row],[Column2]],[1]!db[NB BM_C_QTY+F],0),"")</f>
        <v>#REF!</v>
      </c>
      <c r="AE385" s="20" t="e">
        <f>_xlfn.IFNA(MATCH(Table2[[#This Row],[Column2]],[2]!Table6[NB BM_C_QTY+F],0),"")</f>
        <v>#REF!</v>
      </c>
      <c r="AF385" s="20" t="e">
        <f>IF(Table2[[#This Row],[NB BM_C_QTY+F]]="",Table2[[#This Row],[KET]],"")</f>
        <v>#REF!</v>
      </c>
      <c r="AG385" s="20" t="e">
        <f>IF(Table2[[#This Row],[Column3]]="","",AJ384)</f>
        <v>#REF!</v>
      </c>
      <c r="AH385" s="20" t="e">
        <f>IF(Table2[[#This Row],[Column3]]="","",AK384)</f>
        <v>#REF!</v>
      </c>
      <c r="AJ385" s="9">
        <v>50</v>
      </c>
      <c r="AK385" s="9" t="s">
        <v>5375</v>
      </c>
    </row>
    <row r="386" spans="1:37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2065</v>
      </c>
      <c r="D386" s="16">
        <v>0</v>
      </c>
      <c r="E386" s="16" t="s">
        <v>2064</v>
      </c>
      <c r="F386" s="16" t="e">
        <f>_xlfn.IFNA(Table2[[#This Row],[NB BM_C_QTY+F]],"")</f>
        <v>#REF!</v>
      </c>
      <c r="G386" s="24">
        <f>IF(Table2[[#This Row],[M5B]]="",Table2[[#This Row],[M5B_h]],SUM(Table2[[#This Row],[M5B_h]],Table2[[#This Row],[M5B]]))</f>
        <v>0</v>
      </c>
      <c r="H386" s="19"/>
      <c r="I386" s="94">
        <f>IF(Table2[[#This Row],[M1A]]="",0,Table2[[#This Row],[M1A]]-Table2[[#This Row],[AWAL]]-Table2[[#This Row],[M1MA]]-Table2[[#This Row],[M1KE]])</f>
        <v>0</v>
      </c>
      <c r="J386" s="94">
        <f>SUMIF(Table6[NB BM_C_QTY+F],Table2[[#This Row],[Column2]],Table6[C])</f>
        <v>0</v>
      </c>
      <c r="K386" s="94">
        <f>-1*SUMIF(Table5[CONCAT],Table2[[#This Row],[Column2]],Table5[3])</f>
        <v>0</v>
      </c>
      <c r="L386" s="19"/>
      <c r="M386" s="16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 t="shared" si="5"/>
        <v>ARTO MORO</v>
      </c>
      <c r="Y386" s="20" t="e">
        <f>IF(Table2[[#This Row],[NB BM_C_QTY+F]]="",Table2[[#This Row],[Column32]],INDEX([1]!db[QTY X],Table2[[#This Row],[NB BM_C_QTY+F]]))</f>
        <v>#REF!</v>
      </c>
      <c r="Z386" s="20" t="e">
        <f>IF(Table2[[#This Row],[NB BM_C_QTY+F]]="",Table2[[#This Row],[Column33]],INDEX([1]!db[STN X],Table2[[#This Row],[NB BM_C_QTY+F]]))</f>
        <v>#REF!</v>
      </c>
      <c r="AA386" s="20" t="e">
        <f>INDEX([1]!db[SUPPLIER],Table2[[#This Row],[NB BM_C_QTY+F]],0)</f>
        <v>#REF!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86" s="20" t="str">
        <f>Table2[[#This Row],[CONCAT]]&amp;LOWER(SUBSTITUTE(SUBSTITUTE(SUBSTITUTE(Table2[[#This Row],[KET]]&amp;"ARTO MORO"," ",""),")",""),"(",""))</f>
        <v>stipjk526b40p50boxartomoro</v>
      </c>
      <c r="AD386" s="20" t="e">
        <f>_xlfn.IFNA(MATCH(Table2[[#This Row],[Column2]],[1]!db[NB BM_C_QTY+F],0),"")</f>
        <v>#REF!</v>
      </c>
      <c r="AE386" s="20" t="e">
        <f>_xlfn.IFNA(MATCH(Table2[[#This Row],[Column2]],[2]!Table6[NB BM_C_QTY+F],0),"")</f>
        <v>#REF!</v>
      </c>
      <c r="AF386" s="20" t="e">
        <f>IF(Table2[[#This Row],[NB BM_C_QTY+F]]="",Table2[[#This Row],[KET]],"")</f>
        <v>#REF!</v>
      </c>
      <c r="AG386" s="20" t="e">
        <f>IF(Table2[[#This Row],[Column3]]="","",AJ385)</f>
        <v>#REF!</v>
      </c>
      <c r="AH386" s="20" t="e">
        <f>IF(Table2[[#This Row],[Column3]]="","",AK385)</f>
        <v>#REF!</v>
      </c>
      <c r="AJ386" s="9">
        <v>50</v>
      </c>
      <c r="AK386" s="9" t="s">
        <v>5375</v>
      </c>
    </row>
    <row r="387" spans="1:37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2568</v>
      </c>
      <c r="D387" s="16">
        <v>0</v>
      </c>
      <c r="E387" s="16" t="s">
        <v>2064</v>
      </c>
      <c r="F387" s="16" t="e">
        <f>_xlfn.IFNA(Table2[[#This Row],[NB BM_C_QTY+F]],"")</f>
        <v>#REF!</v>
      </c>
      <c r="G387" s="24">
        <f>IF(Table2[[#This Row],[M5B]]="",Table2[[#This Row],[M5B_h]],SUM(Table2[[#This Row],[M5B_h]],Table2[[#This Row],[M5B]]))</f>
        <v>0</v>
      </c>
      <c r="H387" s="19"/>
      <c r="I387" s="94">
        <f>IF(Table2[[#This Row],[M1A]]="",0,Table2[[#This Row],[M1A]]-Table2[[#This Row],[AWAL]]-Table2[[#This Row],[M1MA]]-Table2[[#This Row],[M1KE]])</f>
        <v>0</v>
      </c>
      <c r="J387" s="94">
        <f>SUMIF(Table6[NB BM_C_QTY+F],Table2[[#This Row],[Column2]],Table6[C])</f>
        <v>0</v>
      </c>
      <c r="K387" s="94">
        <f>-1*SUMIF(Table5[CONCAT],Table2[[#This Row],[Column2]],Table5[3])</f>
        <v>0</v>
      </c>
      <c r="L387" s="19"/>
      <c r="M387" s="16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 t="shared" ref="X387:X450" si="6">"ARTO MORO"</f>
        <v>ARTO MORO</v>
      </c>
      <c r="Y387" s="20" t="e">
        <f>IF(Table2[[#This Row],[NB BM_C_QTY+F]]="",Table2[[#This Row],[Column32]],INDEX([1]!db[QTY X],Table2[[#This Row],[NB BM_C_QTY+F]]))</f>
        <v>#REF!</v>
      </c>
      <c r="Z387" s="20" t="e">
        <f>IF(Table2[[#This Row],[NB BM_C_QTY+F]]="",Table2[[#This Row],[Column33]],INDEX([1]!db[STN X],Table2[[#This Row],[NB BM_C_QTY+F]]))</f>
        <v>#REF!</v>
      </c>
      <c r="AA387" s="20" t="e">
        <f>INDEX([1]!db[SUPPLIER],Table2[[#This Row],[NB BM_C_QTY+F]],0)</f>
        <v>#REF!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87" s="20" t="str">
        <f>Table2[[#This Row],[CONCAT]]&amp;LOWER(SUBSTITUTE(SUBSTITUTE(SUBSTITUTE(Table2[[#This Row],[KET]]&amp;"ARTO MORO"," ",""),")",""),"(",""))</f>
        <v>stipjker11050boxartomoro</v>
      </c>
      <c r="AD387" s="20" t="e">
        <f>_xlfn.IFNA(MATCH(Table2[[#This Row],[Column2]],[1]!db[NB BM_C_QTY+F],0),"")</f>
        <v>#REF!</v>
      </c>
      <c r="AE387" s="20" t="e">
        <f>_xlfn.IFNA(MATCH(Table2[[#This Row],[Column2]],[2]!Table6[NB BM_C_QTY+F],0),"")</f>
        <v>#REF!</v>
      </c>
      <c r="AF387" s="20" t="e">
        <f>IF(Table2[[#This Row],[NB BM_C_QTY+F]]="",Table2[[#This Row],[KET]],"")</f>
        <v>#REF!</v>
      </c>
      <c r="AG387" s="20" t="e">
        <f>IF(Table2[[#This Row],[Column3]]="","",AJ386)</f>
        <v>#REF!</v>
      </c>
      <c r="AH387" s="20" t="e">
        <f>IF(Table2[[#This Row],[Column3]]="","",AK386)</f>
        <v>#REF!</v>
      </c>
      <c r="AJ387" s="9">
        <v>144</v>
      </c>
      <c r="AK387" s="9" t="s">
        <v>5293</v>
      </c>
    </row>
    <row r="388" spans="1:37">
      <c r="A388" s="14">
        <f ca="1">IF(Table2[[#This Row],[TT]]&lt;1,"",(COUNT(INDIRECT("a"&amp;ROW(Table2[[#Headers],[//]])&amp;":a"&amp;ROW()-1))+1))</f>
        <v>141</v>
      </c>
      <c r="B388" s="14">
        <v>1</v>
      </c>
      <c r="C388" s="9" t="s">
        <v>57</v>
      </c>
      <c r="D388" s="16">
        <v>6</v>
      </c>
      <c r="E388" s="16" t="s">
        <v>2108</v>
      </c>
      <c r="F388" s="16" t="e">
        <f>_xlfn.IFNA(Table2[[#This Row],[NB BM_C_QTY+F]],"")</f>
        <v>#REF!</v>
      </c>
      <c r="G388" s="24">
        <f>IF(Table2[[#This Row],[M5B]]="",Table2[[#This Row],[M5B_h]],SUM(Table2[[#This Row],[M5B_h]],Table2[[#This Row],[M5B]]))</f>
        <v>6</v>
      </c>
      <c r="H388" s="19"/>
      <c r="I388" s="94">
        <f>IF(Table2[[#This Row],[M1A]]="",0,Table2[[#This Row],[M1A]]-Table2[[#This Row],[AWAL]]-Table2[[#This Row],[M1MA]]-Table2[[#This Row],[M1KE]])</f>
        <v>0</v>
      </c>
      <c r="J388" s="94">
        <f>SUMIF(Table6[NB BM_C_QTY+F],Table2[[#This Row],[Column2]],Table6[C])</f>
        <v>0</v>
      </c>
      <c r="K388" s="94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P388" s="25"/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6</v>
      </c>
      <c r="U388" s="20">
        <f>SUM(Table2[[#This Row],[M2B]],Table2[[#This Row],[M2B_h]])</f>
        <v>6</v>
      </c>
      <c r="V388" s="20">
        <f>SUM(Table2[[#This Row],[M3B]],Table2[[#This Row],[M3B_h]])</f>
        <v>6</v>
      </c>
      <c r="W388" s="20">
        <f>SUM(Table2[[#This Row],[M4B]],Table2[[#This Row],[M4B_h]])</f>
        <v>6</v>
      </c>
      <c r="X388" s="20" t="str">
        <f t="shared" si="6"/>
        <v>ARTO MORO</v>
      </c>
      <c r="Y388" s="20" t="e">
        <f>IF(Table2[[#This Row],[NB BM_C_QTY+F]]="",Table2[[#This Row],[Column32]],INDEX([1]!db[QTY X],Table2[[#This Row],[NB BM_C_QTY+F]]))</f>
        <v>#REF!</v>
      </c>
      <c r="Z388" s="20" t="e">
        <f>IF(Table2[[#This Row],[NB BM_C_QTY+F]]="",Table2[[#This Row],[Column33]],INDEX([1]!db[STN X],Table2[[#This Row],[NB BM_C_QTY+F]]))</f>
        <v>#REF!</v>
      </c>
      <c r="AA388" s="20" t="e">
        <f>INDEX([1]!db[SUPPLIER],Table2[[#This Row],[NB BM_C_QTY+F]],0)</f>
        <v>#REF!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88" s="20" t="str">
        <f>Table2[[#This Row],[CONCAT]]&amp;LOWER(SUBSTITUTE(SUBSTITUTE(SUBSTITUTE(Table2[[#This Row],[KET]]&amp;"ARTO MORO"," ",""),")",""),"(",""))</f>
        <v>stipjkpenmer01144lsnartomoro</v>
      </c>
      <c r="AD388" s="20" t="e">
        <f>_xlfn.IFNA(MATCH(Table2[[#This Row],[Column2]],[1]!db[NB BM_C_QTY+F],0),"")</f>
        <v>#REF!</v>
      </c>
      <c r="AE388" s="20" t="e">
        <f>_xlfn.IFNA(MATCH(Table2[[#This Row],[Column2]],[2]!Table6[NB BM_C_QTY+F],0),"")</f>
        <v>#REF!</v>
      </c>
      <c r="AF388" s="20" t="e">
        <f>IF(Table2[[#This Row],[NB BM_C_QTY+F]]="",Table2[[#This Row],[KET]],"")</f>
        <v>#REF!</v>
      </c>
      <c r="AG388" s="20" t="e">
        <f>IF(Table2[[#This Row],[Column3]]="","",AJ387)</f>
        <v>#REF!</v>
      </c>
      <c r="AH388" s="20" t="e">
        <f>IF(Table2[[#This Row],[Column3]]="","",AK387)</f>
        <v>#REF!</v>
      </c>
      <c r="AJ388" s="9">
        <v>50</v>
      </c>
    </row>
    <row r="389" spans="1:37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58</v>
      </c>
      <c r="D389" s="16">
        <v>0</v>
      </c>
      <c r="E389" s="16">
        <v>50</v>
      </c>
      <c r="F389" s="16" t="e">
        <f>_xlfn.IFNA(Table2[[#This Row],[NB BM_C_QTY+F]],"")</f>
        <v>#REF!</v>
      </c>
      <c r="G389" s="24">
        <f>IF(Table2[[#This Row],[M5B]]="",Table2[[#This Row],[M5B_h]],SUM(Table2[[#This Row],[M5B_h]],Table2[[#This Row],[M5B]]))</f>
        <v>0</v>
      </c>
      <c r="H389" s="19"/>
      <c r="I389" s="94">
        <f>IF(Table2[[#This Row],[M1A]]="",0,Table2[[#This Row],[M1A]]-Table2[[#This Row],[AWAL]]-Table2[[#This Row],[M1MA]]-Table2[[#This Row],[M1KE]])</f>
        <v>0</v>
      </c>
      <c r="J389" s="94">
        <f>SUMIF(Table6[NB BM_C_QTY+F],Table2[[#This Row],[Column2]],Table6[C])</f>
        <v>0</v>
      </c>
      <c r="K389" s="94">
        <f>-1*SUMIF(Table5[CONCAT],Table2[[#This Row],[Column2]],Table5[3])</f>
        <v>0</v>
      </c>
      <c r="L389" s="19"/>
      <c r="M389" s="16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 t="shared" si="6"/>
        <v>ARTO MORO</v>
      </c>
      <c r="Y389" s="20" t="e">
        <f>IF(Table2[[#This Row],[NB BM_C_QTY+F]]="",Table2[[#This Row],[Column32]],INDEX([1]!db[QTY X],Table2[[#This Row],[NB BM_C_QTY+F]]))</f>
        <v>#REF!</v>
      </c>
      <c r="Z389" s="20" t="e">
        <f>IF(Table2[[#This Row],[NB BM_C_QTY+F]]="",Table2[[#This Row],[Column33]],INDEX([1]!db[STN X],Table2[[#This Row],[NB BM_C_QTY+F]]))</f>
        <v>#REF!</v>
      </c>
      <c r="AA389" s="20" t="e">
        <f>INDEX([1]!db[SUPPLIER],Table2[[#This Row],[NB BM_C_QTY+F]],0)</f>
        <v>#REF!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89" s="20" t="str">
        <f>Table2[[#This Row],[CONCAT]]&amp;LOWER(SUBSTITUTE(SUBSTITUTE(SUBSTITUTE(Table2[[#This Row],[KET]]&amp;"ARTO MORO"," ",""),")",""),"(",""))</f>
        <v>stipkenko20ht50artomoro</v>
      </c>
      <c r="AD389" s="20" t="e">
        <f>_xlfn.IFNA(MATCH(Table2[[#This Row],[Column2]],[1]!db[NB BM_C_QTY+F],0),"")</f>
        <v>#REF!</v>
      </c>
      <c r="AE389" s="20" t="e">
        <f>_xlfn.IFNA(MATCH(Table2[[#This Row],[Column2]],[2]!Table6[NB BM_C_QTY+F],0),"")</f>
        <v>#REF!</v>
      </c>
      <c r="AF389" s="20" t="e">
        <f>IF(Table2[[#This Row],[NB BM_C_QTY+F]]="",Table2[[#This Row],[KET]],"")</f>
        <v>#REF!</v>
      </c>
      <c r="AG389" s="20" t="e">
        <f>IF(Table2[[#This Row],[Column3]]="","",AJ388)</f>
        <v>#REF!</v>
      </c>
      <c r="AH389" s="20" t="e">
        <f>IF(Table2[[#This Row],[Column3]]="","",AK388)</f>
        <v>#REF!</v>
      </c>
      <c r="AJ389" s="9">
        <v>50</v>
      </c>
      <c r="AK389" s="9" t="s">
        <v>5375</v>
      </c>
    </row>
    <row r="390" spans="1:37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2733</v>
      </c>
      <c r="D390" s="16">
        <v>0</v>
      </c>
      <c r="E390" s="16" t="s">
        <v>2064</v>
      </c>
      <c r="F390" s="16" t="e">
        <f>_xlfn.IFNA(Table2[[#This Row],[NB BM_C_QTY+F]],"")</f>
        <v>#REF!</v>
      </c>
      <c r="G390" s="24">
        <f>IF(Table2[[#This Row],[M5B]]="",Table2[[#This Row],[M5B_h]],SUM(Table2[[#This Row],[M5B_h]],Table2[[#This Row],[M5B]]))</f>
        <v>0</v>
      </c>
      <c r="H390" s="19"/>
      <c r="I390" s="94">
        <f>IF(Table2[[#This Row],[M1A]]="",0,Table2[[#This Row],[M1A]]-Table2[[#This Row],[AWAL]]-Table2[[#This Row],[M1MA]]-Table2[[#This Row],[M1KE]])</f>
        <v>0</v>
      </c>
      <c r="J390" s="94">
        <f>SUMIF(Table6[NB BM_C_QTY+F],Table2[[#This Row],[Column2]],Table6[C])</f>
        <v>0</v>
      </c>
      <c r="K390" s="94">
        <f>-1*SUMIF(Table5[CONCAT],Table2[[#This Row],[Column2]],Table5[3])</f>
        <v>0</v>
      </c>
      <c r="L390" s="19"/>
      <c r="M390" s="16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P390" s="25"/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 t="shared" si="6"/>
        <v>ARTO MORO</v>
      </c>
      <c r="Y390" s="20" t="e">
        <f>IF(Table2[[#This Row],[NB BM_C_QTY+F]]="",Table2[[#This Row],[Column32]],INDEX([1]!db[QTY X],Table2[[#This Row],[NB BM_C_QTY+F]]))</f>
        <v>#REF!</v>
      </c>
      <c r="Z390" s="20" t="e">
        <f>IF(Table2[[#This Row],[NB BM_C_QTY+F]]="",Table2[[#This Row],[Column33]],INDEX([1]!db[STN X],Table2[[#This Row],[NB BM_C_QTY+F]]))</f>
        <v>#REF!</v>
      </c>
      <c r="AA390" s="20" t="e">
        <f>INDEX([1]!db[SUPPLIER],Table2[[#This Row],[NB BM_C_QTY+F]],0)</f>
        <v>#REF!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90" s="20" t="str">
        <f>Table2[[#This Row],[CONCAT]]&amp;LOWER(SUBSTITUTE(SUBSTITUTE(SUBSTITUTE(Table2[[#This Row],[KET]]&amp;"ARTO MORO"," ",""),")",""),"(",""))</f>
        <v>stipkenko20putih50boxartomoro</v>
      </c>
      <c r="AD390" s="20" t="e">
        <f>_xlfn.IFNA(MATCH(Table2[[#This Row],[Column2]],[1]!db[NB BM_C_QTY+F],0),"")</f>
        <v>#REF!</v>
      </c>
      <c r="AE390" s="20" t="e">
        <f>_xlfn.IFNA(MATCH(Table2[[#This Row],[Column2]],[2]!Table6[NB BM_C_QTY+F],0),"")</f>
        <v>#REF!</v>
      </c>
      <c r="AF390" s="20" t="e">
        <f>IF(Table2[[#This Row],[NB BM_C_QTY+F]]="",Table2[[#This Row],[KET]],"")</f>
        <v>#REF!</v>
      </c>
      <c r="AG390" s="20" t="e">
        <f>IF(Table2[[#This Row],[Column3]]="","",AJ389)</f>
        <v>#REF!</v>
      </c>
      <c r="AH390" s="20" t="e">
        <f>IF(Table2[[#This Row],[Column3]]="","",AK389)</f>
        <v>#REF!</v>
      </c>
      <c r="AJ390" s="9">
        <v>50</v>
      </c>
    </row>
    <row r="391" spans="1:37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2012</v>
      </c>
      <c r="D391" s="16">
        <v>0</v>
      </c>
      <c r="E391" s="16">
        <v>50</v>
      </c>
      <c r="F391" s="16" t="e">
        <f>_xlfn.IFNA(Table2[[#This Row],[NB BM_C_QTY+F]],"")</f>
        <v>#REF!</v>
      </c>
      <c r="G391" s="24">
        <f>IF(Table2[[#This Row],[M5B]]="",Table2[[#This Row],[M5B_h]],SUM(Table2[[#This Row],[M5B_h]],Table2[[#This Row],[M5B]]))</f>
        <v>0</v>
      </c>
      <c r="H391" s="19"/>
      <c r="I391" s="94">
        <f>IF(Table2[[#This Row],[M1A]]="",0,Table2[[#This Row],[M1A]]-Table2[[#This Row],[AWAL]]-Table2[[#This Row],[M1MA]]-Table2[[#This Row],[M1KE]])</f>
        <v>0</v>
      </c>
      <c r="J391" s="94">
        <f>SUMIF(Table6[NB BM_C_QTY+F],Table2[[#This Row],[Column2]],Table6[C])</f>
        <v>0</v>
      </c>
      <c r="K391" s="94">
        <f>-1*SUMIF(Table5[CONCAT],Table2[[#This Row],[Column2]],Table5[3])</f>
        <v>0</v>
      </c>
      <c r="L391" s="19"/>
      <c r="M391" s="17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 t="shared" si="6"/>
        <v>ARTO MORO</v>
      </c>
      <c r="Y391" s="20" t="e">
        <f>IF(Table2[[#This Row],[NB BM_C_QTY+F]]="",Table2[[#This Row],[Column32]],INDEX([1]!db[QTY X],Table2[[#This Row],[NB BM_C_QTY+F]]))</f>
        <v>#REF!</v>
      </c>
      <c r="Z391" s="20" t="e">
        <f>IF(Table2[[#This Row],[NB BM_C_QTY+F]]="",Table2[[#This Row],[Column33]],INDEX([1]!db[STN X],Table2[[#This Row],[NB BM_C_QTY+F]]))</f>
        <v>#REF!</v>
      </c>
      <c r="AA391" s="20" t="e">
        <f>INDEX([1]!db[SUPPLIER],Table2[[#This Row],[NB BM_C_QTY+F]],0)</f>
        <v>#REF!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91" s="20" t="str">
        <f>Table2[[#This Row],[CONCAT]]&amp;LOWER(SUBSTITUTE(SUBSTITUTE(SUBSTITUTE(Table2[[#This Row],[KET]]&amp;"ARTO MORO"," ",""),")",""),"(",""))</f>
        <v>stipkenko40hitam50artomoro</v>
      </c>
      <c r="AD391" s="20" t="e">
        <f>_xlfn.IFNA(MATCH(Table2[[#This Row],[Column2]],[1]!db[NB BM_C_QTY+F],0),"")</f>
        <v>#REF!</v>
      </c>
      <c r="AE391" s="20" t="e">
        <f>_xlfn.IFNA(MATCH(Table2[[#This Row],[Column2]],[2]!Table6[NB BM_C_QTY+F],0),"")</f>
        <v>#REF!</v>
      </c>
      <c r="AF391" s="20" t="e">
        <f>IF(Table2[[#This Row],[NB BM_C_QTY+F]]="",Table2[[#This Row],[KET]],"")</f>
        <v>#REF!</v>
      </c>
      <c r="AG391" s="20" t="e">
        <f>IF(Table2[[#This Row],[Column3]]="","",AJ390)</f>
        <v>#REF!</v>
      </c>
      <c r="AH391" s="20" t="e">
        <f>IF(Table2[[#This Row],[Column3]]="","",AK390)</f>
        <v>#REF!</v>
      </c>
      <c r="AJ391" s="9">
        <v>50</v>
      </c>
    </row>
    <row r="392" spans="1:37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2013</v>
      </c>
      <c r="D392" s="16">
        <v>0</v>
      </c>
      <c r="E392" s="16">
        <v>50</v>
      </c>
      <c r="F392" s="16" t="e">
        <f>_xlfn.IFNA(Table2[[#This Row],[NB BM_C_QTY+F]],"")</f>
        <v>#REF!</v>
      </c>
      <c r="G392" s="24">
        <f>IF(Table2[[#This Row],[M5B]]="",Table2[[#This Row],[M5B_h]],SUM(Table2[[#This Row],[M5B_h]],Table2[[#This Row],[M5B]]))</f>
        <v>0</v>
      </c>
      <c r="H392" s="19"/>
      <c r="I392" s="94">
        <f>IF(Table2[[#This Row],[M1A]]="",0,Table2[[#This Row],[M1A]]-Table2[[#This Row],[AWAL]]-Table2[[#This Row],[M1MA]]-Table2[[#This Row],[M1KE]])</f>
        <v>0</v>
      </c>
      <c r="J392" s="94">
        <f>SUMIF(Table6[NB BM_C_QTY+F],Table2[[#This Row],[Column2]],Table6[C])</f>
        <v>0</v>
      </c>
      <c r="K392" s="94">
        <f>-1*SUMIF(Table5[CONCAT],Table2[[#This Row],[Column2]],Table5[3])</f>
        <v>0</v>
      </c>
      <c r="L392" s="19"/>
      <c r="M392" s="17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 t="shared" si="6"/>
        <v>ARTO MORO</v>
      </c>
      <c r="Y392" s="20" t="e">
        <f>IF(Table2[[#This Row],[NB BM_C_QTY+F]]="",Table2[[#This Row],[Column32]],INDEX([1]!db[QTY X],Table2[[#This Row],[NB BM_C_QTY+F]]))</f>
        <v>#REF!</v>
      </c>
      <c r="Z392" s="20" t="e">
        <f>IF(Table2[[#This Row],[NB BM_C_QTY+F]]="",Table2[[#This Row],[Column33]],INDEX([1]!db[STN X],Table2[[#This Row],[NB BM_C_QTY+F]]))</f>
        <v>#REF!</v>
      </c>
      <c r="AA392" s="20" t="e">
        <f>INDEX([1]!db[SUPPLIER],Table2[[#This Row],[NB BM_C_QTY+F]],0)</f>
        <v>#REF!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92" s="20" t="str">
        <f>Table2[[#This Row],[CONCAT]]&amp;LOWER(SUBSTITUTE(SUBSTITUTE(SUBSTITUTE(Table2[[#This Row],[KET]]&amp;"ARTO MORO"," ",""),")",""),"(",""))</f>
        <v>stipkenko40putih50artomoro</v>
      </c>
      <c r="AD392" s="20" t="e">
        <f>_xlfn.IFNA(MATCH(Table2[[#This Row],[Column2]],[1]!db[NB BM_C_QTY+F],0),"")</f>
        <v>#REF!</v>
      </c>
      <c r="AE392" s="20" t="e">
        <f>_xlfn.IFNA(MATCH(Table2[[#This Row],[Column2]],[2]!Table6[NB BM_C_QTY+F],0),"")</f>
        <v>#REF!</v>
      </c>
      <c r="AF392" s="20" t="e">
        <f>IF(Table2[[#This Row],[NB BM_C_QTY+F]]="",Table2[[#This Row],[KET]],"")</f>
        <v>#REF!</v>
      </c>
      <c r="AG392" s="20" t="e">
        <f>IF(Table2[[#This Row],[Column3]]="","",AJ391)</f>
        <v>#REF!</v>
      </c>
      <c r="AH392" s="20" t="e">
        <f>IF(Table2[[#This Row],[Column3]]="","",AK391)</f>
        <v>#REF!</v>
      </c>
      <c r="AJ392" s="9">
        <v>100</v>
      </c>
      <c r="AK392" s="9" t="s">
        <v>5300</v>
      </c>
    </row>
    <row r="393" spans="1:37">
      <c r="A393" s="14" t="str">
        <f ca="1">IF(Table2[[#This Row],[TT]]&lt;1,"",(COUNT(INDIRECT("a"&amp;ROW(Table2[[#Headers],[//]])&amp;":a"&amp;ROW()-1))+1))</f>
        <v/>
      </c>
      <c r="B393" s="14">
        <v>1</v>
      </c>
      <c r="C393" s="9" t="s">
        <v>60</v>
      </c>
      <c r="D393" s="16">
        <v>0</v>
      </c>
      <c r="E393" s="16" t="s">
        <v>2113</v>
      </c>
      <c r="F393" s="16" t="e">
        <f>_xlfn.IFNA(Table2[[#This Row],[NB BM_C_QTY+F]],"")</f>
        <v>#REF!</v>
      </c>
      <c r="G393" s="24">
        <f>IF(Table2[[#This Row],[M5B]]="",Table2[[#This Row],[M5B_h]],SUM(Table2[[#This Row],[M5B_h]],Table2[[#This Row],[M5B]]))</f>
        <v>0</v>
      </c>
      <c r="H393" s="19"/>
      <c r="I393" s="94">
        <f>IF(Table2[[#This Row],[M1A]]="",0,Table2[[#This Row],[M1A]]-Table2[[#This Row],[AWAL]]-Table2[[#This Row],[M1MA]]-Table2[[#This Row],[M1KE]])</f>
        <v>0</v>
      </c>
      <c r="J393" s="94">
        <f>SUMIF(Table6[NB BM_C_QTY+F],Table2[[#This Row],[Column2]],Table6[C])</f>
        <v>0</v>
      </c>
      <c r="K393" s="94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0</v>
      </c>
      <c r="U393" s="20">
        <f>SUM(Table2[[#This Row],[M2B]],Table2[[#This Row],[M2B_h]])</f>
        <v>0</v>
      </c>
      <c r="V393" s="20">
        <f>SUM(Table2[[#This Row],[M3B]],Table2[[#This Row],[M3B_h]])</f>
        <v>0</v>
      </c>
      <c r="W393" s="20">
        <f>SUM(Table2[[#This Row],[M4B]],Table2[[#This Row],[M4B_h]])</f>
        <v>0</v>
      </c>
      <c r="X393" s="20" t="str">
        <f t="shared" si="6"/>
        <v>ARTO MORO</v>
      </c>
      <c r="Y393" s="20" t="e">
        <f>IF(Table2[[#This Row],[NB BM_C_QTY+F]]="",Table2[[#This Row],[Column32]],INDEX([1]!db[QTY X],Table2[[#This Row],[NB BM_C_QTY+F]]))</f>
        <v>#REF!</v>
      </c>
      <c r="Z393" s="20" t="e">
        <f>IF(Table2[[#This Row],[NB BM_C_QTY+F]]="",Table2[[#This Row],[Column33]],INDEX([1]!db[STN X],Table2[[#This Row],[NB BM_C_QTY+F]]))</f>
        <v>#REF!</v>
      </c>
      <c r="AA393" s="20" t="e">
        <f>INDEX([1]!db[SUPPLIER],Table2[[#This Row],[NB BM_C_QTY+F]],0)</f>
        <v>#REF!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93" s="20" t="str">
        <f>Table2[[#This Row],[CONCAT]]&amp;LOWER(SUBSTITUTE(SUBSTITUTE(SUBSTITUTE(Table2[[#This Row],[KET]]&amp;"ARTO MORO"," ",""),")",""),"(",""))</f>
        <v>stipkenkoer36batik100pcsartomoro</v>
      </c>
      <c r="AD393" s="20" t="e">
        <f>_xlfn.IFNA(MATCH(Table2[[#This Row],[Column2]],[1]!db[NB BM_C_QTY+F],0),"")</f>
        <v>#REF!</v>
      </c>
      <c r="AE393" s="20" t="e">
        <f>_xlfn.IFNA(MATCH(Table2[[#This Row],[Column2]],[2]!Table6[NB BM_C_QTY+F],0),"")</f>
        <v>#REF!</v>
      </c>
      <c r="AF393" s="20" t="e">
        <f>IF(Table2[[#This Row],[NB BM_C_QTY+F]]="",Table2[[#This Row],[KET]],"")</f>
        <v>#REF!</v>
      </c>
      <c r="AG393" s="20" t="e">
        <f>IF(Table2[[#This Row],[Column3]]="","",AJ392)</f>
        <v>#REF!</v>
      </c>
      <c r="AH393" s="20" t="e">
        <f>IF(Table2[[#This Row],[Column3]]="","",AK392)</f>
        <v>#REF!</v>
      </c>
      <c r="AJ393" s="9">
        <v>24</v>
      </c>
      <c r="AK393" s="9" t="s">
        <v>5300</v>
      </c>
    </row>
    <row r="394" spans="1:37">
      <c r="A394" s="9" t="str">
        <f ca="1">IF(Table2[[#This Row],[TT]]&lt;1,"",(COUNT(INDIRECT("a"&amp;ROW(Table2[[#Headers],[//]])&amp;":a"&amp;ROW()-1))+1))</f>
        <v/>
      </c>
      <c r="B394" s="9">
        <v>1</v>
      </c>
      <c r="C394" s="9" t="s">
        <v>2095</v>
      </c>
      <c r="D394" s="16">
        <v>0</v>
      </c>
      <c r="E394" s="16" t="s">
        <v>2055</v>
      </c>
      <c r="F394" s="16" t="e">
        <f>_xlfn.IFNA(Table2[[#This Row],[NB BM_C_QTY+F]],"")</f>
        <v>#REF!</v>
      </c>
      <c r="G394" s="24">
        <f>IF(Table2[[#This Row],[M5B]]="",Table2[[#This Row],[M5B_h]],SUM(Table2[[#This Row],[M5B_h]],Table2[[#This Row],[M5B]]))</f>
        <v>0</v>
      </c>
      <c r="H394" s="18"/>
      <c r="I394" s="94">
        <f>IF(Table2[[#This Row],[M1A]]="",0,Table2[[#This Row],[M1A]]-Table2[[#This Row],[AWAL]]-Table2[[#This Row],[M1MA]]-Table2[[#This Row],[M1KE]])</f>
        <v>0</v>
      </c>
      <c r="J394" s="94">
        <f>SUMIF(Table6[NB BM_C_QTY+F],Table2[[#This Row],[Column2]],Table6[C])</f>
        <v>0</v>
      </c>
      <c r="K394" s="94">
        <f>-1*SUMIF(Table5[CONCAT],Table2[[#This Row],[Column2]],Table5[3])</f>
        <v>0</v>
      </c>
      <c r="L394" s="18"/>
      <c r="M394" s="16" t="str">
        <f>IF(Table2[[#This Row],[M2A]]="","",SUM(Table2[[#This Row],[M2A]]-Table2[[#This Row],[M2B_h]]))</f>
        <v/>
      </c>
      <c r="O394" s="16" t="str">
        <f>IF(Table2[[#This Row],[M3A]]="","",SUM(Table2[[#This Row],[M3A]]-Table2[[#This Row],[M3B_h]]))</f>
        <v/>
      </c>
      <c r="P394" s="9"/>
      <c r="Q394" s="16" t="str">
        <f>IF(Table2[[#This Row],[M4A]]="","",SUM(Table2[[#This Row],[M4A]]-Table2[[#This Row],[M4B_h]]))</f>
        <v/>
      </c>
      <c r="S394" s="16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 t="shared" si="6"/>
        <v>ARTO MORO</v>
      </c>
      <c r="Y394" s="20" t="e">
        <f>IF(Table2[[#This Row],[NB BM_C_QTY+F]]="",Table2[[#This Row],[Column32]],INDEX([1]!db[QTY X],Table2[[#This Row],[NB BM_C_QTY+F]]))</f>
        <v>#REF!</v>
      </c>
      <c r="Z394" s="20" t="e">
        <f>IF(Table2[[#This Row],[NB BM_C_QTY+F]]="",Table2[[#This Row],[Column33]],INDEX([1]!db[STN X],Table2[[#This Row],[NB BM_C_QTY+F]]))</f>
        <v>#REF!</v>
      </c>
      <c r="AA394" s="20" t="e">
        <f>INDEX([1]!db[SUPPLIER],Table2[[#This Row],[NB BM_C_QTY+F]],0)</f>
        <v>#REF!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94" s="20" t="str">
        <f>Table2[[#This Row],[CONCAT]]&amp;LOWER(SUBSTITUTE(SUBSTITUTE(SUBSTITUTE(Table2[[#This Row],[KET]]&amp;"ARTO MORO"," ",""),")",""),"(",""))</f>
        <v>tapecutterjktd2h24pcsartomoro</v>
      </c>
      <c r="AD394" s="20" t="e">
        <f>_xlfn.IFNA(MATCH(Table2[[#This Row],[Column2]],[1]!db[NB BM_C_QTY+F],0),"")</f>
        <v>#REF!</v>
      </c>
      <c r="AE394" s="20" t="e">
        <f>_xlfn.IFNA(MATCH(Table2[[#This Row],[Column2]],[2]!Table6[NB BM_C_QTY+F],0),"")</f>
        <v>#REF!</v>
      </c>
      <c r="AF394" s="20" t="e">
        <f>IF(Table2[[#This Row],[NB BM_C_QTY+F]]="",Table2[[#This Row],[KET]],"")</f>
        <v>#REF!</v>
      </c>
      <c r="AG394" s="20" t="e">
        <f>IF(Table2[[#This Row],[Column3]]="","",AJ393)</f>
        <v>#REF!</v>
      </c>
      <c r="AH394" s="20" t="e">
        <f>IF(Table2[[#This Row],[Column3]]="","",AK393)</f>
        <v>#REF!</v>
      </c>
      <c r="AJ394" s="9">
        <v>12</v>
      </c>
      <c r="AK394" s="9" t="s">
        <v>5300</v>
      </c>
    </row>
    <row r="395" spans="1:37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2731</v>
      </c>
      <c r="D395" s="16">
        <v>0</v>
      </c>
      <c r="E395" s="16" t="s">
        <v>2112</v>
      </c>
      <c r="F395" s="16" t="e">
        <f>_xlfn.IFNA(Table2[[#This Row],[NB BM_C_QTY+F]],"")</f>
        <v>#REF!</v>
      </c>
      <c r="G395" s="24">
        <f>IF(Table2[[#This Row],[M5B]]="",Table2[[#This Row],[M5B_h]],SUM(Table2[[#This Row],[M5B_h]],Table2[[#This Row],[M5B]]))</f>
        <v>0</v>
      </c>
      <c r="H395" s="19"/>
      <c r="I395" s="94">
        <f>IF(Table2[[#This Row],[M1A]]="",0,Table2[[#This Row],[M1A]]-Table2[[#This Row],[AWAL]]-Table2[[#This Row],[M1MA]]-Table2[[#This Row],[M1KE]])</f>
        <v>0</v>
      </c>
      <c r="J395" s="94">
        <f>SUMIF(Table6[NB BM_C_QTY+F],Table2[[#This Row],[Column2]],Table6[C])</f>
        <v>0</v>
      </c>
      <c r="K395" s="94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 t="shared" si="6"/>
        <v>ARTO MORO</v>
      </c>
      <c r="Y395" s="20" t="e">
        <f>IF(Table2[[#This Row],[NB BM_C_QTY+F]]="",Table2[[#This Row],[Column32]],INDEX([1]!db[QTY X],Table2[[#This Row],[NB BM_C_QTY+F]]))</f>
        <v>#REF!</v>
      </c>
      <c r="Z395" s="20" t="e">
        <f>IF(Table2[[#This Row],[NB BM_C_QTY+F]]="",Table2[[#This Row],[Column33]],INDEX([1]!db[STN X],Table2[[#This Row],[NB BM_C_QTY+F]]))</f>
        <v>#REF!</v>
      </c>
      <c r="AA395" s="20" t="e">
        <f>INDEX([1]!db[SUPPLIER],Table2[[#This Row],[NB BM_C_QTY+F]],0)</f>
        <v>#REF!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95" s="20" t="str">
        <f>Table2[[#This Row],[CONCAT]]&amp;LOWER(SUBSTITUTE(SUBSTITUTE(SUBSTITUTE(Table2[[#This Row],[KET]]&amp;"ARTO MORO"," ",""),")",""),"(",""))</f>
        <v>tapecutterkenko50312pcsartomoro</v>
      </c>
      <c r="AD395" s="20" t="e">
        <f>_xlfn.IFNA(MATCH(Table2[[#This Row],[Column2]],[1]!db[NB BM_C_QTY+F],0),"")</f>
        <v>#REF!</v>
      </c>
      <c r="AE395" s="20" t="e">
        <f>_xlfn.IFNA(MATCH(Table2[[#This Row],[Column2]],[2]!Table6[NB BM_C_QTY+F],0),"")</f>
        <v>#REF!</v>
      </c>
      <c r="AF395" s="20" t="e">
        <f>IF(Table2[[#This Row],[NB BM_C_QTY+F]]="",Table2[[#This Row],[KET]],"")</f>
        <v>#REF!</v>
      </c>
      <c r="AG395" s="20" t="e">
        <f>IF(Table2[[#This Row],[Column3]]="","",AJ394)</f>
        <v>#REF!</v>
      </c>
      <c r="AH395" s="20" t="e">
        <f>IF(Table2[[#This Row],[Column3]]="","",AK394)</f>
        <v>#REF!</v>
      </c>
      <c r="AJ395" s="9">
        <v>24</v>
      </c>
      <c r="AK395" s="9" t="s">
        <v>5300</v>
      </c>
    </row>
    <row r="396" spans="1:37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4029</v>
      </c>
      <c r="D396" s="16">
        <v>0</v>
      </c>
      <c r="E396" s="16" t="s">
        <v>2055</v>
      </c>
      <c r="F396" s="16" t="e">
        <f>_xlfn.IFNA(Table2[[#This Row],[NB BM_C_QTY+F]],"")</f>
        <v>#REF!</v>
      </c>
      <c r="G396" s="24">
        <f>IF(Table2[[#This Row],[M5B]]="",Table2[[#This Row],[M5B_h]],SUM(Table2[[#This Row],[M5B_h]],Table2[[#This Row],[M5B]]))</f>
        <v>0</v>
      </c>
      <c r="H396" s="19"/>
      <c r="I396" s="94">
        <f>IF(Table2[[#This Row],[M1A]]="",0,Table2[[#This Row],[M1A]]-Table2[[#This Row],[AWAL]]-Table2[[#This Row],[M1MA]]-Table2[[#This Row],[M1KE]])</f>
        <v>0</v>
      </c>
      <c r="J396" s="94">
        <f>SUMIF(Table6[NB BM_C_QTY+F],Table2[[#This Row],[Column2]],Table6[C])</f>
        <v>0</v>
      </c>
      <c r="K396" s="94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 t="shared" si="6"/>
        <v>ARTO MORO</v>
      </c>
      <c r="Y396" s="20" t="e">
        <f>IF(Table2[[#This Row],[NB BM_C_QTY+F]]="",Table2[[#This Row],[Column32]],INDEX([1]!db[QTY X],Table2[[#This Row],[NB BM_C_QTY+F]]))</f>
        <v>#REF!</v>
      </c>
      <c r="Z396" s="20" t="e">
        <f>IF(Table2[[#This Row],[NB BM_C_QTY+F]]="",Table2[[#This Row],[Column33]],INDEX([1]!db[STN X],Table2[[#This Row],[NB BM_C_QTY+F]]))</f>
        <v>#REF!</v>
      </c>
      <c r="AA396" s="20" t="e">
        <f>INDEX([1]!db[SUPPLIER],Table2[[#This Row],[NB BM_C_QTY+F]],0)</f>
        <v>#REF!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96" s="20" t="str">
        <f>Table2[[#This Row],[CONCAT]]&amp;LOWER(SUBSTITUTE(SUBSTITUTE(SUBSTITUTE(Table2[[#This Row],[KET]]&amp;"ARTO MORO"," ",""),")",""),"(",""))</f>
        <v>tapecutterkenkotd32124pcsartomoro</v>
      </c>
      <c r="AD396" s="20" t="e">
        <f>_xlfn.IFNA(MATCH(Table2[[#This Row],[Column2]],[1]!db[NB BM_C_QTY+F],0),"")</f>
        <v>#REF!</v>
      </c>
      <c r="AE396" s="20" t="e">
        <f>_xlfn.IFNA(MATCH(Table2[[#This Row],[Column2]],[2]!Table6[NB BM_C_QTY+F],0),"")</f>
        <v>#REF!</v>
      </c>
      <c r="AF396" s="20" t="e">
        <f>IF(Table2[[#This Row],[NB BM_C_QTY+F]]="",Table2[[#This Row],[KET]],"")</f>
        <v>#REF!</v>
      </c>
      <c r="AG396" s="20" t="e">
        <f>IF(Table2[[#This Row],[Column3]]="","",AJ395)</f>
        <v>#REF!</v>
      </c>
      <c r="AH396" s="20" t="e">
        <f>IF(Table2[[#This Row],[Column3]]="","",AK395)</f>
        <v>#REF!</v>
      </c>
      <c r="AJ396" s="9">
        <v>24</v>
      </c>
      <c r="AK396" s="9" t="s">
        <v>5300</v>
      </c>
    </row>
    <row r="397" spans="1:37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3489</v>
      </c>
      <c r="D397" s="16">
        <v>0</v>
      </c>
      <c r="E397" s="16" t="s">
        <v>2055</v>
      </c>
      <c r="F397" s="16" t="e">
        <f>_xlfn.IFNA(Table2[[#This Row],[NB BM_C_QTY+F]],"")</f>
        <v>#REF!</v>
      </c>
      <c r="G397" s="24">
        <f>IF(Table2[[#This Row],[M5B]]="",Table2[[#This Row],[M5B_h]],SUM(Table2[[#This Row],[M5B_h]],Table2[[#This Row],[M5B]]))</f>
        <v>0</v>
      </c>
      <c r="H397" s="19"/>
      <c r="I397" s="94">
        <f>IF(Table2[[#This Row],[M1A]]="",0,Table2[[#This Row],[M1A]]-Table2[[#This Row],[AWAL]]-Table2[[#This Row],[M1MA]]-Table2[[#This Row],[M1KE]])</f>
        <v>0</v>
      </c>
      <c r="J397" s="94">
        <f>SUMIF(Table6[NB BM_C_QTY+F],Table2[[#This Row],[Column2]],Table6[C])</f>
        <v>0</v>
      </c>
      <c r="K397" s="94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 t="shared" si="6"/>
        <v>ARTO MORO</v>
      </c>
      <c r="Y397" s="20" t="e">
        <f>IF(Table2[[#This Row],[NB BM_C_QTY+F]]="",Table2[[#This Row],[Column32]],INDEX([1]!db[QTY X],Table2[[#This Row],[NB BM_C_QTY+F]]))</f>
        <v>#REF!</v>
      </c>
      <c r="Z397" s="20" t="e">
        <f>IF(Table2[[#This Row],[NB BM_C_QTY+F]]="",Table2[[#This Row],[Column33]],INDEX([1]!db[STN X],Table2[[#This Row],[NB BM_C_QTY+F]]))</f>
        <v>#REF!</v>
      </c>
      <c r="AA397" s="20" t="e">
        <f>INDEX([1]!db[SUPPLIER],Table2[[#This Row],[NB BM_C_QTY+F]],0)</f>
        <v>#REF!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97" s="20" t="str">
        <f>Table2[[#This Row],[CONCAT]]&amp;LOWER(SUBSTITUTE(SUBSTITUTE(SUBSTITUTE(Table2[[#This Row],[KET]]&amp;"ARTO MORO"," ",""),")",""),"(",""))</f>
        <v>tapecutterkenkotd32324pcsartomoro</v>
      </c>
      <c r="AD397" s="20" t="e">
        <f>_xlfn.IFNA(MATCH(Table2[[#This Row],[Column2]],[1]!db[NB BM_C_QTY+F],0),"")</f>
        <v>#REF!</v>
      </c>
      <c r="AE397" s="20" t="e">
        <f>_xlfn.IFNA(MATCH(Table2[[#This Row],[Column2]],[2]!Table6[NB BM_C_QTY+F],0),"")</f>
        <v>#REF!</v>
      </c>
      <c r="AF397" s="20" t="e">
        <f>IF(Table2[[#This Row],[NB BM_C_QTY+F]]="",Table2[[#This Row],[KET]],"")</f>
        <v>#REF!</v>
      </c>
      <c r="AG397" s="20" t="e">
        <f>IF(Table2[[#This Row],[Column3]]="","",AJ396)</f>
        <v>#REF!</v>
      </c>
      <c r="AH397" s="20" t="e">
        <f>IF(Table2[[#This Row],[Column3]]="","",AK396)</f>
        <v>#REF!</v>
      </c>
      <c r="AJ397" s="9">
        <v>100</v>
      </c>
      <c r="AK397" s="9" t="s">
        <v>5300</v>
      </c>
    </row>
    <row r="398" spans="1:37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62</v>
      </c>
      <c r="D398" s="16">
        <v>0</v>
      </c>
      <c r="E398" s="16" t="s">
        <v>2113</v>
      </c>
      <c r="F398" s="16" t="e">
        <f>_xlfn.IFNA(Table2[[#This Row],[NB BM_C_QTY+F]],"")</f>
        <v>#REF!</v>
      </c>
      <c r="G398" s="24">
        <f>IF(Table2[[#This Row],[M5B]]="",Table2[[#This Row],[M5B_h]],SUM(Table2[[#This Row],[M5B_h]],Table2[[#This Row],[M5B]]))</f>
        <v>0</v>
      </c>
      <c r="H398" s="19"/>
      <c r="I398" s="94">
        <f>IF(Table2[[#This Row],[M1A]]="",0,Table2[[#This Row],[M1A]]-Table2[[#This Row],[AWAL]]-Table2[[#This Row],[M1MA]]-Table2[[#This Row],[M1KE]])</f>
        <v>0</v>
      </c>
      <c r="J398" s="94">
        <f>SUMIF(Table6[NB BM_C_QTY+F],Table2[[#This Row],[Column2]],Table6[C])</f>
        <v>0</v>
      </c>
      <c r="K398" s="94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 t="shared" si="6"/>
        <v>ARTO MORO</v>
      </c>
      <c r="Y398" s="20" t="e">
        <f>IF(Table2[[#This Row],[NB BM_C_QTY+F]]="",Table2[[#This Row],[Column32]],INDEX([1]!db[QTY X],Table2[[#This Row],[NB BM_C_QTY+F]]))</f>
        <v>#REF!</v>
      </c>
      <c r="Z398" s="20" t="e">
        <f>IF(Table2[[#This Row],[NB BM_C_QTY+F]]="",Table2[[#This Row],[Column33]],INDEX([1]!db[STN X],Table2[[#This Row],[NB BM_C_QTY+F]]))</f>
        <v>#REF!</v>
      </c>
      <c r="AA398" s="20" t="e">
        <f>INDEX([1]!db[SUPPLIER],Table2[[#This Row],[NB BM_C_QTY+F]],0)</f>
        <v>#REF!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398" s="20" t="str">
        <f>Table2[[#This Row],[CONCAT]]&amp;LOWER(SUBSTITUTE(SUBSTITUTE(SUBSTITUTE(Table2[[#This Row],[KET]]&amp;"ARTO MORO"," ",""),")",""),"(",""))</f>
        <v>tas3234paradisejk100pcsartomoro</v>
      </c>
      <c r="AD398" s="20" t="e">
        <f>_xlfn.IFNA(MATCH(Table2[[#This Row],[Column2]],[1]!db[NB BM_C_QTY+F],0),"")</f>
        <v>#REF!</v>
      </c>
      <c r="AE398" s="20" t="e">
        <f>_xlfn.IFNA(MATCH(Table2[[#This Row],[Column2]],[2]!Table6[NB BM_C_QTY+F],0),"")</f>
        <v>#REF!</v>
      </c>
      <c r="AF398" s="20" t="e">
        <f>IF(Table2[[#This Row],[NB BM_C_QTY+F]]="",Table2[[#This Row],[KET]],"")</f>
        <v>#REF!</v>
      </c>
      <c r="AG398" s="20" t="e">
        <f>IF(Table2[[#This Row],[Column3]]="","",AJ397)</f>
        <v>#REF!</v>
      </c>
      <c r="AH398" s="20" t="e">
        <f>IF(Table2[[#This Row],[Column3]]="","",AK397)</f>
        <v>#REF!</v>
      </c>
      <c r="AJ398" s="9">
        <v>100</v>
      </c>
      <c r="AK398" s="9" t="s">
        <v>5300</v>
      </c>
    </row>
    <row r="399" spans="1:37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2096</v>
      </c>
      <c r="D399" s="16">
        <v>0</v>
      </c>
      <c r="E399" s="16" t="s">
        <v>2113</v>
      </c>
      <c r="F399" s="16" t="e">
        <f>_xlfn.IFNA(Table2[[#This Row],[NB BM_C_QTY+F]],"")</f>
        <v>#REF!</v>
      </c>
      <c r="G399" s="24">
        <f>IF(Table2[[#This Row],[M5B]]="",Table2[[#This Row],[M5B_h]],SUM(Table2[[#This Row],[M5B_h]],Table2[[#This Row],[M5B]]))</f>
        <v>0</v>
      </c>
      <c r="H399" s="19"/>
      <c r="I399" s="94">
        <f>IF(Table2[[#This Row],[M1A]]="",0,Table2[[#This Row],[M1A]]-Table2[[#This Row],[AWAL]]-Table2[[#This Row],[M1MA]]-Table2[[#This Row],[M1KE]])</f>
        <v>0</v>
      </c>
      <c r="J399" s="94">
        <f>SUMIF(Table6[NB BM_C_QTY+F],Table2[[#This Row],[Column2]],Table6[C])</f>
        <v>0</v>
      </c>
      <c r="K399" s="94">
        <f>-1*SUMIF(Table5[CONCAT],Table2[[#This Row],[Column2]],Table5[3])</f>
        <v>0</v>
      </c>
      <c r="L399" s="19"/>
      <c r="M399" s="16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 t="shared" si="6"/>
        <v>ARTO MORO</v>
      </c>
      <c r="Y399" s="20" t="e">
        <f>IF(Table2[[#This Row],[NB BM_C_QTY+F]]="",Table2[[#This Row],[Column32]],INDEX([1]!db[QTY X],Table2[[#This Row],[NB BM_C_QTY+F]]))</f>
        <v>#REF!</v>
      </c>
      <c r="Z399" s="20" t="e">
        <f>IF(Table2[[#This Row],[NB BM_C_QTY+F]]="",Table2[[#This Row],[Column33]],INDEX([1]!db[STN X],Table2[[#This Row],[NB BM_C_QTY+F]]))</f>
        <v>#REF!</v>
      </c>
      <c r="AA399" s="20" t="e">
        <f>INDEX([1]!db[SUPPLIER],Table2[[#This Row],[NB BM_C_QTY+F]],0)</f>
        <v>#REF!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399" s="20" t="str">
        <f>Table2[[#This Row],[CONCAT]]&amp;LOWER(SUBSTITUTE(SUBSTITUTE(SUBSTITUTE(Table2[[#This Row],[KET]]&amp;"ARTO MORO"," ",""),")",""),"(",""))</f>
        <v>tassbagjkspb30ct29abculture100pcsartomoro</v>
      </c>
      <c r="AD399" s="20" t="e">
        <f>_xlfn.IFNA(MATCH(Table2[[#This Row],[Column2]],[1]!db[NB BM_C_QTY+F],0),"")</f>
        <v>#REF!</v>
      </c>
      <c r="AE399" s="20" t="e">
        <f>_xlfn.IFNA(MATCH(Table2[[#This Row],[Column2]],[2]!Table6[NB BM_C_QTY+F],0),"")</f>
        <v>#REF!</v>
      </c>
      <c r="AF399" s="20" t="e">
        <f>IF(Table2[[#This Row],[NB BM_C_QTY+F]]="",Table2[[#This Row],[KET]],"")</f>
        <v>#REF!</v>
      </c>
      <c r="AG399" s="20" t="e">
        <f>IF(Table2[[#This Row],[Column3]]="","",AJ398)</f>
        <v>#REF!</v>
      </c>
      <c r="AH399" s="20" t="e">
        <f>IF(Table2[[#This Row],[Column3]]="","",AK398)</f>
        <v>#REF!</v>
      </c>
      <c r="AJ399" s="9">
        <v>48</v>
      </c>
      <c r="AK399" s="9" t="s">
        <v>5293</v>
      </c>
    </row>
    <row r="400" spans="1:37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3583</v>
      </c>
      <c r="D400" s="16">
        <v>0</v>
      </c>
      <c r="E400" s="16" t="s">
        <v>2037</v>
      </c>
      <c r="F400" s="16" t="e">
        <f>_xlfn.IFNA(Table2[[#This Row],[NB BM_C_QTY+F]],"")</f>
        <v>#REF!</v>
      </c>
      <c r="G400" s="24">
        <f>IF(Table2[[#This Row],[M5B]]="",Table2[[#This Row],[M5B_h]],SUM(Table2[[#This Row],[M5B_h]],Table2[[#This Row],[M5B]]))</f>
        <v>0</v>
      </c>
      <c r="H400" s="19"/>
      <c r="I400" s="94">
        <f>IF(Table2[[#This Row],[M1A]]="",0,Table2[[#This Row],[M1A]]-Table2[[#This Row],[AWAL]]-Table2[[#This Row],[M1MA]]-Table2[[#This Row],[M1KE]])</f>
        <v>0</v>
      </c>
      <c r="J400" s="94">
        <f>SUMIF(Table6[NB BM_C_QTY+F],Table2[[#This Row],[Column2]],Table6[C])</f>
        <v>0</v>
      </c>
      <c r="K400" s="94">
        <f>-1*SUMIF(Table5[CONCAT],Table2[[#This Row],[Column2]],Table5[3])</f>
        <v>0</v>
      </c>
      <c r="L400" s="19"/>
      <c r="M400" s="17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 t="shared" si="6"/>
        <v>ARTO MORO</v>
      </c>
      <c r="Y400" s="20" t="e">
        <f>IF(Table2[[#This Row],[NB BM_C_QTY+F]]="",Table2[[#This Row],[Column32]],INDEX([1]!db[QTY X],Table2[[#This Row],[NB BM_C_QTY+F]]))</f>
        <v>#REF!</v>
      </c>
      <c r="Z400" s="20" t="e">
        <f>IF(Table2[[#This Row],[NB BM_C_QTY+F]]="",Table2[[#This Row],[Column33]],INDEX([1]!db[STN X],Table2[[#This Row],[NB BM_C_QTY+F]]))</f>
        <v>#REF!</v>
      </c>
      <c r="AA400" s="20" t="e">
        <f>INDEX([1]!db[SUPPLIER],Table2[[#This Row],[NB BM_C_QTY+F]],0)</f>
        <v>#REF!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400" s="20" t="str">
        <f>Table2[[#This Row],[CONCAT]]&amp;LOWER(SUBSTITUTE(SUBSTITUTE(SUBSTITUTE(Table2[[#This Row],[KET]]&amp;"ARTO MORO"," ",""),")",""),"(",""))</f>
        <v>tipeexcfs203ajk48lsnartomoro</v>
      </c>
      <c r="AD400" s="20" t="e">
        <f>_xlfn.IFNA(MATCH(Table2[[#This Row],[Column2]],[1]!db[NB BM_C_QTY+F],0),"")</f>
        <v>#REF!</v>
      </c>
      <c r="AE400" s="20" t="e">
        <f>_xlfn.IFNA(MATCH(Table2[[#This Row],[Column2]],[2]!Table6[NB BM_C_QTY+F],0),"")</f>
        <v>#REF!</v>
      </c>
      <c r="AF400" s="20" t="e">
        <f>IF(Table2[[#This Row],[NB BM_C_QTY+F]]="",Table2[[#This Row],[KET]],"")</f>
        <v>#REF!</v>
      </c>
      <c r="AG400" s="20" t="e">
        <f>IF(Table2[[#This Row],[Column3]]="","",AJ399)</f>
        <v>#REF!</v>
      </c>
      <c r="AH400" s="20" t="e">
        <f>IF(Table2[[#This Row],[Column3]]="","",AK399)</f>
        <v>#REF!</v>
      </c>
      <c r="AJ400" s="9">
        <v>36</v>
      </c>
      <c r="AK400" s="9" t="s">
        <v>5293</v>
      </c>
    </row>
    <row r="401" spans="1:37">
      <c r="A401" s="9" t="str">
        <f ca="1">IF(Table2[[#This Row],[TT]]&lt;1,"",(COUNT(INDIRECT("a"&amp;ROW(Table2[[#Headers],[//]])&amp;":a"&amp;ROW()-1))+1))</f>
        <v/>
      </c>
      <c r="B401" s="9">
        <v>1</v>
      </c>
      <c r="C401" s="9" t="s">
        <v>3584</v>
      </c>
      <c r="D401" s="16">
        <v>0</v>
      </c>
      <c r="E401" s="16" t="s">
        <v>2015</v>
      </c>
      <c r="F401" s="16" t="e">
        <f>_xlfn.IFNA(Table2[[#This Row],[NB BM_C_QTY+F]],"")</f>
        <v>#REF!</v>
      </c>
      <c r="G401" s="24">
        <f>IF(Table2[[#This Row],[M5B]]="",Table2[[#This Row],[M5B_h]],SUM(Table2[[#This Row],[M5B_h]],Table2[[#This Row],[M5B]]))</f>
        <v>0</v>
      </c>
      <c r="H401" s="19"/>
      <c r="I401" s="24">
        <f>IF(Table2[[#This Row],[M1A]]="",0,Table2[[#This Row],[M1A]]-Table2[[#This Row],[AWAL]]-Table2[[#This Row],[M1MA]]-Table2[[#This Row],[M1KE]])</f>
        <v>0</v>
      </c>
      <c r="J401" s="24">
        <f>SUMIF(Table6[NB BM_C_QTY+F],Table2[[#This Row],[Column2]],Table6[C])</f>
        <v>0</v>
      </c>
      <c r="K401" s="94">
        <f>-1*SUMIF(Table5[CONCAT],Table2[[#This Row],[Column2]],Table5[3])</f>
        <v>0</v>
      </c>
      <c r="L401" s="9"/>
      <c r="M401" s="16" t="str">
        <f>IF(Table2[[#This Row],[M2A]]="","",SUM(Table2[[#This Row],[M2A]]-Table2[[#This Row],[M2B_h]]))</f>
        <v/>
      </c>
      <c r="O401" s="16" t="str">
        <f>IF(Table2[[#This Row],[M3A]]="","",SUM(Table2[[#This Row],[M3A]]-Table2[[#This Row],[M3B_h]]))</f>
        <v/>
      </c>
      <c r="P401" s="9"/>
      <c r="Q401" s="16" t="str">
        <f>IF(Table2[[#This Row],[M4A]]="","",SUM(Table2[[#This Row],[M4A]]-Table2[[#This Row],[M4B_h]]))</f>
        <v/>
      </c>
      <c r="S401" s="16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 t="shared" si="6"/>
        <v>ARTO MORO</v>
      </c>
      <c r="Y401" s="20" t="e">
        <f>IF(Table2[[#This Row],[NB BM_C_QTY+F]]="",Table2[[#This Row],[Column32]],INDEX([1]!db[QTY X],Table2[[#This Row],[NB BM_C_QTY+F]]))</f>
        <v>#REF!</v>
      </c>
      <c r="Z401" s="20" t="e">
        <f>IF(Table2[[#This Row],[NB BM_C_QTY+F]]="",Table2[[#This Row],[Column33]],INDEX([1]!db[STN X],Table2[[#This Row],[NB BM_C_QTY+F]]))</f>
        <v>#REF!</v>
      </c>
      <c r="AA401" s="20" t="e">
        <f>INDEX([1]!db[SUPPLIER],Table2[[#This Row],[NB BM_C_QTY+F]],0)</f>
        <v>#REF!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401" s="20" t="str">
        <f>Table2[[#This Row],[CONCAT]]&amp;LOWER(SUBSTITUTE(SUBSTITUTE(SUBSTITUTE(Table2[[#This Row],[KET]]&amp;"ARTO MORO"," ",""),")",""),"(",""))</f>
        <v>tipeexcfs209ajk36lsnartomoro</v>
      </c>
      <c r="AD401" s="20" t="e">
        <f>_xlfn.IFNA(MATCH(Table2[[#This Row],[Column2]],[1]!db[NB BM_C_QTY+F],0),"")</f>
        <v>#REF!</v>
      </c>
      <c r="AE401" s="20" t="e">
        <f>_xlfn.IFNA(MATCH(Table2[[#This Row],[Column2]],[2]!Table6[NB BM_C_QTY+F],0),"")</f>
        <v>#REF!</v>
      </c>
      <c r="AF401" s="20" t="e">
        <f>IF(Table2[[#This Row],[NB BM_C_QTY+F]]="",Table2[[#This Row],[KET]],"")</f>
        <v>#REF!</v>
      </c>
      <c r="AG401" s="20" t="e">
        <f>IF(Table2[[#This Row],[Column3]]="","",AJ400)</f>
        <v>#REF!</v>
      </c>
      <c r="AH401" s="20" t="e">
        <f>IF(Table2[[#This Row],[Column3]]="","",AK400)</f>
        <v>#REF!</v>
      </c>
      <c r="AJ401" s="9">
        <v>60</v>
      </c>
      <c r="AK401" s="9" t="s">
        <v>5293</v>
      </c>
    </row>
    <row r="402" spans="1:37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3585</v>
      </c>
      <c r="D402" s="16">
        <v>0</v>
      </c>
      <c r="E402" s="16" t="s">
        <v>2010</v>
      </c>
      <c r="F402" s="16" t="e">
        <f>_xlfn.IFNA(Table2[[#This Row],[NB BM_C_QTY+F]],"")</f>
        <v>#REF!</v>
      </c>
      <c r="G402" s="24">
        <f>IF(Table2[[#This Row],[M5B]]="",Table2[[#This Row],[M5B_h]],SUM(Table2[[#This Row],[M5B_h]],Table2[[#This Row],[M5B]]))</f>
        <v>0</v>
      </c>
      <c r="H402" s="19"/>
      <c r="I402" s="94">
        <f>IF(Table2[[#This Row],[M1A]]="",0,Table2[[#This Row],[M1A]]-Table2[[#This Row],[AWAL]]-Table2[[#This Row],[M1MA]]-Table2[[#This Row],[M1KE]])</f>
        <v>0</v>
      </c>
      <c r="J402" s="94">
        <f>SUMIF(Table6[NB BM_C_QTY+F],Table2[[#This Row],[Column2]],Table6[C])</f>
        <v>0</v>
      </c>
      <c r="K402" s="94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 t="shared" si="6"/>
        <v>ARTO MORO</v>
      </c>
      <c r="Y402" s="20" t="e">
        <f>IF(Table2[[#This Row],[NB BM_C_QTY+F]]="",Table2[[#This Row],[Column32]],INDEX([1]!db[QTY X],Table2[[#This Row],[NB BM_C_QTY+F]]))</f>
        <v>#REF!</v>
      </c>
      <c r="Z402" s="20" t="e">
        <f>IF(Table2[[#This Row],[NB BM_C_QTY+F]]="",Table2[[#This Row],[Column33]],INDEX([1]!db[STN X],Table2[[#This Row],[NB BM_C_QTY+F]]))</f>
        <v>#REF!</v>
      </c>
      <c r="AA402" s="20" t="e">
        <f>INDEX([1]!db[SUPPLIER],Table2[[#This Row],[NB BM_C_QTY+F]],0)</f>
        <v>#REF!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402" s="20" t="str">
        <f>Table2[[#This Row],[CONCAT]]&amp;LOWER(SUBSTITUTE(SUBSTITUTE(SUBSTITUTE(Table2[[#This Row],[KET]]&amp;"ARTO MORO"," ",""),")",""),"(",""))</f>
        <v>tipeexct522jk60lsnartomoro</v>
      </c>
      <c r="AD402" s="20" t="e">
        <f>_xlfn.IFNA(MATCH(Table2[[#This Row],[Column2]],[1]!db[NB BM_C_QTY+F],0),"")</f>
        <v>#REF!</v>
      </c>
      <c r="AE402" s="20" t="e">
        <f>_xlfn.IFNA(MATCH(Table2[[#This Row],[Column2]],[2]!Table6[NB BM_C_QTY+F],0),"")</f>
        <v>#REF!</v>
      </c>
      <c r="AF402" s="20" t="e">
        <f>IF(Table2[[#This Row],[NB BM_C_QTY+F]]="",Table2[[#This Row],[KET]],"")</f>
        <v>#REF!</v>
      </c>
      <c r="AG402" s="20" t="e">
        <f>IF(Table2[[#This Row],[Column3]]="","",AJ401)</f>
        <v>#REF!</v>
      </c>
      <c r="AH402" s="20" t="e">
        <f>IF(Table2[[#This Row],[Column3]]="","",AK401)</f>
        <v>#REF!</v>
      </c>
      <c r="AJ402" s="9">
        <v>48</v>
      </c>
      <c r="AK402" s="9" t="s">
        <v>5293</v>
      </c>
    </row>
    <row r="403" spans="1:37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3586</v>
      </c>
      <c r="D403" s="16">
        <v>0</v>
      </c>
      <c r="E403" s="16" t="s">
        <v>2037</v>
      </c>
      <c r="F403" s="16" t="e">
        <f>_xlfn.IFNA(Table2[[#This Row],[NB BM_C_QTY+F]],"")</f>
        <v>#REF!</v>
      </c>
      <c r="G403" s="24">
        <f>IF(Table2[[#This Row],[M5B]]="",Table2[[#This Row],[M5B_h]],SUM(Table2[[#This Row],[M5B_h]],Table2[[#This Row],[M5B]]))</f>
        <v>0</v>
      </c>
      <c r="H403" s="19"/>
      <c r="I403" s="94">
        <f>IF(Table2[[#This Row],[M1A]]="",0,Table2[[#This Row],[M1A]]-Table2[[#This Row],[AWAL]]-Table2[[#This Row],[M1MA]]-Table2[[#This Row],[M1KE]])</f>
        <v>0</v>
      </c>
      <c r="J403" s="94">
        <f>SUMIF(Table6[NB BM_C_QTY+F],Table2[[#This Row],[Column2]],Table6[C])</f>
        <v>0</v>
      </c>
      <c r="K403" s="94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 t="shared" si="6"/>
        <v>ARTO MORO</v>
      </c>
      <c r="Y403" s="20" t="e">
        <f>IF(Table2[[#This Row],[NB BM_C_QTY+F]]="",Table2[[#This Row],[Column32]],INDEX([1]!db[QTY X],Table2[[#This Row],[NB BM_C_QTY+F]]))</f>
        <v>#REF!</v>
      </c>
      <c r="Z403" s="20" t="e">
        <f>IF(Table2[[#This Row],[NB BM_C_QTY+F]]="",Table2[[#This Row],[Column33]],INDEX([1]!db[STN X],Table2[[#This Row],[NB BM_C_QTY+F]]))</f>
        <v>#REF!</v>
      </c>
      <c r="AA403" s="20" t="e">
        <f>INDEX([1]!db[SUPPLIER],Table2[[#This Row],[NB BM_C_QTY+F]],0)</f>
        <v>#REF!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403" s="20" t="str">
        <f>Table2[[#This Row],[CONCAT]]&amp;LOWER(SUBSTITUTE(SUBSTITUTE(SUBSTITUTE(Table2[[#This Row],[KET]]&amp;"ARTO MORO"," ",""),")",""),"(",""))</f>
        <v>tipeexctj205ptjk48lsnartomoro</v>
      </c>
      <c r="AD403" s="20" t="e">
        <f>_xlfn.IFNA(MATCH(Table2[[#This Row],[Column2]],[1]!db[NB BM_C_QTY+F],0),"")</f>
        <v>#REF!</v>
      </c>
      <c r="AE403" s="20" t="e">
        <f>_xlfn.IFNA(MATCH(Table2[[#This Row],[Column2]],[2]!Table6[NB BM_C_QTY+F],0),"")</f>
        <v>#REF!</v>
      </c>
      <c r="AF403" s="20" t="e">
        <f>IF(Table2[[#This Row],[NB BM_C_QTY+F]]="",Table2[[#This Row],[KET]],"")</f>
        <v>#REF!</v>
      </c>
      <c r="AG403" s="20" t="e">
        <f>IF(Table2[[#This Row],[Column3]]="","",AJ402)</f>
        <v>#REF!</v>
      </c>
      <c r="AH403" s="20" t="e">
        <f>IF(Table2[[#This Row],[Column3]]="","",AK402)</f>
        <v>#REF!</v>
      </c>
      <c r="AJ403" s="9">
        <v>48</v>
      </c>
      <c r="AK403" s="9" t="s">
        <v>5293</v>
      </c>
    </row>
    <row r="404" spans="1:37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3587</v>
      </c>
      <c r="D404" s="16">
        <v>0</v>
      </c>
      <c r="E404" s="16" t="s">
        <v>2037</v>
      </c>
      <c r="F404" s="16" t="e">
        <f>_xlfn.IFNA(Table2[[#This Row],[NB BM_C_QTY+F]],"")</f>
        <v>#REF!</v>
      </c>
      <c r="G404" s="24">
        <f>IF(Table2[[#This Row],[M5B]]="",Table2[[#This Row],[M5B_h]],SUM(Table2[[#This Row],[M5B_h]],Table2[[#This Row],[M5B]]))</f>
        <v>0</v>
      </c>
      <c r="H404" s="19"/>
      <c r="I404" s="94">
        <f>IF(Table2[[#This Row],[M1A]]="",0,Table2[[#This Row],[M1A]]-Table2[[#This Row],[AWAL]]-Table2[[#This Row],[M1MA]]-Table2[[#This Row],[M1KE]])</f>
        <v>0</v>
      </c>
      <c r="J404" s="94">
        <f>SUMIF(Table6[NB BM_C_QTY+F],Table2[[#This Row],[Column2]],Table6[C])</f>
        <v>0</v>
      </c>
      <c r="K404" s="94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 t="shared" si="6"/>
        <v>ARTO MORO</v>
      </c>
      <c r="Y404" s="20" t="e">
        <f>IF(Table2[[#This Row],[NB BM_C_QTY+F]]="",Table2[[#This Row],[Column32]],INDEX([1]!db[QTY X],Table2[[#This Row],[NB BM_C_QTY+F]]))</f>
        <v>#REF!</v>
      </c>
      <c r="Z404" s="20" t="e">
        <f>IF(Table2[[#This Row],[NB BM_C_QTY+F]]="",Table2[[#This Row],[Column33]],INDEX([1]!db[STN X],Table2[[#This Row],[NB BM_C_QTY+F]]))</f>
        <v>#REF!</v>
      </c>
      <c r="AA404" s="20" t="e">
        <f>INDEX([1]!db[SUPPLIER],Table2[[#This Row],[NB BM_C_QTY+F]],0)</f>
        <v>#REF!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404" s="20" t="str">
        <f>Table2[[#This Row],[CONCAT]]&amp;LOWER(SUBSTITUTE(SUBSTITUTE(SUBSTITUTE(Table2[[#This Row],[KET]]&amp;"ARTO MORO"," ",""),")",""),"(",""))</f>
        <v>tipeexcts201ptjk48lsnartomoro</v>
      </c>
      <c r="AD404" s="20" t="e">
        <f>_xlfn.IFNA(MATCH(Table2[[#This Row],[Column2]],[1]!db[NB BM_C_QTY+F],0),"")</f>
        <v>#REF!</v>
      </c>
      <c r="AE404" s="20" t="e">
        <f>_xlfn.IFNA(MATCH(Table2[[#This Row],[Column2]],[2]!Table6[NB BM_C_QTY+F],0),"")</f>
        <v>#REF!</v>
      </c>
      <c r="AF404" s="20" t="e">
        <f>IF(Table2[[#This Row],[NB BM_C_QTY+F]]="",Table2[[#This Row],[KET]],"")</f>
        <v>#REF!</v>
      </c>
      <c r="AG404" s="20" t="e">
        <f>IF(Table2[[#This Row],[Column3]]="","",AJ403)</f>
        <v>#REF!</v>
      </c>
      <c r="AH404" s="20" t="e">
        <f>IF(Table2[[#This Row],[Column3]]="","",AK403)</f>
        <v>#REF!</v>
      </c>
      <c r="AJ404" s="9">
        <v>48</v>
      </c>
      <c r="AK404" s="9" t="s">
        <v>5293</v>
      </c>
    </row>
    <row r="405" spans="1:37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3588</v>
      </c>
      <c r="D405" s="16">
        <v>0</v>
      </c>
      <c r="E405" s="16" t="s">
        <v>2037</v>
      </c>
      <c r="F405" s="16" t="e">
        <f>_xlfn.IFNA(Table2[[#This Row],[NB BM_C_QTY+F]],"")</f>
        <v>#REF!</v>
      </c>
      <c r="G405" s="24">
        <f>IF(Table2[[#This Row],[M5B]]="",Table2[[#This Row],[M5B_h]],SUM(Table2[[#This Row],[M5B_h]],Table2[[#This Row],[M5B]]))</f>
        <v>0</v>
      </c>
      <c r="H405" s="19"/>
      <c r="I405" s="94">
        <f>IF(Table2[[#This Row],[M1A]]="",0,Table2[[#This Row],[M1A]]-Table2[[#This Row],[AWAL]]-Table2[[#This Row],[M1MA]]-Table2[[#This Row],[M1KE]])</f>
        <v>0</v>
      </c>
      <c r="J405" s="94">
        <f>SUMIF(Table6[NB BM_C_QTY+F],Table2[[#This Row],[Column2]],Table6[C])</f>
        <v>0</v>
      </c>
      <c r="K405" s="94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 t="shared" si="6"/>
        <v>ARTO MORO</v>
      </c>
      <c r="Y405" s="20" t="e">
        <f>IF(Table2[[#This Row],[NB BM_C_QTY+F]]="",Table2[[#This Row],[Column32]],INDEX([1]!db[QTY X],Table2[[#This Row],[NB BM_C_QTY+F]]))</f>
        <v>#REF!</v>
      </c>
      <c r="Z405" s="20" t="e">
        <f>IF(Table2[[#This Row],[NB BM_C_QTY+F]]="",Table2[[#This Row],[Column33]],INDEX([1]!db[STN X],Table2[[#This Row],[NB BM_C_QTY+F]]))</f>
        <v>#REF!</v>
      </c>
      <c r="AA405" s="20" t="e">
        <f>INDEX([1]!db[SUPPLIER],Table2[[#This Row],[NB BM_C_QTY+F]],0)</f>
        <v>#REF!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5" s="20" t="str">
        <f>Table2[[#This Row],[CONCAT]]&amp;LOWER(SUBSTITUTE(SUBSTITUTE(SUBSTITUTE(Table2[[#This Row],[KET]]&amp;"ARTO MORO"," ",""),")",""),"(",""))</f>
        <v>tipeexjk10148lsnartomoro</v>
      </c>
      <c r="AD405" s="20" t="e">
        <f>_xlfn.IFNA(MATCH(Table2[[#This Row],[Column2]],[1]!db[NB BM_C_QTY+F],0),"")</f>
        <v>#REF!</v>
      </c>
      <c r="AE405" s="20" t="e">
        <f>_xlfn.IFNA(MATCH(Table2[[#This Row],[Column2]],[2]!Table6[NB BM_C_QTY+F],0),"")</f>
        <v>#REF!</v>
      </c>
      <c r="AF405" s="20" t="e">
        <f>IF(Table2[[#This Row],[NB BM_C_QTY+F]]="",Table2[[#This Row],[KET]],"")</f>
        <v>#REF!</v>
      </c>
      <c r="AG405" s="20" t="e">
        <f>IF(Table2[[#This Row],[Column3]]="","",AJ404)</f>
        <v>#REF!</v>
      </c>
      <c r="AH405" s="20" t="e">
        <f>IF(Table2[[#This Row],[Column3]]="","",AK404)</f>
        <v>#REF!</v>
      </c>
      <c r="AJ405" s="9">
        <v>48</v>
      </c>
      <c r="AK405" s="9" t="s">
        <v>5293</v>
      </c>
    </row>
    <row r="406" spans="1:37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3589</v>
      </c>
      <c r="D406" s="16">
        <v>0</v>
      </c>
      <c r="E406" s="16" t="s">
        <v>2037</v>
      </c>
      <c r="F406" s="16" t="e">
        <f>_xlfn.IFNA(Table2[[#This Row],[NB BM_C_QTY+F]],"")</f>
        <v>#REF!</v>
      </c>
      <c r="G406" s="24">
        <f>IF(Table2[[#This Row],[M5B]]="",Table2[[#This Row],[M5B_h]],SUM(Table2[[#This Row],[M5B_h]],Table2[[#This Row],[M5B]]))</f>
        <v>0</v>
      </c>
      <c r="H406" s="19"/>
      <c r="I406" s="94">
        <f>IF(Table2[[#This Row],[M1A]]="",0,Table2[[#This Row],[M1A]]-Table2[[#This Row],[AWAL]]-Table2[[#This Row],[M1MA]]-Table2[[#This Row],[M1KE]])</f>
        <v>0</v>
      </c>
      <c r="J406" s="94">
        <f>SUMIF(Table6[NB BM_C_QTY+F],Table2[[#This Row],[Column2]],Table6[C])</f>
        <v>0</v>
      </c>
      <c r="K406" s="94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 t="shared" si="6"/>
        <v>ARTO MORO</v>
      </c>
      <c r="Y406" s="20" t="e">
        <f>IF(Table2[[#This Row],[NB BM_C_QTY+F]]="",Table2[[#This Row],[Column32]],INDEX([1]!db[QTY X],Table2[[#This Row],[NB BM_C_QTY+F]]))</f>
        <v>#REF!</v>
      </c>
      <c r="Z406" s="20" t="e">
        <f>IF(Table2[[#This Row],[NB BM_C_QTY+F]]="",Table2[[#This Row],[Column33]],INDEX([1]!db[STN X],Table2[[#This Row],[NB BM_C_QTY+F]]))</f>
        <v>#REF!</v>
      </c>
      <c r="AA406" s="20" t="e">
        <f>INDEX([1]!db[SUPPLIER],Table2[[#This Row],[NB BM_C_QTY+F]],0)</f>
        <v>#REF!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406" s="20" t="str">
        <f>Table2[[#This Row],[CONCAT]]&amp;LOWER(SUBSTITUTE(SUBSTITUTE(SUBSTITUTE(Table2[[#This Row],[KET]]&amp;"ARTO MORO"," ",""),")",""),"(",""))</f>
        <v>tipeexkenko310sl12m48lsnartomoro</v>
      </c>
      <c r="AD406" s="20" t="e">
        <f>_xlfn.IFNA(MATCH(Table2[[#This Row],[Column2]],[1]!db[NB BM_C_QTY+F],0),"")</f>
        <v>#REF!</v>
      </c>
      <c r="AE406" s="20" t="e">
        <f>_xlfn.IFNA(MATCH(Table2[[#This Row],[Column2]],[2]!Table6[NB BM_C_QTY+F],0),"")</f>
        <v>#REF!</v>
      </c>
      <c r="AF406" s="20" t="e">
        <f>IF(Table2[[#This Row],[NB BM_C_QTY+F]]="",Table2[[#This Row],[KET]],"")</f>
        <v>#REF!</v>
      </c>
      <c r="AG406" s="20" t="e">
        <f>IF(Table2[[#This Row],[Column3]]="","",AJ405)</f>
        <v>#REF!</v>
      </c>
      <c r="AH406" s="20" t="e">
        <f>IF(Table2[[#This Row],[Column3]]="","",AK405)</f>
        <v>#REF!</v>
      </c>
      <c r="AJ406" s="9">
        <v>48</v>
      </c>
      <c r="AK406" s="9" t="s">
        <v>5293</v>
      </c>
    </row>
    <row r="407" spans="1:37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3590</v>
      </c>
      <c r="D407" s="16">
        <v>0</v>
      </c>
      <c r="E407" s="16" t="s">
        <v>2037</v>
      </c>
      <c r="F407" s="16" t="e">
        <f>_xlfn.IFNA(Table2[[#This Row],[NB BM_C_QTY+F]],"")</f>
        <v>#REF!</v>
      </c>
      <c r="G407" s="24">
        <f>IF(Table2[[#This Row],[M5B]]="",Table2[[#This Row],[M5B_h]],SUM(Table2[[#This Row],[M5B_h]],Table2[[#This Row],[M5B]]))</f>
        <v>0</v>
      </c>
      <c r="H407" s="19"/>
      <c r="I407" s="94">
        <f>IF(Table2[[#This Row],[M1A]]="",0,Table2[[#This Row],[M1A]]-Table2[[#This Row],[AWAL]]-Table2[[#This Row],[M1MA]]-Table2[[#This Row],[M1KE]])</f>
        <v>0</v>
      </c>
      <c r="J407" s="94">
        <f>SUMIF(Table6[NB BM_C_QTY+F],Table2[[#This Row],[Column2]],Table6[C])</f>
        <v>0</v>
      </c>
      <c r="K407" s="94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 t="shared" si="6"/>
        <v>ARTO MORO</v>
      </c>
      <c r="Y407" s="20" t="e">
        <f>IF(Table2[[#This Row],[NB BM_C_QTY+F]]="",Table2[[#This Row],[Column32]],INDEX([1]!db[QTY X],Table2[[#This Row],[NB BM_C_QTY+F]]))</f>
        <v>#REF!</v>
      </c>
      <c r="Z407" s="20" t="e">
        <f>IF(Table2[[#This Row],[NB BM_C_QTY+F]]="",Table2[[#This Row],[Column33]],INDEX([1]!db[STN X],Table2[[#This Row],[NB BM_C_QTY+F]]))</f>
        <v>#REF!</v>
      </c>
      <c r="AA407" s="20" t="e">
        <f>INDEX([1]!db[SUPPLIER],Table2[[#This Row],[NB BM_C_QTY+F]],0)</f>
        <v>#REF!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407" s="20" t="str">
        <f>Table2[[#This Row],[CONCAT]]&amp;LOWER(SUBSTITUTE(SUBSTITUTE(SUBSTITUTE(Table2[[#This Row],[KET]]&amp;"ARTO MORO"," ",""),")",""),"(",""))</f>
        <v>tipeexkenkoct30912m48lsnartomoro</v>
      </c>
      <c r="AD407" s="20" t="e">
        <f>_xlfn.IFNA(MATCH(Table2[[#This Row],[Column2]],[1]!db[NB BM_C_QTY+F],0),"")</f>
        <v>#REF!</v>
      </c>
      <c r="AE407" s="20" t="e">
        <f>_xlfn.IFNA(MATCH(Table2[[#This Row],[Column2]],[2]!Table6[NB BM_C_QTY+F],0),"")</f>
        <v>#REF!</v>
      </c>
      <c r="AF407" s="20" t="e">
        <f>IF(Table2[[#This Row],[NB BM_C_QTY+F]]="",Table2[[#This Row],[KET]],"")</f>
        <v>#REF!</v>
      </c>
      <c r="AG407" s="20" t="e">
        <f>IF(Table2[[#This Row],[Column3]]="","",AJ406)</f>
        <v>#REF!</v>
      </c>
      <c r="AH407" s="20" t="e">
        <f>IF(Table2[[#This Row],[Column3]]="","",AK406)</f>
        <v>#REF!</v>
      </c>
      <c r="AJ407" s="9">
        <v>48</v>
      </c>
      <c r="AK407" s="9" t="s">
        <v>5293</v>
      </c>
    </row>
    <row r="408" spans="1:37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2228</v>
      </c>
      <c r="D408" s="16">
        <v>0</v>
      </c>
      <c r="E408" s="16" t="s">
        <v>2037</v>
      </c>
      <c r="F408" s="16" t="e">
        <f>_xlfn.IFNA(Table2[[#This Row],[NB BM_C_QTY+F]],"")</f>
        <v>#REF!</v>
      </c>
      <c r="G408" s="24">
        <f>IF(Table2[[#This Row],[M5B]]="",Table2[[#This Row],[M5B_h]],SUM(Table2[[#This Row],[M5B_h]],Table2[[#This Row],[M5B]]))</f>
        <v>0</v>
      </c>
      <c r="H408" s="19"/>
      <c r="I408" s="94">
        <f>IF(Table2[[#This Row],[M1A]]="",0,Table2[[#This Row],[M1A]]-Table2[[#This Row],[AWAL]]-Table2[[#This Row],[M1MA]]-Table2[[#This Row],[M1KE]])</f>
        <v>0</v>
      </c>
      <c r="J408" s="94">
        <f>SUMIF(Table6[NB BM_C_QTY+F],Table2[[#This Row],[Column2]],Table6[C])</f>
        <v>0</v>
      </c>
      <c r="K408" s="94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 t="shared" si="6"/>
        <v>ARTO MORO</v>
      </c>
      <c r="Y408" s="20" t="e">
        <f>IF(Table2[[#This Row],[NB BM_C_QTY+F]]="",Table2[[#This Row],[Column32]],INDEX([1]!db[QTY X],Table2[[#This Row],[NB BM_C_QTY+F]]))</f>
        <v>#REF!</v>
      </c>
      <c r="Z408" s="20" t="e">
        <f>IF(Table2[[#This Row],[NB BM_C_QTY+F]]="",Table2[[#This Row],[Column33]],INDEX([1]!db[STN X],Table2[[#This Row],[NB BM_C_QTY+F]]))</f>
        <v>#REF!</v>
      </c>
      <c r="AA408" s="20" t="e">
        <f>INDEX([1]!db[SUPPLIER],Table2[[#This Row],[NB BM_C_QTY+F]],0)</f>
        <v>#REF!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08" s="20" t="str">
        <f>Table2[[#This Row],[CONCAT]]&amp;LOWER(SUBSTITUTE(SUBSTITUTE(SUBSTITUTE(Table2[[#This Row],[KET]]&amp;"ARTO MORO"," ",""),")",""),"(",""))</f>
        <v>tipeexjk10148lsnartomoro</v>
      </c>
      <c r="AD408" s="20" t="e">
        <f>_xlfn.IFNA(MATCH(Table2[[#This Row],[Column2]],[1]!db[NB BM_C_QTY+F],0),"")</f>
        <v>#REF!</v>
      </c>
      <c r="AE408" s="20" t="e">
        <f>_xlfn.IFNA(MATCH(Table2[[#This Row],[Column2]],[2]!Table6[NB BM_C_QTY+F],0),"")</f>
        <v>#REF!</v>
      </c>
      <c r="AF408" s="20" t="e">
        <f>IF(Table2[[#This Row],[NB BM_C_QTY+F]]="",Table2[[#This Row],[KET]],"")</f>
        <v>#REF!</v>
      </c>
      <c r="AG408" s="20" t="e">
        <f>IF(Table2[[#This Row],[Column3]]="","",AJ407)</f>
        <v>#REF!</v>
      </c>
      <c r="AH408" s="20" t="e">
        <f>IF(Table2[[#This Row],[Column3]]="","",AK407)</f>
        <v>#REF!</v>
      </c>
      <c r="AJ408" s="9">
        <v>48</v>
      </c>
      <c r="AK408" s="9" t="s">
        <v>5293</v>
      </c>
    </row>
    <row r="409" spans="1:37">
      <c r="A409" s="14">
        <f ca="1">IF(Table2[[#This Row],[TT]]&lt;1,"",(COUNT(INDIRECT("a"&amp;ROW(Table2[[#Headers],[//]])&amp;":a"&amp;ROW()-1))+1))</f>
        <v>142</v>
      </c>
      <c r="B409" s="14">
        <v>1</v>
      </c>
      <c r="C409" s="9" t="s">
        <v>2373</v>
      </c>
      <c r="D409" s="16">
        <v>3</v>
      </c>
      <c r="E409" s="16" t="s">
        <v>2037</v>
      </c>
      <c r="F409" s="16" t="e">
        <f>_xlfn.IFNA(Table2[[#This Row],[NB BM_C_QTY+F]],"")</f>
        <v>#REF!</v>
      </c>
      <c r="G409" s="24">
        <f>IF(Table2[[#This Row],[M5B]]="",Table2[[#This Row],[M5B_h]],SUM(Table2[[#This Row],[M5B_h]],Table2[[#This Row],[M5B]]))</f>
        <v>3</v>
      </c>
      <c r="H409" s="19"/>
      <c r="I409" s="94">
        <f>IF(Table2[[#This Row],[M1A]]="",0,Table2[[#This Row],[M1A]]-Table2[[#This Row],[AWAL]]-Table2[[#This Row],[M1MA]]-Table2[[#This Row],[M1KE]])</f>
        <v>0</v>
      </c>
      <c r="J409" s="94">
        <f>SUMIF(Table6[NB BM_C_QTY+F],Table2[[#This Row],[Column2]],Table6[C])</f>
        <v>0</v>
      </c>
      <c r="K409" s="94">
        <f>-1*SUMIF(Table5[CONCAT],Table2[[#This Row],[Column2]],Table5[3])</f>
        <v>0</v>
      </c>
      <c r="L409" s="19"/>
      <c r="M409" s="17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3</v>
      </c>
      <c r="U409" s="20">
        <f>SUM(Table2[[#This Row],[M2B]],Table2[[#This Row],[M2B_h]])</f>
        <v>3</v>
      </c>
      <c r="V409" s="20">
        <f>SUM(Table2[[#This Row],[M3B]],Table2[[#This Row],[M3B_h]])</f>
        <v>3</v>
      </c>
      <c r="W409" s="20">
        <f>SUM(Table2[[#This Row],[M4B]],Table2[[#This Row],[M4B_h]])</f>
        <v>3</v>
      </c>
      <c r="X409" s="20" t="str">
        <f t="shared" si="6"/>
        <v>ARTO MORO</v>
      </c>
      <c r="Y409" s="20" t="e">
        <f>IF(Table2[[#This Row],[NB BM_C_QTY+F]]="",Table2[[#This Row],[Column32]],INDEX([1]!db[QTY X],Table2[[#This Row],[NB BM_C_QTY+F]]))</f>
        <v>#REF!</v>
      </c>
      <c r="Z409" s="20" t="e">
        <f>IF(Table2[[#This Row],[NB BM_C_QTY+F]]="",Table2[[#This Row],[Column33]],INDEX([1]!db[STN X],Table2[[#This Row],[NB BM_C_QTY+F]]))</f>
        <v>#REF!</v>
      </c>
      <c r="AA409" s="20" t="e">
        <f>INDEX([1]!db[SUPPLIER],Table2[[#This Row],[NB BM_C_QTY+F]],0)</f>
        <v>#REF!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09" s="20" t="str">
        <f>Table2[[#This Row],[CONCAT]]&amp;LOWER(SUBSTITUTE(SUBSTITUTE(SUBSTITUTE(Table2[[#This Row],[KET]]&amp;"ARTO MORO"," ",""),")",""),"(",""))</f>
        <v>tipeexjk101a48lsnartomoro</v>
      </c>
      <c r="AD409" s="20" t="e">
        <f>_xlfn.IFNA(MATCH(Table2[[#This Row],[Column2]],[1]!db[NB BM_C_QTY+F],0),"")</f>
        <v>#REF!</v>
      </c>
      <c r="AE409" s="20" t="e">
        <f>_xlfn.IFNA(MATCH(Table2[[#This Row],[Column2]],[2]!Table6[NB BM_C_QTY+F],0),"")</f>
        <v>#REF!</v>
      </c>
      <c r="AF409" s="20" t="e">
        <f>IF(Table2[[#This Row],[NB BM_C_QTY+F]]="",Table2[[#This Row],[KET]],"")</f>
        <v>#REF!</v>
      </c>
      <c r="AG409" s="20" t="e">
        <f>IF(Table2[[#This Row],[Column3]]="","",AJ408)</f>
        <v>#REF!</v>
      </c>
      <c r="AH409" s="20" t="e">
        <f>IF(Table2[[#This Row],[Column3]]="","",AK408)</f>
        <v>#REF!</v>
      </c>
      <c r="AJ409" s="9">
        <v>60</v>
      </c>
      <c r="AK409" s="9" t="s">
        <v>5293</v>
      </c>
    </row>
    <row r="410" spans="1:37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4038</v>
      </c>
      <c r="D410" s="16">
        <v>0</v>
      </c>
      <c r="E410" s="16" t="s">
        <v>2010</v>
      </c>
      <c r="F410" s="16" t="e">
        <f>_xlfn.IFNA(Table2[[#This Row],[NB BM_C_QTY+F]],"")</f>
        <v>#REF!</v>
      </c>
      <c r="G410" s="24">
        <f>IF(Table2[[#This Row],[M5B]]="",Table2[[#This Row],[M5B_h]],SUM(Table2[[#This Row],[M5B_h]],Table2[[#This Row],[M5B]]))</f>
        <v>0</v>
      </c>
      <c r="H410" s="19"/>
      <c r="I410" s="94">
        <f>IF(Table2[[#This Row],[M1A]]="",0,Table2[[#This Row],[M1A]]-Table2[[#This Row],[AWAL]]-Table2[[#This Row],[M1MA]]-Table2[[#This Row],[M1KE]])</f>
        <v>0</v>
      </c>
      <c r="J410" s="94">
        <f>SUMIF(Table6[NB BM_C_QTY+F],Table2[[#This Row],[Column2]],Table6[C])</f>
        <v>0</v>
      </c>
      <c r="K410" s="94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 t="shared" si="6"/>
        <v>ARTO MORO</v>
      </c>
      <c r="Y410" s="20" t="e">
        <f>IF(Table2[[#This Row],[NB BM_C_QTY+F]]="",Table2[[#This Row],[Column32]],INDEX([1]!db[QTY X],Table2[[#This Row],[NB BM_C_QTY+F]]))</f>
        <v>#REF!</v>
      </c>
      <c r="Z410" s="20" t="e">
        <f>IF(Table2[[#This Row],[NB BM_C_QTY+F]]="",Table2[[#This Row],[Column33]],INDEX([1]!db[STN X],Table2[[#This Row],[NB BM_C_QTY+F]]))</f>
        <v>#REF!</v>
      </c>
      <c r="AA410" s="20" t="e">
        <f>INDEX([1]!db[SUPPLIER],Table2[[#This Row],[NB BM_C_QTY+F]],0)</f>
        <v>#REF!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410" s="20" t="str">
        <f>Table2[[#This Row],[CONCAT]]&amp;LOWER(SUBSTITUTE(SUBSTITUTE(SUBSTITUTE(Table2[[#This Row],[KET]]&amp;"ARTO MORO"," ",""),")",""),"(",""))</f>
        <v>tipeexjk50860lsnartomoro</v>
      </c>
      <c r="AD410" s="20" t="e">
        <f>_xlfn.IFNA(MATCH(Table2[[#This Row],[Column2]],[1]!db[NB BM_C_QTY+F],0),"")</f>
        <v>#REF!</v>
      </c>
      <c r="AE410" s="20" t="e">
        <f>_xlfn.IFNA(MATCH(Table2[[#This Row],[Column2]],[2]!Table6[NB BM_C_QTY+F],0),"")</f>
        <v>#REF!</v>
      </c>
      <c r="AF410" s="20" t="e">
        <f>IF(Table2[[#This Row],[NB BM_C_QTY+F]]="",Table2[[#This Row],[KET]],"")</f>
        <v>#REF!</v>
      </c>
      <c r="AG410" s="20" t="e">
        <f>IF(Table2[[#This Row],[Column3]]="","",AJ409)</f>
        <v>#REF!</v>
      </c>
      <c r="AH410" s="20" t="e">
        <f>IF(Table2[[#This Row],[Column3]]="","",AK409)</f>
        <v>#REF!</v>
      </c>
      <c r="AJ410" s="9">
        <v>48</v>
      </c>
      <c r="AK410" s="9" t="s">
        <v>5293</v>
      </c>
    </row>
    <row r="411" spans="1:37">
      <c r="A411" s="14" t="str">
        <f ca="1">IF(Table2[[#This Row],[TT]]&lt;1,"",(COUNT(INDIRECT("a"&amp;ROW(Table2[[#Headers],[//]])&amp;":a"&amp;ROW()-1))+1))</f>
        <v/>
      </c>
      <c r="B411" s="14">
        <v>1</v>
      </c>
      <c r="C411" s="9" t="s">
        <v>5116</v>
      </c>
      <c r="D411" s="16">
        <v>0</v>
      </c>
      <c r="E411" s="16" t="s">
        <v>2037</v>
      </c>
      <c r="F411" s="17" t="e">
        <f>_xlfn.IFNA(Table2[[#This Row],[NB BM_C_QTY+F]],"")</f>
        <v>#REF!</v>
      </c>
      <c r="G411" s="24">
        <f>IF(Table2[[#This Row],[M5B]]="",Table2[[#This Row],[M5B_h]],SUM(Table2[[#This Row],[M5B_h]],Table2[[#This Row],[M5B]]))</f>
        <v>0</v>
      </c>
      <c r="H411" s="19"/>
      <c r="I411" s="94">
        <f>IF(Table2[[#This Row],[M1A]]="",0,Table2[[#This Row],[M1A]]-Table2[[#This Row],[AWAL]]-Table2[[#This Row],[M1MA]]-Table2[[#This Row],[M1KE]])</f>
        <v>0</v>
      </c>
      <c r="J411" s="94">
        <f>SUMIF(Table6[NB BM_C_QTY+F],Table2[[#This Row],[Column2]],Table6[C])</f>
        <v>0</v>
      </c>
      <c r="K411" s="94">
        <f>-1*SUMIF(Table5[CONCAT],Table2[[#This Row],[Column2]],Table5[3])</f>
        <v>0</v>
      </c>
      <c r="L411" s="19"/>
      <c r="M411" s="90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0</v>
      </c>
      <c r="U411" s="20">
        <f>SUM(Table2[[#This Row],[M2B]],Table2[[#This Row],[M2B_h]])</f>
        <v>0</v>
      </c>
      <c r="V411" s="20">
        <f>SUM(Table2[[#This Row],[M3B]],Table2[[#This Row],[M3B_h]])</f>
        <v>0</v>
      </c>
      <c r="W411" s="20">
        <f>SUM(Table2[[#This Row],[M4B]],Table2[[#This Row],[M4B_h]])</f>
        <v>0</v>
      </c>
      <c r="X411" s="20" t="str">
        <f t="shared" si="6"/>
        <v>ARTO MORO</v>
      </c>
      <c r="Y411" s="20" t="e">
        <f>IF(Table2[[#This Row],[NB BM_C_QTY+F]]="",Table2[[#This Row],[Column32]],INDEX([1]!db[QTY X],Table2[[#This Row],[NB BM_C_QTY+F]]))</f>
        <v>#REF!</v>
      </c>
      <c r="Z411" s="20" t="e">
        <f>IF(Table2[[#This Row],[NB BM_C_QTY+F]]="",Table2[[#This Row],[Column33]],INDEX([1]!db[STN X],Table2[[#This Row],[NB BM_C_QTY+F]]))</f>
        <v>#REF!</v>
      </c>
      <c r="AA411" s="20" t="e">
        <f>INDEX([1]!db[SUPPLIER],Table2[[#This Row],[NB BM_C_QTY+F]],0)</f>
        <v>#REF!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411" s="20" t="str">
        <f>Table2[[#This Row],[CONCAT]]&amp;LOWER(SUBSTITUTE(SUBSTITUTE(SUBSTITUTE(Table2[[#This Row],[KET]]&amp;"ARTO MORO"," ",""),")",""),"(",""))</f>
        <v>tipeexjkcfp23148lsnartomoro</v>
      </c>
      <c r="AD411" s="20" t="e">
        <f>_xlfn.IFNA(MATCH(Table2[[#This Row],[Column2]],[1]!db[NB BM_C_QTY+F],0),"")</f>
        <v>#REF!</v>
      </c>
      <c r="AE411" s="20" t="e">
        <f>_xlfn.IFNA(MATCH(Table2[[#This Row],[Column2]],[2]!Table6[NB BM_C_QTY+F],0),"")</f>
        <v>#REF!</v>
      </c>
      <c r="AF411" s="20" t="e">
        <f>IF(Table2[[#This Row],[NB BM_C_QTY+F]]="",Table2[[#This Row],[KET]],"")</f>
        <v>#REF!</v>
      </c>
      <c r="AG411" s="20" t="e">
        <f>IF(Table2[[#This Row],[Column3]]="","",AJ410)</f>
        <v>#REF!</v>
      </c>
      <c r="AH411" s="20" t="e">
        <f>IF(Table2[[#This Row],[Column3]]="","",AK410)</f>
        <v>#REF!</v>
      </c>
      <c r="AJ411" s="9">
        <v>30</v>
      </c>
      <c r="AK411" s="9" t="s">
        <v>5293</v>
      </c>
    </row>
    <row r="412" spans="1:37">
      <c r="A412" s="14" t="str">
        <f ca="1">IF(Table2[[#This Row],[TT]]&lt;1,"",(COUNT(INDIRECT("a"&amp;ROW(Table2[[#Headers],[//]])&amp;":a"&amp;ROW()-1))+1))</f>
        <v/>
      </c>
      <c r="B412" s="14">
        <v>1</v>
      </c>
      <c r="C412" s="9" t="s">
        <v>3561</v>
      </c>
      <c r="D412" s="16">
        <v>0</v>
      </c>
      <c r="E412" s="16" t="s">
        <v>2031</v>
      </c>
      <c r="F412" s="16" t="e">
        <f>_xlfn.IFNA(Table2[[#This Row],[NB BM_C_QTY+F]],"")</f>
        <v>#REF!</v>
      </c>
      <c r="G412" s="24">
        <f>IF(Table2[[#This Row],[M5B]]="",Table2[[#This Row],[M5B_h]],SUM(Table2[[#This Row],[M5B_h]],Table2[[#This Row],[M5B]]))</f>
        <v>0</v>
      </c>
      <c r="H412" s="19"/>
      <c r="I412" s="94">
        <f>IF(Table2[[#This Row],[M1A]]="",0,Table2[[#This Row],[M1A]]-Table2[[#This Row],[AWAL]]-Table2[[#This Row],[M1MA]]-Table2[[#This Row],[M1KE]])</f>
        <v>0</v>
      </c>
      <c r="J412" s="94">
        <f>SUMIF(Table6[NB BM_C_QTY+F],Table2[[#This Row],[Column2]],Table6[C])</f>
        <v>0</v>
      </c>
      <c r="K412" s="94">
        <f>-1*SUMIF(Table5[CONCAT],Table2[[#This Row],[Column2]],Table5[3])</f>
        <v>0</v>
      </c>
      <c r="L412" s="19"/>
      <c r="M412" s="17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0</v>
      </c>
      <c r="U412" s="20">
        <f>SUM(Table2[[#This Row],[M2B]],Table2[[#This Row],[M2B_h]])</f>
        <v>0</v>
      </c>
      <c r="V412" s="20">
        <f>SUM(Table2[[#This Row],[M3B]],Table2[[#This Row],[M3B_h]])</f>
        <v>0</v>
      </c>
      <c r="W412" s="20">
        <f>SUM(Table2[[#This Row],[M4B]],Table2[[#This Row],[M4B_h]])</f>
        <v>0</v>
      </c>
      <c r="X412" s="20" t="str">
        <f t="shared" si="6"/>
        <v>ARTO MORO</v>
      </c>
      <c r="Y412" s="20" t="e">
        <f>IF(Table2[[#This Row],[NB BM_C_QTY+F]]="",Table2[[#This Row],[Column32]],INDEX([1]!db[QTY X],Table2[[#This Row],[NB BM_C_QTY+F]]))</f>
        <v>#REF!</v>
      </c>
      <c r="Z412" s="20" t="e">
        <f>IF(Table2[[#This Row],[NB BM_C_QTY+F]]="",Table2[[#This Row],[Column33]],INDEX([1]!db[STN X],Table2[[#This Row],[NB BM_C_QTY+F]]))</f>
        <v>#REF!</v>
      </c>
      <c r="AA412" s="20" t="e">
        <f>INDEX([1]!db[SUPPLIER],Table2[[#This Row],[NB BM_C_QTY+F]],0)</f>
        <v>#REF!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412" s="20" t="str">
        <f>Table2[[#This Row],[CONCAT]]&amp;LOWER(SUBSTITUTE(SUBSTITUTE(SUBSTITUTE(Table2[[#This Row],[KET]]&amp;"ARTO MORO"," ",""),")",""),"(",""))</f>
        <v>tipeexjkcfs20930lsnartomoro</v>
      </c>
      <c r="AD412" s="20" t="e">
        <f>_xlfn.IFNA(MATCH(Table2[[#This Row],[Column2]],[1]!db[NB BM_C_QTY+F],0),"")</f>
        <v>#REF!</v>
      </c>
      <c r="AE412" s="20" t="e">
        <f>_xlfn.IFNA(MATCH(Table2[[#This Row],[Column2]],[2]!Table6[NB BM_C_QTY+F],0),"")</f>
        <v>#REF!</v>
      </c>
      <c r="AF412" s="20" t="e">
        <f>IF(Table2[[#This Row],[NB BM_C_QTY+F]]="",Table2[[#This Row],[KET]],"")</f>
        <v>#REF!</v>
      </c>
      <c r="AG412" s="20" t="e">
        <f>IF(Table2[[#This Row],[Column3]]="","",AJ411)</f>
        <v>#REF!</v>
      </c>
      <c r="AH412" s="20" t="e">
        <f>IF(Table2[[#This Row],[Column3]]="","",AK411)</f>
        <v>#REF!</v>
      </c>
      <c r="AJ412" s="9">
        <v>36</v>
      </c>
      <c r="AK412" s="9" t="s">
        <v>5293</v>
      </c>
    </row>
    <row r="413" spans="1:37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3562</v>
      </c>
      <c r="D413" s="16">
        <v>0</v>
      </c>
      <c r="E413" s="16" t="s">
        <v>2015</v>
      </c>
      <c r="F413" s="16" t="e">
        <f>_xlfn.IFNA(Table2[[#This Row],[NB BM_C_QTY+F]],"")</f>
        <v>#REF!</v>
      </c>
      <c r="G413" s="24">
        <f>IF(Table2[[#This Row],[M5B]]="",Table2[[#This Row],[M5B_h]],SUM(Table2[[#This Row],[M5B_h]],Table2[[#This Row],[M5B]]))</f>
        <v>0</v>
      </c>
      <c r="H413" s="19"/>
      <c r="I413" s="94">
        <f>IF(Table2[[#This Row],[M1A]]="",0,Table2[[#This Row],[M1A]]-Table2[[#This Row],[AWAL]]-Table2[[#This Row],[M1MA]]-Table2[[#This Row],[M1KE]])</f>
        <v>0</v>
      </c>
      <c r="J413" s="94">
        <f>SUMIF(Table6[NB BM_C_QTY+F],Table2[[#This Row],[Column2]],Table6[C])</f>
        <v>0</v>
      </c>
      <c r="K413" s="94">
        <f>-1*SUMIF(Table5[CONCAT],Table2[[#This Row],[Column2]],Table5[3])</f>
        <v>0</v>
      </c>
      <c r="L413" s="19"/>
      <c r="M413" s="17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 t="shared" si="6"/>
        <v>ARTO MORO</v>
      </c>
      <c r="Y413" s="20" t="e">
        <f>IF(Table2[[#This Row],[NB BM_C_QTY+F]]="",Table2[[#This Row],[Column32]],INDEX([1]!db[QTY X],Table2[[#This Row],[NB BM_C_QTY+F]]))</f>
        <v>#REF!</v>
      </c>
      <c r="Z413" s="20" t="e">
        <f>IF(Table2[[#This Row],[NB BM_C_QTY+F]]="",Table2[[#This Row],[Column33]],INDEX([1]!db[STN X],Table2[[#This Row],[NB BM_C_QTY+F]]))</f>
        <v>#REF!</v>
      </c>
      <c r="AA413" s="20" t="e">
        <f>INDEX([1]!db[SUPPLIER],Table2[[#This Row],[NB BM_C_QTY+F]],0)</f>
        <v>#REF!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413" s="20" t="str">
        <f>Table2[[#This Row],[CONCAT]]&amp;LOWER(SUBSTITUTE(SUBSTITUTE(SUBSTITUTE(Table2[[#This Row],[KET]]&amp;"ARTO MORO"," ",""),")",""),"(",""))</f>
        <v>tipeexjkcfs209a36lsnartomoro</v>
      </c>
      <c r="AD413" s="20" t="e">
        <f>_xlfn.IFNA(MATCH(Table2[[#This Row],[Column2]],[1]!db[NB BM_C_QTY+F],0),"")</f>
        <v>#REF!</v>
      </c>
      <c r="AE413" s="20" t="e">
        <f>_xlfn.IFNA(MATCH(Table2[[#This Row],[Column2]],[2]!Table6[NB BM_C_QTY+F],0),"")</f>
        <v>#REF!</v>
      </c>
      <c r="AF413" s="20" t="e">
        <f>IF(Table2[[#This Row],[NB BM_C_QTY+F]]="",Table2[[#This Row],[KET]],"")</f>
        <v>#REF!</v>
      </c>
      <c r="AG413" s="20" t="e">
        <f>IF(Table2[[#This Row],[Column3]]="","",AJ412)</f>
        <v>#REF!</v>
      </c>
      <c r="AH413" s="20" t="e">
        <f>IF(Table2[[#This Row],[Column3]]="","",AK412)</f>
        <v>#REF!</v>
      </c>
      <c r="AJ413" s="9">
        <v>60</v>
      </c>
      <c r="AK413" s="9" t="s">
        <v>5293</v>
      </c>
    </row>
    <row r="414" spans="1:37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5136</v>
      </c>
      <c r="D414" s="16">
        <v>0</v>
      </c>
      <c r="E414" s="16" t="s">
        <v>2010</v>
      </c>
      <c r="F414" s="16" t="e">
        <f>_xlfn.IFNA(Table2[[#This Row],[NB BM_C_QTY+F]],"")</f>
        <v>#REF!</v>
      </c>
      <c r="G414" s="24">
        <f>IF(Table2[[#This Row],[M5B]]="",Table2[[#This Row],[M5B_h]],SUM(Table2[[#This Row],[M5B_h]],Table2[[#This Row],[M5B]]))</f>
        <v>0</v>
      </c>
      <c r="H414" s="19"/>
      <c r="I414" s="94">
        <f>IF(Table2[[#This Row],[M1A]]="",0,Table2[[#This Row],[M1A]]-Table2[[#This Row],[AWAL]]-Table2[[#This Row],[M1MA]]-Table2[[#This Row],[M1KE]])</f>
        <v>0</v>
      </c>
      <c r="J414" s="94">
        <f>SUMIF(Table6[NB BM_C_QTY+F],Table2[[#This Row],[Column2]],Table6[C])</f>
        <v>0</v>
      </c>
      <c r="K414" s="94">
        <f>-1*SUMIF(Table5[CONCAT],Table2[[#This Row],[Column2]],Table5[3])</f>
        <v>0</v>
      </c>
      <c r="L414" s="19"/>
      <c r="M414" s="17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0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 t="shared" si="6"/>
        <v>ARTO MORO</v>
      </c>
      <c r="Y414" s="20" t="e">
        <f>IF(Table2[[#This Row],[NB BM_C_QTY+F]]="",Table2[[#This Row],[Column32]],INDEX([1]!db[QTY X],Table2[[#This Row],[NB BM_C_QTY+F]]))</f>
        <v>#REF!</v>
      </c>
      <c r="Z414" s="20" t="e">
        <f>IF(Table2[[#This Row],[NB BM_C_QTY+F]]="",Table2[[#This Row],[Column33]],INDEX([1]!db[STN X],Table2[[#This Row],[NB BM_C_QTY+F]]))</f>
        <v>#REF!</v>
      </c>
      <c r="AA414" s="20" t="e">
        <f>INDEX([1]!db[SUPPLIER],Table2[[#This Row],[NB BM_C_QTY+F]],0)</f>
        <v>#REF!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414" s="20" t="str">
        <f>Table2[[#This Row],[CONCAT]]&amp;LOWER(SUBSTITUTE(SUBSTITUTE(SUBSTITUTE(Table2[[#This Row],[KET]]&amp;"ARTO MORO"," ",""),")",""),"(",""))</f>
        <v>tipeexjkct50760lsnartomoro</v>
      </c>
      <c r="AD414" s="20" t="e">
        <f>_xlfn.IFNA(MATCH(Table2[[#This Row],[Column2]],[1]!db[NB BM_C_QTY+F],0),"")</f>
        <v>#REF!</v>
      </c>
      <c r="AE414" s="20" t="e">
        <f>_xlfn.IFNA(MATCH(Table2[[#This Row],[Column2]],[2]!Table6[NB BM_C_QTY+F],0),"")</f>
        <v>#REF!</v>
      </c>
      <c r="AF414" s="20" t="e">
        <f>IF(Table2[[#This Row],[NB BM_C_QTY+F]]="",Table2[[#This Row],[KET]],"")</f>
        <v>#REF!</v>
      </c>
      <c r="AG414" s="20" t="e">
        <f>IF(Table2[[#This Row],[Column3]]="","",AJ413)</f>
        <v>#REF!</v>
      </c>
      <c r="AH414" s="20" t="e">
        <f>IF(Table2[[#This Row],[Column3]]="","",AK413)</f>
        <v>#REF!</v>
      </c>
      <c r="AJ414" s="9">
        <v>36</v>
      </c>
      <c r="AK414" s="9" t="s">
        <v>5293</v>
      </c>
    </row>
    <row r="415" spans="1:37">
      <c r="A415" s="14">
        <f ca="1">IF(Table2[[#This Row],[TT]]&lt;1,"",(COUNT(INDIRECT("a"&amp;ROW(Table2[[#Headers],[//]])&amp;":a"&amp;ROW()-1))+1))</f>
        <v>143</v>
      </c>
      <c r="B415" s="14">
        <v>1</v>
      </c>
      <c r="C415" s="9" t="s">
        <v>5137</v>
      </c>
      <c r="D415" s="16">
        <v>0</v>
      </c>
      <c r="E415" s="16" t="s">
        <v>2015</v>
      </c>
      <c r="F415" s="16" t="e">
        <f>_xlfn.IFNA(Table2[[#This Row],[NB BM_C_QTY+F]],"")</f>
        <v>#REF!</v>
      </c>
      <c r="G415" s="24">
        <f>IF(Table2[[#This Row],[M5B]]="",Table2[[#This Row],[M5B_h]],SUM(Table2[[#This Row],[M5B_h]],Table2[[#This Row],[M5B]]))</f>
        <v>1</v>
      </c>
      <c r="H415" s="19">
        <v>1</v>
      </c>
      <c r="I415" s="94">
        <f>IF(Table2[[#This Row],[M1A]]="",0,Table2[[#This Row],[M1A]]-Table2[[#This Row],[AWAL]]-Table2[[#This Row],[M1MA]]-Table2[[#This Row],[M1KE]])</f>
        <v>1</v>
      </c>
      <c r="J415" s="94">
        <f>SUMIF(Table6[NB BM_C_QTY+F],Table2[[#This Row],[Column2]],Table6[C])</f>
        <v>0</v>
      </c>
      <c r="K415" s="94">
        <f>-1*SUMIF(Table5[CONCAT],Table2[[#This Row],[Column2]],Table5[3])</f>
        <v>0</v>
      </c>
      <c r="L415" s="19"/>
      <c r="M415" s="17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1</v>
      </c>
      <c r="U415" s="20">
        <f>SUM(Table2[[#This Row],[M2B]],Table2[[#This Row],[M2B_h]])</f>
        <v>1</v>
      </c>
      <c r="V415" s="20">
        <f>SUM(Table2[[#This Row],[M3B]],Table2[[#This Row],[M3B_h]])</f>
        <v>1</v>
      </c>
      <c r="W415" s="20">
        <f>SUM(Table2[[#This Row],[M4B]],Table2[[#This Row],[M4B_h]])</f>
        <v>1</v>
      </c>
      <c r="X415" s="20" t="str">
        <f t="shared" si="6"/>
        <v>ARTO MORO</v>
      </c>
      <c r="Y415" s="20" t="e">
        <f>IF(Table2[[#This Row],[NB BM_C_QTY+F]]="",Table2[[#This Row],[Column32]],INDEX([1]!db[QTY X],Table2[[#This Row],[NB BM_C_QTY+F]]))</f>
        <v>#REF!</v>
      </c>
      <c r="Z415" s="20" t="e">
        <f>IF(Table2[[#This Row],[NB BM_C_QTY+F]]="",Table2[[#This Row],[Column33]],INDEX([1]!db[STN X],Table2[[#This Row],[NB BM_C_QTY+F]]))</f>
        <v>#REF!</v>
      </c>
      <c r="AA415" s="20" t="e">
        <f>INDEX([1]!db[SUPPLIER],Table2[[#This Row],[NB BM_C_QTY+F]],0)</f>
        <v>#REF!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415" s="20" t="str">
        <f>Table2[[#This Row],[CONCAT]]&amp;LOWER(SUBSTITUTE(SUBSTITUTE(SUBSTITUTE(Table2[[#This Row],[KET]]&amp;"ARTO MORO"," ",""),")",""),"(",""))</f>
        <v>tipeexjkct52036lsnartomoro</v>
      </c>
      <c r="AD415" s="20" t="e">
        <f>_xlfn.IFNA(MATCH(Table2[[#This Row],[Column2]],[1]!db[NB BM_C_QTY+F],0),"")</f>
        <v>#REF!</v>
      </c>
      <c r="AE415" s="20" t="e">
        <f>_xlfn.IFNA(MATCH(Table2[[#This Row],[Column2]],[2]!Table6[NB BM_C_QTY+F],0),"")</f>
        <v>#REF!</v>
      </c>
      <c r="AF415" s="20" t="e">
        <f>IF(Table2[[#This Row],[NB BM_C_QTY+F]]="",Table2[[#This Row],[KET]],"")</f>
        <v>#REF!</v>
      </c>
      <c r="AG415" s="20" t="e">
        <f>IF(Table2[[#This Row],[Column3]]="","",AJ414)</f>
        <v>#REF!</v>
      </c>
      <c r="AH415" s="20" t="e">
        <f>IF(Table2[[#This Row],[Column3]]="","",AK414)</f>
        <v>#REF!</v>
      </c>
      <c r="AJ415" s="9">
        <v>60</v>
      </c>
      <c r="AK415" s="9" t="s">
        <v>5293</v>
      </c>
    </row>
    <row r="416" spans="1:37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3635</v>
      </c>
      <c r="D416" s="16">
        <v>1</v>
      </c>
      <c r="E416" s="16" t="s">
        <v>2010</v>
      </c>
      <c r="F416" s="16" t="e">
        <f>_xlfn.IFNA(Table2[[#This Row],[NB BM_C_QTY+F]],"")</f>
        <v>#REF!</v>
      </c>
      <c r="G416" s="24">
        <f>IF(Table2[[#This Row],[M5B]]="",Table2[[#This Row],[M5B_h]],SUM(Table2[[#This Row],[M5B_h]],Table2[[#This Row],[M5B]]))</f>
        <v>0</v>
      </c>
      <c r="H416" s="19">
        <v>0</v>
      </c>
      <c r="I416" s="94">
        <f>IF(Table2[[#This Row],[M1A]]="",0,Table2[[#This Row],[M1A]]-Table2[[#This Row],[AWAL]]-Table2[[#This Row],[M1MA]]-Table2[[#This Row],[M1KE]])</f>
        <v>-1</v>
      </c>
      <c r="J416" s="94">
        <f>SUMIF(Table6[NB BM_C_QTY+F],Table2[[#This Row],[Column2]],Table6[C])</f>
        <v>0</v>
      </c>
      <c r="K416" s="94">
        <f>-1*SUMIF(Table5[CONCAT],Table2[[#This Row],[Column2]],Table5[3])</f>
        <v>0</v>
      </c>
      <c r="L416" s="19"/>
      <c r="M416" s="17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 t="shared" si="6"/>
        <v>ARTO MORO</v>
      </c>
      <c r="Y416" s="20" t="e">
        <f>IF(Table2[[#This Row],[NB BM_C_QTY+F]]="",Table2[[#This Row],[Column32]],INDEX([1]!db[QTY X],Table2[[#This Row],[NB BM_C_QTY+F]]))</f>
        <v>#REF!</v>
      </c>
      <c r="Z416" s="20" t="e">
        <f>IF(Table2[[#This Row],[NB BM_C_QTY+F]]="",Table2[[#This Row],[Column33]],INDEX([1]!db[STN X],Table2[[#This Row],[NB BM_C_QTY+F]]))</f>
        <v>#REF!</v>
      </c>
      <c r="AA416" s="20" t="e">
        <f>INDEX([1]!db[SUPPLIER],Table2[[#This Row],[NB BM_C_QTY+F]],0)</f>
        <v>#REF!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6" s="20" t="str">
        <f>Table2[[#This Row],[CONCAT]]&amp;LOWER(SUBSTITUTE(SUBSTITUTE(SUBSTITUTE(Table2[[#This Row],[KET]]&amp;"ARTO MORO"," ",""),")",""),"(",""))</f>
        <v>tipeexjkct52260lsnartomoro</v>
      </c>
      <c r="AD416" s="20" t="e">
        <f>_xlfn.IFNA(MATCH(Table2[[#This Row],[Column2]],[1]!db[NB BM_C_QTY+F],0),"")</f>
        <v>#REF!</v>
      </c>
      <c r="AE416" s="20" t="e">
        <f>_xlfn.IFNA(MATCH(Table2[[#This Row],[Column2]],[2]!Table6[NB BM_C_QTY+F],0),"")</f>
        <v>#REF!</v>
      </c>
      <c r="AF416" s="20" t="e">
        <f>IF(Table2[[#This Row],[NB BM_C_QTY+F]]="",Table2[[#This Row],[KET]],"")</f>
        <v>#REF!</v>
      </c>
      <c r="AG416" s="20" t="e">
        <f>IF(Table2[[#This Row],[Column3]]="","",AJ415)</f>
        <v>#REF!</v>
      </c>
      <c r="AH416" s="20" t="e">
        <f>IF(Table2[[#This Row],[Column3]]="","",AK415)</f>
        <v>#REF!</v>
      </c>
      <c r="AJ416" s="9">
        <v>60</v>
      </c>
      <c r="AK416" s="9" t="s">
        <v>5293</v>
      </c>
    </row>
    <row r="417" spans="1:37">
      <c r="A417" s="14" t="str">
        <f ca="1">IF(Table2[[#This Row],[TT]]&lt;1,"",(COUNT(INDIRECT("a"&amp;ROW(Table2[[#Headers],[//]])&amp;":a"&amp;ROW()-1))+1))</f>
        <v/>
      </c>
      <c r="B417" s="14">
        <v>1</v>
      </c>
      <c r="C417" s="9" t="s">
        <v>3635</v>
      </c>
      <c r="D417" s="16">
        <v>0</v>
      </c>
      <c r="E417" s="16" t="s">
        <v>2010</v>
      </c>
      <c r="F417" s="16" t="e">
        <f>_xlfn.IFNA(Table2[[#This Row],[NB BM_C_QTY+F]],"")</f>
        <v>#REF!</v>
      </c>
      <c r="G417" s="24">
        <f>IF(Table2[[#This Row],[M5B]]="",Table2[[#This Row],[M5B_h]],SUM(Table2[[#This Row],[M5B_h]],Table2[[#This Row],[M5B]]))</f>
        <v>0</v>
      </c>
      <c r="H417" s="19"/>
      <c r="I417" s="94">
        <f>IF(Table2[[#This Row],[M1A]]="",0,Table2[[#This Row],[M1A]]-Table2[[#This Row],[AWAL]]-Table2[[#This Row],[M1MA]]-Table2[[#This Row],[M1KE]])</f>
        <v>0</v>
      </c>
      <c r="J417" s="94">
        <f>SUMIF(Table6[NB BM_C_QTY+F],Table2[[#This Row],[Column2]],Table6[C])</f>
        <v>0</v>
      </c>
      <c r="K417" s="94">
        <f>-1*SUMIF(Table5[CONCAT],Table2[[#This Row],[Column2]],Table5[3])</f>
        <v>0</v>
      </c>
      <c r="L417" s="19"/>
      <c r="M417" s="17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0</v>
      </c>
      <c r="U417" s="20">
        <f>SUM(Table2[[#This Row],[M2B]],Table2[[#This Row],[M2B_h]])</f>
        <v>0</v>
      </c>
      <c r="V417" s="20">
        <f>SUM(Table2[[#This Row],[M3B]],Table2[[#This Row],[M3B_h]])</f>
        <v>0</v>
      </c>
      <c r="W417" s="20">
        <f>SUM(Table2[[#This Row],[M4B]],Table2[[#This Row],[M4B_h]])</f>
        <v>0</v>
      </c>
      <c r="X417" s="20" t="str">
        <f t="shared" si="6"/>
        <v>ARTO MORO</v>
      </c>
      <c r="Y417" s="20" t="e">
        <f>IF(Table2[[#This Row],[NB BM_C_QTY+F]]="",Table2[[#This Row],[Column32]],INDEX([1]!db[QTY X],Table2[[#This Row],[NB BM_C_QTY+F]]))</f>
        <v>#REF!</v>
      </c>
      <c r="Z417" s="20" t="e">
        <f>IF(Table2[[#This Row],[NB BM_C_QTY+F]]="",Table2[[#This Row],[Column33]],INDEX([1]!db[STN X],Table2[[#This Row],[NB BM_C_QTY+F]]))</f>
        <v>#REF!</v>
      </c>
      <c r="AA417" s="20" t="e">
        <f>INDEX([1]!db[SUPPLIER],Table2[[#This Row],[NB BM_C_QTY+F]],0)</f>
        <v>#REF!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417" s="20" t="str">
        <f>Table2[[#This Row],[CONCAT]]&amp;LOWER(SUBSTITUTE(SUBSTITUTE(SUBSTITUTE(Table2[[#This Row],[KET]]&amp;"ARTO MORO"," ",""),")",""),"(",""))</f>
        <v>tipeexjkct52260lsnartomoro</v>
      </c>
      <c r="AD417" s="20" t="e">
        <f>_xlfn.IFNA(MATCH(Table2[[#This Row],[Column2]],[1]!db[NB BM_C_QTY+F],0),"")</f>
        <v>#REF!</v>
      </c>
      <c r="AE417" s="20" t="e">
        <f>_xlfn.IFNA(MATCH(Table2[[#This Row],[Column2]],[2]!Table6[NB BM_C_QTY+F],0),"")</f>
        <v>#REF!</v>
      </c>
      <c r="AF417" s="20" t="e">
        <f>IF(Table2[[#This Row],[NB BM_C_QTY+F]]="",Table2[[#This Row],[KET]],"")</f>
        <v>#REF!</v>
      </c>
      <c r="AG417" s="20" t="e">
        <f>IF(Table2[[#This Row],[Column3]]="","",AJ416)</f>
        <v>#REF!</v>
      </c>
      <c r="AH417" s="20" t="e">
        <f>IF(Table2[[#This Row],[Column3]]="","",AK416)</f>
        <v>#REF!</v>
      </c>
      <c r="AJ417" s="9">
        <v>60</v>
      </c>
      <c r="AK417" s="9" t="s">
        <v>5293</v>
      </c>
    </row>
    <row r="418" spans="1:37">
      <c r="A418" s="14" t="str">
        <f ca="1">IF(Table2[[#This Row],[TT]]&lt;1,"",(COUNT(INDIRECT("a"&amp;ROW(Table2[[#Headers],[//]])&amp;":a"&amp;ROW()-1))+1))</f>
        <v/>
      </c>
      <c r="B418" s="14">
        <v>1</v>
      </c>
      <c r="C418" s="9" t="s">
        <v>4092</v>
      </c>
      <c r="D418" s="16">
        <v>0</v>
      </c>
      <c r="E418" s="16" t="s">
        <v>2010</v>
      </c>
      <c r="F418" s="16" t="e">
        <f>_xlfn.IFNA(Table2[[#This Row],[NB BM_C_QTY+F]],"")</f>
        <v>#REF!</v>
      </c>
      <c r="G418" s="24">
        <f>IF(Table2[[#This Row],[M5B]]="",Table2[[#This Row],[M5B_h]],SUM(Table2[[#This Row],[M5B_h]],Table2[[#This Row],[M5B]]))</f>
        <v>0</v>
      </c>
      <c r="H418" s="19"/>
      <c r="I418" s="94">
        <f>IF(Table2[[#This Row],[M1A]]="",0,Table2[[#This Row],[M1A]]-Table2[[#This Row],[AWAL]]-Table2[[#This Row],[M1MA]]-Table2[[#This Row],[M1KE]])</f>
        <v>0</v>
      </c>
      <c r="J418" s="94">
        <f>SUMIF(Table6[NB BM_C_QTY+F],Table2[[#This Row],[Column2]],Table6[C])</f>
        <v>0</v>
      </c>
      <c r="K418" s="94">
        <f>-1*SUMIF(Table5[CONCAT],Table2[[#This Row],[Column2]],Table5[3])</f>
        <v>0</v>
      </c>
      <c r="L418" s="19"/>
      <c r="M418" s="17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0</v>
      </c>
      <c r="U418" s="20">
        <f>SUM(Table2[[#This Row],[M2B]],Table2[[#This Row],[M2B_h]])</f>
        <v>0</v>
      </c>
      <c r="V418" s="20">
        <f>SUM(Table2[[#This Row],[M3B]],Table2[[#This Row],[M3B_h]])</f>
        <v>0</v>
      </c>
      <c r="W418" s="20">
        <f>SUM(Table2[[#This Row],[M4B]],Table2[[#This Row],[M4B_h]])</f>
        <v>0</v>
      </c>
      <c r="X418" s="20" t="str">
        <f t="shared" si="6"/>
        <v>ARTO MORO</v>
      </c>
      <c r="Y418" s="20" t="e">
        <f>IF(Table2[[#This Row],[NB BM_C_QTY+F]]="",Table2[[#This Row],[Column32]],INDEX([1]!db[QTY X],Table2[[#This Row],[NB BM_C_QTY+F]]))</f>
        <v>#REF!</v>
      </c>
      <c r="Z418" s="20" t="e">
        <f>IF(Table2[[#This Row],[NB BM_C_QTY+F]]="",Table2[[#This Row],[Column33]],INDEX([1]!db[STN X],Table2[[#This Row],[NB BM_C_QTY+F]]))</f>
        <v>#REF!</v>
      </c>
      <c r="AA418" s="20" t="e">
        <f>INDEX([1]!db[SUPPLIER],Table2[[#This Row],[NB BM_C_QTY+F]],0)</f>
        <v>#REF!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418" s="20" t="str">
        <f>Table2[[#This Row],[CONCAT]]&amp;LOWER(SUBSTITUTE(SUBSTITUTE(SUBSTITUTE(Table2[[#This Row],[KET]]&amp;"ARTO MORO"," ",""),")",""),"(",""))</f>
        <v>tipeexjkct522ptl60lsnartomoro</v>
      </c>
      <c r="AD418" s="20" t="e">
        <f>_xlfn.IFNA(MATCH(Table2[[#This Row],[Column2]],[1]!db[NB BM_C_QTY+F],0),"")</f>
        <v>#REF!</v>
      </c>
      <c r="AE418" s="20" t="e">
        <f>_xlfn.IFNA(MATCH(Table2[[#This Row],[Column2]],[2]!Table6[NB BM_C_QTY+F],0),"")</f>
        <v>#REF!</v>
      </c>
      <c r="AF418" s="20" t="e">
        <f>IF(Table2[[#This Row],[NB BM_C_QTY+F]]="",Table2[[#This Row],[KET]],"")</f>
        <v>#REF!</v>
      </c>
      <c r="AG418" s="20" t="e">
        <f>IF(Table2[[#This Row],[Column3]]="","",AJ417)</f>
        <v>#REF!</v>
      </c>
      <c r="AH418" s="20" t="e">
        <f>IF(Table2[[#This Row],[Column3]]="","",AK417)</f>
        <v>#REF!</v>
      </c>
      <c r="AJ418" s="9">
        <v>24</v>
      </c>
      <c r="AK418" s="9" t="s">
        <v>5293</v>
      </c>
    </row>
    <row r="419" spans="1:37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4024</v>
      </c>
      <c r="D419" s="16">
        <v>0</v>
      </c>
      <c r="E419" s="16" t="s">
        <v>2034</v>
      </c>
      <c r="F419" s="16" t="e">
        <f>_xlfn.IFNA(Table2[[#This Row],[NB BM_C_QTY+F]],"")</f>
        <v>#REF!</v>
      </c>
      <c r="G419" s="24">
        <f>IF(Table2[[#This Row],[M5B]]="",Table2[[#This Row],[M5B_h]],SUM(Table2[[#This Row],[M5B_h]],Table2[[#This Row],[M5B]]))</f>
        <v>0</v>
      </c>
      <c r="H419" s="19"/>
      <c r="I419" s="94">
        <f>IF(Table2[[#This Row],[M1A]]="",0,Table2[[#This Row],[M1A]]-Table2[[#This Row],[AWAL]]-Table2[[#This Row],[M1MA]]-Table2[[#This Row],[M1KE]])</f>
        <v>0</v>
      </c>
      <c r="J419" s="94">
        <f>SUMIF(Table6[NB BM_C_QTY+F],Table2[[#This Row],[Column2]],Table6[C])</f>
        <v>0</v>
      </c>
      <c r="K419" s="94">
        <f>-1*SUMIF(Table5[CONCAT],Table2[[#This Row],[Column2]],Table5[3])</f>
        <v>0</v>
      </c>
      <c r="L419" s="19"/>
      <c r="M419" s="17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 t="shared" si="6"/>
        <v>ARTO MORO</v>
      </c>
      <c r="Y419" s="20" t="e">
        <f>IF(Table2[[#This Row],[NB BM_C_QTY+F]]="",Table2[[#This Row],[Column32]],INDEX([1]!db[QTY X],Table2[[#This Row],[NB BM_C_QTY+F]]))</f>
        <v>#REF!</v>
      </c>
      <c r="Z419" s="20" t="e">
        <f>IF(Table2[[#This Row],[NB BM_C_QTY+F]]="",Table2[[#This Row],[Column33]],INDEX([1]!db[STN X],Table2[[#This Row],[NB BM_C_QTY+F]]))</f>
        <v>#REF!</v>
      </c>
      <c r="AA419" s="20" t="e">
        <f>INDEX([1]!db[SUPPLIER],Table2[[#This Row],[NB BM_C_QTY+F]],0)</f>
        <v>#REF!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419" s="20" t="str">
        <f>Table2[[#This Row],[CONCAT]]&amp;LOWER(SUBSTITUTE(SUBSTITUTE(SUBSTITUTE(Table2[[#This Row],[KET]]&amp;"ARTO MORO"," ",""),")",""),"(",""))</f>
        <v>tipeexjkct5220224lsnartomoro</v>
      </c>
      <c r="AD419" s="20" t="e">
        <f>_xlfn.IFNA(MATCH(Table2[[#This Row],[Column2]],[1]!db[NB BM_C_QTY+F],0),"")</f>
        <v>#REF!</v>
      </c>
      <c r="AE419" s="20" t="e">
        <f>_xlfn.IFNA(MATCH(Table2[[#This Row],[Column2]],[2]!Table6[NB BM_C_QTY+F],0),"")</f>
        <v>#REF!</v>
      </c>
      <c r="AF419" s="20" t="e">
        <f>IF(Table2[[#This Row],[NB BM_C_QTY+F]]="",Table2[[#This Row],[KET]],"")</f>
        <v>#REF!</v>
      </c>
      <c r="AG419" s="20" t="e">
        <f>IF(Table2[[#This Row],[Column3]]="","",AJ418)</f>
        <v>#REF!</v>
      </c>
      <c r="AH419" s="20" t="e">
        <f>IF(Table2[[#This Row],[Column3]]="","",AK418)</f>
        <v>#REF!</v>
      </c>
      <c r="AJ419" s="9">
        <v>30</v>
      </c>
      <c r="AK419" s="9" t="s">
        <v>5293</v>
      </c>
    </row>
    <row r="420" spans="1:37">
      <c r="A420" s="14" t="str">
        <f ca="1">IF(Table2[[#This Row],[TT]]&lt;1,"",(COUNT(INDIRECT("a"&amp;ROW(Table2[[#Headers],[//]])&amp;":a"&amp;ROW()-1))+1))</f>
        <v/>
      </c>
      <c r="B420" s="14">
        <v>1</v>
      </c>
      <c r="C420" s="9" t="s">
        <v>5138</v>
      </c>
      <c r="D420" s="16">
        <v>0</v>
      </c>
      <c r="E420" s="16" t="s">
        <v>2031</v>
      </c>
      <c r="F420" s="16" t="e">
        <f>_xlfn.IFNA(Table2[[#This Row],[NB BM_C_QTY+F]],"")</f>
        <v>#REF!</v>
      </c>
      <c r="G420" s="24">
        <f>IF(Table2[[#This Row],[M5B]]="",Table2[[#This Row],[M5B_h]],SUM(Table2[[#This Row],[M5B_h]],Table2[[#This Row],[M5B]]))</f>
        <v>0</v>
      </c>
      <c r="H420" s="19"/>
      <c r="I420" s="94">
        <f>IF(Table2[[#This Row],[M1A]]="",0,Table2[[#This Row],[M1A]]-Table2[[#This Row],[AWAL]]-Table2[[#This Row],[M1MA]]-Table2[[#This Row],[M1KE]])</f>
        <v>0</v>
      </c>
      <c r="J420" s="94">
        <f>SUMIF(Table6[NB BM_C_QTY+F],Table2[[#This Row],[Column2]],Table6[C])</f>
        <v>0</v>
      </c>
      <c r="K420" s="94">
        <f>-1*SUMIF(Table5[CONCAT],Table2[[#This Row],[Column2]],Table5[3])</f>
        <v>0</v>
      </c>
      <c r="L420" s="19"/>
      <c r="M420" s="17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0</v>
      </c>
      <c r="U420" s="20">
        <f>SUM(Table2[[#This Row],[M2B]],Table2[[#This Row],[M2B_h]])</f>
        <v>0</v>
      </c>
      <c r="V420" s="20">
        <f>SUM(Table2[[#This Row],[M3B]],Table2[[#This Row],[M3B_h]])</f>
        <v>0</v>
      </c>
      <c r="W420" s="20">
        <f>SUM(Table2[[#This Row],[M4B]],Table2[[#This Row],[M4B_h]])</f>
        <v>0</v>
      </c>
      <c r="X420" s="20" t="str">
        <f t="shared" si="6"/>
        <v>ARTO MORO</v>
      </c>
      <c r="Y420" s="20" t="e">
        <f>IF(Table2[[#This Row],[NB BM_C_QTY+F]]="",Table2[[#This Row],[Column32]],INDEX([1]!db[QTY X],Table2[[#This Row],[NB BM_C_QTY+F]]))</f>
        <v>#REF!</v>
      </c>
      <c r="Z420" s="20" t="e">
        <f>IF(Table2[[#This Row],[NB BM_C_QTY+F]]="",Table2[[#This Row],[Column33]],INDEX([1]!db[STN X],Table2[[#This Row],[NB BM_C_QTY+F]]))</f>
        <v>#REF!</v>
      </c>
      <c r="AA420" s="20" t="e">
        <f>INDEX([1]!db[SUPPLIER],Table2[[#This Row],[NB BM_C_QTY+F]],0)</f>
        <v>#REF!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420" s="20" t="str">
        <f>Table2[[#This Row],[CONCAT]]&amp;LOWER(SUBSTITUTE(SUBSTITUTE(SUBSTITUTE(Table2[[#This Row],[KET]]&amp;"ARTO MORO"," ",""),")",""),"(",""))</f>
        <v>tipeexjkct54630lsnartomoro</v>
      </c>
      <c r="AD420" s="20" t="e">
        <f>_xlfn.IFNA(MATCH(Table2[[#This Row],[Column2]],[1]!db[NB BM_C_QTY+F],0),"")</f>
        <v>#REF!</v>
      </c>
      <c r="AE420" s="20" t="e">
        <f>_xlfn.IFNA(MATCH(Table2[[#This Row],[Column2]],[2]!Table6[NB BM_C_QTY+F],0),"")</f>
        <v>#REF!</v>
      </c>
      <c r="AF420" s="20" t="e">
        <f>IF(Table2[[#This Row],[NB BM_C_QTY+F]]="",Table2[[#This Row],[KET]],"")</f>
        <v>#REF!</v>
      </c>
      <c r="AG420" s="20" t="e">
        <f>IF(Table2[[#This Row],[Column3]]="","",AJ419)</f>
        <v>#REF!</v>
      </c>
      <c r="AH420" s="20" t="e">
        <f>IF(Table2[[#This Row],[Column3]]="","",AK419)</f>
        <v>#REF!</v>
      </c>
      <c r="AJ420" s="9">
        <v>120</v>
      </c>
      <c r="AK420" s="9" t="s">
        <v>5293</v>
      </c>
    </row>
    <row r="421" spans="1:37">
      <c r="A421" s="14" t="str">
        <f ca="1">IF(Table2[[#This Row],[TT]]&lt;1,"",(COUNT(INDIRECT("a"&amp;ROW(Table2[[#Headers],[//]])&amp;":a"&amp;ROW()-1))+1))</f>
        <v/>
      </c>
      <c r="B421" s="14">
        <v>1</v>
      </c>
      <c r="C421" s="9" t="s">
        <v>2242</v>
      </c>
      <c r="D421" s="16">
        <v>0</v>
      </c>
      <c r="E421" s="16" t="s">
        <v>2041</v>
      </c>
      <c r="F421" s="16" t="e">
        <f>_xlfn.IFNA(Table2[[#This Row],[NB BM_C_QTY+F]],"")</f>
        <v>#REF!</v>
      </c>
      <c r="G421" s="24">
        <f>IF(Table2[[#This Row],[M5B]]="",Table2[[#This Row],[M5B_h]],SUM(Table2[[#This Row],[M5B_h]],Table2[[#This Row],[M5B]]))</f>
        <v>0</v>
      </c>
      <c r="H421" s="19"/>
      <c r="I421" s="94">
        <f>IF(Table2[[#This Row],[M1A]]="",0,Table2[[#This Row],[M1A]]-Table2[[#This Row],[AWAL]]-Table2[[#This Row],[M1MA]]-Table2[[#This Row],[M1KE]])</f>
        <v>0</v>
      </c>
      <c r="J421" s="94">
        <f>SUMIF(Table6[NB BM_C_QTY+F],Table2[[#This Row],[Column2]],Table6[C])</f>
        <v>0</v>
      </c>
      <c r="K421" s="94">
        <f>-1*SUMIF(Table5[CONCAT],Table2[[#This Row],[Column2]],Table5[3])</f>
        <v>0</v>
      </c>
      <c r="L421" s="19"/>
      <c r="M421" s="17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0</v>
      </c>
      <c r="U421" s="20">
        <f>SUM(Table2[[#This Row],[M2B]],Table2[[#This Row],[M2B_h]])</f>
        <v>0</v>
      </c>
      <c r="V421" s="20">
        <f>SUM(Table2[[#This Row],[M3B]],Table2[[#This Row],[M3B_h]])</f>
        <v>0</v>
      </c>
      <c r="W421" s="20">
        <f>SUM(Table2[[#This Row],[M4B]],Table2[[#This Row],[M4B_h]])</f>
        <v>0</v>
      </c>
      <c r="X421" s="20" t="str">
        <f t="shared" si="6"/>
        <v>ARTO MORO</v>
      </c>
      <c r="Y421" s="20" t="e">
        <f>IF(Table2[[#This Row],[NB BM_C_QTY+F]]="",Table2[[#This Row],[Column32]],INDEX([1]!db[QTY X],Table2[[#This Row],[NB BM_C_QTY+F]]))</f>
        <v>#REF!</v>
      </c>
      <c r="Z421" s="20" t="e">
        <f>IF(Table2[[#This Row],[NB BM_C_QTY+F]]="",Table2[[#This Row],[Column33]],INDEX([1]!db[STN X],Table2[[#This Row],[NB BM_C_QTY+F]]))</f>
        <v>#REF!</v>
      </c>
      <c r="AA421" s="20" t="e">
        <f>INDEX([1]!db[SUPPLIER],Table2[[#This Row],[NB BM_C_QTY+F]],0)</f>
        <v>#REF!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421" s="20" t="str">
        <f>Table2[[#This Row],[CONCAT]]&amp;LOWER(SUBSTITUTE(SUBSTITUTE(SUBSTITUTE(Table2[[#This Row],[KET]]&amp;"ARTO MORO"," ",""),")",""),"(",""))</f>
        <v>tipeexjkp235120lsnartomoro</v>
      </c>
      <c r="AD421" s="20" t="e">
        <f>_xlfn.IFNA(MATCH(Table2[[#This Row],[Column2]],[1]!db[NB BM_C_QTY+F],0),"")</f>
        <v>#REF!</v>
      </c>
      <c r="AE421" s="20" t="e">
        <f>_xlfn.IFNA(MATCH(Table2[[#This Row],[Column2]],[2]!Table6[NB BM_C_QTY+F],0),"")</f>
        <v>#REF!</v>
      </c>
      <c r="AF421" s="20" t="e">
        <f>IF(Table2[[#This Row],[NB BM_C_QTY+F]]="",Table2[[#This Row],[KET]],"")</f>
        <v>#REF!</v>
      </c>
      <c r="AG421" s="20" t="e">
        <f>IF(Table2[[#This Row],[Column3]]="","",AJ420)</f>
        <v>#REF!</v>
      </c>
      <c r="AH421" s="20" t="e">
        <f>IF(Table2[[#This Row],[Column3]]="","",AK420)</f>
        <v>#REF!</v>
      </c>
      <c r="AJ421" s="9">
        <v>36</v>
      </c>
      <c r="AK421" s="9" t="s">
        <v>5293</v>
      </c>
    </row>
    <row r="422" spans="1:37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2243</v>
      </c>
      <c r="D422" s="16">
        <v>0</v>
      </c>
      <c r="E422" s="16" t="s">
        <v>2015</v>
      </c>
      <c r="F422" s="16" t="e">
        <f>_xlfn.IFNA(Table2[[#This Row],[NB BM_C_QTY+F]],"")</f>
        <v>#REF!</v>
      </c>
      <c r="G422" s="24">
        <f>IF(Table2[[#This Row],[M5B]]="",Table2[[#This Row],[M5B_h]],SUM(Table2[[#This Row],[M5B_h]],Table2[[#This Row],[M5B]]))</f>
        <v>0</v>
      </c>
      <c r="H422" s="19"/>
      <c r="I422" s="94">
        <f>IF(Table2[[#This Row],[M1A]]="",0,Table2[[#This Row],[M1A]]-Table2[[#This Row],[AWAL]]-Table2[[#This Row],[M1MA]]-Table2[[#This Row],[M1KE]])</f>
        <v>0</v>
      </c>
      <c r="J422" s="94">
        <f>SUMIF(Table6[NB BM_C_QTY+F],Table2[[#This Row],[Column2]],Table6[C])</f>
        <v>0</v>
      </c>
      <c r="K422" s="94">
        <f>-1*SUMIF(Table5[CONCAT],Table2[[#This Row],[Column2]],Table5[3])</f>
        <v>0</v>
      </c>
      <c r="L422" s="19"/>
      <c r="M422" s="17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 t="shared" si="6"/>
        <v>ARTO MORO</v>
      </c>
      <c r="Y422" s="20" t="e">
        <f>IF(Table2[[#This Row],[NB BM_C_QTY+F]]="",Table2[[#This Row],[Column32]],INDEX([1]!db[QTY X],Table2[[#This Row],[NB BM_C_QTY+F]]))</f>
        <v>#REF!</v>
      </c>
      <c r="Z422" s="20" t="e">
        <f>IF(Table2[[#This Row],[NB BM_C_QTY+F]]="",Table2[[#This Row],[Column33]],INDEX([1]!db[STN X],Table2[[#This Row],[NB BM_C_QTY+F]]))</f>
        <v>#REF!</v>
      </c>
      <c r="AA422" s="20" t="e">
        <f>INDEX([1]!db[SUPPLIER],Table2[[#This Row],[NB BM_C_QTY+F]],0)</f>
        <v>#REF!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422" s="20" t="str">
        <f>Table2[[#This Row],[CONCAT]]&amp;LOWER(SUBSTITUTE(SUBSTITUTE(SUBSTITUTE(Table2[[#This Row],[KET]]&amp;"ARTO MORO"," ",""),")",""),"(",""))</f>
        <v>tipeexjks22536lsnartomoro</v>
      </c>
      <c r="AD422" s="20" t="e">
        <f>_xlfn.IFNA(MATCH(Table2[[#This Row],[Column2]],[1]!db[NB BM_C_QTY+F],0),"")</f>
        <v>#REF!</v>
      </c>
      <c r="AE422" s="20" t="e">
        <f>_xlfn.IFNA(MATCH(Table2[[#This Row],[Column2]],[2]!Table6[NB BM_C_QTY+F],0),"")</f>
        <v>#REF!</v>
      </c>
      <c r="AF422" s="20" t="e">
        <f>IF(Table2[[#This Row],[NB BM_C_QTY+F]]="",Table2[[#This Row],[KET]],"")</f>
        <v>#REF!</v>
      </c>
      <c r="AG422" s="20" t="e">
        <f>IF(Table2[[#This Row],[Column3]]="","",AJ421)</f>
        <v>#REF!</v>
      </c>
      <c r="AH422" s="20" t="e">
        <f>IF(Table2[[#This Row],[Column3]]="","",AK421)</f>
        <v>#REF!</v>
      </c>
      <c r="AJ422" s="9">
        <v>48</v>
      </c>
      <c r="AK422" s="9" t="s">
        <v>5293</v>
      </c>
    </row>
    <row r="423" spans="1:37">
      <c r="A423" s="14" t="str">
        <f ca="1">IF(Table2[[#This Row],[TT]]&lt;1,"",(COUNT(INDIRECT("a"&amp;ROW(Table2[[#Headers],[//]])&amp;":a"&amp;ROW()-1))+1))</f>
        <v/>
      </c>
      <c r="B423" s="14">
        <v>1</v>
      </c>
      <c r="C423" s="9" t="s">
        <v>4030</v>
      </c>
      <c r="D423" s="16">
        <v>0</v>
      </c>
      <c r="E423" s="16" t="s">
        <v>2037</v>
      </c>
      <c r="F423" s="16" t="e">
        <f>_xlfn.IFNA(Table2[[#This Row],[NB BM_C_QTY+F]],"")</f>
        <v>#REF!</v>
      </c>
      <c r="G423" s="24">
        <f>IF(Table2[[#This Row],[M5B]]="",Table2[[#This Row],[M5B_h]],SUM(Table2[[#This Row],[M5B_h]],Table2[[#This Row],[M5B]]))</f>
        <v>0</v>
      </c>
      <c r="H423" s="19"/>
      <c r="I423" s="94">
        <f>IF(Table2[[#This Row],[M1A]]="",0,Table2[[#This Row],[M1A]]-Table2[[#This Row],[AWAL]]-Table2[[#This Row],[M1MA]]-Table2[[#This Row],[M1KE]])</f>
        <v>0</v>
      </c>
      <c r="J423" s="94">
        <f>SUMIF(Table6[NB BM_C_QTY+F],Table2[[#This Row],[Column2]],Table6[C])</f>
        <v>0</v>
      </c>
      <c r="K423" s="94">
        <f>-1*SUMIF(Table5[CONCAT],Table2[[#This Row],[Column2]],Table5[3])</f>
        <v>0</v>
      </c>
      <c r="L423" s="19"/>
      <c r="M423" s="17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0</v>
      </c>
      <c r="U423" s="20">
        <f>SUM(Table2[[#This Row],[M2B]],Table2[[#This Row],[M2B_h]])</f>
        <v>0</v>
      </c>
      <c r="V423" s="20">
        <f>SUM(Table2[[#This Row],[M3B]],Table2[[#This Row],[M3B_h]])</f>
        <v>0</v>
      </c>
      <c r="W423" s="20">
        <f>SUM(Table2[[#This Row],[M4B]],Table2[[#This Row],[M4B_h]])</f>
        <v>0</v>
      </c>
      <c r="X423" s="20" t="str">
        <f t="shared" si="6"/>
        <v>ARTO MORO</v>
      </c>
      <c r="Y423" s="20" t="e">
        <f>IF(Table2[[#This Row],[NB BM_C_QTY+F]]="",Table2[[#This Row],[Column32]],INDEX([1]!db[QTY X],Table2[[#This Row],[NB BM_C_QTY+F]]))</f>
        <v>#REF!</v>
      </c>
      <c r="Z423" s="20" t="e">
        <f>IF(Table2[[#This Row],[NB BM_C_QTY+F]]="",Table2[[#This Row],[Column33]],INDEX([1]!db[STN X],Table2[[#This Row],[NB BM_C_QTY+F]]))</f>
        <v>#REF!</v>
      </c>
      <c r="AA423" s="20" t="e">
        <f>INDEX([1]!db[SUPPLIER],Table2[[#This Row],[NB BM_C_QTY+F]],0)</f>
        <v>#REF!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423" s="20" t="str">
        <f>Table2[[#This Row],[CONCAT]]&amp;LOWER(SUBSTITUTE(SUBSTITUTE(SUBSTITUTE(Table2[[#This Row],[KET]]&amp;"ARTO MORO"," ",""),")",""),"(",""))</f>
        <v>tipeexjk0148lsnartomoro</v>
      </c>
      <c r="AD423" s="20" t="e">
        <f>_xlfn.IFNA(MATCH(Table2[[#This Row],[Column2]],[1]!db[NB BM_C_QTY+F],0),"")</f>
        <v>#REF!</v>
      </c>
      <c r="AE423" s="20" t="e">
        <f>_xlfn.IFNA(MATCH(Table2[[#This Row],[Column2]],[2]!Table6[NB BM_C_QTY+F],0),"")</f>
        <v>#REF!</v>
      </c>
      <c r="AF423" s="20" t="e">
        <f>IF(Table2[[#This Row],[NB BM_C_QTY+F]]="",Table2[[#This Row],[KET]],"")</f>
        <v>#REF!</v>
      </c>
      <c r="AG423" s="20" t="e">
        <f>IF(Table2[[#This Row],[Column3]]="","",AJ422)</f>
        <v>#REF!</v>
      </c>
      <c r="AH423" s="20" t="e">
        <f>IF(Table2[[#This Row],[Column3]]="","",AK422)</f>
        <v>#REF!</v>
      </c>
      <c r="AJ423" s="9">
        <v>48</v>
      </c>
      <c r="AK423" s="9" t="s">
        <v>5293</v>
      </c>
    </row>
    <row r="424" spans="1:37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2066</v>
      </c>
      <c r="D424" s="16">
        <v>0</v>
      </c>
      <c r="E424" s="16" t="s">
        <v>2037</v>
      </c>
      <c r="F424" s="16" t="e">
        <f>_xlfn.IFNA(Table2[[#This Row],[NB BM_C_QTY+F]],"")</f>
        <v>#REF!</v>
      </c>
      <c r="G424" s="24">
        <f>IF(Table2[[#This Row],[M5B]]="",Table2[[#This Row],[M5B_h]],SUM(Table2[[#This Row],[M5B_h]],Table2[[#This Row],[M5B]]))</f>
        <v>0</v>
      </c>
      <c r="H424" s="19"/>
      <c r="I424" s="94">
        <f>IF(Table2[[#This Row],[M1A]]="",0,Table2[[#This Row],[M1A]]-Table2[[#This Row],[AWAL]]-Table2[[#This Row],[M1MA]]-Table2[[#This Row],[M1KE]])</f>
        <v>0</v>
      </c>
      <c r="J424" s="94">
        <f>SUMIF(Table6[NB BM_C_QTY+F],Table2[[#This Row],[Column2]],Table6[C])</f>
        <v>0</v>
      </c>
      <c r="K424" s="94">
        <f>-1*SUMIF(Table5[CONCAT],Table2[[#This Row],[Column2]],Table5[3])</f>
        <v>0</v>
      </c>
      <c r="L424" s="19"/>
      <c r="M424" s="17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 t="shared" si="6"/>
        <v>ARTO MORO</v>
      </c>
      <c r="Y424" s="20" t="e">
        <f>IF(Table2[[#This Row],[NB BM_C_QTY+F]]="",Table2[[#This Row],[Column32]],INDEX([1]!db[QTY X],Table2[[#This Row],[NB BM_C_QTY+F]]))</f>
        <v>#REF!</v>
      </c>
      <c r="Z424" s="20" t="e">
        <f>IF(Table2[[#This Row],[NB BM_C_QTY+F]]="",Table2[[#This Row],[Column33]],INDEX([1]!db[STN X],Table2[[#This Row],[NB BM_C_QTY+F]]))</f>
        <v>#REF!</v>
      </c>
      <c r="AA424" s="20" t="e">
        <f>INDEX([1]!db[SUPPLIER],Table2[[#This Row],[NB BM_C_QTY+F]],0)</f>
        <v>#REF!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424" s="20" t="str">
        <f>Table2[[#This Row],[CONCAT]]&amp;LOWER(SUBSTITUTE(SUBSTITUTE(SUBSTITUTE(Table2[[#This Row],[KET]]&amp;"ARTO MORO"," ",""),")",""),"(",""))</f>
        <v>tipeexjk10148lsnartomoro</v>
      </c>
      <c r="AD424" s="20" t="e">
        <f>_xlfn.IFNA(MATCH(Table2[[#This Row],[Column2]],[1]!db[NB BM_C_QTY+F],0),"")</f>
        <v>#REF!</v>
      </c>
      <c r="AE424" s="20" t="e">
        <f>_xlfn.IFNA(MATCH(Table2[[#This Row],[Column2]],[2]!Table6[NB BM_C_QTY+F],0),"")</f>
        <v>#REF!</v>
      </c>
      <c r="AF424" s="20" t="e">
        <f>IF(Table2[[#This Row],[NB BM_C_QTY+F]]="",Table2[[#This Row],[KET]],"")</f>
        <v>#REF!</v>
      </c>
      <c r="AG424" s="20" t="e">
        <f>IF(Table2[[#This Row],[Column3]]="","",AJ423)</f>
        <v>#REF!</v>
      </c>
      <c r="AH424" s="20" t="e">
        <f>IF(Table2[[#This Row],[Column3]]="","",AK423)</f>
        <v>#REF!</v>
      </c>
      <c r="AJ424" s="9">
        <v>48</v>
      </c>
      <c r="AK424" s="9" t="s">
        <v>5293</v>
      </c>
    </row>
    <row r="425" spans="1:37">
      <c r="A425" s="14" t="str">
        <f ca="1">IF(Table2[[#This Row],[TT]]&lt;1,"",(COUNT(INDIRECT("a"&amp;ROW(Table2[[#Headers],[//]])&amp;":a"&amp;ROW()-1))+1))</f>
        <v/>
      </c>
      <c r="B425" s="14">
        <v>1</v>
      </c>
      <c r="C425" s="9" t="s">
        <v>2097</v>
      </c>
      <c r="D425" s="16">
        <v>0</v>
      </c>
      <c r="E425" s="16" t="s">
        <v>2037</v>
      </c>
      <c r="F425" s="16" t="e">
        <f>_xlfn.IFNA(Table2[[#This Row],[NB BM_C_QTY+F]],"")</f>
        <v>#REF!</v>
      </c>
      <c r="G425" s="24">
        <f>IF(Table2[[#This Row],[M5B]]="",Table2[[#This Row],[M5B_h]],SUM(Table2[[#This Row],[M5B_h]],Table2[[#This Row],[M5B]]))</f>
        <v>0</v>
      </c>
      <c r="H425" s="19"/>
      <c r="I425" s="94">
        <f>IF(Table2[[#This Row],[M1A]]="",0,Table2[[#This Row],[M1A]]-Table2[[#This Row],[AWAL]]-Table2[[#This Row],[M1MA]]-Table2[[#This Row],[M1KE]])</f>
        <v>0</v>
      </c>
      <c r="J425" s="94">
        <f>SUMIF(Table6[NB BM_C_QTY+F],Table2[[#This Row],[Column2]],Table6[C])</f>
        <v>0</v>
      </c>
      <c r="K425" s="94">
        <f>-1*SUMIF(Table5[CONCAT],Table2[[#This Row],[Column2]],Table5[3])</f>
        <v>0</v>
      </c>
      <c r="L425" s="19"/>
      <c r="M425" s="17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0</v>
      </c>
      <c r="U425" s="20">
        <f>SUM(Table2[[#This Row],[M2B]],Table2[[#This Row],[M2B_h]])</f>
        <v>0</v>
      </c>
      <c r="V425" s="20">
        <f>SUM(Table2[[#This Row],[M3B]],Table2[[#This Row],[M3B_h]])</f>
        <v>0</v>
      </c>
      <c r="W425" s="20">
        <f>SUM(Table2[[#This Row],[M4B]],Table2[[#This Row],[M4B_h]])</f>
        <v>0</v>
      </c>
      <c r="X425" s="20" t="str">
        <f t="shared" si="6"/>
        <v>ARTO MORO</v>
      </c>
      <c r="Y425" s="20" t="e">
        <f>IF(Table2[[#This Row],[NB BM_C_QTY+F]]="",Table2[[#This Row],[Column32]],INDEX([1]!db[QTY X],Table2[[#This Row],[NB BM_C_QTY+F]]))</f>
        <v>#REF!</v>
      </c>
      <c r="Z425" s="20" t="e">
        <f>IF(Table2[[#This Row],[NB BM_C_QTY+F]]="",Table2[[#This Row],[Column33]],INDEX([1]!db[STN X],Table2[[#This Row],[NB BM_C_QTY+F]]))</f>
        <v>#REF!</v>
      </c>
      <c r="AA425" s="20" t="e">
        <f>INDEX([1]!db[SUPPLIER],Table2[[#This Row],[NB BM_C_QTY+F]],0)</f>
        <v>#REF!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425" s="20" t="str">
        <f>Table2[[#This Row],[CONCAT]]&amp;LOWER(SUBSTITUTE(SUBSTITUTE(SUBSTITUTE(Table2[[#This Row],[KET]]&amp;"ARTO MORO"," ",""),")",""),"(",""))</f>
        <v>tipeexjk101a48lsnartomoro</v>
      </c>
      <c r="AD425" s="20" t="e">
        <f>_xlfn.IFNA(MATCH(Table2[[#This Row],[Column2]],[1]!db[NB BM_C_QTY+F],0),"")</f>
        <v>#REF!</v>
      </c>
      <c r="AE425" s="20" t="e">
        <f>_xlfn.IFNA(MATCH(Table2[[#This Row],[Column2]],[2]!Table6[NB BM_C_QTY+F],0),"")</f>
        <v>#REF!</v>
      </c>
      <c r="AF425" s="20" t="e">
        <f>IF(Table2[[#This Row],[NB BM_C_QTY+F]]="",Table2[[#This Row],[KET]],"")</f>
        <v>#REF!</v>
      </c>
      <c r="AG425" s="20" t="e">
        <f>IF(Table2[[#This Row],[Column3]]="","",AJ424)</f>
        <v>#REF!</v>
      </c>
      <c r="AH425" s="20" t="e">
        <f>IF(Table2[[#This Row],[Column3]]="","",AK424)</f>
        <v>#REF!</v>
      </c>
      <c r="AJ425" s="9">
        <v>36</v>
      </c>
      <c r="AK425" s="9" t="s">
        <v>5293</v>
      </c>
    </row>
    <row r="426" spans="1:37">
      <c r="A426" s="14" t="str">
        <f ca="1">IF(Table2[[#This Row],[TT]]&lt;1,"",(COUNT(INDIRECT("a"&amp;ROW(Table2[[#Headers],[//]])&amp;":a"&amp;ROW()-1))+1))</f>
        <v/>
      </c>
      <c r="B426" s="14">
        <v>1</v>
      </c>
      <c r="C426" s="9" t="s">
        <v>4502</v>
      </c>
      <c r="D426" s="16">
        <v>0</v>
      </c>
      <c r="E426" s="16" t="s">
        <v>2015</v>
      </c>
      <c r="F426" s="16" t="e">
        <f>_xlfn.IFNA(Table2[[#This Row],[NB BM_C_QTY+F]],"")</f>
        <v>#REF!</v>
      </c>
      <c r="G426" s="24">
        <f>IF(Table2[[#This Row],[M5B]]="",Table2[[#This Row],[M5B_h]],SUM(Table2[[#This Row],[M5B_h]],Table2[[#This Row],[M5B]]))</f>
        <v>0</v>
      </c>
      <c r="H426" s="19"/>
      <c r="I426" s="94">
        <f>IF(Table2[[#This Row],[M1A]]="",0,Table2[[#This Row],[M1A]]-Table2[[#This Row],[AWAL]]-Table2[[#This Row],[M1MA]]-Table2[[#This Row],[M1KE]])</f>
        <v>0</v>
      </c>
      <c r="J426" s="94">
        <f>SUMIF(Table6[NB BM_C_QTY+F],Table2[[#This Row],[Column2]],Table6[C])</f>
        <v>0</v>
      </c>
      <c r="K426" s="94">
        <f>-1*SUMIF(Table5[CONCAT],Table2[[#This Row],[Column2]],Table5[3])</f>
        <v>0</v>
      </c>
      <c r="L426" s="19"/>
      <c r="M426" s="17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0</v>
      </c>
      <c r="U426" s="20">
        <f>SUM(Table2[[#This Row],[M2B]],Table2[[#This Row],[M2B_h]])</f>
        <v>0</v>
      </c>
      <c r="V426" s="20">
        <f>SUM(Table2[[#This Row],[M3B]],Table2[[#This Row],[M3B_h]])</f>
        <v>0</v>
      </c>
      <c r="W426" s="20">
        <f>SUM(Table2[[#This Row],[M4B]],Table2[[#This Row],[M4B_h]])</f>
        <v>0</v>
      </c>
      <c r="X426" s="20" t="str">
        <f t="shared" si="6"/>
        <v>ARTO MORO</v>
      </c>
      <c r="Y426" s="20" t="e">
        <f>IF(Table2[[#This Row],[NB BM_C_QTY+F]]="",Table2[[#This Row],[Column32]],INDEX([1]!db[QTY X],Table2[[#This Row],[NB BM_C_QTY+F]]))</f>
        <v>#REF!</v>
      </c>
      <c r="Z426" s="20" t="e">
        <f>IF(Table2[[#This Row],[NB BM_C_QTY+F]]="",Table2[[#This Row],[Column33]],INDEX([1]!db[STN X],Table2[[#This Row],[NB BM_C_QTY+F]]))</f>
        <v>#REF!</v>
      </c>
      <c r="AA426" s="20" t="e">
        <f>INDEX([1]!db[SUPPLIER],Table2[[#This Row],[NB BM_C_QTY+F]],0)</f>
        <v>#REF!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26" s="20" t="str">
        <f>Table2[[#This Row],[CONCAT]]&amp;LOWER(SUBSTITUTE(SUBSTITUTE(SUBSTITUTE(Table2[[#This Row],[KET]]&amp;"ARTO MORO"," ",""),")",""),"(",""))</f>
        <v>tipeexkenko01fancymix36lsnartomoro</v>
      </c>
      <c r="AD426" s="20" t="e">
        <f>_xlfn.IFNA(MATCH(Table2[[#This Row],[Column2]],[1]!db[NB BM_C_QTY+F],0),"")</f>
        <v>#REF!</v>
      </c>
      <c r="AE426" s="20" t="e">
        <f>_xlfn.IFNA(MATCH(Table2[[#This Row],[Column2]],[2]!Table6[NB BM_C_QTY+F],0),"")</f>
        <v>#REF!</v>
      </c>
      <c r="AF426" s="20" t="e">
        <f>IF(Table2[[#This Row],[NB BM_C_QTY+F]]="",Table2[[#This Row],[KET]],"")</f>
        <v>#REF!</v>
      </c>
      <c r="AG426" s="20" t="e">
        <f>IF(Table2[[#This Row],[Column3]]="","",AJ425)</f>
        <v>#REF!</v>
      </c>
      <c r="AH426" s="20" t="e">
        <f>IF(Table2[[#This Row],[Column3]]="","",AK425)</f>
        <v>#REF!</v>
      </c>
      <c r="AJ426" s="9">
        <v>36</v>
      </c>
      <c r="AK426" s="9" t="s">
        <v>5293</v>
      </c>
    </row>
    <row r="427" spans="1:37">
      <c r="A427" s="14" t="str">
        <f ca="1">IF(Table2[[#This Row],[TT]]&lt;1,"",(COUNT(INDIRECT("a"&amp;ROW(Table2[[#Headers],[//]])&amp;":a"&amp;ROW()-1))+1))</f>
        <v/>
      </c>
      <c r="B427" s="14">
        <v>1</v>
      </c>
      <c r="C427" s="9" t="s">
        <v>2702</v>
      </c>
      <c r="D427" s="16">
        <v>0</v>
      </c>
      <c r="E427" s="16" t="s">
        <v>2015</v>
      </c>
      <c r="F427" s="16" t="e">
        <f>_xlfn.IFNA(Table2[[#This Row],[NB BM_C_QTY+F]],"")</f>
        <v>#REF!</v>
      </c>
      <c r="G427" s="24">
        <f>IF(Table2[[#This Row],[M5B]]="",Table2[[#This Row],[M5B_h]],SUM(Table2[[#This Row],[M5B_h]],Table2[[#This Row],[M5B]]))</f>
        <v>0</v>
      </c>
      <c r="H427" s="19"/>
      <c r="I427" s="94">
        <f>IF(Table2[[#This Row],[M1A]]="",0,Table2[[#This Row],[M1A]]-Table2[[#This Row],[AWAL]]-Table2[[#This Row],[M1MA]]-Table2[[#This Row],[M1KE]])</f>
        <v>0</v>
      </c>
      <c r="J427" s="94">
        <f>SUMIF(Table6[NB BM_C_QTY+F],Table2[[#This Row],[Column2]],Table6[C])</f>
        <v>0</v>
      </c>
      <c r="K427" s="94">
        <f>-1*SUMIF(Table5[CONCAT],Table2[[#This Row],[Column2]],Table5[3])</f>
        <v>0</v>
      </c>
      <c r="L427" s="19"/>
      <c r="M427" s="17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P427" s="25"/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0</v>
      </c>
      <c r="U427" s="20">
        <f>SUM(Table2[[#This Row],[M2B]],Table2[[#This Row],[M2B_h]])</f>
        <v>0</v>
      </c>
      <c r="V427" s="20">
        <f>SUM(Table2[[#This Row],[M3B]],Table2[[#This Row],[M3B_h]])</f>
        <v>0</v>
      </c>
      <c r="W427" s="20">
        <f>SUM(Table2[[#This Row],[M4B]],Table2[[#This Row],[M4B_h]])</f>
        <v>0</v>
      </c>
      <c r="X427" s="20" t="str">
        <f t="shared" si="6"/>
        <v>ARTO MORO</v>
      </c>
      <c r="Y427" s="20" t="e">
        <f>IF(Table2[[#This Row],[NB BM_C_QTY+F]]="",Table2[[#This Row],[Column32]],INDEX([1]!db[QTY X],Table2[[#This Row],[NB BM_C_QTY+F]]))</f>
        <v>#REF!</v>
      </c>
      <c r="Z427" s="20" t="e">
        <f>IF(Table2[[#This Row],[NB BM_C_QTY+F]]="",Table2[[#This Row],[Column33]],INDEX([1]!db[STN X],Table2[[#This Row],[NB BM_C_QTY+F]]))</f>
        <v>#REF!</v>
      </c>
      <c r="AA427" s="20" t="e">
        <f>INDEX([1]!db[SUPPLIER],Table2[[#This Row],[NB BM_C_QTY+F]],0)</f>
        <v>#REF!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27" s="20" t="str">
        <f>Table2[[#This Row],[CONCAT]]&amp;LOWER(SUBSTITUTE(SUBSTITUTE(SUBSTITUTE(Table2[[#This Row],[KET]]&amp;"ARTO MORO"," ",""),")",""),"(",""))</f>
        <v>tipeexkenko210sl36lsnartomoro</v>
      </c>
      <c r="AD427" s="20" t="e">
        <f>_xlfn.IFNA(MATCH(Table2[[#This Row],[Column2]],[1]!db[NB BM_C_QTY+F],0),"")</f>
        <v>#REF!</v>
      </c>
      <c r="AE427" s="20" t="e">
        <f>_xlfn.IFNA(MATCH(Table2[[#This Row],[Column2]],[2]!Table6[NB BM_C_QTY+F],0),"")</f>
        <v>#REF!</v>
      </c>
      <c r="AF427" s="20" t="e">
        <f>IF(Table2[[#This Row],[NB BM_C_QTY+F]]="",Table2[[#This Row],[KET]],"")</f>
        <v>#REF!</v>
      </c>
      <c r="AG427" s="20" t="e">
        <f>IF(Table2[[#This Row],[Column3]]="","",AJ426)</f>
        <v>#REF!</v>
      </c>
      <c r="AH427" s="20" t="e">
        <f>IF(Table2[[#This Row],[Column3]]="","",AK426)</f>
        <v>#REF!</v>
      </c>
      <c r="AJ427" s="9">
        <v>48</v>
      </c>
      <c r="AK427" s="9" t="s">
        <v>5293</v>
      </c>
    </row>
    <row r="428" spans="1:37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64</v>
      </c>
      <c r="D428" s="16">
        <v>0</v>
      </c>
      <c r="E428" s="16" t="s">
        <v>2037</v>
      </c>
      <c r="F428" s="16" t="e">
        <f>_xlfn.IFNA(Table2[[#This Row],[NB BM_C_QTY+F]],"")</f>
        <v>#REF!</v>
      </c>
      <c r="G428" s="24">
        <f>IF(Table2[[#This Row],[M5B]]="",Table2[[#This Row],[M5B_h]],SUM(Table2[[#This Row],[M5B_h]],Table2[[#This Row],[M5B]]))</f>
        <v>0</v>
      </c>
      <c r="H428" s="19"/>
      <c r="I428" s="94">
        <f>IF(Table2[[#This Row],[M1A]]="",0,Table2[[#This Row],[M1A]]-Table2[[#This Row],[AWAL]]-Table2[[#This Row],[M1MA]]-Table2[[#This Row],[M1KE]])</f>
        <v>0</v>
      </c>
      <c r="J428" s="94">
        <f>SUMIF(Table6[NB BM_C_QTY+F],Table2[[#This Row],[Column2]],Table6[C])</f>
        <v>0</v>
      </c>
      <c r="K428" s="94">
        <f>-1*SUMIF(Table5[CONCAT],Table2[[#This Row],[Column2]],Table5[3])</f>
        <v>0</v>
      </c>
      <c r="L428" s="19"/>
      <c r="M428" s="17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25"/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0</v>
      </c>
      <c r="U428" s="20">
        <f>SUM(Table2[[#This Row],[M2B]],Table2[[#This Row],[M2B_h]])</f>
        <v>0</v>
      </c>
      <c r="V428" s="20">
        <f>SUM(Table2[[#This Row],[M3B]],Table2[[#This Row],[M3B_h]])</f>
        <v>0</v>
      </c>
      <c r="W428" s="20">
        <f>SUM(Table2[[#This Row],[M4B]],Table2[[#This Row],[M4B_h]])</f>
        <v>0</v>
      </c>
      <c r="X428" s="20" t="str">
        <f t="shared" si="6"/>
        <v>ARTO MORO</v>
      </c>
      <c r="Y428" s="20" t="e">
        <f>IF(Table2[[#This Row],[NB BM_C_QTY+F]]="",Table2[[#This Row],[Column32]],INDEX([1]!db[QTY X],Table2[[#This Row],[NB BM_C_QTY+F]]))</f>
        <v>#REF!</v>
      </c>
      <c r="Z428" s="20" t="e">
        <f>IF(Table2[[#This Row],[NB BM_C_QTY+F]]="",Table2[[#This Row],[Column33]],INDEX([1]!db[STN X],Table2[[#This Row],[NB BM_C_QTY+F]]))</f>
        <v>#REF!</v>
      </c>
      <c r="AA428" s="20" t="e">
        <f>INDEX([1]!db[SUPPLIER],Table2[[#This Row],[NB BM_C_QTY+F]],0)</f>
        <v>#REF!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28" s="20" t="str">
        <f>Table2[[#This Row],[CONCAT]]&amp;LOWER(SUBSTITUTE(SUBSTITUTE(SUBSTITUTE(Table2[[#This Row],[KET]]&amp;"ARTO MORO"," ",""),")",""),"(",""))</f>
        <v>tipeexkenko30648lsnartomoro</v>
      </c>
      <c r="AD428" s="20" t="e">
        <f>_xlfn.IFNA(MATCH(Table2[[#This Row],[Column2]],[1]!db[NB BM_C_QTY+F],0),"")</f>
        <v>#REF!</v>
      </c>
      <c r="AE428" s="20" t="e">
        <f>_xlfn.IFNA(MATCH(Table2[[#This Row],[Column2]],[2]!Table6[NB BM_C_QTY+F],0),"")</f>
        <v>#REF!</v>
      </c>
      <c r="AF428" s="20" t="e">
        <f>IF(Table2[[#This Row],[NB BM_C_QTY+F]]="",Table2[[#This Row],[KET]],"")</f>
        <v>#REF!</v>
      </c>
      <c r="AG428" s="20" t="e">
        <f>IF(Table2[[#This Row],[Column3]]="","",AJ427)</f>
        <v>#REF!</v>
      </c>
      <c r="AH428" s="20" t="e">
        <f>IF(Table2[[#This Row],[Column3]]="","",AK427)</f>
        <v>#REF!</v>
      </c>
      <c r="AJ428" s="9">
        <v>48</v>
      </c>
      <c r="AK428" s="9" t="s">
        <v>5293</v>
      </c>
    </row>
    <row r="429" spans="1:37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2762</v>
      </c>
      <c r="D429" s="16">
        <v>0</v>
      </c>
      <c r="E429" s="16" t="s">
        <v>2037</v>
      </c>
      <c r="F429" s="16" t="e">
        <f>_xlfn.IFNA(Table2[[#This Row],[NB BM_C_QTY+F]],"")</f>
        <v>#REF!</v>
      </c>
      <c r="G429" s="24">
        <f>IF(Table2[[#This Row],[M5B]]="",Table2[[#This Row],[M5B_h]],SUM(Table2[[#This Row],[M5B_h]],Table2[[#This Row],[M5B]]))</f>
        <v>0</v>
      </c>
      <c r="H429" s="19"/>
      <c r="I429" s="94">
        <f>IF(Table2[[#This Row],[M1A]]="",0,Table2[[#This Row],[M1A]]-Table2[[#This Row],[AWAL]]-Table2[[#This Row],[M1MA]]-Table2[[#This Row],[M1KE]])</f>
        <v>0</v>
      </c>
      <c r="J429" s="94">
        <f>SUMIF(Table6[NB BM_C_QTY+F],Table2[[#This Row],[Column2]],Table6[C])</f>
        <v>0</v>
      </c>
      <c r="K429" s="94">
        <f>-1*SUMIF(Table5[CONCAT],Table2[[#This Row],[Column2]],Table5[3])</f>
        <v>0</v>
      </c>
      <c r="L429" s="19"/>
      <c r="M429" s="17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 t="shared" si="6"/>
        <v>ARTO MORO</v>
      </c>
      <c r="Y429" s="20" t="e">
        <f>IF(Table2[[#This Row],[NB BM_C_QTY+F]]="",Table2[[#This Row],[Column32]],INDEX([1]!db[QTY X],Table2[[#This Row],[NB BM_C_QTY+F]]))</f>
        <v>#REF!</v>
      </c>
      <c r="Z429" s="20" t="e">
        <f>IF(Table2[[#This Row],[NB BM_C_QTY+F]]="",Table2[[#This Row],[Column33]],INDEX([1]!db[STN X],Table2[[#This Row],[NB BM_C_QTY+F]]))</f>
        <v>#REF!</v>
      </c>
      <c r="AA429" s="20" t="e">
        <f>INDEX([1]!db[SUPPLIER],Table2[[#This Row],[NB BM_C_QTY+F]],0)</f>
        <v>#REF!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29" s="20" t="str">
        <f>Table2[[#This Row],[CONCAT]]&amp;LOWER(SUBSTITUTE(SUBSTITUTE(SUBSTITUTE(Table2[[#This Row],[KET]]&amp;"ARTO MORO"," ",""),")",""),"(",""))</f>
        <v>tipeexkenko310sl48lsnartomoro</v>
      </c>
      <c r="AD429" s="20" t="e">
        <f>_xlfn.IFNA(MATCH(Table2[[#This Row],[Column2]],[1]!db[NB BM_C_QTY+F],0),"")</f>
        <v>#REF!</v>
      </c>
      <c r="AE429" s="20" t="e">
        <f>_xlfn.IFNA(MATCH(Table2[[#This Row],[Column2]],[2]!Table6[NB BM_C_QTY+F],0),"")</f>
        <v>#REF!</v>
      </c>
      <c r="AF429" s="20" t="e">
        <f>IF(Table2[[#This Row],[NB BM_C_QTY+F]]="",Table2[[#This Row],[KET]],"")</f>
        <v>#REF!</v>
      </c>
      <c r="AG429" s="20" t="e">
        <f>IF(Table2[[#This Row],[Column3]]="","",AJ428)</f>
        <v>#REF!</v>
      </c>
      <c r="AH429" s="20" t="e">
        <f>IF(Table2[[#This Row],[Column3]]="","",AK428)</f>
        <v>#REF!</v>
      </c>
      <c r="AJ429" s="9">
        <v>48</v>
      </c>
      <c r="AK429" s="9" t="s">
        <v>5293</v>
      </c>
    </row>
    <row r="430" spans="1:37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3546</v>
      </c>
      <c r="D430" s="16">
        <v>0</v>
      </c>
      <c r="E430" s="16" t="s">
        <v>2037</v>
      </c>
      <c r="F430" s="16" t="e">
        <f>_xlfn.IFNA(Table2[[#This Row],[NB BM_C_QTY+F]],"")</f>
        <v>#REF!</v>
      </c>
      <c r="G430" s="24">
        <f>IF(Table2[[#This Row],[M5B]]="",Table2[[#This Row],[M5B_h]],SUM(Table2[[#This Row],[M5B_h]],Table2[[#This Row],[M5B]]))</f>
        <v>0</v>
      </c>
      <c r="H430" s="19"/>
      <c r="I430" s="94">
        <f>IF(Table2[[#This Row],[M1A]]="",0,Table2[[#This Row],[M1A]]-Table2[[#This Row],[AWAL]]-Table2[[#This Row],[M1MA]]-Table2[[#This Row],[M1KE]])</f>
        <v>0</v>
      </c>
      <c r="J430" s="94">
        <f>SUMIF(Table6[NB BM_C_QTY+F],Table2[[#This Row],[Column2]],Table6[C])</f>
        <v>0</v>
      </c>
      <c r="K430" s="94">
        <f>-1*SUMIF(Table5[CONCAT],Table2[[#This Row],[Column2]],Table5[3])</f>
        <v>0</v>
      </c>
      <c r="L430" s="19"/>
      <c r="M430" s="17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P430" s="25"/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 t="shared" si="6"/>
        <v>ARTO MORO</v>
      </c>
      <c r="Y430" s="20" t="e">
        <f>IF(Table2[[#This Row],[NB BM_C_QTY+F]]="",Table2[[#This Row],[Column32]],INDEX([1]!db[QTY X],Table2[[#This Row],[NB BM_C_QTY+F]]))</f>
        <v>#REF!</v>
      </c>
      <c r="Z430" s="20" t="e">
        <f>IF(Table2[[#This Row],[NB BM_C_QTY+F]]="",Table2[[#This Row],[Column33]],INDEX([1]!db[STN X],Table2[[#This Row],[NB BM_C_QTY+F]]))</f>
        <v>#REF!</v>
      </c>
      <c r="AA430" s="20" t="e">
        <f>INDEX([1]!db[SUPPLIER],Table2[[#This Row],[NB BM_C_QTY+F]],0)</f>
        <v>#REF!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30" s="20" t="str">
        <f>Table2[[#This Row],[CONCAT]]&amp;LOWER(SUBSTITUTE(SUBSTITUTE(SUBSTITUTE(Table2[[#This Row],[KET]]&amp;"ARTO MORO"," ",""),")",""),"(",""))</f>
        <v>tipeexkenko63448lsnartomoro</v>
      </c>
      <c r="AD430" s="20" t="e">
        <f>_xlfn.IFNA(MATCH(Table2[[#This Row],[Column2]],[1]!db[NB BM_C_QTY+F],0),"")</f>
        <v>#REF!</v>
      </c>
      <c r="AE430" s="20" t="e">
        <f>_xlfn.IFNA(MATCH(Table2[[#This Row],[Column2]],[2]!Table6[NB BM_C_QTY+F],0),"")</f>
        <v>#REF!</v>
      </c>
      <c r="AF430" s="20" t="e">
        <f>IF(Table2[[#This Row],[NB BM_C_QTY+F]]="",Table2[[#This Row],[KET]],"")</f>
        <v>#REF!</v>
      </c>
      <c r="AG430" s="20" t="e">
        <f>IF(Table2[[#This Row],[Column3]]="","",AJ429)</f>
        <v>#REF!</v>
      </c>
      <c r="AH430" s="20" t="e">
        <f>IF(Table2[[#This Row],[Column3]]="","",AK429)</f>
        <v>#REF!</v>
      </c>
      <c r="AJ430" s="9">
        <v>48</v>
      </c>
      <c r="AK430" s="9" t="s">
        <v>5293</v>
      </c>
    </row>
    <row r="431" spans="1:37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3634</v>
      </c>
      <c r="D431" s="16">
        <v>0</v>
      </c>
      <c r="E431" s="16" t="s">
        <v>2037</v>
      </c>
      <c r="F431" s="16" t="e">
        <f>_xlfn.IFNA(Table2[[#This Row],[NB BM_C_QTY+F]],"")</f>
        <v>#REF!</v>
      </c>
      <c r="G431" s="24">
        <f>IF(Table2[[#This Row],[M5B]]="",Table2[[#This Row],[M5B_h]],SUM(Table2[[#This Row],[M5B_h]],Table2[[#This Row],[M5B]]))</f>
        <v>0</v>
      </c>
      <c r="H431" s="19"/>
      <c r="I431" s="94">
        <f>IF(Table2[[#This Row],[M1A]]="",0,Table2[[#This Row],[M1A]]-Table2[[#This Row],[AWAL]]-Table2[[#This Row],[M1MA]]-Table2[[#This Row],[M1KE]])</f>
        <v>0</v>
      </c>
      <c r="J431" s="94">
        <f>SUMIF(Table6[NB BM_C_QTY+F],Table2[[#This Row],[Column2]],Table6[C])</f>
        <v>0</v>
      </c>
      <c r="K431" s="94">
        <f>-1*SUMIF(Table5[CONCAT],Table2[[#This Row],[Column2]],Table5[3])</f>
        <v>0</v>
      </c>
      <c r="L431" s="19"/>
      <c r="M431" s="17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 t="shared" si="6"/>
        <v>ARTO MORO</v>
      </c>
      <c r="Y431" s="20" t="e">
        <f>IF(Table2[[#This Row],[NB BM_C_QTY+F]]="",Table2[[#This Row],[Column32]],INDEX([1]!db[QTY X],Table2[[#This Row],[NB BM_C_QTY+F]]))</f>
        <v>#REF!</v>
      </c>
      <c r="Z431" s="20" t="e">
        <f>IF(Table2[[#This Row],[NB BM_C_QTY+F]]="",Table2[[#This Row],[Column33]],INDEX([1]!db[STN X],Table2[[#This Row],[NB BM_C_QTY+F]]))</f>
        <v>#REF!</v>
      </c>
      <c r="AA431" s="20" t="e">
        <f>INDEX([1]!db[SUPPLIER],Table2[[#This Row],[NB BM_C_QTY+F]],0)</f>
        <v>#REF!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31" s="20" t="str">
        <f>Table2[[#This Row],[CONCAT]]&amp;LOWER(SUBSTITUTE(SUBSTITUTE(SUBSTITUTE(Table2[[#This Row],[KET]]&amp;"ARTO MORO"," ",""),")",""),"(",""))</f>
        <v>tipeexkenko80248lsnartomoro</v>
      </c>
      <c r="AD431" s="20" t="e">
        <f>_xlfn.IFNA(MATCH(Table2[[#This Row],[Column2]],[1]!db[NB BM_C_QTY+F],0),"")</f>
        <v>#REF!</v>
      </c>
      <c r="AE431" s="20" t="e">
        <f>_xlfn.IFNA(MATCH(Table2[[#This Row],[Column2]],[2]!Table6[NB BM_C_QTY+F],0),"")</f>
        <v>#REF!</v>
      </c>
      <c r="AF431" s="20" t="e">
        <f>IF(Table2[[#This Row],[NB BM_C_QTY+F]]="",Table2[[#This Row],[KET]],"")</f>
        <v>#REF!</v>
      </c>
      <c r="AG431" s="20" t="e">
        <f>IF(Table2[[#This Row],[Column3]]="","",AJ430)</f>
        <v>#REF!</v>
      </c>
      <c r="AH431" s="20" t="e">
        <f>IF(Table2[[#This Row],[Column3]]="","",AK430)</f>
        <v>#REF!</v>
      </c>
      <c r="AJ431" s="9">
        <v>36</v>
      </c>
      <c r="AK431" s="9" t="s">
        <v>5293</v>
      </c>
    </row>
    <row r="432" spans="1:37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4208</v>
      </c>
      <c r="D432" s="16">
        <v>0</v>
      </c>
      <c r="E432" s="16" t="s">
        <v>2015</v>
      </c>
      <c r="F432" s="16" t="e">
        <f>_xlfn.IFNA(Table2[[#This Row],[NB BM_C_QTY+F]],"")</f>
        <v>#REF!</v>
      </c>
      <c r="G432" s="24">
        <f>IF(Table2[[#This Row],[M5B]]="",Table2[[#This Row],[M5B_h]],SUM(Table2[[#This Row],[M5B_h]],Table2[[#This Row],[M5B]]))</f>
        <v>0</v>
      </c>
      <c r="H432" s="19"/>
      <c r="I432" s="94">
        <f>IF(Table2[[#This Row],[M1A]]="",0,Table2[[#This Row],[M1A]]-Table2[[#This Row],[AWAL]]-Table2[[#This Row],[M1MA]]-Table2[[#This Row],[M1KE]])</f>
        <v>0</v>
      </c>
      <c r="J432" s="94">
        <f>SUMIF(Table6[NB BM_C_QTY+F],Table2[[#This Row],[Column2]],Table6[C])</f>
        <v>0</v>
      </c>
      <c r="K432" s="94">
        <f>-1*SUMIF(Table5[CONCAT],Table2[[#This Row],[Column2]],Table5[3])</f>
        <v>0</v>
      </c>
      <c r="L432" s="19"/>
      <c r="M432" s="17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 t="shared" si="6"/>
        <v>ARTO MORO</v>
      </c>
      <c r="Y432" s="20" t="e">
        <f>IF(Table2[[#This Row],[NB BM_C_QTY+F]]="",Table2[[#This Row],[Column32]],INDEX([1]!db[QTY X],Table2[[#This Row],[NB BM_C_QTY+F]]))</f>
        <v>#REF!</v>
      </c>
      <c r="Z432" s="20" t="e">
        <f>IF(Table2[[#This Row],[NB BM_C_QTY+F]]="",Table2[[#This Row],[Column33]],INDEX([1]!db[STN X],Table2[[#This Row],[NB BM_C_QTY+F]]))</f>
        <v>#REF!</v>
      </c>
      <c r="AA432" s="20" t="e">
        <f>INDEX([1]!db[SUPPLIER],Table2[[#This Row],[NB BM_C_QTY+F]],0)</f>
        <v>#REF!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32" s="20" t="str">
        <f>Table2[[#This Row],[CONCAT]]&amp;LOWER(SUBSTITUTE(SUBSTITUTE(SUBSTITUTE(Table2[[#This Row],[KET]]&amp;"ARTO MORO"," ",""),")",""),"(",""))</f>
        <v>tipeexkenko82336lsnartomoro</v>
      </c>
      <c r="AD432" s="20" t="e">
        <f>_xlfn.IFNA(MATCH(Table2[[#This Row],[Column2]],[1]!db[NB BM_C_QTY+F],0),"")</f>
        <v>#REF!</v>
      </c>
      <c r="AE432" s="20" t="e">
        <f>_xlfn.IFNA(MATCH(Table2[[#This Row],[Column2]],[2]!Table6[NB BM_C_QTY+F],0),"")</f>
        <v>#REF!</v>
      </c>
      <c r="AF432" s="20" t="e">
        <f>IF(Table2[[#This Row],[NB BM_C_QTY+F]]="",Table2[[#This Row],[KET]],"")</f>
        <v>#REF!</v>
      </c>
      <c r="AG432" s="20" t="e">
        <f>IF(Table2[[#This Row],[Column3]]="","",AJ431)</f>
        <v>#REF!</v>
      </c>
      <c r="AH432" s="20" t="e">
        <f>IF(Table2[[#This Row],[Column3]]="","",AK431)</f>
        <v>#REF!</v>
      </c>
      <c r="AJ432" s="9">
        <v>48</v>
      </c>
      <c r="AK432" s="9" t="s">
        <v>5293</v>
      </c>
    </row>
    <row r="433" spans="1:37">
      <c r="A433" s="14" t="str">
        <f ca="1">IF(Table2[[#This Row],[TT]]&lt;1,"",(COUNT(INDIRECT("a"&amp;ROW(Table2[[#Headers],[//]])&amp;":a"&amp;ROW()-1))+1))</f>
        <v/>
      </c>
      <c r="B433" s="14">
        <v>1</v>
      </c>
      <c r="C433" s="9" t="s">
        <v>3696</v>
      </c>
      <c r="D433" s="16">
        <v>0</v>
      </c>
      <c r="E433" s="16" t="s">
        <v>2037</v>
      </c>
      <c r="F433" s="16" t="e">
        <f>_xlfn.IFNA(Table2[[#This Row],[NB BM_C_QTY+F]],"")</f>
        <v>#REF!</v>
      </c>
      <c r="G433" s="24">
        <f>IF(Table2[[#This Row],[M5B]]="",Table2[[#This Row],[M5B_h]],SUM(Table2[[#This Row],[M5B_h]],Table2[[#This Row],[M5B]]))</f>
        <v>0</v>
      </c>
      <c r="H433" s="19"/>
      <c r="I433" s="94">
        <f>IF(Table2[[#This Row],[M1A]]="",0,Table2[[#This Row],[M1A]]-Table2[[#This Row],[AWAL]]-Table2[[#This Row],[M1MA]]-Table2[[#This Row],[M1KE]])</f>
        <v>0</v>
      </c>
      <c r="J433" s="94">
        <f>SUMIF(Table6[NB BM_C_QTY+F],Table2[[#This Row],[Column2]],Table6[C])</f>
        <v>0</v>
      </c>
      <c r="K433" s="94">
        <f>-1*SUMIF(Table5[CONCAT],Table2[[#This Row],[Column2]],Table5[3])</f>
        <v>0</v>
      </c>
      <c r="L433" s="19"/>
      <c r="M433" s="17" t="str">
        <f>IF(Table2[[#This Row],[M2A]]="","",SUM(Table2[[#This Row],[M2A]]-Table2[[#This Row],[M2B_h]]))</f>
        <v/>
      </c>
      <c r="O433" s="17" t="str">
        <f>IF(Table2[[#This Row],[M3A]]="","",SUM(Table2[[#This Row],[M3A]]-Table2[[#This Row],[M3B_h]]))</f>
        <v/>
      </c>
      <c r="P433" s="25"/>
      <c r="Q433" s="17" t="str">
        <f>IF(Table2[[#This Row],[M4A]]="","",SUM(Table2[[#This Row],[M4A]]-Table2[[#This Row],[M4B_h]]))</f>
        <v/>
      </c>
      <c r="R433" s="17"/>
      <c r="S433" s="17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0</v>
      </c>
      <c r="U433" s="20">
        <f>SUM(Table2[[#This Row],[M2B]],Table2[[#This Row],[M2B_h]])</f>
        <v>0</v>
      </c>
      <c r="V433" s="20">
        <f>SUM(Table2[[#This Row],[M3B]],Table2[[#This Row],[M3B_h]])</f>
        <v>0</v>
      </c>
      <c r="W433" s="20">
        <f>SUM(Table2[[#This Row],[M4B]],Table2[[#This Row],[M4B_h]])</f>
        <v>0</v>
      </c>
      <c r="X433" s="20" t="str">
        <f t="shared" si="6"/>
        <v>ARTO MORO</v>
      </c>
      <c r="Y433" s="20" t="e">
        <f>IF(Table2[[#This Row],[NB BM_C_QTY+F]]="",Table2[[#This Row],[Column32]],INDEX([1]!db[QTY X],Table2[[#This Row],[NB BM_C_QTY+F]]))</f>
        <v>#REF!</v>
      </c>
      <c r="Z433" s="20" t="e">
        <f>IF(Table2[[#This Row],[NB BM_C_QTY+F]]="",Table2[[#This Row],[Column33]],INDEX([1]!db[STN X],Table2[[#This Row],[NB BM_C_QTY+F]]))</f>
        <v>#REF!</v>
      </c>
      <c r="AA433" s="20" t="e">
        <f>INDEX([1]!db[SUPPLIER],Table2[[#This Row],[NB BM_C_QTY+F]],0)</f>
        <v>#REF!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33" s="20" t="str">
        <f>Table2[[#This Row],[CONCAT]]&amp;LOWER(SUBSTITUTE(SUBSTITUTE(SUBSTITUTE(Table2[[#This Row],[KET]]&amp;"ARTO MORO"," ",""),")",""),"(",""))</f>
        <v>tipeexkenko83148lsnartomoro</v>
      </c>
      <c r="AD433" s="20" t="e">
        <f>_xlfn.IFNA(MATCH(Table2[[#This Row],[Column2]],[1]!db[NB BM_C_QTY+F],0),"")</f>
        <v>#REF!</v>
      </c>
      <c r="AE433" s="20" t="e">
        <f>_xlfn.IFNA(MATCH(Table2[[#This Row],[Column2]],[2]!Table6[NB BM_C_QTY+F],0),"")</f>
        <v>#REF!</v>
      </c>
      <c r="AF433" s="20" t="e">
        <f>IF(Table2[[#This Row],[NB BM_C_QTY+F]]="",Table2[[#This Row],[KET]],"")</f>
        <v>#REF!</v>
      </c>
      <c r="AG433" s="20" t="e">
        <f>IF(Table2[[#This Row],[Column3]]="","",AJ432)</f>
        <v>#REF!</v>
      </c>
      <c r="AH433" s="20" t="e">
        <f>IF(Table2[[#This Row],[Column3]]="","",AK432)</f>
        <v>#REF!</v>
      </c>
      <c r="AJ433" s="9">
        <v>36</v>
      </c>
      <c r="AK433" s="9" t="s">
        <v>5293</v>
      </c>
    </row>
    <row r="434" spans="1:37">
      <c r="A434" s="14" t="str">
        <f ca="1">IF(Table2[[#This Row],[TT]]&lt;1,"",(COUNT(INDIRECT("a"&amp;ROW(Table2[[#Headers],[//]])&amp;":a"&amp;ROW()-1))+1))</f>
        <v/>
      </c>
      <c r="B434" s="14">
        <v>1</v>
      </c>
      <c r="C434" s="9" t="s">
        <v>4064</v>
      </c>
      <c r="D434" s="16">
        <v>0</v>
      </c>
      <c r="E434" s="16" t="s">
        <v>2015</v>
      </c>
      <c r="F434" s="16" t="e">
        <f>_xlfn.IFNA(Table2[[#This Row],[NB BM_C_QTY+F]],"")</f>
        <v>#REF!</v>
      </c>
      <c r="G434" s="24">
        <f>IF(Table2[[#This Row],[M5B]]="",Table2[[#This Row],[M5B_h]],SUM(Table2[[#This Row],[M5B_h]],Table2[[#This Row],[M5B]]))</f>
        <v>0</v>
      </c>
      <c r="H434" s="19"/>
      <c r="I434" s="94">
        <f>IF(Table2[[#This Row],[M1A]]="",0,Table2[[#This Row],[M1A]]-Table2[[#This Row],[AWAL]]-Table2[[#This Row],[M1MA]]-Table2[[#This Row],[M1KE]])</f>
        <v>0</v>
      </c>
      <c r="J434" s="94">
        <f>SUMIF(Table6[NB BM_C_QTY+F],Table2[[#This Row],[Column2]],Table6[C])</f>
        <v>0</v>
      </c>
      <c r="K434" s="94">
        <f>-1*SUMIF(Table5[CONCAT],Table2[[#This Row],[Column2]],Table5[3])</f>
        <v>0</v>
      </c>
      <c r="L434" s="19"/>
      <c r="M434" s="17" t="str">
        <f>IF(Table2[[#This Row],[M2A]]="","",SUM(Table2[[#This Row],[M2A]]-Table2[[#This Row],[M2B_h]]))</f>
        <v/>
      </c>
      <c r="O434" s="17" t="str">
        <f>IF(Table2[[#This Row],[M3A]]="","",SUM(Table2[[#This Row],[M3A]]-Table2[[#This Row],[M3B_h]]))</f>
        <v/>
      </c>
      <c r="P434" s="25"/>
      <c r="Q434" s="17" t="str">
        <f>IF(Table2[[#This Row],[M4A]]="","",SUM(Table2[[#This Row],[M4A]]-Table2[[#This Row],[M4B_h]]))</f>
        <v/>
      </c>
      <c r="R434" s="17"/>
      <c r="S434" s="17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0</v>
      </c>
      <c r="U434" s="20">
        <f>SUM(Table2[[#This Row],[M2B]],Table2[[#This Row],[M2B_h]])</f>
        <v>0</v>
      </c>
      <c r="V434" s="20">
        <f>SUM(Table2[[#This Row],[M3B]],Table2[[#This Row],[M3B_h]])</f>
        <v>0</v>
      </c>
      <c r="W434" s="20">
        <f>SUM(Table2[[#This Row],[M4B]],Table2[[#This Row],[M4B_h]])</f>
        <v>0</v>
      </c>
      <c r="X434" s="20" t="str">
        <f t="shared" si="6"/>
        <v>ARTO MORO</v>
      </c>
      <c r="Y434" s="20" t="e">
        <f>IF(Table2[[#This Row],[NB BM_C_QTY+F]]="",Table2[[#This Row],[Column32]],INDEX([1]!db[QTY X],Table2[[#This Row],[NB BM_C_QTY+F]]))</f>
        <v>#REF!</v>
      </c>
      <c r="Z434" s="20" t="e">
        <f>IF(Table2[[#This Row],[NB BM_C_QTY+F]]="",Table2[[#This Row],[Column33]],INDEX([1]!db[STN X],Table2[[#This Row],[NB BM_C_QTY+F]]))</f>
        <v>#REF!</v>
      </c>
      <c r="AA434" s="20" t="e">
        <f>INDEX([1]!db[SUPPLIER],Table2[[#This Row],[NB BM_C_QTY+F]],0)</f>
        <v>#REF!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34" s="20" t="str">
        <f>Table2[[#This Row],[CONCAT]]&amp;LOWER(SUBSTITUTE(SUBSTITUTE(SUBSTITUTE(Table2[[#This Row],[KET]]&amp;"ARTO MORO"," ",""),")",""),"(",""))</f>
        <v>tipeexkenkoct200136lsnartomoro</v>
      </c>
      <c r="AD434" s="20" t="e">
        <f>_xlfn.IFNA(MATCH(Table2[[#This Row],[Column2]],[1]!db[NB BM_C_QTY+F],0),"")</f>
        <v>#REF!</v>
      </c>
      <c r="AE434" s="20" t="e">
        <f>_xlfn.IFNA(MATCH(Table2[[#This Row],[Column2]],[2]!Table6[NB BM_C_QTY+F],0),"")</f>
        <v>#REF!</v>
      </c>
      <c r="AF434" s="20" t="e">
        <f>IF(Table2[[#This Row],[NB BM_C_QTY+F]]="",Table2[[#This Row],[KET]],"")</f>
        <v>#REF!</v>
      </c>
      <c r="AG434" s="20" t="e">
        <f>IF(Table2[[#This Row],[Column3]]="","",AJ433)</f>
        <v>#REF!</v>
      </c>
      <c r="AH434" s="20" t="e">
        <f>IF(Table2[[#This Row],[Column3]]="","",AK433)</f>
        <v>#REF!</v>
      </c>
      <c r="AJ434" s="9">
        <v>48</v>
      </c>
      <c r="AK434" s="9" t="s">
        <v>5293</v>
      </c>
    </row>
    <row r="435" spans="1:37">
      <c r="A435" s="14">
        <f ca="1">IF(Table2[[#This Row],[TT]]&lt;1,"",(COUNT(INDIRECT("a"&amp;ROW(Table2[[#Headers],[//]])&amp;":a"&amp;ROW()-1))+1))</f>
        <v>144</v>
      </c>
      <c r="B435" s="14">
        <v>1</v>
      </c>
      <c r="C435" s="9" t="s">
        <v>4319</v>
      </c>
      <c r="D435" s="16">
        <v>4</v>
      </c>
      <c r="E435" s="16" t="s">
        <v>2037</v>
      </c>
      <c r="F435" s="16" t="e">
        <f>_xlfn.IFNA(Table2[[#This Row],[NB BM_C_QTY+F]],"")</f>
        <v>#REF!</v>
      </c>
      <c r="G435" s="24">
        <f>IF(Table2[[#This Row],[M5B]]="",Table2[[#This Row],[M5B_h]],SUM(Table2[[#This Row],[M5B_h]],Table2[[#This Row],[M5B]]))</f>
        <v>4</v>
      </c>
      <c r="H435" s="19"/>
      <c r="I435" s="94">
        <f>IF(Table2[[#This Row],[M1A]]="",0,Table2[[#This Row],[M1A]]-Table2[[#This Row],[AWAL]]-Table2[[#This Row],[M1MA]]-Table2[[#This Row],[M1KE]])</f>
        <v>0</v>
      </c>
      <c r="J435" s="94">
        <f>SUMIF(Table6[NB BM_C_QTY+F],Table2[[#This Row],[Column2]],Table6[C])</f>
        <v>0</v>
      </c>
      <c r="K435" s="94">
        <f>-1*SUMIF(Table5[CONCAT],Table2[[#This Row],[Column2]],Table5[3])</f>
        <v>0</v>
      </c>
      <c r="L435" s="19"/>
      <c r="M435" s="17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P435" s="25"/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4</v>
      </c>
      <c r="U435" s="20">
        <f>SUM(Table2[[#This Row],[M2B]],Table2[[#This Row],[M2B_h]])</f>
        <v>4</v>
      </c>
      <c r="V435" s="20">
        <f>SUM(Table2[[#This Row],[M3B]],Table2[[#This Row],[M3B_h]])</f>
        <v>4</v>
      </c>
      <c r="W435" s="20">
        <f>SUM(Table2[[#This Row],[M4B]],Table2[[#This Row],[M4B_h]])</f>
        <v>4</v>
      </c>
      <c r="X435" s="20" t="str">
        <f t="shared" si="6"/>
        <v>ARTO MORO</v>
      </c>
      <c r="Y435" s="20" t="e">
        <f>IF(Table2[[#This Row],[NB BM_C_QTY+F]]="",Table2[[#This Row],[Column32]],INDEX([1]!db[QTY X],Table2[[#This Row],[NB BM_C_QTY+F]]))</f>
        <v>#REF!</v>
      </c>
      <c r="Z435" s="20" t="e">
        <f>IF(Table2[[#This Row],[NB BM_C_QTY+F]]="",Table2[[#This Row],[Column33]],INDEX([1]!db[STN X],Table2[[#This Row],[NB BM_C_QTY+F]]))</f>
        <v>#REF!</v>
      </c>
      <c r="AA435" s="20" t="e">
        <f>INDEX([1]!db[SUPPLIER],Table2[[#This Row],[NB BM_C_QTY+F]],0)</f>
        <v>#REF!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435" s="20" t="str">
        <f>Table2[[#This Row],[CONCAT]]&amp;LOWER(SUBSTITUTE(SUBSTITUTE(SUBSTITUTE(Table2[[#This Row],[KET]]&amp;"ARTO MORO"," ",""),")",""),"(",""))</f>
        <v>tipeexkenkoct1505fc48lsnartomoro</v>
      </c>
      <c r="AD435" s="20" t="e">
        <f>_xlfn.IFNA(MATCH(Table2[[#This Row],[Column2]],[1]!db[NB BM_C_QTY+F],0),"")</f>
        <v>#REF!</v>
      </c>
      <c r="AE435" s="20" t="e">
        <f>_xlfn.IFNA(MATCH(Table2[[#This Row],[Column2]],[2]!Table6[NB BM_C_QTY+F],0),"")</f>
        <v>#REF!</v>
      </c>
      <c r="AF435" s="20" t="e">
        <f>IF(Table2[[#This Row],[NB BM_C_QTY+F]]="",Table2[[#This Row],[KET]],"")</f>
        <v>#REF!</v>
      </c>
      <c r="AG435" s="20" t="e">
        <f>IF(Table2[[#This Row],[Column3]]="","",AJ434)</f>
        <v>#REF!</v>
      </c>
      <c r="AH435" s="20" t="e">
        <f>IF(Table2[[#This Row],[Column3]]="","",AK434)</f>
        <v>#REF!</v>
      </c>
      <c r="AJ435" s="9">
        <v>36</v>
      </c>
      <c r="AK435" s="9" t="s">
        <v>5293</v>
      </c>
    </row>
    <row r="436" spans="1:37">
      <c r="A436" s="14" t="str">
        <f ca="1">IF(Table2[[#This Row],[TT]]&lt;1,"",(COUNT(INDIRECT("a"&amp;ROW(Table2[[#Headers],[//]])&amp;":a"&amp;ROW()-1))+1))</f>
        <v/>
      </c>
      <c r="B436" s="14">
        <v>1</v>
      </c>
      <c r="C436" s="9" t="s">
        <v>2761</v>
      </c>
      <c r="D436" s="16">
        <v>0</v>
      </c>
      <c r="E436" s="16" t="s">
        <v>2015</v>
      </c>
      <c r="F436" s="16" t="e">
        <f>_xlfn.IFNA(Table2[[#This Row],[NB BM_C_QTY+F]],"")</f>
        <v>#REF!</v>
      </c>
      <c r="G436" s="24">
        <f>IF(Table2[[#This Row],[M5B]]="",Table2[[#This Row],[M5B_h]],SUM(Table2[[#This Row],[M5B_h]],Table2[[#This Row],[M5B]]))</f>
        <v>0</v>
      </c>
      <c r="H436" s="19"/>
      <c r="I436" s="94">
        <f>IF(Table2[[#This Row],[M1A]]="",0,Table2[[#This Row],[M1A]]-Table2[[#This Row],[AWAL]]-Table2[[#This Row],[M1MA]]-Table2[[#This Row],[M1KE]])</f>
        <v>0</v>
      </c>
      <c r="J436" s="94">
        <f>SUMIF(Table6[NB BM_C_QTY+F],Table2[[#This Row],[Column2]],Table6[C])</f>
        <v>0</v>
      </c>
      <c r="K436" s="94">
        <f>-1*SUMIF(Table5[CONCAT],Table2[[#This Row],[Column2]],Table5[3])</f>
        <v>0</v>
      </c>
      <c r="L436" s="19"/>
      <c r="M436" s="17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P436" s="25"/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0</v>
      </c>
      <c r="U436" s="20">
        <f>SUM(Table2[[#This Row],[M2B]],Table2[[#This Row],[M2B_h]])</f>
        <v>0</v>
      </c>
      <c r="V436" s="20">
        <f>SUM(Table2[[#This Row],[M3B]],Table2[[#This Row],[M3B_h]])</f>
        <v>0</v>
      </c>
      <c r="W436" s="20">
        <f>SUM(Table2[[#This Row],[M4B]],Table2[[#This Row],[M4B_h]])</f>
        <v>0</v>
      </c>
      <c r="X436" s="20" t="str">
        <f t="shared" si="6"/>
        <v>ARTO MORO</v>
      </c>
      <c r="Y436" s="20" t="e">
        <f>IF(Table2[[#This Row],[NB BM_C_QTY+F]]="",Table2[[#This Row],[Column32]],INDEX([1]!db[QTY X],Table2[[#This Row],[NB BM_C_QTY+F]]))</f>
        <v>#REF!</v>
      </c>
      <c r="Z436" s="20" t="e">
        <f>IF(Table2[[#This Row],[NB BM_C_QTY+F]]="",Table2[[#This Row],[Column33]],INDEX([1]!db[STN X],Table2[[#This Row],[NB BM_C_QTY+F]]))</f>
        <v>#REF!</v>
      </c>
      <c r="AA436" s="20" t="e">
        <f>INDEX([1]!db[SUPPLIER],Table2[[#This Row],[NB BM_C_QTY+F]],0)</f>
        <v>#REF!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36" s="20" t="str">
        <f>Table2[[#This Row],[CONCAT]]&amp;LOWER(SUBSTITUTE(SUBSTITUTE(SUBSTITUTE(Table2[[#This Row],[KET]]&amp;"ARTO MORO"," ",""),")",""),"(",""))</f>
        <v>tipeexkenkoct202n36lsnartomoro</v>
      </c>
      <c r="AD436" s="20" t="e">
        <f>_xlfn.IFNA(MATCH(Table2[[#This Row],[Column2]],[1]!db[NB BM_C_QTY+F],0),"")</f>
        <v>#REF!</v>
      </c>
      <c r="AE436" s="20" t="e">
        <f>_xlfn.IFNA(MATCH(Table2[[#This Row],[Column2]],[2]!Table6[NB BM_C_QTY+F],0),"")</f>
        <v>#REF!</v>
      </c>
      <c r="AF436" s="20" t="e">
        <f>IF(Table2[[#This Row],[NB BM_C_QTY+F]]="",Table2[[#This Row],[KET]],"")</f>
        <v>#REF!</v>
      </c>
      <c r="AG436" s="20" t="e">
        <f>IF(Table2[[#This Row],[Column3]]="","",AJ435)</f>
        <v>#REF!</v>
      </c>
      <c r="AH436" s="20" t="e">
        <f>IF(Table2[[#This Row],[Column3]]="","",AK435)</f>
        <v>#REF!</v>
      </c>
      <c r="AJ436" s="9">
        <v>36</v>
      </c>
      <c r="AK436" s="9" t="s">
        <v>5293</v>
      </c>
    </row>
    <row r="437" spans="1:37">
      <c r="A437" s="14" t="str">
        <f ca="1">IF(Table2[[#This Row],[TT]]&lt;1,"",(COUNT(INDIRECT("a"&amp;ROW(Table2[[#Headers],[//]])&amp;":a"&amp;ROW()-1))+1))</f>
        <v/>
      </c>
      <c r="B437" s="14">
        <v>1</v>
      </c>
      <c r="C437" s="9" t="s">
        <v>3525</v>
      </c>
      <c r="D437" s="16">
        <v>0</v>
      </c>
      <c r="E437" s="16" t="s">
        <v>2015</v>
      </c>
      <c r="F437" s="16" t="e">
        <f>_xlfn.IFNA(Table2[[#This Row],[NB BM_C_QTY+F]],"")</f>
        <v>#REF!</v>
      </c>
      <c r="G437" s="24">
        <f>IF(Table2[[#This Row],[M5B]]="",Table2[[#This Row],[M5B_h]],SUM(Table2[[#This Row],[M5B_h]],Table2[[#This Row],[M5B]]))</f>
        <v>0</v>
      </c>
      <c r="H437" s="19"/>
      <c r="I437" s="94">
        <f>IF(Table2[[#This Row],[M1A]]="",0,Table2[[#This Row],[M1A]]-Table2[[#This Row],[AWAL]]-Table2[[#This Row],[M1MA]]-Table2[[#This Row],[M1KE]])</f>
        <v>0</v>
      </c>
      <c r="J437" s="94">
        <f>SUMIF(Table6[NB BM_C_QTY+F],Table2[[#This Row],[Column2]],Table6[C])</f>
        <v>0</v>
      </c>
      <c r="K437" s="94">
        <f>-1*SUMIF(Table5[CONCAT],Table2[[#This Row],[Column2]],Table5[3])</f>
        <v>0</v>
      </c>
      <c r="L437" s="19"/>
      <c r="M437" s="17" t="str">
        <f>IF(Table2[[#This Row],[M2A]]="","",SUM(Table2[[#This Row],[M2A]]-Table2[[#This Row],[M2B_h]]))</f>
        <v/>
      </c>
      <c r="O437" s="17" t="str">
        <f>IF(Table2[[#This Row],[M3A]]="","",SUM(Table2[[#This Row],[M3A]]-Table2[[#This Row],[M3B_h]]))</f>
        <v/>
      </c>
      <c r="P437" s="25"/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0</v>
      </c>
      <c r="U437" s="20">
        <f>SUM(Table2[[#This Row],[M2B]],Table2[[#This Row],[M2B_h]])</f>
        <v>0</v>
      </c>
      <c r="V437" s="20">
        <f>SUM(Table2[[#This Row],[M3B]],Table2[[#This Row],[M3B_h]])</f>
        <v>0</v>
      </c>
      <c r="W437" s="20">
        <f>SUM(Table2[[#This Row],[M4B]],Table2[[#This Row],[M4B_h]])</f>
        <v>0</v>
      </c>
      <c r="X437" s="20" t="str">
        <f t="shared" si="6"/>
        <v>ARTO MORO</v>
      </c>
      <c r="Y437" s="20" t="e">
        <f>IF(Table2[[#This Row],[NB BM_C_QTY+F]]="",Table2[[#This Row],[Column32]],INDEX([1]!db[QTY X],Table2[[#This Row],[NB BM_C_QTY+F]]))</f>
        <v>#REF!</v>
      </c>
      <c r="Z437" s="20" t="e">
        <f>IF(Table2[[#This Row],[NB BM_C_QTY+F]]="",Table2[[#This Row],[Column33]],INDEX([1]!db[STN X],Table2[[#This Row],[NB BM_C_QTY+F]]))</f>
        <v>#REF!</v>
      </c>
      <c r="AA437" s="20" t="e">
        <f>INDEX([1]!db[SUPPLIER],Table2[[#This Row],[NB BM_C_QTY+F]],0)</f>
        <v>#REF!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37" s="20" t="str">
        <f>Table2[[#This Row],[CONCAT]]&amp;LOWER(SUBSTITUTE(SUBSTITUTE(SUBSTITUTE(Table2[[#This Row],[KET]]&amp;"ARTO MORO"," ",""),")",""),"(",""))</f>
        <v>tipeexkenkoct300136lsnartomoro</v>
      </c>
      <c r="AD437" s="20" t="e">
        <f>_xlfn.IFNA(MATCH(Table2[[#This Row],[Column2]],[1]!db[NB BM_C_QTY+F],0),"")</f>
        <v>#REF!</v>
      </c>
      <c r="AE437" s="20" t="e">
        <f>_xlfn.IFNA(MATCH(Table2[[#This Row],[Column2]],[2]!Table6[NB BM_C_QTY+F],0),"")</f>
        <v>#REF!</v>
      </c>
      <c r="AF437" s="20" t="e">
        <f>IF(Table2[[#This Row],[NB BM_C_QTY+F]]="",Table2[[#This Row],[KET]],"")</f>
        <v>#REF!</v>
      </c>
      <c r="AG437" s="20" t="e">
        <f>IF(Table2[[#This Row],[Column3]]="","",AJ436)</f>
        <v>#REF!</v>
      </c>
      <c r="AH437" s="20" t="e">
        <f>IF(Table2[[#This Row],[Column3]]="","",AK436)</f>
        <v>#REF!</v>
      </c>
      <c r="AJ437" s="9">
        <v>48</v>
      </c>
      <c r="AK437" s="9" t="s">
        <v>5293</v>
      </c>
    </row>
    <row r="438" spans="1:37">
      <c r="A438" s="14" t="str">
        <f ca="1">IF(Table2[[#This Row],[TT]]&lt;1,"",(COUNT(INDIRECT("a"&amp;ROW(Table2[[#Headers],[//]])&amp;":a"&amp;ROW()-1))+1))</f>
        <v/>
      </c>
      <c r="B438" s="14">
        <v>1</v>
      </c>
      <c r="C438" s="9" t="s">
        <v>5139</v>
      </c>
      <c r="D438" s="16">
        <v>0</v>
      </c>
      <c r="E438" s="16" t="s">
        <v>2037</v>
      </c>
      <c r="F438" s="16" t="e">
        <f>_xlfn.IFNA(Table2[[#This Row],[NB BM_C_QTY+F]],"")</f>
        <v>#REF!</v>
      </c>
      <c r="G438" s="24">
        <f>IF(Table2[[#This Row],[M5B]]="",Table2[[#This Row],[M5B_h]],SUM(Table2[[#This Row],[M5B_h]],Table2[[#This Row],[M5B]]))</f>
        <v>0</v>
      </c>
      <c r="H438" s="19"/>
      <c r="I438" s="94">
        <f>IF(Table2[[#This Row],[M1A]]="",0,Table2[[#This Row],[M1A]]-Table2[[#This Row],[AWAL]]-Table2[[#This Row],[M1MA]]-Table2[[#This Row],[M1KE]])</f>
        <v>0</v>
      </c>
      <c r="J438" s="94">
        <f>SUMIF(Table6[NB BM_C_QTY+F],Table2[[#This Row],[Column2]],Table6[C])</f>
        <v>0</v>
      </c>
      <c r="K438" s="94">
        <f>-1*SUMIF(Table5[CONCAT],Table2[[#This Row],[Column2]],Table5[3])</f>
        <v>0</v>
      </c>
      <c r="L438" s="19"/>
      <c r="M438" s="17" t="str">
        <f>IF(Table2[[#This Row],[M2A]]="","",SUM(Table2[[#This Row],[M2A]]-Table2[[#This Row],[M2B_h]]))</f>
        <v/>
      </c>
      <c r="O438" s="17" t="str">
        <f>IF(Table2[[#This Row],[M3A]]="","",SUM(Table2[[#This Row],[M3A]]-Table2[[#This Row],[M3B_h]]))</f>
        <v/>
      </c>
      <c r="P438" s="25"/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0</v>
      </c>
      <c r="U438" s="20">
        <f>SUM(Table2[[#This Row],[M2B]],Table2[[#This Row],[M2B_h]])</f>
        <v>0</v>
      </c>
      <c r="V438" s="20">
        <f>SUM(Table2[[#This Row],[M3B]],Table2[[#This Row],[M3B_h]])</f>
        <v>0</v>
      </c>
      <c r="W438" s="20">
        <f>SUM(Table2[[#This Row],[M4B]],Table2[[#This Row],[M4B_h]])</f>
        <v>0</v>
      </c>
      <c r="X438" s="20" t="str">
        <f t="shared" si="6"/>
        <v>ARTO MORO</v>
      </c>
      <c r="Y438" s="20" t="e">
        <f>IF(Table2[[#This Row],[NB BM_C_QTY+F]]="",Table2[[#This Row],[Column32]],INDEX([1]!db[QTY X],Table2[[#This Row],[NB BM_C_QTY+F]]))</f>
        <v>#REF!</v>
      </c>
      <c r="Z438" s="20" t="e">
        <f>IF(Table2[[#This Row],[NB BM_C_QTY+F]]="",Table2[[#This Row],[Column33]],INDEX([1]!db[STN X],Table2[[#This Row],[NB BM_C_QTY+F]]))</f>
        <v>#REF!</v>
      </c>
      <c r="AA438" s="20" t="e">
        <f>INDEX([1]!db[SUPPLIER],Table2[[#This Row],[NB BM_C_QTY+F]],0)</f>
        <v>#REF!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38" s="20" t="str">
        <f>Table2[[#This Row],[CONCAT]]&amp;LOWER(SUBSTITUTE(SUBSTITUTE(SUBSTITUTE(Table2[[#This Row],[KET]]&amp;"ARTO MORO"," ",""),")",""),"(",""))</f>
        <v>tipeexkenkoct30948lsnartomoro</v>
      </c>
      <c r="AD438" s="20" t="e">
        <f>_xlfn.IFNA(MATCH(Table2[[#This Row],[Column2]],[1]!db[NB BM_C_QTY+F],0),"")</f>
        <v>#REF!</v>
      </c>
      <c r="AE438" s="20" t="e">
        <f>_xlfn.IFNA(MATCH(Table2[[#This Row],[Column2]],[2]!Table6[NB BM_C_QTY+F],0),"")</f>
        <v>#REF!</v>
      </c>
      <c r="AF438" s="20" t="e">
        <f>IF(Table2[[#This Row],[NB BM_C_QTY+F]]="",Table2[[#This Row],[KET]],"")</f>
        <v>#REF!</v>
      </c>
      <c r="AG438" s="20" t="e">
        <f>IF(Table2[[#This Row],[Column3]]="","",AJ437)</f>
        <v>#REF!</v>
      </c>
      <c r="AH438" s="20" t="e">
        <f>IF(Table2[[#This Row],[Column3]]="","",AK437)</f>
        <v>#REF!</v>
      </c>
      <c r="AJ438" s="9">
        <v>48</v>
      </c>
      <c r="AK438" s="9" t="s">
        <v>5293</v>
      </c>
    </row>
    <row r="439" spans="1:37">
      <c r="A439" s="14" t="str">
        <f ca="1">IF(Table2[[#This Row],[TT]]&lt;1,"",(COUNT(INDIRECT("a"&amp;ROW(Table2[[#Headers],[//]])&amp;":a"&amp;ROW()-1))+1))</f>
        <v/>
      </c>
      <c r="B439" s="14">
        <v>1</v>
      </c>
      <c r="C439" s="9" t="s">
        <v>4031</v>
      </c>
      <c r="D439" s="16">
        <v>0</v>
      </c>
      <c r="E439" s="16" t="s">
        <v>2037</v>
      </c>
      <c r="F439" s="16" t="e">
        <f>_xlfn.IFNA(Table2[[#This Row],[NB BM_C_QTY+F]],"")</f>
        <v>#REF!</v>
      </c>
      <c r="G439" s="24">
        <f>IF(Table2[[#This Row],[M5B]]="",Table2[[#This Row],[M5B_h]],SUM(Table2[[#This Row],[M5B_h]],Table2[[#This Row],[M5B]]))</f>
        <v>0</v>
      </c>
      <c r="H439" s="19"/>
      <c r="I439" s="94">
        <f>IF(Table2[[#This Row],[M1A]]="",0,Table2[[#This Row],[M1A]]-Table2[[#This Row],[AWAL]]-Table2[[#This Row],[M1MA]]-Table2[[#This Row],[M1KE]])</f>
        <v>0</v>
      </c>
      <c r="J439" s="94">
        <f>SUMIF(Table6[NB BM_C_QTY+F],Table2[[#This Row],[Column2]],Table6[C])</f>
        <v>0</v>
      </c>
      <c r="K439" s="94">
        <f>-1*SUMIF(Table5[CONCAT],Table2[[#This Row],[Column2]],Table5[3])</f>
        <v>0</v>
      </c>
      <c r="L439" s="19"/>
      <c r="M439" s="17" t="str">
        <f>IF(Table2[[#This Row],[M2A]]="","",SUM(Table2[[#This Row],[M2A]]-Table2[[#This Row],[M2B_h]]))</f>
        <v/>
      </c>
      <c r="O439" s="17" t="str">
        <f>IF(Table2[[#This Row],[M3A]]="","",SUM(Table2[[#This Row],[M3A]]-Table2[[#This Row],[M3B_h]]))</f>
        <v/>
      </c>
      <c r="P439" s="25"/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0</v>
      </c>
      <c r="U439" s="20">
        <f>SUM(Table2[[#This Row],[M2B]],Table2[[#This Row],[M2B_h]])</f>
        <v>0</v>
      </c>
      <c r="V439" s="20">
        <f>SUM(Table2[[#This Row],[M3B]],Table2[[#This Row],[M3B_h]])</f>
        <v>0</v>
      </c>
      <c r="W439" s="20">
        <f>SUM(Table2[[#This Row],[M4B]],Table2[[#This Row],[M4B_h]])</f>
        <v>0</v>
      </c>
      <c r="X439" s="20" t="str">
        <f t="shared" si="6"/>
        <v>ARTO MORO</v>
      </c>
      <c r="Y439" s="20" t="e">
        <f>IF(Table2[[#This Row],[NB BM_C_QTY+F]]="",Table2[[#This Row],[Column32]],INDEX([1]!db[QTY X],Table2[[#This Row],[NB BM_C_QTY+F]]))</f>
        <v>#REF!</v>
      </c>
      <c r="Z439" s="20" t="e">
        <f>IF(Table2[[#This Row],[NB BM_C_QTY+F]]="",Table2[[#This Row],[Column33]],INDEX([1]!db[STN X],Table2[[#This Row],[NB BM_C_QTY+F]]))</f>
        <v>#REF!</v>
      </c>
      <c r="AA439" s="20" t="e">
        <f>INDEX([1]!db[SUPPLIER],Table2[[#This Row],[NB BM_C_QTY+F]],0)</f>
        <v>#REF!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39" s="20" t="str">
        <f>Table2[[#This Row],[CONCAT]]&amp;LOWER(SUBSTITUTE(SUBSTITUTE(SUBSTITUTE(Table2[[#This Row],[KET]]&amp;"ARTO MORO"," ",""),")",""),"(",""))</f>
        <v>tipeexkenkoct60648lsnartomoro</v>
      </c>
      <c r="AD439" s="20" t="e">
        <f>_xlfn.IFNA(MATCH(Table2[[#This Row],[Column2]],[1]!db[NB BM_C_QTY+F],0),"")</f>
        <v>#REF!</v>
      </c>
      <c r="AE439" s="20" t="e">
        <f>_xlfn.IFNA(MATCH(Table2[[#This Row],[Column2]],[2]!Table6[NB BM_C_QTY+F],0),"")</f>
        <v>#REF!</v>
      </c>
      <c r="AF439" s="20" t="e">
        <f>IF(Table2[[#This Row],[NB BM_C_QTY+F]]="",Table2[[#This Row],[KET]],"")</f>
        <v>#REF!</v>
      </c>
      <c r="AG439" s="20" t="e">
        <f>IF(Table2[[#This Row],[Column3]]="","",AJ438)</f>
        <v>#REF!</v>
      </c>
      <c r="AH439" s="20" t="e">
        <f>IF(Table2[[#This Row],[Column3]]="","",AK438)</f>
        <v>#REF!</v>
      </c>
      <c r="AJ439" s="9">
        <v>48</v>
      </c>
      <c r="AK439" s="9" t="s">
        <v>5293</v>
      </c>
    </row>
    <row r="440" spans="1:37">
      <c r="A440" s="14">
        <f ca="1">IF(Table2[[#This Row],[TT]]&lt;1,"",(COUNT(INDIRECT("a"&amp;ROW(Table2[[#Headers],[//]])&amp;":a"&amp;ROW()-1))+1))</f>
        <v>145</v>
      </c>
      <c r="B440" s="14">
        <v>1</v>
      </c>
      <c r="C440" s="9" t="s">
        <v>5059</v>
      </c>
      <c r="D440" s="16">
        <v>1</v>
      </c>
      <c r="E440" s="16" t="s">
        <v>2037</v>
      </c>
      <c r="F440" s="16" t="e">
        <f>_xlfn.IFNA(Table2[[#This Row],[NB BM_C_QTY+F]],"")</f>
        <v>#REF!</v>
      </c>
      <c r="G440" s="24">
        <f>IF(Table2[[#This Row],[M5B]]="",Table2[[#This Row],[M5B_h]],SUM(Table2[[#This Row],[M5B_h]],Table2[[#This Row],[M5B]]))</f>
        <v>1</v>
      </c>
      <c r="H440" s="19"/>
      <c r="I440" s="94">
        <f>IF(Table2[[#This Row],[M1A]]="",0,Table2[[#This Row],[M1A]]-Table2[[#This Row],[AWAL]]-Table2[[#This Row],[M1MA]]-Table2[[#This Row],[M1KE]])</f>
        <v>0</v>
      </c>
      <c r="J440" s="94">
        <f>SUMIF(Table6[NB BM_C_QTY+F],Table2[[#This Row],[Column2]],Table6[C])</f>
        <v>0</v>
      </c>
      <c r="K440" s="94">
        <f>-1*SUMIF(Table5[CONCAT],Table2[[#This Row],[Column2]],Table5[3])</f>
        <v>0</v>
      </c>
      <c r="L440" s="19"/>
      <c r="M440" s="17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P440" s="25"/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1</v>
      </c>
      <c r="U440" s="20">
        <f>SUM(Table2[[#This Row],[M2B]],Table2[[#This Row],[M2B_h]])</f>
        <v>1</v>
      </c>
      <c r="V440" s="20">
        <f>SUM(Table2[[#This Row],[M3B]],Table2[[#This Row],[M3B_h]])</f>
        <v>1</v>
      </c>
      <c r="W440" s="20">
        <f>SUM(Table2[[#This Row],[M4B]],Table2[[#This Row],[M4B_h]])</f>
        <v>1</v>
      </c>
      <c r="X440" s="20" t="str">
        <f t="shared" si="6"/>
        <v>ARTO MORO</v>
      </c>
      <c r="Y440" s="20" t="e">
        <f>IF(Table2[[#This Row],[NB BM_C_QTY+F]]="",Table2[[#This Row],[Column32]],INDEX([1]!db[QTY X],Table2[[#This Row],[NB BM_C_QTY+F]]))</f>
        <v>#REF!</v>
      </c>
      <c r="Z440" s="20" t="e">
        <f>IF(Table2[[#This Row],[NB BM_C_QTY+F]]="",Table2[[#This Row],[Column33]],INDEX([1]!db[STN X],Table2[[#This Row],[NB BM_C_QTY+F]]))</f>
        <v>#REF!</v>
      </c>
      <c r="AA440" s="20" t="e">
        <f>INDEX([1]!db[SUPPLIER],Table2[[#This Row],[NB BM_C_QTY+F]],0)</f>
        <v>#REF!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40" s="20" t="str">
        <f>Table2[[#This Row],[CONCAT]]&amp;LOWER(SUBSTITUTE(SUBSTITUTE(SUBSTITUTE(Table2[[#This Row],[KET]]&amp;"ARTO MORO"," ",""),")",""),"(",""))</f>
        <v>tipeexkenkoct608fc48lsnartomoro</v>
      </c>
      <c r="AD440" s="20" t="e">
        <f>_xlfn.IFNA(MATCH(Table2[[#This Row],[Column2]],[1]!db[NB BM_C_QTY+F],0),"")</f>
        <v>#REF!</v>
      </c>
      <c r="AE440" s="20" t="e">
        <f>_xlfn.IFNA(MATCH(Table2[[#This Row],[Column2]],[2]!Table6[NB BM_C_QTY+F],0),"")</f>
        <v>#REF!</v>
      </c>
      <c r="AF440" s="20" t="e">
        <f>IF(Table2[[#This Row],[NB BM_C_QTY+F]]="",Table2[[#This Row],[KET]],"")</f>
        <v>#REF!</v>
      </c>
      <c r="AG440" s="20" t="e">
        <f>IF(Table2[[#This Row],[Column3]]="","",AJ439)</f>
        <v>#REF!</v>
      </c>
      <c r="AH440" s="20" t="e">
        <f>IF(Table2[[#This Row],[Column3]]="","",AK439)</f>
        <v>#REF!</v>
      </c>
      <c r="AJ440" s="9">
        <v>48</v>
      </c>
      <c r="AK440" s="9" t="s">
        <v>5293</v>
      </c>
    </row>
    <row r="441" spans="1:37">
      <c r="A441" s="14" t="str">
        <f ca="1">IF(Table2[[#This Row],[TT]]&lt;1,"",(COUNT(INDIRECT("a"&amp;ROW(Table2[[#Headers],[//]])&amp;":a"&amp;ROW()-1))+1))</f>
        <v/>
      </c>
      <c r="B441" s="14">
        <v>1</v>
      </c>
      <c r="C441" s="9" t="s">
        <v>4142</v>
      </c>
      <c r="D441" s="16">
        <v>0</v>
      </c>
      <c r="E441" s="16" t="s">
        <v>2037</v>
      </c>
      <c r="F441" s="16" t="e">
        <f>_xlfn.IFNA(Table2[[#This Row],[NB BM_C_QTY+F]],"")</f>
        <v>#REF!</v>
      </c>
      <c r="G441" s="24">
        <f>IF(Table2[[#This Row],[M5B]]="",Table2[[#This Row],[M5B_h]],SUM(Table2[[#This Row],[M5B_h]],Table2[[#This Row],[M5B]]))</f>
        <v>0</v>
      </c>
      <c r="H441" s="19"/>
      <c r="I441" s="94">
        <f>IF(Table2[[#This Row],[M1A]]="",0,Table2[[#This Row],[M1A]]-Table2[[#This Row],[AWAL]]-Table2[[#This Row],[M1MA]]-Table2[[#This Row],[M1KE]])</f>
        <v>0</v>
      </c>
      <c r="J441" s="94">
        <f>SUMIF(Table6[NB BM_C_QTY+F],Table2[[#This Row],[Column2]],Table6[C])</f>
        <v>0</v>
      </c>
      <c r="K441" s="94">
        <f>-1*SUMIF(Table5[CONCAT],Table2[[#This Row],[Column2]],Table5[3])</f>
        <v>0</v>
      </c>
      <c r="L441" s="19"/>
      <c r="M441" s="17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P441" s="25"/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 t="shared" si="6"/>
        <v>ARTO MORO</v>
      </c>
      <c r="Y441" s="20" t="e">
        <f>IF(Table2[[#This Row],[NB BM_C_QTY+F]]="",Table2[[#This Row],[Column32]],INDEX([1]!db[QTY X],Table2[[#This Row],[NB BM_C_QTY+F]]))</f>
        <v>#REF!</v>
      </c>
      <c r="Z441" s="20" t="e">
        <f>IF(Table2[[#This Row],[NB BM_C_QTY+F]]="",Table2[[#This Row],[Column33]],INDEX([1]!db[STN X],Table2[[#This Row],[NB BM_C_QTY+F]]))</f>
        <v>#REF!</v>
      </c>
      <c r="AA441" s="20" t="e">
        <f>INDEX([1]!db[SUPPLIER],Table2[[#This Row],[NB BM_C_QTY+F]],0)</f>
        <v>#REF!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41" s="20" t="str">
        <f>Table2[[#This Row],[CONCAT]]&amp;LOWER(SUBSTITUTE(SUBSTITUTE(SUBSTITUTE(Table2[[#This Row],[KET]]&amp;"ARTO MORO"," ",""),")",""),"(",""))</f>
        <v>tipeexkenkoct634dt48lsnartomoro</v>
      </c>
      <c r="AD441" s="20" t="e">
        <f>_xlfn.IFNA(MATCH(Table2[[#This Row],[Column2]],[1]!db[NB BM_C_QTY+F],0),"")</f>
        <v>#REF!</v>
      </c>
      <c r="AE441" s="20" t="e">
        <f>_xlfn.IFNA(MATCH(Table2[[#This Row],[Column2]],[2]!Table6[NB BM_C_QTY+F],0),"")</f>
        <v>#REF!</v>
      </c>
      <c r="AF441" s="20" t="e">
        <f>IF(Table2[[#This Row],[NB BM_C_QTY+F]]="",Table2[[#This Row],[KET]],"")</f>
        <v>#REF!</v>
      </c>
      <c r="AG441" s="20" t="e">
        <f>IF(Table2[[#This Row],[Column3]]="","",AJ440)</f>
        <v>#REF!</v>
      </c>
      <c r="AH441" s="20" t="e">
        <f>IF(Table2[[#This Row],[Column3]]="","",AK440)</f>
        <v>#REF!</v>
      </c>
      <c r="AJ441" s="9">
        <v>48</v>
      </c>
      <c r="AK441" s="9" t="s">
        <v>5293</v>
      </c>
    </row>
    <row r="442" spans="1:37">
      <c r="A442" s="14" t="str">
        <f ca="1">IF(Table2[[#This Row],[TT]]&lt;1,"",(COUNT(INDIRECT("a"&amp;ROW(Table2[[#Headers],[//]])&amp;":a"&amp;ROW()-1))+1))</f>
        <v/>
      </c>
      <c r="B442" s="14">
        <v>1</v>
      </c>
      <c r="C442" s="9" t="s">
        <v>5359</v>
      </c>
      <c r="E442" s="16" t="s">
        <v>2037</v>
      </c>
      <c r="F442" s="16" t="e">
        <f>_xlfn.IFNA(Table2[[#This Row],[NB BM_C_QTY+F]],"")</f>
        <v>#REF!</v>
      </c>
      <c r="G442" s="24">
        <f>IF(Table2[[#This Row],[M5B]]="",Table2[[#This Row],[M5B_h]],SUM(Table2[[#This Row],[M5B_h]],Table2[[#This Row],[M5B]]))</f>
        <v>0</v>
      </c>
      <c r="H442" s="19">
        <v>0</v>
      </c>
      <c r="I442" s="94">
        <f>IF(Table2[[#This Row],[M1A]]="",0,Table2[[#This Row],[M1A]]-Table2[[#This Row],[AWAL]]-Table2[[#This Row],[M1MA]]-Table2[[#This Row],[M1KE]])</f>
        <v>-1</v>
      </c>
      <c r="J442" s="94">
        <f>SUMIF(Table6[NB BM_C_QTY+F],Table2[[#This Row],[Column2]],Table6[C])</f>
        <v>2</v>
      </c>
      <c r="K442" s="94">
        <f>-1*SUMIF(Table5[CONCAT],Table2[[#This Row],[Column2]],Table5[3])</f>
        <v>-1</v>
      </c>
      <c r="L442" s="19"/>
      <c r="M442" s="17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P442" s="25"/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0</v>
      </c>
      <c r="U442" s="20">
        <f>SUM(Table2[[#This Row],[M2B]],Table2[[#This Row],[M2B_h]])</f>
        <v>0</v>
      </c>
      <c r="V442" s="20">
        <f>SUM(Table2[[#This Row],[M3B]],Table2[[#This Row],[M3B_h]])</f>
        <v>0</v>
      </c>
      <c r="W442" s="20">
        <f>SUM(Table2[[#This Row],[M4B]],Table2[[#This Row],[M4B_h]])</f>
        <v>0</v>
      </c>
      <c r="X442" s="20" t="str">
        <f t="shared" si="6"/>
        <v>ARTO MORO</v>
      </c>
      <c r="Y442" s="20" t="e">
        <f>IF(Table2[[#This Row],[NB BM_C_QTY+F]]="",Table2[[#This Row],[Column32]],INDEX([1]!db[QTY X],Table2[[#This Row],[NB BM_C_QTY+F]]))</f>
        <v>#REF!</v>
      </c>
      <c r="Z442" s="20" t="e">
        <f>IF(Table2[[#This Row],[NB BM_C_QTY+F]]="",Table2[[#This Row],[Column33]],INDEX([1]!db[STN X],Table2[[#This Row],[NB BM_C_QTY+F]]))</f>
        <v>#REF!</v>
      </c>
      <c r="AA442" s="20" t="e">
        <f>INDEX([1]!db[SUPPLIER],Table2[[#This Row],[NB BM_C_QTY+F]],0)</f>
        <v>#REF!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42" s="20" t="str">
        <f>Table2[[#This Row],[CONCAT]]&amp;LOWER(SUBSTITUTE(SUBSTITUTE(SUBSTITUTE(Table2[[#This Row],[KET]]&amp;"ARTO MORO"," ",""),")",""),"(",""))</f>
        <v>tipeexkenkoct634n48lsnartomoro</v>
      </c>
      <c r="AD442" s="20" t="e">
        <f>_xlfn.IFNA(MATCH(Table2[[#This Row],[Column2]],[1]!db[NB BM_C_QTY+F],0),"")</f>
        <v>#REF!</v>
      </c>
      <c r="AE442" s="20" t="e">
        <f>_xlfn.IFNA(MATCH(Table2[[#This Row],[Column2]],[2]!Table6[NB BM_C_QTY+F],0),"")</f>
        <v>#REF!</v>
      </c>
      <c r="AF442" s="20" t="e">
        <f>IF(Table2[[#This Row],[NB BM_C_QTY+F]]="",Table2[[#This Row],[KET]],"")</f>
        <v>#REF!</v>
      </c>
      <c r="AG442" s="20" t="e">
        <f>IF(Table2[[#This Row],[Column3]]="","",AJ441)</f>
        <v>#REF!</v>
      </c>
      <c r="AH442" s="20" t="e">
        <f>IF(Table2[[#This Row],[Column3]]="","",AK441)</f>
        <v>#REF!</v>
      </c>
      <c r="AJ442" s="9">
        <v>48</v>
      </c>
      <c r="AK442" s="9" t="s">
        <v>5293</v>
      </c>
    </row>
    <row r="443" spans="1:37">
      <c r="A443" s="14" t="str">
        <f ca="1">IF(Table2[[#This Row],[TT]]&lt;1,"",(COUNT(INDIRECT("a"&amp;ROW(Table2[[#Headers],[//]])&amp;":a"&amp;ROW()-1))+1))</f>
        <v/>
      </c>
      <c r="B443" s="14">
        <v>1</v>
      </c>
      <c r="C443" s="9" t="s">
        <v>4025</v>
      </c>
      <c r="D443" s="16">
        <v>0</v>
      </c>
      <c r="E443" s="16" t="s">
        <v>2037</v>
      </c>
      <c r="F443" s="16" t="e">
        <f>_xlfn.IFNA(Table2[[#This Row],[NB BM_C_QTY+F]],"")</f>
        <v>#REF!</v>
      </c>
      <c r="G443" s="24">
        <f>IF(Table2[[#This Row],[M5B]]="",Table2[[#This Row],[M5B_h]],SUM(Table2[[#This Row],[M5B_h]],Table2[[#This Row],[M5B]]))</f>
        <v>0</v>
      </c>
      <c r="H443" s="19"/>
      <c r="I443" s="94">
        <f>IF(Table2[[#This Row],[M1A]]="",0,Table2[[#This Row],[M1A]]-Table2[[#This Row],[AWAL]]-Table2[[#This Row],[M1MA]]-Table2[[#This Row],[M1KE]])</f>
        <v>0</v>
      </c>
      <c r="J443" s="94">
        <f>SUMIF(Table6[NB BM_C_QTY+F],Table2[[#This Row],[Column2]],Table6[C])</f>
        <v>0</v>
      </c>
      <c r="K443" s="94">
        <f>-1*SUMIF(Table5[CONCAT],Table2[[#This Row],[Column2]],Table5[3])</f>
        <v>0</v>
      </c>
      <c r="L443" s="19"/>
      <c r="M443" s="17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P443" s="25"/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0</v>
      </c>
      <c r="U443" s="20">
        <f>SUM(Table2[[#This Row],[M2B]],Table2[[#This Row],[M2B_h]])</f>
        <v>0</v>
      </c>
      <c r="V443" s="20">
        <f>SUM(Table2[[#This Row],[M3B]],Table2[[#This Row],[M3B_h]])</f>
        <v>0</v>
      </c>
      <c r="W443" s="20">
        <f>SUM(Table2[[#This Row],[M4B]],Table2[[#This Row],[M4B_h]])</f>
        <v>0</v>
      </c>
      <c r="X443" s="20" t="str">
        <f t="shared" si="6"/>
        <v>ARTO MORO</v>
      </c>
      <c r="Y443" s="20" t="e">
        <f>IF(Table2[[#This Row],[NB BM_C_QTY+F]]="",Table2[[#This Row],[Column32]],INDEX([1]!db[QTY X],Table2[[#This Row],[NB BM_C_QTY+F]]))</f>
        <v>#REF!</v>
      </c>
      <c r="Z443" s="20" t="e">
        <f>IF(Table2[[#This Row],[NB BM_C_QTY+F]]="",Table2[[#This Row],[Column33]],INDEX([1]!db[STN X],Table2[[#This Row],[NB BM_C_QTY+F]]))</f>
        <v>#REF!</v>
      </c>
      <c r="AA443" s="20" t="e">
        <f>INDEX([1]!db[SUPPLIER],Table2[[#This Row],[NB BM_C_QTY+F]],0)</f>
        <v>#REF!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43" s="20" t="str">
        <f>Table2[[#This Row],[CONCAT]]&amp;LOWER(SUBSTITUTE(SUBSTITUTE(SUBSTITUTE(Table2[[#This Row],[KET]]&amp;"ARTO MORO"," ",""),")",""),"(",""))</f>
        <v>tipeexkenkoct80948lsnartomoro</v>
      </c>
      <c r="AD443" s="20" t="e">
        <f>_xlfn.IFNA(MATCH(Table2[[#This Row],[Column2]],[1]!db[NB BM_C_QTY+F],0),"")</f>
        <v>#REF!</v>
      </c>
      <c r="AE443" s="20" t="e">
        <f>_xlfn.IFNA(MATCH(Table2[[#This Row],[Column2]],[2]!Table6[NB BM_C_QTY+F],0),"")</f>
        <v>#REF!</v>
      </c>
      <c r="AF443" s="20" t="e">
        <f>IF(Table2[[#This Row],[NB BM_C_QTY+F]]="",Table2[[#This Row],[KET]],"")</f>
        <v>#REF!</v>
      </c>
      <c r="AG443" s="20" t="e">
        <f>IF(Table2[[#This Row],[Column3]]="","",AJ442)</f>
        <v>#REF!</v>
      </c>
      <c r="AH443" s="20" t="e">
        <f>IF(Table2[[#This Row],[Column3]]="","",AK442)</f>
        <v>#REF!</v>
      </c>
      <c r="AJ443" s="9">
        <v>36</v>
      </c>
      <c r="AK443" s="9" t="s">
        <v>5293</v>
      </c>
    </row>
    <row r="444" spans="1:37">
      <c r="A444" s="14">
        <f ca="1">IF(Table2[[#This Row],[TT]]&lt;1,"",(COUNT(INDIRECT("a"&amp;ROW(Table2[[#Headers],[//]])&amp;":a"&amp;ROW()-1))+1))</f>
        <v>146</v>
      </c>
      <c r="B444" s="14">
        <v>1</v>
      </c>
      <c r="C444" s="9" t="s">
        <v>5060</v>
      </c>
      <c r="D444" s="16">
        <v>0</v>
      </c>
      <c r="E444" s="16" t="s">
        <v>2015</v>
      </c>
      <c r="F444" s="16" t="e">
        <f>_xlfn.IFNA(Table2[[#This Row],[NB BM_C_QTY+F]],"")</f>
        <v>#REF!</v>
      </c>
      <c r="G444" s="24">
        <f>IF(Table2[[#This Row],[M5B]]="",Table2[[#This Row],[M5B_h]],SUM(Table2[[#This Row],[M5B_h]],Table2[[#This Row],[M5B]]))</f>
        <v>1</v>
      </c>
      <c r="H444" s="19">
        <v>1</v>
      </c>
      <c r="I444" s="94">
        <f>IF(Table2[[#This Row],[M1A]]="",0,Table2[[#This Row],[M1A]]-Table2[[#This Row],[AWAL]]-Table2[[#This Row],[M1MA]]-Table2[[#This Row],[M1KE]])</f>
        <v>1</v>
      </c>
      <c r="J444" s="94">
        <f>SUMIF(Table6[NB BM_C_QTY+F],Table2[[#This Row],[Column2]],Table6[C])</f>
        <v>0</v>
      </c>
      <c r="K444" s="94">
        <f>-1*SUMIF(Table5[CONCAT],Table2[[#This Row],[Column2]],Table5[3])</f>
        <v>0</v>
      </c>
      <c r="L444" s="19"/>
      <c r="M444" s="17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P444" s="25"/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1</v>
      </c>
      <c r="U444" s="20">
        <f>SUM(Table2[[#This Row],[M2B]],Table2[[#This Row],[M2B_h]])</f>
        <v>1</v>
      </c>
      <c r="V444" s="20">
        <f>SUM(Table2[[#This Row],[M3B]],Table2[[#This Row],[M3B_h]])</f>
        <v>1</v>
      </c>
      <c r="W444" s="20">
        <f>SUM(Table2[[#This Row],[M4B]],Table2[[#This Row],[M4B_h]])</f>
        <v>1</v>
      </c>
      <c r="X444" s="20" t="str">
        <f t="shared" si="6"/>
        <v>ARTO MORO</v>
      </c>
      <c r="Y444" s="20" t="e">
        <f>IF(Table2[[#This Row],[NB BM_C_QTY+F]]="",Table2[[#This Row],[Column32]],INDEX([1]!db[QTY X],Table2[[#This Row],[NB BM_C_QTY+F]]))</f>
        <v>#REF!</v>
      </c>
      <c r="Z444" s="20" t="e">
        <f>IF(Table2[[#This Row],[NB BM_C_QTY+F]]="",Table2[[#This Row],[Column33]],INDEX([1]!db[STN X],Table2[[#This Row],[NB BM_C_QTY+F]]))</f>
        <v>#REF!</v>
      </c>
      <c r="AA444" s="20" t="e">
        <f>INDEX([1]!db[SUPPLIER],Table2[[#This Row],[NB BM_C_QTY+F]],0)</f>
        <v>#REF!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444" s="20" t="str">
        <f>Table2[[#This Row],[CONCAT]]&amp;LOWER(SUBSTITUTE(SUBSTITUTE(SUBSTITUTE(Table2[[#This Row],[KET]]&amp;"ARTO MORO"," ",""),")",""),"(",""))</f>
        <v>tipeexkenkoct81936lsnartomoro</v>
      </c>
      <c r="AD444" s="20" t="e">
        <f>_xlfn.IFNA(MATCH(Table2[[#This Row],[Column2]],[1]!db[NB BM_C_QTY+F],0),"")</f>
        <v>#REF!</v>
      </c>
      <c r="AE444" s="20" t="e">
        <f>_xlfn.IFNA(MATCH(Table2[[#This Row],[Column2]],[2]!Table6[NB BM_C_QTY+F],0),"")</f>
        <v>#REF!</v>
      </c>
      <c r="AF444" s="20" t="e">
        <f>IF(Table2[[#This Row],[NB BM_C_QTY+F]]="",Table2[[#This Row],[KET]],"")</f>
        <v>#REF!</v>
      </c>
      <c r="AG444" s="20" t="e">
        <f>IF(Table2[[#This Row],[Column3]]="","",AJ443)</f>
        <v>#REF!</v>
      </c>
      <c r="AH444" s="20" t="e">
        <f>IF(Table2[[#This Row],[Column3]]="","",AK443)</f>
        <v>#REF!</v>
      </c>
      <c r="AJ444" s="9">
        <v>48</v>
      </c>
      <c r="AK444" s="9" t="s">
        <v>5293</v>
      </c>
    </row>
    <row r="445" spans="1:37">
      <c r="A445" s="14" t="str">
        <f ca="1">IF(Table2[[#This Row],[TT]]&lt;1,"",(COUNT(INDIRECT("a"&amp;ROW(Table2[[#Headers],[//]])&amp;":a"&amp;ROW()-1))+1))</f>
        <v/>
      </c>
      <c r="B445" s="14">
        <v>1</v>
      </c>
      <c r="C445" s="9" t="s">
        <v>4065</v>
      </c>
      <c r="D445" s="16">
        <v>0</v>
      </c>
      <c r="E445" s="16" t="s">
        <v>2037</v>
      </c>
      <c r="F445" s="16" t="e">
        <f>_xlfn.IFNA(Table2[[#This Row],[NB BM_C_QTY+F]],"")</f>
        <v>#REF!</v>
      </c>
      <c r="G445" s="24">
        <f>IF(Table2[[#This Row],[M5B]]="",Table2[[#This Row],[M5B_h]],SUM(Table2[[#This Row],[M5B_h]],Table2[[#This Row],[M5B]]))</f>
        <v>0</v>
      </c>
      <c r="H445" s="19">
        <v>0</v>
      </c>
      <c r="I445" s="94">
        <f>IF(Table2[[#This Row],[M1A]]="",0,Table2[[#This Row],[M1A]]-Table2[[#This Row],[AWAL]]-Table2[[#This Row],[M1MA]]-Table2[[#This Row],[M1KE]])</f>
        <v>-2</v>
      </c>
      <c r="J445" s="94">
        <f>SUMIF(Table6[NB BM_C_QTY+F],Table2[[#This Row],[Column2]],Table6[C])</f>
        <v>2</v>
      </c>
      <c r="K445" s="94">
        <f>-1*SUMIF(Table5[CONCAT],Table2[[#This Row],[Column2]],Table5[3])</f>
        <v>0</v>
      </c>
      <c r="L445" s="19"/>
      <c r="M445" s="17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P445" s="25"/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Row],[M1MA]],Table2[[#This Row],[M1B]])</f>
        <v>0</v>
      </c>
      <c r="U445" s="20">
        <f>SUM(Table2[[#This Row],[M2B]],Table2[[#This Row],[M2B_h]])</f>
        <v>0</v>
      </c>
      <c r="V445" s="20">
        <f>SUM(Table2[[#This Row],[M3B]],Table2[[#This Row],[M3B_h]])</f>
        <v>0</v>
      </c>
      <c r="W445" s="20">
        <f>SUM(Table2[[#This Row],[M4B]],Table2[[#This Row],[M4B_h]])</f>
        <v>0</v>
      </c>
      <c r="X445" s="20" t="str">
        <f t="shared" si="6"/>
        <v>ARTO MORO</v>
      </c>
      <c r="Y445" s="20" t="e">
        <f>IF(Table2[[#This Row],[NB BM_C_QTY+F]]="",Table2[[#This Row],[Column32]],INDEX([1]!db[QTY X],Table2[[#This Row],[NB BM_C_QTY+F]]))</f>
        <v>#REF!</v>
      </c>
      <c r="Z445" s="20" t="e">
        <f>IF(Table2[[#This Row],[NB BM_C_QTY+F]]="",Table2[[#This Row],[Column33]],INDEX([1]!db[STN X],Table2[[#This Row],[NB BM_C_QTY+F]]))</f>
        <v>#REF!</v>
      </c>
      <c r="AA445" s="20" t="e">
        <f>INDEX([1]!db[SUPPLIER],Table2[[#This Row],[NB BM_C_QTY+F]],0)</f>
        <v>#REF!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45" s="20" t="str">
        <f>Table2[[#This Row],[CONCAT]]&amp;LOWER(SUBSTITUTE(SUBSTITUTE(SUBSTITUTE(Table2[[#This Row],[KET]]&amp;"ARTO MORO"," ",""),")",""),"(",""))</f>
        <v>tipeexkenkoct90248lsnartomoro</v>
      </c>
      <c r="AD445" s="20" t="e">
        <f>_xlfn.IFNA(MATCH(Table2[[#This Row],[Column2]],[1]!db[NB BM_C_QTY+F],0),"")</f>
        <v>#REF!</v>
      </c>
      <c r="AE445" s="20" t="e">
        <f>_xlfn.IFNA(MATCH(Table2[[#This Row],[Column2]],[2]!Table6[NB BM_C_QTY+F],0),"")</f>
        <v>#REF!</v>
      </c>
      <c r="AF445" s="20" t="e">
        <f>IF(Table2[[#This Row],[NB BM_C_QTY+F]]="",Table2[[#This Row],[KET]],"")</f>
        <v>#REF!</v>
      </c>
      <c r="AG445" s="20" t="e">
        <f>IF(Table2[[#This Row],[Column3]]="","",AJ444)</f>
        <v>#REF!</v>
      </c>
      <c r="AH445" s="20" t="e">
        <f>IF(Table2[[#This Row],[Column3]]="","",AK444)</f>
        <v>#REF!</v>
      </c>
      <c r="AJ445" s="9">
        <v>48</v>
      </c>
      <c r="AK445" s="9" t="s">
        <v>5293</v>
      </c>
    </row>
    <row r="446" spans="1:37">
      <c r="A446" s="14" t="str">
        <f ca="1">IF(Table2[[#This Row],[TT]]&lt;1,"",(COUNT(INDIRECT("a"&amp;ROW(Table2[[#Headers],[//]])&amp;":a"&amp;ROW()-1))+1))</f>
        <v/>
      </c>
      <c r="B446" s="14">
        <v>1</v>
      </c>
      <c r="C446" s="9" t="s">
        <v>5141</v>
      </c>
      <c r="D446" s="16">
        <v>0</v>
      </c>
      <c r="E446" s="16" t="s">
        <v>2037</v>
      </c>
      <c r="F446" s="16" t="e">
        <f>_xlfn.IFNA(Table2[[#This Row],[NB BM_C_QTY+F]],"")</f>
        <v>#REF!</v>
      </c>
      <c r="G446" s="24">
        <f>IF(Table2[[#This Row],[M5B]]="",Table2[[#This Row],[M5B_h]],SUM(Table2[[#This Row],[M5B_h]],Table2[[#This Row],[M5B]]))</f>
        <v>0</v>
      </c>
      <c r="H446" s="19"/>
      <c r="I446" s="94">
        <f>IF(Table2[[#This Row],[M1A]]="",0,Table2[[#This Row],[M1A]]-Table2[[#This Row],[AWAL]]-Table2[[#This Row],[M1MA]]-Table2[[#This Row],[M1KE]])</f>
        <v>0</v>
      </c>
      <c r="J446" s="94">
        <f>SUMIF(Table6[NB BM_C_QTY+F],Table2[[#This Row],[Column2]],Table6[C])</f>
        <v>0</v>
      </c>
      <c r="K446" s="94">
        <f>-1*SUMIF(Table5[CONCAT],Table2[[#This Row],[Column2]],Table5[3])</f>
        <v>0</v>
      </c>
      <c r="L446" s="19"/>
      <c r="M446" s="17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P446" s="25"/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0</v>
      </c>
      <c r="U446" s="20">
        <f>SUM(Table2[[#This Row],[M2B]],Table2[[#This Row],[M2B_h]])</f>
        <v>0</v>
      </c>
      <c r="V446" s="20">
        <f>SUM(Table2[[#This Row],[M3B]],Table2[[#This Row],[M3B_h]])</f>
        <v>0</v>
      </c>
      <c r="W446" s="20">
        <f>SUM(Table2[[#This Row],[M4B]],Table2[[#This Row],[M4B_h]])</f>
        <v>0</v>
      </c>
      <c r="X446" s="20" t="str">
        <f t="shared" si="6"/>
        <v>ARTO MORO</v>
      </c>
      <c r="Y446" s="20" t="e">
        <f>IF(Table2[[#This Row],[NB BM_C_QTY+F]]="",Table2[[#This Row],[Column32]],INDEX([1]!db[QTY X],Table2[[#This Row],[NB BM_C_QTY+F]]))</f>
        <v>#REF!</v>
      </c>
      <c r="Z446" s="20" t="e">
        <f>IF(Table2[[#This Row],[NB BM_C_QTY+F]]="",Table2[[#This Row],[Column33]],INDEX([1]!db[STN X],Table2[[#This Row],[NB BM_C_QTY+F]]))</f>
        <v>#REF!</v>
      </c>
      <c r="AA446" s="20" t="e">
        <f>INDEX([1]!db[SUPPLIER],Table2[[#This Row],[NB BM_C_QTY+F]],0)</f>
        <v>#REF!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46" s="20" t="str">
        <f>Table2[[#This Row],[CONCAT]]&amp;LOWER(SUBSTITUTE(SUBSTITUTE(SUBSTITUTE(Table2[[#This Row],[KET]]&amp;"ARTO MORO"," ",""),")",""),"(",""))</f>
        <v>tipeexkenkoct90548lsnartomoro</v>
      </c>
      <c r="AD446" s="20" t="e">
        <f>_xlfn.IFNA(MATCH(Table2[[#This Row],[Column2]],[1]!db[NB BM_C_QTY+F],0),"")</f>
        <v>#REF!</v>
      </c>
      <c r="AE446" s="20" t="e">
        <f>_xlfn.IFNA(MATCH(Table2[[#This Row],[Column2]],[2]!Table6[NB BM_C_QTY+F],0),"")</f>
        <v>#REF!</v>
      </c>
      <c r="AF446" s="20" t="e">
        <f>IF(Table2[[#This Row],[NB BM_C_QTY+F]]="",Table2[[#This Row],[KET]],"")</f>
        <v>#REF!</v>
      </c>
      <c r="AG446" s="20" t="e">
        <f>IF(Table2[[#This Row],[Column3]]="","",AJ445)</f>
        <v>#REF!</v>
      </c>
      <c r="AH446" s="20" t="e">
        <f>IF(Table2[[#This Row],[Column3]]="","",AK445)</f>
        <v>#REF!</v>
      </c>
      <c r="AJ446" s="9">
        <v>48</v>
      </c>
      <c r="AK446" s="9" t="s">
        <v>5293</v>
      </c>
    </row>
    <row r="447" spans="1:37">
      <c r="A447" s="14">
        <f ca="1">IF(Table2[[#This Row],[TT]]&lt;1,"",(COUNT(INDIRECT("a"&amp;ROW(Table2[[#Headers],[//]])&amp;":a"&amp;ROW()-1))+1))</f>
        <v>147</v>
      </c>
      <c r="B447" s="14">
        <v>1</v>
      </c>
      <c r="C447" s="9" t="s">
        <v>4141</v>
      </c>
      <c r="D447" s="16">
        <v>1</v>
      </c>
      <c r="E447" s="16" t="s">
        <v>2037</v>
      </c>
      <c r="F447" s="16" t="e">
        <f>_xlfn.IFNA(Table2[[#This Row],[NB BM_C_QTY+F]],"")</f>
        <v>#REF!</v>
      </c>
      <c r="G447" s="24">
        <f>IF(Table2[[#This Row],[M5B]]="",Table2[[#This Row],[M5B_h]],SUM(Table2[[#This Row],[M5B_h]],Table2[[#This Row],[M5B]]))</f>
        <v>1</v>
      </c>
      <c r="H447" s="19"/>
      <c r="I447" s="94">
        <f>IF(Table2[[#This Row],[M1A]]="",0,Table2[[#This Row],[M1A]]-Table2[[#This Row],[AWAL]]-Table2[[#This Row],[M1MA]]-Table2[[#This Row],[M1KE]])</f>
        <v>0</v>
      </c>
      <c r="J447" s="94">
        <f>SUMIF(Table6[NB BM_C_QTY+F],Table2[[#This Row],[Column2]],Table6[C])</f>
        <v>0</v>
      </c>
      <c r="K447" s="94">
        <f>-1*SUMIF(Table5[CONCAT],Table2[[#This Row],[Column2]],Table5[3])</f>
        <v>0</v>
      </c>
      <c r="L447" s="19"/>
      <c r="M447" s="17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P447" s="25"/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1</v>
      </c>
      <c r="U447" s="20">
        <f>SUM(Table2[[#This Row],[M2B]],Table2[[#This Row],[M2B_h]])</f>
        <v>1</v>
      </c>
      <c r="V447" s="20">
        <f>SUM(Table2[[#This Row],[M3B]],Table2[[#This Row],[M3B_h]])</f>
        <v>1</v>
      </c>
      <c r="W447" s="20">
        <f>SUM(Table2[[#This Row],[M4B]],Table2[[#This Row],[M4B_h]])</f>
        <v>1</v>
      </c>
      <c r="X447" s="20" t="str">
        <f t="shared" si="6"/>
        <v>ARTO MORO</v>
      </c>
      <c r="Y447" s="20" t="e">
        <f>IF(Table2[[#This Row],[NB BM_C_QTY+F]]="",Table2[[#This Row],[Column32]],INDEX([1]!db[QTY X],Table2[[#This Row],[NB BM_C_QTY+F]]))</f>
        <v>#REF!</v>
      </c>
      <c r="Z447" s="20" t="e">
        <f>IF(Table2[[#This Row],[NB BM_C_QTY+F]]="",Table2[[#This Row],[Column33]],INDEX([1]!db[STN X],Table2[[#This Row],[NB BM_C_QTY+F]]))</f>
        <v>#REF!</v>
      </c>
      <c r="AA447" s="20" t="e">
        <f>INDEX([1]!db[SUPPLIER],Table2[[#This Row],[NB BM_C_QTY+F]],0)</f>
        <v>#REF!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47" s="20" t="str">
        <f>Table2[[#This Row],[CONCAT]]&amp;LOWER(SUBSTITUTE(SUBSTITUTE(SUBSTITUTE(Table2[[#This Row],[KET]]&amp;"ARTO MORO"," ",""),")",""),"(",""))</f>
        <v>tipeexkenkoct90648lsnartomoro</v>
      </c>
      <c r="AD447" s="20" t="e">
        <f>_xlfn.IFNA(MATCH(Table2[[#This Row],[Column2]],[1]!db[NB BM_C_QTY+F],0),"")</f>
        <v>#REF!</v>
      </c>
      <c r="AE447" s="20" t="e">
        <f>_xlfn.IFNA(MATCH(Table2[[#This Row],[Column2]],[2]!Table6[NB BM_C_QTY+F],0),"")</f>
        <v>#REF!</v>
      </c>
      <c r="AF447" s="20" t="e">
        <f>IF(Table2[[#This Row],[NB BM_C_QTY+F]]="",Table2[[#This Row],[KET]],"")</f>
        <v>#REF!</v>
      </c>
      <c r="AG447" s="20" t="e">
        <f>IF(Table2[[#This Row],[Column3]]="","",AJ446)</f>
        <v>#REF!</v>
      </c>
      <c r="AH447" s="20" t="e">
        <f>IF(Table2[[#This Row],[Column3]]="","",AK446)</f>
        <v>#REF!</v>
      </c>
      <c r="AJ447" s="9">
        <v>48</v>
      </c>
      <c r="AK447" s="9" t="s">
        <v>5293</v>
      </c>
    </row>
    <row r="448" spans="1:37">
      <c r="A448" s="14" t="str">
        <f ca="1">IF(Table2[[#This Row],[TT]]&lt;1,"",(COUNT(INDIRECT("a"&amp;ROW(Table2[[#Headers],[//]])&amp;":a"&amp;ROW()-1))+1))</f>
        <v/>
      </c>
      <c r="B448" s="14">
        <v>1</v>
      </c>
      <c r="C448" s="9" t="s">
        <v>5058</v>
      </c>
      <c r="D448" s="16">
        <v>1</v>
      </c>
      <c r="E448" s="16" t="s">
        <v>2037</v>
      </c>
      <c r="F448" s="16" t="e">
        <f>_xlfn.IFNA(Table2[[#This Row],[NB BM_C_QTY+F]],"")</f>
        <v>#REF!</v>
      </c>
      <c r="G448" s="24">
        <f>IF(Table2[[#This Row],[M5B]]="",Table2[[#This Row],[M5B_h]],SUM(Table2[[#This Row],[M5B_h]],Table2[[#This Row],[M5B]]))</f>
        <v>0</v>
      </c>
      <c r="H448" s="19">
        <v>0</v>
      </c>
      <c r="I448" s="94">
        <f>IF(Table2[[#This Row],[M1A]]="",0,Table2[[#This Row],[M1A]]-Table2[[#This Row],[AWAL]]-Table2[[#This Row],[M1MA]]-Table2[[#This Row],[M1KE]])</f>
        <v>-1</v>
      </c>
      <c r="J448" s="94">
        <f>SUMIF(Table6[NB BM_C_QTY+F],Table2[[#This Row],[Column2]],Table6[C])</f>
        <v>0</v>
      </c>
      <c r="K448" s="94">
        <f>-1*SUMIF(Table5[CONCAT],Table2[[#This Row],[Column2]],Table5[3])</f>
        <v>0</v>
      </c>
      <c r="L448" s="19"/>
      <c r="M448" s="17" t="str">
        <f>IF(Table2[[#This Row],[M2A]]="","",SUM(Table2[[#This Row],[M2A]]-Table2[[#This Row],[M2B_h]]))</f>
        <v/>
      </c>
      <c r="O448" s="17" t="str">
        <f>IF(Table2[[#This Row],[M3A]]="","",SUM(Table2[[#This Row],[M3A]]-Table2[[#This Row],[M3B_h]]))</f>
        <v/>
      </c>
      <c r="P448" s="25"/>
      <c r="Q448" s="17" t="str">
        <f>IF(Table2[[#This Row],[M4A]]="","",SUM(Table2[[#This Row],[M4A]]-Table2[[#This Row],[M4B_h]]))</f>
        <v/>
      </c>
      <c r="R448" s="17"/>
      <c r="S448" s="17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0</v>
      </c>
      <c r="U448" s="20">
        <f>SUM(Table2[[#This Row],[M2B]],Table2[[#This Row],[M2B_h]])</f>
        <v>0</v>
      </c>
      <c r="V448" s="20">
        <f>SUM(Table2[[#This Row],[M3B]],Table2[[#This Row],[M3B_h]])</f>
        <v>0</v>
      </c>
      <c r="W448" s="20">
        <f>SUM(Table2[[#This Row],[M4B]],Table2[[#This Row],[M4B_h]])</f>
        <v>0</v>
      </c>
      <c r="X448" s="20" t="str">
        <f t="shared" si="6"/>
        <v>ARTO MORO</v>
      </c>
      <c r="Y448" s="20" t="e">
        <f>IF(Table2[[#This Row],[NB BM_C_QTY+F]]="",Table2[[#This Row],[Column32]],INDEX([1]!db[QTY X],Table2[[#This Row],[NB BM_C_QTY+F]]))</f>
        <v>#REF!</v>
      </c>
      <c r="Z448" s="20" t="e">
        <f>IF(Table2[[#This Row],[NB BM_C_QTY+F]]="",Table2[[#This Row],[Column33]],INDEX([1]!db[STN X],Table2[[#This Row],[NB BM_C_QTY+F]]))</f>
        <v>#REF!</v>
      </c>
      <c r="AA448" s="20" t="e">
        <f>INDEX([1]!db[SUPPLIER],Table2[[#This Row],[NB BM_C_QTY+F]],0)</f>
        <v>#REF!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48" s="20" t="str">
        <f>Table2[[#This Row],[CONCAT]]&amp;LOWER(SUBSTITUTE(SUBSTITUTE(SUBSTITUTE(Table2[[#This Row],[KET]]&amp;"ARTO MORO"," ",""),")",""),"(",""))</f>
        <v>tipeexkenkoct90948lsnartomoro</v>
      </c>
      <c r="AD448" s="20" t="e">
        <f>_xlfn.IFNA(MATCH(Table2[[#This Row],[Column2]],[1]!db[NB BM_C_QTY+F],0),"")</f>
        <v>#REF!</v>
      </c>
      <c r="AE448" s="20" t="e">
        <f>_xlfn.IFNA(MATCH(Table2[[#This Row],[Column2]],[2]!Table6[NB BM_C_QTY+F],0),"")</f>
        <v>#REF!</v>
      </c>
      <c r="AF448" s="20" t="e">
        <f>IF(Table2[[#This Row],[NB BM_C_QTY+F]]="",Table2[[#This Row],[KET]],"")</f>
        <v>#REF!</v>
      </c>
      <c r="AG448" s="20" t="e">
        <f>IF(Table2[[#This Row],[Column3]]="","",AJ447)</f>
        <v>#REF!</v>
      </c>
      <c r="AH448" s="20" t="e">
        <f>IF(Table2[[#This Row],[Column3]]="","",AK447)</f>
        <v>#REF!</v>
      </c>
      <c r="AJ448" s="9">
        <v>36</v>
      </c>
      <c r="AK448" s="9" t="s">
        <v>5293</v>
      </c>
    </row>
    <row r="449" spans="1:37">
      <c r="A449" s="14">
        <f ca="1">IF(Table2[[#This Row],[TT]]&lt;1,"",(COUNT(INDIRECT("a"&amp;ROW(Table2[[#Headers],[//]])&amp;":a"&amp;ROW()-1))+1))</f>
        <v>148</v>
      </c>
      <c r="B449" s="14">
        <v>1</v>
      </c>
      <c r="C449" s="9" t="s">
        <v>5061</v>
      </c>
      <c r="D449" s="16">
        <v>1</v>
      </c>
      <c r="E449" s="16" t="s">
        <v>2015</v>
      </c>
      <c r="F449" s="16" t="e">
        <f>_xlfn.IFNA(Table2[[#This Row],[NB BM_C_QTY+F]],"")</f>
        <v>#REF!</v>
      </c>
      <c r="G449" s="24">
        <f>IF(Table2[[#This Row],[M5B]]="",Table2[[#This Row],[M5B_h]],SUM(Table2[[#This Row],[M5B_h]],Table2[[#This Row],[M5B]]))</f>
        <v>1</v>
      </c>
      <c r="H449" s="19"/>
      <c r="I449" s="94">
        <f>IF(Table2[[#This Row],[M1A]]="",0,Table2[[#This Row],[M1A]]-Table2[[#This Row],[AWAL]]-Table2[[#This Row],[M1MA]]-Table2[[#This Row],[M1KE]])</f>
        <v>0</v>
      </c>
      <c r="J449" s="94">
        <f>SUMIF(Table6[NB BM_C_QTY+F],Table2[[#This Row],[Column2]],Table6[C])</f>
        <v>0</v>
      </c>
      <c r="K449" s="94">
        <f>-1*SUMIF(Table5[CONCAT],Table2[[#This Row],[Column2]],Table5[3])</f>
        <v>0</v>
      </c>
      <c r="L449" s="19"/>
      <c r="M449" s="17" t="str">
        <f>IF(Table2[[#This Row],[M2A]]="","",SUM(Table2[[#This Row],[M2A]]-Table2[[#This Row],[M2B_h]]))</f>
        <v/>
      </c>
      <c r="O449" s="17" t="str">
        <f>IF(Table2[[#This Row],[M3A]]="","",SUM(Table2[[#This Row],[M3A]]-Table2[[#This Row],[M3B_h]]))</f>
        <v/>
      </c>
      <c r="P449" s="25"/>
      <c r="Q449" s="17" t="str">
        <f>IF(Table2[[#This Row],[M4A]]="","",SUM(Table2[[#This Row],[M4A]]-Table2[[#This Row],[M4B_h]]))</f>
        <v/>
      </c>
      <c r="R449" s="17"/>
      <c r="S449" s="17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1</v>
      </c>
      <c r="U449" s="20">
        <f>SUM(Table2[[#This Row],[M2B]],Table2[[#This Row],[M2B_h]])</f>
        <v>1</v>
      </c>
      <c r="V449" s="20">
        <f>SUM(Table2[[#This Row],[M3B]],Table2[[#This Row],[M3B_h]])</f>
        <v>1</v>
      </c>
      <c r="W449" s="20">
        <f>SUM(Table2[[#This Row],[M4B]],Table2[[#This Row],[M4B_h]])</f>
        <v>1</v>
      </c>
      <c r="X449" s="20" t="str">
        <f t="shared" si="6"/>
        <v>ARTO MORO</v>
      </c>
      <c r="Y449" s="20" t="e">
        <f>IF(Table2[[#This Row],[NB BM_C_QTY+F]]="",Table2[[#This Row],[Column32]],INDEX([1]!db[QTY X],Table2[[#This Row],[NB BM_C_QTY+F]]))</f>
        <v>#REF!</v>
      </c>
      <c r="Z449" s="20" t="e">
        <f>IF(Table2[[#This Row],[NB BM_C_QTY+F]]="",Table2[[#This Row],[Column33]],INDEX([1]!db[STN X],Table2[[#This Row],[NB BM_C_QTY+F]]))</f>
        <v>#REF!</v>
      </c>
      <c r="AA449" s="20" t="e">
        <f>INDEX([1]!db[SUPPLIER],Table2[[#This Row],[NB BM_C_QTY+F]],0)</f>
        <v>#REF!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449" s="20" t="str">
        <f>Table2[[#This Row],[CONCAT]]&amp;LOWER(SUBSTITUTE(SUBSTITUTE(SUBSTITUTE(Table2[[#This Row],[KET]]&amp;"ARTO MORO"," ",""),")",""),"(",""))</f>
        <v>tipeexkenkoct91936lsnartomoro</v>
      </c>
      <c r="AD449" s="20" t="e">
        <f>_xlfn.IFNA(MATCH(Table2[[#This Row],[Column2]],[1]!db[NB BM_C_QTY+F],0),"")</f>
        <v>#REF!</v>
      </c>
      <c r="AE449" s="20" t="e">
        <f>_xlfn.IFNA(MATCH(Table2[[#This Row],[Column2]],[2]!Table6[NB BM_C_QTY+F],0),"")</f>
        <v>#REF!</v>
      </c>
      <c r="AF449" s="20" t="e">
        <f>IF(Table2[[#This Row],[NB BM_C_QTY+F]]="",Table2[[#This Row],[KET]],"")</f>
        <v>#REF!</v>
      </c>
      <c r="AG449" s="20" t="e">
        <f>IF(Table2[[#This Row],[Column3]]="","",AJ448)</f>
        <v>#REF!</v>
      </c>
      <c r="AH449" s="20" t="e">
        <f>IF(Table2[[#This Row],[Column3]]="","",AK448)</f>
        <v>#REF!</v>
      </c>
      <c r="AJ449" s="9">
        <v>36</v>
      </c>
      <c r="AK449" s="9" t="s">
        <v>5293</v>
      </c>
    </row>
    <row r="450" spans="1:37">
      <c r="A450" s="14" t="str">
        <f ca="1">IF(Table2[[#This Row],[TT]]&lt;1,"",(COUNT(INDIRECT("a"&amp;ROW(Table2[[#Headers],[//]])&amp;":a"&amp;ROW()-1))+1))</f>
        <v/>
      </c>
      <c r="B450" s="14">
        <v>1</v>
      </c>
      <c r="C450" s="9" t="s">
        <v>65</v>
      </c>
      <c r="D450" s="16">
        <v>0</v>
      </c>
      <c r="E450" s="16" t="s">
        <v>2015</v>
      </c>
      <c r="F450" s="16" t="e">
        <f>_xlfn.IFNA(Table2[[#This Row],[NB BM_C_QTY+F]],"")</f>
        <v>#REF!</v>
      </c>
      <c r="G450" s="24">
        <f>IF(Table2[[#This Row],[M5B]]="",Table2[[#This Row],[M5B_h]],SUM(Table2[[#This Row],[M5B_h]],Table2[[#This Row],[M5B]]))</f>
        <v>0</v>
      </c>
      <c r="H450" s="19">
        <v>0</v>
      </c>
      <c r="I450" s="94">
        <f>IF(Table2[[#This Row],[M1A]]="",0,Table2[[#This Row],[M1A]]-Table2[[#This Row],[AWAL]]-Table2[[#This Row],[M1MA]]-Table2[[#This Row],[M1KE]])</f>
        <v>-7</v>
      </c>
      <c r="J450" s="94">
        <f>SUMIF(Table6[NB BM_C_QTY+F],Table2[[#This Row],[Column2]],Table6[C])</f>
        <v>10</v>
      </c>
      <c r="K450" s="94">
        <f>-1*SUMIF(Table5[CONCAT],Table2[[#This Row],[Column2]],Table5[3])</f>
        <v>-3</v>
      </c>
      <c r="L450" s="19"/>
      <c r="M450" s="90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P450" s="25"/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0</v>
      </c>
      <c r="U450" s="20">
        <f>SUM(Table2[[#This Row],[M2B]],Table2[[#This Row],[M2B_h]])</f>
        <v>0</v>
      </c>
      <c r="V450" s="20">
        <f>SUM(Table2[[#This Row],[M3B]],Table2[[#This Row],[M3B_h]])</f>
        <v>0</v>
      </c>
      <c r="W450" s="20">
        <f>SUM(Table2[[#This Row],[M4B]],Table2[[#This Row],[M4B_h]])</f>
        <v>0</v>
      </c>
      <c r="X450" s="20" t="str">
        <f t="shared" si="6"/>
        <v>ARTO MORO</v>
      </c>
      <c r="Y450" s="20" t="e">
        <f>IF(Table2[[#This Row],[NB BM_C_QTY+F]]="",Table2[[#This Row],[Column32]],INDEX([1]!db[QTY X],Table2[[#This Row],[NB BM_C_QTY+F]]))</f>
        <v>#REF!</v>
      </c>
      <c r="Z450" s="20" t="e">
        <f>IF(Table2[[#This Row],[NB BM_C_QTY+F]]="",Table2[[#This Row],[Column33]],INDEX([1]!db[STN X],Table2[[#This Row],[NB BM_C_QTY+F]]))</f>
        <v>#REF!</v>
      </c>
      <c r="AA450" s="20" t="e">
        <f>INDEX([1]!db[SUPPLIER],Table2[[#This Row],[NB BM_C_QTY+F]],0)</f>
        <v>#REF!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50" s="20" t="str">
        <f>Table2[[#This Row],[CONCAT]]&amp;LOWER(SUBSTITUTE(SUBSTITUTE(SUBSTITUTE(Table2[[#This Row],[KET]]&amp;"ARTO MORO"," ",""),")",""),"(",""))</f>
        <v>tipeexkenkoke0136lsnartomoro</v>
      </c>
      <c r="AD450" s="20" t="e">
        <f>_xlfn.IFNA(MATCH(Table2[[#This Row],[Column2]],[1]!db[NB BM_C_QTY+F],0),"")</f>
        <v>#REF!</v>
      </c>
      <c r="AE450" s="20" t="e">
        <f>_xlfn.IFNA(MATCH(Table2[[#This Row],[Column2]],[2]!Table6[NB BM_C_QTY+F],0),"")</f>
        <v>#REF!</v>
      </c>
      <c r="AF450" s="20" t="e">
        <f>IF(Table2[[#This Row],[NB BM_C_QTY+F]]="",Table2[[#This Row],[KET]],"")</f>
        <v>#REF!</v>
      </c>
      <c r="AG450" s="20" t="e">
        <f>IF(Table2[[#This Row],[Column3]]="","",AJ449)</f>
        <v>#REF!</v>
      </c>
      <c r="AH450" s="20" t="e">
        <f>IF(Table2[[#This Row],[Column3]]="","",AK449)</f>
        <v>#REF!</v>
      </c>
      <c r="AJ450" s="9">
        <v>36</v>
      </c>
      <c r="AK450" s="9" t="s">
        <v>5293</v>
      </c>
    </row>
    <row r="451" spans="1:37">
      <c r="A451" s="14" t="str">
        <f ca="1">IF(Table2[[#This Row],[TT]]&lt;1,"",(COUNT(INDIRECT("a"&amp;ROW(Table2[[#Headers],[//]])&amp;":a"&amp;ROW()-1))+1))</f>
        <v/>
      </c>
      <c r="B451" s="14">
        <v>1</v>
      </c>
      <c r="C451" s="9" t="s">
        <v>3473</v>
      </c>
      <c r="D451" s="16">
        <v>0</v>
      </c>
      <c r="E451" s="16" t="s">
        <v>2015</v>
      </c>
      <c r="F451" s="16" t="e">
        <f>_xlfn.IFNA(Table2[[#This Row],[NB BM_C_QTY+F]],"")</f>
        <v>#REF!</v>
      </c>
      <c r="G451" s="24">
        <f>IF(Table2[[#This Row],[M5B]]="",Table2[[#This Row],[M5B_h]],SUM(Table2[[#This Row],[M5B_h]],Table2[[#This Row],[M5B]]))</f>
        <v>0</v>
      </c>
      <c r="H451" s="19"/>
      <c r="I451" s="94">
        <f>IF(Table2[[#This Row],[M1A]]="",0,Table2[[#This Row],[M1A]]-Table2[[#This Row],[AWAL]]-Table2[[#This Row],[M1MA]]-Table2[[#This Row],[M1KE]])</f>
        <v>0</v>
      </c>
      <c r="J451" s="94">
        <f>SUMIF(Table6[NB BM_C_QTY+F],Table2[[#This Row],[Column2]],Table6[C])</f>
        <v>0</v>
      </c>
      <c r="K451" s="94">
        <f>-1*SUMIF(Table5[CONCAT],Table2[[#This Row],[Column2]],Table5[3])</f>
        <v>0</v>
      </c>
      <c r="L451" s="19"/>
      <c r="M451" s="17" t="str">
        <f>IF(Table2[[#This Row],[M2A]]="","",SUM(Table2[[#This Row],[M2A]]-Table2[[#This Row],[M2B_h]]))</f>
        <v/>
      </c>
      <c r="O451" s="17" t="str">
        <f>IF(Table2[[#This Row],[M3A]]="","",SUM(Table2[[#This Row],[M3A]]-Table2[[#This Row],[M3B_h]]))</f>
        <v/>
      </c>
      <c r="P451" s="25"/>
      <c r="Q451" s="17" t="str">
        <f>IF(Table2[[#This Row],[M4A]]="","",SUM(Table2[[#This Row],[M4A]]-Table2[[#This Row],[M4B_h]]))</f>
        <v/>
      </c>
      <c r="R451" s="17"/>
      <c r="S451" s="17" t="str">
        <f>IF(Table2[[#This Row],[M5A]]="","",SUM(Table2[[#This Row],[M5A]]-Table2[[#This Row],[M5B_h]]))</f>
        <v/>
      </c>
      <c r="T451" s="20">
        <f>SUM(Table2[[#This Row],[AWAL]],Table2[[#This Row],[M1KE]],Table2[[#This Row],[M1MA]],Table2[[#This Row],[M1B]])</f>
        <v>0</v>
      </c>
      <c r="U451" s="20">
        <f>SUM(Table2[[#This Row],[M2B]],Table2[[#This Row],[M2B_h]])</f>
        <v>0</v>
      </c>
      <c r="V451" s="20">
        <f>SUM(Table2[[#This Row],[M3B]],Table2[[#This Row],[M3B_h]])</f>
        <v>0</v>
      </c>
      <c r="W451" s="20">
        <f>SUM(Table2[[#This Row],[M4B]],Table2[[#This Row],[M4B_h]])</f>
        <v>0</v>
      </c>
      <c r="X451" s="20" t="str">
        <f t="shared" ref="X451:X456" si="7">"ARTO MORO"</f>
        <v>ARTO MORO</v>
      </c>
      <c r="Y451" s="20" t="e">
        <f>IF(Table2[[#This Row],[NB BM_C_QTY+F]]="",Table2[[#This Row],[Column32]],INDEX([1]!db[QTY X],Table2[[#This Row],[NB BM_C_QTY+F]]))</f>
        <v>#REF!</v>
      </c>
      <c r="Z451" s="20" t="e">
        <f>IF(Table2[[#This Row],[NB BM_C_QTY+F]]="",Table2[[#This Row],[Column33]],INDEX([1]!db[STN X],Table2[[#This Row],[NB BM_C_QTY+F]]))</f>
        <v>#REF!</v>
      </c>
      <c r="AA451" s="20" t="e">
        <f>INDEX([1]!db[SUPPLIER],Table2[[#This Row],[NB BM_C_QTY+F]],0)</f>
        <v>#REF!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51" s="20" t="str">
        <f>Table2[[#This Row],[CONCAT]]&amp;LOWER(SUBSTITUTE(SUBSTITUTE(SUBSTITUTE(Table2[[#This Row],[KET]]&amp;"ARTO MORO"," ",""),")",""),"(",""))</f>
        <v>tipeexkenkoke107m36lsnartomoro</v>
      </c>
      <c r="AD451" s="20" t="e">
        <f>_xlfn.IFNA(MATCH(Table2[[#This Row],[Column2]],[1]!db[NB BM_C_QTY+F],0),"")</f>
        <v>#REF!</v>
      </c>
      <c r="AE451" s="20" t="e">
        <f>_xlfn.IFNA(MATCH(Table2[[#This Row],[Column2]],[2]!Table6[NB BM_C_QTY+F],0),"")</f>
        <v>#REF!</v>
      </c>
      <c r="AF451" s="20" t="e">
        <f>IF(Table2[[#This Row],[NB BM_C_QTY+F]]="",Table2[[#This Row],[KET]],"")</f>
        <v>#REF!</v>
      </c>
      <c r="AG451" s="20" t="e">
        <f>IF(Table2[[#This Row],[Column3]]="","",AJ450)</f>
        <v>#REF!</v>
      </c>
      <c r="AH451" s="20" t="e">
        <f>IF(Table2[[#This Row],[Column3]]="","",AK450)</f>
        <v>#REF!</v>
      </c>
      <c r="AJ451" s="9">
        <v>36</v>
      </c>
      <c r="AK451" s="9" t="s">
        <v>5293</v>
      </c>
    </row>
    <row r="452" spans="1:37">
      <c r="A452" s="14" t="str">
        <f ca="1">IF(Table2[[#This Row],[TT]]&lt;1,"",(COUNT(INDIRECT("a"&amp;ROW(Table2[[#Headers],[//]])&amp;":a"&amp;ROW()-1))+1))</f>
        <v/>
      </c>
      <c r="B452" s="14">
        <v>1</v>
      </c>
      <c r="C452" s="9" t="s">
        <v>4121</v>
      </c>
      <c r="D452" s="16">
        <v>0</v>
      </c>
      <c r="E452" s="16" t="s">
        <v>2015</v>
      </c>
      <c r="F452" s="16" t="e">
        <f>_xlfn.IFNA(Table2[[#This Row],[NB BM_C_QTY+F]],"")</f>
        <v>#REF!</v>
      </c>
      <c r="G452" s="24">
        <f>IF(Table2[[#This Row],[M5B]]="",Table2[[#This Row],[M5B_h]],SUM(Table2[[#This Row],[M5B_h]],Table2[[#This Row],[M5B]]))</f>
        <v>0</v>
      </c>
      <c r="H452" s="19"/>
      <c r="I452" s="94">
        <f>IF(Table2[[#This Row],[M1A]]="",0,Table2[[#This Row],[M1A]]-Table2[[#This Row],[AWAL]]-Table2[[#This Row],[M1MA]]-Table2[[#This Row],[M1KE]])</f>
        <v>0</v>
      </c>
      <c r="J452" s="94">
        <f>SUMIF(Table6[NB BM_C_QTY+F],Table2[[#This Row],[Column2]],Table6[C])</f>
        <v>0</v>
      </c>
      <c r="K452" s="94">
        <f>-1*SUMIF(Table5[CONCAT],Table2[[#This Row],[Column2]],Table5[3])</f>
        <v>0</v>
      </c>
      <c r="L452" s="19"/>
      <c r="M452" s="17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P452" s="25"/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0">
        <f>SUM(Table2[[#This Row],[AWAL]],Table2[[#This Row],[M1KE]],Table2[[#This Row],[M1MA]],Table2[[#This Row],[M1B]])</f>
        <v>0</v>
      </c>
      <c r="U452" s="20">
        <f>SUM(Table2[[#This Row],[M2B]],Table2[[#This Row],[M2B_h]])</f>
        <v>0</v>
      </c>
      <c r="V452" s="20">
        <f>SUM(Table2[[#This Row],[M3B]],Table2[[#This Row],[M3B_h]])</f>
        <v>0</v>
      </c>
      <c r="W452" s="20">
        <f>SUM(Table2[[#This Row],[M4B]],Table2[[#This Row],[M4B_h]])</f>
        <v>0</v>
      </c>
      <c r="X452" s="20" t="str">
        <f t="shared" si="7"/>
        <v>ARTO MORO</v>
      </c>
      <c r="Y452" s="20" t="e">
        <f>IF(Table2[[#This Row],[NB BM_C_QTY+F]]="",Table2[[#This Row],[Column32]],INDEX([1]!db[QTY X],Table2[[#This Row],[NB BM_C_QTY+F]]))</f>
        <v>#REF!</v>
      </c>
      <c r="Z452" s="20" t="e">
        <f>IF(Table2[[#This Row],[NB BM_C_QTY+F]]="",Table2[[#This Row],[Column33]],INDEX([1]!db[STN X],Table2[[#This Row],[NB BM_C_QTY+F]]))</f>
        <v>#REF!</v>
      </c>
      <c r="AA452" s="20" t="e">
        <f>INDEX([1]!db[SUPPLIER],Table2[[#This Row],[NB BM_C_QTY+F]],0)</f>
        <v>#REF!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52" s="20" t="str">
        <f>Table2[[#This Row],[CONCAT]]&amp;LOWER(SUBSTITUTE(SUBSTITUTE(SUBSTITUTE(Table2[[#This Row],[KET]]&amp;"ARTO MORO"," ",""),")",""),"(",""))</f>
        <v>tipeexkenkoke10836lsnartomoro</v>
      </c>
      <c r="AD452" s="20" t="e">
        <f>_xlfn.IFNA(MATCH(Table2[[#This Row],[Column2]],[1]!db[NB BM_C_QTY+F],0),"")</f>
        <v>#REF!</v>
      </c>
      <c r="AE452" s="20" t="e">
        <f>_xlfn.IFNA(MATCH(Table2[[#This Row],[Column2]],[2]!Table6[NB BM_C_QTY+F],0),"")</f>
        <v>#REF!</v>
      </c>
      <c r="AF452" s="20" t="e">
        <f>IF(Table2[[#This Row],[NB BM_C_QTY+F]]="",Table2[[#This Row],[KET]],"")</f>
        <v>#REF!</v>
      </c>
      <c r="AG452" s="20" t="e">
        <f>IF(Table2[[#This Row],[Column3]]="","",AJ451)</f>
        <v>#REF!</v>
      </c>
      <c r="AH452" s="20" t="e">
        <f>IF(Table2[[#This Row],[Column3]]="","",AK451)</f>
        <v>#REF!</v>
      </c>
      <c r="AJ452" s="9">
        <v>36</v>
      </c>
      <c r="AK452" s="9" t="s">
        <v>5293</v>
      </c>
    </row>
    <row r="453" spans="1:37">
      <c r="A453" s="14" t="str">
        <f ca="1">IF(Table2[[#This Row],[TT]]&lt;1,"",(COUNT(INDIRECT("a"&amp;ROW(Table2[[#Headers],[//]])&amp;":a"&amp;ROW()-1))+1))</f>
        <v/>
      </c>
      <c r="B453" s="14">
        <v>1</v>
      </c>
      <c r="C453" s="9" t="s">
        <v>5140</v>
      </c>
      <c r="D453" s="16">
        <v>0</v>
      </c>
      <c r="E453" s="16" t="s">
        <v>2015</v>
      </c>
      <c r="F453" s="16" t="e">
        <f>_xlfn.IFNA(Table2[[#This Row],[NB BM_C_QTY+F]],"")</f>
        <v>#REF!</v>
      </c>
      <c r="G453" s="24">
        <f>IF(Table2[[#This Row],[M5B]]="",Table2[[#This Row],[M5B_h]],SUM(Table2[[#This Row],[M5B_h]],Table2[[#This Row],[M5B]]))</f>
        <v>0</v>
      </c>
      <c r="H453" s="19"/>
      <c r="I453" s="94">
        <f>IF(Table2[[#This Row],[M1A]]="",0,Table2[[#This Row],[M1A]]-Table2[[#This Row],[AWAL]]-Table2[[#This Row],[M1MA]]-Table2[[#This Row],[M1KE]])</f>
        <v>0</v>
      </c>
      <c r="J453" s="94">
        <f>SUMIF(Table6[NB BM_C_QTY+F],Table2[[#This Row],[Column2]],Table6[C])</f>
        <v>0</v>
      </c>
      <c r="K453" s="94">
        <f>-1*SUMIF(Table5[CONCAT],Table2[[#This Row],[Column2]],Table5[3])</f>
        <v>0</v>
      </c>
      <c r="L453" s="19"/>
      <c r="M453" s="86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P453" s="25"/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0">
        <f>SUM(Table2[[#This Row],[AWAL]],Table2[[#This Row],[M1KE]],Table2[[#This Row],[M1MA]],Table2[[#This Row],[M1B]])</f>
        <v>0</v>
      </c>
      <c r="U453" s="20">
        <f>SUM(Table2[[#This Row],[M2B]],Table2[[#This Row],[M2B_h]])</f>
        <v>0</v>
      </c>
      <c r="V453" s="20">
        <f>SUM(Table2[[#This Row],[M3B]],Table2[[#This Row],[M3B_h]])</f>
        <v>0</v>
      </c>
      <c r="W453" s="20">
        <f>SUM(Table2[[#This Row],[M4B]],Table2[[#This Row],[M4B_h]])</f>
        <v>0</v>
      </c>
      <c r="X453" s="20" t="str">
        <f t="shared" si="7"/>
        <v>ARTO MORO</v>
      </c>
      <c r="Y453" s="20" t="e">
        <f>IF(Table2[[#This Row],[NB BM_C_QTY+F]]="",Table2[[#This Row],[Column32]],INDEX([1]!db[QTY X],Table2[[#This Row],[NB BM_C_QTY+F]]))</f>
        <v>#REF!</v>
      </c>
      <c r="Z453" s="20" t="e">
        <f>IF(Table2[[#This Row],[NB BM_C_QTY+F]]="",Table2[[#This Row],[Column33]],INDEX([1]!db[STN X],Table2[[#This Row],[NB BM_C_QTY+F]]))</f>
        <v>#REF!</v>
      </c>
      <c r="AA453" s="20" t="e">
        <f>INDEX([1]!db[SUPPLIER],Table2[[#This Row],[NB BM_C_QTY+F]],0)</f>
        <v>#REF!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53" s="20" t="str">
        <f>Table2[[#This Row],[CONCAT]]&amp;LOWER(SUBSTITUTE(SUBSTITUTE(SUBSTITUTE(Table2[[#This Row],[KET]]&amp;"ARTO MORO"," ",""),")",""),"(",""))</f>
        <v>tipeexkenkoke823m36lsnartomoro</v>
      </c>
      <c r="AD453" s="20" t="e">
        <f>_xlfn.IFNA(MATCH(Table2[[#This Row],[Column2]],[1]!db[NB BM_C_QTY+F],0),"")</f>
        <v>#REF!</v>
      </c>
      <c r="AE453" s="20" t="e">
        <f>_xlfn.IFNA(MATCH(Table2[[#This Row],[Column2]],[2]!Table6[NB BM_C_QTY+F],0),"")</f>
        <v>#REF!</v>
      </c>
      <c r="AF453" s="20" t="e">
        <f>IF(Table2[[#This Row],[NB BM_C_QTY+F]]="",Table2[[#This Row],[KET]],"")</f>
        <v>#REF!</v>
      </c>
      <c r="AG453" s="20" t="e">
        <f>IF(Table2[[#This Row],[Column3]]="","",AJ452)</f>
        <v>#REF!</v>
      </c>
      <c r="AH453" s="20" t="e">
        <f>IF(Table2[[#This Row],[Column3]]="","",AK452)</f>
        <v>#REF!</v>
      </c>
      <c r="AJ453" s="9">
        <v>36</v>
      </c>
      <c r="AK453" s="9" t="s">
        <v>5293</v>
      </c>
    </row>
    <row r="454" spans="1:37">
      <c r="A454" s="14" t="str">
        <f ca="1">IF(Table2[[#This Row],[TT]]&lt;1,"",(COUNT(INDIRECT("a"&amp;ROW(Table2[[#Headers],[//]])&amp;":a"&amp;ROW()-1))+1))</f>
        <v/>
      </c>
      <c r="B454" s="14">
        <v>1</v>
      </c>
      <c r="C454" s="9" t="s">
        <v>2067</v>
      </c>
      <c r="D454" s="16">
        <v>0</v>
      </c>
      <c r="E454" s="16" t="s">
        <v>2015</v>
      </c>
      <c r="F454" s="16" t="e">
        <f>_xlfn.IFNA(Table2[[#This Row],[NB BM_C_QTY+F]],"")</f>
        <v>#REF!</v>
      </c>
      <c r="G454" s="24">
        <f>IF(Table2[[#This Row],[M5B]]="",Table2[[#This Row],[M5B_h]],SUM(Table2[[#This Row],[M5B_h]],Table2[[#This Row],[M5B]]))</f>
        <v>0</v>
      </c>
      <c r="H454" s="19"/>
      <c r="I454" s="94">
        <f>IF(Table2[[#This Row],[M1A]]="",0,Table2[[#This Row],[M1A]]-Table2[[#This Row],[AWAL]]-Table2[[#This Row],[M1MA]]-Table2[[#This Row],[M1KE]])</f>
        <v>0</v>
      </c>
      <c r="J454" s="94">
        <f>SUMIF(Table6[NB BM_C_QTY+F],Table2[[#This Row],[Column2]],Table6[C])</f>
        <v>0</v>
      </c>
      <c r="K454" s="94">
        <f>-1*SUMIF(Table5[CONCAT],Table2[[#This Row],[Column2]],Table5[3])</f>
        <v>0</v>
      </c>
      <c r="L454" s="19"/>
      <c r="M454" s="86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P454" s="25"/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 t="shared" si="7"/>
        <v>ARTO MORO</v>
      </c>
      <c r="Y454" s="20" t="e">
        <f>IF(Table2[[#This Row],[NB BM_C_QTY+F]]="",Table2[[#This Row],[Column32]],INDEX([1]!db[QTY X],Table2[[#This Row],[NB BM_C_QTY+F]]))</f>
        <v>#REF!</v>
      </c>
      <c r="Z454" s="20" t="e">
        <f>IF(Table2[[#This Row],[NB BM_C_QTY+F]]="",Table2[[#This Row],[Column33]],INDEX([1]!db[STN X],Table2[[#This Row],[NB BM_C_QTY+F]]))</f>
        <v>#REF!</v>
      </c>
      <c r="AA454" s="20" t="e">
        <f>INDEX([1]!db[SUPPLIER],Table2[[#This Row],[NB BM_C_QTY+F]],0)</f>
        <v>#REF!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54" s="20" t="str">
        <f>Table2[[#This Row],[CONCAT]]&amp;LOWER(SUBSTITUTE(SUBSTITUTE(SUBSTITUTE(Table2[[#This Row],[KET]]&amp;"ARTO MORO"," ",""),")",""),"(",""))</f>
        <v>tipeexkenkoke826m36lsnartomoro</v>
      </c>
      <c r="AD454" s="20" t="e">
        <f>_xlfn.IFNA(MATCH(Table2[[#This Row],[Column2]],[1]!db[NB BM_C_QTY+F],0),"")</f>
        <v>#REF!</v>
      </c>
      <c r="AE454" s="20" t="e">
        <f>_xlfn.IFNA(MATCH(Table2[[#This Row],[Column2]],[2]!Table6[NB BM_C_QTY+F],0),"")</f>
        <v>#REF!</v>
      </c>
      <c r="AF454" s="20" t="e">
        <f>IF(Table2[[#This Row],[NB BM_C_QTY+F]]="",Table2[[#This Row],[KET]],"")</f>
        <v>#REF!</v>
      </c>
      <c r="AG454" s="20" t="e">
        <f>IF(Table2[[#This Row],[Column3]]="","",AJ453)</f>
        <v>#REF!</v>
      </c>
      <c r="AH454" s="20" t="e">
        <f>IF(Table2[[#This Row],[Column3]]="","",AK453)</f>
        <v>#REF!</v>
      </c>
      <c r="AJ454" s="9">
        <v>108</v>
      </c>
      <c r="AK454" s="9" t="s">
        <v>5289</v>
      </c>
    </row>
    <row r="455" spans="1:37">
      <c r="A455" s="14" t="str">
        <f ca="1">IF(Table2[[#This Row],[TT]]&lt;1,"",(COUNT(INDIRECT("a"&amp;ROW(Table2[[#Headers],[//]])&amp;":a"&amp;ROW()-1))+1))</f>
        <v/>
      </c>
      <c r="B455" s="14">
        <v>1</v>
      </c>
      <c r="C455" s="9" t="s">
        <v>4093</v>
      </c>
      <c r="D455" s="16">
        <v>0</v>
      </c>
      <c r="E455" s="16" t="s">
        <v>5134</v>
      </c>
      <c r="F455" s="16" t="e">
        <f>_xlfn.IFNA(Table2[[#This Row],[NB BM_C_QTY+F]],"")</f>
        <v>#REF!</v>
      </c>
      <c r="G455" s="24">
        <f>IF(Table2[[#This Row],[M5B]]="",Table2[[#This Row],[M5B_h]],SUM(Table2[[#This Row],[M5B_h]],Table2[[#This Row],[M5B]]))</f>
        <v>0</v>
      </c>
      <c r="H455" s="19"/>
      <c r="I455" s="94">
        <f>IF(Table2[[#This Row],[M1A]]="",0,Table2[[#This Row],[M1A]]-Table2[[#This Row],[AWAL]]-Table2[[#This Row],[M1MA]]-Table2[[#This Row],[M1KE]])</f>
        <v>0</v>
      </c>
      <c r="J455" s="94">
        <f>SUMIF(Table6[NB BM_C_QTY+F],Table2[[#This Row],[Column2]],Table6[C])</f>
        <v>0</v>
      </c>
      <c r="K455" s="94">
        <f>-1*SUMIF(Table5[CONCAT],Table2[[#This Row],[Column2]],Table5[3])</f>
        <v>0</v>
      </c>
      <c r="L455" s="19"/>
      <c r="M455" s="86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P455" s="25"/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0">
        <f>SUM(Table2[[#This Row],[AWAL]],Table2[[#This Row],[M1KE]],Table2[[#This Row],[M1MA]],Table2[[#This Row],[M1B]])</f>
        <v>0</v>
      </c>
      <c r="U455" s="20">
        <f>SUM(Table2[[#This Row],[M2B]],Table2[[#This Row],[M2B_h]])</f>
        <v>0</v>
      </c>
      <c r="V455" s="20">
        <f>SUM(Table2[[#This Row],[M3B]],Table2[[#This Row],[M3B_h]])</f>
        <v>0</v>
      </c>
      <c r="W455" s="20">
        <f>SUM(Table2[[#This Row],[M4B]],Table2[[#This Row],[M4B_h]])</f>
        <v>0</v>
      </c>
      <c r="X455" s="20" t="str">
        <f t="shared" si="7"/>
        <v>ARTO MORO</v>
      </c>
      <c r="Y455" s="20" t="e">
        <f>IF(Table2[[#This Row],[NB BM_C_QTY+F]]="",Table2[[#This Row],[Column32]],INDEX([1]!db[QTY X],Table2[[#This Row],[NB BM_C_QTY+F]]))</f>
        <v>#REF!</v>
      </c>
      <c r="Z455" s="20" t="e">
        <f>IF(Table2[[#This Row],[NB BM_C_QTY+F]]="",Table2[[#This Row],[Column33]],INDEX([1]!db[STN X],Table2[[#This Row],[NB BM_C_QTY+F]]))</f>
        <v>#REF!</v>
      </c>
      <c r="AA455" s="20" t="e">
        <f>INDEX([1]!db[SUPPLIER],Table2[[#This Row],[NB BM_C_QTY+F]],0)</f>
        <v>#REF!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55" s="20" t="str">
        <f>Table2[[#This Row],[CONCAT]]&amp;LOWER(SUBSTITUTE(SUBSTITUTE(SUBSTITUTE(Table2[[#This Row],[KET]]&amp;"ARTO MORO"," ",""),")",""),"(",""))</f>
        <v>watercolorjkwc412108setartomoro</v>
      </c>
      <c r="AD455" s="20" t="e">
        <f>_xlfn.IFNA(MATCH(Table2[[#This Row],[Column2]],[1]!db[NB BM_C_QTY+F],0),"")</f>
        <v>#REF!</v>
      </c>
      <c r="AE455" s="20" t="e">
        <f>_xlfn.IFNA(MATCH(Table2[[#This Row],[Column2]],[2]!Table6[NB BM_C_QTY+F],0),"")</f>
        <v>#REF!</v>
      </c>
      <c r="AF455" s="20" t="e">
        <f>IF(Table2[[#This Row],[NB BM_C_QTY+F]]="",Table2[[#This Row],[KET]],"")</f>
        <v>#REF!</v>
      </c>
      <c r="AG455" s="20" t="e">
        <f>IF(Table2[[#This Row],[Column3]]="","",AJ454)</f>
        <v>#REF!</v>
      </c>
      <c r="AH455" s="20" t="e">
        <f>IF(Table2[[#This Row],[Column3]]="","",AK454)</f>
        <v>#REF!</v>
      </c>
      <c r="AJ455" s="9">
        <v>48</v>
      </c>
      <c r="AK455" s="9" t="s">
        <v>5289</v>
      </c>
    </row>
    <row r="456" spans="1:37">
      <c r="A456" s="14" t="str">
        <f ca="1">IF(Table2[[#This Row],[TT]]&lt;1,"",(COUNT(INDIRECT("a"&amp;ROW(Table2[[#Headers],[//]])&amp;":a"&amp;ROW()-1))+1))</f>
        <v/>
      </c>
      <c r="B456" s="14">
        <v>1</v>
      </c>
      <c r="C456" s="9" t="s">
        <v>4094</v>
      </c>
      <c r="D456" s="16">
        <v>0</v>
      </c>
      <c r="E456" s="16" t="s">
        <v>5135</v>
      </c>
      <c r="F456" s="16" t="e">
        <f>_xlfn.IFNA(Table2[[#This Row],[NB BM_C_QTY+F]],"")</f>
        <v>#REF!</v>
      </c>
      <c r="G456" s="24">
        <f>IF(Table2[[#This Row],[M5B]]="",Table2[[#This Row],[M5B_h]],SUM(Table2[[#This Row],[M5B_h]],Table2[[#This Row],[M5B]]))</f>
        <v>0</v>
      </c>
      <c r="H456" s="19"/>
      <c r="I456" s="94">
        <f>IF(Table2[[#This Row],[M1A]]="",0,Table2[[#This Row],[M1A]]-Table2[[#This Row],[AWAL]]-Table2[[#This Row],[M1MA]]-Table2[[#This Row],[M1KE]])</f>
        <v>0</v>
      </c>
      <c r="J456" s="94">
        <f>SUMIF(Table6[NB BM_C_QTY+F],Table2[[#This Row],[Column2]],Table6[C])</f>
        <v>0</v>
      </c>
      <c r="K456" s="94">
        <f>-1*SUMIF(Table5[CONCAT],Table2[[#This Row],[Column2]],Table5[3])</f>
        <v>0</v>
      </c>
      <c r="L456" s="19"/>
      <c r="M456" s="86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P456" s="25"/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0</v>
      </c>
      <c r="U456" s="20">
        <f>SUM(Table2[[#This Row],[M2B]],Table2[[#This Row],[M2B_h]])</f>
        <v>0</v>
      </c>
      <c r="V456" s="20">
        <f>SUM(Table2[[#This Row],[M3B]],Table2[[#This Row],[M3B_h]])</f>
        <v>0</v>
      </c>
      <c r="W456" s="20">
        <f>SUM(Table2[[#This Row],[M4B]],Table2[[#This Row],[M4B_h]])</f>
        <v>0</v>
      </c>
      <c r="X456" s="20" t="str">
        <f t="shared" si="7"/>
        <v>ARTO MORO</v>
      </c>
      <c r="Y456" s="20" t="e">
        <f>IF(Table2[[#This Row],[NB BM_C_QTY+F]]="",Table2[[#This Row],[Column32]],INDEX([1]!db[QTY X],Table2[[#This Row],[NB BM_C_QTY+F]]))</f>
        <v>#REF!</v>
      </c>
      <c r="Z456" s="20" t="e">
        <f>IF(Table2[[#This Row],[NB BM_C_QTY+F]]="",Table2[[#This Row],[Column33]],INDEX([1]!db[STN X],Table2[[#This Row],[NB BM_C_QTY+F]]))</f>
        <v>#REF!</v>
      </c>
      <c r="AA456" s="20" t="e">
        <f>INDEX([1]!db[SUPPLIER],Table2[[#This Row],[NB BM_C_QTY+F]],0)</f>
        <v>#REF!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56" s="20" t="str">
        <f>Table2[[#This Row],[CONCAT]]&amp;LOWER(SUBSTITUTE(SUBSTITUTE(SUBSTITUTE(Table2[[#This Row],[KET]]&amp;"ARTO MORO"," ",""),")",""),"(",""))</f>
        <v>watercolorjkwc42448setartomoro</v>
      </c>
      <c r="AD456" s="20" t="e">
        <f>_xlfn.IFNA(MATCH(Table2[[#This Row],[Column2]],[1]!db[NB BM_C_QTY+F],0),"")</f>
        <v>#REF!</v>
      </c>
      <c r="AE456" s="20" t="e">
        <f>_xlfn.IFNA(MATCH(Table2[[#This Row],[Column2]],[2]!Table6[NB BM_C_QTY+F],0),"")</f>
        <v>#REF!</v>
      </c>
      <c r="AF456" s="20" t="e">
        <f>IF(Table2[[#This Row],[NB BM_C_QTY+F]]="",Table2[[#This Row],[KET]],"")</f>
        <v>#REF!</v>
      </c>
      <c r="AG456" s="20" t="e">
        <f>IF(Table2[[#This Row],[Column3]]="","",AJ455)</f>
        <v>#REF!</v>
      </c>
      <c r="AH456" s="20" t="e">
        <f>IF(Table2[[#This Row],[Column3]]="","",AK455)</f>
        <v>#REF!</v>
      </c>
    </row>
  </sheetData>
  <dataConsolidate/>
  <mergeCells count="4">
    <mergeCell ref="O1:P1"/>
    <mergeCell ref="Q1:R1"/>
    <mergeCell ref="H1:I1"/>
    <mergeCell ref="M1:N1"/>
  </mergeCells>
  <conditionalFormatting sqref="C364:C1048576 C355:C361 C324:C352 C1:C2 C127:C135 C236:C267 C193:C205 C210:C221 C137:C191 C207:C208 C269:C301 C223:C234 C316:C322 C303:C314">
    <cfRule type="duplicateValues" dxfId="289" priority="69"/>
    <cfRule type="duplicateValues" dxfId="288" priority="70"/>
  </conditionalFormatting>
  <conditionalFormatting sqref="C324:C352 C355:C361 C3:C8 C236:C267 C22:C36 C193:C205 C364:C374 C112:C135 C210:C221 C137:C191 C207:C208 C269:C301 C223:C234 C316:C322 C98:C110 C38:C60 C62:C95 C10 C12:C20 C303:C314">
    <cfRule type="duplicateValues" dxfId="287" priority="248"/>
  </conditionalFormatting>
  <conditionalFormatting sqref="C323">
    <cfRule type="duplicateValues" dxfId="286" priority="66"/>
    <cfRule type="duplicateValues" dxfId="285" priority="67"/>
  </conditionalFormatting>
  <conditionalFormatting sqref="C323">
    <cfRule type="duplicateValues" dxfId="284" priority="68"/>
  </conditionalFormatting>
  <conditionalFormatting sqref="C353">
    <cfRule type="duplicateValues" dxfId="283" priority="63"/>
    <cfRule type="duplicateValues" dxfId="282" priority="64"/>
  </conditionalFormatting>
  <conditionalFormatting sqref="C353">
    <cfRule type="duplicateValues" dxfId="281" priority="65"/>
  </conditionalFormatting>
  <conditionalFormatting sqref="C354">
    <cfRule type="duplicateValues" dxfId="280" priority="60"/>
    <cfRule type="duplicateValues" dxfId="279" priority="61"/>
  </conditionalFormatting>
  <conditionalFormatting sqref="C354">
    <cfRule type="duplicateValues" dxfId="278" priority="62"/>
  </conditionalFormatting>
  <conditionalFormatting sqref="C235">
    <cfRule type="duplicateValues" dxfId="277" priority="57"/>
    <cfRule type="duplicateValues" dxfId="276" priority="58"/>
  </conditionalFormatting>
  <conditionalFormatting sqref="C235">
    <cfRule type="duplicateValues" dxfId="275" priority="59"/>
  </conditionalFormatting>
  <conditionalFormatting sqref="C37">
    <cfRule type="duplicateValues" dxfId="274" priority="56"/>
  </conditionalFormatting>
  <conditionalFormatting sqref="C21">
    <cfRule type="duplicateValues" dxfId="273" priority="55"/>
  </conditionalFormatting>
  <conditionalFormatting sqref="C192">
    <cfRule type="duplicateValues" dxfId="272" priority="52"/>
    <cfRule type="duplicateValues" dxfId="271" priority="53"/>
  </conditionalFormatting>
  <conditionalFormatting sqref="C192">
    <cfRule type="duplicateValues" dxfId="270" priority="54"/>
  </conditionalFormatting>
  <conditionalFormatting sqref="C362">
    <cfRule type="duplicateValues" dxfId="269" priority="49"/>
    <cfRule type="duplicateValues" dxfId="268" priority="50"/>
  </conditionalFormatting>
  <conditionalFormatting sqref="C362">
    <cfRule type="duplicateValues" dxfId="267" priority="51"/>
  </conditionalFormatting>
  <conditionalFormatting sqref="C111">
    <cfRule type="duplicateValues" dxfId="266" priority="48"/>
  </conditionalFormatting>
  <conditionalFormatting sqref="C136">
    <cfRule type="duplicateValues" dxfId="265" priority="45"/>
    <cfRule type="duplicateValues" dxfId="264" priority="46"/>
  </conditionalFormatting>
  <conditionalFormatting sqref="C136">
    <cfRule type="duplicateValues" dxfId="263" priority="47"/>
  </conditionalFormatting>
  <conditionalFormatting sqref="C206">
    <cfRule type="duplicateValues" dxfId="262" priority="38"/>
    <cfRule type="duplicateValues" dxfId="261" priority="39"/>
  </conditionalFormatting>
  <conditionalFormatting sqref="C206">
    <cfRule type="duplicateValues" dxfId="260" priority="40"/>
  </conditionalFormatting>
  <conditionalFormatting sqref="C268">
    <cfRule type="duplicateValues" dxfId="259" priority="35"/>
    <cfRule type="duplicateValues" dxfId="258" priority="36"/>
  </conditionalFormatting>
  <conditionalFormatting sqref="C268">
    <cfRule type="duplicateValues" dxfId="257" priority="37"/>
  </conditionalFormatting>
  <conditionalFormatting sqref="C222">
    <cfRule type="duplicateValues" dxfId="256" priority="32"/>
    <cfRule type="duplicateValues" dxfId="255" priority="33"/>
  </conditionalFormatting>
  <conditionalFormatting sqref="C222">
    <cfRule type="duplicateValues" dxfId="254" priority="34"/>
  </conditionalFormatting>
  <conditionalFormatting sqref="C315">
    <cfRule type="duplicateValues" dxfId="253" priority="29"/>
    <cfRule type="duplicateValues" dxfId="252" priority="30"/>
  </conditionalFormatting>
  <conditionalFormatting sqref="C315">
    <cfRule type="duplicateValues" dxfId="251" priority="31"/>
  </conditionalFormatting>
  <conditionalFormatting sqref="C96">
    <cfRule type="duplicateValues" dxfId="250" priority="28"/>
  </conditionalFormatting>
  <conditionalFormatting sqref="C97">
    <cfRule type="duplicateValues" dxfId="249" priority="27"/>
  </conditionalFormatting>
  <conditionalFormatting sqref="C209">
    <cfRule type="duplicateValues" dxfId="248" priority="24"/>
    <cfRule type="duplicateValues" dxfId="247" priority="25"/>
  </conditionalFormatting>
  <conditionalFormatting sqref="C209">
    <cfRule type="duplicateValues" dxfId="246" priority="26"/>
  </conditionalFormatting>
  <conditionalFormatting sqref="C364:C1048576 C62:C301 C1:C8 C10 C12:C60 C303:C362">
    <cfRule type="duplicateValues" dxfId="245" priority="21"/>
  </conditionalFormatting>
  <conditionalFormatting sqref="C364:C456 C3:C8 C62:C301 C10 C12:C60 C303:C362">
    <cfRule type="duplicateValues" dxfId="244" priority="1740"/>
  </conditionalFormatting>
  <conditionalFormatting sqref="C61">
    <cfRule type="duplicateValues" dxfId="243" priority="18"/>
  </conditionalFormatting>
  <conditionalFormatting sqref="C61">
    <cfRule type="duplicateValues" dxfId="242" priority="17"/>
  </conditionalFormatting>
  <conditionalFormatting sqref="C61">
    <cfRule type="duplicateValues" dxfId="241" priority="19"/>
  </conditionalFormatting>
  <conditionalFormatting sqref="C9">
    <cfRule type="duplicateValues" dxfId="240" priority="15"/>
  </conditionalFormatting>
  <conditionalFormatting sqref="C9">
    <cfRule type="duplicateValues" dxfId="239" priority="14"/>
  </conditionalFormatting>
  <conditionalFormatting sqref="C9">
    <cfRule type="duplicateValues" dxfId="238" priority="16"/>
  </conditionalFormatting>
  <conditionalFormatting sqref="C11">
    <cfRule type="duplicateValues" dxfId="237" priority="12"/>
  </conditionalFormatting>
  <conditionalFormatting sqref="C11">
    <cfRule type="duplicateValues" dxfId="236" priority="11"/>
  </conditionalFormatting>
  <conditionalFormatting sqref="C11">
    <cfRule type="duplicateValues" dxfId="235" priority="13"/>
  </conditionalFormatting>
  <conditionalFormatting sqref="C363">
    <cfRule type="duplicateValues" dxfId="234" priority="7"/>
    <cfRule type="duplicateValues" dxfId="233" priority="8"/>
  </conditionalFormatting>
  <conditionalFormatting sqref="C363">
    <cfRule type="duplicateValues" dxfId="232" priority="9"/>
  </conditionalFormatting>
  <conditionalFormatting sqref="C363">
    <cfRule type="duplicateValues" dxfId="231" priority="6"/>
  </conditionalFormatting>
  <conditionalFormatting sqref="C363">
    <cfRule type="duplicateValues" dxfId="230" priority="10"/>
  </conditionalFormatting>
  <conditionalFormatting sqref="C302">
    <cfRule type="duplicateValues" dxfId="229" priority="2"/>
    <cfRule type="duplicateValues" dxfId="228" priority="3"/>
  </conditionalFormatting>
  <conditionalFormatting sqref="C302">
    <cfRule type="duplicateValues" dxfId="227" priority="4"/>
  </conditionalFormatting>
  <conditionalFormatting sqref="C302">
    <cfRule type="duplicateValues" dxfId="226" priority="1"/>
  </conditionalFormatting>
  <conditionalFormatting sqref="C302">
    <cfRule type="duplicateValues" dxfId="225" priority="5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topLeftCell="H60" zoomScale="70" zoomScaleNormal="70" workbookViewId="0">
      <selection activeCell="J99" sqref="J99"/>
    </sheetView>
  </sheetViews>
  <sheetFormatPr defaultRowHeight="15"/>
  <cols>
    <col min="3" max="3" width="12.42578125" style="96" customWidth="1"/>
    <col min="4" max="4" width="26.85546875" customWidth="1"/>
    <col min="5" max="5" width="13.85546875" customWidth="1"/>
    <col min="6" max="6" width="23.5703125" customWidth="1"/>
    <col min="8" max="8" width="12.42578125" style="96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7" customWidth="1"/>
    <col min="15" max="15" width="12.42578125" style="97" customWidth="1"/>
    <col min="16" max="16" width="17.7109375" customWidth="1"/>
    <col min="17" max="17" width="8.7109375" style="98" customWidth="1"/>
    <col min="18" max="18" width="7.42578125" style="98" customWidth="1"/>
    <col min="19" max="19" width="13.85546875" style="98" customWidth="1"/>
    <col min="20" max="20" width="48.85546875" style="98" customWidth="1"/>
    <col min="21" max="21" width="6.28515625" customWidth="1"/>
    <col min="22" max="22" width="49.28515625" bestFit="1" customWidth="1"/>
    <col min="23" max="23" width="6.28515625" style="71" customWidth="1"/>
    <col min="24" max="24" width="41" customWidth="1"/>
    <col min="25" max="25" width="17.7109375" customWidth="1"/>
  </cols>
  <sheetData>
    <row r="2" spans="3:25">
      <c r="C2" s="96" t="s">
        <v>5334</v>
      </c>
      <c r="D2" t="s">
        <v>5133</v>
      </c>
      <c r="E2" t="s">
        <v>5032</v>
      </c>
      <c r="F2" t="s">
        <v>5335</v>
      </c>
      <c r="G2" t="s">
        <v>5336</v>
      </c>
      <c r="H2" s="96" t="s">
        <v>5337</v>
      </c>
      <c r="I2" t="s">
        <v>5215</v>
      </c>
      <c r="J2" t="s">
        <v>2017</v>
      </c>
      <c r="K2" t="s">
        <v>3806</v>
      </c>
      <c r="L2" t="s">
        <v>5338</v>
      </c>
      <c r="M2" t="s">
        <v>5339</v>
      </c>
      <c r="N2" s="97" t="s">
        <v>5340</v>
      </c>
      <c r="O2" s="97" t="s">
        <v>5341</v>
      </c>
      <c r="P2" t="s">
        <v>5342</v>
      </c>
      <c r="Q2" s="98" t="s">
        <v>5343</v>
      </c>
      <c r="R2" s="98" t="s">
        <v>5344</v>
      </c>
      <c r="S2" s="71" t="s">
        <v>5346</v>
      </c>
      <c r="T2" s="71" t="s">
        <v>5229</v>
      </c>
      <c r="U2" t="s">
        <v>5345</v>
      </c>
      <c r="V2" t="s">
        <v>5178</v>
      </c>
      <c r="W2" s="71" t="s">
        <v>4503</v>
      </c>
      <c r="X2" t="s">
        <v>5539</v>
      </c>
      <c r="Y2" t="s">
        <v>5033</v>
      </c>
    </row>
    <row r="3" spans="3:25">
      <c r="C3" s="96">
        <v>45138</v>
      </c>
      <c r="D3" t="s">
        <v>5285</v>
      </c>
      <c r="E3" t="s">
        <v>5286</v>
      </c>
      <c r="F3" t="s">
        <v>5287</v>
      </c>
      <c r="H3" s="96">
        <v>45134</v>
      </c>
      <c r="I3">
        <v>1</v>
      </c>
      <c r="J3" t="s">
        <v>5288</v>
      </c>
      <c r="K3">
        <v>1</v>
      </c>
      <c r="L3">
        <v>144</v>
      </c>
      <c r="M3" t="s">
        <v>5289</v>
      </c>
      <c r="N3" s="97">
        <v>18600</v>
      </c>
      <c r="P3" t="s">
        <v>2049</v>
      </c>
      <c r="Q3" s="98">
        <v>0.125</v>
      </c>
      <c r="R3" s="98">
        <v>0.05</v>
      </c>
      <c r="S3" s="98" t="str">
        <f>IF(S2="_1",Table6[[#This Row],[FAKTUR]],IF(Table6[[#This Row],[FAKTUR]]="",S2,Table6[[#This Row],[FAKTUR]]))</f>
        <v>ARTO MORO</v>
      </c>
      <c r="T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crayonputartwcr12minijkartomoro</v>
      </c>
      <c r="U3">
        <f>IF(Table6[[#This Row],[CONCAT]]="","",MATCH(Table6[[#This Row],[CONCAT]],[1]!db[NB NOTA_C_F],0))</f>
        <v>921</v>
      </c>
      <c r="V3" s="98" t="str">
        <f>IF(Table6[[#This Row],[//DB]]="","",INDEX([1]!db[NB BM_C_QTY+F],Table6[[#This Row],[//DB]]))</f>
        <v>crayonputarjk12wpendek12lsnartomoro</v>
      </c>
      <c r="W3" s="71">
        <f>IF(Table6[[#This Row],[NAMA BARANG]]="","",IF(Table6[[#This Row],[_1]]="ARTO MORO",MATCH(Table6[[#This Row],[NB BM_C_QTY+F]],Table2[Column2],0),MATCH(Table6[[#This Row],[NB BM_C_QTY+F]],GLOBAL[POINTER],0)))</f>
        <v>95</v>
      </c>
      <c r="X3" s="98" t="str">
        <f>INDEX([1]!db[NB BM],Table6[[#This Row],[//DB]])</f>
        <v>Crayon putar JK 12W Pendek</v>
      </c>
      <c r="Y3" s="98" t="str">
        <f>Table6[[#This Row],[QTY/ CTN]]</f>
        <v>12 LSN</v>
      </c>
    </row>
    <row r="4" spans="3:25">
      <c r="I4">
        <v>4</v>
      </c>
      <c r="J4" t="s">
        <v>5290</v>
      </c>
      <c r="K4">
        <v>4</v>
      </c>
      <c r="L4">
        <v>288</v>
      </c>
      <c r="M4" t="s">
        <v>5289</v>
      </c>
      <c r="N4" s="97">
        <v>21200</v>
      </c>
      <c r="P4" t="s">
        <v>5110</v>
      </c>
      <c r="Q4" s="98">
        <v>0.125</v>
      </c>
      <c r="R4" s="98">
        <v>0.05</v>
      </c>
      <c r="S4" s="98" t="str">
        <f>IF(S3="_1",Table6[[#This Row],[FAKTUR]],IF(Table6[[#This Row],[FAKTUR]]="",S3,Table6[[#This Row],[FAKTUR]]))</f>
        <v>ARTO MORO</v>
      </c>
      <c r="T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colorpencilcp24pbjkartomoro</v>
      </c>
      <c r="U4">
        <f>IF(Table6[[#This Row],[CONCAT]]="","",MATCH(Table6[[#This Row],[CONCAT]],[1]!db[NB NOTA_C_F],0))</f>
        <v>2325</v>
      </c>
      <c r="V4" s="98" t="str">
        <f>IF(Table6[[#This Row],[//DB]]="","",INDEX([1]!db[NB BM_C_QTY+F],Table6[[#This Row],[//DB]]))</f>
        <v>pwjk24wcp24pbpanjang12box6setartomoro</v>
      </c>
      <c r="W4" s="71">
        <f>IF(Table6[[#This Row],[NAMA BARANG]]="","",IF(Table6[[#This Row],[_1]]="ARTO MORO",MATCH(Table6[[#This Row],[NB BM_C_QTY+F]],Table2[Column2],0),MATCH(Table6[[#This Row],[NB BM_C_QTY+F]],GLOBAL[POINTER],0)))</f>
        <v>318</v>
      </c>
      <c r="X4" s="98" t="str">
        <f>INDEX([1]!db[NB BM],Table6[[#This Row],[//DB]])</f>
        <v>PW JK 24W CP-24 PB panjang</v>
      </c>
      <c r="Y4" s="98" t="str">
        <f>Table6[[#This Row],[QTY/ CTN]]</f>
        <v>12 BOX (6 SET)</v>
      </c>
    </row>
    <row r="5" spans="3:25">
      <c r="I5">
        <v>1</v>
      </c>
      <c r="J5" t="s">
        <v>5291</v>
      </c>
      <c r="K5">
        <v>1</v>
      </c>
      <c r="L5">
        <v>288</v>
      </c>
      <c r="M5" t="s">
        <v>5289</v>
      </c>
      <c r="N5" s="97">
        <v>5400</v>
      </c>
      <c r="P5" t="s">
        <v>5053</v>
      </c>
      <c r="Q5" s="98">
        <v>0.125</v>
      </c>
      <c r="R5" s="98">
        <v>0.05</v>
      </c>
      <c r="S5" s="98" t="str">
        <f>IF(S4="_1",Table6[[#This Row],[FAKTUR]],IF(Table6[[#This Row],[FAKTUR]]="",S4,Table6[[#This Row],[FAKTUR]]))</f>
        <v>ARTO MORO</v>
      </c>
      <c r="T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colorpencilcp107jkartomoro</v>
      </c>
      <c r="U5">
        <f>IF(Table6[[#This Row],[CONCAT]]="","",MATCH(Table6[[#This Row],[CONCAT]],[1]!db[NB NOTA_C_F],0))</f>
        <v>2332</v>
      </c>
      <c r="V5" s="98" t="str">
        <f>IF(Table6[[#This Row],[//DB]]="","",INDEX([1]!db[NB BM_C_QTY+F],Table6[[#This Row],[//DB]]))</f>
        <v>pwjkcp10712box24setartomoro</v>
      </c>
      <c r="W5" s="71">
        <f>IF(Table6[[#This Row],[NAMA BARANG]]="","",IF(Table6[[#This Row],[_1]]="ARTO MORO",MATCH(Table6[[#This Row],[NB BM_C_QTY+F]],Table2[Column2],0),MATCH(Table6[[#This Row],[NB BM_C_QTY+F]],GLOBAL[POINTER],0)))</f>
        <v>324</v>
      </c>
      <c r="X5" s="98" t="str">
        <f>INDEX([1]!db[NB BM],Table6[[#This Row],[//DB]])</f>
        <v>PW JK CP-107</v>
      </c>
      <c r="Y5" s="98" t="str">
        <f>Table6[[#This Row],[QTY/ CTN]]</f>
        <v>12 BOX (24 SET)</v>
      </c>
    </row>
    <row r="6" spans="3:25">
      <c r="J6" t="s">
        <v>5292</v>
      </c>
      <c r="K6">
        <v>1</v>
      </c>
      <c r="L6">
        <v>72</v>
      </c>
      <c r="M6" t="s">
        <v>5293</v>
      </c>
      <c r="N6" s="97">
        <v>37200</v>
      </c>
      <c r="Q6" s="98">
        <v>0.125</v>
      </c>
      <c r="R6" s="98">
        <v>0.05</v>
      </c>
      <c r="S6" s="98" t="str">
        <f>IF(S5="_1",Table6[[#This Row],[FAKTUR]],IF(Table6[[#This Row],[FAKTUR]]="",S5,Table6[[#This Row],[FAKTUR]]))</f>
        <v>ARTO MORO</v>
      </c>
      <c r="T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pencilleadpl1120jkartomoro</v>
      </c>
      <c r="U6">
        <f>IF(Table6[[#This Row],[CONCAT]]="","",MATCH(Table6[[#This Row],[CONCAT]],[1]!db[NB NOTA_C_F],0))</f>
        <v>1329</v>
      </c>
      <c r="V6" s="98" t="str">
        <f>IF(Table6[[#This Row],[//DB]]="","",INDEX([1]!db[NB BM_C_QTY+F],Table6[[#This Row],[//DB]]))</f>
        <v>isipensiljkpl1112box72pcsartomoro</v>
      </c>
      <c r="W6" s="71">
        <f>IF(Table6[[#This Row],[NAMA BARANG]]="","",IF(Table6[[#This Row],[_1]]="ARTO MORO",MATCH(Table6[[#This Row],[NB BM_C_QTY+F]],Table2[Column2],0),MATCH(Table6[[#This Row],[NB BM_C_QTY+F]],GLOBAL[POINTER],0)))</f>
        <v>141</v>
      </c>
      <c r="X6" s="98" t="str">
        <f>INDEX([1]!db[NB BM],Table6[[#This Row],[//DB]])</f>
        <v>Isi Pensil JK PL-11</v>
      </c>
      <c r="Y6" s="98">
        <f>Table6[[#This Row],[QTY/ CTN]]</f>
        <v>0</v>
      </c>
    </row>
    <row r="7" spans="3:25">
      <c r="I7">
        <v>1</v>
      </c>
      <c r="J7" t="s">
        <v>5294</v>
      </c>
      <c r="K7">
        <v>1</v>
      </c>
      <c r="L7">
        <v>100</v>
      </c>
      <c r="M7" t="s">
        <v>5295</v>
      </c>
      <c r="N7" s="97">
        <v>8400</v>
      </c>
      <c r="P7" t="s">
        <v>4479</v>
      </c>
      <c r="Q7" s="98">
        <v>0.125</v>
      </c>
      <c r="R7" s="98">
        <v>0.05</v>
      </c>
      <c r="S7" s="98" t="str">
        <f>IF(S6="_1",Table6[[#This Row],[FAKTUR]],IF(Table6[[#This Row],[FAKTUR]]="",S6,Table6[[#This Row],[FAKTUR]]))</f>
        <v>ARTO MORO</v>
      </c>
      <c r="T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paperfastenerpf50whitejkartomoro</v>
      </c>
      <c r="U7">
        <f>IF(Table6[[#This Row],[CONCAT]]="","",MATCH(Table6[[#This Row],[CONCAT]],[1]!db[NB NOTA_C_F],0))</f>
        <v>1821</v>
      </c>
      <c r="V7" s="98" t="str">
        <f>IF(Table6[[#This Row],[//DB]]="","",INDEX([1]!db[NB BM_C_QTY+F],Table6[[#This Row],[//DB]]))</f>
        <v>paperfastenerjkpf50putih100pakartomoro</v>
      </c>
      <c r="W7" s="71">
        <f>IF(Table6[[#This Row],[NAMA BARANG]]="","",IF(Table6[[#This Row],[_1]]="ARTO MORO",MATCH(Table6[[#This Row],[NB BM_C_QTY+F]],Table2[Column2],0),MATCH(Table6[[#This Row],[NB BM_C_QTY+F]],GLOBAL[POINTER],0)))</f>
        <v>234</v>
      </c>
      <c r="X7" s="98" t="str">
        <f>INDEX([1]!db[NB BM],Table6[[#This Row],[//DB]])</f>
        <v>Paper Fastener JK PF-50 Putih</v>
      </c>
      <c r="Y7" s="98" t="str">
        <f>Table6[[#This Row],[QTY/ CTN]]</f>
        <v>100 PAK</v>
      </c>
    </row>
    <row r="8" spans="3:25">
      <c r="J8" t="s">
        <v>5296</v>
      </c>
      <c r="K8">
        <v>2</v>
      </c>
      <c r="L8">
        <v>48</v>
      </c>
      <c r="M8" t="s">
        <v>5293</v>
      </c>
      <c r="N8" s="97">
        <v>162000</v>
      </c>
      <c r="P8" t="s">
        <v>2034</v>
      </c>
      <c r="Q8" s="98">
        <v>0.125</v>
      </c>
      <c r="R8" s="98">
        <v>0.05</v>
      </c>
      <c r="S8" s="98" t="str">
        <f>IF(S7="_1",Table6[[#This Row],[FAKTUR]],IF(Table6[[#This Row],[FAKTUR]]="",S7,Table6[[#This Row],[FAKTUR]]))</f>
        <v>ARTO MORO</v>
      </c>
      <c r="T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cutterl500jkartomoro</v>
      </c>
      <c r="U8">
        <f>IF(Table6[[#This Row],[CONCAT]]="","",MATCH(Table6[[#This Row],[CONCAT]],[1]!db[NB NOTA_C_F],0))</f>
        <v>945</v>
      </c>
      <c r="V8" s="98" t="str">
        <f>IF(Table6[[#This Row],[//DB]]="","",INDEX([1]!db[NB BM_C_QTY+F],Table6[[#This Row],[//DB]]))</f>
        <v>cutterjkl50024lsnartomoro</v>
      </c>
      <c r="W8" s="71">
        <f>IF(Table6[[#This Row],[NAMA BARANG]]="","",IF(Table6[[#This Row],[_1]]="ARTO MORO",MATCH(Table6[[#This Row],[NB BM_C_QTY+F]],Table2[Column2],0),MATCH(Table6[[#This Row],[NB BM_C_QTY+F]],GLOBAL[POINTER],0)))</f>
        <v>100</v>
      </c>
      <c r="X8" s="98" t="str">
        <f>INDEX([1]!db[NB BM],Table6[[#This Row],[//DB]])</f>
        <v>Cutter JK L-500</v>
      </c>
      <c r="Y8" s="98" t="str">
        <f>Table6[[#This Row],[QTY/ CTN]]</f>
        <v>24 LSN</v>
      </c>
    </row>
    <row r="9" spans="3:25">
      <c r="J9" t="s">
        <v>5297</v>
      </c>
      <c r="L9">
        <v>48</v>
      </c>
      <c r="M9" t="s">
        <v>5293</v>
      </c>
      <c r="P9" t="s">
        <v>2176</v>
      </c>
      <c r="S9" s="98" t="str">
        <f>IF(S8="_1",Table6[[#This Row],[FAKTUR]],IF(Table6[[#This Row],[FAKTUR]]="",S8,Table6[[#This Row],[FAKTUR]]))</f>
        <v>ARTO MORO</v>
      </c>
      <c r="T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cutterbladel150mmhjkbonusartomoro</v>
      </c>
      <c r="U9">
        <f>IF(Table6[[#This Row],[CONCAT]]="","",MATCH(Table6[[#This Row],[CONCAT]],[1]!db[NB NOTA_C_F],0))</f>
        <v>1301</v>
      </c>
      <c r="V9" s="98" t="str">
        <f>IF(Table6[[#This Row],[//DB]]="","",INDEX([1]!db[NB BM_C_QTY+F],Table6[[#This Row],[//DB]]))</f>
        <v>isicutterjkl150mhbesar40lsnartomoro</v>
      </c>
      <c r="W9" s="71">
        <f>IF(Table6[[#This Row],[NAMA BARANG]]="","",IF(Table6[[#This Row],[_1]]="ARTO MORO",MATCH(Table6[[#This Row],[NB BM_C_QTY+F]],Table2[Column2],0),MATCH(Table6[[#This Row],[NB BM_C_QTY+F]],GLOBAL[POINTER],0)))</f>
        <v>132</v>
      </c>
      <c r="X9" s="98" t="str">
        <f>INDEX([1]!db[NB BM],Table6[[#This Row],[//DB]])</f>
        <v>Isi cutter JK L-150 MH Besar</v>
      </c>
      <c r="Y9" s="98" t="str">
        <f>Table6[[#This Row],[QTY/ CTN]]</f>
        <v>40 LSN</v>
      </c>
    </row>
    <row r="10" spans="3:25">
      <c r="S10" s="98" t="str">
        <f>IF(S9="_1",Table6[[#This Row],[FAKTUR]],IF(Table6[[#This Row],[FAKTUR]]="",S9,Table6[[#This Row],[FAKTUR]]))</f>
        <v>ARTO MORO</v>
      </c>
      <c r="T1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0" t="str">
        <f>IF(Table6[[#This Row],[CONCAT]]="","",MATCH(Table6[[#This Row],[CONCAT]],[1]!db[NB NOTA_C_F],0))</f>
        <v/>
      </c>
      <c r="V10" s="98" t="str">
        <f>IF(Table6[[#This Row],[//DB]]="","",INDEX([1]!db[NB BM_C_QTY+F],Table6[[#This Row],[//DB]]))</f>
        <v/>
      </c>
      <c r="W10" s="71" t="str">
        <f>IF(Table6[[#This Row],[NAMA BARANG]]="","",IF(Table6[[#This Row],[_1]]="ARTO MORO",MATCH(Table6[[#This Row],[NB BM_C_QTY+F]],Table2[Column2],0),MATCH(Table6[[#This Row],[NB BM_C_QTY+F]],GLOBAL[POINTER],0)))</f>
        <v/>
      </c>
      <c r="X10" s="98" t="e">
        <f>INDEX([1]!db[NB BM],Table6[[#This Row],[//DB]])</f>
        <v>#VALUE!</v>
      </c>
      <c r="Y10" s="98">
        <f>Table6[[#This Row],[QTY/ CTN]]</f>
        <v>0</v>
      </c>
    </row>
    <row r="11" spans="3:25">
      <c r="C11" s="96">
        <v>45139</v>
      </c>
      <c r="D11" t="s">
        <v>5285</v>
      </c>
      <c r="E11" t="s">
        <v>5286</v>
      </c>
      <c r="F11" t="s">
        <v>5298</v>
      </c>
      <c r="H11" s="96">
        <v>45135</v>
      </c>
      <c r="I11">
        <v>1</v>
      </c>
      <c r="J11" t="s">
        <v>5299</v>
      </c>
      <c r="K11">
        <v>5</v>
      </c>
      <c r="L11">
        <v>1440</v>
      </c>
      <c r="M11" t="s">
        <v>5300</v>
      </c>
      <c r="N11" s="97">
        <v>2150</v>
      </c>
      <c r="P11" t="s">
        <v>2034</v>
      </c>
      <c r="Q11" s="98">
        <v>0.125</v>
      </c>
      <c r="R11" s="98">
        <v>0.05</v>
      </c>
      <c r="S11" s="98" t="str">
        <f>IF(S10="_1",Table6[[#This Row],[FAKTUR]],IF(Table6[[#This Row],[FAKTUR]]="",S10,Table6[[#This Row],[FAKTUR]]))</f>
        <v>ARTO MORO</v>
      </c>
      <c r="T1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glueglr50jkartomoro</v>
      </c>
      <c r="U11">
        <f>IF(Table6[[#This Row],[CONCAT]]="","",MATCH(Table6[[#This Row],[CONCAT]],[1]!db[NB NOTA_C_F],0))</f>
        <v>1489</v>
      </c>
      <c r="V11" s="98" t="str">
        <f>IF(Table6[[#This Row],[//DB]]="","",INDEX([1]!db[NB BM_C_QTY+F],Table6[[#This Row],[//DB]]))</f>
        <v>lemjkglr5024lsnartomoro</v>
      </c>
      <c r="W11" s="71">
        <f>IF(Table6[[#This Row],[NAMA BARANG]]="","",IF(Table6[[#This Row],[_1]]="ARTO MORO",MATCH(Table6[[#This Row],[NB BM_C_QTY+F]],Table2[Column2],0),MATCH(Table6[[#This Row],[NB BM_C_QTY+F]],GLOBAL[POINTER],0)))</f>
        <v>187</v>
      </c>
      <c r="X11" s="98" t="str">
        <f>INDEX([1]!db[NB BM],Table6[[#This Row],[//DB]])</f>
        <v>Lem JK GL-R50</v>
      </c>
      <c r="Y11" s="98" t="str">
        <f>Table6[[#This Row],[QTY/ CTN]]</f>
        <v>24 LSN</v>
      </c>
    </row>
    <row r="12" spans="3:25">
      <c r="S12" s="98" t="str">
        <f>IF(S11="_1",Table6[[#This Row],[FAKTUR]],IF(Table6[[#This Row],[FAKTUR]]="",S11,Table6[[#This Row],[FAKTUR]]))</f>
        <v>ARTO MORO</v>
      </c>
      <c r="T1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2" t="str">
        <f>IF(Table6[[#This Row],[CONCAT]]="","",MATCH(Table6[[#This Row],[CONCAT]],[1]!db[NB NOTA_C_F],0))</f>
        <v/>
      </c>
      <c r="V12" s="98" t="str">
        <f>IF(Table6[[#This Row],[//DB]]="","",INDEX([1]!db[NB BM_C_QTY+F],Table6[[#This Row],[//DB]]))</f>
        <v/>
      </c>
      <c r="W12" s="71" t="str">
        <f>IF(Table6[[#This Row],[NAMA BARANG]]="","",IF(Table6[[#This Row],[_1]]="ARTO MORO",MATCH(Table6[[#This Row],[NB BM_C_QTY+F]],Table2[Column2],0),MATCH(Table6[[#This Row],[NB BM_C_QTY+F]],GLOBAL[POINTER],0)))</f>
        <v/>
      </c>
      <c r="X12" s="98" t="e">
        <f>INDEX([1]!db[NB BM],Table6[[#This Row],[//DB]])</f>
        <v>#VALUE!</v>
      </c>
      <c r="Y12" s="98">
        <f>Table6[[#This Row],[QTY/ CTN]]</f>
        <v>0</v>
      </c>
    </row>
    <row r="13" spans="3:25">
      <c r="D13" t="s">
        <v>5285</v>
      </c>
      <c r="E13" t="s">
        <v>5286</v>
      </c>
      <c r="F13" t="s">
        <v>5301</v>
      </c>
      <c r="H13" s="96">
        <v>45136</v>
      </c>
      <c r="J13" t="s">
        <v>5302</v>
      </c>
      <c r="K13">
        <v>5</v>
      </c>
      <c r="L13">
        <v>720</v>
      </c>
      <c r="M13" t="s">
        <v>5293</v>
      </c>
      <c r="N13" s="97">
        <v>12600</v>
      </c>
      <c r="P13" t="s">
        <v>2108</v>
      </c>
      <c r="Q13" s="98">
        <v>0.125</v>
      </c>
      <c r="R13" s="98">
        <v>0.05</v>
      </c>
      <c r="S13" s="98" t="str">
        <f>IF(S12="_1",Table6[[#This Row],[FAKTUR]],IF(Table6[[#This Row],[FAKTUR]]="",S12,Table6[[#This Row],[FAKTUR]]))</f>
        <v>ARTO MORO</v>
      </c>
      <c r="T1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ballpenbp338vocusblackjkartomoro</v>
      </c>
      <c r="U13">
        <f>IF(Table6[[#This Row],[CONCAT]]="","",MATCH(Table6[[#This Row],[CONCAT]],[1]!db[NB NOTA_C_F],0))</f>
        <v>632</v>
      </c>
      <c r="V13" s="98" t="str">
        <f>IF(Table6[[#This Row],[//DB]]="","",INDEX([1]!db[NB BM_C_QTY+F],Table6[[#This Row],[//DB]]))</f>
        <v>bpjkbp338vocushitam144lsnartomoro</v>
      </c>
      <c r="W13" s="71">
        <f>IF(Table6[[#This Row],[NAMA BARANG]]="","",IF(Table6[[#This Row],[_1]]="ARTO MORO",MATCH(Table6[[#This Row],[NB BM_C_QTY+F]],Table2[Column2],0),MATCH(Table6[[#This Row],[NB BM_C_QTY+F]],GLOBAL[POINTER],0)))</f>
        <v>32</v>
      </c>
      <c r="X13" s="98" t="str">
        <f>INDEX([1]!db[NB BM],Table6[[#This Row],[//DB]])</f>
        <v>Bp JK BP-338 Vocus hitam</v>
      </c>
      <c r="Y13" s="98" t="str">
        <f>Table6[[#This Row],[QTY/ CTN]]</f>
        <v>144 LSN</v>
      </c>
    </row>
    <row r="14" spans="3:25">
      <c r="S14" s="98" t="str">
        <f>IF(S13="_1",Table6[[#This Row],[FAKTUR]],IF(Table6[[#This Row],[FAKTUR]]="",S13,Table6[[#This Row],[FAKTUR]]))</f>
        <v>ARTO MORO</v>
      </c>
      <c r="T1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4" t="str">
        <f>IF(Table6[[#This Row],[CONCAT]]="","",MATCH(Table6[[#This Row],[CONCAT]],[1]!db[NB NOTA_C_F],0))</f>
        <v/>
      </c>
      <c r="V14" s="98" t="str">
        <f>IF(Table6[[#This Row],[//DB]]="","",INDEX([1]!db[NB BM_C_QTY+F],Table6[[#This Row],[//DB]]))</f>
        <v/>
      </c>
      <c r="W14" s="71" t="str">
        <f>IF(Table6[[#This Row],[NAMA BARANG]]="","",IF(Table6[[#This Row],[_1]]="ARTO MORO",MATCH(Table6[[#This Row],[NB BM_C_QTY+F]],Table2[Column2],0),MATCH(Table6[[#This Row],[NB BM_C_QTY+F]],GLOBAL[POINTER],0)))</f>
        <v/>
      </c>
      <c r="X14" s="98" t="e">
        <f>INDEX([1]!db[NB BM],Table6[[#This Row],[//DB]])</f>
        <v>#VALUE!</v>
      </c>
      <c r="Y14" s="98">
        <f>Table6[[#This Row],[QTY/ CTN]]</f>
        <v>0</v>
      </c>
    </row>
    <row r="15" spans="3:25">
      <c r="C15" s="96">
        <v>45139</v>
      </c>
      <c r="D15" t="s">
        <v>5303</v>
      </c>
      <c r="E15" t="s">
        <v>5286</v>
      </c>
      <c r="F15" t="s">
        <v>5304</v>
      </c>
      <c r="H15" s="96">
        <v>45139</v>
      </c>
      <c r="I15">
        <v>2</v>
      </c>
      <c r="J15" t="s">
        <v>5305</v>
      </c>
      <c r="K15">
        <v>2</v>
      </c>
      <c r="O15" s="97">
        <v>3571200</v>
      </c>
      <c r="Q15" s="98">
        <v>0.17</v>
      </c>
      <c r="S15" s="98" t="str">
        <f>IF(S14="_1",Table6[[#This Row],[FAKTUR]],IF(Table6[[#This Row],[FAKTUR]]="",S14,Table6[[#This Row],[FAKTUR]]))</f>
        <v>ARTO MORO</v>
      </c>
      <c r="T1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kenko12bicolorpencilcp12fbcclassicartomoro</v>
      </c>
      <c r="U15">
        <f>IF(Table6[[#This Row],[CONCAT]]="","",MATCH(Table6[[#This Row],[CONCAT]],[1]!db[NB NOTA_C_F],0))</f>
        <v>2317</v>
      </c>
      <c r="V15" s="98" t="str">
        <f>IF(Table6[[#This Row],[//DB]]="","",INDEX([1]!db[NB BM_C_QTY+F],Table6[[#This Row],[//DB]]))</f>
        <v>pwbicolorkenko12wcp12fbcclassic24lsnartomoro</v>
      </c>
      <c r="W15" s="71">
        <f>IF(Table6[[#This Row],[NAMA BARANG]]="","",IF(Table6[[#This Row],[_1]]="ARTO MORO",MATCH(Table6[[#This Row],[NB BM_C_QTY+F]],Table2[Column2],0),MATCH(Table6[[#This Row],[NB BM_C_QTY+F]],GLOBAL[POINTER],0)))</f>
        <v>311</v>
      </c>
      <c r="X15" s="98" t="str">
        <f>INDEX([1]!db[NB BM],Table6[[#This Row],[//DB]])</f>
        <v>PW bicolor Kenko 12W CP-12 FBC classic</v>
      </c>
      <c r="Y15" s="98">
        <f>Table6[[#This Row],[QTY/ CTN]]</f>
        <v>0</v>
      </c>
    </row>
    <row r="16" spans="3:25">
      <c r="I16">
        <v>1</v>
      </c>
      <c r="J16" t="s">
        <v>5306</v>
      </c>
      <c r="K16">
        <v>1</v>
      </c>
      <c r="O16" s="97">
        <v>1560000</v>
      </c>
      <c r="Q16" s="98">
        <v>0.17</v>
      </c>
      <c r="S16" s="98" t="str">
        <f>IF(S15="_1",Table6[[#This Row],[FAKTUR]],IF(Table6[[#This Row],[FAKTUR]]="",S15,Table6[[#This Row],[FAKTUR]]))</f>
        <v>ARTO MORO</v>
      </c>
      <c r="T1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kenkopunchno30artomoro</v>
      </c>
      <c r="U16">
        <f>IF(Table6[[#This Row],[CONCAT]]="","",MATCH(Table6[[#This Row],[CONCAT]],[1]!db[NB NOTA_C_F],0))</f>
        <v>2296</v>
      </c>
      <c r="V16" s="98" t="str">
        <f>IF(Table6[[#This Row],[//DB]]="","",INDEX([1]!db[NB BM_C_QTY+F],Table6[[#This Row],[//DB]]))</f>
        <v>punchkenko3010lsnartomoro</v>
      </c>
      <c r="W16" s="71">
        <f>IF(Table6[[#This Row],[NAMA BARANG]]="","",IF(Table6[[#This Row],[_1]]="ARTO MORO",MATCH(Table6[[#This Row],[NB BM_C_QTY+F]],Table2[Column2],0),MATCH(Table6[[#This Row],[NB BM_C_QTY+F]],GLOBAL[POINTER],0)))</f>
        <v>303</v>
      </c>
      <c r="X16" s="98" t="str">
        <f>INDEX([1]!db[NB BM],Table6[[#This Row],[//DB]])</f>
        <v>Punch Kenko 30</v>
      </c>
      <c r="Y16" s="98">
        <f>Table6[[#This Row],[QTY/ CTN]]</f>
        <v>0</v>
      </c>
    </row>
    <row r="17" spans="4:25">
      <c r="I17">
        <v>1</v>
      </c>
      <c r="J17" t="s">
        <v>5307</v>
      </c>
      <c r="K17">
        <v>1</v>
      </c>
      <c r="O17" s="97">
        <v>1440000</v>
      </c>
      <c r="Q17" s="98">
        <v>0.17</v>
      </c>
      <c r="S17" s="98" t="str">
        <f>IF(S16="_1",Table6[[#This Row],[FAKTUR]],IF(Table6[[#This Row],[FAKTUR]]="",S16,Table6[[#This Row],[FAKTUR]]))</f>
        <v>ARTO MORO</v>
      </c>
      <c r="T1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kenkopunchno30xlartomoro</v>
      </c>
      <c r="U17">
        <f>IF(Table6[[#This Row],[CONCAT]]="","",MATCH(Table6[[#This Row],[CONCAT]],[1]!db[NB NOTA_C_F],0))</f>
        <v>2297</v>
      </c>
      <c r="V17" s="98" t="str">
        <f>IF(Table6[[#This Row],[//DB]]="","",INDEX([1]!db[NB BM_C_QTY+F],Table6[[#This Row],[//DB]]))</f>
        <v>punchkenko30xl4box24pcsartomoro</v>
      </c>
      <c r="W17" s="71">
        <f>IF(Table6[[#This Row],[NAMA BARANG]]="","",IF(Table6[[#This Row],[_1]]="ARTO MORO",MATCH(Table6[[#This Row],[NB BM_C_QTY+F]],Table2[Column2],0),MATCH(Table6[[#This Row],[NB BM_C_QTY+F]],GLOBAL[POINTER],0)))</f>
        <v>304</v>
      </c>
      <c r="X17" s="98" t="str">
        <f>INDEX([1]!db[NB BM],Table6[[#This Row],[//DB]])</f>
        <v>Punch Kenko 30 XL</v>
      </c>
      <c r="Y17" s="98">
        <f>Table6[[#This Row],[QTY/ CTN]]</f>
        <v>0</v>
      </c>
    </row>
    <row r="18" spans="4:25">
      <c r="I18">
        <v>1</v>
      </c>
      <c r="J18" t="s">
        <v>5308</v>
      </c>
      <c r="K18">
        <v>1</v>
      </c>
      <c r="O18" s="97">
        <v>930000</v>
      </c>
      <c r="Q18" s="98">
        <v>0.17</v>
      </c>
      <c r="S18" s="98" t="str">
        <f>IF(S17="_1",Table6[[#This Row],[FAKTUR]],IF(Table6[[#This Row],[FAKTUR]]="",S17,Table6[[#This Row],[FAKTUR]]))</f>
        <v>ARTO MORO</v>
      </c>
      <c r="T1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kenkoheavydutystaplerhd12n24artomoro</v>
      </c>
      <c r="U18">
        <f>IF(Table6[[#This Row],[CONCAT]]="","",MATCH(Table6[[#This Row],[CONCAT]],[1]!db[NB NOTA_C_F],0))</f>
        <v>2471</v>
      </c>
      <c r="V18" s="98" t="str">
        <f>IF(Table6[[#This Row],[//DB]]="","",INDEX([1]!db[NB BM_C_QTY+F],Table6[[#This Row],[//DB]]))</f>
        <v>staplerkenkohd12n246pcsartomoro</v>
      </c>
      <c r="W18" s="71">
        <f>IF(Table6[[#This Row],[NAMA BARANG]]="","",IF(Table6[[#This Row],[_1]]="ARTO MORO",MATCH(Table6[[#This Row],[NB BM_C_QTY+F]],Table2[Column2],0),MATCH(Table6[[#This Row],[NB BM_C_QTY+F]],GLOBAL[POINTER],0)))</f>
        <v>370</v>
      </c>
      <c r="X18" s="98" t="str">
        <f>INDEX([1]!db[NB BM],Table6[[#This Row],[//DB]])</f>
        <v>Stapler Kenko HD-12N/24</v>
      </c>
      <c r="Y18" s="98">
        <f>Table6[[#This Row],[QTY/ CTN]]</f>
        <v>0</v>
      </c>
    </row>
    <row r="19" spans="4:25">
      <c r="J19" t="s">
        <v>5309</v>
      </c>
      <c r="K19">
        <v>1</v>
      </c>
      <c r="O19" s="97">
        <v>1274400</v>
      </c>
      <c r="Q19" s="98">
        <v>0.17</v>
      </c>
      <c r="S19" s="98" t="str">
        <f>IF(S18="_1",Table6[[#This Row],[FAKTUR]],IF(Table6[[#This Row],[FAKTUR]]="",S18,Table6[[#This Row],[FAKTUR]]))</f>
        <v>ARTO MORO</v>
      </c>
      <c r="T1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kenkostamppadno1artomoro</v>
      </c>
      <c r="U19">
        <f>IF(Table6[[#This Row],[CONCAT]]="","",MATCH(Table6[[#This Row],[CONCAT]],[1]!db[NB NOTA_C_F],0))</f>
        <v>2438</v>
      </c>
      <c r="V19" s="98" t="str">
        <f>IF(Table6[[#This Row],[//DB]]="","",INDEX([1]!db[NB BM_C_QTY+F],Table6[[#This Row],[//DB]]))</f>
        <v>stamppadkenkono118lsnartomoro</v>
      </c>
      <c r="W19" s="71">
        <f>IF(Table6[[#This Row],[NAMA BARANG]]="","",IF(Table6[[#This Row],[_1]]="ARTO MORO",MATCH(Table6[[#This Row],[NB BM_C_QTY+F]],Table2[Column2],0),MATCH(Table6[[#This Row],[NB BM_C_QTY+F]],GLOBAL[POINTER],0)))</f>
        <v>350</v>
      </c>
      <c r="X19" s="98" t="str">
        <f>INDEX([1]!db[NB BM],Table6[[#This Row],[//DB]])</f>
        <v>Stamp Pad Kenko no.1</v>
      </c>
      <c r="Y19" s="98">
        <f>Table6[[#This Row],[QTY/ CTN]]</f>
        <v>0</v>
      </c>
    </row>
    <row r="20" spans="4:25">
      <c r="I20">
        <v>2</v>
      </c>
      <c r="J20" t="s">
        <v>5310</v>
      </c>
      <c r="K20">
        <v>2</v>
      </c>
      <c r="O20" s="97">
        <v>780000</v>
      </c>
      <c r="Q20" s="98">
        <v>0.17</v>
      </c>
      <c r="S20" s="98" t="str">
        <f>IF(S19="_1",Table6[[#This Row],[FAKTUR]],IF(Table6[[#This Row],[FAKTUR]]="",S19,Table6[[#This Row],[FAKTUR]]))</f>
        <v>ARTO MORO</v>
      </c>
      <c r="T2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kenkobukutamubt292003kembangartomoro</v>
      </c>
      <c r="U20">
        <f>IF(Table6[[#This Row],[CONCAT]]="","",MATCH(Table6[[#This Row],[CONCAT]],[1]!db[NB NOTA_C_F],0))</f>
        <v>742</v>
      </c>
      <c r="V20" s="98" t="str">
        <f>IF(Table6[[#This Row],[//DB]]="","",INDEX([1]!db[NB BM_C_QTY+F],Table6[[#This Row],[//DB]]))</f>
        <v>btkenkobt292003kembang5lsnartomoro</v>
      </c>
      <c r="W20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20" s="98" t="str">
        <f>INDEX([1]!db[NB BM],Table6[[#This Row],[//DB]])</f>
        <v>BT Kenko BT-2920-03 kembang</v>
      </c>
      <c r="Y20" s="98">
        <f>Table6[[#This Row],[QTY/ CTN]]</f>
        <v>0</v>
      </c>
    </row>
    <row r="21" spans="4:25">
      <c r="I21">
        <v>2</v>
      </c>
      <c r="J21" t="s">
        <v>5311</v>
      </c>
      <c r="K21">
        <v>2</v>
      </c>
      <c r="O21" s="97">
        <v>768000</v>
      </c>
      <c r="Q21" s="98">
        <v>0.17</v>
      </c>
      <c r="S21" s="98" t="str">
        <f>IF(S20="_1",Table6[[#This Row],[FAKTUR]],IF(Table6[[#This Row],[FAKTUR]]="",S20,Table6[[#This Row],[FAKTUR]]))</f>
        <v>ARTO MORO</v>
      </c>
      <c r="T2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kenkobukutamubt2920btk03batikartomoro</v>
      </c>
      <c r="U21">
        <f>IF(Table6[[#This Row],[CONCAT]]="","",MATCH(Table6[[#This Row],[CONCAT]],[1]!db[NB NOTA_C_F],0))</f>
        <v>744</v>
      </c>
      <c r="V21" s="98" t="str">
        <f>IF(Table6[[#This Row],[//DB]]="","",INDEX([1]!db[NB BM_C_QTY+F],Table6[[#This Row],[//DB]]))</f>
        <v>btkenkobt2920btk03batik5lsnartomoro</v>
      </c>
      <c r="W21" s="71">
        <f>IF(Table6[[#This Row],[NAMA BARANG]]="","",IF(Table6[[#This Row],[_1]]="ARTO MORO",MATCH(Table6[[#This Row],[NB BM_C_QTY+F]],Table2[Column2],0),MATCH(Table6[[#This Row],[NB BM_C_QTY+F]],GLOBAL[POINTER],0)))</f>
        <v>62</v>
      </c>
      <c r="X21" s="98" t="str">
        <f>INDEX([1]!db[NB BM],Table6[[#This Row],[//DB]])</f>
        <v>BT Kenko BT-2920-BTK 03 batik</v>
      </c>
      <c r="Y21" s="98">
        <f>Table6[[#This Row],[QTY/ CTN]]</f>
        <v>0</v>
      </c>
    </row>
    <row r="22" spans="4:25">
      <c r="S22" s="98" t="str">
        <f>IF(S21="_1",Table6[[#This Row],[FAKTUR]],IF(Table6[[#This Row],[FAKTUR]]="",S21,Table6[[#This Row],[FAKTUR]]))</f>
        <v>ARTO MORO</v>
      </c>
      <c r="T2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22" t="str">
        <f>IF(Table6[[#This Row],[CONCAT]]="","",MATCH(Table6[[#This Row],[CONCAT]],[1]!db[NB NOTA_C_F],0))</f>
        <v/>
      </c>
      <c r="V22" s="98" t="str">
        <f>IF(Table6[[#This Row],[//DB]]="","",INDEX([1]!db[NB BM_C_QTY+F],Table6[[#This Row],[//DB]]))</f>
        <v/>
      </c>
      <c r="W22" s="71" t="str">
        <f>IF(Table6[[#This Row],[NAMA BARANG]]="","",IF(Table6[[#This Row],[_1]]="ARTO MORO",MATCH(Table6[[#This Row],[NB BM_C_QTY+F]],Table2[Column2],0),MATCH(Table6[[#This Row],[NB BM_C_QTY+F]],GLOBAL[POINTER],0)))</f>
        <v/>
      </c>
      <c r="X22" s="98" t="e">
        <f>INDEX([1]!db[NB BM],Table6[[#This Row],[//DB]])</f>
        <v>#VALUE!</v>
      </c>
      <c r="Y22" s="98">
        <f>Table6[[#This Row],[QTY/ CTN]]</f>
        <v>0</v>
      </c>
    </row>
    <row r="23" spans="4:25">
      <c r="D23" t="s">
        <v>5303</v>
      </c>
      <c r="E23" t="s">
        <v>5286</v>
      </c>
      <c r="F23" t="s">
        <v>5312</v>
      </c>
      <c r="H23" s="96">
        <v>45139</v>
      </c>
      <c r="J23" t="s">
        <v>5313</v>
      </c>
      <c r="K23">
        <v>5</v>
      </c>
      <c r="O23" s="97">
        <v>396000</v>
      </c>
      <c r="Q23" s="98">
        <v>0.17</v>
      </c>
      <c r="S23" s="98" t="str">
        <f>IF(S22="_1",Table6[[#This Row],[FAKTUR]],IF(Table6[[#This Row],[FAKTUR]]="",S22,Table6[[#This Row],[FAKTUR]]))</f>
        <v>ARTO MORO</v>
      </c>
      <c r="T2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kenkoliquidgluelg3535mlartomoro</v>
      </c>
      <c r="U23">
        <f>IF(Table6[[#This Row],[CONCAT]]="","",MATCH(Table6[[#This Row],[CONCAT]],[1]!db[NB NOTA_C_F],0))</f>
        <v>1492</v>
      </c>
      <c r="V23" s="98" t="str">
        <f>IF(Table6[[#This Row],[//DB]]="","",INDEX([1]!db[NB BM_C_QTY+F],Table6[[#This Row],[//DB]]))</f>
        <v>lemkenkolg3520lsnartomoro</v>
      </c>
      <c r="W23" s="71">
        <f>IF(Table6[[#This Row],[NAMA BARANG]]="","",IF(Table6[[#This Row],[_1]]="ARTO MORO",MATCH(Table6[[#This Row],[NB BM_C_QTY+F]],Table2[Column2],0),MATCH(Table6[[#This Row],[NB BM_C_QTY+F]],GLOBAL[POINTER],0)))</f>
        <v>188</v>
      </c>
      <c r="X23" s="98" t="str">
        <f>INDEX([1]!db[NB BM],Table6[[#This Row],[//DB]])</f>
        <v>Lem Kenko LG-35</v>
      </c>
      <c r="Y23" s="98">
        <f>Table6[[#This Row],[QTY/ CTN]]</f>
        <v>0</v>
      </c>
    </row>
    <row r="24" spans="4:25">
      <c r="I24">
        <v>3</v>
      </c>
      <c r="J24" t="s">
        <v>5314</v>
      </c>
      <c r="K24">
        <v>5</v>
      </c>
      <c r="O24" s="97">
        <v>504000</v>
      </c>
      <c r="Q24" s="98">
        <v>0.17</v>
      </c>
      <c r="S24" s="98" t="str">
        <f>IF(S23="_1",Table6[[#This Row],[FAKTUR]],IF(Table6[[#This Row],[FAKTUR]]="",S23,Table6[[#This Row],[FAKTUR]]))</f>
        <v>ARTO MORO</v>
      </c>
      <c r="T2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kenkoliquidgluelg5050mlartomoro</v>
      </c>
      <c r="U24">
        <f>IF(Table6[[#This Row],[CONCAT]]="","",MATCH(Table6[[#This Row],[CONCAT]],[1]!db[NB NOTA_C_F],0))</f>
        <v>1493</v>
      </c>
      <c r="V24" s="98" t="str">
        <f>IF(Table6[[#This Row],[//DB]]="","",INDEX([1]!db[NB BM_C_QTY+F],Table6[[#This Row],[//DB]]))</f>
        <v>lemkenkolg5020lsnartomoro</v>
      </c>
      <c r="W24" s="71">
        <f>IF(Table6[[#This Row],[NAMA BARANG]]="","",IF(Table6[[#This Row],[_1]]="ARTO MORO",MATCH(Table6[[#This Row],[NB BM_C_QTY+F]],Table2[Column2],0),MATCH(Table6[[#This Row],[NB BM_C_QTY+F]],GLOBAL[POINTER],0)))</f>
        <v>189</v>
      </c>
      <c r="X24" s="98" t="str">
        <f>INDEX([1]!db[NB BM],Table6[[#This Row],[//DB]])</f>
        <v>Lem Kenko LG-50</v>
      </c>
      <c r="Y24" s="98">
        <f>Table6[[#This Row],[QTY/ CTN]]</f>
        <v>0</v>
      </c>
    </row>
    <row r="25" spans="4:25">
      <c r="I25">
        <v>5</v>
      </c>
      <c r="J25" t="s">
        <v>5315</v>
      </c>
      <c r="K25">
        <v>5</v>
      </c>
      <c r="O25" s="97">
        <v>2376000</v>
      </c>
      <c r="Q25" s="98">
        <v>0.17</v>
      </c>
      <c r="S25" s="98" t="str">
        <f>IF(S24="_1",Table6[[#This Row],[FAKTUR]],IF(Table6[[#This Row],[FAKTUR]]="",S24,Table6[[#This Row],[FAKTUR]]))</f>
        <v>ARTO MORO</v>
      </c>
      <c r="T2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kenkogluestick8grsmallartomoro</v>
      </c>
      <c r="U25">
        <f>IF(Table6[[#This Row],[CONCAT]]="","",MATCH(Table6[[#This Row],[CONCAT]],[1]!db[NB NOTA_C_F],0))</f>
        <v>1508</v>
      </c>
      <c r="V25" s="98" t="str">
        <f>IF(Table6[[#This Row],[//DB]]="","",INDEX([1]!db[NB BM_C_QTY+F],Table6[[#This Row],[//DB]]))</f>
        <v>lemstickkenko8grkecil36box30pcsartomoro</v>
      </c>
      <c r="W25" s="71">
        <f>IF(Table6[[#This Row],[NAMA BARANG]]="","",IF(Table6[[#This Row],[_1]]="ARTO MORO",MATCH(Table6[[#This Row],[NB BM_C_QTY+F]],Table2[Column2],0),MATCH(Table6[[#This Row],[NB BM_C_QTY+F]],GLOBAL[POINTER],0)))</f>
        <v>200</v>
      </c>
      <c r="X25" s="98" t="str">
        <f>INDEX([1]!db[NB BM],Table6[[#This Row],[//DB]])</f>
        <v>Lem stick Kenko 8gr kecil</v>
      </c>
      <c r="Y25" s="98">
        <f>Table6[[#This Row],[QTY/ CTN]]</f>
        <v>0</v>
      </c>
    </row>
    <row r="26" spans="4:25">
      <c r="I26">
        <v>2</v>
      </c>
      <c r="J26" t="s">
        <v>5316</v>
      </c>
      <c r="K26">
        <v>2</v>
      </c>
      <c r="O26" s="97">
        <v>2592000</v>
      </c>
      <c r="Q26" s="98">
        <v>0.17</v>
      </c>
      <c r="S26" s="98" t="str">
        <f>IF(S25="_1",Table6[[#This Row],[FAKTUR]],IF(Table6[[#This Row],[FAKTUR]]="",S25,Table6[[#This Row],[FAKTUR]]))</f>
        <v>ARTO MORO</v>
      </c>
      <c r="T2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kenkogluestick15grmediumartomoro</v>
      </c>
      <c r="U26">
        <f>IF(Table6[[#This Row],[CONCAT]]="","",MATCH(Table6[[#This Row],[CONCAT]],[1]!db[NB NOTA_C_F],0))</f>
        <v>1506</v>
      </c>
      <c r="V26" s="98" t="str">
        <f>IF(Table6[[#This Row],[//DB]]="","",INDEX([1]!db[NB BM_C_QTY+F],Table6[[#This Row],[//DB]]))</f>
        <v>lemstickkenko15grtanggung36box20pcsartomoro</v>
      </c>
      <c r="W26" s="71">
        <f>IF(Table6[[#This Row],[NAMA BARANG]]="","",IF(Table6[[#This Row],[_1]]="ARTO MORO",MATCH(Table6[[#This Row],[NB BM_C_QTY+F]],Table2[Column2],0),MATCH(Table6[[#This Row],[NB BM_C_QTY+F]],GLOBAL[POINTER],0)))</f>
        <v>198</v>
      </c>
      <c r="X26" s="98" t="str">
        <f>INDEX([1]!db[NB BM],Table6[[#This Row],[//DB]])</f>
        <v>Lem stick Kenko 15gr tanggung</v>
      </c>
      <c r="Y26" s="98">
        <f>Table6[[#This Row],[QTY/ CTN]]</f>
        <v>0</v>
      </c>
    </row>
    <row r="27" spans="4:25">
      <c r="I27">
        <v>2</v>
      </c>
      <c r="J27" t="s">
        <v>5317</v>
      </c>
      <c r="K27">
        <v>2</v>
      </c>
      <c r="O27" s="97">
        <v>2160000</v>
      </c>
      <c r="Q27" s="98">
        <v>0.17</v>
      </c>
      <c r="S27" s="98" t="str">
        <f>IF(S26="_1",Table6[[#This Row],[FAKTUR]],IF(Table6[[#This Row],[FAKTUR]]="",S26,Table6[[#This Row],[FAKTUR]]))</f>
        <v>ARTO MORO</v>
      </c>
      <c r="T2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kenkogluestick25grlargeartomoro</v>
      </c>
      <c r="U27">
        <f>IF(Table6[[#This Row],[CONCAT]]="","",MATCH(Table6[[#This Row],[CONCAT]],[1]!db[NB NOTA_C_F],0))</f>
        <v>1507</v>
      </c>
      <c r="V27" s="98" t="str">
        <f>IF(Table6[[#This Row],[//DB]]="","",INDEX([1]!db[NB BM_C_QTY+F],Table6[[#This Row],[//DB]]))</f>
        <v>lemstickkenko25grbesar36lsnartomoro</v>
      </c>
      <c r="W27" s="71">
        <f>IF(Table6[[#This Row],[NAMA BARANG]]="","",IF(Table6[[#This Row],[_1]]="ARTO MORO",MATCH(Table6[[#This Row],[NB BM_C_QTY+F]],Table2[Column2],0),MATCH(Table6[[#This Row],[NB BM_C_QTY+F]],GLOBAL[POINTER],0)))</f>
        <v>199</v>
      </c>
      <c r="X27" s="98" t="str">
        <f>INDEX([1]!db[NB BM],Table6[[#This Row],[//DB]])</f>
        <v>Lem stick Kenko 25gr besar</v>
      </c>
      <c r="Y27" s="98">
        <f>Table6[[#This Row],[QTY/ CTN]]</f>
        <v>0</v>
      </c>
    </row>
    <row r="28" spans="4:25">
      <c r="S28" s="98" t="str">
        <f>IF(S27="_1",Table6[[#This Row],[FAKTUR]],IF(Table6[[#This Row],[FAKTUR]]="",S27,Table6[[#This Row],[FAKTUR]]))</f>
        <v>ARTO MORO</v>
      </c>
      <c r="T2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28" t="str">
        <f>IF(Table6[[#This Row],[CONCAT]]="","",MATCH(Table6[[#This Row],[CONCAT]],[1]!db[NB NOTA_C_F],0))</f>
        <v/>
      </c>
      <c r="V28" s="98" t="str">
        <f>IF(Table6[[#This Row],[//DB]]="","",INDEX([1]!db[NB BM_C_QTY+F],Table6[[#This Row],[//DB]]))</f>
        <v/>
      </c>
      <c r="W28" s="71" t="str">
        <f>IF(Table6[[#This Row],[NAMA BARANG]]="","",IF(Table6[[#This Row],[_1]]="ARTO MORO",MATCH(Table6[[#This Row],[NB BM_C_QTY+F]],Table2[Column2],0),MATCH(Table6[[#This Row],[NB BM_C_QTY+F]],GLOBAL[POINTER],0)))</f>
        <v/>
      </c>
      <c r="X28" s="98" t="e">
        <f>INDEX([1]!db[NB BM],Table6[[#This Row],[//DB]])</f>
        <v>#VALUE!</v>
      </c>
      <c r="Y28" s="98">
        <f>Table6[[#This Row],[QTY/ CTN]]</f>
        <v>0</v>
      </c>
    </row>
    <row r="29" spans="4:25">
      <c r="D29" t="s">
        <v>5303</v>
      </c>
      <c r="E29" t="s">
        <v>5286</v>
      </c>
      <c r="F29" t="s">
        <v>5318</v>
      </c>
      <c r="H29" s="96">
        <v>45139</v>
      </c>
      <c r="I29">
        <v>2</v>
      </c>
      <c r="J29" t="s">
        <v>5314</v>
      </c>
      <c r="K29">
        <v>2</v>
      </c>
      <c r="O29" s="97">
        <v>504000</v>
      </c>
      <c r="Q29" s="98">
        <v>0.17</v>
      </c>
      <c r="S29" s="98" t="str">
        <f>IF(S28="_1",Table6[[#This Row],[FAKTUR]],IF(Table6[[#This Row],[FAKTUR]]="",S28,Table6[[#This Row],[FAKTUR]]))</f>
        <v>ARTO MORO</v>
      </c>
      <c r="T2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kenkoliquidgluelg5050mlartomoro</v>
      </c>
      <c r="U29">
        <f>IF(Table6[[#This Row],[CONCAT]]="","",MATCH(Table6[[#This Row],[CONCAT]],[1]!db[NB NOTA_C_F],0))</f>
        <v>1493</v>
      </c>
      <c r="V29" s="98" t="str">
        <f>IF(Table6[[#This Row],[//DB]]="","",INDEX([1]!db[NB BM_C_QTY+F],Table6[[#This Row],[//DB]]))</f>
        <v>lemkenkolg5020lsnartomoro</v>
      </c>
      <c r="W29" s="71">
        <f>IF(Table6[[#This Row],[NAMA BARANG]]="","",IF(Table6[[#This Row],[_1]]="ARTO MORO",MATCH(Table6[[#This Row],[NB BM_C_QTY+F]],Table2[Column2],0),MATCH(Table6[[#This Row],[NB BM_C_QTY+F]],GLOBAL[POINTER],0)))</f>
        <v>189</v>
      </c>
      <c r="X29" s="98" t="str">
        <f>INDEX([1]!db[NB BM],Table6[[#This Row],[//DB]])</f>
        <v>Lem Kenko LG-50</v>
      </c>
      <c r="Y29" s="98">
        <f>Table6[[#This Row],[QTY/ CTN]]</f>
        <v>0</v>
      </c>
    </row>
    <row r="30" spans="4:25">
      <c r="J30" t="s">
        <v>5319</v>
      </c>
      <c r="K30">
        <v>2</v>
      </c>
      <c r="O30" s="97">
        <v>2592000</v>
      </c>
      <c r="Q30" s="98">
        <v>0.17</v>
      </c>
      <c r="S30" s="98" t="str">
        <f>IF(S29="_1",Table6[[#This Row],[FAKTUR]],IF(Table6[[#This Row],[FAKTUR]]="",S29,Table6[[#This Row],[FAKTUR]]))</f>
        <v>ARTO MORO</v>
      </c>
      <c r="T3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kenkocorrectiontapect634n8mx5mmartomoro</v>
      </c>
      <c r="U30">
        <f>IF(Table6[[#This Row],[CONCAT]]="","",MATCH(Table6[[#This Row],[CONCAT]],[1]!db[NB NOTA_C_F],0))</f>
        <v>2660</v>
      </c>
      <c r="V30" s="98" t="str">
        <f>IF(Table6[[#This Row],[//DB]]="","",INDEX([1]!db[NB BM_C_QTY+F],Table6[[#This Row],[//DB]]))</f>
        <v>tipeexkenkoct634n48lsnartomoro</v>
      </c>
      <c r="W30" s="71">
        <f>IF(Table6[[#This Row],[NAMA BARANG]]="","",IF(Table6[[#This Row],[_1]]="ARTO MORO",MATCH(Table6[[#This Row],[NB BM_C_QTY+F]],Table2[Column2],0),MATCH(Table6[[#This Row],[NB BM_C_QTY+F]],GLOBAL[POINTER],0)))</f>
        <v>440</v>
      </c>
      <c r="X30" s="98" t="str">
        <f>INDEX([1]!db[NB BM],Table6[[#This Row],[//DB]])</f>
        <v>Tipe-ex Kenko CT-634 N</v>
      </c>
      <c r="Y30" s="98">
        <f>Table6[[#This Row],[QTY/ CTN]]</f>
        <v>0</v>
      </c>
    </row>
    <row r="31" spans="4:25">
      <c r="I31">
        <v>2</v>
      </c>
      <c r="J31" t="s">
        <v>5320</v>
      </c>
      <c r="K31">
        <v>2</v>
      </c>
      <c r="O31" s="97">
        <v>2880000</v>
      </c>
      <c r="Q31" s="98">
        <v>0.17</v>
      </c>
      <c r="S31" s="98" t="str">
        <f>IF(S30="_1",Table6[[#This Row],[FAKTUR]],IF(Table6[[#This Row],[FAKTUR]]="",S30,Table6[[#This Row],[FAKTUR]]))</f>
        <v>ARTO MORO</v>
      </c>
      <c r="T3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kenkocorrectiontapect90212mx5mmartomoro</v>
      </c>
      <c r="U31">
        <f>IF(Table6[[#This Row],[CONCAT]]="","",MATCH(Table6[[#This Row],[CONCAT]],[1]!db[NB NOTA_C_F],0))</f>
        <v>2667</v>
      </c>
      <c r="V31" s="98" t="str">
        <f>IF(Table6[[#This Row],[//DB]]="","",INDEX([1]!db[NB BM_C_QTY+F],Table6[[#This Row],[//DB]]))</f>
        <v>tipeexkenkoct90248lsnartomoro</v>
      </c>
      <c r="W31" s="71">
        <f>IF(Table6[[#This Row],[NAMA BARANG]]="","",IF(Table6[[#This Row],[_1]]="ARTO MORO",MATCH(Table6[[#This Row],[NB BM_C_QTY+F]],Table2[Column2],0),MATCH(Table6[[#This Row],[NB BM_C_QTY+F]],GLOBAL[POINTER],0)))</f>
        <v>443</v>
      </c>
      <c r="X31" s="98" t="str">
        <f>INDEX([1]!db[NB BM],Table6[[#This Row],[//DB]])</f>
        <v>Tipe-ex Kenko CT-902</v>
      </c>
      <c r="Y31" s="98">
        <f>Table6[[#This Row],[QTY/ CTN]]</f>
        <v>0</v>
      </c>
    </row>
    <row r="32" spans="4:25">
      <c r="I32">
        <v>2</v>
      </c>
      <c r="J32" t="s">
        <v>5321</v>
      </c>
      <c r="K32">
        <v>2</v>
      </c>
      <c r="O32" s="97">
        <v>2952000</v>
      </c>
      <c r="Q32" s="98">
        <v>0.17</v>
      </c>
      <c r="S32" s="98" t="str">
        <f>IF(S31="_1",Table6[[#This Row],[FAKTUR]],IF(Table6[[#This Row],[FAKTUR]]="",S31,Table6[[#This Row],[FAKTUR]]))</f>
        <v>ARTO MORO</v>
      </c>
      <c r="T3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kenkocutterl50018mmbladeartomoro</v>
      </c>
      <c r="U32">
        <f>IF(Table6[[#This Row],[CONCAT]]="","",MATCH(Table6[[#This Row],[CONCAT]],[1]!db[NB NOTA_C_F],0))</f>
        <v>950</v>
      </c>
      <c r="V32" s="98" t="str">
        <f>IF(Table6[[#This Row],[//DB]]="","",INDEX([1]!db[NB BM_C_QTY+F],Table6[[#This Row],[//DB]]))</f>
        <v>cutterkenkol50020lsnartomoro</v>
      </c>
      <c r="W32" s="71">
        <f>IF(Table6[[#This Row],[NAMA BARANG]]="","",IF(Table6[[#This Row],[_1]]="ARTO MORO",MATCH(Table6[[#This Row],[NB BM_C_QTY+F]],Table2[Column2],0),MATCH(Table6[[#This Row],[NB BM_C_QTY+F]],GLOBAL[POINTER],0)))</f>
        <v>104</v>
      </c>
      <c r="X32" s="98" t="str">
        <f>INDEX([1]!db[NB BM],Table6[[#This Row],[//DB]])</f>
        <v>Cutter Kenko L-500</v>
      </c>
      <c r="Y32" s="98">
        <f>Table6[[#This Row],[QTY/ CTN]]</f>
        <v>0</v>
      </c>
    </row>
    <row r="33" spans="3:25">
      <c r="S33" s="98" t="str">
        <f>IF(S32="_1",Table6[[#This Row],[FAKTUR]],IF(Table6[[#This Row],[FAKTUR]]="",S32,Table6[[#This Row],[FAKTUR]]))</f>
        <v>ARTO MORO</v>
      </c>
      <c r="T3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33" t="str">
        <f>IF(Table6[[#This Row],[CONCAT]]="","",MATCH(Table6[[#This Row],[CONCAT]],[1]!db[NB NOTA_C_F],0))</f>
        <v/>
      </c>
      <c r="V33" s="98" t="str">
        <f>IF(Table6[[#This Row],[//DB]]="","",INDEX([1]!db[NB BM_C_QTY+F],Table6[[#This Row],[//DB]]))</f>
        <v/>
      </c>
      <c r="W33" s="71" t="str">
        <f>IF(Table6[[#This Row],[NAMA BARANG]]="","",IF(Table6[[#This Row],[_1]]="ARTO MORO",MATCH(Table6[[#This Row],[NB BM_C_QTY+F]],Table2[Column2],0),MATCH(Table6[[#This Row],[NB BM_C_QTY+F]],GLOBAL[POINTER],0)))</f>
        <v/>
      </c>
      <c r="X33" s="98" t="e">
        <f>INDEX([1]!db[NB BM],Table6[[#This Row],[//DB]])</f>
        <v>#VALUE!</v>
      </c>
      <c r="Y33" s="98">
        <f>Table6[[#This Row],[QTY/ CTN]]</f>
        <v>0</v>
      </c>
    </row>
    <row r="34" spans="3:25">
      <c r="C34" s="96">
        <v>45139</v>
      </c>
      <c r="D34" t="s">
        <v>5322</v>
      </c>
      <c r="E34" t="s">
        <v>5323</v>
      </c>
      <c r="F34" t="s">
        <v>5324</v>
      </c>
      <c r="H34" s="96">
        <v>45138</v>
      </c>
      <c r="J34" t="s">
        <v>5325</v>
      </c>
      <c r="L34">
        <v>24</v>
      </c>
      <c r="M34" t="s">
        <v>5293</v>
      </c>
      <c r="N34" s="97">
        <v>252300</v>
      </c>
      <c r="P34" t="s">
        <v>2037</v>
      </c>
      <c r="Q34" s="98">
        <v>0.2</v>
      </c>
      <c r="R34" s="98">
        <v>0.04</v>
      </c>
      <c r="S34" s="98" t="str">
        <f>IF(S33="_1",Table6[[#This Row],[FAKTUR]],IF(Table6[[#This Row],[FAKTUR]]="",S33,Table6[[#This Row],[FAKTUR]]))</f>
        <v>UNTANA</v>
      </c>
      <c r="T3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btr3untana</v>
      </c>
      <c r="U34">
        <f>IF(Table6[[#This Row],[CONCAT]]="","",MATCH(Table6[[#This Row],[CONCAT]],[1]!db[NB NOTA_C_F],0))</f>
        <v>1105</v>
      </c>
      <c r="V34" s="98" t="str">
        <f>IF(Table6[[#This Row],[//DB]]="","",INDEX([1]!db[NB BM_C_QTY+F],Table6[[#This Row],[//DB]]))</f>
        <v>garisanbtr312lsnuntana</v>
      </c>
      <c r="W34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34" s="98" t="str">
        <f>INDEX([1]!db[NB BM],Table6[[#This Row],[//DB]])</f>
        <v>Garisan BT R3</v>
      </c>
      <c r="Y34" s="98" t="str">
        <f>Table6[[#This Row],[QTY/ CTN]]</f>
        <v>48 LSN</v>
      </c>
    </row>
    <row r="35" spans="3:25">
      <c r="J35" t="s">
        <v>5326</v>
      </c>
      <c r="L35">
        <v>24</v>
      </c>
      <c r="M35" t="s">
        <v>5293</v>
      </c>
      <c r="N35" s="97">
        <v>279000</v>
      </c>
      <c r="P35" t="s">
        <v>2037</v>
      </c>
      <c r="Q35" s="98">
        <v>0.2</v>
      </c>
      <c r="R35" s="98">
        <v>0.04</v>
      </c>
      <c r="S35" s="98" t="str">
        <f>IF(S34="_1",Table6[[#This Row],[FAKTUR]],IF(Table6[[#This Row],[FAKTUR]]="",S34,Table6[[#This Row],[FAKTUR]]))</f>
        <v>UNTANA</v>
      </c>
      <c r="T3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btr5untana</v>
      </c>
      <c r="U35">
        <f>IF(Table6[[#This Row],[CONCAT]]="","",MATCH(Table6[[#This Row],[CONCAT]],[1]!db[NB NOTA_C_F],0))</f>
        <v>1106</v>
      </c>
      <c r="V35" s="98" t="str">
        <f>IF(Table6[[#This Row],[//DB]]="","",INDEX([1]!db[NB BM_C_QTY+F],Table6[[#This Row],[//DB]]))</f>
        <v>garisanbtr512lsnuntana</v>
      </c>
      <c r="W35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35" s="98" t="str">
        <f>INDEX([1]!db[NB BM],Table6[[#This Row],[//DB]])</f>
        <v>Garisan BT R5</v>
      </c>
      <c r="Y35" s="98" t="str">
        <f>Table6[[#This Row],[QTY/ CTN]]</f>
        <v>48 LSN</v>
      </c>
    </row>
    <row r="36" spans="3:25">
      <c r="S36" s="98" t="str">
        <f>IF(S35="_1",Table6[[#This Row],[FAKTUR]],IF(Table6[[#This Row],[FAKTUR]]="",S35,Table6[[#This Row],[FAKTUR]]))</f>
        <v>UNTANA</v>
      </c>
      <c r="T3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36" t="str">
        <f>IF(Table6[[#This Row],[CONCAT]]="","",MATCH(Table6[[#This Row],[CONCAT]],[1]!db[NB NOTA_C_F],0))</f>
        <v/>
      </c>
      <c r="V36" s="98" t="str">
        <f>IF(Table6[[#This Row],[//DB]]="","",INDEX([1]!db[NB BM_C_QTY+F],Table6[[#This Row],[//DB]]))</f>
        <v/>
      </c>
      <c r="W36" s="71" t="str">
        <f>IF(Table6[[#This Row],[NAMA BARANG]]="","",IF(Table6[[#This Row],[_1]]="ARTO MORO",MATCH(Table6[[#This Row],[NB BM_C_QTY+F]],Table2[Column2],0),MATCH(Table6[[#This Row],[NB BM_C_QTY+F]],GLOBAL[POINTER],0)))</f>
        <v/>
      </c>
      <c r="X36" s="98" t="e">
        <f>INDEX([1]!db[NB BM],Table6[[#This Row],[//DB]])</f>
        <v>#VALUE!</v>
      </c>
      <c r="Y36" s="98">
        <f>Table6[[#This Row],[QTY/ CTN]]</f>
        <v>0</v>
      </c>
    </row>
    <row r="37" spans="3:25">
      <c r="D37" t="s">
        <v>5322</v>
      </c>
      <c r="E37" t="s">
        <v>5323</v>
      </c>
      <c r="F37" t="s">
        <v>5327</v>
      </c>
      <c r="H37" s="96">
        <v>45138</v>
      </c>
      <c r="J37" t="s">
        <v>5328</v>
      </c>
      <c r="K37">
        <v>2</v>
      </c>
      <c r="L37">
        <v>200</v>
      </c>
      <c r="M37" t="s">
        <v>5293</v>
      </c>
      <c r="N37" s="97">
        <v>21380</v>
      </c>
      <c r="Q37" s="98">
        <v>0.2</v>
      </c>
      <c r="R37" s="98">
        <v>0.04</v>
      </c>
      <c r="S37" s="98" t="str">
        <f>IF(S36="_1",Table6[[#This Row],[FAKTUR]],IF(Table6[[#This Row],[FAKTUR]]="",S36,Table6[[#This Row],[FAKTUR]]))</f>
        <v>UNTANA</v>
      </c>
      <c r="T3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bt20cmuntana</v>
      </c>
      <c r="U37">
        <f>IF(Table6[[#This Row],[CONCAT]]="","",MATCH(Table6[[#This Row],[CONCAT]],[1]!db[NB NOTA_C_F],0))</f>
        <v>1101</v>
      </c>
      <c r="V37" s="98" t="str">
        <f>IF(Table6[[#This Row],[//DB]]="","",INDEX([1]!db[NB BM_C_QTY+F],Table6[[#This Row],[//DB]]))</f>
        <v>garisanbt20cm100lsnuntana</v>
      </c>
      <c r="W37" s="71">
        <f>IF(Table6[[#This Row],[NAMA BARANG]]="","",IF(Table6[[#This Row],[_1]]="ARTO MORO",MATCH(Table6[[#This Row],[NB BM_C_QTY+F]],Table2[Column2],0),MATCH(Table6[[#This Row],[NB BM_C_QTY+F]],GLOBAL[POINTER],0)))</f>
        <v>1289</v>
      </c>
      <c r="X37" s="98" t="str">
        <f>INDEX([1]!db[NB BM],Table6[[#This Row],[//DB]])</f>
        <v>Garisan BT 20cm</v>
      </c>
      <c r="Y37" s="98">
        <f>Table6[[#This Row],[QTY/ CTN]]</f>
        <v>0</v>
      </c>
    </row>
    <row r="38" spans="3:25">
      <c r="S38" s="98" t="str">
        <f>IF(S37="_1",Table6[[#This Row],[FAKTUR]],IF(Table6[[#This Row],[FAKTUR]]="",S37,Table6[[#This Row],[FAKTUR]]))</f>
        <v>UNTANA</v>
      </c>
      <c r="T3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38" t="str">
        <f>IF(Table6[[#This Row],[CONCAT]]="","",MATCH(Table6[[#This Row],[CONCAT]],[1]!db[NB NOTA_C_F],0))</f>
        <v/>
      </c>
      <c r="V38" s="98" t="str">
        <f>IF(Table6[[#This Row],[//DB]]="","",INDEX([1]!db[NB BM_C_QTY+F],Table6[[#This Row],[//DB]]))</f>
        <v/>
      </c>
      <c r="W38" s="71" t="str">
        <f>IF(Table6[[#This Row],[NAMA BARANG]]="","",IF(Table6[[#This Row],[_1]]="ARTO MORO",MATCH(Table6[[#This Row],[NB BM_C_QTY+F]],Table2[Column2],0),MATCH(Table6[[#This Row],[NB BM_C_QTY+F]],GLOBAL[POINTER],0)))</f>
        <v/>
      </c>
      <c r="X38" s="98" t="e">
        <f>INDEX([1]!db[NB BM],Table6[[#This Row],[//DB]])</f>
        <v>#VALUE!</v>
      </c>
      <c r="Y38" s="98">
        <f>Table6[[#This Row],[QTY/ CTN]]</f>
        <v>0</v>
      </c>
    </row>
    <row r="39" spans="3:25">
      <c r="D39" t="s">
        <v>5322</v>
      </c>
      <c r="E39" t="s">
        <v>5323</v>
      </c>
      <c r="F39" t="s">
        <v>5329</v>
      </c>
      <c r="H39" s="96">
        <v>45136</v>
      </c>
      <c r="I39">
        <v>4</v>
      </c>
      <c r="J39" t="s">
        <v>5330</v>
      </c>
      <c r="K39">
        <v>5</v>
      </c>
      <c r="L39">
        <v>500</v>
      </c>
      <c r="M39" t="s">
        <v>5293</v>
      </c>
      <c r="N39" s="97">
        <v>26780</v>
      </c>
      <c r="P39" t="s">
        <v>2231</v>
      </c>
      <c r="Q39" s="98">
        <v>0.2</v>
      </c>
      <c r="R39" s="98">
        <v>0.04</v>
      </c>
      <c r="S39" s="98" t="str">
        <f>IF(S38="_1",Table6[[#This Row],[FAKTUR]],IF(Table6[[#This Row],[FAKTUR]]="",S38,Table6[[#This Row],[FAKTUR]]))</f>
        <v>UNTANA</v>
      </c>
      <c r="T3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bt30cmuntana</v>
      </c>
      <c r="U39">
        <f>IF(Table6[[#This Row],[CONCAT]]="","",MATCH(Table6[[#This Row],[CONCAT]],[1]!db[NB NOTA_C_F],0))</f>
        <v>1102</v>
      </c>
      <c r="V39" s="98" t="str">
        <f>IF(Table6[[#This Row],[//DB]]="","",INDEX([1]!db[NB BM_C_QTY+F],Table6[[#This Row],[//DB]]))</f>
        <v>garisanbt30cm100lsnuntana</v>
      </c>
      <c r="W39" s="71">
        <f>IF(Table6[[#This Row],[NAMA BARANG]]="","",IF(Table6[[#This Row],[_1]]="ARTO MORO",MATCH(Table6[[#This Row],[NB BM_C_QTY+F]],Table2[Column2],0),MATCH(Table6[[#This Row],[NB BM_C_QTY+F]],GLOBAL[POINTER],0)))</f>
        <v>1290</v>
      </c>
      <c r="X39" s="98" t="str">
        <f>INDEX([1]!db[NB BM],Table6[[#This Row],[//DB]])</f>
        <v>Garisan BT 30cm</v>
      </c>
      <c r="Y39" s="98" t="str">
        <f>Table6[[#This Row],[QTY/ CTN]]</f>
        <v>100 LSN</v>
      </c>
    </row>
    <row r="40" spans="3:25">
      <c r="S40" s="98" t="str">
        <f>IF(S39="_1",Table6[[#This Row],[FAKTUR]],IF(Table6[[#This Row],[FAKTUR]]="",S39,Table6[[#This Row],[FAKTUR]]))</f>
        <v>UNTANA</v>
      </c>
      <c r="T4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40" t="str">
        <f>IF(Table6[[#This Row],[CONCAT]]="","",MATCH(Table6[[#This Row],[CONCAT]],[1]!db[NB NOTA_C_F],0))</f>
        <v/>
      </c>
      <c r="V40" s="98" t="str">
        <f>IF(Table6[[#This Row],[//DB]]="","",INDEX([1]!db[NB BM_C_QTY+F],Table6[[#This Row],[//DB]]))</f>
        <v/>
      </c>
      <c r="W40" s="71" t="str">
        <f>IF(Table6[[#This Row],[NAMA BARANG]]="","",IF(Table6[[#This Row],[_1]]="ARTO MORO",MATCH(Table6[[#This Row],[NB BM_C_QTY+F]],Table2[Column2],0),MATCH(Table6[[#This Row],[NB BM_C_QTY+F]],GLOBAL[POINTER],0)))</f>
        <v/>
      </c>
      <c r="X40" s="98" t="e">
        <f>INDEX([1]!db[NB BM],Table6[[#This Row],[//DB]])</f>
        <v>#VALUE!</v>
      </c>
      <c r="Y40" s="98">
        <f>Table6[[#This Row],[QTY/ CTN]]</f>
        <v>0</v>
      </c>
    </row>
    <row r="41" spans="3:25">
      <c r="D41" t="s">
        <v>5331</v>
      </c>
      <c r="E41" t="s">
        <v>5323</v>
      </c>
      <c r="F41" t="s">
        <v>5332</v>
      </c>
      <c r="H41" s="96">
        <v>45139</v>
      </c>
      <c r="J41" t="s">
        <v>5333</v>
      </c>
      <c r="K41">
        <v>1</v>
      </c>
      <c r="L41">
        <v>7</v>
      </c>
      <c r="M41" t="s">
        <v>5293</v>
      </c>
      <c r="N41" s="97">
        <v>273000</v>
      </c>
      <c r="S41" s="98" t="str">
        <f>IF(S40="_1",Table6[[#This Row],[FAKTUR]],IF(Table6[[#This Row],[FAKTUR]]="",S40,Table6[[#This Row],[FAKTUR]]))</f>
        <v>UNTANA</v>
      </c>
      <c r="T4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docriteleganceuntana</v>
      </c>
      <c r="U41">
        <f>IF(Table6[[#This Row],[CONCAT]]="","",MATCH(Table6[[#This Row],[CONCAT]],[1]!db[NB NOTA_C_F],0))</f>
        <v>1013</v>
      </c>
      <c r="V41" s="98" t="str">
        <f>IF(Table6[[#This Row],[//DB]]="","",INDEX([1]!db[NB BM_C_QTY+F],Table6[[#This Row],[//DB]]))</f>
        <v>docrestelegance7lsnuntana</v>
      </c>
      <c r="W41" s="71">
        <f>IF(Table6[[#This Row],[NAMA BARANG]]="","",IF(Table6[[#This Row],[_1]]="ARTO MORO",MATCH(Table6[[#This Row],[NB BM_C_QTY+F]],Table2[Column2],0),MATCH(Table6[[#This Row],[NB BM_C_QTY+F]],GLOBAL[POINTER],0)))</f>
        <v>1147</v>
      </c>
      <c r="X41" s="98" t="str">
        <f>INDEX([1]!db[NB BM],Table6[[#This Row],[//DB]])</f>
        <v>Doc Rest Elegance</v>
      </c>
      <c r="Y41" s="98">
        <f>Table6[[#This Row],[QTY/ CTN]]</f>
        <v>0</v>
      </c>
    </row>
    <row r="42" spans="3:25">
      <c r="S42" s="98" t="str">
        <f>IF(S41="_1",Table6[[#This Row],[FAKTUR]],IF(Table6[[#This Row],[FAKTUR]]="",S41,Table6[[#This Row],[FAKTUR]]))</f>
        <v>UNTANA</v>
      </c>
      <c r="T4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42" s="71" t="str">
        <f>IF(Table6[[#This Row],[CONCAT]]="","",MATCH(Table6[[#This Row],[CONCAT]],[1]!db[NB NOTA_C_F],0))</f>
        <v/>
      </c>
      <c r="V42" s="98" t="str">
        <f>IF(Table6[[#This Row],[//DB]]="","",INDEX([1]!db[NB BM_C_QTY+F],Table6[[#This Row],[//DB]]))</f>
        <v/>
      </c>
      <c r="W42" s="71" t="str">
        <f>IF(Table6[[#This Row],[NAMA BARANG]]="","",IF(Table6[[#This Row],[_1]]="ARTO MORO",MATCH(Table6[[#This Row],[NB BM_C_QTY+F]],Table2[Column2],0),MATCH(Table6[[#This Row],[NB BM_C_QTY+F]],GLOBAL[POINTER],0)))</f>
        <v/>
      </c>
      <c r="X42" s="98" t="e">
        <f>INDEX([1]!db[NB BM],Table6[[#This Row],[//DB]])</f>
        <v>#VALUE!</v>
      </c>
      <c r="Y42" s="98">
        <f>Table6[[#This Row],[QTY/ CTN]]</f>
        <v>0</v>
      </c>
    </row>
    <row r="43" spans="3:25">
      <c r="C43" s="96">
        <v>45142</v>
      </c>
      <c r="D43" t="s">
        <v>5285</v>
      </c>
      <c r="E43" t="s">
        <v>5286</v>
      </c>
      <c r="F43" t="s">
        <v>5398</v>
      </c>
      <c r="H43" s="96">
        <v>45138</v>
      </c>
      <c r="I43">
        <v>1</v>
      </c>
      <c r="J43" t="s">
        <v>5399</v>
      </c>
      <c r="K43">
        <v>1</v>
      </c>
      <c r="L43">
        <v>48</v>
      </c>
      <c r="M43" t="s">
        <v>5400</v>
      </c>
      <c r="N43" s="97">
        <v>14500</v>
      </c>
      <c r="P43" t="s">
        <v>5401</v>
      </c>
      <c r="Q43" s="98">
        <v>0.125</v>
      </c>
      <c r="R43" s="98">
        <v>0.05</v>
      </c>
      <c r="S43" s="98" t="str">
        <f>IF(S42="_1",Table6[[#This Row],[FAKTUR]],IF(Table6[[#This Row],[FAKTUR]]="",S42,Table6[[#This Row],[FAKTUR]]))</f>
        <v>ARTO MORO</v>
      </c>
      <c r="T4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binderclip105cdjkartomoro</v>
      </c>
      <c r="U43" s="71">
        <f>IF(Table6[[#This Row],[CONCAT]]="","",MATCH(Table6[[#This Row],[CONCAT]],[1]!db[NB NOTA_C_F],0))</f>
        <v>213</v>
      </c>
      <c r="V43" s="98" t="str">
        <f>IF(Table6[[#This Row],[//DB]]="","",INDEX([1]!db[NB BM_C_QTY+F],Table6[[#This Row],[//DB]]))</f>
        <v>binderclipjk105cd48drm60pcsartomoro</v>
      </c>
      <c r="W43" s="71">
        <f>IF(Table6[[#This Row],[NAMA BARANG]]="","",IF(Table6[[#This Row],[_1]]="ARTO MORO",MATCH(Table6[[#This Row],[NB BM_C_QTY+F]],Table2[Column2],0),MATCH(Table6[[#This Row],[NB BM_C_QTY+F]],GLOBAL[POINTER],0)))</f>
        <v>8</v>
      </c>
      <c r="X43" s="98" t="str">
        <f>INDEX([1]!db[NB BM],Table6[[#This Row],[//DB]])</f>
        <v>Binder Clip JK 105 CD</v>
      </c>
      <c r="Y43" s="98" t="str">
        <f>Table6[[#This Row],[QTY/ CTN]]</f>
        <v>48 DRM (60 PCS)</v>
      </c>
    </row>
    <row r="44" spans="3:25">
      <c r="I44">
        <v>1</v>
      </c>
      <c r="J44" t="s">
        <v>5402</v>
      </c>
      <c r="K44">
        <v>1</v>
      </c>
      <c r="L44">
        <v>96</v>
      </c>
      <c r="M44" t="s">
        <v>5400</v>
      </c>
      <c r="N44" s="97">
        <v>12000</v>
      </c>
      <c r="P44" t="s">
        <v>5403</v>
      </c>
      <c r="Q44" s="98">
        <v>0.125</v>
      </c>
      <c r="R44" s="98">
        <v>0.05</v>
      </c>
      <c r="S44" s="98" t="str">
        <f>IF(S43="_1",Table6[[#This Row],[FAKTUR]],IF(Table6[[#This Row],[FAKTUR]]="",S43,Table6[[#This Row],[FAKTUR]]))</f>
        <v>ARTO MORO</v>
      </c>
      <c r="T4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binderclip107cdjkartomoro</v>
      </c>
      <c r="U44" s="71">
        <f>IF(Table6[[#This Row],[CONCAT]]="","",MATCH(Table6[[#This Row],[CONCAT]],[1]!db[NB NOTA_C_F],0))</f>
        <v>216</v>
      </c>
      <c r="V44" s="98" t="str">
        <f>IF(Table6[[#This Row],[//DB]]="","",INDEX([1]!db[NB BM_C_QTY+F],Table6[[#This Row],[//DB]]))</f>
        <v>binderclipjk107cd96drm40pcsartomoro</v>
      </c>
      <c r="W44" s="71">
        <f>IF(Table6[[#This Row],[NAMA BARANG]]="","",IF(Table6[[#This Row],[_1]]="ARTO MORO",MATCH(Table6[[#This Row],[NB BM_C_QTY+F]],Table2[Column2],0),MATCH(Table6[[#This Row],[NB BM_C_QTY+F]],GLOBAL[POINTER],0)))</f>
        <v>10</v>
      </c>
      <c r="X44" s="98" t="str">
        <f>INDEX([1]!db[NB BM],Table6[[#This Row],[//DB]])</f>
        <v>Binder Clip JK 107 CD</v>
      </c>
      <c r="Y44" s="98" t="str">
        <f>Table6[[#This Row],[QTY/ CTN]]</f>
        <v>96 DRM (40 PCS)</v>
      </c>
    </row>
    <row r="45" spans="3:25">
      <c r="I45">
        <v>5</v>
      </c>
      <c r="J45" t="s">
        <v>5404</v>
      </c>
      <c r="K45">
        <v>5</v>
      </c>
      <c r="L45">
        <v>360</v>
      </c>
      <c r="M45" t="s">
        <v>5289</v>
      </c>
      <c r="N45" s="97">
        <v>23000</v>
      </c>
      <c r="P45" t="s">
        <v>2110</v>
      </c>
      <c r="Q45" s="98">
        <v>0.125</v>
      </c>
      <c r="R45" s="98">
        <v>0.05</v>
      </c>
      <c r="S45" s="98" t="str">
        <f>IF(S44="_1",Table6[[#This Row],[FAKTUR]],IF(Table6[[#This Row],[FAKTUR]]="",S44,Table6[[#This Row],[FAKTUR]]))</f>
        <v>ARTO MORO</v>
      </c>
      <c r="T4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oilpastelop18sppcaseseaworldjkartomoro</v>
      </c>
      <c r="U45" s="71">
        <f>IF(Table6[[#This Row],[CONCAT]]="","",MATCH(Table6[[#This Row],[CONCAT]],[1]!db[NB NOTA_C_F],0))</f>
        <v>1777</v>
      </c>
      <c r="V45" s="98" t="str">
        <f>IF(Table6[[#This Row],[//DB]]="","",INDEX([1]!db[NB BM_C_QTY+F],Table6[[#This Row],[//DB]]))</f>
        <v>opasteljk18wop18s6lsnartomoro</v>
      </c>
      <c r="W45" s="71">
        <f>IF(Table6[[#This Row],[NAMA BARANG]]="","",IF(Table6[[#This Row],[_1]]="ARTO MORO",MATCH(Table6[[#This Row],[NB BM_C_QTY+F]],Table2[Column2],0),MATCH(Table6[[#This Row],[NB BM_C_QTY+F]],GLOBAL[POINTER],0)))</f>
        <v>212</v>
      </c>
      <c r="X45" s="98" t="str">
        <f>INDEX([1]!db[NB BM],Table6[[#This Row],[//DB]])</f>
        <v>O pastel JK 18W OP-18 S</v>
      </c>
      <c r="Y45" s="98" t="str">
        <f>Table6[[#This Row],[QTY/ CTN]]</f>
        <v>6 LSN</v>
      </c>
    </row>
    <row r="46" spans="3:25">
      <c r="I46">
        <v>2</v>
      </c>
      <c r="J46" t="s">
        <v>5405</v>
      </c>
      <c r="K46">
        <v>2</v>
      </c>
      <c r="L46">
        <v>12</v>
      </c>
      <c r="M46" t="s">
        <v>5300</v>
      </c>
      <c r="N46" s="97">
        <v>187000</v>
      </c>
      <c r="P46" t="s">
        <v>3457</v>
      </c>
      <c r="Q46" s="98">
        <v>0.125</v>
      </c>
      <c r="R46" s="98">
        <v>0.05</v>
      </c>
      <c r="S46" s="98" t="str">
        <f>IF(S45="_1",Table6[[#This Row],[FAKTUR]],IF(Table6[[#This Row],[FAKTUR]]="",S45,Table6[[#This Row],[FAKTUR]]))</f>
        <v>ARTO MORO</v>
      </c>
      <c r="T4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staplerhd12n24jkartomoro</v>
      </c>
      <c r="U46" s="71">
        <f>IF(Table6[[#This Row],[CONCAT]]="","",MATCH(Table6[[#This Row],[CONCAT]],[1]!db[NB NOTA_C_F],0))</f>
        <v>2453</v>
      </c>
      <c r="V46" s="98" t="str">
        <f>IF(Table6[[#This Row],[//DB]]="","",INDEX([1]!db[NB BM_C_QTY+F],Table6[[#This Row],[//DB]]))</f>
        <v>staplerjkhd12n246pcsartomoro</v>
      </c>
      <c r="W46" s="71">
        <f>IF(Table6[[#This Row],[NAMA BARANG]]="","",IF(Table6[[#This Row],[_1]]="ARTO MORO",MATCH(Table6[[#This Row],[NB BM_C_QTY+F]],Table2[Column2],0),MATCH(Table6[[#This Row],[NB BM_C_QTY+F]],GLOBAL[POINTER],0)))</f>
        <v>361</v>
      </c>
      <c r="X46" s="98" t="str">
        <f>INDEX([1]!db[NB BM],Table6[[#This Row],[//DB]])</f>
        <v>Stapler JK HD-12N/24</v>
      </c>
      <c r="Y46" s="98" t="str">
        <f>Table6[[#This Row],[QTY/ CTN]]</f>
        <v>6 PCS</v>
      </c>
    </row>
    <row r="47" spans="3:25">
      <c r="I47">
        <v>2</v>
      </c>
      <c r="J47" t="s">
        <v>5406</v>
      </c>
      <c r="K47">
        <v>2</v>
      </c>
      <c r="L47">
        <v>240</v>
      </c>
      <c r="M47" t="s">
        <v>5300</v>
      </c>
      <c r="N47" s="97">
        <v>12950</v>
      </c>
      <c r="P47" t="s">
        <v>2032</v>
      </c>
      <c r="Q47" s="98">
        <v>0.125</v>
      </c>
      <c r="R47" s="98">
        <v>0.05</v>
      </c>
      <c r="S47" s="98" t="str">
        <f>IF(S46="_1",Table6[[#This Row],[FAKTUR]],IF(Table6[[#This Row],[FAKTUR]]="",S46,Table6[[#This Row],[FAKTUR]]))</f>
        <v>ARTO MORO</v>
      </c>
      <c r="T4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punch30xljkartomoro</v>
      </c>
      <c r="U47" s="71">
        <f>IF(Table6[[#This Row],[CONCAT]]="","",MATCH(Table6[[#This Row],[CONCAT]],[1]!db[NB NOTA_C_F],0))</f>
        <v>2291</v>
      </c>
      <c r="V47" s="98" t="str">
        <f>IF(Table6[[#This Row],[//DB]]="","",INDEX([1]!db[NB BM_C_QTY+F],Table6[[#This Row],[//DB]]))</f>
        <v>punchjk30xl10lsnartomoro</v>
      </c>
      <c r="W47" s="71">
        <f>IF(Table6[[#This Row],[NAMA BARANG]]="","",IF(Table6[[#This Row],[_1]]="ARTO MORO",MATCH(Table6[[#This Row],[NB BM_C_QTY+F]],Table2[Column2],0),MATCH(Table6[[#This Row],[NB BM_C_QTY+F]],GLOBAL[POINTER],0)))</f>
        <v>299</v>
      </c>
      <c r="X47" s="98" t="str">
        <f>INDEX([1]!db[NB BM],Table6[[#This Row],[//DB]])</f>
        <v>Punch JK 30 XL</v>
      </c>
      <c r="Y47" s="98" t="str">
        <f>Table6[[#This Row],[QTY/ CTN]]</f>
        <v>10 LSN</v>
      </c>
    </row>
    <row r="48" spans="3:25">
      <c r="I48">
        <v>2</v>
      </c>
      <c r="J48" t="s">
        <v>5407</v>
      </c>
      <c r="K48">
        <v>2</v>
      </c>
      <c r="L48">
        <v>40</v>
      </c>
      <c r="M48" t="s">
        <v>5379</v>
      </c>
      <c r="N48" s="97">
        <v>67800</v>
      </c>
      <c r="P48" t="s">
        <v>2100</v>
      </c>
      <c r="Q48" s="98">
        <v>0.125</v>
      </c>
      <c r="R48" s="98">
        <v>0.05</v>
      </c>
      <c r="S48" s="98" t="str">
        <f>IF(S47="_1",Table6[[#This Row],[FAKTUR]],IF(Table6[[#This Row],[FAKTUR]]="",S47,Table6[[#This Row],[FAKTUR]]))</f>
        <v>ARTO MORO</v>
      </c>
      <c r="T4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binderclip155jkartomoro</v>
      </c>
      <c r="U48" s="71">
        <f>IF(Table6[[#This Row],[CONCAT]]="","",MATCH(Table6[[#This Row],[CONCAT]],[1]!db[NB NOTA_C_F],0))</f>
        <v>219</v>
      </c>
      <c r="V48" s="98" t="str">
        <f>IF(Table6[[#This Row],[//DB]]="","",INDEX([1]!db[NB BM_C_QTY+F],Table6[[#This Row],[//DB]]))</f>
        <v>binderclipjk15520grsartomoro</v>
      </c>
      <c r="W48" s="71">
        <f>IF(Table6[[#This Row],[NAMA BARANG]]="","",IF(Table6[[#This Row],[_1]]="ARTO MORO",MATCH(Table6[[#This Row],[NB BM_C_QTY+F]],Table2[Column2],0),MATCH(Table6[[#This Row],[NB BM_C_QTY+F]],GLOBAL[POINTER],0)))</f>
        <v>12</v>
      </c>
      <c r="X48" s="98" t="str">
        <f>INDEX([1]!db[NB BM],Table6[[#This Row],[//DB]])</f>
        <v>Binder Clip JK 155</v>
      </c>
      <c r="Y48" s="98" t="str">
        <f>Table6[[#This Row],[QTY/ CTN]]</f>
        <v>20 GRS</v>
      </c>
    </row>
    <row r="49" spans="3:25">
      <c r="I49">
        <v>1</v>
      </c>
      <c r="J49" t="s">
        <v>5408</v>
      </c>
      <c r="K49">
        <v>2</v>
      </c>
      <c r="L49">
        <v>20</v>
      </c>
      <c r="M49" t="s">
        <v>5379</v>
      </c>
      <c r="N49" s="97">
        <v>115800</v>
      </c>
      <c r="P49" t="s">
        <v>2101</v>
      </c>
      <c r="Q49" s="98">
        <v>0.125</v>
      </c>
      <c r="R49" s="98">
        <v>0.05</v>
      </c>
      <c r="S49" s="98" t="str">
        <f>IF(S48="_1",Table6[[#This Row],[FAKTUR]],IF(Table6[[#This Row],[FAKTUR]]="",S48,Table6[[#This Row],[FAKTUR]]))</f>
        <v>ARTO MORO</v>
      </c>
      <c r="T4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binderclip200jkartomoro</v>
      </c>
      <c r="U49" s="71">
        <f>IF(Table6[[#This Row],[CONCAT]]="","",MATCH(Table6[[#This Row],[CONCAT]],[1]!db[NB NOTA_C_F],0))</f>
        <v>220</v>
      </c>
      <c r="V49" s="98" t="str">
        <f>IF(Table6[[#This Row],[//DB]]="","",INDEX([1]!db[NB BM_C_QTY+F],Table6[[#This Row],[//DB]]))</f>
        <v>binderclipjk20010grsartomoro</v>
      </c>
      <c r="W49" s="71">
        <f>IF(Table6[[#This Row],[NAMA BARANG]]="","",IF(Table6[[#This Row],[_1]]="ARTO MORO",MATCH(Table6[[#This Row],[NB BM_C_QTY+F]],Table2[Column2],0),MATCH(Table6[[#This Row],[NB BM_C_QTY+F]],GLOBAL[POINTER],0)))</f>
        <v>13</v>
      </c>
      <c r="X49" s="98" t="str">
        <f>INDEX([1]!db[NB BM],Table6[[#This Row],[//DB]])</f>
        <v>Binder Clip JK 200</v>
      </c>
      <c r="Y49" s="98" t="str">
        <f>Table6[[#This Row],[QTY/ CTN]]</f>
        <v>10 GRS</v>
      </c>
    </row>
    <row r="50" spans="3:25">
      <c r="I50">
        <v>4</v>
      </c>
      <c r="J50" t="s">
        <v>5409</v>
      </c>
      <c r="K50">
        <v>4</v>
      </c>
      <c r="L50">
        <v>20</v>
      </c>
      <c r="M50" t="s">
        <v>5379</v>
      </c>
      <c r="N50" s="97">
        <v>177000</v>
      </c>
      <c r="P50" t="s">
        <v>2098</v>
      </c>
      <c r="Q50" s="98">
        <v>0.125</v>
      </c>
      <c r="R50" s="98">
        <v>0.05</v>
      </c>
      <c r="S50" s="98" t="str">
        <f>IF(S49="_1",Table6[[#This Row],[FAKTUR]],IF(Table6[[#This Row],[FAKTUR]]="",S49,Table6[[#This Row],[FAKTUR]]))</f>
        <v>ARTO MORO</v>
      </c>
      <c r="T5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binderclip260jkartomoro</v>
      </c>
      <c r="U50" s="71">
        <f>IF(Table6[[#This Row],[CONCAT]]="","",MATCH(Table6[[#This Row],[CONCAT]],[1]!db[NB NOTA_C_F],0))</f>
        <v>222</v>
      </c>
      <c r="V50" s="98" t="str">
        <f>IF(Table6[[#This Row],[//DB]]="","",INDEX([1]!db[NB BM_C_QTY+F],Table6[[#This Row],[//DB]]))</f>
        <v>binderclipjk2605grsartomoro</v>
      </c>
      <c r="W50" s="71">
        <f>IF(Table6[[#This Row],[NAMA BARANG]]="","",IF(Table6[[#This Row],[_1]]="ARTO MORO",MATCH(Table6[[#This Row],[NB BM_C_QTY+F]],Table2[Column2],0),MATCH(Table6[[#This Row],[NB BM_C_QTY+F]],GLOBAL[POINTER],0)))</f>
        <v>14</v>
      </c>
      <c r="X50" s="98" t="str">
        <f>INDEX([1]!db[NB BM],Table6[[#This Row],[//DB]])</f>
        <v>Binder Clip JK 260</v>
      </c>
      <c r="Y50" s="98" t="str">
        <f>Table6[[#This Row],[QTY/ CTN]]</f>
        <v>5 GRS</v>
      </c>
    </row>
    <row r="51" spans="3:25">
      <c r="J51" t="s">
        <v>5410</v>
      </c>
      <c r="L51">
        <v>48</v>
      </c>
      <c r="M51" t="s">
        <v>5293</v>
      </c>
      <c r="N51" s="97">
        <v>13200</v>
      </c>
      <c r="P51" t="s">
        <v>2108</v>
      </c>
      <c r="Q51" s="98">
        <v>0.125</v>
      </c>
      <c r="R51" s="98">
        <v>0.05</v>
      </c>
      <c r="S51" s="98" t="str">
        <f>IF(S50="_1",Table6[[#This Row],[FAKTUR]],IF(Table6[[#This Row],[FAKTUR]]="",S50,Table6[[#This Row],[FAKTUR]]))</f>
        <v>ARTO MORO</v>
      </c>
      <c r="T5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ballpenbp34912vokustransblackjkbonusartomoro</v>
      </c>
      <c r="U51" s="71">
        <f>IF(Table6[[#This Row],[CONCAT]]="","",MATCH(Table6[[#This Row],[CONCAT]],[1]!db[NB NOTA_C_F],0))</f>
        <v>635</v>
      </c>
      <c r="V51" s="98" t="str">
        <f>IF(Table6[[#This Row],[//DB]]="","",INDEX([1]!db[NB BM_C_QTY+F],Table6[[#This Row],[//DB]]))</f>
        <v>bpjkbp34912vokustranshitam144lsnartomoro</v>
      </c>
      <c r="W51" s="71">
        <f>IF(Table6[[#This Row],[NAMA BARANG]]="","",IF(Table6[[#This Row],[_1]]="ARTO MORO",MATCH(Table6[[#This Row],[NB BM_C_QTY+F]],Table2[Column2],0),MATCH(Table6[[#This Row],[NB BM_C_QTY+F]],GLOBAL[POINTER],0)))</f>
        <v>33</v>
      </c>
      <c r="X51" s="98" t="str">
        <f>INDEX([1]!db[NB BM],Table6[[#This Row],[//DB]])</f>
        <v>Bp JK BP-349-12 Vokus Trans Hitam</v>
      </c>
      <c r="Y51" s="98" t="str">
        <f>Table6[[#This Row],[QTY/ CTN]]</f>
        <v>144 LSN</v>
      </c>
    </row>
    <row r="52" spans="3:25">
      <c r="S52" s="98" t="str">
        <f>IF(S51="_1",Table6[[#This Row],[FAKTUR]],IF(Table6[[#This Row],[FAKTUR]]="",S51,Table6[[#This Row],[FAKTUR]]))</f>
        <v>ARTO MORO</v>
      </c>
      <c r="T5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52" s="71" t="str">
        <f>IF(Table6[[#This Row],[CONCAT]]="","",MATCH(Table6[[#This Row],[CONCAT]],[1]!db[NB NOTA_C_F],0))</f>
        <v/>
      </c>
      <c r="V52" s="98" t="str">
        <f>IF(Table6[[#This Row],[//DB]]="","",INDEX([1]!db[NB BM_C_QTY+F],Table6[[#This Row],[//DB]]))</f>
        <v/>
      </c>
      <c r="W52" s="71" t="str">
        <f>IF(Table6[[#This Row],[NAMA BARANG]]="","",IF(Table6[[#This Row],[_1]]="ARTO MORO",MATCH(Table6[[#This Row],[NB BM_C_QTY+F]],Table2[Column2],0),MATCH(Table6[[#This Row],[NB BM_C_QTY+F]],GLOBAL[POINTER],0)))</f>
        <v/>
      </c>
      <c r="X52" s="98" t="e">
        <f>INDEX([1]!db[NB BM],Table6[[#This Row],[//DB]])</f>
        <v>#VALUE!</v>
      </c>
      <c r="Y52" s="98">
        <f>Table6[[#This Row],[QTY/ CTN]]</f>
        <v>0</v>
      </c>
    </row>
    <row r="53" spans="3:25">
      <c r="C53" s="96">
        <v>45142</v>
      </c>
      <c r="D53" t="s">
        <v>5285</v>
      </c>
      <c r="E53" t="s">
        <v>5286</v>
      </c>
      <c r="F53" t="s">
        <v>5411</v>
      </c>
      <c r="H53" s="96">
        <v>45138</v>
      </c>
      <c r="I53">
        <v>2</v>
      </c>
      <c r="J53" t="s">
        <v>5412</v>
      </c>
      <c r="K53">
        <v>3</v>
      </c>
      <c r="L53">
        <v>216</v>
      </c>
      <c r="M53" t="s">
        <v>5289</v>
      </c>
      <c r="N53" s="97">
        <v>23000</v>
      </c>
      <c r="P53" t="s">
        <v>2110</v>
      </c>
      <c r="Q53" s="98">
        <v>0.125</v>
      </c>
      <c r="R53" s="98">
        <v>0.05</v>
      </c>
      <c r="S53" s="98" t="str">
        <f>IF(S52="_1",Table6[[#This Row],[FAKTUR]],IF(Table6[[#This Row],[FAKTUR]]="",S52,Table6[[#This Row],[FAKTUR]]))</f>
        <v>ARTO MORO</v>
      </c>
      <c r="T5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oilpastelop18sppcaseseaworldjkartomoro</v>
      </c>
      <c r="U53" s="71">
        <f>IF(Table6[[#This Row],[CONCAT]]="","",MATCH(Table6[[#This Row],[CONCAT]],[1]!db[NB NOTA_C_F],0))</f>
        <v>1777</v>
      </c>
      <c r="V53" s="98" t="str">
        <f>IF(Table6[[#This Row],[//DB]]="","",INDEX([1]!db[NB BM_C_QTY+F],Table6[[#This Row],[//DB]]))</f>
        <v>opasteljk18wop18s6lsnartomoro</v>
      </c>
      <c r="W53" s="71">
        <f>IF(Table6[[#This Row],[NAMA BARANG]]="","",IF(Table6[[#This Row],[_1]]="ARTO MORO",MATCH(Table6[[#This Row],[NB BM_C_QTY+F]],Table2[Column2],0),MATCH(Table6[[#This Row],[NB BM_C_QTY+F]],GLOBAL[POINTER],0)))</f>
        <v>212</v>
      </c>
      <c r="X53" s="98" t="str">
        <f>INDEX([1]!db[NB BM],Table6[[#This Row],[//DB]])</f>
        <v>O pastel JK 18W OP-18 S</v>
      </c>
      <c r="Y53" s="98" t="str">
        <f>Table6[[#This Row],[QTY/ CTN]]</f>
        <v>6 LSN</v>
      </c>
    </row>
    <row r="54" spans="3:25">
      <c r="I54">
        <v>1</v>
      </c>
      <c r="J54" t="s">
        <v>5413</v>
      </c>
      <c r="K54">
        <v>2</v>
      </c>
      <c r="L54">
        <v>48</v>
      </c>
      <c r="M54" t="s">
        <v>5289</v>
      </c>
      <c r="N54" s="97">
        <v>58900</v>
      </c>
      <c r="P54" t="s">
        <v>5029</v>
      </c>
      <c r="Q54" s="98">
        <v>0.125</v>
      </c>
      <c r="R54" s="98">
        <v>0.05</v>
      </c>
      <c r="S54" s="98" t="str">
        <f>IF(S53="_1",Table6[[#This Row],[FAKTUR]],IF(Table6[[#This Row],[FAKTUR]]="",S53,Table6[[#This Row],[FAKTUR]]))</f>
        <v>ARTO MORO</v>
      </c>
      <c r="T5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oilpastelop48sppcaseseaworldjkartomoro</v>
      </c>
      <c r="U54" s="71">
        <f>IF(Table6[[#This Row],[CONCAT]]="","",MATCH(Table6[[#This Row],[CONCAT]],[1]!db[NB NOTA_C_F],0))</f>
        <v>1780</v>
      </c>
      <c r="V54" s="98" t="str">
        <f>IF(Table6[[#This Row],[//DB]]="","",INDEX([1]!db[NB BM_C_QTY+F],Table6[[#This Row],[//DB]]))</f>
        <v>opasteljk48wop48s4box6setartomoro</v>
      </c>
      <c r="W54" s="71">
        <f>IF(Table6[[#This Row],[NAMA BARANG]]="","",IF(Table6[[#This Row],[_1]]="ARTO MORO",MATCH(Table6[[#This Row],[NB BM_C_QTY+F]],Table2[Column2],0),MATCH(Table6[[#This Row],[NB BM_C_QTY+F]],GLOBAL[POINTER],0)))</f>
        <v>215</v>
      </c>
      <c r="X54" s="98" t="str">
        <f>INDEX([1]!db[NB BM],Table6[[#This Row],[//DB]])</f>
        <v>O pastel JK 48W OP-48 S</v>
      </c>
      <c r="Y54" s="98" t="str">
        <f>Table6[[#This Row],[QTY/ CTN]]</f>
        <v>4 BOX (6 SET)</v>
      </c>
    </row>
    <row r="55" spans="3:25">
      <c r="S55" s="98" t="str">
        <f>IF(S54="_1",Table6[[#This Row],[FAKTUR]],IF(Table6[[#This Row],[FAKTUR]]="",S54,Table6[[#This Row],[FAKTUR]]))</f>
        <v>ARTO MORO</v>
      </c>
      <c r="T5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55" s="71" t="str">
        <f>IF(Table6[[#This Row],[CONCAT]]="","",MATCH(Table6[[#This Row],[CONCAT]],[1]!db[NB NOTA_C_F],0))</f>
        <v/>
      </c>
      <c r="V55" s="98" t="str">
        <f>IF(Table6[[#This Row],[//DB]]="","",INDEX([1]!db[NB BM_C_QTY+F],Table6[[#This Row],[//DB]]))</f>
        <v/>
      </c>
      <c r="W55" s="71" t="str">
        <f>IF(Table6[[#This Row],[NAMA BARANG]]="","",IF(Table6[[#This Row],[_1]]="ARTO MORO",MATCH(Table6[[#This Row],[NB BM_C_QTY+F]],Table2[Column2],0),MATCH(Table6[[#This Row],[NB BM_C_QTY+F]],GLOBAL[POINTER],0)))</f>
        <v/>
      </c>
      <c r="X55" s="98" t="e">
        <f>INDEX([1]!db[NB BM],Table6[[#This Row],[//DB]])</f>
        <v>#VALUE!</v>
      </c>
      <c r="Y55" s="98">
        <f>Table6[[#This Row],[QTY/ CTN]]</f>
        <v>0</v>
      </c>
    </row>
    <row r="56" spans="3:25">
      <c r="D56" t="s">
        <v>5285</v>
      </c>
      <c r="E56" t="s">
        <v>5286</v>
      </c>
      <c r="F56" t="s">
        <v>5414</v>
      </c>
      <c r="H56" s="96">
        <v>45139</v>
      </c>
      <c r="I56">
        <v>1</v>
      </c>
      <c r="J56" t="s">
        <v>5415</v>
      </c>
      <c r="K56">
        <v>1</v>
      </c>
      <c r="L56">
        <v>60</v>
      </c>
      <c r="M56" t="s">
        <v>5300</v>
      </c>
      <c r="N56" s="97">
        <v>27500</v>
      </c>
      <c r="P56" t="s">
        <v>2103</v>
      </c>
      <c r="Q56" s="98">
        <v>0.125</v>
      </c>
      <c r="R56" s="98">
        <v>0.05</v>
      </c>
      <c r="S56" s="98" t="str">
        <f>IF(S55="_1",Table6[[#This Row],[FAKTUR]],IF(Table6[[#This Row],[FAKTUR]]="",S55,Table6[[#This Row],[FAKTUR]]))</f>
        <v>ARTO MORO</v>
      </c>
      <c r="T5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sharpenera33jkartomoro</v>
      </c>
      <c r="U56" s="71">
        <f>IF(Table6[[#This Row],[CONCAT]]="","",MATCH(Table6[[#This Row],[CONCAT]],[1]!db[NB NOTA_C_F],0))</f>
        <v>59</v>
      </c>
      <c r="V56" s="98" t="str">
        <f>IF(Table6[[#This Row],[//DB]]="","",INDEX([1]!db[NB BM_C_QTY+F],Table6[[#This Row],[//DB]]))</f>
        <v>asahanjka3360pcsartomoro</v>
      </c>
      <c r="W56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56" s="98" t="str">
        <f>INDEX([1]!db[NB BM],Table6[[#This Row],[//DB]])</f>
        <v>Asahan JK A-33</v>
      </c>
      <c r="Y56" s="98" t="str">
        <f>Table6[[#This Row],[QTY/ CTN]]</f>
        <v>60 PCS</v>
      </c>
    </row>
    <row r="57" spans="3:25">
      <c r="I57">
        <v>1</v>
      </c>
      <c r="J57" t="s">
        <v>5416</v>
      </c>
      <c r="K57">
        <v>1</v>
      </c>
      <c r="L57">
        <v>240</v>
      </c>
      <c r="M57" t="s">
        <v>5289</v>
      </c>
      <c r="N57" s="97">
        <v>8800</v>
      </c>
      <c r="P57" t="s">
        <v>5417</v>
      </c>
      <c r="Q57" s="98">
        <v>0.125</v>
      </c>
      <c r="R57" s="98">
        <v>0.05</v>
      </c>
      <c r="S57" s="98" t="str">
        <f>IF(S56="_1",Table6[[#This Row],[FAKTUR]],IF(Table6[[#This Row],[FAKTUR]]="",S56,Table6[[#This Row],[FAKTUR]]))</f>
        <v>ARTO MORO</v>
      </c>
      <c r="T5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brushbr1jkartomoro</v>
      </c>
      <c r="U57" s="71">
        <f>IF(Table6[[#This Row],[CONCAT]]="","",MATCH(Table6[[#This Row],[CONCAT]],[1]!db[NB NOTA_C_F],0))</f>
        <v>1416</v>
      </c>
      <c r="V57" s="98" t="str">
        <f>IF(Table6[[#This Row],[//DB]]="","",INDEX([1]!db[NB BM_C_QTY+F],Table6[[#This Row],[//DB]]))</f>
        <v>kuasjkbr110box24setartomoro</v>
      </c>
      <c r="W57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57" s="98" t="str">
        <f>INDEX([1]!db[NB BM],Table6[[#This Row],[//DB]])</f>
        <v>Kuas JK BR-1</v>
      </c>
      <c r="Y57" s="98" t="str">
        <f>Table6[[#This Row],[QTY/ CTN]]</f>
        <v>10 BOX X 24 SET</v>
      </c>
    </row>
    <row r="58" spans="3:25">
      <c r="S58" s="98" t="str">
        <f>IF(S57="_1",Table6[[#This Row],[FAKTUR]],IF(Table6[[#This Row],[FAKTUR]]="",S57,Table6[[#This Row],[FAKTUR]]))</f>
        <v>ARTO MORO</v>
      </c>
      <c r="T5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58" s="71" t="str">
        <f>IF(Table6[[#This Row],[CONCAT]]="","",MATCH(Table6[[#This Row],[CONCAT]],[1]!db[NB NOTA_C_F],0))</f>
        <v/>
      </c>
      <c r="V58" s="98" t="str">
        <f>IF(Table6[[#This Row],[//DB]]="","",INDEX([1]!db[NB BM_C_QTY+F],Table6[[#This Row],[//DB]]))</f>
        <v/>
      </c>
      <c r="W58" s="71" t="str">
        <f>IF(Table6[[#This Row],[NAMA BARANG]]="","",IF(Table6[[#This Row],[_1]]="ARTO MORO",MATCH(Table6[[#This Row],[NB BM_C_QTY+F]],Table2[Column2],0),MATCH(Table6[[#This Row],[NB BM_C_QTY+F]],GLOBAL[POINTER],0)))</f>
        <v/>
      </c>
      <c r="X58" s="98" t="e">
        <f>INDEX([1]!db[NB BM],Table6[[#This Row],[//DB]])</f>
        <v>#VALUE!</v>
      </c>
      <c r="Y58" s="98">
        <f>Table6[[#This Row],[QTY/ CTN]]</f>
        <v>0</v>
      </c>
    </row>
    <row r="59" spans="3:25">
      <c r="D59" t="s">
        <v>5303</v>
      </c>
      <c r="E59" t="s">
        <v>5286</v>
      </c>
      <c r="F59" t="s">
        <v>5418</v>
      </c>
      <c r="H59" s="96">
        <v>45139</v>
      </c>
      <c r="I59">
        <v>1</v>
      </c>
      <c r="J59" t="s">
        <v>5419</v>
      </c>
      <c r="K59">
        <v>2</v>
      </c>
      <c r="O59" s="97">
        <v>780000</v>
      </c>
      <c r="Q59" s="98">
        <v>0.17</v>
      </c>
      <c r="S59" s="98" t="str">
        <f>IF(S58="_1",Table6[[#This Row],[FAKTUR]],IF(Table6[[#This Row],[FAKTUR]]="",S58,Table6[[#This Row],[FAKTUR]]))</f>
        <v>ARTO MORO</v>
      </c>
      <c r="T5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kenkobukutamubt292001kembangartomoro</v>
      </c>
      <c r="U59" s="71">
        <f>IF(Table6[[#This Row],[CONCAT]]="","",MATCH(Table6[[#This Row],[CONCAT]],[1]!db[NB NOTA_C_F],0))</f>
        <v>741</v>
      </c>
      <c r="V59" s="98" t="str">
        <f>IF(Table6[[#This Row],[//DB]]="","",INDEX([1]!db[NB BM_C_QTY+F],Table6[[#This Row],[//DB]]))</f>
        <v>btkenkobt292001kembang5lsnartomoro</v>
      </c>
      <c r="W59" s="71">
        <f>IF(Table6[[#This Row],[NAMA BARANG]]="","",IF(Table6[[#This Row],[_1]]="ARTO MORO",MATCH(Table6[[#This Row],[NB BM_C_QTY+F]],Table2[Column2],0),MATCH(Table6[[#This Row],[NB BM_C_QTY+F]],GLOBAL[POINTER],0)))</f>
        <v>59</v>
      </c>
      <c r="X59" s="98" t="str">
        <f>INDEX([1]!db[NB BM],Table6[[#This Row],[//DB]])</f>
        <v>BT Kenko BT-2920-01 kembang</v>
      </c>
      <c r="Y59" s="98">
        <f>Table6[[#This Row],[QTY/ CTN]]</f>
        <v>0</v>
      </c>
    </row>
    <row r="60" spans="3:25">
      <c r="I60">
        <v>6</v>
      </c>
      <c r="J60" t="s">
        <v>5420</v>
      </c>
      <c r="K60">
        <v>10</v>
      </c>
      <c r="O60" s="97">
        <v>1954800</v>
      </c>
      <c r="Q60" s="98">
        <v>0.17</v>
      </c>
      <c r="S60" s="98" t="str">
        <f>IF(S59="_1",Table6[[#This Row],[FAKTUR]],IF(Table6[[#This Row],[FAKTUR]]="",S59,Table6[[#This Row],[FAKTUR]]))</f>
        <v>ARTO MORO</v>
      </c>
      <c r="T6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kenkocorrectionfluidke01artomoro</v>
      </c>
      <c r="U60" s="71">
        <f>IF(Table6[[#This Row],[CONCAT]]="","",MATCH(Table6[[#This Row],[CONCAT]],[1]!db[NB NOTA_C_F],0))</f>
        <v>2678</v>
      </c>
      <c r="V60" s="98" t="str">
        <f>IF(Table6[[#This Row],[//DB]]="","",INDEX([1]!db[NB BM_C_QTY+F],Table6[[#This Row],[//DB]]))</f>
        <v>tipeexkenkoke0136lsnartomoro</v>
      </c>
      <c r="W60" s="71">
        <f>IF(Table6[[#This Row],[NAMA BARANG]]="","",IF(Table6[[#This Row],[_1]]="ARTO MORO",MATCH(Table6[[#This Row],[NB BM_C_QTY+F]],Table2[Column2],0),MATCH(Table6[[#This Row],[NB BM_C_QTY+F]],GLOBAL[POINTER],0)))</f>
        <v>448</v>
      </c>
      <c r="X60" s="98" t="str">
        <f>INDEX([1]!db[NB BM],Table6[[#This Row],[//DB]])</f>
        <v>Tipe-ex Kenko KE-01</v>
      </c>
      <c r="Y60" s="98">
        <f>Table6[[#This Row],[QTY/ CTN]]</f>
        <v>0</v>
      </c>
    </row>
    <row r="61" spans="3:25">
      <c r="I61">
        <v>1</v>
      </c>
      <c r="J61" t="s">
        <v>5421</v>
      </c>
      <c r="K61">
        <v>5</v>
      </c>
      <c r="O61" s="97">
        <v>1050000</v>
      </c>
      <c r="Q61" s="98">
        <v>0.17</v>
      </c>
      <c r="S61" s="98" t="str">
        <f>IF(S60="_1",Table6[[#This Row],[FAKTUR]],IF(Table6[[#This Row],[FAKTUR]]="",S60,Table6[[#This Row],[FAKTUR]]))</f>
        <v>ARTO MORO</v>
      </c>
      <c r="T6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kenkopricelabel60012r1line@10rolartomoro</v>
      </c>
      <c r="U61" s="71">
        <f>IF(Table6[[#This Row],[CONCAT]]="","",MATCH(Table6[[#This Row],[CONCAT]],[1]!db[NB NOTA_C_F],0))</f>
        <v>1465</v>
      </c>
      <c r="V61" s="98" t="str">
        <f>IF(Table6[[#This Row],[//DB]]="","",INDEX([1]!db[NB BM_C_QTY+F],Table6[[#This Row],[//DB]]))</f>
        <v>labelhargakenko60011line50tubartomoro</v>
      </c>
      <c r="W61" s="71">
        <f>IF(Table6[[#This Row],[NAMA BARANG]]="","",IF(Table6[[#This Row],[_1]]="ARTO MORO",MATCH(Table6[[#This Row],[NB BM_C_QTY+F]],Table2[Column2],0),MATCH(Table6[[#This Row],[NB BM_C_QTY+F]],GLOBAL[POINTER],0)))</f>
        <v>177</v>
      </c>
      <c r="X61" s="98" t="str">
        <f>INDEX([1]!db[NB BM],Table6[[#This Row],[//DB]])</f>
        <v>Label harga Kenko 6001 (1 Line)</v>
      </c>
      <c r="Y61" s="98">
        <f>Table6[[#This Row],[QTY/ CTN]]</f>
        <v>0</v>
      </c>
    </row>
    <row r="62" spans="3:25">
      <c r="S62" s="98" t="str">
        <f>IF(S61="_1",Table6[[#This Row],[FAKTUR]],IF(Table6[[#This Row],[FAKTUR]]="",S61,Table6[[#This Row],[FAKTUR]]))</f>
        <v>ARTO MORO</v>
      </c>
      <c r="T6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62" s="71" t="str">
        <f>IF(Table6[[#This Row],[CONCAT]]="","",MATCH(Table6[[#This Row],[CONCAT]],[1]!db[NB NOTA_C_F],0))</f>
        <v/>
      </c>
      <c r="V62" s="98" t="str">
        <f>IF(Table6[[#This Row],[//DB]]="","",INDEX([1]!db[NB BM_C_QTY+F],Table6[[#This Row],[//DB]]))</f>
        <v/>
      </c>
      <c r="W62" s="71" t="str">
        <f>IF(Table6[[#This Row],[NAMA BARANG]]="","",IF(Table6[[#This Row],[_1]]="ARTO MORO",MATCH(Table6[[#This Row],[NB BM_C_QTY+F]],Table2[Column2],0),MATCH(Table6[[#This Row],[NB BM_C_QTY+F]],GLOBAL[POINTER],0)))</f>
        <v/>
      </c>
      <c r="X62" s="98" t="e">
        <f>INDEX([1]!db[NB BM],Table6[[#This Row],[//DB]])</f>
        <v>#VALUE!</v>
      </c>
      <c r="Y62" s="98">
        <f>Table6[[#This Row],[QTY/ CTN]]</f>
        <v>0</v>
      </c>
    </row>
    <row r="63" spans="3:25">
      <c r="C63" s="96">
        <v>45140</v>
      </c>
      <c r="D63" t="s">
        <v>5422</v>
      </c>
      <c r="E63" t="s">
        <v>5323</v>
      </c>
      <c r="F63" t="s">
        <v>5423</v>
      </c>
      <c r="H63" s="96">
        <v>45139</v>
      </c>
      <c r="J63" t="s">
        <v>5424</v>
      </c>
      <c r="K63">
        <v>25</v>
      </c>
      <c r="L63">
        <v>300</v>
      </c>
      <c r="M63" t="s">
        <v>5300</v>
      </c>
      <c r="N63" s="97">
        <v>130000</v>
      </c>
      <c r="P63" t="s">
        <v>2112</v>
      </c>
      <c r="Q63" s="98">
        <v>0.05</v>
      </c>
      <c r="S63" s="98" t="str">
        <f>IF(S62="_1",Table6[[#This Row],[FAKTUR]],IF(Table6[[#This Row],[FAKTUR]]="",S62,Table6[[#This Row],[FAKTUR]]))</f>
        <v>UNTANA</v>
      </c>
      <c r="T6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melodikaaltozkoperuntana</v>
      </c>
      <c r="U63" s="71">
        <f>IF(Table6[[#This Row],[CONCAT]]="","",MATCH(Table6[[#This Row],[CONCAT]],[1]!db[NB NOTA_C_F],0))</f>
        <v>2239</v>
      </c>
      <c r="V63" s="98" t="str">
        <f>IF(Table6[[#This Row],[//DB]]="","",INDEX([1]!db[NB BM_C_QTY+F],Table6[[#This Row],[//DB]]))</f>
        <v>pianikaaltozbox12pcsuntana</v>
      </c>
      <c r="W63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63" s="98" t="str">
        <f>INDEX([1]!db[NB BM],Table6[[#This Row],[//DB]])</f>
        <v>Pianika Altoz Box</v>
      </c>
      <c r="Y63" s="98" t="str">
        <f>Table6[[#This Row],[QTY/ CTN]]</f>
        <v>12 PCS</v>
      </c>
    </row>
    <row r="64" spans="3:25">
      <c r="J64" t="s">
        <v>5425</v>
      </c>
      <c r="K64">
        <v>5</v>
      </c>
      <c r="L64">
        <v>60</v>
      </c>
      <c r="M64" t="s">
        <v>5300</v>
      </c>
      <c r="N64" s="97">
        <v>130000</v>
      </c>
      <c r="P64" t="s">
        <v>2112</v>
      </c>
      <c r="Q64" s="98">
        <v>0.05</v>
      </c>
      <c r="S64" s="98" t="str">
        <f>IF(S63="_1",Table6[[#This Row],[FAKTUR]],IF(Table6[[#This Row],[FAKTUR]]="",S63,Table6[[#This Row],[FAKTUR]]))</f>
        <v>UNTANA</v>
      </c>
      <c r="T6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melodikaaltozkoperpinkuntana</v>
      </c>
      <c r="U64" s="71">
        <f>IF(Table6[[#This Row],[CONCAT]]="","",MATCH(Table6[[#This Row],[CONCAT]],[1]!db[NB NOTA_C_F],0))</f>
        <v>2240</v>
      </c>
      <c r="V64" s="98" t="str">
        <f>IF(Table6[[#This Row],[//DB]]="","",INDEX([1]!db[NB BM_C_QTY+F],Table6[[#This Row],[//DB]]))</f>
        <v>pianikaaltozboxpink12pcsuntana</v>
      </c>
      <c r="W64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64" s="98" t="str">
        <f>INDEX([1]!db[NB BM],Table6[[#This Row],[//DB]])</f>
        <v>Pianika Altoz Box Pink</v>
      </c>
      <c r="Y64" s="98" t="str">
        <f>Table6[[#This Row],[QTY/ CTN]]</f>
        <v>12 PCS</v>
      </c>
    </row>
    <row r="65" spans="3:25">
      <c r="J65" t="s">
        <v>5426</v>
      </c>
      <c r="K65">
        <v>1</v>
      </c>
      <c r="L65">
        <v>12</v>
      </c>
      <c r="M65" t="s">
        <v>5300</v>
      </c>
      <c r="N65" s="97">
        <v>200000</v>
      </c>
      <c r="P65" t="s">
        <v>2112</v>
      </c>
      <c r="Q65" s="98">
        <v>0.05</v>
      </c>
      <c r="S65" s="98" t="str">
        <f>IF(S64="_1",Table6[[#This Row],[FAKTUR]],IF(Table6[[#This Row],[FAKTUR]]="",S64,Table6[[#This Row],[FAKTUR]]))</f>
        <v>UNTANA</v>
      </c>
      <c r="T6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melodikamarvelkoperuntana</v>
      </c>
      <c r="U65" s="71">
        <f>IF(Table6[[#This Row],[CONCAT]]="","",MATCH(Table6[[#This Row],[CONCAT]],[1]!db[NB NOTA_C_F],0))</f>
        <v>2242</v>
      </c>
      <c r="V65" s="98" t="str">
        <f>IF(Table6[[#This Row],[//DB]]="","",INDEX([1]!db[NB BM_C_QTY+F],Table6[[#This Row],[//DB]]))</f>
        <v>pianikamarvelbox12pcsuntana</v>
      </c>
      <c r="W65" s="71">
        <f>IF(Table6[[#This Row],[NAMA BARANG]]="","",IF(Table6[[#This Row],[_1]]="ARTO MORO",MATCH(Table6[[#This Row],[NB BM_C_QTY+F]],Table2[Column2],0),MATCH(Table6[[#This Row],[NB BM_C_QTY+F]],GLOBAL[POINTER],0)))</f>
        <v>2707</v>
      </c>
      <c r="X65" s="98" t="str">
        <f>INDEX([1]!db[NB BM],Table6[[#This Row],[//DB]])</f>
        <v>Pianika Marvel Box</v>
      </c>
      <c r="Y65" s="98" t="str">
        <f>Table6[[#This Row],[QTY/ CTN]]</f>
        <v>12 PCS</v>
      </c>
    </row>
    <row r="66" spans="3:25">
      <c r="J66" t="s">
        <v>5427</v>
      </c>
      <c r="K66">
        <v>1</v>
      </c>
      <c r="L66">
        <v>12</v>
      </c>
      <c r="M66" t="s">
        <v>5300</v>
      </c>
      <c r="N66" s="97">
        <v>140000</v>
      </c>
      <c r="P66" t="s">
        <v>2112</v>
      </c>
      <c r="Q66" s="98">
        <v>0.05</v>
      </c>
      <c r="S66" s="98" t="str">
        <f>IF(S65="_1",Table6[[#This Row],[FAKTUR]],IF(Table6[[#This Row],[FAKTUR]]="",S65,Table6[[#This Row],[FAKTUR]]))</f>
        <v>UNTANA</v>
      </c>
      <c r="T6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melodikamarveltasuntana</v>
      </c>
      <c r="U66" s="71">
        <f>IF(Table6[[#This Row],[CONCAT]]="","",MATCH(Table6[[#This Row],[CONCAT]],[1]!db[NB NOTA_C_F],0))</f>
        <v>2247</v>
      </c>
      <c r="V66" s="98" t="str">
        <f>IF(Table6[[#This Row],[//DB]]="","",INDEX([1]!db[NB BM_C_QTY+F],Table6[[#This Row],[//DB]]))</f>
        <v>pianikamarvelkain12pcsuntana</v>
      </c>
      <c r="W66" s="71">
        <f>IF(Table6[[#This Row],[NAMA BARANG]]="","",IF(Table6[[#This Row],[_1]]="ARTO MORO",MATCH(Table6[[#This Row],[NB BM_C_QTY+F]],Table2[Column2],0),MATCH(Table6[[#This Row],[NB BM_C_QTY+F]],GLOBAL[POINTER],0)))</f>
        <v>2708</v>
      </c>
      <c r="X66" s="98" t="str">
        <f>INDEX([1]!db[NB BM],Table6[[#This Row],[//DB]])</f>
        <v>Pianika Marvel Kain</v>
      </c>
      <c r="Y66" s="98" t="str">
        <f>Table6[[#This Row],[QTY/ CTN]]</f>
        <v>12 PCS</v>
      </c>
    </row>
    <row r="67" spans="3:25">
      <c r="S67" s="98" t="str">
        <f>IF(S66="_1",Table6[[#This Row],[FAKTUR]],IF(Table6[[#This Row],[FAKTUR]]="",S66,Table6[[#This Row],[FAKTUR]]))</f>
        <v>UNTANA</v>
      </c>
      <c r="T6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67" s="71" t="str">
        <f>IF(Table6[[#This Row],[CONCAT]]="","",MATCH(Table6[[#This Row],[CONCAT]],[1]!db[NB NOTA_C_F],0))</f>
        <v/>
      </c>
      <c r="V67" s="98" t="str">
        <f>IF(Table6[[#This Row],[//DB]]="","",INDEX([1]!db[NB BM_C_QTY+F],Table6[[#This Row],[//DB]]))</f>
        <v/>
      </c>
      <c r="W67" s="71" t="str">
        <f>IF(Table6[[#This Row],[NAMA BARANG]]="","",IF(Table6[[#This Row],[_1]]="ARTO MORO",MATCH(Table6[[#This Row],[NB BM_C_QTY+F]],Table2[Column2],0),MATCH(Table6[[#This Row],[NB BM_C_QTY+F]],GLOBAL[POINTER],0)))</f>
        <v/>
      </c>
      <c r="X67" s="98" t="e">
        <f>INDEX([1]!db[NB BM],Table6[[#This Row],[//DB]])</f>
        <v>#VALUE!</v>
      </c>
      <c r="Y67" s="98">
        <f>Table6[[#This Row],[QTY/ CTN]]</f>
        <v>0</v>
      </c>
    </row>
    <row r="68" spans="3:25">
      <c r="C68" s="96">
        <v>45140</v>
      </c>
      <c r="D68" t="s">
        <v>5428</v>
      </c>
      <c r="E68" t="s">
        <v>5323</v>
      </c>
      <c r="F68" t="s">
        <v>5429</v>
      </c>
      <c r="H68" s="96">
        <v>45138</v>
      </c>
      <c r="J68" t="s">
        <v>5430</v>
      </c>
      <c r="K68">
        <v>2</v>
      </c>
      <c r="L68">
        <v>240</v>
      </c>
      <c r="M68" t="s">
        <v>5293</v>
      </c>
      <c r="N68" s="97">
        <v>25500</v>
      </c>
      <c r="P68" t="s">
        <v>2041</v>
      </c>
      <c r="S68" s="98" t="str">
        <f>IF(S67="_1",Table6[[#This Row],[FAKTUR]],IF(Table6[[#This Row],[FAKTUR]]="",S67,Table6[[#This Row],[FAKTUR]]))</f>
        <v>UNTANA</v>
      </c>
      <c r="T6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geldebozz07dbg07untana</v>
      </c>
      <c r="U68" s="71">
        <f>IF(Table6[[#This Row],[CONCAT]]="","",MATCH(Table6[[#This Row],[CONCAT]],[1]!db[NB NOTA_C_F],0))</f>
        <v>435</v>
      </c>
      <c r="V68" s="98" t="str">
        <f>IF(Table6[[#This Row],[//DB]]="","",INDEX([1]!db[NB BM_C_QTY+F],Table6[[#This Row],[//DB]]))</f>
        <v>bpdebozzdbg07120lsnuntana</v>
      </c>
      <c r="W68" s="71">
        <f>IF(Table6[[#This Row],[NAMA BARANG]]="","",IF(Table6[[#This Row],[_1]]="ARTO MORO",MATCH(Table6[[#This Row],[NB BM_C_QTY+F]],Table2[Column2],0),MATCH(Table6[[#This Row],[NB BM_C_QTY+F]],GLOBAL[POINTER],0)))</f>
        <v>636</v>
      </c>
      <c r="X68" s="98" t="str">
        <f>INDEX([1]!db[NB BM],Table6[[#This Row],[//DB]])</f>
        <v>Bp Debozz DB G 07</v>
      </c>
      <c r="Y68" s="98" t="str">
        <f>Table6[[#This Row],[QTY/ CTN]]</f>
        <v>120 LSN</v>
      </c>
    </row>
    <row r="69" spans="3:25">
      <c r="J69" t="s">
        <v>5431</v>
      </c>
      <c r="K69">
        <v>2</v>
      </c>
      <c r="L69">
        <v>240</v>
      </c>
      <c r="M69" t="s">
        <v>5293</v>
      </c>
      <c r="N69" s="97">
        <v>27000</v>
      </c>
      <c r="P69" t="s">
        <v>2041</v>
      </c>
      <c r="S69" s="98" t="str">
        <f>IF(S68="_1",Table6[[#This Row],[FAKTUR]],IF(Table6[[#This Row],[FAKTUR]]="",S68,Table6[[#This Row],[FAKTUR]]))</f>
        <v>UNTANA</v>
      </c>
      <c r="T6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geldebozz05dbg08untana</v>
      </c>
      <c r="U69" s="71">
        <f>IF(Table6[[#This Row],[CONCAT]]="","",MATCH(Table6[[#This Row],[CONCAT]],[1]!db[NB NOTA_C_F],0))</f>
        <v>437</v>
      </c>
      <c r="V69" s="98" t="str">
        <f>IF(Table6[[#This Row],[//DB]]="","",INDEX([1]!db[NB BM_C_QTY+F],Table6[[#This Row],[//DB]]))</f>
        <v>bpdebozzdbg08120lsnuntana</v>
      </c>
      <c r="W69" s="71">
        <f>IF(Table6[[#This Row],[NAMA BARANG]]="","",IF(Table6[[#This Row],[_1]]="ARTO MORO",MATCH(Table6[[#This Row],[NB BM_C_QTY+F]],Table2[Column2],0),MATCH(Table6[[#This Row],[NB BM_C_QTY+F]],GLOBAL[POINTER],0)))</f>
        <v>637</v>
      </c>
      <c r="X69" s="98" t="str">
        <f>INDEX([1]!db[NB BM],Table6[[#This Row],[//DB]])</f>
        <v>Bp Debozz DB G 08</v>
      </c>
      <c r="Y69" s="98" t="str">
        <f>Table6[[#This Row],[QTY/ CTN]]</f>
        <v>120 LSN</v>
      </c>
    </row>
    <row r="70" spans="3:25">
      <c r="J70" t="s">
        <v>5432</v>
      </c>
      <c r="K70">
        <v>2</v>
      </c>
      <c r="L70">
        <v>288</v>
      </c>
      <c r="M70" t="s">
        <v>5293</v>
      </c>
      <c r="N70" s="97">
        <v>22500</v>
      </c>
      <c r="P70" t="s">
        <v>2108</v>
      </c>
      <c r="S70" s="98" t="str">
        <f>IF(S69="_1",Table6[[#This Row],[FAKTUR]],IF(Table6[[#This Row],[FAKTUR]]="",S69,Table6[[#This Row],[FAKTUR]]))</f>
        <v>UNTANA</v>
      </c>
      <c r="T7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geldebozzklik09dbg09untana</v>
      </c>
      <c r="U70" s="71">
        <f>IF(Table6[[#This Row],[CONCAT]]="","",MATCH(Table6[[#This Row],[CONCAT]],[1]!db[NB NOTA_C_F],0))</f>
        <v>427</v>
      </c>
      <c r="V70" s="98" t="str">
        <f>IF(Table6[[#This Row],[//DB]]="","",INDEX([1]!db[NB BM_C_QTY+F],Table6[[#This Row],[//DB]]))</f>
        <v>bpdebozzdbg06144lsnuntana</v>
      </c>
      <c r="W70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70" s="98" t="str">
        <f>INDEX([1]!db[NB BM],Table6[[#This Row],[//DB]])</f>
        <v xml:space="preserve">Bp Debozz DB G 06 </v>
      </c>
      <c r="Y70" s="98" t="str">
        <f>Table6[[#This Row],[QTY/ CTN]]</f>
        <v>144 LSN</v>
      </c>
    </row>
    <row r="71" spans="3:25">
      <c r="J71" t="s">
        <v>5433</v>
      </c>
      <c r="K71">
        <v>2</v>
      </c>
      <c r="L71">
        <v>288</v>
      </c>
      <c r="M71" t="s">
        <v>5293</v>
      </c>
      <c r="N71" s="97">
        <v>21000</v>
      </c>
      <c r="P71" t="s">
        <v>2108</v>
      </c>
      <c r="S71" s="98" t="str">
        <f>IF(S70="_1",Table6[[#This Row],[FAKTUR]],IF(Table6[[#This Row],[FAKTUR]]="",S70,Table6[[#This Row],[FAKTUR]]))</f>
        <v>UNTANA</v>
      </c>
      <c r="T7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geltizotg31220untana</v>
      </c>
      <c r="U71" s="71">
        <f>IF(Table6[[#This Row],[CONCAT]]="","",MATCH(Table6[[#This Row],[CONCAT]],[1]!db[NB NOTA_C_F],0))</f>
        <v>699</v>
      </c>
      <c r="V71" s="98" t="str">
        <f>IF(Table6[[#This Row],[//DB]]="","",INDEX([1]!db[NB BM_C_QTY+F],Table6[[#This Row],[//DB]]))</f>
        <v>bptizotg31220144lsnuntana</v>
      </c>
      <c r="W71" s="71">
        <f>IF(Table6[[#This Row],[NAMA BARANG]]="","",IF(Table6[[#This Row],[_1]]="ARTO MORO",MATCH(Table6[[#This Row],[NB BM_C_QTY+F]],Table2[Column2],0),MATCH(Table6[[#This Row],[NB BM_C_QTY+F]],GLOBAL[POINTER],0)))</f>
        <v>817</v>
      </c>
      <c r="X71" s="98" t="str">
        <f>INDEX([1]!db[NB BM],Table6[[#This Row],[//DB]])</f>
        <v>Bp Tizo TG31220</v>
      </c>
      <c r="Y71" s="98" t="str">
        <f>Table6[[#This Row],[QTY/ CTN]]</f>
        <v>144 LSN</v>
      </c>
    </row>
    <row r="72" spans="3:25">
      <c r="J72" t="s">
        <v>5434</v>
      </c>
      <c r="K72">
        <v>2</v>
      </c>
      <c r="L72">
        <v>288</v>
      </c>
      <c r="M72" t="s">
        <v>5293</v>
      </c>
      <c r="N72" s="97">
        <v>24000</v>
      </c>
      <c r="P72" t="s">
        <v>2108</v>
      </c>
      <c r="S72" s="98" t="str">
        <f>IF(S71="_1",Table6[[#This Row],[FAKTUR]],IF(Table6[[#This Row],[FAKTUR]]="",S71,Table6[[#This Row],[FAKTUR]]))</f>
        <v>UNTANA</v>
      </c>
      <c r="T7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geltechjobexaminattg313buntana</v>
      </c>
      <c r="U72" s="71">
        <f>IF(Table6[[#This Row],[CONCAT]]="","",MATCH(Table6[[#This Row],[CONCAT]],[1]!db[NB NOTA_C_F],0))</f>
        <v>694</v>
      </c>
      <c r="V72" s="98" t="str">
        <f>IF(Table6[[#This Row],[//DB]]="","",INDEX([1]!db[NB BM_C_QTY+F],Table6[[#This Row],[//DB]]))</f>
        <v>bptizotg313144lsnuntana</v>
      </c>
      <c r="W72" s="71">
        <f>IF(Table6[[#This Row],[NAMA BARANG]]="","",IF(Table6[[#This Row],[_1]]="ARTO MORO",MATCH(Table6[[#This Row],[NB BM_C_QTY+F]],Table2[Column2],0),MATCH(Table6[[#This Row],[NB BM_C_QTY+F]],GLOBAL[POINTER],0)))</f>
        <v>818</v>
      </c>
      <c r="X72" s="98" t="str">
        <f>INDEX([1]!db[NB BM],Table6[[#This Row],[//DB]])</f>
        <v>Bp Tizo TG 313</v>
      </c>
      <c r="Y72" s="98" t="str">
        <f>Table6[[#This Row],[QTY/ CTN]]</f>
        <v>144 LSN</v>
      </c>
    </row>
    <row r="73" spans="3:25">
      <c r="J73" t="s">
        <v>5435</v>
      </c>
      <c r="K73">
        <v>2</v>
      </c>
      <c r="L73">
        <v>288</v>
      </c>
      <c r="M73" t="s">
        <v>5293</v>
      </c>
      <c r="N73" s="97">
        <v>29500</v>
      </c>
      <c r="P73" t="s">
        <v>2108</v>
      </c>
      <c r="S73" s="98" t="str">
        <f>IF(S72="_1",Table6[[#This Row],[FAKTUR]],IF(Table6[[#This Row],[FAKTUR]]="",S72,Table6[[#This Row],[FAKTUR]]))</f>
        <v>UNTANA</v>
      </c>
      <c r="T7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geltizotg31060untana</v>
      </c>
      <c r="U73" s="71">
        <f>IF(Table6[[#This Row],[CONCAT]]="","",MATCH(Table6[[#This Row],[CONCAT]],[1]!db[NB NOTA_C_F],0))</f>
        <v>698</v>
      </c>
      <c r="V73" s="98" t="str">
        <f>IF(Table6[[#This Row],[//DB]]="","",INDEX([1]!db[NB BM_C_QTY+F],Table6[[#This Row],[//DB]]))</f>
        <v>bptizotg31060144lsnuntana</v>
      </c>
      <c r="W73" s="71">
        <f>IF(Table6[[#This Row],[NAMA BARANG]]="","",IF(Table6[[#This Row],[_1]]="ARTO MORO",MATCH(Table6[[#This Row],[NB BM_C_QTY+F]],Table2[Column2],0),MATCH(Table6[[#This Row],[NB BM_C_QTY+F]],GLOBAL[POINTER],0)))</f>
        <v>816</v>
      </c>
      <c r="X73" s="98" t="str">
        <f>INDEX([1]!db[NB BM],Table6[[#This Row],[//DB]])</f>
        <v>Bp Tizo TG31060</v>
      </c>
      <c r="Y73" s="98" t="str">
        <f>Table6[[#This Row],[QTY/ CTN]]</f>
        <v>144 LSN</v>
      </c>
    </row>
    <row r="74" spans="3:25">
      <c r="J74" t="s">
        <v>5436</v>
      </c>
      <c r="K74">
        <v>2</v>
      </c>
      <c r="L74">
        <v>288</v>
      </c>
      <c r="M74" t="s">
        <v>5293</v>
      </c>
      <c r="N74" s="97">
        <v>13500</v>
      </c>
      <c r="P74" t="s">
        <v>2108</v>
      </c>
      <c r="S74" s="98" t="str">
        <f>IF(S73="_1",Table6[[#This Row],[FAKTUR]],IF(Table6[[#This Row],[FAKTUR]]="",S73,Table6[[#This Row],[FAKTUR]]))</f>
        <v>UNTANA</v>
      </c>
      <c r="T7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mekanikpensiltizotm01500untana</v>
      </c>
      <c r="U74" s="71">
        <f>IF(Table6[[#This Row],[CONCAT]]="","",MATCH(Table6[[#This Row],[CONCAT]],[1]!db[NB NOTA_C_F],0))</f>
        <v>1712</v>
      </c>
      <c r="V74" s="98" t="str">
        <f>IF(Table6[[#This Row],[//DB]]="","",INDEX([1]!db[NB BM_C_QTY+F],Table6[[#This Row],[//DB]]))</f>
        <v>mechpentizotm01500144lsnuntana</v>
      </c>
      <c r="W74" s="71">
        <f>IF(Table6[[#This Row],[NAMA BARANG]]="","",IF(Table6[[#This Row],[_1]]="ARTO MORO",MATCH(Table6[[#This Row],[NB BM_C_QTY+F]],Table2[Column2],0),MATCH(Table6[[#This Row],[NB BM_C_QTY+F]],GLOBAL[POINTER],0)))</f>
        <v>2060</v>
      </c>
      <c r="X74" s="98" t="str">
        <f>INDEX([1]!db[NB BM],Table6[[#This Row],[//DB]])</f>
        <v>Mechpen Tizo TM 01500</v>
      </c>
      <c r="Y74" s="98" t="str">
        <f>Table6[[#This Row],[QTY/ CTN]]</f>
        <v>144 LSN</v>
      </c>
    </row>
    <row r="75" spans="3:25">
      <c r="J75" t="s">
        <v>5437</v>
      </c>
      <c r="K75">
        <v>1</v>
      </c>
      <c r="L75">
        <v>96</v>
      </c>
      <c r="M75" t="s">
        <v>5293</v>
      </c>
      <c r="N75" s="97">
        <v>29000</v>
      </c>
      <c r="P75" t="s">
        <v>2150</v>
      </c>
      <c r="S75" s="98" t="str">
        <f>IF(S74="_1",Table6[[#This Row],[FAKTUR]],IF(Table6[[#This Row],[FAKTUR]]="",S74,Table6[[#This Row],[FAKTUR]]))</f>
        <v>UNTANA</v>
      </c>
      <c r="T7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mekpensil20tm01800untana</v>
      </c>
      <c r="U75" s="71">
        <f>IF(Table6[[#This Row],[CONCAT]]="","",MATCH(Table6[[#This Row],[CONCAT]],[1]!db[NB NOTA_C_F],0))</f>
        <v>1717</v>
      </c>
      <c r="V75" s="98" t="str">
        <f>IF(Table6[[#This Row],[//DB]]="","",INDEX([1]!db[NB BM_C_QTY+F],Table6[[#This Row],[//DB]]))</f>
        <v>mechpentizotm0180096lsnuntana</v>
      </c>
      <c r="W75" s="71">
        <f>IF(Table6[[#This Row],[NAMA BARANG]]="","",IF(Table6[[#This Row],[_1]]="ARTO MORO",MATCH(Table6[[#This Row],[NB BM_C_QTY+F]],Table2[Column2],0),MATCH(Table6[[#This Row],[NB BM_C_QTY+F]],GLOBAL[POINTER],0)))</f>
        <v>2065</v>
      </c>
      <c r="X75" s="98" t="str">
        <f>INDEX([1]!db[NB BM],Table6[[#This Row],[//DB]])</f>
        <v>Mechpen Tizo TM-01800</v>
      </c>
      <c r="Y75" s="98" t="str">
        <f>Table6[[#This Row],[QTY/ CTN]]</f>
        <v>96 LSN</v>
      </c>
    </row>
    <row r="76" spans="3:25">
      <c r="J76" t="s">
        <v>5438</v>
      </c>
      <c r="K76">
        <v>1</v>
      </c>
      <c r="L76">
        <v>96</v>
      </c>
      <c r="M76" t="s">
        <v>5293</v>
      </c>
      <c r="N76" s="97">
        <v>29000</v>
      </c>
      <c r="P76" t="s">
        <v>2150</v>
      </c>
      <c r="S76" s="98" t="str">
        <f>IF(S75="_1",Table6[[#This Row],[FAKTUR]],IF(Table6[[#This Row],[FAKTUR]]="",S75,Table6[[#This Row],[FAKTUR]]))</f>
        <v>UNTANA</v>
      </c>
      <c r="T7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mekpensil20tizotm01800auntana</v>
      </c>
      <c r="U76" s="71">
        <f>IF(Table6[[#This Row],[CONCAT]]="","",MATCH(Table6[[#This Row],[CONCAT]],[1]!db[NB NOTA_C_F],0))</f>
        <v>1713</v>
      </c>
      <c r="V76" s="98" t="str">
        <f>IF(Table6[[#This Row],[//DB]]="","",INDEX([1]!db[NB BM_C_QTY+F],Table6[[#This Row],[//DB]]))</f>
        <v>mechpentizotm01800a96lsnuntana</v>
      </c>
      <c r="W76" s="71">
        <f>IF(Table6[[#This Row],[NAMA BARANG]]="","",IF(Table6[[#This Row],[_1]]="ARTO MORO",MATCH(Table6[[#This Row],[NB BM_C_QTY+F]],Table2[Column2],0),MATCH(Table6[[#This Row],[NB BM_C_QTY+F]],GLOBAL[POINTER],0)))</f>
        <v>2066</v>
      </c>
      <c r="X76" s="98" t="str">
        <f>INDEX([1]!db[NB BM],Table6[[#This Row],[//DB]])</f>
        <v>Mechpen Tizo TM 01800-A</v>
      </c>
      <c r="Y76" s="98" t="str">
        <f>Table6[[#This Row],[QTY/ CTN]]</f>
        <v>96 LSN</v>
      </c>
    </row>
    <row r="77" spans="3:25">
      <c r="J77" t="s">
        <v>5439</v>
      </c>
      <c r="K77">
        <v>1</v>
      </c>
      <c r="L77">
        <v>72</v>
      </c>
      <c r="M77" t="s">
        <v>5293</v>
      </c>
      <c r="N77" s="97">
        <v>43500</v>
      </c>
      <c r="P77" t="s">
        <v>3541</v>
      </c>
      <c r="S77" s="98" t="str">
        <f>IF(S76="_1",Table6[[#This Row],[FAKTUR]],IF(Table6[[#This Row],[FAKTUR]]="",S76,Table6[[#This Row],[FAKTUR]]))</f>
        <v>UNTANA</v>
      </c>
      <c r="T7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geltizoretrc10tg630untana</v>
      </c>
      <c r="U77" s="71">
        <f>IF(Table6[[#This Row],[CONCAT]]="","",MATCH(Table6[[#This Row],[CONCAT]],[1]!db[NB NOTA_C_F],0))</f>
        <v>706</v>
      </c>
      <c r="V77" s="98" t="str">
        <f>IF(Table6[[#This Row],[//DB]]="","",INDEX([1]!db[NB BM_C_QTY+F],Table6[[#This Row],[//DB]]))</f>
        <v>bptizotg63072lsnuntana</v>
      </c>
      <c r="W77" s="71">
        <f>IF(Table6[[#This Row],[NAMA BARANG]]="","",IF(Table6[[#This Row],[_1]]="ARTO MORO",MATCH(Table6[[#This Row],[NB BM_C_QTY+F]],Table2[Column2],0),MATCH(Table6[[#This Row],[NB BM_C_QTY+F]],GLOBAL[POINTER],0)))</f>
        <v>828</v>
      </c>
      <c r="X77" s="98" t="str">
        <f>INDEX([1]!db[NB BM],Table6[[#This Row],[//DB]])</f>
        <v>Bp Tizo TG-630</v>
      </c>
      <c r="Y77" s="98" t="str">
        <f>Table6[[#This Row],[QTY/ CTN]]</f>
        <v>72 LSN</v>
      </c>
    </row>
    <row r="78" spans="3:25">
      <c r="J78" t="s">
        <v>5440</v>
      </c>
      <c r="K78">
        <v>1</v>
      </c>
      <c r="L78">
        <v>144</v>
      </c>
      <c r="M78" t="s">
        <v>5293</v>
      </c>
      <c r="N78" s="97">
        <v>29000</v>
      </c>
      <c r="P78" t="s">
        <v>2108</v>
      </c>
      <c r="S78" s="98" t="str">
        <f>IF(S77="_1",Table6[[#This Row],[FAKTUR]],IF(Table6[[#This Row],[FAKTUR]]="",S77,Table6[[#This Row],[FAKTUR]]))</f>
        <v>UNTANA</v>
      </c>
      <c r="T7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geltizosavextg396duntana</v>
      </c>
      <c r="U78" s="71">
        <f>IF(Table6[[#This Row],[CONCAT]]="","",MATCH(Table6[[#This Row],[CONCAT]],[1]!db[NB NOTA_C_F],0))</f>
        <v>538</v>
      </c>
      <c r="V78" s="98" t="str">
        <f>IF(Table6[[#This Row],[//DB]]="","",INDEX([1]!db[NB BM_C_QTY+F],Table6[[#This Row],[//DB]]))</f>
        <v>bptizotg396d144lsnuntana</v>
      </c>
      <c r="W78" s="71">
        <f>IF(Table6[[#This Row],[NAMA BARANG]]="","",IF(Table6[[#This Row],[_1]]="ARTO MORO",MATCH(Table6[[#This Row],[NB BM_C_QTY+F]],Table2[Column2],0),MATCH(Table6[[#This Row],[NB BM_C_QTY+F]],GLOBAL[POINTER],0)))</f>
        <v>827</v>
      </c>
      <c r="X78" s="98" t="str">
        <f>INDEX([1]!db[NB BM],Table6[[#This Row],[//DB]])</f>
        <v>Bp Tizo TG-396-D</v>
      </c>
      <c r="Y78" s="98" t="str">
        <f>Table6[[#This Row],[QTY/ CTN]]</f>
        <v>144 LSN</v>
      </c>
    </row>
    <row r="79" spans="3:25">
      <c r="J79" t="s">
        <v>5441</v>
      </c>
      <c r="K79">
        <v>1</v>
      </c>
      <c r="L79">
        <v>96</v>
      </c>
      <c r="M79" t="s">
        <v>5293</v>
      </c>
      <c r="N79" s="97">
        <v>29000</v>
      </c>
      <c r="P79" t="s">
        <v>2150</v>
      </c>
      <c r="S79" s="98" t="str">
        <f>IF(S78="_1",Table6[[#This Row],[FAKTUR]],IF(Table6[[#This Row],[FAKTUR]]="",S78,Table6[[#This Row],[FAKTUR]]))</f>
        <v>UNTANA</v>
      </c>
      <c r="T7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mektizo20tm030cuntana</v>
      </c>
      <c r="U79" s="71">
        <f>IF(Table6[[#This Row],[CONCAT]]="","",MATCH(Table6[[#This Row],[CONCAT]],[1]!db[NB NOTA_C_F],0))</f>
        <v>1701</v>
      </c>
      <c r="V79" s="98" t="str">
        <f>IF(Table6[[#This Row],[//DB]]="","",INDEX([1]!db[NB BM_C_QTY+F],Table6[[#This Row],[//DB]]))</f>
        <v>mechpentizotm030c96lsnuntana</v>
      </c>
      <c r="W79" s="71">
        <f>IF(Table6[[#This Row],[NAMA BARANG]]="","",IF(Table6[[#This Row],[_1]]="ARTO MORO",MATCH(Table6[[#This Row],[NB BM_C_QTY+F]],Table2[Column2],0),MATCH(Table6[[#This Row],[NB BM_C_QTY+F]],GLOBAL[POINTER],0)))</f>
        <v>2062</v>
      </c>
      <c r="X79" s="98" t="str">
        <f>INDEX([1]!db[NB BM],Table6[[#This Row],[//DB]])</f>
        <v>Mechpen Tizo TM 030-C</v>
      </c>
      <c r="Y79" s="98" t="str">
        <f>Table6[[#This Row],[QTY/ CTN]]</f>
        <v>96 LSN</v>
      </c>
    </row>
    <row r="80" spans="3:25">
      <c r="J80" t="s">
        <v>5442</v>
      </c>
      <c r="K80">
        <v>1</v>
      </c>
      <c r="L80">
        <v>96</v>
      </c>
      <c r="M80" t="s">
        <v>5293</v>
      </c>
      <c r="N80" s="97">
        <v>29000</v>
      </c>
      <c r="P80" t="s">
        <v>2150</v>
      </c>
      <c r="S80" s="98" t="str">
        <f>IF(S79="_1",Table6[[#This Row],[FAKTUR]],IF(Table6[[#This Row],[FAKTUR]]="",S79,Table6[[#This Row],[FAKTUR]]))</f>
        <v>UNTANA</v>
      </c>
      <c r="T8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mekaniktizo20tm030euntana</v>
      </c>
      <c r="U80" s="71">
        <f>IF(Table6[[#This Row],[CONCAT]]="","",MATCH(Table6[[#This Row],[CONCAT]],[1]!db[NB NOTA_C_F],0))</f>
        <v>1715</v>
      </c>
      <c r="V80" s="98" t="str">
        <f>IF(Table6[[#This Row],[//DB]]="","",INDEX([1]!db[NB BM_C_QTY+F],Table6[[#This Row],[//DB]]))</f>
        <v>mechpentizotm030e96lsnuntana</v>
      </c>
      <c r="W80" s="71">
        <f>IF(Table6[[#This Row],[NAMA BARANG]]="","",IF(Table6[[#This Row],[_1]]="ARTO MORO",MATCH(Table6[[#This Row],[NB BM_C_QTY+F]],Table2[Column2],0),MATCH(Table6[[#This Row],[NB BM_C_QTY+F]],GLOBAL[POINTER],0)))</f>
        <v>2067</v>
      </c>
      <c r="X80" s="98" t="str">
        <f>INDEX([1]!db[NB BM],Table6[[#This Row],[//DB]])</f>
        <v>Mechpen Tizo TM 030-E</v>
      </c>
      <c r="Y80" s="98" t="str">
        <f>Table6[[#This Row],[QTY/ CTN]]</f>
        <v>96 LSN</v>
      </c>
    </row>
    <row r="81" spans="4:25">
      <c r="J81" t="s">
        <v>5443</v>
      </c>
      <c r="K81">
        <v>1</v>
      </c>
      <c r="L81">
        <v>96</v>
      </c>
      <c r="M81" t="s">
        <v>5293</v>
      </c>
      <c r="N81" s="97">
        <v>29000</v>
      </c>
      <c r="P81" t="s">
        <v>2150</v>
      </c>
      <c r="S81" s="98" t="str">
        <f>IF(S80="_1",Table6[[#This Row],[FAKTUR]],IF(Table6[[#This Row],[FAKTUR]]="",S80,Table6[[#This Row],[FAKTUR]]))</f>
        <v>UNTANA</v>
      </c>
      <c r="T8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mekpensil20tizotm030huntana</v>
      </c>
      <c r="U81" s="71">
        <f>IF(Table6[[#This Row],[CONCAT]]="","",MATCH(Table6[[#This Row],[CONCAT]],[1]!db[NB NOTA_C_F],0))</f>
        <v>1680</v>
      </c>
      <c r="V81" s="98" t="str">
        <f>IF(Table6[[#This Row],[//DB]]="","",INDEX([1]!db[NB BM_C_QTY+F],Table6[[#This Row],[//DB]]))</f>
        <v>mechpentizotm030h96lsnuntana</v>
      </c>
      <c r="W81" s="71">
        <f>IF(Table6[[#This Row],[NAMA BARANG]]="","",IF(Table6[[#This Row],[_1]]="ARTO MORO",MATCH(Table6[[#This Row],[NB BM_C_QTY+F]],Table2[Column2],0),MATCH(Table6[[#This Row],[NB BM_C_QTY+F]],GLOBAL[POINTER],0)))</f>
        <v>2064</v>
      </c>
      <c r="X81" s="98" t="str">
        <f>INDEX([1]!db[NB BM],Table6[[#This Row],[//DB]])</f>
        <v>Mechpen Tizo TM 030-H</v>
      </c>
      <c r="Y81" s="98" t="str">
        <f>Table6[[#This Row],[QTY/ CTN]]</f>
        <v>96 LSN</v>
      </c>
    </row>
    <row r="82" spans="4:25">
      <c r="J82" t="s">
        <v>5444</v>
      </c>
      <c r="L82">
        <v>24</v>
      </c>
      <c r="M82" t="s">
        <v>5445</v>
      </c>
      <c r="N82" s="97">
        <v>60000</v>
      </c>
      <c r="P82" t="s">
        <v>5446</v>
      </c>
      <c r="S82" s="98" t="str">
        <f>IF(S81="_1",Table6[[#This Row],[FAKTUR]],IF(Table6[[#This Row],[FAKTUR]]="",S81,Table6[[#This Row],[FAKTUR]]))</f>
        <v>UNTANA</v>
      </c>
      <c r="T8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rautankittytoplesr5842untana</v>
      </c>
      <c r="U82" s="71">
        <f>IF(Table6[[#This Row],[CONCAT]]="","",MATCH(Table6[[#This Row],[CONCAT]],[1]!db[NB NOTA_C_F],0))</f>
        <v>115</v>
      </c>
      <c r="V82" s="98" t="str">
        <f>IF(Table6[[#This Row],[//DB]]="","",INDEX([1]!db[NB BM_C_QTY+F],Table6[[#This Row],[//DB]]))</f>
        <v>asahantoplesr5842kitty24topuntana</v>
      </c>
      <c r="W82" s="71">
        <f>IF(Table6[[#This Row],[NAMA BARANG]]="","",IF(Table6[[#This Row],[_1]]="ARTO MORO",MATCH(Table6[[#This Row],[NB BM_C_QTY+F]],Table2[Column2],0),MATCH(Table6[[#This Row],[NB BM_C_QTY+F]],GLOBAL[POINTER],0)))</f>
        <v>255</v>
      </c>
      <c r="X82" s="98" t="str">
        <f>INDEX([1]!db[NB BM],Table6[[#This Row],[//DB]])</f>
        <v>Asahan Toples R-5842 Kitty</v>
      </c>
      <c r="Y82" s="98" t="str">
        <f>Table6[[#This Row],[QTY/ CTN]]</f>
        <v xml:space="preserve">24 TOP </v>
      </c>
    </row>
    <row r="83" spans="4:25">
      <c r="J83" t="s">
        <v>5447</v>
      </c>
      <c r="L83">
        <v>8</v>
      </c>
      <c r="M83" t="s">
        <v>5300</v>
      </c>
      <c r="P83" t="s">
        <v>5448</v>
      </c>
      <c r="S83" s="98" t="str">
        <f>IF(S82="_1",Table6[[#This Row],[FAKTUR]],IF(Table6[[#This Row],[FAKTUR]]="",S82,Table6[[#This Row],[FAKTUR]]))</f>
        <v>UNTANA</v>
      </c>
      <c r="T8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rmejaxlgsx003602luntana</v>
      </c>
      <c r="U83" s="71">
        <f>IF(Table6[[#This Row],[CONCAT]]="","",MATCH(Table6[[#This Row],[CONCAT]],[1]!db[NB NOTA_C_F],0))</f>
        <v>88</v>
      </c>
      <c r="V83" s="98" t="str">
        <f>IF(Table6[[#This Row],[//DB]]="","",INDEX([1]!db[NB BM_C_QTY+F],Table6[[#This Row],[//DB]]))</f>
        <v>asahanmejaxlgsx009602l8pcsuntana</v>
      </c>
      <c r="W83" s="71">
        <f>IF(Table6[[#This Row],[NAMA BARANG]]="","",IF(Table6[[#This Row],[_1]]="ARTO MORO",MATCH(Table6[[#This Row],[NB BM_C_QTY+F]],Table2[Column2],0),MATCH(Table6[[#This Row],[NB BM_C_QTY+F]],GLOBAL[POINTER],0)))</f>
        <v>206</v>
      </c>
      <c r="X83" s="98" t="str">
        <f>INDEX([1]!db[NB BM],Table6[[#This Row],[//DB]])</f>
        <v>Asahan Meja XLG SX-0096-02L</v>
      </c>
      <c r="Y83" s="98" t="str">
        <f>Table6[[#This Row],[QTY/ CTN]]</f>
        <v>8 PCS</v>
      </c>
    </row>
    <row r="84" spans="4:25">
      <c r="S84" s="98" t="str">
        <f>IF(S83="_1",Table6[[#This Row],[FAKTUR]],IF(Table6[[#This Row],[FAKTUR]]="",S83,Table6[[#This Row],[FAKTUR]]))</f>
        <v>UNTANA</v>
      </c>
      <c r="T8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84" s="71" t="str">
        <f>IF(Table6[[#This Row],[CONCAT]]="","",MATCH(Table6[[#This Row],[CONCAT]],[1]!db[NB NOTA_C_F],0))</f>
        <v/>
      </c>
      <c r="V84" s="98" t="str">
        <f>IF(Table6[[#This Row],[//DB]]="","",INDEX([1]!db[NB BM_C_QTY+F],Table6[[#This Row],[//DB]]))</f>
        <v/>
      </c>
      <c r="W84" s="71" t="str">
        <f>IF(Table6[[#This Row],[NAMA BARANG]]="","",IF(Table6[[#This Row],[_1]]="ARTO MORO",MATCH(Table6[[#This Row],[NB BM_C_QTY+F]],Table2[Column2],0),MATCH(Table6[[#This Row],[NB BM_C_QTY+F]],GLOBAL[POINTER],0)))</f>
        <v/>
      </c>
      <c r="X84" s="98" t="e">
        <f>INDEX([1]!db[NB BM],Table6[[#This Row],[//DB]])</f>
        <v>#VALUE!</v>
      </c>
      <c r="Y84" s="98">
        <f>Table6[[#This Row],[QTY/ CTN]]</f>
        <v>0</v>
      </c>
    </row>
    <row r="85" spans="4:25">
      <c r="D85" t="s">
        <v>5428</v>
      </c>
      <c r="E85" t="s">
        <v>5323</v>
      </c>
      <c r="F85" t="s">
        <v>5449</v>
      </c>
      <c r="H85" s="96">
        <v>45138</v>
      </c>
      <c r="J85" t="s">
        <v>5450</v>
      </c>
      <c r="K85">
        <v>7</v>
      </c>
      <c r="L85">
        <v>672</v>
      </c>
      <c r="M85" t="s">
        <v>5293</v>
      </c>
      <c r="N85" s="97">
        <v>31500</v>
      </c>
      <c r="P85" t="s">
        <v>2150</v>
      </c>
      <c r="S85" s="98" t="str">
        <f>IF(S84="_1",Table6[[#This Row],[FAKTUR]],IF(Table6[[#This Row],[FAKTUR]]="",S84,Table6[[#This Row],[FAKTUR]]))</f>
        <v>UNTANA</v>
      </c>
      <c r="T8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gelpentizo10tg340untana</v>
      </c>
      <c r="U85" s="71">
        <f>IF(Table6[[#This Row],[CONCAT]]="","",MATCH(Table6[[#This Row],[CONCAT]],[1]!db[NB NOTA_C_F],0))</f>
        <v>701</v>
      </c>
      <c r="V85" s="98" t="str">
        <f>IF(Table6[[#This Row],[//DB]]="","",INDEX([1]!db[NB BM_C_QTY+F],Table6[[#This Row],[//DB]]))</f>
        <v>bptizotg34096lsnuntana</v>
      </c>
      <c r="W85" s="71">
        <f>IF(Table6[[#This Row],[NAMA BARANG]]="","",IF(Table6[[#This Row],[_1]]="ARTO MORO",MATCH(Table6[[#This Row],[NB BM_C_QTY+F]],Table2[Column2],0),MATCH(Table6[[#This Row],[NB BM_C_QTY+F]],GLOBAL[POINTER],0)))</f>
        <v>826</v>
      </c>
      <c r="X85" s="98" t="str">
        <f>INDEX([1]!db[NB BM],Table6[[#This Row],[//DB]])</f>
        <v>Bp Tizo TG-340</v>
      </c>
      <c r="Y85" s="98" t="str">
        <f>Table6[[#This Row],[QTY/ CTN]]</f>
        <v>96 LSN</v>
      </c>
    </row>
    <row r="86" spans="4:25">
      <c r="J86" t="s">
        <v>5451</v>
      </c>
      <c r="K86">
        <v>3</v>
      </c>
      <c r="L86">
        <v>288</v>
      </c>
      <c r="M86" t="s">
        <v>5293</v>
      </c>
      <c r="N86" s="97">
        <v>31500</v>
      </c>
      <c r="P86" t="s">
        <v>2150</v>
      </c>
      <c r="S86" s="98" t="str">
        <f>IF(S85="_1",Table6[[#This Row],[FAKTUR]],IF(Table6[[#This Row],[FAKTUR]]="",S85,Table6[[#This Row],[FAKTUR]]))</f>
        <v>UNTANA</v>
      </c>
      <c r="T8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gel10340birutg340biuntana</v>
      </c>
      <c r="U86" s="71">
        <f>IF(Table6[[#This Row],[CONCAT]]="","",MATCH(Table6[[#This Row],[CONCAT]],[1]!db[NB NOTA_C_F],0))</f>
        <v>703</v>
      </c>
      <c r="V86" s="98" t="str">
        <f>IF(Table6[[#This Row],[//DB]]="","",INDEX([1]!db[NB BM_C_QTY+F],Table6[[#This Row],[//DB]]))</f>
        <v>bptizotg340biru96lsnuntana</v>
      </c>
      <c r="W86" s="71">
        <f>IF(Table6[[#This Row],[NAMA BARANG]]="","",IF(Table6[[#This Row],[_1]]="ARTO MORO",MATCH(Table6[[#This Row],[NB BM_C_QTY+F]],Table2[Column2],0),MATCH(Table6[[#This Row],[NB BM_C_QTY+F]],GLOBAL[POINTER],0)))</f>
        <v>822</v>
      </c>
      <c r="X86" s="98" t="str">
        <f>INDEX([1]!db[NB BM],Table6[[#This Row],[//DB]])</f>
        <v>Bp Tizo TG-340 Biru</v>
      </c>
      <c r="Y86" s="98" t="str">
        <f>Table6[[#This Row],[QTY/ CTN]]</f>
        <v>96 LSN</v>
      </c>
    </row>
    <row r="87" spans="4:25">
      <c r="J87" t="s">
        <v>5452</v>
      </c>
      <c r="K87">
        <v>5</v>
      </c>
      <c r="L87">
        <v>160</v>
      </c>
      <c r="M87" t="s">
        <v>5295</v>
      </c>
      <c r="N87" s="97">
        <v>49500</v>
      </c>
      <c r="P87" t="s">
        <v>5453</v>
      </c>
      <c r="S87" s="98" t="str">
        <f>IF(S86="_1",Table6[[#This Row],[FAKTUR]],IF(Table6[[#This Row],[FAKTUR]]="",S86,Table6[[#This Row],[FAKTUR]]))</f>
        <v>UNTANA</v>
      </c>
      <c r="T8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highlighter24pcstf616untana</v>
      </c>
      <c r="U87" s="71">
        <f>IF(Table6[[#This Row],[CONCAT]]="","",MATCH(Table6[[#This Row],[CONCAT]],[1]!db[NB NOTA_C_F],0))</f>
        <v>2425</v>
      </c>
      <c r="V87" s="98" t="str">
        <f>IF(Table6[[#This Row],[//DB]]="","",INDEX([1]!db[NB BM_C_QTY+F],Table6[[#This Row],[//DB]]))</f>
        <v>stabillotf61632pak24pcsuntana</v>
      </c>
      <c r="W87" s="71">
        <f>IF(Table6[[#This Row],[NAMA BARANG]]="","",IF(Table6[[#This Row],[_1]]="ARTO MORO",MATCH(Table6[[#This Row],[NB BM_C_QTY+F]],Table2[Column2],0),MATCH(Table6[[#This Row],[NB BM_C_QTY+F]],GLOBAL[POINTER],0)))</f>
        <v>2881</v>
      </c>
      <c r="X87" s="98" t="str">
        <f>INDEX([1]!db[NB BM],Table6[[#This Row],[//DB]])</f>
        <v>Stabillo TF-616</v>
      </c>
      <c r="Y87" s="98" t="str">
        <f>Table6[[#This Row],[QTY/ CTN]]</f>
        <v>32 PAK (24 PCS)</v>
      </c>
    </row>
    <row r="88" spans="4:25">
      <c r="J88" t="s">
        <v>5454</v>
      </c>
      <c r="K88">
        <v>3</v>
      </c>
      <c r="L88">
        <v>288</v>
      </c>
      <c r="M88" t="s">
        <v>5293</v>
      </c>
      <c r="N88" s="97">
        <v>9500</v>
      </c>
      <c r="P88" t="s">
        <v>2150</v>
      </c>
      <c r="S88" s="98" t="str">
        <f>IF(S87="_1",Table6[[#This Row],[FAKTUR]],IF(Table6[[#This Row],[FAKTUR]]="",S87,Table6[[#This Row],[FAKTUR]]))</f>
        <v>UNTANA</v>
      </c>
      <c r="T8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isigelinktz501runtana</v>
      </c>
      <c r="U88" s="71">
        <f>IF(Table6[[#This Row],[CONCAT]]="","",MATCH(Table6[[#This Row],[CONCAT]],[1]!db[NB NOTA_C_F],0))</f>
        <v>1319</v>
      </c>
      <c r="V88" s="98" t="str">
        <f>IF(Table6[[#This Row],[//DB]]="","",INDEX([1]!db[NB BM_C_QTY+F],Table6[[#This Row],[//DB]]))</f>
        <v>isigeltz501rhitam96lsnuntana</v>
      </c>
      <c r="W88" s="71">
        <f>IF(Table6[[#This Row],[NAMA BARANG]]="","",IF(Table6[[#This Row],[_1]]="ARTO MORO",MATCH(Table6[[#This Row],[NB BM_C_QTY+F]],Table2[Column2],0),MATCH(Table6[[#This Row],[NB BM_C_QTY+F]],GLOBAL[POINTER],0)))</f>
        <v>1523</v>
      </c>
      <c r="X88" s="98" t="str">
        <f>INDEX([1]!db[NB BM],Table6[[#This Row],[//DB]])</f>
        <v>Isi gel TZ-501 R Hitam</v>
      </c>
      <c r="Y88" s="98" t="str">
        <f>Table6[[#This Row],[QTY/ CTN]]</f>
        <v>96 LSN</v>
      </c>
    </row>
    <row r="89" spans="4:25">
      <c r="J89" t="s">
        <v>5455</v>
      </c>
      <c r="K89">
        <v>5</v>
      </c>
      <c r="L89">
        <v>720</v>
      </c>
      <c r="M89" t="s">
        <v>5293</v>
      </c>
      <c r="N89" s="97">
        <v>22500</v>
      </c>
      <c r="P89" t="s">
        <v>2108</v>
      </c>
      <c r="S89" s="98" t="str">
        <f>IF(S88="_1",Table6[[#This Row],[FAKTUR]],IF(Table6[[#This Row],[FAKTUR]]="",S88,Table6[[#This Row],[FAKTUR]]))</f>
        <v>UNTANA</v>
      </c>
      <c r="T8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gelinktianjiaotz501untana</v>
      </c>
      <c r="U89" s="71">
        <f>IF(Table6[[#This Row],[CONCAT]]="","",MATCH(Table6[[#This Row],[CONCAT]],[1]!db[NB NOTA_C_F],0))</f>
        <v>707</v>
      </c>
      <c r="V89" s="98" t="str">
        <f>IF(Table6[[#This Row],[//DB]]="","",INDEX([1]!db[NB BM_C_QTY+F],Table6[[#This Row],[//DB]]))</f>
        <v>bptz501hitam144lsnuntana</v>
      </c>
      <c r="W89" s="71">
        <f>IF(Table6[[#This Row],[NAMA BARANG]]="","",IF(Table6[[#This Row],[_1]]="ARTO MORO",MATCH(Table6[[#This Row],[NB BM_C_QTY+F]],Table2[Column2],0),MATCH(Table6[[#This Row],[NB BM_C_QTY+F]],GLOBAL[POINTER],0)))</f>
        <v>836</v>
      </c>
      <c r="X89" s="98" t="str">
        <f>INDEX([1]!db[NB BM],Table6[[#This Row],[//DB]])</f>
        <v>Bp TZ-501 Hitam</v>
      </c>
      <c r="Y89" s="98" t="str">
        <f>Table6[[#This Row],[QTY/ CTN]]</f>
        <v>144 LSN</v>
      </c>
    </row>
    <row r="90" spans="4:25">
      <c r="J90" t="s">
        <v>5456</v>
      </c>
      <c r="K90">
        <v>1</v>
      </c>
      <c r="L90">
        <v>80</v>
      </c>
      <c r="M90" t="s">
        <v>5293</v>
      </c>
      <c r="N90" s="97">
        <v>28000</v>
      </c>
      <c r="P90" t="s">
        <v>2188</v>
      </c>
      <c r="S90" s="98" t="str">
        <f>IF(S89="_1",Table6[[#This Row],[FAKTUR]],IF(Table6[[#This Row],[FAKTUR]]="",S89,Table6[[#This Row],[FAKTUR]]))</f>
        <v>UNTANA</v>
      </c>
      <c r="T9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guntingbenangkxgb007untana</v>
      </c>
      <c r="U90" s="71">
        <f>IF(Table6[[#This Row],[CONCAT]]="","",MATCH(Table6[[#This Row],[CONCAT]],[1]!db[NB NOTA_C_F],0))</f>
        <v>1219</v>
      </c>
      <c r="V90" s="98" t="str">
        <f>IF(Table6[[#This Row],[//DB]]="","",INDEX([1]!db[NB BM_C_QTY+F],Table6[[#This Row],[//DB]]))</f>
        <v>guntingbenangkxgb00780lsnuntana</v>
      </c>
      <c r="W90" s="71">
        <f>IF(Table6[[#This Row],[NAMA BARANG]]="","",IF(Table6[[#This Row],[_1]]="ARTO MORO",MATCH(Table6[[#This Row],[NB BM_C_QTY+F]],Table2[Column2],0),MATCH(Table6[[#This Row],[NB BM_C_QTY+F]],GLOBAL[POINTER],0)))</f>
        <v>1400</v>
      </c>
      <c r="X90" s="98" t="str">
        <f>INDEX([1]!db[NB BM],Table6[[#This Row],[//DB]])</f>
        <v>Gunting Benang KX-GB007</v>
      </c>
      <c r="Y90" s="98" t="str">
        <f>Table6[[#This Row],[QTY/ CTN]]</f>
        <v>80 LSN</v>
      </c>
    </row>
    <row r="91" spans="4:25">
      <c r="J91" t="s">
        <v>5457</v>
      </c>
      <c r="K91">
        <v>5</v>
      </c>
      <c r="L91">
        <v>600</v>
      </c>
      <c r="M91" t="s">
        <v>5293</v>
      </c>
      <c r="N91" s="97">
        <v>30500</v>
      </c>
      <c r="P91" t="s">
        <v>2041</v>
      </c>
      <c r="S91" s="98" t="str">
        <f>IF(S90="_1",Table6[[#This Row],[FAKTUR]],IF(Table6[[#This Row],[FAKTUR]]="",S90,Table6[[#This Row],[FAKTUR]]))</f>
        <v>UNTANA</v>
      </c>
      <c r="T9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gelclick028debozzdbg028untana</v>
      </c>
      <c r="U91" s="71">
        <f>IF(Table6[[#This Row],[CONCAT]]="","",MATCH(Table6[[#This Row],[CONCAT]],[1]!db[NB NOTA_C_F],0))</f>
        <v>426</v>
      </c>
      <c r="V91" s="98" t="str">
        <f>IF(Table6[[#This Row],[//DB]]="","",INDEX([1]!db[NB BM_C_QTY+F],Table6[[#This Row],[//DB]]))</f>
        <v>bpdebozzdbg028click120lsnuntana</v>
      </c>
      <c r="W91" s="71">
        <f>IF(Table6[[#This Row],[NAMA BARANG]]="","",IF(Table6[[#This Row],[_1]]="ARTO MORO",MATCH(Table6[[#This Row],[NB BM_C_QTY+F]],Table2[Column2],0),MATCH(Table6[[#This Row],[NB BM_C_QTY+F]],GLOBAL[POINTER],0)))</f>
        <v>633</v>
      </c>
      <c r="X91" s="98" t="str">
        <f>INDEX([1]!db[NB BM],Table6[[#This Row],[//DB]])</f>
        <v>Bp Debozz DB G 028 Click</v>
      </c>
      <c r="Y91" s="98" t="str">
        <f>Table6[[#This Row],[QTY/ CTN]]</f>
        <v>120 LSN</v>
      </c>
    </row>
    <row r="92" spans="4:25">
      <c r="J92" t="s">
        <v>5458</v>
      </c>
      <c r="K92">
        <v>2</v>
      </c>
      <c r="L92">
        <v>216</v>
      </c>
      <c r="M92" t="s">
        <v>5293</v>
      </c>
      <c r="N92" s="97">
        <v>16000</v>
      </c>
      <c r="P92" t="s">
        <v>4104</v>
      </c>
      <c r="S92" s="98" t="str">
        <f>IF(S91="_1",Table6[[#This Row],[FAKTUR]],IF(Table6[[#This Row],[FAKTUR]]="",S91,Table6[[#This Row],[FAKTUR]]))</f>
        <v>UNTANA</v>
      </c>
      <c r="T9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rautankayagi12pcsky393buntana</v>
      </c>
      <c r="U92" s="71">
        <f>IF(Table6[[#This Row],[CONCAT]]="","",MATCH(Table6[[#This Row],[CONCAT]],[1]!db[NB NOTA_C_F],0))</f>
        <v>69</v>
      </c>
      <c r="V92" s="98" t="str">
        <f>IF(Table6[[#This Row],[//DB]]="","",INDEX([1]!db[NB BM_C_QTY+F],Table6[[#This Row],[//DB]]))</f>
        <v>asahankayagiky393b108lsnuntana</v>
      </c>
      <c r="W92" s="71">
        <f>IF(Table6[[#This Row],[NAMA BARANG]]="","",IF(Table6[[#This Row],[_1]]="ARTO MORO",MATCH(Table6[[#This Row],[NB BM_C_QTY+F]],Table2[Column2],0),MATCH(Table6[[#This Row],[NB BM_C_QTY+F]],GLOBAL[POINTER],0)))</f>
        <v>154</v>
      </c>
      <c r="X92" s="98" t="str">
        <f>INDEX([1]!db[NB BM],Table6[[#This Row],[//DB]])</f>
        <v>Asahan Kayagi KY-393 B</v>
      </c>
      <c r="Y92" s="98" t="str">
        <f>Table6[[#This Row],[QTY/ CTN]]</f>
        <v>108 LSN</v>
      </c>
    </row>
    <row r="93" spans="4:25">
      <c r="J93" t="s">
        <v>5459</v>
      </c>
      <c r="K93">
        <v>2</v>
      </c>
      <c r="L93">
        <v>216</v>
      </c>
      <c r="M93" t="s">
        <v>5293</v>
      </c>
      <c r="N93" s="97">
        <v>16000</v>
      </c>
      <c r="P93" t="s">
        <v>4104</v>
      </c>
      <c r="S93" s="98" t="str">
        <f>IF(S92="_1",Table6[[#This Row],[FAKTUR]],IF(Table6[[#This Row],[FAKTUR]]="",S92,Table6[[#This Row],[FAKTUR]]))</f>
        <v>UNTANA</v>
      </c>
      <c r="T9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rautankayagi12pcsky394buntana</v>
      </c>
      <c r="U93" s="71">
        <f>IF(Table6[[#This Row],[CONCAT]]="","",MATCH(Table6[[#This Row],[CONCAT]],[1]!db[NB NOTA_C_F],0))</f>
        <v>70</v>
      </c>
      <c r="V93" s="98" t="str">
        <f>IF(Table6[[#This Row],[//DB]]="","",INDEX([1]!db[NB BM_C_QTY+F],Table6[[#This Row],[//DB]]))</f>
        <v>asahankayagiky394b108lsnuntana</v>
      </c>
      <c r="W93" s="71">
        <f>IF(Table6[[#This Row],[NAMA BARANG]]="","",IF(Table6[[#This Row],[_1]]="ARTO MORO",MATCH(Table6[[#This Row],[NB BM_C_QTY+F]],Table2[Column2],0),MATCH(Table6[[#This Row],[NB BM_C_QTY+F]],GLOBAL[POINTER],0)))</f>
        <v>155</v>
      </c>
      <c r="X93" s="98" t="str">
        <f>INDEX([1]!db[NB BM],Table6[[#This Row],[//DB]])</f>
        <v>Asahan Kayagi KY-394 B</v>
      </c>
      <c r="Y93" s="98" t="str">
        <f>Table6[[#This Row],[QTY/ CTN]]</f>
        <v>108 LSN</v>
      </c>
    </row>
    <row r="94" spans="4:25">
      <c r="J94" t="s">
        <v>5460</v>
      </c>
      <c r="K94">
        <v>2</v>
      </c>
      <c r="L94">
        <v>216</v>
      </c>
      <c r="M94" t="s">
        <v>5293</v>
      </c>
      <c r="N94" s="97">
        <v>16000</v>
      </c>
      <c r="P94" t="s">
        <v>4104</v>
      </c>
      <c r="S94" s="98" t="str">
        <f>IF(S93="_1",Table6[[#This Row],[FAKTUR]],IF(Table6[[#This Row],[FAKTUR]]="",S93,Table6[[#This Row],[FAKTUR]]))</f>
        <v>UNTANA</v>
      </c>
      <c r="T9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rautankayagi12pcsky395buntana</v>
      </c>
      <c r="U94" s="71">
        <f>IF(Table6[[#This Row],[CONCAT]]="","",MATCH(Table6[[#This Row],[CONCAT]],[1]!db[NB NOTA_C_F],0))</f>
        <v>71</v>
      </c>
      <c r="V94" s="98" t="str">
        <f>IF(Table6[[#This Row],[//DB]]="","",INDEX([1]!db[NB BM_C_QTY+F],Table6[[#This Row],[//DB]]))</f>
        <v>asahankayagiky395b108lsnuntana</v>
      </c>
      <c r="W94" s="71">
        <f>IF(Table6[[#This Row],[NAMA BARANG]]="","",IF(Table6[[#This Row],[_1]]="ARTO MORO",MATCH(Table6[[#This Row],[NB BM_C_QTY+F]],Table2[Column2],0),MATCH(Table6[[#This Row],[NB BM_C_QTY+F]],GLOBAL[POINTER],0)))</f>
        <v>156</v>
      </c>
      <c r="X94" s="98" t="str">
        <f>INDEX([1]!db[NB BM],Table6[[#This Row],[//DB]])</f>
        <v>Asahan Kayagi KY-395 B</v>
      </c>
      <c r="Y94" s="98" t="str">
        <f>Table6[[#This Row],[QTY/ CTN]]</f>
        <v>108 LSN</v>
      </c>
    </row>
    <row r="95" spans="4:25">
      <c r="J95" t="s">
        <v>5461</v>
      </c>
      <c r="K95">
        <v>1</v>
      </c>
      <c r="L95">
        <v>160</v>
      </c>
      <c r="M95" t="s">
        <v>5289</v>
      </c>
      <c r="N95" s="97">
        <v>16500</v>
      </c>
      <c r="P95" t="s">
        <v>5462</v>
      </c>
      <c r="S95" s="98" t="str">
        <f>IF(S94="_1",Table6[[#This Row],[FAKTUR]],IF(Table6[[#This Row],[FAKTUR]]="",S94,Table6[[#This Row],[FAKTUR]]))</f>
        <v>UNTANA</v>
      </c>
      <c r="T9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mekpsl12warnatizotm02630untana</v>
      </c>
      <c r="U95" s="71">
        <f>IF(Table6[[#This Row],[CONCAT]]="","",MATCH(Table6[[#This Row],[CONCAT]],[1]!db[NB NOTA_C_F],0))</f>
        <v>1002</v>
      </c>
      <c r="V95" s="98" t="str">
        <f>IF(Table6[[#This Row],[//DB]]="","",INDEX([1]!db[NB BM_C_QTY+F],Table6[[#This Row],[//DB]]))</f>
        <v>mechpentizo12wtm02630160setuntana</v>
      </c>
      <c r="W95" s="71">
        <f>IF(Table6[[#This Row],[NAMA BARANG]]="","",IF(Table6[[#This Row],[_1]]="ARTO MORO",MATCH(Table6[[#This Row],[NB BM_C_QTY+F]],Table2[Column2],0),MATCH(Table6[[#This Row],[NB BM_C_QTY+F]],GLOBAL[POINTER],0)))</f>
        <v>2053</v>
      </c>
      <c r="X95" s="98" t="str">
        <f>INDEX([1]!db[NB BM],Table6[[#This Row],[//DB]])</f>
        <v>Mechpen Tizo 12W TM 02630</v>
      </c>
      <c r="Y95" s="98" t="str">
        <f>Table6[[#This Row],[QTY/ CTN]]</f>
        <v>160 SET</v>
      </c>
    </row>
    <row r="96" spans="4:25">
      <c r="J96" t="s">
        <v>5463</v>
      </c>
      <c r="K96">
        <v>1</v>
      </c>
      <c r="L96">
        <v>96</v>
      </c>
      <c r="M96" t="s">
        <v>5289</v>
      </c>
      <c r="N96" s="97">
        <v>24000</v>
      </c>
      <c r="P96" t="s">
        <v>5464</v>
      </c>
      <c r="S96" s="98" t="str">
        <f>IF(S95="_1",Table6[[#This Row],[FAKTUR]],IF(Table6[[#This Row],[FAKTUR]]="",S95,Table6[[#This Row],[FAKTUR]]))</f>
        <v>UNTANA</v>
      </c>
      <c r="T9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mekpsl18warnatm0263018untana</v>
      </c>
      <c r="U96" s="71">
        <f>IF(Table6[[#This Row],[CONCAT]]="","",MATCH(Table6[[#This Row],[CONCAT]],[1]!db[NB NOTA_C_F],0))</f>
        <v>1685</v>
      </c>
      <c r="V96" s="98" t="str">
        <f>IF(Table6[[#This Row],[//DB]]="","",INDEX([1]!db[NB BM_C_QTY+F],Table6[[#This Row],[//DB]]))</f>
        <v>mechpentizo18wtm026301896setuntana</v>
      </c>
      <c r="W96" s="71">
        <f>IF(Table6[[#This Row],[NAMA BARANG]]="","",IF(Table6[[#This Row],[_1]]="ARTO MORO",MATCH(Table6[[#This Row],[NB BM_C_QTY+F]],Table2[Column2],0),MATCH(Table6[[#This Row],[NB BM_C_QTY+F]],GLOBAL[POINTER],0)))</f>
        <v>2054</v>
      </c>
      <c r="X96" s="98" t="str">
        <f>INDEX([1]!db[NB BM],Table6[[#This Row],[//DB]])</f>
        <v>Mechpen Tizo 18W TM02630-18</v>
      </c>
      <c r="Y96" s="98" t="str">
        <f>Table6[[#This Row],[QTY/ CTN]]</f>
        <v>96 SET</v>
      </c>
    </row>
    <row r="97" spans="3:25">
      <c r="S97" s="98" t="str">
        <f>IF(S96="_1",Table6[[#This Row],[FAKTUR]],IF(Table6[[#This Row],[FAKTUR]]="",S96,Table6[[#This Row],[FAKTUR]]))</f>
        <v>UNTANA</v>
      </c>
      <c r="T9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97" s="71" t="str">
        <f>IF(Table6[[#This Row],[CONCAT]]="","",MATCH(Table6[[#This Row],[CONCAT]],[1]!db[NB NOTA_C_F],0))</f>
        <v/>
      </c>
      <c r="V97" s="98" t="str">
        <f>IF(Table6[[#This Row],[//DB]]="","",INDEX([1]!db[NB BM_C_QTY+F],Table6[[#This Row],[//DB]]))</f>
        <v/>
      </c>
      <c r="W97" s="71" t="str">
        <f>IF(Table6[[#This Row],[NAMA BARANG]]="","",IF(Table6[[#This Row],[_1]]="ARTO MORO",MATCH(Table6[[#This Row],[NB BM_C_QTY+F]],Table2[Column2],0),MATCH(Table6[[#This Row],[NB BM_C_QTY+F]],GLOBAL[POINTER],0)))</f>
        <v/>
      </c>
      <c r="X97" s="98" t="e">
        <f>INDEX([1]!db[NB BM],Table6[[#This Row],[//DB]])</f>
        <v>#VALUE!</v>
      </c>
      <c r="Y97" s="98">
        <f>Table6[[#This Row],[QTY/ CTN]]</f>
        <v>0</v>
      </c>
    </row>
    <row r="98" spans="3:25">
      <c r="C98" s="96">
        <v>45142</v>
      </c>
      <c r="D98" t="s">
        <v>5465</v>
      </c>
      <c r="E98" t="s">
        <v>5323</v>
      </c>
      <c r="F98" t="s">
        <v>5466</v>
      </c>
      <c r="H98" s="96">
        <v>45138</v>
      </c>
      <c r="J98" t="s">
        <v>5467</v>
      </c>
      <c r="K98">
        <v>26</v>
      </c>
      <c r="L98">
        <v>1040</v>
      </c>
      <c r="M98" t="s">
        <v>5300</v>
      </c>
      <c r="N98" s="97">
        <v>18500</v>
      </c>
      <c r="P98" t="s">
        <v>2160</v>
      </c>
      <c r="S98" s="98" t="str">
        <f>IF(S97="_1",Table6[[#This Row],[FAKTUR]],IF(Table6[[#This Row],[FAKTUR]]="",S97,Table6[[#This Row],[FAKTUR]]))</f>
        <v>UNTANA</v>
      </c>
      <c r="T9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pitajpnlistgoldmixuntana</v>
      </c>
      <c r="U98" s="71">
        <f>IF(Table6[[#This Row],[CONCAT]]="","",MATCH(Table6[[#This Row],[CONCAT]],[1]!db[NB NOTA_C_F],0))</f>
        <v>2258</v>
      </c>
      <c r="V98" s="98" t="str">
        <f>IF(Table6[[#This Row],[//DB]]="","",INDEX([1]!db[NB BM_C_QTY+F],Table6[[#This Row],[//DB]]))</f>
        <v>pitajepanglistgoldmix40pcsuntana</v>
      </c>
      <c r="W98" s="71">
        <f>IF(Table6[[#This Row],[NAMA BARANG]]="","",IF(Table6[[#This Row],[_1]]="ARTO MORO",MATCH(Table6[[#This Row],[NB BM_C_QTY+F]],Table2[Column2],0),MATCH(Table6[[#This Row],[NB BM_C_QTY+F]],GLOBAL[POINTER],0)))</f>
        <v>2730</v>
      </c>
      <c r="X98" s="98" t="str">
        <f>INDEX([1]!db[NB BM],Table6[[#This Row],[//DB]])</f>
        <v>Pita Jepang List Gold Mix</v>
      </c>
      <c r="Y98" s="98" t="str">
        <f>Table6[[#This Row],[QTY/ CTN]]</f>
        <v>40 PCS</v>
      </c>
    </row>
    <row r="99" spans="3:25">
      <c r="J99" t="s">
        <v>5468</v>
      </c>
      <c r="K99">
        <v>14</v>
      </c>
      <c r="L99">
        <v>560</v>
      </c>
      <c r="M99" t="s">
        <v>5300</v>
      </c>
      <c r="N99" s="97">
        <v>18500</v>
      </c>
      <c r="P99" t="s">
        <v>2160</v>
      </c>
      <c r="S99" s="98" t="str">
        <f>IF(S98="_1",Table6[[#This Row],[FAKTUR]],IF(Table6[[#This Row],[FAKTUR]]="",S98,Table6[[#This Row],[FAKTUR]]))</f>
        <v>UNTANA</v>
      </c>
      <c r="T9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pitajpnpolosmixuntana</v>
      </c>
      <c r="U99" s="71">
        <f>IF(Table6[[#This Row],[CONCAT]]="","",MATCH(Table6[[#This Row],[CONCAT]],[1]!db[NB NOTA_C_F],0))</f>
        <v>2263</v>
      </c>
      <c r="V99" s="98" t="str">
        <f>IF(Table6[[#This Row],[//DB]]="","",INDEX([1]!db[NB BM_C_QTY+F],Table6[[#This Row],[//DB]]))</f>
        <v>pitajepangpolosmix40pcsuntana</v>
      </c>
      <c r="W99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99" s="98" t="str">
        <f>INDEX([1]!db[NB BM],Table6[[#This Row],[//DB]])</f>
        <v xml:space="preserve">Pita Jepang Polos Mix </v>
      </c>
      <c r="Y99" s="98" t="str">
        <f>Table6[[#This Row],[QTY/ CTN]]</f>
        <v>40 PCS</v>
      </c>
    </row>
    <row r="100" spans="3:25">
      <c r="S100" s="98" t="str">
        <f>IF(S99="_1",Table6[[#This Row],[FAKTUR]],IF(Table6[[#This Row],[FAKTUR]]="",S99,Table6[[#This Row],[FAKTUR]]))</f>
        <v>UNTANA</v>
      </c>
      <c r="T10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00" s="71" t="str">
        <f>IF(Table6[[#This Row],[CONCAT]]="","",MATCH(Table6[[#This Row],[CONCAT]],[1]!db[NB NOTA_C_F],0))</f>
        <v/>
      </c>
      <c r="V100" s="98" t="str">
        <f>IF(Table6[[#This Row],[//DB]]="","",INDEX([1]!db[NB BM_C_QTY+F],Table6[[#This Row],[//DB]]))</f>
        <v/>
      </c>
      <c r="W100" s="71" t="str">
        <f>IF(Table6[[#This Row],[NAMA BARANG]]="","",IF(Table6[[#This Row],[_1]]="ARTO MORO",MATCH(Table6[[#This Row],[NB BM_C_QTY+F]],Table2[Column2],0),MATCH(Table6[[#This Row],[NB BM_C_QTY+F]],GLOBAL[POINTER],0)))</f>
        <v/>
      </c>
      <c r="X100" s="98" t="e">
        <f>INDEX([1]!db[NB BM],Table6[[#This Row],[//DB]])</f>
        <v>#VALUE!</v>
      </c>
      <c r="Y100" s="98">
        <f>Table6[[#This Row],[QTY/ CTN]]</f>
        <v>0</v>
      </c>
    </row>
    <row r="101" spans="3:25">
      <c r="D101" t="s">
        <v>5465</v>
      </c>
      <c r="E101" t="s">
        <v>5323</v>
      </c>
      <c r="F101" t="s">
        <v>5469</v>
      </c>
      <c r="H101" s="96">
        <v>45140</v>
      </c>
      <c r="J101" t="s">
        <v>5470</v>
      </c>
      <c r="K101">
        <v>15</v>
      </c>
      <c r="L101">
        <v>720</v>
      </c>
      <c r="M101" t="s">
        <v>5300</v>
      </c>
      <c r="N101" s="97">
        <v>18500</v>
      </c>
      <c r="P101" t="s">
        <v>2160</v>
      </c>
      <c r="S101" s="98" t="str">
        <f>IF(S100="_1",Table6[[#This Row],[FAKTUR]],IF(Table6[[#This Row],[FAKTUR]]="",S100,Table6[[#This Row],[FAKTUR]]))</f>
        <v>UNTANA</v>
      </c>
      <c r="T10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pitajpnlistgoldbuntana</v>
      </c>
      <c r="U101" s="71">
        <f>IF(Table6[[#This Row],[CONCAT]]="","",MATCH(Table6[[#This Row],[CONCAT]],[1]!db[NB NOTA_C_F],0))</f>
        <v>2257</v>
      </c>
      <c r="V101" s="98" t="str">
        <f>IF(Table6[[#This Row],[//DB]]="","",INDEX([1]!db[NB BM_C_QTY+F],Table6[[#This Row],[//DB]]))</f>
        <v>pitajepanglistgoldb40pcsuntana</v>
      </c>
      <c r="W101" s="71" t="e">
        <f>IF(Table6[[#This Row],[NAMA BARANG]]="","",IF(Table6[[#This Row],[_1]]="ARTO MORO",MATCH(Table6[[#This Row],[NB BM_C_QTY+F]],Table2[Column2],0),MATCH(Table6[[#This Row],[NB BM_C_QTY+F]],GLOBAL[POINTER],0)))</f>
        <v>#N/A</v>
      </c>
      <c r="X101" s="98" t="str">
        <f>INDEX([1]!db[NB BM],Table6[[#This Row],[//DB]])</f>
        <v>Pita Jepang List Gold B</v>
      </c>
      <c r="Y101" s="98" t="str">
        <f>Table6[[#This Row],[QTY/ CTN]]</f>
        <v>40 PCS</v>
      </c>
    </row>
    <row r="102" spans="3:25">
      <c r="S102" s="98" t="str">
        <f>IF(S101="_1",Table6[[#This Row],[FAKTUR]],IF(Table6[[#This Row],[FAKTUR]]="",S101,Table6[[#This Row],[FAKTUR]]))</f>
        <v>UNTANA</v>
      </c>
      <c r="T10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02" s="71" t="str">
        <f>IF(Table6[[#This Row],[CONCAT]]="","",MATCH(Table6[[#This Row],[CONCAT]],[1]!db[NB NOTA_C_F],0))</f>
        <v/>
      </c>
      <c r="V102" s="98" t="str">
        <f>IF(Table6[[#This Row],[//DB]]="","",INDEX([1]!db[NB BM_C_QTY+F],Table6[[#This Row],[//DB]]))</f>
        <v/>
      </c>
      <c r="W102" s="71" t="str">
        <f>IF(Table6[[#This Row],[NAMA BARANG]]="","",IF(Table6[[#This Row],[_1]]="ARTO MORO",MATCH(Table6[[#This Row],[NB BM_C_QTY+F]],Table2[Column2],0),MATCH(Table6[[#This Row],[NB BM_C_QTY+F]],GLOBAL[POINTER],0)))</f>
        <v/>
      </c>
      <c r="X102" s="98" t="e">
        <f>INDEX([1]!db[NB BM],Table6[[#This Row],[//DB]])</f>
        <v>#VALUE!</v>
      </c>
      <c r="Y102" s="98">
        <f>Table6[[#This Row],[QTY/ CTN]]</f>
        <v>0</v>
      </c>
    </row>
    <row r="103" spans="3:25">
      <c r="C103" s="96">
        <v>45141</v>
      </c>
      <c r="D103" t="s">
        <v>5471</v>
      </c>
      <c r="E103" t="s">
        <v>5323</v>
      </c>
      <c r="F103" t="s">
        <v>5472</v>
      </c>
      <c r="H103" s="96">
        <v>45139</v>
      </c>
      <c r="J103" t="s">
        <v>5473</v>
      </c>
      <c r="K103">
        <v>1</v>
      </c>
      <c r="L103">
        <v>200</v>
      </c>
      <c r="M103" t="s">
        <v>5300</v>
      </c>
      <c r="N103" s="97">
        <v>11500</v>
      </c>
      <c r="P103" t="s">
        <v>2446</v>
      </c>
      <c r="S103" s="98" t="str">
        <f>IF(S102="_1",Table6[[#This Row],[FAKTUR]],IF(Table6[[#This Row],[FAKTUR]]="",S102,Table6[[#This Row],[FAKTUR]]))</f>
        <v>UNTANA</v>
      </c>
      <c r="T10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notebookdividercxqfa5819rainbowjellyuntana</v>
      </c>
      <c r="U103" s="71">
        <f>IF(Table6[[#This Row],[CONCAT]]="","",MATCH(Table6[[#This Row],[CONCAT]],[1]!db[NB NOTA_C_F],0))</f>
        <v>1747</v>
      </c>
      <c r="V103" s="98" t="str">
        <f>IF(Table6[[#This Row],[//DB]]="","",INDEX([1]!db[NB BM_C_QTY+F],Table6[[#This Row],[//DB]]))</f>
        <v>nbdividercxqfa5819raibowjelly200pcsuntana</v>
      </c>
      <c r="W103" s="71">
        <f>IF(Table6[[#This Row],[NAMA BARANG]]="","",IF(Table6[[#This Row],[_1]]="ARTO MORO",MATCH(Table6[[#This Row],[NB BM_C_QTY+F]],Table2[Column2],0),MATCH(Table6[[#This Row],[NB BM_C_QTY+F]],GLOBAL[POINTER],0)))</f>
        <v>2122</v>
      </c>
      <c r="X103" s="98" t="str">
        <f>INDEX([1]!db[NB BM],Table6[[#This Row],[//DB]])</f>
        <v>NB Divider CXQF-A5819 Raibow Jelly</v>
      </c>
      <c r="Y103" s="98" t="str">
        <f>Table6[[#This Row],[QTY/ CTN]]</f>
        <v>200 PCS</v>
      </c>
    </row>
    <row r="104" spans="3:25">
      <c r="J104" t="s">
        <v>5474</v>
      </c>
      <c r="K104">
        <v>1</v>
      </c>
      <c r="L104">
        <v>480</v>
      </c>
      <c r="M104" t="s">
        <v>5300</v>
      </c>
      <c r="N104" s="97">
        <v>8500</v>
      </c>
      <c r="P104" t="s">
        <v>2439</v>
      </c>
      <c r="S104" s="98" t="str">
        <f>IF(S103="_1",Table6[[#This Row],[FAKTUR]],IF(Table6[[#This Row],[FAKTUR]]="",S103,Table6[[#This Row],[FAKTUR]]))</f>
        <v>UNTANA</v>
      </c>
      <c r="T10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measuretapehc25851appleuntana</v>
      </c>
      <c r="U104" s="71">
        <f>IF(Table6[[#This Row],[CONCAT]]="","",MATCH(Table6[[#This Row],[CONCAT]],[1]!db[NB NOTA_C_F],0))</f>
        <v>1343</v>
      </c>
      <c r="V104" s="98" t="str">
        <f>IF(Table6[[#This Row],[//DB]]="","",INDEX([1]!db[NB BM_C_QTY+F],Table6[[#This Row],[//DB]]))</f>
        <v>isolasihc25851apel480pcsuntana</v>
      </c>
      <c r="W104" s="71">
        <f>IF(Table6[[#This Row],[NAMA BARANG]]="","",IF(Table6[[#This Row],[_1]]="ARTO MORO",MATCH(Table6[[#This Row],[NB BM_C_QTY+F]],Table2[Column2],0),MATCH(Table6[[#This Row],[NB BM_C_QTY+F]],GLOBAL[POINTER],0)))</f>
        <v>1563</v>
      </c>
      <c r="X104" s="98" t="str">
        <f>INDEX([1]!db[NB BM],Table6[[#This Row],[//DB]])</f>
        <v>Isolasi HC-25851 Apel</v>
      </c>
      <c r="Y104" s="98" t="str">
        <f>Table6[[#This Row],[QTY/ CTN]]</f>
        <v>480 PCS</v>
      </c>
    </row>
    <row r="105" spans="3:25">
      <c r="J105" t="s">
        <v>5475</v>
      </c>
      <c r="K105">
        <v>1</v>
      </c>
      <c r="L105">
        <v>144</v>
      </c>
      <c r="M105" t="s">
        <v>5300</v>
      </c>
      <c r="N105" s="97">
        <v>12000</v>
      </c>
      <c r="P105" t="s">
        <v>2173</v>
      </c>
      <c r="S105" s="98" t="str">
        <f>IF(S104="_1",Table6[[#This Row],[FAKTUR]],IF(Table6[[#This Row],[FAKTUR]]="",S104,Table6[[#This Row],[FAKTUR]]))</f>
        <v>UNTANA</v>
      </c>
      <c r="T10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diary64k1302cutisan100lbruntana</v>
      </c>
      <c r="U105" s="71">
        <f>IF(Table6[[#This Row],[CONCAT]]="","",MATCH(Table6[[#This Row],[CONCAT]],[1]!db[NB NOTA_C_F],0))</f>
        <v>241</v>
      </c>
      <c r="V105" s="98" t="str">
        <f>IF(Table6[[#This Row],[//DB]]="","",INDEX([1]!db[NB BM_C_QTY+F],Table6[[#This Row],[//DB]]))</f>
        <v>bkdiari64k1502curtisan100lbr144pcsuntana</v>
      </c>
      <c r="W105" s="71">
        <f>IF(Table6[[#This Row],[NAMA BARANG]]="","",IF(Table6[[#This Row],[_1]]="ARTO MORO",MATCH(Table6[[#This Row],[NB BM_C_QTY+F]],Table2[Column2],0),MATCH(Table6[[#This Row],[NB BM_C_QTY+F]],GLOBAL[POINTER],0)))</f>
        <v>357</v>
      </c>
      <c r="X105" s="98" t="str">
        <f>INDEX([1]!db[NB BM],Table6[[#This Row],[//DB]])</f>
        <v>Bk Diari 64K-1502 Curtisan 100lbr</v>
      </c>
      <c r="Y105" s="98" t="str">
        <f>Table6[[#This Row],[QTY/ CTN]]</f>
        <v>144 PCS</v>
      </c>
    </row>
    <row r="106" spans="3:25">
      <c r="J106" t="s">
        <v>5476</v>
      </c>
      <c r="K106">
        <v>1</v>
      </c>
      <c r="L106">
        <v>96</v>
      </c>
      <c r="M106" t="s">
        <v>5300</v>
      </c>
      <c r="N106" s="97">
        <v>16500</v>
      </c>
      <c r="P106" t="s">
        <v>2042</v>
      </c>
      <c r="S106" s="98" t="str">
        <f>IF(S105="_1",Table6[[#This Row],[FAKTUR]],IF(Table6[[#This Row],[FAKTUR]]="",S105,Table6[[#This Row],[FAKTUR]]))</f>
        <v>UNTANA</v>
      </c>
      <c r="T10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diaryhl321011flower32k96lbruntana</v>
      </c>
      <c r="U106" s="71">
        <f>IF(Table6[[#This Row],[CONCAT]]="","",MATCH(Table6[[#This Row],[CONCAT]],[1]!db[NB NOTA_C_F],0))</f>
        <v>242</v>
      </c>
      <c r="V106" s="98" t="str">
        <f>IF(Table6[[#This Row],[//DB]]="","",INDEX([1]!db[NB BM_C_QTY+F],Table6[[#This Row],[//DB]]))</f>
        <v>bkdiarihl32101196pcsuntana</v>
      </c>
      <c r="W106" s="71">
        <f>IF(Table6[[#This Row],[NAMA BARANG]]="","",IF(Table6[[#This Row],[_1]]="ARTO MORO",MATCH(Table6[[#This Row],[NB BM_C_QTY+F]],Table2[Column2],0),MATCH(Table6[[#This Row],[NB BM_C_QTY+F]],GLOBAL[POINTER],0)))</f>
        <v>358</v>
      </c>
      <c r="X106" s="98" t="str">
        <f>INDEX([1]!db[NB BM],Table6[[#This Row],[//DB]])</f>
        <v>Bk Diari HL-32-1011</v>
      </c>
      <c r="Y106" s="98" t="str">
        <f>Table6[[#This Row],[QTY/ CTN]]</f>
        <v>96 PCS</v>
      </c>
    </row>
    <row r="107" spans="3:25">
      <c r="J107" t="s">
        <v>5477</v>
      </c>
      <c r="K107">
        <v>1</v>
      </c>
      <c r="L107">
        <v>96</v>
      </c>
      <c r="M107" t="s">
        <v>5300</v>
      </c>
      <c r="N107" s="97">
        <v>16500</v>
      </c>
      <c r="P107" t="s">
        <v>2042</v>
      </c>
      <c r="S107" s="98" t="str">
        <f>IF(S106="_1",Table6[[#This Row],[FAKTUR]],IF(Table6[[#This Row],[FAKTUR]]="",S106,Table6[[#This Row],[FAKTUR]]))</f>
        <v>UNTANA</v>
      </c>
      <c r="T10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diaryhl323014morningmemory32k128lbruntana</v>
      </c>
      <c r="U107" s="71">
        <f>IF(Table6[[#This Row],[CONCAT]]="","",MATCH(Table6[[#This Row],[CONCAT]],[1]!db[NB NOTA_C_F],0))</f>
        <v>243</v>
      </c>
      <c r="V107" s="98" t="str">
        <f>IF(Table6[[#This Row],[//DB]]="","",INDEX([1]!db[NB BM_C_QTY+F],Table6[[#This Row],[//DB]]))</f>
        <v>bkdiarihl32301496pcsuntana</v>
      </c>
      <c r="W107" s="71">
        <f>IF(Table6[[#This Row],[NAMA BARANG]]="","",IF(Table6[[#This Row],[_1]]="ARTO MORO",MATCH(Table6[[#This Row],[NB BM_C_QTY+F]],Table2[Column2],0),MATCH(Table6[[#This Row],[NB BM_C_QTY+F]],GLOBAL[POINTER],0)))</f>
        <v>359</v>
      </c>
      <c r="X107" s="98" t="str">
        <f>INDEX([1]!db[NB BM],Table6[[#This Row],[//DB]])</f>
        <v>Bk Diari HL-32-3014</v>
      </c>
      <c r="Y107" s="98" t="str">
        <f>Table6[[#This Row],[QTY/ CTN]]</f>
        <v>96 PCS</v>
      </c>
    </row>
    <row r="108" spans="3:25">
      <c r="J108" t="s">
        <v>5478</v>
      </c>
      <c r="K108">
        <v>1</v>
      </c>
      <c r="L108">
        <v>96</v>
      </c>
      <c r="M108" t="s">
        <v>5300</v>
      </c>
      <c r="N108" s="97">
        <v>16500</v>
      </c>
      <c r="P108" t="s">
        <v>2042</v>
      </c>
      <c r="S108" s="98" t="str">
        <f>IF(S107="_1",Table6[[#This Row],[FAKTUR]],IF(Table6[[#This Row],[FAKTUR]]="",S107,Table6[[#This Row],[FAKTUR]]))</f>
        <v>UNTANA</v>
      </c>
      <c r="T10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diaryhl323041moco32k128lbruntana</v>
      </c>
      <c r="U108" s="71">
        <f>IF(Table6[[#This Row],[CONCAT]]="","",MATCH(Table6[[#This Row],[CONCAT]],[1]!db[NB NOTA_C_F],0))</f>
        <v>244</v>
      </c>
      <c r="V108" s="98" t="str">
        <f>IF(Table6[[#This Row],[//DB]]="","",INDEX([1]!db[NB BM_C_QTY+F],Table6[[#This Row],[//DB]]))</f>
        <v>bkdiarihl32304196pcsuntana</v>
      </c>
      <c r="W108" s="71">
        <f>IF(Table6[[#This Row],[NAMA BARANG]]="","",IF(Table6[[#This Row],[_1]]="ARTO MORO",MATCH(Table6[[#This Row],[NB BM_C_QTY+F]],Table2[Column2],0),MATCH(Table6[[#This Row],[NB BM_C_QTY+F]],GLOBAL[POINTER],0)))</f>
        <v>360</v>
      </c>
      <c r="X108" s="98" t="str">
        <f>INDEX([1]!db[NB BM],Table6[[#This Row],[//DB]])</f>
        <v>Bk Diari HL-32-3041</v>
      </c>
      <c r="Y108" s="98" t="str">
        <f>Table6[[#This Row],[QTY/ CTN]]</f>
        <v>96 PCS</v>
      </c>
    </row>
    <row r="109" spans="3:25">
      <c r="J109" t="s">
        <v>5479</v>
      </c>
      <c r="K109">
        <v>1</v>
      </c>
      <c r="L109">
        <v>96</v>
      </c>
      <c r="M109" t="s">
        <v>5300</v>
      </c>
      <c r="N109" s="97">
        <v>16500</v>
      </c>
      <c r="P109" t="s">
        <v>2042</v>
      </c>
      <c r="S109" s="98" t="str">
        <f>IF(S108="_1",Table6[[#This Row],[FAKTUR]],IF(Table6[[#This Row],[FAKTUR]]="",S108,Table6[[#This Row],[FAKTUR]]))</f>
        <v>UNTANA</v>
      </c>
      <c r="T10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diaryhl323042flowertravel32k128lbruntana</v>
      </c>
      <c r="U109" s="71">
        <f>IF(Table6[[#This Row],[CONCAT]]="","",MATCH(Table6[[#This Row],[CONCAT]],[1]!db[NB NOTA_C_F],0))</f>
        <v>245</v>
      </c>
      <c r="V109" s="98" t="str">
        <f>IF(Table6[[#This Row],[//DB]]="","",INDEX([1]!db[NB BM_C_QTY+F],Table6[[#This Row],[//DB]]))</f>
        <v>bkdiarihl32304296pcsuntana</v>
      </c>
      <c r="W109" s="71">
        <f>IF(Table6[[#This Row],[NAMA BARANG]]="","",IF(Table6[[#This Row],[_1]]="ARTO MORO",MATCH(Table6[[#This Row],[NB BM_C_QTY+F]],Table2[Column2],0),MATCH(Table6[[#This Row],[NB BM_C_QTY+F]],GLOBAL[POINTER],0)))</f>
        <v>361</v>
      </c>
      <c r="X109" s="98" t="str">
        <f>INDEX([1]!db[NB BM],Table6[[#This Row],[//DB]])</f>
        <v>Bk Diari HL-32-3042</v>
      </c>
      <c r="Y109" s="98" t="str">
        <f>Table6[[#This Row],[QTY/ CTN]]</f>
        <v>96 PCS</v>
      </c>
    </row>
    <row r="110" spans="3:25">
      <c r="J110" t="s">
        <v>5480</v>
      </c>
      <c r="K110">
        <v>1</v>
      </c>
      <c r="L110">
        <v>96</v>
      </c>
      <c r="M110" t="s">
        <v>5300</v>
      </c>
      <c r="N110" s="97">
        <v>16500</v>
      </c>
      <c r="P110" t="s">
        <v>2042</v>
      </c>
      <c r="S110" s="98" t="str">
        <f>IF(S109="_1",Table6[[#This Row],[FAKTUR]],IF(Table6[[#This Row],[FAKTUR]]="",S109,Table6[[#This Row],[FAKTUR]]))</f>
        <v>UNTANA</v>
      </c>
      <c r="T11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diaryhl323045sweetmemory32k128lbruntana</v>
      </c>
      <c r="U110" s="71">
        <f>IF(Table6[[#This Row],[CONCAT]]="","",MATCH(Table6[[#This Row],[CONCAT]],[1]!db[NB NOTA_C_F],0))</f>
        <v>246</v>
      </c>
      <c r="V110" s="98" t="str">
        <f>IF(Table6[[#This Row],[//DB]]="","",INDEX([1]!db[NB BM_C_QTY+F],Table6[[#This Row],[//DB]]))</f>
        <v>bkdiarihl32304596pcsuntana</v>
      </c>
      <c r="W110" s="71">
        <f>IF(Table6[[#This Row],[NAMA BARANG]]="","",IF(Table6[[#This Row],[_1]]="ARTO MORO",MATCH(Table6[[#This Row],[NB BM_C_QTY+F]],Table2[Column2],0),MATCH(Table6[[#This Row],[NB BM_C_QTY+F]],GLOBAL[POINTER],0)))</f>
        <v>362</v>
      </c>
      <c r="X110" s="98" t="str">
        <f>INDEX([1]!db[NB BM],Table6[[#This Row],[//DB]])</f>
        <v>Bk Diari HL-32-3045</v>
      </c>
      <c r="Y110" s="98" t="str">
        <f>Table6[[#This Row],[QTY/ CTN]]</f>
        <v>96 PCS</v>
      </c>
    </row>
    <row r="111" spans="3:25">
      <c r="J111" t="s">
        <v>5481</v>
      </c>
      <c r="K111">
        <v>1</v>
      </c>
      <c r="L111">
        <v>96</v>
      </c>
      <c r="M111" t="s">
        <v>5300</v>
      </c>
      <c r="N111" s="97">
        <v>16500</v>
      </c>
      <c r="P111" t="s">
        <v>2042</v>
      </c>
      <c r="S111" s="98" t="str">
        <f>IF(S110="_1",Table6[[#This Row],[FAKTUR]],IF(Table6[[#This Row],[FAKTUR]]="",S110,Table6[[#This Row],[FAKTUR]]))</f>
        <v>UNTANA</v>
      </c>
      <c r="T11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diaryhl323046fairyland32k128lbruntana</v>
      </c>
      <c r="U111" s="71">
        <f>IF(Table6[[#This Row],[CONCAT]]="","",MATCH(Table6[[#This Row],[CONCAT]],[1]!db[NB NOTA_C_F],0))</f>
        <v>247</v>
      </c>
      <c r="V111" s="98" t="str">
        <f>IF(Table6[[#This Row],[//DB]]="","",INDEX([1]!db[NB BM_C_QTY+F],Table6[[#This Row],[//DB]]))</f>
        <v>bkdiarihl32304696pcsuntana</v>
      </c>
      <c r="W111" s="71">
        <f>IF(Table6[[#This Row],[NAMA BARANG]]="","",IF(Table6[[#This Row],[_1]]="ARTO MORO",MATCH(Table6[[#This Row],[NB BM_C_QTY+F]],Table2[Column2],0),MATCH(Table6[[#This Row],[NB BM_C_QTY+F]],GLOBAL[POINTER],0)))</f>
        <v>363</v>
      </c>
      <c r="X111" s="98" t="str">
        <f>INDEX([1]!db[NB BM],Table6[[#This Row],[//DB]])</f>
        <v>Bk Diari HL-32-3046</v>
      </c>
      <c r="Y111" s="98" t="str">
        <f>Table6[[#This Row],[QTY/ CTN]]</f>
        <v>96 PCS</v>
      </c>
    </row>
    <row r="112" spans="3:25">
      <c r="J112" t="s">
        <v>5482</v>
      </c>
      <c r="K112">
        <v>1</v>
      </c>
      <c r="L112">
        <v>96</v>
      </c>
      <c r="M112" t="s">
        <v>5300</v>
      </c>
      <c r="N112" s="97">
        <v>16500</v>
      </c>
      <c r="P112" t="s">
        <v>2042</v>
      </c>
      <c r="S112" s="98" t="str">
        <f>IF(S111="_1",Table6[[#This Row],[FAKTUR]],IF(Table6[[#This Row],[FAKTUR]]="",S111,Table6[[#This Row],[FAKTUR]]))</f>
        <v>UNTANA</v>
      </c>
      <c r="T11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diaryhl323047thevelvetrabbit32k128lbruntana</v>
      </c>
      <c r="U112" s="71">
        <f>IF(Table6[[#This Row],[CONCAT]]="","",MATCH(Table6[[#This Row],[CONCAT]],[1]!db[NB NOTA_C_F],0))</f>
        <v>248</v>
      </c>
      <c r="V112" s="98" t="str">
        <f>IF(Table6[[#This Row],[//DB]]="","",INDEX([1]!db[NB BM_C_QTY+F],Table6[[#This Row],[//DB]]))</f>
        <v>bkdiarihl32304796pcsuntana</v>
      </c>
      <c r="W112" s="71">
        <f>IF(Table6[[#This Row],[NAMA BARANG]]="","",IF(Table6[[#This Row],[_1]]="ARTO MORO",MATCH(Table6[[#This Row],[NB BM_C_QTY+F]],Table2[Column2],0),MATCH(Table6[[#This Row],[NB BM_C_QTY+F]],GLOBAL[POINTER],0)))</f>
        <v>364</v>
      </c>
      <c r="X112" s="98" t="str">
        <f>INDEX([1]!db[NB BM],Table6[[#This Row],[//DB]])</f>
        <v>Bk Diari HL-32-3047</v>
      </c>
      <c r="Y112" s="98" t="str">
        <f>Table6[[#This Row],[QTY/ CTN]]</f>
        <v>96 PCS</v>
      </c>
    </row>
    <row r="113" spans="3:25">
      <c r="J113" t="s">
        <v>5483</v>
      </c>
      <c r="K113">
        <v>1</v>
      </c>
      <c r="L113">
        <v>96</v>
      </c>
      <c r="M113" t="s">
        <v>5300</v>
      </c>
      <c r="N113" s="97">
        <v>16500</v>
      </c>
      <c r="P113" t="s">
        <v>2042</v>
      </c>
      <c r="S113" s="98" t="str">
        <f>IF(S112="_1",Table6[[#This Row],[FAKTUR]],IF(Table6[[#This Row],[FAKTUR]]="",S112,Table6[[#This Row],[FAKTUR]]))</f>
        <v>UNTANA</v>
      </c>
      <c r="T11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diaryhl323049spacetravel32k128lbruntana</v>
      </c>
      <c r="U113" s="71">
        <f>IF(Table6[[#This Row],[CONCAT]]="","",MATCH(Table6[[#This Row],[CONCAT]],[1]!db[NB NOTA_C_F],0))</f>
        <v>249</v>
      </c>
      <c r="V113" s="98" t="str">
        <f>IF(Table6[[#This Row],[//DB]]="","",INDEX([1]!db[NB BM_C_QTY+F],Table6[[#This Row],[//DB]]))</f>
        <v>bkdiarihl32304996pcsuntana</v>
      </c>
      <c r="W113" s="71">
        <f>IF(Table6[[#This Row],[NAMA BARANG]]="","",IF(Table6[[#This Row],[_1]]="ARTO MORO",MATCH(Table6[[#This Row],[NB BM_C_QTY+F]],Table2[Column2],0),MATCH(Table6[[#This Row],[NB BM_C_QTY+F]],GLOBAL[POINTER],0)))</f>
        <v>365</v>
      </c>
      <c r="X113" s="98" t="str">
        <f>INDEX([1]!db[NB BM],Table6[[#This Row],[//DB]])</f>
        <v>Bk Diari HL-32-3049</v>
      </c>
      <c r="Y113" s="98" t="str">
        <f>Table6[[#This Row],[QTY/ CTN]]</f>
        <v>96 PCS</v>
      </c>
    </row>
    <row r="114" spans="3:25">
      <c r="S114" s="98" t="str">
        <f>IF(S113="_1",Table6[[#This Row],[FAKTUR]],IF(Table6[[#This Row],[FAKTUR]]="",S113,Table6[[#This Row],[FAKTUR]]))</f>
        <v>UNTANA</v>
      </c>
      <c r="T11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14" s="71" t="str">
        <f>IF(Table6[[#This Row],[CONCAT]]="","",MATCH(Table6[[#This Row],[CONCAT]],[1]!db[NB NOTA_C_F],0))</f>
        <v/>
      </c>
      <c r="V114" s="98" t="str">
        <f>IF(Table6[[#This Row],[//DB]]="","",INDEX([1]!db[NB BM_C_QTY+F],Table6[[#This Row],[//DB]]))</f>
        <v/>
      </c>
      <c r="W114" s="71" t="str">
        <f>IF(Table6[[#This Row],[NAMA BARANG]]="","",IF(Table6[[#This Row],[_1]]="ARTO MORO",MATCH(Table6[[#This Row],[NB BM_C_QTY+F]],Table2[Column2],0),MATCH(Table6[[#This Row],[NB BM_C_QTY+F]],GLOBAL[POINTER],0)))</f>
        <v/>
      </c>
      <c r="X114" s="98" t="e">
        <f>INDEX([1]!db[NB BM],Table6[[#This Row],[//DB]])</f>
        <v>#VALUE!</v>
      </c>
      <c r="Y114" s="98">
        <f>Table6[[#This Row],[QTY/ CTN]]</f>
        <v>0</v>
      </c>
    </row>
    <row r="115" spans="3:25">
      <c r="C115" s="96">
        <v>45141</v>
      </c>
      <c r="D115" t="s">
        <v>5484</v>
      </c>
      <c r="E115" t="s">
        <v>5323</v>
      </c>
      <c r="F115" t="s">
        <v>5485</v>
      </c>
      <c r="H115" s="96">
        <v>45139</v>
      </c>
      <c r="J115" t="s">
        <v>5486</v>
      </c>
      <c r="K115">
        <v>2</v>
      </c>
      <c r="L115">
        <v>32</v>
      </c>
      <c r="M115" t="s">
        <v>5293</v>
      </c>
      <c r="N115" s="97">
        <v>120000</v>
      </c>
      <c r="P115" t="s">
        <v>2163</v>
      </c>
      <c r="S115" s="98" t="str">
        <f>IF(S114="_1",Table6[[#This Row],[FAKTUR]],IF(Table6[[#This Row],[FAKTUR]]="",S114,Table6[[#This Row],[FAKTUR]]))</f>
        <v>UNTANA</v>
      </c>
      <c r="T11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kojikosegitigano12untana</v>
      </c>
      <c r="U115" s="71">
        <f>IF(Table6[[#This Row],[CONCAT]]="","",MATCH(Table6[[#This Row],[CONCAT]],[1]!db[NB NOTA_C_F],0))</f>
        <v>1144</v>
      </c>
      <c r="V115" s="98" t="str">
        <f>IF(Table6[[#This Row],[//DB]]="","",INDEX([1]!db[NB BM_C_QTY+F],Table6[[#This Row],[//DB]]))</f>
        <v>garisanδkojikono1216lsnuntana</v>
      </c>
      <c r="W115" s="71">
        <f>IF(Table6[[#This Row],[NAMA BARANG]]="","",IF(Table6[[#This Row],[_1]]="ARTO MORO",MATCH(Table6[[#This Row],[NB BM_C_QTY+F]],Table2[Column2],0),MATCH(Table6[[#This Row],[NB BM_C_QTY+F]],GLOBAL[POINTER],0)))</f>
        <v>1370</v>
      </c>
      <c r="X115" s="98" t="str">
        <f>INDEX([1]!db[NB BM],Table6[[#This Row],[//DB]])</f>
        <v>Garisan Δ Kojiko no.12</v>
      </c>
      <c r="Y115" s="98" t="str">
        <f>Table6[[#This Row],[QTY/ CTN]]</f>
        <v>16 LSN</v>
      </c>
    </row>
    <row r="116" spans="3:25">
      <c r="J116" t="s">
        <v>5487</v>
      </c>
      <c r="K116">
        <v>1</v>
      </c>
      <c r="L116">
        <v>24</v>
      </c>
      <c r="M116" t="s">
        <v>5293</v>
      </c>
      <c r="N116" s="97">
        <v>67500</v>
      </c>
      <c r="P116" t="s">
        <v>2034</v>
      </c>
      <c r="S116" s="98" t="str">
        <f>IF(S115="_1",Table6[[#This Row],[FAKTUR]],IF(Table6[[#This Row],[FAKTUR]]="",S115,Table6[[#This Row],[FAKTUR]]))</f>
        <v>UNTANA</v>
      </c>
      <c r="T11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kojikosegitigano8untana</v>
      </c>
      <c r="U116" s="71">
        <f>IF(Table6[[#This Row],[CONCAT]]="","",MATCH(Table6[[#This Row],[CONCAT]],[1]!db[NB NOTA_C_F],0))</f>
        <v>1146</v>
      </c>
      <c r="V116" s="98" t="str">
        <f>IF(Table6[[#This Row],[//DB]]="","",INDEX([1]!db[NB BM_C_QTY+F],Table6[[#This Row],[//DB]]))</f>
        <v>garisanδkojikono824lsnuntana</v>
      </c>
      <c r="W116" s="71">
        <f>IF(Table6[[#This Row],[NAMA BARANG]]="","",IF(Table6[[#This Row],[_1]]="ARTO MORO",MATCH(Table6[[#This Row],[NB BM_C_QTY+F]],Table2[Column2],0),MATCH(Table6[[#This Row],[NB BM_C_QTY+F]],GLOBAL[POINTER],0)))</f>
        <v>1372</v>
      </c>
      <c r="X116" s="98" t="str">
        <f>INDEX([1]!db[NB BM],Table6[[#This Row],[//DB]])</f>
        <v>Garisan Δ Kojiko no.8</v>
      </c>
      <c r="Y116" s="98" t="str">
        <f>Table6[[#This Row],[QTY/ CTN]]</f>
        <v>24 LSN</v>
      </c>
    </row>
    <row r="117" spans="3:25">
      <c r="J117" t="s">
        <v>5488</v>
      </c>
      <c r="L117">
        <v>8</v>
      </c>
      <c r="M117" t="s">
        <v>5293</v>
      </c>
      <c r="N117" s="97">
        <v>85000</v>
      </c>
      <c r="S117" s="98" t="str">
        <f>IF(S116="_1",Table6[[#This Row],[FAKTUR]],IF(Table6[[#This Row],[FAKTUR]]="",S116,Table6[[#This Row],[FAKTUR]]))</f>
        <v>UNTANA</v>
      </c>
      <c r="T11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kojikosegitigano10untana</v>
      </c>
      <c r="U117" s="71">
        <f>IF(Table6[[#This Row],[CONCAT]]="","",MATCH(Table6[[#This Row],[CONCAT]],[1]!db[NB NOTA_C_F],0))</f>
        <v>1142</v>
      </c>
      <c r="V117" s="98" t="str">
        <f>IF(Table6[[#This Row],[//DB]]="","",INDEX([1]!db[NB BM_C_QTY+F],Table6[[#This Row],[//DB]]))</f>
        <v>garisanδkojikono1016lsnuntana</v>
      </c>
      <c r="W117" s="71">
        <f>IF(Table6[[#This Row],[NAMA BARANG]]="","",IF(Table6[[#This Row],[_1]]="ARTO MORO",MATCH(Table6[[#This Row],[NB BM_C_QTY+F]],Table2[Column2],0),MATCH(Table6[[#This Row],[NB BM_C_QTY+F]],GLOBAL[POINTER],0)))</f>
        <v>1369</v>
      </c>
      <c r="X117" s="98" t="str">
        <f>INDEX([1]!db[NB BM],Table6[[#This Row],[//DB]])</f>
        <v>Garisan Δ Kojiko no.10</v>
      </c>
      <c r="Y117" s="98">
        <f>Table6[[#This Row],[QTY/ CTN]]</f>
        <v>0</v>
      </c>
    </row>
    <row r="118" spans="3:25">
      <c r="J118" t="s">
        <v>5489</v>
      </c>
      <c r="L118">
        <v>16</v>
      </c>
      <c r="M118" t="s">
        <v>5490</v>
      </c>
      <c r="N118" s="97">
        <v>27500</v>
      </c>
      <c r="S118" s="98" t="str">
        <f>IF(S117="_1",Table6[[#This Row],[FAKTUR]],IF(Table6[[#This Row],[FAKTUR]]="",S117,Table6[[#This Row],[FAKTUR]]))</f>
        <v>UNTANA</v>
      </c>
      <c r="T11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enterwbb803untana</v>
      </c>
      <c r="U118" s="71">
        <f>IF(Table6[[#This Row],[CONCAT]]="","",MATCH(Table6[[#This Row],[CONCAT]],[1]!db[NB NOTA_C_F],0))</f>
        <v>2146</v>
      </c>
      <c r="V118" s="98" t="str">
        <f>IF(Table6[[#This Row],[//DB]]="","",INDEX([1]!db[NB BM_C_QTY+F],Table6[[#This Row],[//DB]]))</f>
        <v>penghapuswbenter803b48lsnuntana</v>
      </c>
      <c r="W118" s="71">
        <f>IF(Table6[[#This Row],[NAMA BARANG]]="","",IF(Table6[[#This Row],[_1]]="ARTO MORO",MATCH(Table6[[#This Row],[NB BM_C_QTY+F]],Table2[Column2],0),MATCH(Table6[[#This Row],[NB BM_C_QTY+F]],GLOBAL[POINTER],0)))</f>
        <v>2623</v>
      </c>
      <c r="X118" s="98" t="str">
        <f>INDEX([1]!db[NB BM],Table6[[#This Row],[//DB]])</f>
        <v>Penghapus W/B Enter 803 B</v>
      </c>
      <c r="Y118" s="98">
        <f>Table6[[#This Row],[QTY/ CTN]]</f>
        <v>0</v>
      </c>
    </row>
    <row r="119" spans="3:25">
      <c r="J119" t="s">
        <v>5491</v>
      </c>
      <c r="K119">
        <v>1</v>
      </c>
      <c r="L119">
        <v>500</v>
      </c>
      <c r="M119" t="s">
        <v>5382</v>
      </c>
      <c r="N119" s="97">
        <v>5800</v>
      </c>
      <c r="P119" t="s">
        <v>5086</v>
      </c>
      <c r="S119" s="98" t="str">
        <f>IF(S118="_1",Table6[[#This Row],[FAKTUR]],IF(Table6[[#This Row],[FAKTUR]]="",S118,Table6[[#This Row],[FAKTUR]]))</f>
        <v>UNTANA</v>
      </c>
      <c r="T11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dust344untana</v>
      </c>
      <c r="U119" s="71">
        <f>IF(Table6[[#This Row],[CONCAT]]="","",MATCH(Table6[[#This Row],[CONCAT]],[1]!db[NB NOTA_C_F],0))</f>
        <v>2371</v>
      </c>
      <c r="V119" s="98" t="str">
        <f>IF(Table6[[#This Row],[//DB]]="","",INDEX([1]!db[NB BM_C_QTY+F],Table6[[#This Row],[//DB]]))</f>
        <v>sampulrolldust344500roluntana</v>
      </c>
      <c r="W119" s="71">
        <f>IF(Table6[[#This Row],[NAMA BARANG]]="","",IF(Table6[[#This Row],[_1]]="ARTO MORO",MATCH(Table6[[#This Row],[NB BM_C_QTY+F]],Table2[Column2],0),MATCH(Table6[[#This Row],[NB BM_C_QTY+F]],GLOBAL[POINTER],0)))</f>
        <v>2819</v>
      </c>
      <c r="X119" s="98" t="str">
        <f>INDEX([1]!db[NB BM],Table6[[#This Row],[//DB]])</f>
        <v>Sampul Roll Dust 344</v>
      </c>
      <c r="Y119" s="98" t="str">
        <f>Table6[[#This Row],[QTY/ CTN]]</f>
        <v>500 ROL</v>
      </c>
    </row>
    <row r="120" spans="3:25">
      <c r="J120" t="s">
        <v>5492</v>
      </c>
      <c r="K120">
        <v>1</v>
      </c>
      <c r="L120">
        <v>500</v>
      </c>
      <c r="M120" t="s">
        <v>5382</v>
      </c>
      <c r="N120" s="97">
        <v>4700</v>
      </c>
      <c r="P120" t="s">
        <v>5086</v>
      </c>
      <c r="S120" s="98" t="str">
        <f>IF(S119="_1",Table6[[#This Row],[FAKTUR]],IF(Table6[[#This Row],[FAKTUR]]="",S119,Table6[[#This Row],[FAKTUR]]))</f>
        <v>UNTANA</v>
      </c>
      <c r="T12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dust254untana</v>
      </c>
      <c r="U120" s="71">
        <f>IF(Table6[[#This Row],[CONCAT]]="","",MATCH(Table6[[#This Row],[CONCAT]],[1]!db[NB NOTA_C_F],0))</f>
        <v>2370</v>
      </c>
      <c r="V120" s="98" t="str">
        <f>IF(Table6[[#This Row],[//DB]]="","",INDEX([1]!db[NB BM_C_QTY+F],Table6[[#This Row],[//DB]]))</f>
        <v>sampulrolldust254500roluntana</v>
      </c>
      <c r="W120" s="71">
        <f>IF(Table6[[#This Row],[NAMA BARANG]]="","",IF(Table6[[#This Row],[_1]]="ARTO MORO",MATCH(Table6[[#This Row],[NB BM_C_QTY+F]],Table2[Column2],0),MATCH(Table6[[#This Row],[NB BM_C_QTY+F]],GLOBAL[POINTER],0)))</f>
        <v>2818</v>
      </c>
      <c r="X120" s="98" t="str">
        <f>INDEX([1]!db[NB BM],Table6[[#This Row],[//DB]])</f>
        <v>Sampul Roll Dust 254</v>
      </c>
      <c r="Y120" s="98" t="str">
        <f>Table6[[#This Row],[QTY/ CTN]]</f>
        <v>500 ROL</v>
      </c>
    </row>
    <row r="121" spans="3:25">
      <c r="S121" s="98" t="str">
        <f>IF(S120="_1",Table6[[#This Row],[FAKTUR]],IF(Table6[[#This Row],[FAKTUR]]="",S120,Table6[[#This Row],[FAKTUR]]))</f>
        <v>UNTANA</v>
      </c>
      <c r="T12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21" s="71" t="str">
        <f>IF(Table6[[#This Row],[CONCAT]]="","",MATCH(Table6[[#This Row],[CONCAT]],[1]!db[NB NOTA_C_F],0))</f>
        <v/>
      </c>
      <c r="V121" s="98" t="str">
        <f>IF(Table6[[#This Row],[//DB]]="","",INDEX([1]!db[NB BM_C_QTY+F],Table6[[#This Row],[//DB]]))</f>
        <v/>
      </c>
      <c r="W121" s="71" t="str">
        <f>IF(Table6[[#This Row],[NAMA BARANG]]="","",IF(Table6[[#This Row],[_1]]="ARTO MORO",MATCH(Table6[[#This Row],[NB BM_C_QTY+F]],Table2[Column2],0),MATCH(Table6[[#This Row],[NB BM_C_QTY+F]],GLOBAL[POINTER],0)))</f>
        <v/>
      </c>
      <c r="X121" s="98" t="e">
        <f>INDEX([1]!db[NB BM],Table6[[#This Row],[//DB]])</f>
        <v>#VALUE!</v>
      </c>
      <c r="Y121" s="98">
        <f>Table6[[#This Row],[QTY/ CTN]]</f>
        <v>0</v>
      </c>
    </row>
    <row r="122" spans="3:25">
      <c r="D122" t="s">
        <v>5493</v>
      </c>
      <c r="E122" t="s">
        <v>5323</v>
      </c>
      <c r="H122" s="96">
        <v>45139</v>
      </c>
      <c r="J122" t="s">
        <v>5494</v>
      </c>
      <c r="K122">
        <v>23</v>
      </c>
      <c r="L122">
        <v>3312</v>
      </c>
      <c r="M122" t="s">
        <v>5293</v>
      </c>
      <c r="N122" s="97">
        <v>9750</v>
      </c>
      <c r="P122" t="s">
        <v>2108</v>
      </c>
      <c r="S122" s="98" t="str">
        <f>IF(S121="_1",Table6[[#This Row],[FAKTUR]],IF(Table6[[#This Row],[FAKTUR]]="",S121,Table6[[#This Row],[FAKTUR]]))</f>
        <v>UNTANA</v>
      </c>
      <c r="T12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gelpenodomeigp9933untana</v>
      </c>
      <c r="U122" s="71">
        <f>IF(Table6[[#This Row],[CONCAT]]="","",MATCH(Table6[[#This Row],[CONCAT]],[1]!db[NB NOTA_C_F],0))</f>
        <v>682</v>
      </c>
      <c r="V122" s="98" t="str">
        <f>IF(Table6[[#This Row],[//DB]]="","",INDEX([1]!db[NB BM_C_QTY+F],Table6[[#This Row],[//DB]]))</f>
        <v>bpodomeigp9333144lsnuntana</v>
      </c>
      <c r="W122" s="71">
        <f>IF(Table6[[#This Row],[NAMA BARANG]]="","",IF(Table6[[#This Row],[_1]]="ARTO MORO",MATCH(Table6[[#This Row],[NB BM_C_QTY+F]],Table2[Column2],0),MATCH(Table6[[#This Row],[NB BM_C_QTY+F]],GLOBAL[POINTER],0)))</f>
        <v>742</v>
      </c>
      <c r="X122" s="98" t="str">
        <f>INDEX([1]!db[NB BM],Table6[[#This Row],[//DB]])</f>
        <v>Bp Odomei GP-9333</v>
      </c>
      <c r="Y122" s="98" t="str">
        <f>Table6[[#This Row],[QTY/ CTN]]</f>
        <v>144 LSN</v>
      </c>
    </row>
    <row r="123" spans="3:25">
      <c r="J123" t="s">
        <v>5495</v>
      </c>
      <c r="K123">
        <v>1</v>
      </c>
      <c r="L123">
        <v>144</v>
      </c>
      <c r="M123" t="s">
        <v>5293</v>
      </c>
      <c r="N123" s="97">
        <v>9750</v>
      </c>
      <c r="P123" t="s">
        <v>2108</v>
      </c>
      <c r="S123" s="98" t="str">
        <f>IF(S122="_1",Table6[[#This Row],[FAKTUR]],IF(Table6[[#This Row],[FAKTUR]]="",S122,Table6[[#This Row],[FAKTUR]]))</f>
        <v>UNTANA</v>
      </c>
      <c r="T12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gelpenodomeigp9905untana</v>
      </c>
      <c r="U123" s="71">
        <f>IF(Table6[[#This Row],[CONCAT]]="","",MATCH(Table6[[#This Row],[CONCAT]],[1]!db[NB NOTA_C_F],0))</f>
        <v>681</v>
      </c>
      <c r="V123" s="98" t="str">
        <f>IF(Table6[[#This Row],[//DB]]="","",INDEX([1]!db[NB BM_C_QTY+F],Table6[[#This Row],[//DB]]))</f>
        <v>bpodomeigp0906144lsnuntana</v>
      </c>
      <c r="W123" s="71">
        <f>IF(Table6[[#This Row],[NAMA BARANG]]="","",IF(Table6[[#This Row],[_1]]="ARTO MORO",MATCH(Table6[[#This Row],[NB BM_C_QTY+F]],Table2[Column2],0),MATCH(Table6[[#This Row],[NB BM_C_QTY+F]],GLOBAL[POINTER],0)))</f>
        <v>741</v>
      </c>
      <c r="X123" s="98" t="str">
        <f>INDEX([1]!db[NB BM],Table6[[#This Row],[//DB]])</f>
        <v>Bp Odomei GP-0906</v>
      </c>
      <c r="Y123" s="98" t="str">
        <f>Table6[[#This Row],[QTY/ CTN]]</f>
        <v>144 LSN</v>
      </c>
    </row>
    <row r="124" spans="3:25">
      <c r="J124" t="s">
        <v>5496</v>
      </c>
      <c r="K124">
        <v>9</v>
      </c>
      <c r="L124">
        <v>1296</v>
      </c>
      <c r="M124" t="s">
        <v>5293</v>
      </c>
      <c r="N124" s="97">
        <v>9750</v>
      </c>
      <c r="P124" t="s">
        <v>2108</v>
      </c>
      <c r="S124" s="98" t="str">
        <f>IF(S123="_1",Table6[[#This Row],[FAKTUR]],IF(Table6[[#This Row],[FAKTUR]]="",S123,Table6[[#This Row],[FAKTUR]]))</f>
        <v>UNTANA</v>
      </c>
      <c r="T12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gelpenodomeigp9932untana</v>
      </c>
      <c r="U124" s="71">
        <f>IF(Table6[[#This Row],[CONCAT]]="","",MATCH(Table6[[#This Row],[CONCAT]],[1]!db[NB NOTA_C_F],0))</f>
        <v>683</v>
      </c>
      <c r="V124" s="98" t="str">
        <f>IF(Table6[[#This Row],[//DB]]="","",INDEX([1]!db[NB BM_C_QTY+F],Table6[[#This Row],[//DB]]))</f>
        <v>bpodomeigp9932144lsnuntana</v>
      </c>
      <c r="W124" s="71">
        <f>IF(Table6[[#This Row],[NAMA BARANG]]="","",IF(Table6[[#This Row],[_1]]="ARTO MORO",MATCH(Table6[[#This Row],[NB BM_C_QTY+F]],Table2[Column2],0),MATCH(Table6[[#This Row],[NB BM_C_QTY+F]],GLOBAL[POINTER],0)))</f>
        <v>743</v>
      </c>
      <c r="X124" s="98" t="str">
        <f>INDEX([1]!db[NB BM],Table6[[#This Row],[//DB]])</f>
        <v>Bp Odomei Gp-9932</v>
      </c>
      <c r="Y124" s="98" t="str">
        <f>Table6[[#This Row],[QTY/ CTN]]</f>
        <v>144 LSN</v>
      </c>
    </row>
    <row r="125" spans="3:25">
      <c r="J125" t="s">
        <v>5496</v>
      </c>
      <c r="L125">
        <v>143</v>
      </c>
      <c r="M125" t="s">
        <v>5293</v>
      </c>
      <c r="N125" s="97">
        <v>9750</v>
      </c>
      <c r="P125" t="s">
        <v>2108</v>
      </c>
      <c r="S125" s="98" t="str">
        <f>IF(S124="_1",Table6[[#This Row],[FAKTUR]],IF(Table6[[#This Row],[FAKTUR]]="",S124,Table6[[#This Row],[FAKTUR]]))</f>
        <v>UNTANA</v>
      </c>
      <c r="T12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gelpenodomeigp9932untana</v>
      </c>
      <c r="U125" s="71">
        <f>IF(Table6[[#This Row],[CONCAT]]="","",MATCH(Table6[[#This Row],[CONCAT]],[1]!db[NB NOTA_C_F],0))</f>
        <v>683</v>
      </c>
      <c r="V125" s="98" t="str">
        <f>IF(Table6[[#This Row],[//DB]]="","",INDEX([1]!db[NB BM_C_QTY+F],Table6[[#This Row],[//DB]]))</f>
        <v>bpodomeigp9932144lsnuntana</v>
      </c>
      <c r="W125" s="71">
        <f>IF(Table6[[#This Row],[NAMA BARANG]]="","",IF(Table6[[#This Row],[_1]]="ARTO MORO",MATCH(Table6[[#This Row],[NB BM_C_QTY+F]],Table2[Column2],0),MATCH(Table6[[#This Row],[NB BM_C_QTY+F]],GLOBAL[POINTER],0)))</f>
        <v>743</v>
      </c>
      <c r="X125" s="98" t="str">
        <f>INDEX([1]!db[NB BM],Table6[[#This Row],[//DB]])</f>
        <v>Bp Odomei Gp-9932</v>
      </c>
      <c r="Y125" s="98" t="str">
        <f>Table6[[#This Row],[QTY/ CTN]]</f>
        <v>144 LSN</v>
      </c>
    </row>
    <row r="126" spans="3:25">
      <c r="S126" s="98" t="str">
        <f>IF(S125="_1",Table6[[#This Row],[FAKTUR]],IF(Table6[[#This Row],[FAKTUR]]="",S125,Table6[[#This Row],[FAKTUR]]))</f>
        <v>UNTANA</v>
      </c>
      <c r="T12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26" s="71" t="str">
        <f>IF(Table6[[#This Row],[CONCAT]]="","",MATCH(Table6[[#This Row],[CONCAT]],[1]!db[NB NOTA_C_F],0))</f>
        <v/>
      </c>
      <c r="V126" s="98" t="str">
        <f>IF(Table6[[#This Row],[//DB]]="","",INDEX([1]!db[NB BM_C_QTY+F],Table6[[#This Row],[//DB]]))</f>
        <v/>
      </c>
      <c r="W126" s="71" t="str">
        <f>IF(Table6[[#This Row],[NAMA BARANG]]="","",IF(Table6[[#This Row],[_1]]="ARTO MORO",MATCH(Table6[[#This Row],[NB BM_C_QTY+F]],Table2[Column2],0),MATCH(Table6[[#This Row],[NB BM_C_QTY+F]],GLOBAL[POINTER],0)))</f>
        <v/>
      </c>
      <c r="X126" s="98" t="e">
        <f>INDEX([1]!db[NB BM],Table6[[#This Row],[//DB]])</f>
        <v>#VALUE!</v>
      </c>
      <c r="Y126" s="98">
        <f>Table6[[#This Row],[QTY/ CTN]]</f>
        <v>0</v>
      </c>
    </row>
    <row r="127" spans="3:25">
      <c r="C127" s="96">
        <v>45142</v>
      </c>
      <c r="D127" t="s">
        <v>5497</v>
      </c>
      <c r="E127" t="s">
        <v>5323</v>
      </c>
      <c r="F127" t="s">
        <v>5498</v>
      </c>
      <c r="H127" s="96">
        <v>45139</v>
      </c>
      <c r="J127" t="s">
        <v>5499</v>
      </c>
      <c r="K127">
        <v>7</v>
      </c>
      <c r="L127">
        <v>1680</v>
      </c>
      <c r="M127" t="s">
        <v>5300</v>
      </c>
      <c r="N127" s="97">
        <v>5300</v>
      </c>
      <c r="P127" t="s">
        <v>2158</v>
      </c>
      <c r="S127" s="98" t="str">
        <f>IF(S126="_1",Table6[[#This Row],[FAKTUR]],IF(Table6[[#This Row],[FAKTUR]]="",S126,Table6[[#This Row],[FAKTUR]]))</f>
        <v>UNTANA</v>
      </c>
      <c r="T127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refilgeles220btsuntana</v>
      </c>
      <c r="U127" s="71">
        <f>IF(Table6[[#This Row],[CONCAT]]="","",MATCH(Table6[[#This Row],[CONCAT]],[1]!db[NB NOTA_C_F],0))</f>
        <v>2353</v>
      </c>
      <c r="V127" s="98" t="str">
        <f>IF(Table6[[#This Row],[//DB]]="","",INDEX([1]!db[NB BM_C_QTY+F],Table6[[#This Row],[//DB]]))</f>
        <v>isigeles220bts240pcsuntana</v>
      </c>
      <c r="W127" s="71">
        <f>IF(Table6[[#This Row],[NAMA BARANG]]="","",IF(Table6[[#This Row],[_1]]="ARTO MORO",MATCH(Table6[[#This Row],[NB BM_C_QTY+F]],Table2[Column2],0),MATCH(Table6[[#This Row],[NB BM_C_QTY+F]],GLOBAL[POINTER],0)))</f>
        <v>1506</v>
      </c>
      <c r="X127" s="98" t="str">
        <f>INDEX([1]!db[NB BM],Table6[[#This Row],[//DB]])</f>
        <v>Isi Gel ES-220 BTS</v>
      </c>
      <c r="Y127" s="98" t="str">
        <f>Table6[[#This Row],[QTY/ CTN]]</f>
        <v>240 PCS</v>
      </c>
    </row>
    <row r="128" spans="3:25">
      <c r="J128" t="s">
        <v>5500</v>
      </c>
      <c r="K128">
        <v>7</v>
      </c>
      <c r="L128">
        <v>1680</v>
      </c>
      <c r="M128" t="s">
        <v>5300</v>
      </c>
      <c r="N128" s="97">
        <v>5300</v>
      </c>
      <c r="P128" t="s">
        <v>2158</v>
      </c>
      <c r="S128" s="98" t="str">
        <f>IF(S127="_1",Table6[[#This Row],[FAKTUR]],IF(Table6[[#This Row],[FAKTUR]]="",S127,Table6[[#This Row],[FAKTUR]]))</f>
        <v>UNTANA</v>
      </c>
      <c r="T128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refilgeles222doraemonuntana</v>
      </c>
      <c r="U128" s="71">
        <f>IF(Table6[[#This Row],[CONCAT]]="","",MATCH(Table6[[#This Row],[CONCAT]],[1]!db[NB NOTA_C_F],0))</f>
        <v>2354</v>
      </c>
      <c r="V128" s="98" t="str">
        <f>IF(Table6[[#This Row],[//DB]]="","",INDEX([1]!db[NB BM_C_QTY+F],Table6[[#This Row],[//DB]]))</f>
        <v>isigeles222doraemon240pcsuntana</v>
      </c>
      <c r="W128" s="71">
        <f>IF(Table6[[#This Row],[NAMA BARANG]]="","",IF(Table6[[#This Row],[_1]]="ARTO MORO",MATCH(Table6[[#This Row],[NB BM_C_QTY+F]],Table2[Column2],0),MATCH(Table6[[#This Row],[NB BM_C_QTY+F]],GLOBAL[POINTER],0)))</f>
        <v>1507</v>
      </c>
      <c r="X128" s="98" t="str">
        <f>INDEX([1]!db[NB BM],Table6[[#This Row],[//DB]])</f>
        <v>Isi Gel ES-222 Doraemon</v>
      </c>
      <c r="Y128" s="98" t="str">
        <f>Table6[[#This Row],[QTY/ CTN]]</f>
        <v>240 PCS</v>
      </c>
    </row>
    <row r="129" spans="3:25">
      <c r="J129" t="s">
        <v>5501</v>
      </c>
      <c r="K129">
        <v>7</v>
      </c>
      <c r="L129">
        <v>1680</v>
      </c>
      <c r="M129" t="s">
        <v>5300</v>
      </c>
      <c r="N129" s="97">
        <v>5300</v>
      </c>
      <c r="P129" t="s">
        <v>2158</v>
      </c>
      <c r="S129" s="98" t="str">
        <f>IF(S128="_1",Table6[[#This Row],[FAKTUR]],IF(Table6[[#This Row],[FAKTUR]]="",S128,Table6[[#This Row],[FAKTUR]]))</f>
        <v>UNTANA</v>
      </c>
      <c r="T129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refilgeles226sanriountana</v>
      </c>
      <c r="U129" s="71">
        <f>IF(Table6[[#This Row],[CONCAT]]="","",MATCH(Table6[[#This Row],[CONCAT]],[1]!db[NB NOTA_C_F],0))</f>
        <v>2357</v>
      </c>
      <c r="V129" s="98" t="str">
        <f>IF(Table6[[#This Row],[//DB]]="","",INDEX([1]!db[NB BM_C_QTY+F],Table6[[#This Row],[//DB]]))</f>
        <v>isigeles226sanrio240pcsuntana</v>
      </c>
      <c r="W129" s="71">
        <f>IF(Table6[[#This Row],[NAMA BARANG]]="","",IF(Table6[[#This Row],[_1]]="ARTO MORO",MATCH(Table6[[#This Row],[NB BM_C_QTY+F]],Table2[Column2],0),MATCH(Table6[[#This Row],[NB BM_C_QTY+F]],GLOBAL[POINTER],0)))</f>
        <v>1510</v>
      </c>
      <c r="X129" s="98" t="str">
        <f>INDEX([1]!db[NB BM],Table6[[#This Row],[//DB]])</f>
        <v>Isi Gel ES-226 Sanrio</v>
      </c>
      <c r="Y129" s="98" t="str">
        <f>Table6[[#This Row],[QTY/ CTN]]</f>
        <v>240 PCS</v>
      </c>
    </row>
    <row r="130" spans="3:25">
      <c r="J130" t="s">
        <v>5502</v>
      </c>
      <c r="K130">
        <v>7</v>
      </c>
      <c r="L130">
        <v>1680</v>
      </c>
      <c r="M130" t="s">
        <v>5300</v>
      </c>
      <c r="N130" s="97">
        <v>5300</v>
      </c>
      <c r="P130" t="s">
        <v>2158</v>
      </c>
      <c r="S130" s="98" t="str">
        <f>IF(S129="_1",Table6[[#This Row],[FAKTUR]],IF(Table6[[#This Row],[FAKTUR]]="",S129,Table6[[#This Row],[FAKTUR]]))</f>
        <v>UNTANA</v>
      </c>
      <c r="T130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refilgeles227tayountana</v>
      </c>
      <c r="U130" s="71">
        <f>IF(Table6[[#This Row],[CONCAT]]="","",MATCH(Table6[[#This Row],[CONCAT]],[1]!db[NB NOTA_C_F],0))</f>
        <v>2358</v>
      </c>
      <c r="V130" s="98" t="str">
        <f>IF(Table6[[#This Row],[//DB]]="","",INDEX([1]!db[NB BM_C_QTY+F],Table6[[#This Row],[//DB]]))</f>
        <v>isigeles227tayo240pcsuntana</v>
      </c>
      <c r="W130" s="71">
        <f>IF(Table6[[#This Row],[NAMA BARANG]]="","",IF(Table6[[#This Row],[_1]]="ARTO MORO",MATCH(Table6[[#This Row],[NB BM_C_QTY+F]],Table2[Column2],0),MATCH(Table6[[#This Row],[NB BM_C_QTY+F]],GLOBAL[POINTER],0)))</f>
        <v>1511</v>
      </c>
      <c r="X130" s="98" t="str">
        <f>INDEX([1]!db[NB BM],Table6[[#This Row],[//DB]])</f>
        <v>Isi Gel ES-227 Tayo</v>
      </c>
      <c r="Y130" s="98" t="str">
        <f>Table6[[#This Row],[QTY/ CTN]]</f>
        <v>240 PCS</v>
      </c>
    </row>
    <row r="131" spans="3:25">
      <c r="J131" t="s">
        <v>5503</v>
      </c>
      <c r="K131">
        <v>7</v>
      </c>
      <c r="L131">
        <v>1680</v>
      </c>
      <c r="M131" t="s">
        <v>5300</v>
      </c>
      <c r="N131" s="97">
        <v>5300</v>
      </c>
      <c r="P131" t="s">
        <v>2158</v>
      </c>
      <c r="S131" s="98" t="str">
        <f>IF(S130="_1",Table6[[#This Row],[FAKTUR]],IF(Table6[[#This Row],[FAKTUR]]="",S130,Table6[[#This Row],[FAKTUR]]))</f>
        <v>UNTANA</v>
      </c>
      <c r="T131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refilgeles228suoerherountana</v>
      </c>
      <c r="U131" s="71">
        <f>IF(Table6[[#This Row],[CONCAT]]="","",MATCH(Table6[[#This Row],[CONCAT]],[1]!db[NB NOTA_C_F],0))</f>
        <v>2359</v>
      </c>
      <c r="V131" s="98" t="str">
        <f>IF(Table6[[#This Row],[//DB]]="","",INDEX([1]!db[NB BM_C_QTY+F],Table6[[#This Row],[//DB]]))</f>
        <v>isigeles228superheroes240pcsuntana</v>
      </c>
      <c r="W131" s="71">
        <f>IF(Table6[[#This Row],[NAMA BARANG]]="","",IF(Table6[[#This Row],[_1]]="ARTO MORO",MATCH(Table6[[#This Row],[NB BM_C_QTY+F]],Table2[Column2],0),MATCH(Table6[[#This Row],[NB BM_C_QTY+F]],GLOBAL[POINTER],0)))</f>
        <v>1512</v>
      </c>
      <c r="X131" s="98" t="str">
        <f>INDEX([1]!db[NB BM],Table6[[#This Row],[//DB]])</f>
        <v>Isi Gel ES-228 Super Heroes</v>
      </c>
      <c r="Y131" s="98" t="str">
        <f>Table6[[#This Row],[QTY/ CTN]]</f>
        <v>240 PCS</v>
      </c>
    </row>
    <row r="132" spans="3:25">
      <c r="J132" t="s">
        <v>5504</v>
      </c>
      <c r="K132">
        <v>7</v>
      </c>
      <c r="L132">
        <v>1680</v>
      </c>
      <c r="M132" t="s">
        <v>5300</v>
      </c>
      <c r="N132" s="97">
        <v>5300</v>
      </c>
      <c r="P132" t="s">
        <v>2158</v>
      </c>
      <c r="S132" s="98" t="str">
        <f>IF(S131="_1",Table6[[#This Row],[FAKTUR]],IF(Table6[[#This Row],[FAKTUR]]="",S131,Table6[[#This Row],[FAKTUR]]))</f>
        <v>UNTANA</v>
      </c>
      <c r="T132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refilgeles230dinountana</v>
      </c>
      <c r="U132" s="71">
        <f>IF(Table6[[#This Row],[CONCAT]]="","",MATCH(Table6[[#This Row],[CONCAT]],[1]!db[NB NOTA_C_F],0))</f>
        <v>2360</v>
      </c>
      <c r="V132" s="98" t="str">
        <f>IF(Table6[[#This Row],[//DB]]="","",INDEX([1]!db[NB BM_C_QTY+F],Table6[[#This Row],[//DB]]))</f>
        <v>isigeles230dino240pcsuntana</v>
      </c>
      <c r="W132" s="71">
        <f>IF(Table6[[#This Row],[NAMA BARANG]]="","",IF(Table6[[#This Row],[_1]]="ARTO MORO",MATCH(Table6[[#This Row],[NB BM_C_QTY+F]],Table2[Column2],0),MATCH(Table6[[#This Row],[NB BM_C_QTY+F]],GLOBAL[POINTER],0)))</f>
        <v>1513</v>
      </c>
      <c r="X132" s="98" t="str">
        <f>INDEX([1]!db[NB BM],Table6[[#This Row],[//DB]])</f>
        <v>Isi Gel ES-230 Dino</v>
      </c>
      <c r="Y132" s="98" t="str">
        <f>Table6[[#This Row],[QTY/ CTN]]</f>
        <v>240 PCS</v>
      </c>
    </row>
    <row r="133" spans="3:25">
      <c r="J133" t="s">
        <v>5505</v>
      </c>
      <c r="K133">
        <v>4</v>
      </c>
      <c r="L133">
        <v>960</v>
      </c>
      <c r="M133" t="s">
        <v>5300</v>
      </c>
      <c r="N133" s="97">
        <v>5300</v>
      </c>
      <c r="P133" t="s">
        <v>2158</v>
      </c>
      <c r="S133" s="98" t="str">
        <f>IF(S132="_1",Table6[[#This Row],[FAKTUR]],IF(Table6[[#This Row],[FAKTUR]]="",S132,Table6[[#This Row],[FAKTUR]]))</f>
        <v>UNTANA</v>
      </c>
      <c r="T133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refilgeles223223untana</v>
      </c>
      <c r="U133" s="71">
        <f>IF(Table6[[#This Row],[CONCAT]]="","",MATCH(Table6[[#This Row],[CONCAT]],[1]!db[NB NOTA_C_F],0))</f>
        <v>2355</v>
      </c>
      <c r="V133" s="98" t="str">
        <f>IF(Table6[[#This Row],[//DB]]="","",INDEX([1]!db[NB BM_C_QTY+F],Table6[[#This Row],[//DB]]))</f>
        <v>isigeles223240pcsuntana</v>
      </c>
      <c r="W133" s="71">
        <f>IF(Table6[[#This Row],[NAMA BARANG]]="","",IF(Table6[[#This Row],[_1]]="ARTO MORO",MATCH(Table6[[#This Row],[NB BM_C_QTY+F]],Table2[Column2],0),MATCH(Table6[[#This Row],[NB BM_C_QTY+F]],GLOBAL[POINTER],0)))</f>
        <v>1508</v>
      </c>
      <c r="X133" s="98" t="str">
        <f>INDEX([1]!db[NB BM],Table6[[#This Row],[//DB]])</f>
        <v>Isi Gel ES-223</v>
      </c>
      <c r="Y133" s="98" t="str">
        <f>Table6[[#This Row],[QTY/ CTN]]</f>
        <v>240 PCS</v>
      </c>
    </row>
    <row r="134" spans="3:25">
      <c r="J134" t="s">
        <v>5506</v>
      </c>
      <c r="K134">
        <v>4</v>
      </c>
      <c r="L134">
        <v>960</v>
      </c>
      <c r="M134" t="s">
        <v>5300</v>
      </c>
      <c r="N134" s="97">
        <v>5300</v>
      </c>
      <c r="P134" t="s">
        <v>2158</v>
      </c>
      <c r="S134" s="98" t="str">
        <f>IF(S133="_1",Table6[[#This Row],[FAKTUR]],IF(Table6[[#This Row],[FAKTUR]]="",S133,Table6[[#This Row],[FAKTUR]]))</f>
        <v>UNTANA</v>
      </c>
      <c r="T134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refilgeles225unicornuntana</v>
      </c>
      <c r="U134" s="71">
        <f>IF(Table6[[#This Row],[CONCAT]]="","",MATCH(Table6[[#This Row],[CONCAT]],[1]!db[NB NOTA_C_F],0))</f>
        <v>2356</v>
      </c>
      <c r="V134" s="98" t="str">
        <f>IF(Table6[[#This Row],[//DB]]="","",INDEX([1]!db[NB BM_C_QTY+F],Table6[[#This Row],[//DB]]))</f>
        <v>isigeles225unicorn240pcsuntana</v>
      </c>
      <c r="W134" s="71">
        <f>IF(Table6[[#This Row],[NAMA BARANG]]="","",IF(Table6[[#This Row],[_1]]="ARTO MORO",MATCH(Table6[[#This Row],[NB BM_C_QTY+F]],Table2[Column2],0),MATCH(Table6[[#This Row],[NB BM_C_QTY+F]],GLOBAL[POINTER],0)))</f>
        <v>1509</v>
      </c>
      <c r="X134" s="98" t="str">
        <f>INDEX([1]!db[NB BM],Table6[[#This Row],[//DB]])</f>
        <v>Isi Gel ES-225 Unicorn</v>
      </c>
      <c r="Y134" s="98" t="str">
        <f>Table6[[#This Row],[QTY/ CTN]]</f>
        <v>240 PCS</v>
      </c>
    </row>
    <row r="135" spans="3:25">
      <c r="S135" s="98" t="str">
        <f>IF(S134="_1",Table6[[#This Row],[FAKTUR]],IF(Table6[[#This Row],[FAKTUR]]="",S134,Table6[[#This Row],[FAKTUR]]))</f>
        <v>UNTANA</v>
      </c>
      <c r="T135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/>
      </c>
      <c r="U135" s="71" t="str">
        <f>IF(Table6[[#This Row],[CONCAT]]="","",MATCH(Table6[[#This Row],[CONCAT]],[1]!db[NB NOTA_C_F],0))</f>
        <v/>
      </c>
      <c r="V135" s="98" t="str">
        <f>IF(Table6[[#This Row],[//DB]]="","",INDEX([1]!db[NB BM_C_QTY+F],Table6[[#This Row],[//DB]]))</f>
        <v/>
      </c>
      <c r="W135" s="71" t="str">
        <f>IF(Table6[[#This Row],[NAMA BARANG]]="","",IF(Table6[[#This Row],[_1]]="ARTO MORO",MATCH(Table6[[#This Row],[NB BM_C_QTY+F]],Table2[Column2],0),MATCH(Table6[[#This Row],[NB BM_C_QTY+F]],GLOBAL[POINTER],0)))</f>
        <v/>
      </c>
      <c r="X135" s="98" t="e">
        <f>INDEX([1]!db[NB BM],Table6[[#This Row],[//DB]])</f>
        <v>#VALUE!</v>
      </c>
      <c r="Y135" s="98">
        <f>Table6[[#This Row],[QTY/ CTN]]</f>
        <v>0</v>
      </c>
    </row>
    <row r="136" spans="3:25">
      <c r="C136" s="96">
        <v>45141</v>
      </c>
      <c r="D136" t="s">
        <v>5507</v>
      </c>
      <c r="E136" t="s">
        <v>5323</v>
      </c>
      <c r="F136" t="s">
        <v>5508</v>
      </c>
      <c r="H136" s="96">
        <v>45136</v>
      </c>
      <c r="J136" t="s">
        <v>5509</v>
      </c>
      <c r="K136">
        <v>2</v>
      </c>
      <c r="L136">
        <v>540</v>
      </c>
      <c r="M136" t="s">
        <v>5295</v>
      </c>
      <c r="N136" s="97">
        <v>6500</v>
      </c>
      <c r="P136" t="s">
        <v>5510</v>
      </c>
      <c r="S136" s="98" t="str">
        <f>IF(S135="_1",Table6[[#This Row],[FAKTUR]],IF(Table6[[#This Row],[FAKTUR]]="",S135,Table6[[#This Row],[FAKTUR]]))</f>
        <v>UNTANA</v>
      </c>
      <c r="T136" s="98" t="str">
        <f>IF(Table6[[#This Row],[NAMA BARANG]]="","",LOWER(SUBSTITUTE(SUBSTITUTE(SUBSTITUTE(SUBSTITUTE(SUBSTITUTE(SUBSTITUTE(SUBSTITUTE(SUBSTITUTE(SUBSTITUTE(Table6[[#This Row],[NAMA BARANG]]&amp;Table6[[#This Row],[_1]]," ",),".",""),"-",""),"(",""),")",""),",",""),"/",""),"""",""),"+","")))</f>
        <v>kertascrepepotkreasikoalamerahputihuntana</v>
      </c>
      <c r="U136" s="71">
        <f>IF(Table6[[#This Row],[CONCAT]]="","",MATCH(Table6[[#This Row],[CONCAT]],[1]!db[NB NOTA_C_F],0))</f>
        <v>1403</v>
      </c>
      <c r="V136" s="98" t="str">
        <f>IF(Table6[[#This Row],[//DB]]="","",INDEX([1]!db[NB BM_C_QTY+F],Table6[[#This Row],[//DB]]))</f>
        <v>kertaskrepkoalamix270pakuntana</v>
      </c>
      <c r="W136" s="71">
        <f>IF(Table6[[#This Row],[NAMA BARANG]]="","",IF(Table6[[#This Row],[_1]]="ARTO MORO",MATCH(Table6[[#This Row],[NB BM_C_QTY+F]],Table2[Column2],0),MATCH(Table6[[#This Row],[NB BM_C_QTY+F]],GLOBAL[POINTER],0)))</f>
        <v>1652</v>
      </c>
      <c r="X136" s="98" t="str">
        <f>INDEX([1]!db[NB BM],Table6[[#This Row],[//DB]])</f>
        <v>Kertas Krep Koala Mix</v>
      </c>
      <c r="Y136" s="98" t="str">
        <f>Table6[[#This Row],[QTY/ CTN]]</f>
        <v>270 PAK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topLeftCell="A125" zoomScale="85" zoomScaleNormal="85" workbookViewId="0">
      <selection activeCell="C129" sqref="C129"/>
    </sheetView>
  </sheetViews>
  <sheetFormatPr defaultRowHeight="15"/>
  <cols>
    <col min="2" max="2" width="3" customWidth="1"/>
    <col min="3" max="3" width="30.5703125" bestFit="1" customWidth="1"/>
    <col min="4" max="4" width="14.85546875" style="92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2" t="s">
        <v>3</v>
      </c>
      <c r="E2" t="s">
        <v>4</v>
      </c>
      <c r="F2" t="s">
        <v>5220</v>
      </c>
      <c r="G2" t="s">
        <v>5219</v>
      </c>
      <c r="H2" t="s">
        <v>5218</v>
      </c>
      <c r="I2" t="s">
        <v>5229</v>
      </c>
      <c r="J2" t="s">
        <v>5033</v>
      </c>
      <c r="K2" t="s">
        <v>4503</v>
      </c>
    </row>
    <row r="3" spans="2:11">
      <c r="B3">
        <f>ROW()-2</f>
        <v>1</v>
      </c>
      <c r="C3" s="12" t="s">
        <v>4514</v>
      </c>
      <c r="D3" s="92" t="s">
        <v>2041</v>
      </c>
      <c r="E3">
        <v>6</v>
      </c>
      <c r="F3" t="s">
        <v>5217</v>
      </c>
      <c r="G3" t="s">
        <v>5216</v>
      </c>
      <c r="H3">
        <v>1</v>
      </c>
      <c r="I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bpdbdbg05120lsnuntana</v>
      </c>
      <c r="J3" t="e">
        <f>MATCH(Table5[[#This Row],[CONCAT]],IF(Table5[[#This Row],[1]]="U",GLOBAL[POINTER],IF(Table5[[#This Row],[1]]="F",Table2[Column2])),0)</f>
        <v>#N/A</v>
      </c>
    </row>
    <row r="4" spans="2:11">
      <c r="B4">
        <f>ROW()-2</f>
        <v>2</v>
      </c>
      <c r="C4" s="12" t="s">
        <v>4537</v>
      </c>
      <c r="D4" s="92">
        <v>480</v>
      </c>
      <c r="E4">
        <v>9</v>
      </c>
      <c r="F4" t="s">
        <v>4563</v>
      </c>
      <c r="G4" t="s">
        <v>5215</v>
      </c>
      <c r="H4">
        <v>1</v>
      </c>
      <c r="I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jbe34480false</v>
      </c>
      <c r="J4" t="e">
        <f>MATCH(Table5[[#This Row],[CONCAT]],IF(Table5[[#This Row],[1]]="U",GLOBAL[POINTER],IF(Table5[[#This Row],[1]]="F",Table2[Column2])),0)</f>
        <v>#N/A</v>
      </c>
    </row>
    <row r="5" spans="2:11">
      <c r="B5">
        <f>ROW()-2</f>
        <v>3</v>
      </c>
      <c r="C5" s="12" t="s">
        <v>4540</v>
      </c>
      <c r="D5" s="92">
        <v>2880</v>
      </c>
      <c r="E5">
        <v>9</v>
      </c>
      <c r="F5" t="s">
        <v>4563</v>
      </c>
      <c r="G5" t="s">
        <v>5215</v>
      </c>
      <c r="H5">
        <v>1</v>
      </c>
      <c r="I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jbe432880false</v>
      </c>
      <c r="J5" t="e">
        <f>MATCH(Table5[[#This Row],[CONCAT]],IF(Table5[[#This Row],[1]]="U",GLOBAL[POINTER],IF(Table5[[#This Row],[1]]="F",Table2[Column2])),0)</f>
        <v>#N/A</v>
      </c>
    </row>
    <row r="6" spans="2:11">
      <c r="B6">
        <f>ROW()-2</f>
        <v>4</v>
      </c>
      <c r="C6" s="12" t="s">
        <v>4417</v>
      </c>
      <c r="D6" s="92" t="s">
        <v>2148</v>
      </c>
      <c r="E6">
        <v>11</v>
      </c>
      <c r="F6" t="s">
        <v>5217</v>
      </c>
      <c r="G6" t="s">
        <v>5215</v>
      </c>
      <c r="H6">
        <v>1</v>
      </c>
      <c r="I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pcklgcc1008isi72pcsuntana</v>
      </c>
      <c r="J6">
        <f>MATCH(Table5[[#This Row],[CONCAT]],IF(Table5[[#This Row],[1]]="U",GLOBAL[POINTER],IF(Table5[[#This Row],[1]]="F",Table2[Column2])),0)</f>
        <v>2277</v>
      </c>
    </row>
    <row r="7" spans="2:11">
      <c r="B7">
        <f t="shared" ref="B7:B46" si="0">ROW()-2</f>
        <v>5</v>
      </c>
      <c r="C7" s="12" t="s">
        <v>4364</v>
      </c>
      <c r="D7" s="92">
        <v>96</v>
      </c>
      <c r="E7">
        <v>2</v>
      </c>
      <c r="F7" t="s">
        <v>4393</v>
      </c>
      <c r="G7" t="s">
        <v>5215</v>
      </c>
      <c r="H7">
        <v>1</v>
      </c>
      <c r="I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bh26896false</v>
      </c>
      <c r="J7" t="e">
        <f>MATCH(Table5[[#This Row],[CONCAT]],IF(Table5[[#This Row],[1]]="U",GLOBAL[POINTER],IF(Table5[[#This Row],[1]]="F",Table2[Column2])),0)</f>
        <v>#N/A</v>
      </c>
    </row>
    <row r="8" spans="2:11">
      <c r="B8">
        <f t="shared" si="0"/>
        <v>6</v>
      </c>
      <c r="C8" s="12" t="s">
        <v>4013</v>
      </c>
      <c r="D8" s="92">
        <v>4000</v>
      </c>
      <c r="E8">
        <v>3</v>
      </c>
      <c r="F8" t="s">
        <v>5217</v>
      </c>
      <c r="G8" t="s">
        <v>5221</v>
      </c>
      <c r="H8">
        <v>2</v>
      </c>
      <c r="I8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idcardb34000untana</v>
      </c>
      <c r="J8">
        <f>MATCH(Table5[[#This Row],[CONCAT]],IF(Table5[[#This Row],[1]]="U",GLOBAL[POINTER],IF(Table5[[#This Row],[1]]="F",Table2[Column2])),0)</f>
        <v>1473</v>
      </c>
    </row>
    <row r="9" spans="2:11">
      <c r="B9">
        <f t="shared" si="0"/>
        <v>7</v>
      </c>
      <c r="C9" s="12" t="s">
        <v>5077</v>
      </c>
      <c r="D9" s="92" t="s">
        <v>5078</v>
      </c>
      <c r="E9">
        <v>19</v>
      </c>
      <c r="F9" t="s">
        <v>5222</v>
      </c>
      <c r="G9" t="s">
        <v>5224</v>
      </c>
      <c r="H9">
        <v>1</v>
      </c>
      <c r="I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pensilzhonghua69252bboval40box64pcsartomoro</v>
      </c>
      <c r="J9">
        <f>MATCH(Table5[[#This Row],[CONCAT]],IF(Table5[[#This Row],[1]]="U",GLOBAL[POINTER],IF(Table5[[#This Row],[1]]="F",Table2[Column2])),0)</f>
        <v>287</v>
      </c>
    </row>
    <row r="10" spans="2:11">
      <c r="B10">
        <f t="shared" si="0"/>
        <v>8</v>
      </c>
      <c r="C10" s="12" t="s">
        <v>342</v>
      </c>
      <c r="D10" s="92">
        <v>100</v>
      </c>
      <c r="E10">
        <v>19</v>
      </c>
      <c r="F10" t="s">
        <v>5217</v>
      </c>
      <c r="G10" t="s">
        <v>5225</v>
      </c>
      <c r="H10">
        <v>1</v>
      </c>
      <c r="I10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balonbl10023100untana</v>
      </c>
      <c r="J10">
        <f>MATCH(Table5[[#This Row],[CONCAT]],IF(Table5[[#This Row],[1]]="U",GLOBAL[POINTER],IF(Table5[[#This Row],[1]]="F",Table2[Column2])),0)</f>
        <v>272</v>
      </c>
    </row>
    <row r="11" spans="2:11">
      <c r="B11">
        <f t="shared" si="0"/>
        <v>9</v>
      </c>
      <c r="C11" s="12" t="s">
        <v>2369</v>
      </c>
      <c r="D11" s="92" t="s">
        <v>2112</v>
      </c>
      <c r="E11">
        <v>14</v>
      </c>
      <c r="F11" t="s">
        <v>5217</v>
      </c>
      <c r="G11" t="s">
        <v>5226</v>
      </c>
      <c r="H11">
        <v>3</v>
      </c>
      <c r="I1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1">
        <f>MATCH(Table5[[#This Row],[CONCAT]],IF(Table5[[#This Row],[1]]="U",GLOBAL[POINTER],IF(Table5[[#This Row],[1]]="F",Table2[Column2])),0)</f>
        <v>2704</v>
      </c>
    </row>
    <row r="12" spans="2:11">
      <c r="B12">
        <f>ROW()-2</f>
        <v>10</v>
      </c>
      <c r="C12" s="12" t="s">
        <v>5526</v>
      </c>
      <c r="D12" s="92" t="s">
        <v>2150</v>
      </c>
      <c r="E12">
        <v>6</v>
      </c>
      <c r="F12" t="s">
        <v>5230</v>
      </c>
      <c r="G12" t="s">
        <v>5360</v>
      </c>
      <c r="H12">
        <v>2</v>
      </c>
      <c r="I1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isigeltz501rhitam96lsnuntana</v>
      </c>
      <c r="J12">
        <f>MATCH(Table5[[#This Row],[CONCAT]],IF(Table5[[#This Row],[1]]="U",GLOBAL[POINTER],IF(Table5[[#This Row],[1]]="F",Table2[Column2])),0)</f>
        <v>1523</v>
      </c>
    </row>
    <row r="13" spans="2:11">
      <c r="B13">
        <f t="shared" si="0"/>
        <v>11</v>
      </c>
      <c r="C13" s="12" t="s">
        <v>2048</v>
      </c>
      <c r="D13" s="92" t="s">
        <v>2049</v>
      </c>
      <c r="E13">
        <v>5</v>
      </c>
      <c r="F13" t="s">
        <v>5222</v>
      </c>
      <c r="G13" t="s">
        <v>5223</v>
      </c>
      <c r="H13">
        <v>2</v>
      </c>
      <c r="I1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opasteljk12wop12s12lsnartomoro</v>
      </c>
      <c r="J13">
        <f>MATCH(Table5[[#This Row],[CONCAT]],IF(Table5[[#This Row],[1]]="U",GLOBAL[POINTER],IF(Table5[[#This Row],[1]]="F",Table2[Column2])),0)</f>
        <v>210</v>
      </c>
    </row>
    <row r="14" spans="2:11">
      <c r="B14">
        <f t="shared" si="0"/>
        <v>12</v>
      </c>
      <c r="C14" s="12" t="s">
        <v>4251</v>
      </c>
      <c r="D14" s="92" t="s">
        <v>5029</v>
      </c>
      <c r="E14">
        <v>0</v>
      </c>
      <c r="F14" t="s">
        <v>5222</v>
      </c>
      <c r="G14" t="s">
        <v>5223</v>
      </c>
      <c r="H14">
        <v>2</v>
      </c>
      <c r="I1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opasteljk48wop48s4box6setartomoro</v>
      </c>
      <c r="J14">
        <f>MATCH(Table5[[#This Row],[CONCAT]],IF(Table5[[#This Row],[1]]="U",GLOBAL[POINTER],IF(Table5[[#This Row],[1]]="F",Table2[Column2])),0)</f>
        <v>215</v>
      </c>
    </row>
    <row r="15" spans="2:11">
      <c r="B15">
        <f t="shared" si="0"/>
        <v>13</v>
      </c>
      <c r="C15" s="12" t="s">
        <v>5147</v>
      </c>
      <c r="D15" s="92" t="s">
        <v>5028</v>
      </c>
      <c r="E15">
        <v>0</v>
      </c>
      <c r="F15" t="s">
        <v>5222</v>
      </c>
      <c r="G15" t="s">
        <v>5223</v>
      </c>
      <c r="H15">
        <v>1</v>
      </c>
      <c r="I1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opasteltiti36wtip36s6box6setartomoro</v>
      </c>
      <c r="J15">
        <f>MATCH(Table5[[#This Row],[CONCAT]],IF(Table5[[#This Row],[1]]="U",GLOBAL[POINTER],IF(Table5[[#This Row],[1]]="F",Table2[Column2])),0)</f>
        <v>222</v>
      </c>
    </row>
    <row r="16" spans="2:11">
      <c r="B16">
        <f t="shared" si="0"/>
        <v>14</v>
      </c>
      <c r="C16" s="12" t="s">
        <v>5148</v>
      </c>
      <c r="D16" s="92" t="s">
        <v>5029</v>
      </c>
      <c r="E16">
        <v>0</v>
      </c>
      <c r="F16" t="s">
        <v>5222</v>
      </c>
      <c r="G16" t="s">
        <v>5223</v>
      </c>
      <c r="H16">
        <v>1</v>
      </c>
      <c r="I1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opasteltiti48wtip48s4box6setartomoro</v>
      </c>
      <c r="J16">
        <f>MATCH(Table5[[#This Row],[CONCAT]],IF(Table5[[#This Row],[1]]="U",GLOBAL[POINTER],IF(Table5[[#This Row],[1]]="F",Table2[Column2])),0)</f>
        <v>223</v>
      </c>
    </row>
    <row r="17" spans="2:10">
      <c r="B17">
        <f t="shared" si="0"/>
        <v>15</v>
      </c>
      <c r="C17" s="12" t="s">
        <v>2622</v>
      </c>
      <c r="D17" s="92" t="s">
        <v>2103</v>
      </c>
      <c r="E17">
        <v>11</v>
      </c>
      <c r="F17" t="s">
        <v>5217</v>
      </c>
      <c r="G17" t="s">
        <v>5227</v>
      </c>
      <c r="H17">
        <v>1</v>
      </c>
      <c r="I1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sulingyamaha60pcsuntana</v>
      </c>
      <c r="J17">
        <f>MATCH(Table5[[#This Row],[CONCAT]],IF(Table5[[#This Row],[1]]="U",GLOBAL[POINTER],IF(Table5[[#This Row],[1]]="F",Table2[Column2])),0)</f>
        <v>3015</v>
      </c>
    </row>
    <row r="18" spans="2:10">
      <c r="B18">
        <f t="shared" si="0"/>
        <v>16</v>
      </c>
      <c r="C18" s="12" t="s">
        <v>5064</v>
      </c>
      <c r="D18" s="92" t="s">
        <v>2098</v>
      </c>
      <c r="E18">
        <v>4</v>
      </c>
      <c r="F18" t="s">
        <v>5222</v>
      </c>
      <c r="G18" t="s">
        <v>5227</v>
      </c>
      <c r="H18">
        <v>1</v>
      </c>
      <c r="I18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binderclipkenko2605grsartomoro</v>
      </c>
      <c r="J18">
        <f>MATCH(Table5[[#This Row],[CONCAT]],IF(Table5[[#This Row],[1]]="U",GLOBAL[POINTER],IF(Table5[[#This Row],[1]]="F",Table2[Column2])),0)</f>
        <v>22</v>
      </c>
    </row>
    <row r="19" spans="2:10">
      <c r="B19">
        <f t="shared" si="0"/>
        <v>17</v>
      </c>
      <c r="C19" s="12" t="s">
        <v>1499</v>
      </c>
      <c r="D19" s="92" t="s">
        <v>1500</v>
      </c>
      <c r="E19">
        <v>23</v>
      </c>
      <c r="F19" t="s">
        <v>5217</v>
      </c>
      <c r="G19" t="s">
        <v>5228</v>
      </c>
      <c r="H19">
        <v>1</v>
      </c>
      <c r="I1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pensilfancylucu10024dosuntana</v>
      </c>
      <c r="J19">
        <f>MATCH(Table5[[#This Row],[CONCAT]],IF(Table5[[#This Row],[1]]="U",GLOBAL[POINTER],IF(Table5[[#This Row],[1]]="F",Table2[Column2])),0)</f>
        <v>2655</v>
      </c>
    </row>
    <row r="20" spans="2:10">
      <c r="B20">
        <f t="shared" si="0"/>
        <v>18</v>
      </c>
      <c r="C20" s="12" t="s">
        <v>2048</v>
      </c>
      <c r="D20" s="92" t="s">
        <v>2049</v>
      </c>
      <c r="E20">
        <v>3</v>
      </c>
      <c r="F20" t="s">
        <v>5222</v>
      </c>
      <c r="G20" t="s">
        <v>5231</v>
      </c>
      <c r="I20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opasteljk12wop12s12lsnartomoro</v>
      </c>
      <c r="J20">
        <f>MATCH(Table5[[#This Row],[CONCAT]],IF(Table5[[#This Row],[1]]="U",GLOBAL[POINTER],IF(Table5[[#This Row],[1]]="F",Table2[Column2])),0)</f>
        <v>210</v>
      </c>
    </row>
    <row r="21" spans="2:10">
      <c r="B21">
        <f t="shared" si="0"/>
        <v>19</v>
      </c>
      <c r="C21" s="12" t="s">
        <v>3337</v>
      </c>
      <c r="D21" s="92">
        <v>50</v>
      </c>
      <c r="E21">
        <v>36</v>
      </c>
      <c r="F21" t="s">
        <v>4053</v>
      </c>
      <c r="G21" t="s">
        <v>5233</v>
      </c>
      <c r="H21">
        <v>2</v>
      </c>
      <c r="I2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13850false</v>
      </c>
      <c r="J21" t="e">
        <f>MATCH(Table5[[#This Row],[CONCAT]],IF(Table5[[#This Row],[1]]="U",GLOBAL[POINTER],IF(Table5[[#This Row],[1]]="F",Table2[Column2])),0)</f>
        <v>#N/A</v>
      </c>
    </row>
    <row r="22" spans="2:10">
      <c r="B22">
        <f t="shared" si="0"/>
        <v>20</v>
      </c>
      <c r="C22" s="12" t="s">
        <v>4087</v>
      </c>
      <c r="D22" s="92" t="s">
        <v>2049</v>
      </c>
      <c r="E22">
        <v>5</v>
      </c>
      <c r="F22" t="s">
        <v>5222</v>
      </c>
      <c r="G22" t="s">
        <v>5215</v>
      </c>
      <c r="H22">
        <v>1</v>
      </c>
      <c r="I2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pwjk12wcp12pbpanjang12lsnartomoro</v>
      </c>
      <c r="J22">
        <f>MATCH(Table5[[#This Row],[CONCAT]],IF(Table5[[#This Row],[1]]="U",GLOBAL[POINTER],IF(Table5[[#This Row],[1]]="F",Table2[Column2])),0)</f>
        <v>315</v>
      </c>
    </row>
    <row r="23" spans="2:10">
      <c r="B23">
        <f t="shared" si="0"/>
        <v>21</v>
      </c>
      <c r="C23" s="12" t="s">
        <v>4115</v>
      </c>
      <c r="D23" s="92" t="s">
        <v>2042</v>
      </c>
      <c r="E23">
        <v>3</v>
      </c>
      <c r="F23" t="s">
        <v>5217</v>
      </c>
      <c r="G23" t="s">
        <v>5215</v>
      </c>
      <c r="H23">
        <v>1</v>
      </c>
      <c r="I2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pckode3ssna2020d96pcsuntana</v>
      </c>
      <c r="J23" t="e">
        <f>MATCH(Table5[[#This Row],[CONCAT]],IF(Table5[[#This Row],[1]]="U",GLOBAL[POINTER],IF(Table5[[#This Row],[1]]="F",Table2[Column2])),0)</f>
        <v>#N/A</v>
      </c>
    </row>
    <row r="24" spans="2:10">
      <c r="B24">
        <f t="shared" si="0"/>
        <v>22</v>
      </c>
      <c r="C24" s="12" t="s">
        <v>5234</v>
      </c>
      <c r="G24" t="s">
        <v>5235</v>
      </c>
      <c r="I2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bpdtian925false</v>
      </c>
      <c r="J24" t="e">
        <f>MATCH(Table5[[#This Row],[CONCAT]],IF(Table5[[#This Row],[1]]="U",GLOBAL[POINTER],IF(Table5[[#This Row],[1]]="F",Table2[Column2])),0)</f>
        <v>#N/A</v>
      </c>
    </row>
    <row r="25" spans="2:10">
      <c r="B25">
        <f t="shared" si="0"/>
        <v>23</v>
      </c>
      <c r="C25" s="12">
        <v>923</v>
      </c>
      <c r="G25" t="s">
        <v>5235</v>
      </c>
      <c r="I2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923false</v>
      </c>
      <c r="J25" t="e">
        <f>MATCH(Table5[[#This Row],[CONCAT]],IF(Table5[[#This Row],[1]]="U",GLOBAL[POINTER],IF(Table5[[#This Row],[1]]="F",Table2[Column2])),0)</f>
        <v>#N/A</v>
      </c>
    </row>
    <row r="26" spans="2:10">
      <c r="B26">
        <f t="shared" si="0"/>
        <v>24</v>
      </c>
      <c r="C26" s="12">
        <v>6605</v>
      </c>
      <c r="G26" t="s">
        <v>5235</v>
      </c>
      <c r="I2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6605false</v>
      </c>
      <c r="J26" t="e">
        <f>MATCH(Table5[[#This Row],[CONCAT]],IF(Table5[[#This Row],[1]]="U",GLOBAL[POINTER],IF(Table5[[#This Row],[1]]="F",Table2[Column2])),0)</f>
        <v>#N/A</v>
      </c>
    </row>
    <row r="27" spans="2:10">
      <c r="B27">
        <f t="shared" si="0"/>
        <v>25</v>
      </c>
      <c r="C27" s="12">
        <v>8003</v>
      </c>
      <c r="G27" t="s">
        <v>5235</v>
      </c>
      <c r="I2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8003false</v>
      </c>
      <c r="J27" t="e">
        <f>MATCH(Table5[[#This Row],[CONCAT]],IF(Table5[[#This Row],[1]]="U",GLOBAL[POINTER],IF(Table5[[#This Row],[1]]="F",Table2[Column2])),0)</f>
        <v>#N/A</v>
      </c>
    </row>
    <row r="28" spans="2:10">
      <c r="B28">
        <f t="shared" si="0"/>
        <v>26</v>
      </c>
      <c r="C28" s="12">
        <v>922</v>
      </c>
      <c r="G28" t="s">
        <v>5235</v>
      </c>
      <c r="I28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922false</v>
      </c>
      <c r="J28" t="e">
        <f>MATCH(Table5[[#This Row],[CONCAT]],IF(Table5[[#This Row],[1]]="U",GLOBAL[POINTER],IF(Table5[[#This Row],[1]]="F",Table2[Column2])),0)</f>
        <v>#N/A</v>
      </c>
    </row>
    <row r="29" spans="2:10">
      <c r="B29">
        <f t="shared" si="0"/>
        <v>27</v>
      </c>
      <c r="C29" s="12" t="s">
        <v>4124</v>
      </c>
      <c r="D29" s="92" t="s">
        <v>3694</v>
      </c>
      <c r="E29">
        <v>6</v>
      </c>
      <c r="F29" t="s">
        <v>5230</v>
      </c>
      <c r="G29" t="s">
        <v>5235</v>
      </c>
      <c r="H29">
        <v>2</v>
      </c>
      <c r="I2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isigelgr08912tabung24boxuntana</v>
      </c>
      <c r="J29">
        <f>MATCH(Table5[[#This Row],[CONCAT]],IF(Table5[[#This Row],[1]]="U",GLOBAL[POINTER],IF(Table5[[#This Row],[1]]="F",Table2[Column2])),0)</f>
        <v>1518</v>
      </c>
    </row>
    <row r="30" spans="2:10">
      <c r="B30">
        <f t="shared" si="0"/>
        <v>28</v>
      </c>
      <c r="C30" s="12" t="s">
        <v>4125</v>
      </c>
      <c r="D30" s="92" t="s">
        <v>3694</v>
      </c>
      <c r="E30">
        <v>5</v>
      </c>
      <c r="F30" t="s">
        <v>5230</v>
      </c>
      <c r="G30" t="s">
        <v>5235</v>
      </c>
      <c r="H30">
        <v>1</v>
      </c>
      <c r="I30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isigelgr09020tabung24boxuntana</v>
      </c>
      <c r="J30">
        <f>MATCH(Table5[[#This Row],[CONCAT]],IF(Table5[[#This Row],[1]]="U",GLOBAL[POINTER],IF(Table5[[#This Row],[1]]="F",Table2[Column2])),0)</f>
        <v>1519</v>
      </c>
    </row>
    <row r="31" spans="2:10">
      <c r="B31">
        <f t="shared" si="0"/>
        <v>29</v>
      </c>
      <c r="C31" s="12" t="s">
        <v>5089</v>
      </c>
      <c r="D31" s="92" t="s">
        <v>2102</v>
      </c>
      <c r="E31">
        <v>2</v>
      </c>
      <c r="F31" t="s">
        <v>5230</v>
      </c>
      <c r="G31" t="s">
        <v>5243</v>
      </c>
      <c r="H31">
        <v>2</v>
      </c>
      <c r="I3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bna5microtoput35university120pcsuntana</v>
      </c>
      <c r="J31">
        <f>MATCH(Table5[[#This Row],[CONCAT]],IF(Table5[[#This Row],[1]]="U",GLOBAL[POINTER],IF(Table5[[#This Row],[1]]="F",Table2[Column2])),0)</f>
        <v>436</v>
      </c>
    </row>
    <row r="32" spans="2:10">
      <c r="B32">
        <f t="shared" si="0"/>
        <v>30</v>
      </c>
      <c r="C32" s="12" t="s">
        <v>5193</v>
      </c>
      <c r="D32" s="92" t="s">
        <v>2042</v>
      </c>
      <c r="E32">
        <v>1</v>
      </c>
      <c r="F32" t="s">
        <v>5230</v>
      </c>
      <c r="G32" t="s">
        <v>5243</v>
      </c>
      <c r="H32">
        <v>1</v>
      </c>
      <c r="I3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bnb5gastacm1909campus96pcsuntana</v>
      </c>
      <c r="J32">
        <f>MATCH(Table5[[#This Row],[CONCAT]],IF(Table5[[#This Row],[1]]="U",GLOBAL[POINTER],IF(Table5[[#This Row],[1]]="F",Table2[Column2])),0)</f>
        <v>460</v>
      </c>
    </row>
    <row r="33" spans="2:11">
      <c r="B33">
        <f t="shared" si="0"/>
        <v>31</v>
      </c>
      <c r="C33" s="12" t="s">
        <v>5087</v>
      </c>
      <c r="D33" s="92" t="s">
        <v>2148</v>
      </c>
      <c r="E33">
        <v>2</v>
      </c>
      <c r="F33" t="s">
        <v>5230</v>
      </c>
      <c r="G33" t="s">
        <v>5243</v>
      </c>
      <c r="H33">
        <v>2</v>
      </c>
      <c r="I3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bna5gastahp2005p72pcsuntana</v>
      </c>
      <c r="J33">
        <f>MATCH(Table5[[#This Row],[CONCAT]],IF(Table5[[#This Row],[1]]="U",GLOBAL[POINTER],IF(Table5[[#This Row],[1]]="F",Table2[Column2])),0)</f>
        <v>426</v>
      </c>
    </row>
    <row r="34" spans="2:11">
      <c r="B34">
        <f t="shared" si="0"/>
        <v>32</v>
      </c>
      <c r="C34" s="12" t="s">
        <v>5123</v>
      </c>
      <c r="D34" s="92" t="s">
        <v>2148</v>
      </c>
      <c r="E34">
        <v>1</v>
      </c>
      <c r="F34" t="s">
        <v>5230</v>
      </c>
      <c r="G34" t="s">
        <v>5243</v>
      </c>
      <c r="H34">
        <v>1</v>
      </c>
      <c r="I3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bna5gastap2002p72pcsuntana</v>
      </c>
      <c r="J34">
        <f>MATCH(Table5[[#This Row],[CONCAT]],IF(Table5[[#This Row],[1]]="U",GLOBAL[POINTER],IF(Table5[[#This Row],[1]]="F",Table2[Column2])),0)</f>
        <v>432</v>
      </c>
    </row>
    <row r="35" spans="2:11">
      <c r="B35">
        <f t="shared" si="0"/>
        <v>33</v>
      </c>
      <c r="C35" s="12" t="s">
        <v>5120</v>
      </c>
      <c r="D35" s="92" t="s">
        <v>2148</v>
      </c>
      <c r="E35">
        <v>2</v>
      </c>
      <c r="F35" t="s">
        <v>5230</v>
      </c>
      <c r="G35" t="s">
        <v>5243</v>
      </c>
      <c r="H35">
        <v>1</v>
      </c>
      <c r="I3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bna5gastahp2007f72pcsuntana</v>
      </c>
      <c r="J35">
        <f>MATCH(Table5[[#This Row],[CONCAT]],IF(Table5[[#This Row],[1]]="U",GLOBAL[POINTER],IF(Table5[[#This Row],[1]]="F",Table2[Column2])),0)</f>
        <v>428</v>
      </c>
    </row>
    <row r="36" spans="2:11">
      <c r="B36">
        <f t="shared" si="0"/>
        <v>34</v>
      </c>
      <c r="C36" s="12" t="s">
        <v>4234</v>
      </c>
      <c r="D36" s="92" t="s">
        <v>2173</v>
      </c>
      <c r="E36">
        <v>6</v>
      </c>
      <c r="F36" t="s">
        <v>5230</v>
      </c>
      <c r="G36" t="s">
        <v>5237</v>
      </c>
      <c r="H36">
        <v>5</v>
      </c>
      <c r="I3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oilpastelbb12hw12144pcsuntana</v>
      </c>
      <c r="J36">
        <f>MATCH(Table5[[#This Row],[CONCAT]],IF(Table5[[#This Row],[1]]="U",GLOBAL[POINTER],IF(Table5[[#This Row],[1]]="F",Table2[Column2])),0)</f>
        <v>2150</v>
      </c>
    </row>
    <row r="37" spans="2:11">
      <c r="B37">
        <f t="shared" si="0"/>
        <v>35</v>
      </c>
      <c r="C37" s="12" t="s">
        <v>3713</v>
      </c>
      <c r="D37" s="92" t="s">
        <v>2298</v>
      </c>
      <c r="E37">
        <v>35</v>
      </c>
      <c r="F37" t="s">
        <v>5230</v>
      </c>
      <c r="G37" t="s">
        <v>5238</v>
      </c>
      <c r="H37">
        <v>3</v>
      </c>
      <c r="I37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mejabelajarfancy10pcsuntana</v>
      </c>
      <c r="J37">
        <f>MATCH(Table5[[#This Row],[CONCAT]],IF(Table5[[#This Row],[1]]="U",GLOBAL[POINTER],IF(Table5[[#This Row],[1]]="F",Table2[Column2])),0)</f>
        <v>2070</v>
      </c>
    </row>
    <row r="38" spans="2:11" s="66" customFormat="1">
      <c r="B38" s="66">
        <f t="shared" si="0"/>
        <v>36</v>
      </c>
      <c r="C38" s="100" t="s">
        <v>5592</v>
      </c>
      <c r="D38" s="101" t="s">
        <v>172</v>
      </c>
      <c r="E38" s="66">
        <v>2</v>
      </c>
      <c r="F38" s="66" t="s">
        <v>5230</v>
      </c>
      <c r="G38" s="66" t="s">
        <v>5236</v>
      </c>
      <c r="H38" s="66">
        <v>2</v>
      </c>
      <c r="I38" s="6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asahan3006pesawat45x48potuntana</v>
      </c>
      <c r="J38" s="66" t="e">
        <f>MATCH(Table5[[#This Row],[CONCAT]],IF(Table5[[#This Row],[1]]="U",GLOBAL[POINTER],IF(Table5[[#This Row],[1]]="F",Table2[Column2])),0)</f>
        <v>#N/A</v>
      </c>
      <c r="K38" s="66" t="s">
        <v>5239</v>
      </c>
    </row>
    <row r="39" spans="2:11">
      <c r="B39">
        <f t="shared" si="0"/>
        <v>37</v>
      </c>
      <c r="C39" s="12" t="s">
        <v>5240</v>
      </c>
      <c r="G39" t="s">
        <v>5242</v>
      </c>
      <c r="H39">
        <v>1</v>
      </c>
      <c r="I39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isigelisi6false</v>
      </c>
      <c r="J39" t="e">
        <f>MATCH(Table5[[#This Row],[CONCAT]],IF(Table5[[#This Row],[1]]="U",GLOBAL[POINTER],IF(Table5[[#This Row],[1]]="F",Table2[Column2])),0)</f>
        <v>#N/A</v>
      </c>
    </row>
    <row r="40" spans="2:11" s="66" customFormat="1">
      <c r="B40" s="66">
        <f t="shared" si="0"/>
        <v>38</v>
      </c>
      <c r="C40" s="100" t="s">
        <v>5594</v>
      </c>
      <c r="D40" s="101" t="s">
        <v>34</v>
      </c>
      <c r="E40" s="66">
        <v>16</v>
      </c>
      <c r="F40" s="66" t="s">
        <v>5230</v>
      </c>
      <c r="G40" s="66" t="s">
        <v>5241</v>
      </c>
      <c r="H40" s="66">
        <v>1</v>
      </c>
      <c r="I40" s="6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clipboardmikaholofancybarux120pcuntana</v>
      </c>
      <c r="J40" s="66" t="e">
        <f>MATCH(Table5[[#This Row],[CONCAT]],IF(Table5[[#This Row],[1]]="U",GLOBAL[POINTER],IF(Table5[[#This Row],[1]]="F",Table2[Column2])),0)</f>
        <v>#N/A</v>
      </c>
    </row>
    <row r="41" spans="2:11">
      <c r="B41">
        <f t="shared" si="0"/>
        <v>39</v>
      </c>
      <c r="C41" s="12" t="s">
        <v>4111</v>
      </c>
      <c r="D41" s="92" t="s">
        <v>2010</v>
      </c>
      <c r="E41">
        <v>24</v>
      </c>
      <c r="F41" t="s">
        <v>5230</v>
      </c>
      <c r="G41" t="s">
        <v>5244</v>
      </c>
      <c r="H41">
        <v>2</v>
      </c>
      <c r="I4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maplsikaa105fputih60lsnuntana</v>
      </c>
      <c r="J41">
        <f>MATCH(Table5[[#This Row],[CONCAT]],IF(Table5[[#This Row],[1]]="U",GLOBAL[POINTER],IF(Table5[[#This Row],[1]]="F",Table2[Column2])),0)</f>
        <v>1944</v>
      </c>
    </row>
    <row r="42" spans="2:11">
      <c r="B42">
        <f t="shared" si="0"/>
        <v>40</v>
      </c>
      <c r="C42" s="12" t="s">
        <v>3594</v>
      </c>
      <c r="D42" s="92" t="s">
        <v>3595</v>
      </c>
      <c r="E42">
        <v>14</v>
      </c>
      <c r="F42" t="s">
        <v>5232</v>
      </c>
      <c r="G42" t="s">
        <v>5244</v>
      </c>
      <c r="H42">
        <v>1</v>
      </c>
      <c r="I4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kartustockfoliop10pakartomoro</v>
      </c>
      <c r="J42">
        <f>MATCH(Table5[[#This Row],[CONCAT]],IF(Table5[[#This Row],[1]]="U",GLOBAL[POINTER],IF(Table5[[#This Row],[1]]="F",Table2[Column2])),0)</f>
        <v>159</v>
      </c>
    </row>
    <row r="43" spans="2:11">
      <c r="B43">
        <f t="shared" si="0"/>
        <v>41</v>
      </c>
      <c r="C43" s="12" t="s">
        <v>4162</v>
      </c>
      <c r="D43" s="92" t="s">
        <v>2149</v>
      </c>
      <c r="E43">
        <v>6</v>
      </c>
      <c r="F43" t="s">
        <v>5230</v>
      </c>
      <c r="G43" t="s">
        <v>5245</v>
      </c>
      <c r="H43">
        <v>1</v>
      </c>
      <c r="I43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siletpemesrentengyinguang240lsnuntana</v>
      </c>
      <c r="J43">
        <f>MATCH(Table5[[#This Row],[CONCAT]],IF(Table5[[#This Row],[1]]="U",GLOBAL[POINTER],IF(Table5[[#This Row],[1]]="F",Table2[Column2])),0)</f>
        <v>2826</v>
      </c>
    </row>
    <row r="44" spans="2:11">
      <c r="B44">
        <f t="shared" si="0"/>
        <v>42</v>
      </c>
      <c r="C44" s="12" t="s">
        <v>2699</v>
      </c>
      <c r="D44" s="92">
        <v>800</v>
      </c>
      <c r="E44">
        <v>1</v>
      </c>
      <c r="F44" t="s">
        <v>5230</v>
      </c>
      <c r="G44" t="s">
        <v>5246</v>
      </c>
      <c r="H44">
        <v>1</v>
      </c>
      <c r="I44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labelkenjoy103800untana</v>
      </c>
      <c r="J44">
        <f>MATCH(Table5[[#This Row],[CONCAT]],IF(Table5[[#This Row],[1]]="U",GLOBAL[POINTER],IF(Table5[[#This Row],[1]]="F",Table2[Column2])),0)</f>
        <v>1761</v>
      </c>
    </row>
    <row r="45" spans="2:11">
      <c r="B45">
        <f t="shared" si="0"/>
        <v>43</v>
      </c>
      <c r="C45" s="12" t="s">
        <v>4233</v>
      </c>
      <c r="D45" s="92">
        <v>25</v>
      </c>
      <c r="E45">
        <v>61</v>
      </c>
      <c r="F45" t="s">
        <v>5230</v>
      </c>
      <c r="G45" t="s">
        <v>5246</v>
      </c>
      <c r="H45">
        <v>1</v>
      </c>
      <c r="I45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lembakarstik7x30womyputihk25untana</v>
      </c>
      <c r="J45">
        <f>MATCH(Table5[[#This Row],[CONCAT]],IF(Table5[[#This Row],[1]]="U",GLOBAL[POINTER],IF(Table5[[#This Row],[1]]="F",Table2[Column2])),0)</f>
        <v>1769</v>
      </c>
    </row>
    <row r="46" spans="2:11">
      <c r="B46">
        <f t="shared" si="0"/>
        <v>44</v>
      </c>
      <c r="C46" s="12" t="s">
        <v>4164</v>
      </c>
      <c r="D46" s="92" t="s">
        <v>2014</v>
      </c>
      <c r="E46">
        <v>3</v>
      </c>
      <c r="F46" t="s">
        <v>5230</v>
      </c>
      <c r="G46" t="s">
        <v>5246</v>
      </c>
      <c r="H46">
        <v>1</v>
      </c>
      <c r="I46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tusuksurattfwr100120lsnuntana</v>
      </c>
      <c r="J46">
        <f>MATCH(Table5[[#This Row],[CONCAT]],IF(Table5[[#This Row],[1]]="U",GLOBAL[POINTER],IF(Table5[[#This Row],[1]]="F",Table2[Column2])),0)</f>
        <v>3418</v>
      </c>
    </row>
    <row r="47" spans="2:11">
      <c r="B47">
        <f t="shared" ref="B47:B57" si="1">ROW()-2</f>
        <v>45</v>
      </c>
      <c r="C47" s="12" t="s">
        <v>3661</v>
      </c>
      <c r="D47" s="92">
        <v>192</v>
      </c>
      <c r="E47">
        <v>35</v>
      </c>
      <c r="F47" t="s">
        <v>5230</v>
      </c>
      <c r="G47" t="s">
        <v>5247</v>
      </c>
      <c r="H47">
        <v>1</v>
      </c>
      <c r="I4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crayonputar12w1012pjgmixbjaya192untana</v>
      </c>
      <c r="J47" s="71">
        <f>MATCH(Table5[[#This Row],[CONCAT]],IF(Table5[[#This Row],[1]]="U",GLOBAL[POINTER],IF(Table5[[#This Row],[1]]="F",Table2[Column2])),0)</f>
        <v>1066</v>
      </c>
    </row>
    <row r="48" spans="2:11">
      <c r="B48">
        <f t="shared" si="1"/>
        <v>46</v>
      </c>
      <c r="C48" s="12" t="s">
        <v>1967</v>
      </c>
      <c r="D48" s="92" t="s">
        <v>2159</v>
      </c>
      <c r="E48">
        <v>4</v>
      </c>
      <c r="F48" t="s">
        <v>5230</v>
      </c>
      <c r="G48" t="s">
        <v>5247</v>
      </c>
      <c r="H48">
        <v>2</v>
      </c>
      <c r="I4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catairopini11018lsnuntana</v>
      </c>
      <c r="J48" s="71">
        <f>MATCH(Table5[[#This Row],[CONCAT]],IF(Table5[[#This Row],[1]]="U",GLOBAL[POINTER],IF(Table5[[#This Row],[1]]="F",Table2[Column2])),0)</f>
        <v>968</v>
      </c>
    </row>
    <row r="49" spans="2:10">
      <c r="B49">
        <f t="shared" si="1"/>
        <v>47</v>
      </c>
      <c r="C49" s="12" t="s">
        <v>81</v>
      </c>
      <c r="D49" s="92" t="s">
        <v>43</v>
      </c>
      <c r="E49">
        <v>52</v>
      </c>
      <c r="F49" t="s">
        <v>5230</v>
      </c>
      <c r="G49" t="s">
        <v>5248</v>
      </c>
      <c r="H49">
        <v>1</v>
      </c>
      <c r="I4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acrylictf0016lsuntana</v>
      </c>
      <c r="J49" s="71">
        <f>MATCH(Table5[[#This Row],[CONCAT]],IF(Table5[[#This Row],[1]]="U",GLOBAL[POINTER],IF(Table5[[#This Row],[1]]="F",Table2[Column2])),0)</f>
        <v>23</v>
      </c>
    </row>
    <row r="50" spans="2:10">
      <c r="B50">
        <f t="shared" si="1"/>
        <v>48</v>
      </c>
      <c r="C50" s="12" t="s">
        <v>5044</v>
      </c>
      <c r="D50" s="92" t="s">
        <v>2055</v>
      </c>
      <c r="E50">
        <v>7</v>
      </c>
      <c r="F50" t="s">
        <v>5232</v>
      </c>
      <c r="G50" t="s">
        <v>5249</v>
      </c>
      <c r="I5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dispenserkenkotd32324pcsartomoro</v>
      </c>
      <c r="J50" s="71">
        <f>MATCH(Table5[[#This Row],[CONCAT]],IF(Table5[[#This Row],[1]]="U",GLOBAL[POINTER],IF(Table5[[#This Row],[1]]="F",Table2[Column2])),0)</f>
        <v>111</v>
      </c>
    </row>
    <row r="51" spans="2:10">
      <c r="B51">
        <f t="shared" si="1"/>
        <v>49</v>
      </c>
      <c r="C51" s="12" t="s">
        <v>988</v>
      </c>
      <c r="D51" s="92" t="s">
        <v>99</v>
      </c>
      <c r="E51">
        <v>36</v>
      </c>
      <c r="F51" t="s">
        <v>5230</v>
      </c>
      <c r="G51" t="s">
        <v>5246</v>
      </c>
      <c r="H51">
        <v>1</v>
      </c>
      <c r="I5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guntingkuku777h211b50lsuntana</v>
      </c>
      <c r="J51" s="71">
        <f>MATCH(Table5[[#This Row],[CONCAT]],IF(Table5[[#This Row],[1]]="U",GLOBAL[POINTER],IF(Table5[[#This Row],[1]]="F",Table2[Column2])),0)</f>
        <v>1430</v>
      </c>
    </row>
    <row r="52" spans="2:10">
      <c r="B52">
        <f t="shared" si="1"/>
        <v>50</v>
      </c>
      <c r="C52" s="12" t="s">
        <v>4477</v>
      </c>
      <c r="D52" s="92" t="s">
        <v>2184</v>
      </c>
      <c r="E52">
        <v>6</v>
      </c>
      <c r="F52" t="s">
        <v>5232</v>
      </c>
      <c r="G52" t="s">
        <v>5246</v>
      </c>
      <c r="H52">
        <v>1</v>
      </c>
      <c r="I5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bpvc1609192lsnartomoro</v>
      </c>
      <c r="J52" s="71">
        <f>MATCH(Table5[[#This Row],[CONCAT]],IF(Table5[[#This Row],[1]]="U",GLOBAL[POINTER],IF(Table5[[#This Row],[1]]="F",Table2[Column2])),0)</f>
        <v>57</v>
      </c>
    </row>
    <row r="53" spans="2:10">
      <c r="B53">
        <f t="shared" si="1"/>
        <v>51</v>
      </c>
      <c r="C53" s="12" t="s">
        <v>5250</v>
      </c>
      <c r="G53" t="s">
        <v>5246</v>
      </c>
      <c r="H53">
        <v>1</v>
      </c>
      <c r="I5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penholderhitambulat802false</v>
      </c>
      <c r="J53" s="71" t="e">
        <f>MATCH(Table5[[#This Row],[CONCAT]],IF(Table5[[#This Row],[1]]="U",GLOBAL[POINTER],IF(Table5[[#This Row],[1]]="F",Table2[Column2])),0)</f>
        <v>#N/A</v>
      </c>
    </row>
    <row r="54" spans="2:10">
      <c r="B54">
        <f t="shared" si="1"/>
        <v>52</v>
      </c>
      <c r="C54" s="12" t="s">
        <v>4781</v>
      </c>
      <c r="D54" s="92" t="s">
        <v>6</v>
      </c>
      <c r="E54">
        <v>26</v>
      </c>
      <c r="F54" t="s">
        <v>5230</v>
      </c>
      <c r="G54" t="s">
        <v>5246</v>
      </c>
      <c r="H54">
        <v>1</v>
      </c>
      <c r="I5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pcmagnitjumbo35751972pcuntana</v>
      </c>
      <c r="J54" s="71">
        <f>MATCH(Table5[[#This Row],[CONCAT]],IF(Table5[[#This Row],[1]]="U",GLOBAL[POINTER],IF(Table5[[#This Row],[1]]="F",Table2[Column2])),0)</f>
        <v>2446</v>
      </c>
    </row>
    <row r="55" spans="2:10">
      <c r="B55">
        <f t="shared" si="1"/>
        <v>53</v>
      </c>
      <c r="C55" s="12" t="s">
        <v>3434</v>
      </c>
      <c r="D55" s="92" t="s">
        <v>2010</v>
      </c>
      <c r="E55">
        <v>7</v>
      </c>
      <c r="F55" t="s">
        <v>5230</v>
      </c>
      <c r="G55" t="s">
        <v>5246</v>
      </c>
      <c r="H55">
        <v>1</v>
      </c>
      <c r="I5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bptf20376w60lsnuntana</v>
      </c>
      <c r="J55" s="71">
        <f>MATCH(Table5[[#This Row],[CONCAT]],IF(Table5[[#This Row],[1]]="U",GLOBAL[POINTER],IF(Table5[[#This Row],[1]]="F",Table2[Column2])),0)</f>
        <v>791</v>
      </c>
    </row>
    <row r="56" spans="2:10">
      <c r="B56">
        <f t="shared" si="1"/>
        <v>54</v>
      </c>
      <c r="C56" s="12" t="s">
        <v>4658</v>
      </c>
      <c r="D56" s="92" t="s">
        <v>2172</v>
      </c>
      <c r="E56">
        <v>56</v>
      </c>
      <c r="F56" t="s">
        <v>5230</v>
      </c>
      <c r="G56" t="s">
        <v>5246</v>
      </c>
      <c r="H56">
        <v>1</v>
      </c>
      <c r="I5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mapkcgsikahj50lsnuntana</v>
      </c>
      <c r="J56" s="71">
        <f>MATCH(Table5[[#This Row],[CONCAT]],IF(Table5[[#This Row],[1]]="U",GLOBAL[POINTER],IF(Table5[[#This Row],[1]]="F",Table2[Column2])),0)</f>
        <v>1930</v>
      </c>
    </row>
    <row r="57" spans="2:10">
      <c r="B57">
        <f t="shared" si="1"/>
        <v>55</v>
      </c>
      <c r="C57" s="12" t="s">
        <v>4389</v>
      </c>
      <c r="D57" s="92">
        <v>160</v>
      </c>
      <c r="E57">
        <v>9</v>
      </c>
      <c r="F57" t="s">
        <v>4393</v>
      </c>
      <c r="G57" t="s">
        <v>5246</v>
      </c>
      <c r="H57">
        <v>1</v>
      </c>
      <c r="I5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2882562160false</v>
      </c>
      <c r="J57" s="71" t="e">
        <f>MATCH(Table5[[#This Row],[CONCAT]],IF(Table5[[#This Row],[1]]="U",GLOBAL[POINTER],IF(Table5[[#This Row],[1]]="F",Table2[Column2])),0)</f>
        <v>#N/A</v>
      </c>
    </row>
    <row r="58" spans="2:10">
      <c r="B58">
        <f t="shared" ref="B58:B82" si="2">ROW()-2</f>
        <v>56</v>
      </c>
      <c r="C58" s="12" t="s">
        <v>4557</v>
      </c>
      <c r="D58" s="92">
        <v>128</v>
      </c>
      <c r="E58">
        <v>8</v>
      </c>
      <c r="F58" t="s">
        <v>4563</v>
      </c>
      <c r="G58" t="s">
        <v>5246</v>
      </c>
      <c r="H58">
        <v>1</v>
      </c>
      <c r="I5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05203128false</v>
      </c>
      <c r="J58" s="71" t="e">
        <f>MATCH(Table5[[#This Row],[CONCAT]],IF(Table5[[#This Row],[1]]="U",GLOBAL[POINTER],IF(Table5[[#This Row],[1]]="F",Table2[Column2])),0)</f>
        <v>#N/A</v>
      </c>
    </row>
    <row r="59" spans="2:10">
      <c r="B59">
        <f t="shared" si="2"/>
        <v>57</v>
      </c>
      <c r="C59" s="12" t="s">
        <v>3639</v>
      </c>
      <c r="D59" s="92" t="s">
        <v>2231</v>
      </c>
      <c r="E59">
        <v>5</v>
      </c>
      <c r="F59" t="s">
        <v>5230</v>
      </c>
      <c r="G59" t="s">
        <v>5366</v>
      </c>
      <c r="H59">
        <v>1</v>
      </c>
      <c r="I5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garisanbt30cm100lsnuntana</v>
      </c>
      <c r="J59" s="71">
        <f>MATCH(Table5[[#This Row],[CONCAT]],IF(Table5[[#This Row],[1]]="U",GLOBAL[POINTER],IF(Table5[[#This Row],[1]]="F",Table2[Column2])),0)</f>
        <v>1290</v>
      </c>
    </row>
    <row r="60" spans="2:10">
      <c r="B60">
        <f>ROW()-2</f>
        <v>58</v>
      </c>
      <c r="C60" s="12" t="s">
        <v>338</v>
      </c>
      <c r="D60" s="92" t="s">
        <v>4479</v>
      </c>
      <c r="E60">
        <v>0</v>
      </c>
      <c r="F60" t="s">
        <v>5230</v>
      </c>
      <c r="G60" t="s">
        <v>5583</v>
      </c>
      <c r="H60">
        <v>1</v>
      </c>
      <c r="I6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balonbl100178mp100pakuntana</v>
      </c>
      <c r="J60" s="71">
        <f>MATCH(Table5[[#This Row],[CONCAT]],IF(Table5[[#This Row],[1]]="U",GLOBAL[POINTER],IF(Table5[[#This Row],[1]]="F",Table2[Column2])),0)</f>
        <v>268</v>
      </c>
    </row>
    <row r="61" spans="2:10">
      <c r="B61">
        <f t="shared" si="2"/>
        <v>59</v>
      </c>
      <c r="C61" s="12" t="s">
        <v>4531</v>
      </c>
      <c r="D61" s="92" t="s">
        <v>2170</v>
      </c>
      <c r="E61">
        <v>3</v>
      </c>
      <c r="F61" t="s">
        <v>5232</v>
      </c>
      <c r="G61" t="s">
        <v>5367</v>
      </c>
      <c r="H61">
        <v>1</v>
      </c>
      <c r="I6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sampulboxybatik180pcsartomoro</v>
      </c>
      <c r="J61" s="71">
        <f>MATCH(Table5[[#This Row],[CONCAT]],IF(Table5[[#This Row],[1]]="U",GLOBAL[POINTER],IF(Table5[[#This Row],[1]]="F",Table2[Column2])),0)</f>
        <v>333</v>
      </c>
    </row>
    <row r="62" spans="2:10">
      <c r="B62">
        <f t="shared" si="2"/>
        <v>60</v>
      </c>
      <c r="C62" s="12" t="s">
        <v>4140</v>
      </c>
      <c r="D62" s="92" t="s">
        <v>2049</v>
      </c>
      <c r="E62">
        <v>3</v>
      </c>
      <c r="F62" t="s">
        <v>5232</v>
      </c>
      <c r="G62" t="s">
        <v>5368</v>
      </c>
      <c r="H62">
        <v>2</v>
      </c>
      <c r="I6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guntingjksc82812lsnartomoro</v>
      </c>
      <c r="J62" s="71">
        <f>MATCH(Table5[[#This Row],[CONCAT]],IF(Table5[[#This Row],[1]]="U",GLOBAL[POINTER],IF(Table5[[#This Row],[1]]="F",Table2[Column2])),0)</f>
        <v>120</v>
      </c>
    </row>
    <row r="63" spans="2:10">
      <c r="B63">
        <f t="shared" si="2"/>
        <v>61</v>
      </c>
      <c r="C63" s="12" t="s">
        <v>4091</v>
      </c>
      <c r="D63" s="92" t="s">
        <v>5055</v>
      </c>
      <c r="E63">
        <v>4</v>
      </c>
      <c r="F63" t="s">
        <v>5232</v>
      </c>
      <c r="H63">
        <v>2</v>
      </c>
      <c r="I6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stipjk20ht50box20pcsartomoro</v>
      </c>
      <c r="J63" s="71">
        <f>MATCH(Table5[[#This Row],[CONCAT]],IF(Table5[[#This Row],[1]]="U",GLOBAL[POINTER],IF(Table5[[#This Row],[1]]="F",Table2[Column2])),0)</f>
        <v>376</v>
      </c>
    </row>
    <row r="64" spans="2:10">
      <c r="B64">
        <f t="shared" si="2"/>
        <v>62</v>
      </c>
      <c r="C64" s="12" t="s">
        <v>4405</v>
      </c>
      <c r="D64" s="92" t="s">
        <v>5056</v>
      </c>
      <c r="E64">
        <v>6</v>
      </c>
      <c r="F64" t="s">
        <v>5232</v>
      </c>
      <c r="H64">
        <v>2</v>
      </c>
      <c r="I6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stipjk30ht50box30pcsartomoro</v>
      </c>
      <c r="J64" s="71">
        <f>MATCH(Table5[[#This Row],[CONCAT]],IF(Table5[[#This Row],[1]]="U",GLOBAL[POINTER],IF(Table5[[#This Row],[1]]="F",Table2[Column2])),0)</f>
        <v>378</v>
      </c>
    </row>
    <row r="65" spans="2:10">
      <c r="B65">
        <f t="shared" si="2"/>
        <v>63</v>
      </c>
      <c r="C65" s="12" t="s">
        <v>4515</v>
      </c>
      <c r="D65" s="92" t="s">
        <v>2184</v>
      </c>
      <c r="E65">
        <v>48</v>
      </c>
      <c r="F65" t="s">
        <v>5230</v>
      </c>
      <c r="G65" t="s">
        <v>5246</v>
      </c>
      <c r="H65">
        <v>1</v>
      </c>
      <c r="I6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bpzuizhuahy1020hitam192lsnuntana</v>
      </c>
      <c r="J65" s="71">
        <f>MATCH(Table5[[#This Row],[CONCAT]],IF(Table5[[#This Row],[1]]="U",GLOBAL[POINTER],IF(Table5[[#This Row],[1]]="F",Table2[Column2])),0)</f>
        <v>894</v>
      </c>
    </row>
    <row r="66" spans="2:10">
      <c r="B66">
        <f t="shared" si="2"/>
        <v>64</v>
      </c>
      <c r="C66" s="12" t="s">
        <v>2130</v>
      </c>
      <c r="D66" s="92" t="s">
        <v>4479</v>
      </c>
      <c r="E66">
        <v>10</v>
      </c>
      <c r="F66" t="s">
        <v>5232</v>
      </c>
      <c r="G66" t="s">
        <v>5369</v>
      </c>
      <c r="H66">
        <v>3</v>
      </c>
      <c r="I6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isigwno10100pakartomoro</v>
      </c>
      <c r="J66" s="71">
        <f>MATCH(Table5[[#This Row],[CONCAT]],IF(Table5[[#This Row],[1]]="U",GLOBAL[POINTER],IF(Table5[[#This Row],[1]]="F",Table2[Column2])),0)</f>
        <v>136</v>
      </c>
    </row>
    <row r="67" spans="2:10">
      <c r="B67">
        <f t="shared" si="2"/>
        <v>65</v>
      </c>
      <c r="C67" s="12" t="s">
        <v>5370</v>
      </c>
      <c r="D67" s="92" t="s">
        <v>5156</v>
      </c>
      <c r="E67">
        <v>23</v>
      </c>
      <c r="F67" t="s">
        <v>5230</v>
      </c>
      <c r="G67" t="s">
        <v>5371</v>
      </c>
      <c r="H67">
        <v>1</v>
      </c>
      <c r="I6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talipeonyb19hj35000pcsuntana</v>
      </c>
      <c r="J67" s="71" t="e">
        <f>MATCH(Table5[[#This Row],[CONCAT]],IF(Table5[[#This Row],[1]]="U",GLOBAL[POINTER],IF(Table5[[#This Row],[1]]="F",Table2[Column2])),0)</f>
        <v>#N/A</v>
      </c>
    </row>
    <row r="68" spans="2:10">
      <c r="B68">
        <f t="shared" si="2"/>
        <v>66</v>
      </c>
      <c r="C68" s="12" t="s">
        <v>4074</v>
      </c>
      <c r="D68" s="92" t="s">
        <v>2298</v>
      </c>
      <c r="E68">
        <v>44</v>
      </c>
      <c r="F68" t="s">
        <v>5230</v>
      </c>
      <c r="G68" t="s">
        <v>5249</v>
      </c>
      <c r="H68">
        <v>2</v>
      </c>
      <c r="I6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mejabelajarpelna10pcsuntana</v>
      </c>
      <c r="J68" s="71">
        <f>MATCH(Table5[[#This Row],[CONCAT]],IF(Table5[[#This Row],[1]]="U",GLOBAL[POINTER],IF(Table5[[#This Row],[1]]="F",Table2[Column2])),0)</f>
        <v>2072</v>
      </c>
    </row>
    <row r="69" spans="2:10">
      <c r="B69">
        <f t="shared" si="2"/>
        <v>67</v>
      </c>
      <c r="C69" s="12" t="s">
        <v>3821</v>
      </c>
      <c r="D69" s="92">
        <v>1200</v>
      </c>
      <c r="E69">
        <v>21</v>
      </c>
      <c r="F69" t="s">
        <v>3817</v>
      </c>
      <c r="G69" t="s">
        <v>5228</v>
      </c>
      <c r="H69">
        <v>1</v>
      </c>
      <c r="I6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xl10261200false</v>
      </c>
      <c r="J69" s="71" t="e">
        <f>MATCH(Table5[[#This Row],[CONCAT]],IF(Table5[[#This Row],[1]]="U",GLOBAL[POINTER],IF(Table5[[#This Row],[1]]="F",Table2[Column2])),0)</f>
        <v>#N/A</v>
      </c>
    </row>
    <row r="70" spans="2:10">
      <c r="B70">
        <f t="shared" si="2"/>
        <v>68</v>
      </c>
      <c r="C70" s="12" t="s">
        <v>4514</v>
      </c>
      <c r="D70" s="92" t="s">
        <v>2041</v>
      </c>
      <c r="E70">
        <v>5</v>
      </c>
      <c r="F70" t="s">
        <v>5230</v>
      </c>
      <c r="G70" t="s">
        <v>5228</v>
      </c>
      <c r="H70">
        <v>1</v>
      </c>
      <c r="I7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bpdbdbg05120lsnuntana</v>
      </c>
      <c r="J70" s="71" t="e">
        <f>MATCH(Table5[[#This Row],[CONCAT]],IF(Table5[[#This Row],[1]]="U",GLOBAL[POINTER],IF(Table5[[#This Row],[1]]="F",Table2[Column2])),0)</f>
        <v>#N/A</v>
      </c>
    </row>
    <row r="71" spans="2:10">
      <c r="B71">
        <f t="shared" si="2"/>
        <v>69</v>
      </c>
      <c r="C71" s="12" t="s">
        <v>4042</v>
      </c>
      <c r="D71" s="92" t="s">
        <v>26</v>
      </c>
      <c r="E71">
        <v>116</v>
      </c>
      <c r="F71" t="s">
        <v>5230</v>
      </c>
      <c r="G71" t="s">
        <v>5228</v>
      </c>
      <c r="H71">
        <v>1</v>
      </c>
      <c r="I7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mesintembakhee2010k65blkbixdonekecil100pcuntana</v>
      </c>
      <c r="J71" s="71">
        <f>MATCH(Table5[[#This Row],[CONCAT]],IF(Table5[[#This Row],[1]]="U",GLOBAL[POINTER],IF(Table5[[#This Row],[1]]="F",Table2[Column2])),0)</f>
        <v>2096</v>
      </c>
    </row>
    <row r="72" spans="2:10">
      <c r="B72">
        <f t="shared" si="2"/>
        <v>70</v>
      </c>
      <c r="C72" s="12" t="s">
        <v>4484</v>
      </c>
      <c r="D72" s="92" t="s">
        <v>2173</v>
      </c>
      <c r="E72">
        <v>28</v>
      </c>
      <c r="F72" t="s">
        <v>5232</v>
      </c>
      <c r="G72" t="s">
        <v>5228</v>
      </c>
      <c r="H72">
        <v>1</v>
      </c>
      <c r="I7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pcmagnitac176222x75144pcsartomoro</v>
      </c>
      <c r="J72" s="71">
        <f>MATCH(Table5[[#This Row],[CONCAT]],IF(Table5[[#This Row],[1]]="U",GLOBAL[POINTER],IF(Table5[[#This Row],[1]]="F",Table2[Column2])),0)</f>
        <v>251</v>
      </c>
    </row>
    <row r="73" spans="2:10">
      <c r="B73">
        <f t="shared" si="2"/>
        <v>71</v>
      </c>
      <c r="C73" s="12" t="s">
        <v>4489</v>
      </c>
      <c r="D73" s="92" t="s">
        <v>2173</v>
      </c>
      <c r="E73">
        <v>32</v>
      </c>
      <c r="F73" t="s">
        <v>5232</v>
      </c>
      <c r="G73" t="s">
        <v>5228</v>
      </c>
      <c r="H73">
        <v>1</v>
      </c>
      <c r="I7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pcmagnitfc175722x75144pcsartomoro</v>
      </c>
      <c r="J73" s="71">
        <f>MATCH(Table5[[#This Row],[CONCAT]],IF(Table5[[#This Row],[1]]="U",GLOBAL[POINTER],IF(Table5[[#This Row],[1]]="F",Table2[Column2])),0)</f>
        <v>259</v>
      </c>
    </row>
    <row r="74" spans="2:10">
      <c r="B74">
        <f t="shared" si="2"/>
        <v>72</v>
      </c>
      <c r="C74" s="12" t="s">
        <v>4485</v>
      </c>
      <c r="D74" s="92" t="s">
        <v>2380</v>
      </c>
      <c r="E74">
        <v>20</v>
      </c>
      <c r="F74" t="s">
        <v>5232</v>
      </c>
      <c r="G74" t="s">
        <v>5228</v>
      </c>
      <c r="H74">
        <v>1</v>
      </c>
      <c r="I7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pcmagnitc1755122x75160pcsartomoro</v>
      </c>
      <c r="J74" s="71">
        <f>MATCH(Table5[[#This Row],[CONCAT]],IF(Table5[[#This Row],[1]]="U",GLOBAL[POINTER],IF(Table5[[#This Row],[1]]="F",Table2[Column2])),0)</f>
        <v>255</v>
      </c>
    </row>
    <row r="75" spans="2:10">
      <c r="B75">
        <f t="shared" si="2"/>
        <v>73</v>
      </c>
      <c r="C75" s="12" t="s">
        <v>4236</v>
      </c>
      <c r="D75" s="92" t="s">
        <v>2380</v>
      </c>
      <c r="E75">
        <v>51</v>
      </c>
      <c r="F75" t="s">
        <v>5230</v>
      </c>
      <c r="G75" t="s">
        <v>5228</v>
      </c>
      <c r="H75">
        <v>1</v>
      </c>
      <c r="I7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pcmagnit8631call160pcsuntana</v>
      </c>
      <c r="J75" s="71">
        <f>MATCH(Table5[[#This Row],[CONCAT]],IF(Table5[[#This Row],[1]]="U",GLOBAL[POINTER],IF(Table5[[#This Row],[1]]="F",Table2[Column2])),0)</f>
        <v>2395</v>
      </c>
    </row>
    <row r="76" spans="2:10">
      <c r="B76">
        <f t="shared" si="2"/>
        <v>74</v>
      </c>
      <c r="C76" s="12" t="s">
        <v>3470</v>
      </c>
      <c r="D76" s="92" t="s">
        <v>2049</v>
      </c>
      <c r="E76">
        <v>2</v>
      </c>
      <c r="F76" t="s">
        <v>5232</v>
      </c>
      <c r="G76" t="s">
        <v>5221</v>
      </c>
      <c r="H76">
        <v>2</v>
      </c>
      <c r="I7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guntingjksc83812lsnartomoro</v>
      </c>
      <c r="J76" s="71">
        <f>MATCH(Table5[[#This Row],[CONCAT]],IF(Table5[[#This Row],[1]]="U",GLOBAL[POINTER],IF(Table5[[#This Row],[1]]="F",Table2[Column2])),0)</f>
        <v>121</v>
      </c>
    </row>
    <row r="77" spans="2:10">
      <c r="B77">
        <f t="shared" si="2"/>
        <v>75</v>
      </c>
      <c r="C77" s="12" t="s">
        <v>5084</v>
      </c>
      <c r="D77" s="92" t="s">
        <v>5085</v>
      </c>
      <c r="E77">
        <v>50</v>
      </c>
      <c r="F77" t="s">
        <v>5230</v>
      </c>
      <c r="G77" t="s">
        <v>5247</v>
      </c>
      <c r="H77">
        <v>1</v>
      </c>
      <c r="I7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standartbkvtecst0656560setuntana</v>
      </c>
      <c r="J77" s="71">
        <f>MATCH(Table5[[#This Row],[CONCAT]],IF(Table5[[#This Row],[1]]="U",GLOBAL[POINTER],IF(Table5[[#This Row],[1]]="F",Table2[Column2])),0)</f>
        <v>2898</v>
      </c>
    </row>
    <row r="78" spans="2:10">
      <c r="B78">
        <f t="shared" si="2"/>
        <v>76</v>
      </c>
      <c r="C78" s="12" t="s">
        <v>3639</v>
      </c>
      <c r="D78" s="92" t="s">
        <v>2231</v>
      </c>
      <c r="E78">
        <v>3</v>
      </c>
      <c r="F78" t="s">
        <v>5230</v>
      </c>
      <c r="G78" t="s">
        <v>5366</v>
      </c>
      <c r="H78">
        <v>1</v>
      </c>
      <c r="I7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garisanbt30cm100lsnuntana</v>
      </c>
      <c r="J78" s="71">
        <f>MATCH(Table5[[#This Row],[CONCAT]],IF(Table5[[#This Row],[1]]="U",GLOBAL[POINTER],IF(Table5[[#This Row],[1]]="F",Table2[Column2])),0)</f>
        <v>1290</v>
      </c>
    </row>
    <row r="79" spans="2:10">
      <c r="B79">
        <f t="shared" si="2"/>
        <v>77</v>
      </c>
      <c r="C79" s="12" t="s">
        <v>5530</v>
      </c>
      <c r="D79" s="92" t="s">
        <v>2010</v>
      </c>
      <c r="E79">
        <v>2</v>
      </c>
      <c r="F79" t="s">
        <v>5230</v>
      </c>
      <c r="G79" t="s">
        <v>5372</v>
      </c>
      <c r="H79">
        <v>1</v>
      </c>
      <c r="I7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garisanδkojikono660lsnuntana</v>
      </c>
      <c r="J79" s="71">
        <f>MATCH(Table5[[#This Row],[CONCAT]],IF(Table5[[#This Row],[1]]="U",GLOBAL[POINTER],IF(Table5[[#This Row],[1]]="F",Table2[Column2])),0)</f>
        <v>1371</v>
      </c>
    </row>
    <row r="80" spans="2:10">
      <c r="B80">
        <f t="shared" si="2"/>
        <v>78</v>
      </c>
      <c r="C80" s="12" t="s">
        <v>2218</v>
      </c>
      <c r="D80" s="92" t="s">
        <v>2150</v>
      </c>
      <c r="E80">
        <v>7</v>
      </c>
      <c r="F80" t="s">
        <v>5230</v>
      </c>
      <c r="G80" t="s">
        <v>5373</v>
      </c>
      <c r="H80">
        <v>1</v>
      </c>
      <c r="I8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garisan30cmenter96lsnuntana</v>
      </c>
      <c r="J80" s="71">
        <f>MATCH(Table5[[#This Row],[CONCAT]],IF(Table5[[#This Row],[1]]="U",GLOBAL[POINTER],IF(Table5[[#This Row],[1]]="F",Table2[Column2])),0)</f>
        <v>1244</v>
      </c>
    </row>
    <row r="81" spans="2:10">
      <c r="B81">
        <f t="shared" si="2"/>
        <v>79</v>
      </c>
      <c r="C81" s="12" t="s">
        <v>3567</v>
      </c>
      <c r="D81" s="92" t="s">
        <v>2010</v>
      </c>
      <c r="E81">
        <v>38</v>
      </c>
      <c r="F81" t="s">
        <v>5230</v>
      </c>
      <c r="G81" t="s">
        <v>5373</v>
      </c>
      <c r="H81">
        <v>1</v>
      </c>
      <c r="I8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cuttertaco88besar60lsnuntana</v>
      </c>
      <c r="J81" s="71">
        <f>MATCH(Table5[[#This Row],[CONCAT]],IF(Table5[[#This Row],[1]]="U",GLOBAL[POINTER],IF(Table5[[#This Row],[1]]="F",Table2[Column2])),0)</f>
        <v>1089</v>
      </c>
    </row>
    <row r="82" spans="2:10">
      <c r="B82">
        <f t="shared" si="2"/>
        <v>80</v>
      </c>
      <c r="C82" s="12" t="s">
        <v>1009</v>
      </c>
      <c r="D82" s="92" t="s">
        <v>51</v>
      </c>
      <c r="E82">
        <v>30</v>
      </c>
      <c r="F82" t="s">
        <v>5230</v>
      </c>
      <c r="G82" t="s">
        <v>5373</v>
      </c>
      <c r="H82">
        <v>3</v>
      </c>
      <c r="I8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guntingtrendss60lsuntana</v>
      </c>
      <c r="J82" s="71">
        <f>MATCH(Table5[[#This Row],[CONCAT]],IF(Table5[[#This Row],[1]]="U",GLOBAL[POINTER],IF(Table5[[#This Row],[1]]="F",Table2[Column2])),0)</f>
        <v>1455</v>
      </c>
    </row>
    <row r="83" spans="2:10">
      <c r="B83">
        <f>ROW()-2</f>
        <v>81</v>
      </c>
      <c r="C83" s="12" t="s">
        <v>2082</v>
      </c>
      <c r="D83" s="92" t="s">
        <v>5028</v>
      </c>
      <c r="E83">
        <v>9</v>
      </c>
      <c r="F83" t="s">
        <v>5232</v>
      </c>
      <c r="H83">
        <v>3</v>
      </c>
      <c r="I8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opasteljk36wop36s6box6setartomoro</v>
      </c>
      <c r="J83" s="71">
        <f>MATCH(Table5[[#This Row],[CONCAT]],IF(Table5[[#This Row],[1]]="U",GLOBAL[POINTER],IF(Table5[[#This Row],[1]]="F",Table2[Column2])),0)</f>
        <v>214</v>
      </c>
    </row>
    <row r="84" spans="2:10">
      <c r="B84">
        <f t="shared" ref="B84:B85" si="3">ROW()-2</f>
        <v>82</v>
      </c>
      <c r="C84" s="12" t="s">
        <v>5063</v>
      </c>
      <c r="D84" s="92" t="s">
        <v>2101</v>
      </c>
      <c r="E84">
        <v>6</v>
      </c>
      <c r="F84" t="s">
        <v>5232</v>
      </c>
      <c r="H84">
        <v>1</v>
      </c>
      <c r="I8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binderclipkenko20010grsartomoro</v>
      </c>
      <c r="J84" s="71">
        <f>MATCH(Table5[[#This Row],[CONCAT]],IF(Table5[[#This Row],[1]]="U",GLOBAL[POINTER],IF(Table5[[#This Row],[1]]="F",Table2[Column2])),0)</f>
        <v>21</v>
      </c>
    </row>
    <row r="85" spans="2:10">
      <c r="B85">
        <f t="shared" si="3"/>
        <v>83</v>
      </c>
      <c r="C85" s="12" t="s">
        <v>5064</v>
      </c>
      <c r="D85" s="92" t="s">
        <v>2098</v>
      </c>
      <c r="E85">
        <v>3</v>
      </c>
      <c r="F85" t="s">
        <v>5232</v>
      </c>
      <c r="H85">
        <v>1</v>
      </c>
      <c r="I8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binderclipkenko2605grsartomoro</v>
      </c>
      <c r="J85" s="71">
        <f>MATCH(Table5[[#This Row],[CONCAT]],IF(Table5[[#This Row],[1]]="U",GLOBAL[POINTER],IF(Table5[[#This Row],[1]]="F",Table2[Column2])),0)</f>
        <v>22</v>
      </c>
    </row>
    <row r="86" spans="2:10">
      <c r="B86">
        <f t="shared" ref="B86:B116" si="4">ROW()-2</f>
        <v>84</v>
      </c>
      <c r="C86" s="12" t="s">
        <v>5272</v>
      </c>
      <c r="D86" s="92" t="s">
        <v>2108</v>
      </c>
      <c r="F86" t="s">
        <v>5232</v>
      </c>
      <c r="H86">
        <v>2</v>
      </c>
      <c r="I8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bpkenkoke303tgelhitam144lsnartomoro</v>
      </c>
      <c r="J86" s="71">
        <f>MATCH(Table5[[#This Row],[CONCAT]],IF(Table5[[#This Row],[1]]="U",GLOBAL[POINTER],IF(Table5[[#This Row],[1]]="F",Table2[Column2])),0)</f>
        <v>46</v>
      </c>
    </row>
    <row r="87" spans="2:10">
      <c r="B87">
        <f t="shared" si="4"/>
        <v>85</v>
      </c>
      <c r="C87" s="12" t="s">
        <v>5185</v>
      </c>
      <c r="D87" s="92" t="s">
        <v>2231</v>
      </c>
      <c r="F87" t="s">
        <v>5232</v>
      </c>
      <c r="H87">
        <v>1</v>
      </c>
      <c r="I8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stabillovancohl520100lsnartomoro</v>
      </c>
      <c r="J87" s="71">
        <f>MATCH(Table5[[#This Row],[CONCAT]],IF(Table5[[#This Row],[1]]="U",GLOBAL[POINTER],IF(Table5[[#This Row],[1]]="F",Table2[Column2])),0)</f>
        <v>349</v>
      </c>
    </row>
    <row r="88" spans="2:10">
      <c r="B88">
        <f t="shared" si="4"/>
        <v>86</v>
      </c>
      <c r="C88" s="12" t="s">
        <v>4002</v>
      </c>
      <c r="D88" s="92">
        <v>120</v>
      </c>
      <c r="E88">
        <v>22</v>
      </c>
      <c r="F88" t="s">
        <v>5584</v>
      </c>
      <c r="H88">
        <v>1</v>
      </c>
      <c r="I8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tg3695120false</v>
      </c>
      <c r="J88" s="71" t="e">
        <f>MATCH(Table5[[#This Row],[CONCAT]],IF(Table5[[#This Row],[1]]="U",GLOBAL[POINTER],IF(Table5[[#This Row],[1]]="F",Table2[Column2])),0)</f>
        <v>#N/A</v>
      </c>
    </row>
    <row r="89" spans="2:10">
      <c r="B89">
        <f t="shared" si="4"/>
        <v>87</v>
      </c>
      <c r="C89" s="12" t="s">
        <v>3367</v>
      </c>
      <c r="D89" s="92">
        <v>144</v>
      </c>
      <c r="E89">
        <v>16</v>
      </c>
      <c r="F89" t="s">
        <v>3924</v>
      </c>
      <c r="H89">
        <v>1</v>
      </c>
      <c r="I8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rc90219051144false</v>
      </c>
      <c r="J89" s="71" t="e">
        <f>MATCH(Table5[[#This Row],[CONCAT]],IF(Table5[[#This Row],[1]]="U",GLOBAL[POINTER],IF(Table5[[#This Row],[1]]="F",Table2[Column2])),0)</f>
        <v>#N/A</v>
      </c>
    </row>
    <row r="90" spans="2:10">
      <c r="B90">
        <f t="shared" si="4"/>
        <v>88</v>
      </c>
      <c r="C90" s="12">
        <v>6601</v>
      </c>
      <c r="D90" s="92">
        <v>120</v>
      </c>
      <c r="E90">
        <v>2</v>
      </c>
      <c r="F90" t="s">
        <v>3202</v>
      </c>
      <c r="H90">
        <v>1</v>
      </c>
      <c r="I9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6601120false</v>
      </c>
      <c r="J90" s="71" t="e">
        <f>MATCH(Table5[[#This Row],[CONCAT]],IF(Table5[[#This Row],[1]]="U",GLOBAL[POINTER],IF(Table5[[#This Row],[1]]="F",Table2[Column2])),0)</f>
        <v>#N/A</v>
      </c>
    </row>
    <row r="91" spans="2:10">
      <c r="B91">
        <f t="shared" si="4"/>
        <v>89</v>
      </c>
      <c r="C91" s="12" t="s">
        <v>1233</v>
      </c>
      <c r="D91" s="92" t="s">
        <v>107</v>
      </c>
      <c r="E91">
        <v>20</v>
      </c>
      <c r="F91" t="s">
        <v>5217</v>
      </c>
      <c r="G91" t="s">
        <v>5215</v>
      </c>
      <c r="H91">
        <v>1</v>
      </c>
      <c r="I9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lilinty018magic96lsuntana</v>
      </c>
      <c r="J91" s="71">
        <f>MATCH(Table5[[#This Row],[CONCAT]],IF(Table5[[#This Row],[1]]="U",GLOBAL[POINTER],IF(Table5[[#This Row],[1]]="F",Table2[Column2])),0)</f>
        <v>1810</v>
      </c>
    </row>
    <row r="92" spans="2:10">
      <c r="B92">
        <f t="shared" si="4"/>
        <v>90</v>
      </c>
      <c r="C92" s="12" t="s">
        <v>2645</v>
      </c>
      <c r="D92" s="92" t="s">
        <v>2014</v>
      </c>
      <c r="E92">
        <v>7</v>
      </c>
      <c r="F92" t="s">
        <v>5217</v>
      </c>
      <c r="H92">
        <v>1</v>
      </c>
      <c r="I9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stampadherob20lsnuntana</v>
      </c>
      <c r="J92" s="71">
        <f>MATCH(Table5[[#This Row],[CONCAT]],IF(Table5[[#This Row],[1]]="U",GLOBAL[POINTER],IF(Table5[[#This Row],[1]]="F",Table2[Column2])),0)</f>
        <v>2893</v>
      </c>
    </row>
    <row r="93" spans="2:10">
      <c r="B93">
        <f t="shared" si="4"/>
        <v>91</v>
      </c>
      <c r="C93" s="12" t="s">
        <v>4376</v>
      </c>
      <c r="D93" s="92">
        <v>120</v>
      </c>
      <c r="E93">
        <v>3</v>
      </c>
      <c r="F93" t="s">
        <v>4393</v>
      </c>
      <c r="H93">
        <v>1</v>
      </c>
      <c r="I9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1810067120false</v>
      </c>
      <c r="J93" s="71" t="e">
        <f>MATCH(Table5[[#This Row],[CONCAT]],IF(Table5[[#This Row],[1]]="U",GLOBAL[POINTER],IF(Table5[[#This Row],[1]]="F",Table2[Column2])),0)</f>
        <v>#N/A</v>
      </c>
    </row>
    <row r="94" spans="2:10">
      <c r="B94">
        <f t="shared" si="4"/>
        <v>92</v>
      </c>
      <c r="C94" s="12" t="s">
        <v>4140</v>
      </c>
      <c r="D94" s="92" t="s">
        <v>2049</v>
      </c>
      <c r="E94">
        <v>1</v>
      </c>
      <c r="F94" t="s">
        <v>5222</v>
      </c>
      <c r="H94">
        <v>2</v>
      </c>
      <c r="I9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guntingjksc82812lsnartomoro</v>
      </c>
      <c r="J94" s="71">
        <f>MATCH(Table5[[#This Row],[CONCAT]],IF(Table5[[#This Row],[1]]="U",GLOBAL[POINTER],IF(Table5[[#This Row],[1]]="F",Table2[Column2])),0)</f>
        <v>120</v>
      </c>
    </row>
    <row r="95" spans="2:10">
      <c r="B95">
        <f t="shared" si="4"/>
        <v>93</v>
      </c>
      <c r="C95" s="12" t="s">
        <v>3685</v>
      </c>
      <c r="D95" s="92" t="s">
        <v>2034</v>
      </c>
      <c r="E95">
        <v>2</v>
      </c>
      <c r="F95" t="s">
        <v>5222</v>
      </c>
      <c r="H95">
        <v>1</v>
      </c>
      <c r="I9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cutterjkl50024lsnartomoro</v>
      </c>
      <c r="J95" s="71">
        <f>MATCH(Table5[[#This Row],[CONCAT]],IF(Table5[[#This Row],[1]]="U",GLOBAL[POINTER],IF(Table5[[#This Row],[1]]="F",Table2[Column2])),0)</f>
        <v>100</v>
      </c>
    </row>
    <row r="96" spans="2:10">
      <c r="B96">
        <f t="shared" si="4"/>
        <v>94</v>
      </c>
      <c r="C96" s="12" t="s">
        <v>3992</v>
      </c>
      <c r="D96" s="92">
        <v>576</v>
      </c>
      <c r="E96">
        <v>7</v>
      </c>
      <c r="F96" t="s">
        <v>4053</v>
      </c>
      <c r="H96">
        <v>1</v>
      </c>
      <c r="I9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dp902576false</v>
      </c>
      <c r="J96" s="71" t="e">
        <f>MATCH(Table5[[#This Row],[CONCAT]],IF(Table5[[#This Row],[1]]="U",GLOBAL[POINTER],IF(Table5[[#This Row],[1]]="F",Table2[Column2])),0)</f>
        <v>#N/A</v>
      </c>
    </row>
    <row r="97" spans="2:11">
      <c r="B97">
        <f t="shared" si="4"/>
        <v>95</v>
      </c>
      <c r="C97" s="12" t="s">
        <v>2369</v>
      </c>
      <c r="D97" s="92" t="s">
        <v>2112</v>
      </c>
      <c r="F97" t="s">
        <v>5217</v>
      </c>
      <c r="H97">
        <v>1</v>
      </c>
      <c r="I9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97" s="71">
        <f>MATCH(Table5[[#This Row],[CONCAT]],IF(Table5[[#This Row],[1]]="U",GLOBAL[POINTER],IF(Table5[[#This Row],[1]]="F",Table2[Column2])),0)</f>
        <v>2704</v>
      </c>
    </row>
    <row r="98" spans="2:11">
      <c r="B98">
        <f t="shared" si="4"/>
        <v>96</v>
      </c>
      <c r="C98" s="12" t="s">
        <v>3639</v>
      </c>
      <c r="D98" s="92" t="s">
        <v>2231</v>
      </c>
      <c r="F98" t="s">
        <v>5217</v>
      </c>
      <c r="H98">
        <v>1</v>
      </c>
      <c r="I9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garisanbt30cm100lsnuntana</v>
      </c>
      <c r="J98" s="71">
        <f>MATCH(Table5[[#This Row],[CONCAT]],IF(Table5[[#This Row],[1]]="U",GLOBAL[POINTER],IF(Table5[[#This Row],[1]]="F",Table2[Column2])),0)</f>
        <v>1290</v>
      </c>
    </row>
    <row r="99" spans="2:11">
      <c r="B99">
        <f t="shared" si="4"/>
        <v>97</v>
      </c>
      <c r="C99" s="12" t="s">
        <v>5044</v>
      </c>
      <c r="D99" s="92" t="s">
        <v>2055</v>
      </c>
      <c r="E99">
        <v>7</v>
      </c>
      <c r="F99" t="s">
        <v>5222</v>
      </c>
      <c r="H99">
        <v>4</v>
      </c>
      <c r="I9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dispenserkenkotd32324pcsartomoro</v>
      </c>
      <c r="J99" s="71">
        <f>MATCH(Table5[[#This Row],[CONCAT]],IF(Table5[[#This Row],[1]]="U",GLOBAL[POINTER],IF(Table5[[#This Row],[1]]="F",Table2[Column2])),0)</f>
        <v>111</v>
      </c>
    </row>
    <row r="100" spans="2:11">
      <c r="B100">
        <f t="shared" si="4"/>
        <v>98</v>
      </c>
      <c r="C100" s="12" t="s">
        <v>3947</v>
      </c>
      <c r="D100" s="92" t="s">
        <v>2049</v>
      </c>
      <c r="E100">
        <v>4</v>
      </c>
      <c r="F100" t="s">
        <v>5217</v>
      </c>
      <c r="H100">
        <v>5</v>
      </c>
      <c r="I10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clipboardkayuenter12lsnuntana</v>
      </c>
      <c r="J100" s="71">
        <f>MATCH(Table5[[#This Row],[CONCAT]],IF(Table5[[#This Row],[1]]="U",GLOBAL[POINTER],IF(Table5[[#This Row],[1]]="F",Table2[Column2])),0)</f>
        <v>1021</v>
      </c>
    </row>
    <row r="101" spans="2:11">
      <c r="B101">
        <f t="shared" si="4"/>
        <v>99</v>
      </c>
      <c r="C101" s="12" t="s">
        <v>2369</v>
      </c>
      <c r="D101" s="92" t="s">
        <v>2112</v>
      </c>
      <c r="F101" t="s">
        <v>5217</v>
      </c>
      <c r="H101">
        <v>1</v>
      </c>
      <c r="I10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01" s="71">
        <f>MATCH(Table5[[#This Row],[CONCAT]],IF(Table5[[#This Row],[1]]="U",GLOBAL[POINTER],IF(Table5[[#This Row],[1]]="F",Table2[Column2])),0)</f>
        <v>2704</v>
      </c>
    </row>
    <row r="102" spans="2:11">
      <c r="B102">
        <f t="shared" si="4"/>
        <v>100</v>
      </c>
      <c r="C102" s="12" t="s">
        <v>5540</v>
      </c>
      <c r="D102" s="92" t="s">
        <v>2112</v>
      </c>
      <c r="E102">
        <v>25</v>
      </c>
      <c r="F102" t="s">
        <v>5217</v>
      </c>
      <c r="H102">
        <v>1</v>
      </c>
      <c r="I10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02" s="71" t="e">
        <f>MATCH(Table5[[#This Row],[CONCAT]],IF(Table5[[#This Row],[1]]="U",GLOBAL[POINTER],IF(Table5[[#This Row],[1]]="F",Table2[Column2])),0)</f>
        <v>#N/A</v>
      </c>
    </row>
    <row r="103" spans="2:11">
      <c r="B103">
        <f t="shared" si="4"/>
        <v>101</v>
      </c>
      <c r="C103" s="12" t="s">
        <v>314</v>
      </c>
      <c r="D103" s="92" t="s">
        <v>315</v>
      </c>
      <c r="E103">
        <v>3</v>
      </c>
      <c r="F103" t="s">
        <v>5217</v>
      </c>
      <c r="H103">
        <v>1</v>
      </c>
      <c r="I10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asahantabungsp8865ikan45boxx48pcuntana</v>
      </c>
      <c r="J103" s="71">
        <f>MATCH(Table5[[#This Row],[CONCAT]],IF(Table5[[#This Row],[1]]="U",GLOBAL[POINTER],IF(Table5[[#This Row],[1]]="F",Table2[Column2])),0)</f>
        <v>245</v>
      </c>
    </row>
    <row r="104" spans="2:11">
      <c r="B104">
        <f t="shared" si="4"/>
        <v>102</v>
      </c>
      <c r="C104" s="12" t="s">
        <v>4001</v>
      </c>
      <c r="D104" s="92">
        <v>120</v>
      </c>
      <c r="E104">
        <v>23</v>
      </c>
      <c r="F104" t="s">
        <v>4003</v>
      </c>
      <c r="H104">
        <v>1</v>
      </c>
      <c r="I10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tg3086a120false</v>
      </c>
      <c r="J104" s="71" t="e">
        <f>MATCH(Table5[[#This Row],[CONCAT]],IF(Table5[[#This Row],[1]]="U",GLOBAL[POINTER],IF(Table5[[#This Row],[1]]="F",Table2[Column2])),0)</f>
        <v>#N/A</v>
      </c>
    </row>
    <row r="105" spans="2:11">
      <c r="B105">
        <f t="shared" si="4"/>
        <v>103</v>
      </c>
      <c r="C105" s="12" t="s">
        <v>3818</v>
      </c>
      <c r="D105" s="92">
        <v>1728</v>
      </c>
      <c r="E105">
        <v>4</v>
      </c>
      <c r="F105" t="s">
        <v>3817</v>
      </c>
      <c r="H105">
        <v>1</v>
      </c>
      <c r="I10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xh80771728false</v>
      </c>
      <c r="J105" s="71" t="e">
        <f>MATCH(Table5[[#This Row],[CONCAT]],IF(Table5[[#This Row],[1]]="U",GLOBAL[POINTER],IF(Table5[[#This Row],[1]]="F",Table2[Column2])),0)</f>
        <v>#N/A</v>
      </c>
    </row>
    <row r="106" spans="2:11">
      <c r="B106">
        <f t="shared" si="4"/>
        <v>104</v>
      </c>
      <c r="C106" s="12" t="s">
        <v>3819</v>
      </c>
      <c r="D106" s="92">
        <v>3200</v>
      </c>
      <c r="E106">
        <v>4</v>
      </c>
      <c r="F106" t="s">
        <v>3817</v>
      </c>
      <c r="H106">
        <v>1</v>
      </c>
      <c r="I10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dy3473200false</v>
      </c>
      <c r="J106" s="71" t="e">
        <f>MATCH(Table5[[#This Row],[CONCAT]],IF(Table5[[#This Row],[1]]="U",GLOBAL[POINTER],IF(Table5[[#This Row],[1]]="F",Table2[Column2])),0)</f>
        <v>#N/A</v>
      </c>
    </row>
    <row r="107" spans="2:11">
      <c r="B107">
        <f t="shared" si="4"/>
        <v>105</v>
      </c>
      <c r="C107" s="12" t="s">
        <v>5549</v>
      </c>
      <c r="D107" s="92" t="s">
        <v>2108</v>
      </c>
      <c r="E107">
        <v>2</v>
      </c>
      <c r="F107" t="s">
        <v>5217</v>
      </c>
      <c r="H107">
        <v>3</v>
      </c>
      <c r="I10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mechpentizotm01500144lsnuntana</v>
      </c>
      <c r="J107" s="71">
        <f>MATCH(Table5[[#This Row],[CONCAT]],IF(Table5[[#This Row],[1]]="U",GLOBAL[POINTER],IF(Table5[[#This Row],[1]]="F",Table2[Column2])),0)</f>
        <v>2060</v>
      </c>
    </row>
    <row r="108" spans="2:11">
      <c r="B108">
        <f t="shared" si="4"/>
        <v>106</v>
      </c>
      <c r="C108" s="12" t="s">
        <v>5528</v>
      </c>
      <c r="D108" s="92" t="s">
        <v>2150</v>
      </c>
      <c r="E108">
        <v>7</v>
      </c>
      <c r="F108" t="s">
        <v>5230</v>
      </c>
      <c r="H108">
        <v>3</v>
      </c>
      <c r="I10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bptizotg34096lsnuntana</v>
      </c>
      <c r="J108" s="71">
        <f>MATCH(Table5[[#This Row],[CONCAT]],IF(Table5[[#This Row],[1]]="U",GLOBAL[POINTER],IF(Table5[[#This Row],[1]]="F",Table2[Column2])),0)</f>
        <v>826</v>
      </c>
    </row>
    <row r="109" spans="2:11">
      <c r="B109">
        <f t="shared" si="4"/>
        <v>107</v>
      </c>
      <c r="C109" s="12" t="s">
        <v>5522</v>
      </c>
      <c r="D109" s="92" t="s">
        <v>2150</v>
      </c>
      <c r="E109">
        <v>6</v>
      </c>
      <c r="F109" t="s">
        <v>5230</v>
      </c>
      <c r="H109">
        <v>1</v>
      </c>
      <c r="I10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bptizotg340biru96lsnuntana</v>
      </c>
      <c r="J109" s="71">
        <f>MATCH(Table5[[#This Row],[CONCAT]],IF(Table5[[#This Row],[1]]="U",GLOBAL[POINTER],IF(Table5[[#This Row],[1]]="F",Table2[Column2])),0)</f>
        <v>822</v>
      </c>
    </row>
    <row r="110" spans="2:11">
      <c r="B110">
        <f t="shared" si="4"/>
        <v>108</v>
      </c>
      <c r="C110" s="12">
        <v>858</v>
      </c>
      <c r="D110" s="92">
        <v>144</v>
      </c>
      <c r="E110">
        <v>1</v>
      </c>
      <c r="F110" t="s">
        <v>4003</v>
      </c>
      <c r="H110">
        <v>1</v>
      </c>
      <c r="I11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858144false</v>
      </c>
      <c r="J110" s="71" t="e">
        <f>MATCH(Table5[[#This Row],[CONCAT]],IF(Table5[[#This Row],[1]]="U",GLOBAL[POINTER],IF(Table5[[#This Row],[1]]="F",Table2[Column2])),0)</f>
        <v>#N/A</v>
      </c>
    </row>
    <row r="111" spans="2:11">
      <c r="B111">
        <f t="shared" si="4"/>
        <v>109</v>
      </c>
      <c r="C111" s="12">
        <v>8811</v>
      </c>
      <c r="D111" s="92">
        <v>2592</v>
      </c>
      <c r="E111">
        <v>12</v>
      </c>
      <c r="F111" t="s">
        <v>4393</v>
      </c>
      <c r="H111">
        <v>1</v>
      </c>
      <c r="I11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88112592false</v>
      </c>
      <c r="J111" s="71" t="e">
        <f>MATCH(Table5[[#This Row],[CONCAT]],IF(Table5[[#This Row],[1]]="U",GLOBAL[POINTER],IF(Table5[[#This Row],[1]]="F",Table2[Column2])),0)</f>
        <v>#N/A</v>
      </c>
      <c r="K111">
        <v>8810</v>
      </c>
    </row>
    <row r="112" spans="2:11">
      <c r="B112">
        <f t="shared" si="4"/>
        <v>110</v>
      </c>
      <c r="C112" s="12" t="s">
        <v>4111</v>
      </c>
      <c r="D112" s="92" t="s">
        <v>2010</v>
      </c>
      <c r="E112">
        <v>22</v>
      </c>
      <c r="F112" t="s">
        <v>5230</v>
      </c>
      <c r="H112">
        <v>1</v>
      </c>
      <c r="I11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maplsikaa105fputih60lsnuntana</v>
      </c>
      <c r="J112" s="71">
        <f>MATCH(Table5[[#This Row],[CONCAT]],IF(Table5[[#This Row],[1]]="U",GLOBAL[POINTER],IF(Table5[[#This Row],[1]]="F",Table2[Column2])),0)</f>
        <v>1944</v>
      </c>
    </row>
    <row r="113" spans="2:11">
      <c r="B113">
        <f t="shared" si="4"/>
        <v>111</v>
      </c>
      <c r="C113" s="12" t="s">
        <v>5528</v>
      </c>
      <c r="D113" s="92" t="s">
        <v>2150</v>
      </c>
      <c r="F113" t="s">
        <v>5230</v>
      </c>
      <c r="H113">
        <v>1</v>
      </c>
      <c r="I11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bptizotg34096lsnuntana</v>
      </c>
      <c r="J113" s="71">
        <f>MATCH(Table5[[#This Row],[CONCAT]],IF(Table5[[#This Row],[1]]="U",GLOBAL[POINTER],IF(Table5[[#This Row],[1]]="F",Table2[Column2])),0)</f>
        <v>826</v>
      </c>
    </row>
    <row r="114" spans="2:11">
      <c r="B114">
        <f t="shared" si="4"/>
        <v>112</v>
      </c>
      <c r="C114" s="12" t="s">
        <v>5540</v>
      </c>
      <c r="D114" s="92" t="s">
        <v>2112</v>
      </c>
      <c r="F114" t="s">
        <v>5230</v>
      </c>
      <c r="H114">
        <v>1</v>
      </c>
      <c r="I11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14" s="71" t="e">
        <f>MATCH(Table5[[#This Row],[CONCAT]],IF(Table5[[#This Row],[1]]="U",GLOBAL[POINTER],IF(Table5[[#This Row],[1]]="F",Table2[Column2])),0)</f>
        <v>#N/A</v>
      </c>
    </row>
    <row r="115" spans="2:11">
      <c r="B115">
        <f t="shared" si="4"/>
        <v>113</v>
      </c>
      <c r="C115" s="12" t="s">
        <v>5540</v>
      </c>
      <c r="D115" s="92" t="s">
        <v>2112</v>
      </c>
      <c r="E115">
        <v>23</v>
      </c>
      <c r="F115" t="s">
        <v>5230</v>
      </c>
      <c r="H115">
        <v>1</v>
      </c>
      <c r="I11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15" s="71" t="e">
        <f>MATCH(Table5[[#This Row],[CONCAT]],IF(Table5[[#This Row],[1]]="U",GLOBAL[POINTER],IF(Table5[[#This Row],[1]]="F",Table2[Column2])),0)</f>
        <v>#N/A</v>
      </c>
    </row>
    <row r="116" spans="2:11">
      <c r="B116">
        <f t="shared" si="4"/>
        <v>114</v>
      </c>
      <c r="C116" s="12" t="s">
        <v>2369</v>
      </c>
      <c r="D116" s="92" t="s">
        <v>2112</v>
      </c>
      <c r="F116" t="s">
        <v>5230</v>
      </c>
      <c r="H116">
        <v>1</v>
      </c>
      <c r="I11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16" s="71">
        <f>MATCH(Table5[[#This Row],[CONCAT]],IF(Table5[[#This Row],[1]]="U",GLOBAL[POINTER],IF(Table5[[#This Row],[1]]="F",Table2[Column2])),0)</f>
        <v>2704</v>
      </c>
    </row>
    <row r="117" spans="2:11">
      <c r="B117">
        <f t="shared" ref="B117:B144" si="5">ROW()-2</f>
        <v>115</v>
      </c>
      <c r="C117" s="12" t="s">
        <v>5283</v>
      </c>
      <c r="D117" s="92" t="s">
        <v>2014</v>
      </c>
      <c r="E117">
        <v>5</v>
      </c>
      <c r="F117" t="s">
        <v>5230</v>
      </c>
      <c r="H117">
        <v>1</v>
      </c>
      <c r="I11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lemkenkolg3520lsnuntana</v>
      </c>
      <c r="J117" s="71" t="e">
        <f>MATCH(Table5[[#This Row],[CONCAT]],IF(Table5[[#This Row],[1]]="U",GLOBAL[POINTER],IF(Table5[[#This Row],[1]]="F",Table2[Column2])),0)</f>
        <v>#N/A</v>
      </c>
    </row>
    <row r="118" spans="2:11">
      <c r="B118">
        <f t="shared" si="5"/>
        <v>116</v>
      </c>
      <c r="C118" s="12" t="s">
        <v>2572</v>
      </c>
      <c r="D118" s="92" t="s">
        <v>2041</v>
      </c>
      <c r="E118">
        <v>2</v>
      </c>
      <c r="F118" t="s">
        <v>5230</v>
      </c>
      <c r="H118">
        <v>1</v>
      </c>
      <c r="I11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bpdebozzdbg08120lsnuntana</v>
      </c>
      <c r="J118" s="71">
        <f>MATCH(Table5[[#This Row],[CONCAT]],IF(Table5[[#This Row],[1]]="U",GLOBAL[POINTER],IF(Table5[[#This Row],[1]]="F",Table2[Column2])),0)</f>
        <v>637</v>
      </c>
    </row>
    <row r="119" spans="2:11">
      <c r="B119">
        <f t="shared" si="5"/>
        <v>117</v>
      </c>
      <c r="C119" s="12" t="s">
        <v>5540</v>
      </c>
      <c r="D119" s="92" t="s">
        <v>2112</v>
      </c>
      <c r="F119" t="s">
        <v>5230</v>
      </c>
      <c r="H119">
        <v>1</v>
      </c>
      <c r="I11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19" s="71" t="e">
        <f>MATCH(Table5[[#This Row],[CONCAT]],IF(Table5[[#This Row],[1]]="U",GLOBAL[POINTER],IF(Table5[[#This Row],[1]]="F",Table2[Column2])),0)</f>
        <v>#N/A</v>
      </c>
    </row>
    <row r="120" spans="2:11">
      <c r="B120">
        <f t="shared" si="5"/>
        <v>118</v>
      </c>
      <c r="C120" s="12" t="s">
        <v>69</v>
      </c>
      <c r="D120" s="92" t="s">
        <v>2103</v>
      </c>
      <c r="E120">
        <v>1</v>
      </c>
      <c r="F120" t="s">
        <v>5230</v>
      </c>
      <c r="H120">
        <v>1</v>
      </c>
      <c r="I12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acrylic15x2160pcsuntana</v>
      </c>
      <c r="J120" s="71">
        <f>MATCH(Table5[[#This Row],[CONCAT]],IF(Table5[[#This Row],[1]]="U",GLOBAL[POINTER],IF(Table5[[#This Row],[1]]="F",Table2[Column2])),0)</f>
        <v>6</v>
      </c>
    </row>
    <row r="121" spans="2:11">
      <c r="B121">
        <f t="shared" si="5"/>
        <v>119</v>
      </c>
      <c r="C121" s="12" t="s">
        <v>3539</v>
      </c>
      <c r="D121" s="92" t="s">
        <v>2160</v>
      </c>
      <c r="E121">
        <v>1</v>
      </c>
      <c r="F121" t="s">
        <v>5230</v>
      </c>
      <c r="H121">
        <v>1</v>
      </c>
      <c r="I12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acrylic215x3340pcsuntana</v>
      </c>
      <c r="J121" s="71">
        <f>MATCH(Table5[[#This Row],[CONCAT]],IF(Table5[[#This Row],[1]]="U",GLOBAL[POINTER],IF(Table5[[#This Row],[1]]="F",Table2[Column2])),0)</f>
        <v>8</v>
      </c>
    </row>
    <row r="122" spans="2:11">
      <c r="B122" s="29">
        <f t="shared" si="5"/>
        <v>120</v>
      </c>
      <c r="C122" s="99" t="s">
        <v>5088</v>
      </c>
      <c r="D122" s="31" t="s">
        <v>2148</v>
      </c>
      <c r="E122" s="31">
        <v>2</v>
      </c>
      <c r="F122" s="29" t="s">
        <v>5230</v>
      </c>
      <c r="G122" s="29"/>
      <c r="H122" s="29">
        <v>1</v>
      </c>
      <c r="I122" s="72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bna5gastap2002t72pcsuntana</v>
      </c>
      <c r="J122" s="72">
        <f>MATCH(Table5[[#This Row],[CONCAT]],IF(Table5[[#This Row],[1]]="U",GLOBAL[POINTER],IF(Table5[[#This Row],[1]]="F",Table2[Column2])),0)</f>
        <v>433</v>
      </c>
      <c r="K122" s="29"/>
    </row>
    <row r="123" spans="2:11">
      <c r="B123">
        <f t="shared" si="5"/>
        <v>121</v>
      </c>
      <c r="C123" s="12" t="s">
        <v>5129</v>
      </c>
      <c r="D123" s="92" t="s">
        <v>2220</v>
      </c>
      <c r="E123">
        <v>1</v>
      </c>
      <c r="F123" t="s">
        <v>5230</v>
      </c>
      <c r="H123">
        <v>1</v>
      </c>
      <c r="I12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bnb5gastap2602p48pcsuntana</v>
      </c>
      <c r="J123" s="71">
        <f>MATCH(Table5[[#This Row],[CONCAT]],IF(Table5[[#This Row],[1]]="U",GLOBAL[POINTER],IF(Table5[[#This Row],[1]]="F",Table2[Column2])),0)</f>
        <v>465</v>
      </c>
    </row>
    <row r="124" spans="2:11">
      <c r="B124">
        <f t="shared" si="5"/>
        <v>122</v>
      </c>
      <c r="C124" s="12" t="s">
        <v>5181</v>
      </c>
      <c r="D124" s="92" t="s">
        <v>2042</v>
      </c>
      <c r="E124">
        <v>1</v>
      </c>
      <c r="F124" t="s">
        <v>5230</v>
      </c>
      <c r="H124">
        <v>1</v>
      </c>
      <c r="I12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bnb5gastaun1909university96pcsuntana</v>
      </c>
      <c r="J124" s="71">
        <f>MATCH(Table5[[#This Row],[CONCAT]],IF(Table5[[#This Row],[1]]="U",GLOBAL[POINTER],IF(Table5[[#This Row],[1]]="F",Table2[Column2])),0)</f>
        <v>468</v>
      </c>
    </row>
    <row r="125" spans="2:11">
      <c r="B125">
        <f t="shared" si="5"/>
        <v>123</v>
      </c>
      <c r="C125" s="12" t="s">
        <v>5194</v>
      </c>
      <c r="D125" s="92" t="s">
        <v>2042</v>
      </c>
      <c r="E125">
        <v>1</v>
      </c>
      <c r="F125" t="s">
        <v>5230</v>
      </c>
      <c r="H125">
        <v>1</v>
      </c>
      <c r="I12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bnb5gastacl1909college96pcsuntana</v>
      </c>
      <c r="J125" s="71">
        <f>MATCH(Table5[[#This Row],[CONCAT]],IF(Table5[[#This Row],[1]]="U",GLOBAL[POINTER],IF(Table5[[#This Row],[1]]="F",Table2[Column2])),0)</f>
        <v>459</v>
      </c>
    </row>
    <row r="126" spans="2:11">
      <c r="B126">
        <f t="shared" si="5"/>
        <v>124</v>
      </c>
      <c r="C126" s="12" t="s">
        <v>4561</v>
      </c>
      <c r="D126" s="92">
        <v>128</v>
      </c>
      <c r="E126">
        <v>8</v>
      </c>
      <c r="F126" t="s">
        <v>5585</v>
      </c>
      <c r="H126">
        <v>1</v>
      </c>
      <c r="I12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64834128false</v>
      </c>
      <c r="J126" s="71" t="e">
        <f>MATCH(Table5[[#This Row],[CONCAT]],IF(Table5[[#This Row],[1]]="U",GLOBAL[POINTER],IF(Table5[[#This Row],[1]]="F",Table2[Column2])),0)</f>
        <v>#N/A</v>
      </c>
    </row>
    <row r="127" spans="2:11">
      <c r="B127">
        <f t="shared" si="5"/>
        <v>125</v>
      </c>
      <c r="C127" s="12" t="s">
        <v>3418</v>
      </c>
      <c r="D127" s="92">
        <v>72</v>
      </c>
      <c r="E127">
        <v>6</v>
      </c>
      <c r="F127" t="s">
        <v>3345</v>
      </c>
      <c r="H127">
        <v>1</v>
      </c>
      <c r="I12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b1018（b5）72false</v>
      </c>
      <c r="J127" s="71" t="e">
        <f>MATCH(Table5[[#This Row],[CONCAT]],IF(Table5[[#This Row],[1]]="U",GLOBAL[POINTER],IF(Table5[[#This Row],[1]]="F",Table2[Column2])),0)</f>
        <v>#N/A</v>
      </c>
    </row>
    <row r="128" spans="2:11">
      <c r="B128">
        <f t="shared" si="5"/>
        <v>126</v>
      </c>
      <c r="C128" s="12" t="s">
        <v>3861</v>
      </c>
      <c r="D128" s="92">
        <v>72</v>
      </c>
      <c r="E128">
        <v>2</v>
      </c>
      <c r="F128" t="s">
        <v>5586</v>
      </c>
      <c r="H128">
        <v>1</v>
      </c>
      <c r="I12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b0193（b5）72false</v>
      </c>
      <c r="J128" s="71" t="e">
        <f>MATCH(Table5[[#This Row],[CONCAT]],IF(Table5[[#This Row],[1]]="U",GLOBAL[POINTER],IF(Table5[[#This Row],[1]]="F",Table2[Column2])),0)</f>
        <v>#N/A</v>
      </c>
    </row>
    <row r="129" spans="2:11">
      <c r="B129">
        <f t="shared" si="5"/>
        <v>127</v>
      </c>
      <c r="C129" s="12" t="s">
        <v>4534</v>
      </c>
      <c r="D129" s="92" t="s">
        <v>2176</v>
      </c>
      <c r="E129">
        <v>1</v>
      </c>
      <c r="F129" t="s">
        <v>5230</v>
      </c>
      <c r="H129">
        <v>1</v>
      </c>
      <c r="I12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tasbrandedtanggungsb11640lsnuntana</v>
      </c>
      <c r="J129" s="71">
        <f>MATCH(Table5[[#This Row],[CONCAT]],IF(Table5[[#This Row],[1]]="U",GLOBAL[POINTER],IF(Table5[[#This Row],[1]]="F",Table2[Column2])),0)</f>
        <v>3081</v>
      </c>
    </row>
    <row r="130" spans="2:11">
      <c r="B130">
        <f t="shared" si="5"/>
        <v>128</v>
      </c>
      <c r="C130" s="12" t="s">
        <v>79</v>
      </c>
      <c r="D130" s="92" t="s">
        <v>56</v>
      </c>
      <c r="E130">
        <v>13</v>
      </c>
      <c r="F130" t="s">
        <v>5230</v>
      </c>
      <c r="H130">
        <v>1</v>
      </c>
      <c r="I13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acrylicnt7x25144pcuntana</v>
      </c>
      <c r="J130" s="71">
        <f>MATCH(Table5[[#This Row],[CONCAT]],IF(Table5[[#This Row],[1]]="U",GLOBAL[POINTER],IF(Table5[[#This Row],[1]]="F",Table2[Column2])),0)</f>
        <v>19</v>
      </c>
    </row>
    <row r="131" spans="2:11">
      <c r="B131">
        <f t="shared" si="5"/>
        <v>129</v>
      </c>
      <c r="C131" s="12" t="s">
        <v>4233</v>
      </c>
      <c r="D131" s="92">
        <v>25</v>
      </c>
      <c r="F131" t="s">
        <v>5230</v>
      </c>
      <c r="H131">
        <v>3</v>
      </c>
      <c r="I13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lembakarstik7x30womyputihk25untana</v>
      </c>
      <c r="J131" s="71">
        <f>MATCH(Table5[[#This Row],[CONCAT]],IF(Table5[[#This Row],[1]]="U",GLOBAL[POINTER],IF(Table5[[#This Row],[1]]="F",Table2[Column2])),0)</f>
        <v>1769</v>
      </c>
    </row>
    <row r="132" spans="2:11">
      <c r="B132">
        <f t="shared" si="5"/>
        <v>130</v>
      </c>
      <c r="C132" s="12" t="s">
        <v>5370</v>
      </c>
      <c r="D132" s="92" t="s">
        <v>5156</v>
      </c>
      <c r="E132">
        <v>22</v>
      </c>
      <c r="F132" t="s">
        <v>5230</v>
      </c>
      <c r="H132">
        <v>1</v>
      </c>
      <c r="I13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talipeonyb19hj35000pcsuntana</v>
      </c>
      <c r="J132" s="71" t="e">
        <f>MATCH(Table5[[#This Row],[CONCAT]],IF(Table5[[#This Row],[1]]="U",GLOBAL[POINTER],IF(Table5[[#This Row],[1]]="F",Table2[Column2])),0)</f>
        <v>#N/A</v>
      </c>
      <c r="K132" t="s">
        <v>5587</v>
      </c>
    </row>
    <row r="133" spans="2:11">
      <c r="B133">
        <f t="shared" si="5"/>
        <v>131</v>
      </c>
      <c r="C133" s="12" t="s">
        <v>4197</v>
      </c>
      <c r="D133" s="92">
        <v>160</v>
      </c>
      <c r="E133">
        <v>1</v>
      </c>
      <c r="F133" t="s">
        <v>5588</v>
      </c>
      <c r="H133">
        <v>1</v>
      </c>
      <c r="I13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2510070160false</v>
      </c>
      <c r="J133" s="71" t="e">
        <f>MATCH(Table5[[#This Row],[CONCAT]],IF(Table5[[#This Row],[1]]="U",GLOBAL[POINTER],IF(Table5[[#This Row],[1]]="F",Table2[Column2])),0)</f>
        <v>#N/A</v>
      </c>
    </row>
    <row r="134" spans="2:11">
      <c r="B134">
        <f t="shared" si="5"/>
        <v>132</v>
      </c>
      <c r="C134" s="12" t="s">
        <v>37</v>
      </c>
      <c r="D134" s="92" t="s">
        <v>2380</v>
      </c>
      <c r="E134">
        <v>131</v>
      </c>
      <c r="F134" t="s">
        <v>5232</v>
      </c>
      <c r="H134">
        <v>1</v>
      </c>
      <c r="I13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lleafjab550160pcsartomoro</v>
      </c>
      <c r="J134" s="71">
        <f>MATCH(Table5[[#This Row],[CONCAT]],IF(Table5[[#This Row],[1]]="U",GLOBAL[POINTER],IF(Table5[[#This Row],[1]]="F",Table2[Column2])),0)</f>
        <v>168</v>
      </c>
    </row>
    <row r="135" spans="2:11">
      <c r="B135">
        <f t="shared" si="5"/>
        <v>133</v>
      </c>
      <c r="C135" s="12" t="s">
        <v>5084</v>
      </c>
      <c r="D135" s="92" t="s">
        <v>5085</v>
      </c>
      <c r="F135" t="s">
        <v>5230</v>
      </c>
      <c r="H135">
        <v>2</v>
      </c>
      <c r="I13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standartbkvtecst0656560setuntana</v>
      </c>
      <c r="J135" s="71">
        <f>MATCH(Table5[[#This Row],[CONCAT]],IF(Table5[[#This Row],[1]]="U",GLOBAL[POINTER],IF(Table5[[#This Row],[1]]="F",Table2[Column2])),0)</f>
        <v>2898</v>
      </c>
    </row>
    <row r="136" spans="2:11">
      <c r="B136">
        <f t="shared" si="5"/>
        <v>134</v>
      </c>
      <c r="C136" s="12" t="s">
        <v>1968</v>
      </c>
      <c r="D136" s="92" t="s">
        <v>2049</v>
      </c>
      <c r="E136">
        <v>3</v>
      </c>
      <c r="F136" t="s">
        <v>5230</v>
      </c>
      <c r="H136">
        <v>2</v>
      </c>
      <c r="I13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catairopini12012lsnuntana</v>
      </c>
      <c r="J136" s="71">
        <f>MATCH(Table5[[#This Row],[CONCAT]],IF(Table5[[#This Row],[1]]="U",GLOBAL[POINTER],IF(Table5[[#This Row],[1]]="F",Table2[Column2])),0)</f>
        <v>969</v>
      </c>
    </row>
    <row r="137" spans="2:11">
      <c r="B137">
        <f t="shared" si="5"/>
        <v>135</v>
      </c>
      <c r="C137" s="12" t="s">
        <v>65</v>
      </c>
      <c r="D137" s="92" t="s">
        <v>2015</v>
      </c>
      <c r="E137">
        <v>10</v>
      </c>
      <c r="F137" t="s">
        <v>5232</v>
      </c>
      <c r="H137">
        <v>2</v>
      </c>
      <c r="I13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tipeexkenkoke0136lsnartomoro</v>
      </c>
      <c r="J137" s="71">
        <f>MATCH(Table5[[#This Row],[CONCAT]],IF(Table5[[#This Row],[1]]="U",GLOBAL[POINTER],IF(Table5[[#This Row],[1]]="F",Table2[Column2])),0)</f>
        <v>448</v>
      </c>
    </row>
    <row r="138" spans="2:11">
      <c r="B138">
        <f t="shared" si="5"/>
        <v>136</v>
      </c>
      <c r="C138" s="12" t="s">
        <v>5044</v>
      </c>
      <c r="D138" s="92" t="s">
        <v>2055</v>
      </c>
      <c r="E138">
        <v>3</v>
      </c>
      <c r="F138" t="s">
        <v>5232</v>
      </c>
      <c r="H138">
        <v>2</v>
      </c>
      <c r="I13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dispenserkenkotd32324pcsartomoro</v>
      </c>
      <c r="J138" s="71">
        <f>MATCH(Table5[[#This Row],[CONCAT]],IF(Table5[[#This Row],[1]]="U",GLOBAL[POINTER],IF(Table5[[#This Row],[1]]="F",Table2[Column2])),0)</f>
        <v>111</v>
      </c>
    </row>
    <row r="139" spans="2:11">
      <c r="B139">
        <f t="shared" si="5"/>
        <v>137</v>
      </c>
      <c r="C139" s="12" t="s">
        <v>1593</v>
      </c>
      <c r="D139" s="92" t="s">
        <v>141</v>
      </c>
      <c r="E139">
        <v>15</v>
      </c>
      <c r="F139" t="s">
        <v>5230</v>
      </c>
      <c r="H139">
        <v>1</v>
      </c>
      <c r="I13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sipoa8012240pcuntana</v>
      </c>
      <c r="J139" s="71">
        <f>MATCH(Table5[[#This Row],[CONCAT]],IF(Table5[[#This Row],[1]]="U",GLOBAL[POINTER],IF(Table5[[#This Row],[1]]="F",Table2[Column2])),0)</f>
        <v>2837</v>
      </c>
    </row>
    <row r="140" spans="2:11">
      <c r="B140">
        <f t="shared" si="5"/>
        <v>138</v>
      </c>
      <c r="C140" s="12" t="s">
        <v>2905</v>
      </c>
      <c r="D140" s="92">
        <v>144</v>
      </c>
      <c r="E140">
        <v>12</v>
      </c>
      <c r="F140">
        <v>2019</v>
      </c>
      <c r="H140">
        <v>1</v>
      </c>
      <c r="I14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a1301144false</v>
      </c>
      <c r="J140" s="71" t="e">
        <f>MATCH(Table5[[#This Row],[CONCAT]],IF(Table5[[#This Row],[1]]="U",GLOBAL[POINTER],IF(Table5[[#This Row],[1]]="F",Table2[Column2])),0)</f>
        <v>#N/A</v>
      </c>
    </row>
    <row r="141" spans="2:11">
      <c r="B141">
        <f t="shared" si="5"/>
        <v>139</v>
      </c>
      <c r="C141" s="12" t="s">
        <v>2361</v>
      </c>
      <c r="D141" s="92" t="s">
        <v>2042</v>
      </c>
      <c r="E141">
        <v>7</v>
      </c>
      <c r="F141" t="s">
        <v>5230</v>
      </c>
      <c r="H141">
        <v>1</v>
      </c>
      <c r="I14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magicboard10696pcsuntana</v>
      </c>
      <c r="J141" s="71">
        <f>MATCH(Table5[[#This Row],[CONCAT]],IF(Table5[[#This Row],[1]]="U",GLOBAL[POINTER],IF(Table5[[#This Row],[1]]="F",Table2[Column2])),0)</f>
        <v>1815</v>
      </c>
    </row>
    <row r="142" spans="2:11">
      <c r="B142">
        <f t="shared" si="5"/>
        <v>140</v>
      </c>
      <c r="C142" s="12" t="s">
        <v>4559</v>
      </c>
      <c r="D142" s="92">
        <v>128</v>
      </c>
      <c r="E142">
        <v>8</v>
      </c>
      <c r="F142" t="s">
        <v>5585</v>
      </c>
      <c r="H142">
        <v>1</v>
      </c>
      <c r="I14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05205128false</v>
      </c>
      <c r="J142" s="71" t="e">
        <f>MATCH(Table5[[#This Row],[CONCAT]],IF(Table5[[#This Row],[1]]="U",GLOBAL[POINTER],IF(Table5[[#This Row],[1]]="F",Table2[Column2])),0)</f>
        <v>#N/A</v>
      </c>
    </row>
    <row r="143" spans="2:11">
      <c r="B143">
        <f t="shared" si="5"/>
        <v>141</v>
      </c>
      <c r="C143" s="12" t="s">
        <v>5132</v>
      </c>
      <c r="D143" s="92" t="s">
        <v>2158</v>
      </c>
      <c r="E143">
        <v>1</v>
      </c>
      <c r="F143" t="s">
        <v>5230</v>
      </c>
      <c r="H143">
        <v>1</v>
      </c>
      <c r="I14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bntaliaa032107008a6801240pcsuntana</v>
      </c>
      <c r="J143" s="71">
        <f>MATCH(Table5[[#This Row],[CONCAT]],IF(Table5[[#This Row],[1]]="U",GLOBAL[POINTER],IF(Table5[[#This Row],[1]]="F",Table2[Column2])),0)</f>
        <v>482</v>
      </c>
    </row>
    <row r="144" spans="2:11">
      <c r="B144">
        <f t="shared" si="5"/>
        <v>142</v>
      </c>
      <c r="C144" s="12" t="s">
        <v>3567</v>
      </c>
      <c r="D144" s="92" t="s">
        <v>2010</v>
      </c>
      <c r="F144" t="s">
        <v>5230</v>
      </c>
      <c r="H144">
        <v>1</v>
      </c>
      <c r="I14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cuttertaco88besar60lsnuntana</v>
      </c>
      <c r="J144" s="71">
        <f>MATCH(Table5[[#This Row],[CONCAT]],IF(Table5[[#This Row],[1]]="U",GLOBAL[POINTER],IF(Table5[[#This Row],[1]]="F",Table2[Column2])),0)</f>
        <v>1089</v>
      </c>
    </row>
    <row r="145" spans="2:10">
      <c r="B145">
        <f t="shared" ref="B145:B149" si="6">ROW()-2</f>
        <v>143</v>
      </c>
      <c r="C145" s="12" t="s">
        <v>2781</v>
      </c>
      <c r="D145" s="92" t="s">
        <v>2172</v>
      </c>
      <c r="E145">
        <v>7</v>
      </c>
      <c r="F145" t="s">
        <v>5230</v>
      </c>
      <c r="H145">
        <v>1</v>
      </c>
      <c r="I14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maptalisikabiru50lsnuntana</v>
      </c>
      <c r="J145" s="71">
        <f>MATCH(Table5[[#This Row],[CONCAT]],IF(Table5[[#This Row],[1]]="U",GLOBAL[POINTER],IF(Table5[[#This Row],[1]]="F",Table2[Column2])),0)</f>
        <v>1961</v>
      </c>
    </row>
    <row r="146" spans="2:10">
      <c r="B146">
        <f t="shared" si="6"/>
        <v>144</v>
      </c>
      <c r="C146" s="12" t="s">
        <v>2782</v>
      </c>
      <c r="D146" s="92" t="s">
        <v>2172</v>
      </c>
      <c r="E146">
        <v>4</v>
      </c>
      <c r="F146" t="s">
        <v>5230</v>
      </c>
      <c r="H146">
        <v>1</v>
      </c>
      <c r="I14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maptalisikahijau50lsnuntana</v>
      </c>
      <c r="J146" s="71">
        <f>MATCH(Table5[[#This Row],[CONCAT]],IF(Table5[[#This Row],[1]]="U",GLOBAL[POINTER],IF(Table5[[#This Row],[1]]="F",Table2[Column2])),0)</f>
        <v>1962</v>
      </c>
    </row>
    <row r="147" spans="2:10">
      <c r="B147">
        <f t="shared" si="6"/>
        <v>145</v>
      </c>
      <c r="C147" s="12" t="s">
        <v>3722</v>
      </c>
      <c r="D147" s="92" t="s">
        <v>2172</v>
      </c>
      <c r="E147">
        <v>5</v>
      </c>
      <c r="F147" t="s">
        <v>5230</v>
      </c>
      <c r="H147">
        <v>1</v>
      </c>
      <c r="I14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maptalisikakuning50lsnuntana</v>
      </c>
      <c r="J147" s="71">
        <f>MATCH(Table5[[#This Row],[CONCAT]],IF(Table5[[#This Row],[1]]="U",GLOBAL[POINTER],IF(Table5[[#This Row],[1]]="F",Table2[Column2])),0)</f>
        <v>1963</v>
      </c>
    </row>
    <row r="148" spans="2:10">
      <c r="B148">
        <f t="shared" si="6"/>
        <v>146</v>
      </c>
      <c r="C148" s="12" t="s">
        <v>2784</v>
      </c>
      <c r="D148" s="92" t="s">
        <v>2172</v>
      </c>
      <c r="E148">
        <v>3</v>
      </c>
      <c r="F148" t="s">
        <v>5230</v>
      </c>
      <c r="H148">
        <v>1</v>
      </c>
      <c r="I14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maptalisikamerah50lsnuntana</v>
      </c>
      <c r="J148" s="71">
        <f>MATCH(Table5[[#This Row],[CONCAT]],IF(Table5[[#This Row],[1]]="U",GLOBAL[POINTER],IF(Table5[[#This Row],[1]]="F",Table2[Column2])),0)</f>
        <v>1964</v>
      </c>
    </row>
    <row r="149" spans="2:10">
      <c r="B149">
        <f t="shared" si="6"/>
        <v>147</v>
      </c>
      <c r="C149" s="12" t="s">
        <v>2783</v>
      </c>
      <c r="D149" s="92" t="s">
        <v>2172</v>
      </c>
      <c r="E149">
        <v>8</v>
      </c>
      <c r="F149" t="s">
        <v>5230</v>
      </c>
      <c r="H149">
        <v>1</v>
      </c>
      <c r="I14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maptalisikaputih50lsnuntana</v>
      </c>
      <c r="J149" s="71">
        <f>MATCH(Table5[[#This Row],[CONCAT]],IF(Table5[[#This Row],[1]]="U",GLOBAL[POINTER],IF(Table5[[#This Row],[1]]="F",Table2[Column2])),0)</f>
        <v>1965</v>
      </c>
    </row>
    <row r="150" spans="2:10">
      <c r="B150">
        <f t="shared" ref="B150:B151" si="7">ROW()-2</f>
        <v>148</v>
      </c>
      <c r="C150" s="12" t="s">
        <v>3860</v>
      </c>
      <c r="D150" s="92">
        <v>96</v>
      </c>
      <c r="E150">
        <v>5</v>
      </c>
      <c r="F150" t="s">
        <v>5586</v>
      </c>
      <c r="H150">
        <v>1</v>
      </c>
      <c r="I15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b017（a5）96false</v>
      </c>
      <c r="J150" s="71" t="e">
        <f>MATCH(Table5[[#This Row],[CONCAT]],IF(Table5[[#This Row],[1]]="U",GLOBAL[POINTER],IF(Table5[[#This Row],[1]]="F",Table2[Column2])),0)</f>
        <v>#N/A</v>
      </c>
    </row>
    <row r="151" spans="2:10">
      <c r="B151">
        <f t="shared" si="7"/>
        <v>149</v>
      </c>
      <c r="C151" s="12" t="s">
        <v>3861</v>
      </c>
      <c r="D151" s="92">
        <v>72</v>
      </c>
      <c r="E151">
        <v>2</v>
      </c>
      <c r="F151" t="s">
        <v>5586</v>
      </c>
      <c r="H151">
        <v>1</v>
      </c>
      <c r="I15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b0193（b5）72false</v>
      </c>
      <c r="J151" s="71" t="e">
        <f>MATCH(Table5[[#This Row],[CONCAT]],IF(Table5[[#This Row],[1]]="U",GLOBAL[POINTER],IF(Table5[[#This Row],[1]]="F",Table2[Column2])),0)</f>
        <v>#N/A</v>
      </c>
    </row>
    <row r="152" spans="2:10">
      <c r="B152">
        <f t="shared" ref="B152:B174" si="8">ROW()-2</f>
        <v>150</v>
      </c>
      <c r="C152" s="12" t="s">
        <v>4160</v>
      </c>
      <c r="D152" s="92" t="s">
        <v>2100</v>
      </c>
      <c r="E152">
        <v>4</v>
      </c>
      <c r="F152" t="s">
        <v>5230</v>
      </c>
      <c r="H152">
        <v>1</v>
      </c>
      <c r="I15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pensiltf28820grsuntana</v>
      </c>
      <c r="J152" s="71">
        <f>MATCH(Table5[[#This Row],[CONCAT]],IF(Table5[[#This Row],[1]]="U",GLOBAL[POINTER],IF(Table5[[#This Row],[1]]="F",Table2[Column2])),0)</f>
        <v>2677</v>
      </c>
    </row>
    <row r="153" spans="2:10">
      <c r="B153">
        <f t="shared" si="8"/>
        <v>151</v>
      </c>
      <c r="C153" s="12" t="s">
        <v>3549</v>
      </c>
      <c r="D153" s="92" t="s">
        <v>2172</v>
      </c>
      <c r="E153">
        <v>42</v>
      </c>
      <c r="F153" t="s">
        <v>5230</v>
      </c>
      <c r="H153">
        <v>1</v>
      </c>
      <c r="I15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garisan30cmvtrobesi50lsnuntana</v>
      </c>
      <c r="J153" s="71">
        <f>MATCH(Table5[[#This Row],[CONCAT]],IF(Table5[[#This Row],[1]]="U",GLOBAL[POINTER],IF(Table5[[#This Row],[1]]="F",Table2[Column2])),0)</f>
        <v>1274</v>
      </c>
    </row>
    <row r="154" spans="2:10">
      <c r="B154">
        <f t="shared" si="8"/>
        <v>152</v>
      </c>
      <c r="C154" s="12" t="s">
        <v>4531</v>
      </c>
      <c r="D154" s="92" t="s">
        <v>2170</v>
      </c>
      <c r="E154">
        <v>2</v>
      </c>
      <c r="F154" t="s">
        <v>5232</v>
      </c>
      <c r="H154">
        <v>1</v>
      </c>
      <c r="I15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sampulboxybatik180pcsartomoro</v>
      </c>
      <c r="J154" s="71">
        <f>MATCH(Table5[[#This Row],[CONCAT]],IF(Table5[[#This Row],[1]]="U",GLOBAL[POINTER],IF(Table5[[#This Row],[1]]="F",Table2[Column2])),0)</f>
        <v>333</v>
      </c>
    </row>
    <row r="155" spans="2:10">
      <c r="B155">
        <f t="shared" si="8"/>
        <v>153</v>
      </c>
      <c r="C155" s="12" t="s">
        <v>4074</v>
      </c>
      <c r="D155" s="92" t="s">
        <v>2298</v>
      </c>
      <c r="F155" t="s">
        <v>5230</v>
      </c>
      <c r="H155">
        <v>3</v>
      </c>
      <c r="I15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mejabelajarpelna10pcsuntana</v>
      </c>
      <c r="J155" s="71">
        <f>MATCH(Table5[[#This Row],[CONCAT]],IF(Table5[[#This Row],[1]]="U",GLOBAL[POINTER],IF(Table5[[#This Row],[1]]="F",Table2[Column2])),0)</f>
        <v>2072</v>
      </c>
    </row>
    <row r="156" spans="2:10">
      <c r="B156">
        <f t="shared" si="8"/>
        <v>154</v>
      </c>
      <c r="C156" s="12" t="s">
        <v>3713</v>
      </c>
      <c r="D156" s="92" t="s">
        <v>2298</v>
      </c>
      <c r="E156">
        <v>32</v>
      </c>
      <c r="F156" t="s">
        <v>5230</v>
      </c>
      <c r="H156">
        <v>2</v>
      </c>
      <c r="I15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mejabelajarfancy10pcsuntana</v>
      </c>
      <c r="J156" s="71">
        <f>MATCH(Table5[[#This Row],[CONCAT]],IF(Table5[[#This Row],[1]]="U",GLOBAL[POINTER],IF(Table5[[#This Row],[1]]="F",Table2[Column2])),0)</f>
        <v>2070</v>
      </c>
    </row>
    <row r="157" spans="2:10">
      <c r="B157">
        <f t="shared" si="8"/>
        <v>155</v>
      </c>
      <c r="C157" s="12" t="s">
        <v>3412</v>
      </c>
      <c r="D157" s="92">
        <v>96</v>
      </c>
      <c r="E157">
        <v>3</v>
      </c>
      <c r="F157" t="s">
        <v>3345</v>
      </c>
      <c r="H157">
        <v>1</v>
      </c>
      <c r="I15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b1010（a5）96false</v>
      </c>
      <c r="J157" s="71" t="e">
        <f>MATCH(Table5[[#This Row],[CONCAT]],IF(Table5[[#This Row],[1]]="U",GLOBAL[POINTER],IF(Table5[[#This Row],[1]]="F",Table2[Column2])),0)</f>
        <v>#N/A</v>
      </c>
    </row>
    <row r="158" spans="2:10">
      <c r="B158">
        <f t="shared" si="8"/>
        <v>156</v>
      </c>
      <c r="C158" s="12" t="s">
        <v>2227</v>
      </c>
      <c r="D158" s="92" t="s">
        <v>5057</v>
      </c>
      <c r="E158">
        <v>5</v>
      </c>
      <c r="F158" t="s">
        <v>5222</v>
      </c>
      <c r="H158">
        <v>1</v>
      </c>
      <c r="I15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stipjk40p50box40pcsartomoro</v>
      </c>
      <c r="J158" s="71">
        <f>MATCH(Table5[[#This Row],[CONCAT]],IF(Table5[[#This Row],[1]]="U",GLOBAL[POINTER],IF(Table5[[#This Row],[1]]="F",Table2[Column2])),0)</f>
        <v>381</v>
      </c>
    </row>
    <row r="159" spans="2:10">
      <c r="B159">
        <f t="shared" si="8"/>
        <v>157</v>
      </c>
      <c r="C159" s="12" t="s">
        <v>1008</v>
      </c>
      <c r="D159" s="92" t="s">
        <v>51</v>
      </c>
      <c r="E159">
        <v>10</v>
      </c>
      <c r="F159" t="s">
        <v>5217</v>
      </c>
      <c r="H159">
        <v>1</v>
      </c>
      <c r="I15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guntingtrendmm60lsuntana</v>
      </c>
      <c r="J159" s="71">
        <f>MATCH(Table5[[#This Row],[CONCAT]],IF(Table5[[#This Row],[1]]="U",GLOBAL[POINTER],IF(Table5[[#This Row],[1]]="F",Table2[Column2])),0)</f>
        <v>1454</v>
      </c>
    </row>
    <row r="160" spans="2:10">
      <c r="B160">
        <f t="shared" si="8"/>
        <v>158</v>
      </c>
      <c r="C160" s="12" t="s">
        <v>5267</v>
      </c>
      <c r="D160" s="92" t="s">
        <v>2108</v>
      </c>
      <c r="E160">
        <v>6</v>
      </c>
      <c r="F160" t="s">
        <v>5222</v>
      </c>
      <c r="H160">
        <v>1</v>
      </c>
      <c r="I16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bpkenkohitech028mmhitam144lsnartomoro</v>
      </c>
      <c r="J160" s="71">
        <f>MATCH(Table5[[#This Row],[CONCAT]],IF(Table5[[#This Row],[1]]="U",GLOBAL[POINTER],IF(Table5[[#This Row],[1]]="F",Table2[Column2])),0)</f>
        <v>37</v>
      </c>
    </row>
    <row r="161" spans="2:10">
      <c r="B161">
        <f t="shared" si="8"/>
        <v>159</v>
      </c>
      <c r="C161" s="12" t="s">
        <v>3337</v>
      </c>
      <c r="D161" s="92">
        <v>50</v>
      </c>
      <c r="E161">
        <v>36</v>
      </c>
      <c r="F161" t="s">
        <v>4053</v>
      </c>
      <c r="H161">
        <v>1</v>
      </c>
      <c r="I16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13850false</v>
      </c>
      <c r="J161" s="71" t="e">
        <f>MATCH(Table5[[#This Row],[CONCAT]],IF(Table5[[#This Row],[1]]="U",GLOBAL[POINTER],IF(Table5[[#This Row],[1]]="F",Table2[Column2])),0)</f>
        <v>#N/A</v>
      </c>
    </row>
    <row r="162" spans="2:10">
      <c r="B162">
        <f t="shared" si="8"/>
        <v>160</v>
      </c>
      <c r="C162" s="12" t="s">
        <v>2038</v>
      </c>
      <c r="D162" s="92" t="s">
        <v>2039</v>
      </c>
      <c r="E162">
        <v>1</v>
      </c>
      <c r="F162" t="s">
        <v>5222</v>
      </c>
      <c r="H162">
        <v>1</v>
      </c>
      <c r="I16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guntingkenkosc82825lsnartomoro</v>
      </c>
      <c r="J162" s="71">
        <f>MATCH(Table5[[#This Row],[CONCAT]],IF(Table5[[#This Row],[1]]="U",GLOBAL[POINTER],IF(Table5[[#This Row],[1]]="F",Table2[Column2])),0)</f>
        <v>124</v>
      </c>
    </row>
    <row r="163" spans="2:10">
      <c r="B163">
        <f t="shared" si="8"/>
        <v>161</v>
      </c>
      <c r="C163" s="12" t="s">
        <v>3713</v>
      </c>
      <c r="D163" s="92" t="s">
        <v>2298</v>
      </c>
      <c r="E163">
        <v>30</v>
      </c>
      <c r="F163" t="s">
        <v>5217</v>
      </c>
      <c r="H163">
        <v>1</v>
      </c>
      <c r="I16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mejabelajarfancy10pcsuntana</v>
      </c>
      <c r="J163" s="71">
        <f>MATCH(Table5[[#This Row],[CONCAT]],IF(Table5[[#This Row],[1]]="U",GLOBAL[POINTER],IF(Table5[[#This Row],[1]]="F",Table2[Column2])),0)</f>
        <v>2070</v>
      </c>
    </row>
    <row r="164" spans="2:10">
      <c r="B164">
        <f t="shared" si="8"/>
        <v>162</v>
      </c>
      <c r="C164" s="12" t="s">
        <v>4074</v>
      </c>
      <c r="D164" s="92" t="s">
        <v>2298</v>
      </c>
      <c r="E164">
        <v>39</v>
      </c>
      <c r="F164" t="s">
        <v>5217</v>
      </c>
      <c r="H164">
        <v>1</v>
      </c>
      <c r="I16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mejabelajarpelna10pcsuntana</v>
      </c>
      <c r="J164" s="71">
        <f>MATCH(Table5[[#This Row],[CONCAT]],IF(Table5[[#This Row],[1]]="U",GLOBAL[POINTER],IF(Table5[[#This Row],[1]]="F",Table2[Column2])),0)</f>
        <v>2072</v>
      </c>
    </row>
    <row r="165" spans="2:10">
      <c r="B165">
        <f t="shared" si="8"/>
        <v>163</v>
      </c>
      <c r="C165" s="12" t="s">
        <v>2369</v>
      </c>
      <c r="D165" s="92" t="s">
        <v>2112</v>
      </c>
      <c r="F165" t="s">
        <v>5217</v>
      </c>
      <c r="H165">
        <v>1</v>
      </c>
      <c r="I16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65" s="71">
        <f>MATCH(Table5[[#This Row],[CONCAT]],IF(Table5[[#This Row],[1]]="U",GLOBAL[POINTER],IF(Table5[[#This Row],[1]]="F",Table2[Column2])),0)</f>
        <v>2704</v>
      </c>
    </row>
    <row r="166" spans="2:10">
      <c r="B166">
        <f t="shared" si="8"/>
        <v>164</v>
      </c>
      <c r="C166" s="12" t="s">
        <v>5540</v>
      </c>
      <c r="D166" s="92" t="s">
        <v>2112</v>
      </c>
      <c r="E166">
        <v>21</v>
      </c>
      <c r="F166" t="s">
        <v>5217</v>
      </c>
      <c r="H166">
        <v>1</v>
      </c>
      <c r="I16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66" s="71" t="e">
        <f>MATCH(Table5[[#This Row],[CONCAT]],IF(Table5[[#This Row],[1]]="U",GLOBAL[POINTER],IF(Table5[[#This Row],[1]]="F",Table2[Column2])),0)</f>
        <v>#N/A</v>
      </c>
    </row>
    <row r="167" spans="2:10">
      <c r="B167">
        <f t="shared" si="8"/>
        <v>165</v>
      </c>
      <c r="C167" s="12" t="s">
        <v>65</v>
      </c>
      <c r="D167" s="92" t="s">
        <v>2015</v>
      </c>
      <c r="E167">
        <v>2678</v>
      </c>
      <c r="F167" t="s">
        <v>5222</v>
      </c>
      <c r="H167">
        <v>1</v>
      </c>
      <c r="I16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tipeexkenkoke0136lsnartomoro</v>
      </c>
      <c r="J167" s="71">
        <f>MATCH(Table5[[#This Row],[CONCAT]],IF(Table5[[#This Row],[1]]="U",GLOBAL[POINTER],IF(Table5[[#This Row],[1]]="F",Table2[Column2])),0)</f>
        <v>448</v>
      </c>
    </row>
    <row r="168" spans="2:10">
      <c r="B168">
        <f t="shared" si="8"/>
        <v>166</v>
      </c>
      <c r="C168" s="12" t="s">
        <v>5359</v>
      </c>
      <c r="D168" s="92" t="s">
        <v>2037</v>
      </c>
      <c r="E168">
        <v>2</v>
      </c>
      <c r="F168" t="s">
        <v>5222</v>
      </c>
      <c r="H168">
        <v>1</v>
      </c>
      <c r="I16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tipeexkenkoct634n48lsnartomoro</v>
      </c>
      <c r="J168" s="71">
        <f>MATCH(Table5[[#This Row],[CONCAT]],IF(Table5[[#This Row],[1]]="U",GLOBAL[POINTER],IF(Table5[[#This Row],[1]]="F",Table2[Column2])),0)</f>
        <v>440</v>
      </c>
    </row>
    <row r="169" spans="2:10">
      <c r="B169">
        <f t="shared" si="8"/>
        <v>167</v>
      </c>
      <c r="C169" s="12" t="s">
        <v>5098</v>
      </c>
      <c r="D169" s="92" t="s">
        <v>5099</v>
      </c>
      <c r="E169">
        <v>5</v>
      </c>
      <c r="F169" t="s">
        <v>5222</v>
      </c>
      <c r="H169">
        <v>1</v>
      </c>
      <c r="I169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labelhargakenko60011line50tubartomoro</v>
      </c>
      <c r="J169" s="71">
        <f>MATCH(Table5[[#This Row],[CONCAT]],IF(Table5[[#This Row],[1]]="U",GLOBAL[POINTER],IF(Table5[[#This Row],[1]]="F",Table2[Column2])),0)</f>
        <v>177</v>
      </c>
    </row>
    <row r="170" spans="2:10">
      <c r="B170">
        <f t="shared" si="8"/>
        <v>168</v>
      </c>
      <c r="C170" s="12" t="s">
        <v>5540</v>
      </c>
      <c r="D170" s="92" t="s">
        <v>2112</v>
      </c>
      <c r="F170" t="s">
        <v>5217</v>
      </c>
      <c r="H170">
        <v>1</v>
      </c>
      <c r="I170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70" s="71" t="e">
        <f>MATCH(Table5[[#This Row],[CONCAT]],IF(Table5[[#This Row],[1]]="U",GLOBAL[POINTER],IF(Table5[[#This Row],[1]]="F",Table2[Column2])),0)</f>
        <v>#N/A</v>
      </c>
    </row>
    <row r="171" spans="2:10">
      <c r="B171">
        <f t="shared" si="8"/>
        <v>169</v>
      </c>
      <c r="C171" s="12" t="s">
        <v>5589</v>
      </c>
      <c r="D171" s="92" t="s">
        <v>2112</v>
      </c>
      <c r="F171" t="s">
        <v>5217</v>
      </c>
      <c r="H171">
        <v>1</v>
      </c>
      <c r="I171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pianikaaltozboxpink12pcsuntana</v>
      </c>
      <c r="J171" s="71" t="e">
        <f>MATCH(Table5[[#This Row],[CONCAT]],IF(Table5[[#This Row],[1]]="U",GLOBAL[POINTER],IF(Table5[[#This Row],[1]]="F",Table2[Column2])),0)</f>
        <v>#N/A</v>
      </c>
    </row>
    <row r="172" spans="2:10">
      <c r="B172">
        <f t="shared" si="8"/>
        <v>170</v>
      </c>
      <c r="C172" s="12" t="s">
        <v>2369</v>
      </c>
      <c r="D172" s="92" t="s">
        <v>2112</v>
      </c>
      <c r="F172" t="s">
        <v>5217</v>
      </c>
      <c r="H172">
        <v>1</v>
      </c>
      <c r="I172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72" s="71">
        <f>MATCH(Table5[[#This Row],[CONCAT]],IF(Table5[[#This Row],[1]]="U",GLOBAL[POINTER],IF(Table5[[#This Row],[1]]="F",Table2[Column2])),0)</f>
        <v>2704</v>
      </c>
    </row>
    <row r="173" spans="2:10">
      <c r="B173">
        <f t="shared" si="8"/>
        <v>171</v>
      </c>
      <c r="C173" s="12" t="s">
        <v>5540</v>
      </c>
      <c r="D173" s="92" t="s">
        <v>2112</v>
      </c>
      <c r="F173" t="s">
        <v>5217</v>
      </c>
      <c r="H173">
        <v>1</v>
      </c>
      <c r="I173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pianikaaltozbox12pcsuntana</v>
      </c>
      <c r="J173" s="71" t="e">
        <f>MATCH(Table5[[#This Row],[CONCAT]],IF(Table5[[#This Row],[1]]="U",GLOBAL[POINTER],IF(Table5[[#This Row],[1]]="F",Table2[Column2])),0)</f>
        <v>#N/A</v>
      </c>
    </row>
    <row r="174" spans="2:10">
      <c r="B174">
        <f t="shared" si="8"/>
        <v>172</v>
      </c>
      <c r="C174" s="12" t="s">
        <v>2369</v>
      </c>
      <c r="D174" s="92" t="s">
        <v>2112</v>
      </c>
      <c r="F174" t="s">
        <v>5217</v>
      </c>
      <c r="H174">
        <v>1</v>
      </c>
      <c r="I174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pianikalovely12pcsuntana</v>
      </c>
      <c r="J174" s="71">
        <f>MATCH(Table5[[#This Row],[CONCAT]],IF(Table5[[#This Row],[1]]="U",GLOBAL[POINTER],IF(Table5[[#This Row],[1]]="F",Table2[Column2])),0)</f>
        <v>2704</v>
      </c>
    </row>
    <row r="175" spans="2:10">
      <c r="B175">
        <f t="shared" ref="B175:B176" si="9">ROW()-2</f>
        <v>173</v>
      </c>
      <c r="C175" s="12" t="s">
        <v>4401</v>
      </c>
      <c r="D175" s="92" t="s">
        <v>2102</v>
      </c>
      <c r="E175">
        <v>5</v>
      </c>
      <c r="F175" t="s">
        <v>5222</v>
      </c>
      <c r="H175">
        <v>1</v>
      </c>
      <c r="I175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pcasekenko2160page120pcsartomoro</v>
      </c>
      <c r="J175" s="71">
        <f>MATCH(Table5[[#This Row],[CONCAT]],IF(Table5[[#This Row],[1]]="U",GLOBAL[POINTER],IF(Table5[[#This Row],[1]]="F",Table2[Column2])),0)</f>
        <v>229</v>
      </c>
    </row>
    <row r="176" spans="2:10">
      <c r="B176">
        <f t="shared" si="9"/>
        <v>174</v>
      </c>
      <c r="C176" s="12" t="s">
        <v>4402</v>
      </c>
      <c r="D176" s="92" t="s">
        <v>2102</v>
      </c>
      <c r="E176">
        <v>12</v>
      </c>
      <c r="F176" t="s">
        <v>5222</v>
      </c>
      <c r="H176">
        <v>1</v>
      </c>
      <c r="I176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pcasekenko2180mg120pcsartomoro</v>
      </c>
      <c r="J176" s="71">
        <f>MATCH(Table5[[#This Row],[CONCAT]],IF(Table5[[#This Row],[1]]="U",GLOBAL[POINTER],IF(Table5[[#This Row],[1]]="F",Table2[Column2])),0)</f>
        <v>230</v>
      </c>
    </row>
    <row r="177" spans="2:10">
      <c r="B177">
        <f>ROW()-2</f>
        <v>175</v>
      </c>
      <c r="C177" s="12" t="s">
        <v>1980</v>
      </c>
      <c r="D177" s="92" t="s">
        <v>2160</v>
      </c>
      <c r="E177">
        <v>30</v>
      </c>
      <c r="F177" t="s">
        <v>5217</v>
      </c>
      <c r="H177">
        <v>1</v>
      </c>
      <c r="I177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dispenserkenjoy5040pcsuntana</v>
      </c>
      <c r="J177" s="71">
        <f>MATCH(Table5[[#This Row],[CONCAT]],IF(Table5[[#This Row],[1]]="U",GLOBAL[POINTER],IF(Table5[[#This Row],[1]]="F",Table2[Column2])),0)</f>
        <v>1131</v>
      </c>
    </row>
    <row r="178" spans="2:10">
      <c r="B178">
        <f>ROW()-2</f>
        <v>176</v>
      </c>
      <c r="C178" s="12" t="s">
        <v>3412</v>
      </c>
      <c r="D178" s="92">
        <v>96</v>
      </c>
      <c r="H178">
        <v>1</v>
      </c>
      <c r="I178" s="71" t="str">
        <f>LOWER(SUBSTITUTE(SUBSTITUTE(SUBSTITUTE(SUBSTITUTE(SUBSTITUTE(SUBSTITUTE(SUBSTITUTE(SUBSTITUTE(SUBSTITUTE(Table5[[#This Row],[NAMA]]&amp;Table5[[#This Row],[KET]]&amp;IF(Table5[[#This Row],[1]]="U","untana",IF(Table5[[#This Row],[1]]="F","ARTO MORO"))," ",),".",""),"-",""),"(",""),")",""),",",""),"/",""),"""",""),"+",""))</f>
        <v>b1010（a5）96false</v>
      </c>
      <c r="J178" s="71" t="e">
        <f>MATCH(Table5[[#This Row],[CONCAT]],IF(Table5[[#This Row],[1]]="U",GLOBAL[POINTER],IF(Table5[[#This Row],[1]]="F",Table2[Column2])),0)</f>
        <v>#N/A</v>
      </c>
    </row>
  </sheetData>
  <conditionalFormatting sqref="C123:C1048576 C1:C121">
    <cfRule type="duplicateValues" dxfId="175" priority="4"/>
  </conditionalFormatting>
  <conditionalFormatting sqref="C122">
    <cfRule type="duplicateValues" dxfId="174" priority="1"/>
  </conditionalFormatting>
  <conditionalFormatting sqref="C122">
    <cfRule type="duplicateValues" dxfId="173" priority="2"/>
  </conditionalFormatting>
  <conditionalFormatting sqref="C122">
    <cfRule type="duplicateValues" dxfId="172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430"/>
  <sheetViews>
    <sheetView tabSelected="1" topLeftCell="A7" zoomScale="70" zoomScaleNormal="70" workbookViewId="0">
      <selection activeCell="E3" sqref="E3:E3430"/>
    </sheetView>
  </sheetViews>
  <sheetFormatPr defaultRowHeight="15" outlineLevelCol="1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4.85546875" customWidth="1"/>
    <col min="7" max="9" width="9.140625" customWidth="1" outlineLevel="1"/>
    <col min="10" max="10" width="13.85546875" customWidth="1" outlineLevel="1"/>
    <col min="11" max="12" width="6.28515625" customWidth="1" outlineLevel="1"/>
    <col min="13" max="13" width="11.42578125" customWidth="1"/>
    <col min="14" max="14" width="5.42578125" customWidth="1"/>
    <col min="15" max="16" width="8.42578125" customWidth="1"/>
    <col min="17" max="17" width="5.42578125" customWidth="1"/>
    <col min="18" max="19" width="8.42578125" customWidth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3931</v>
      </c>
      <c r="E1" s="29">
        <f ca="1">IF(X1&gt;0,V1,IF(U1&gt;0,S1,IF(NOT(R1=0),P1,IF(NOT(O1=0),M1,IF(NOT(K1=0),F1,0)))))</f>
        <v>1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90</v>
      </c>
      <c r="L1" s="35"/>
      <c r="M1" s="35">
        <v>2</v>
      </c>
      <c r="N1" s="35"/>
      <c r="O1" s="35">
        <f ca="1">SUM(INDIRECT(GLOBAL_VAR[TABLENAME]&amp;"[C"&amp;P1-1&amp;"]"))</f>
        <v>0</v>
      </c>
      <c r="P1" s="35">
        <v>3</v>
      </c>
      <c r="Q1" s="35"/>
      <c r="R1" s="35">
        <f ca="1">SUM(INDIRECT(GLOBAL_VAR[TABLENAME]&amp;"[C"&amp;S1-1&amp;"]"))</f>
        <v>0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3426</v>
      </c>
      <c r="B2" s="29" t="s">
        <v>2017</v>
      </c>
      <c r="C2" s="29" t="s">
        <v>2</v>
      </c>
      <c r="D2" s="29" t="s">
        <v>3</v>
      </c>
      <c r="E2" s="29" t="s">
        <v>4</v>
      </c>
      <c r="F2" s="29" t="s">
        <v>3916</v>
      </c>
      <c r="G2" s="29" t="s">
        <v>3917</v>
      </c>
      <c r="H2" s="29" t="s">
        <v>5599</v>
      </c>
      <c r="I2" s="29" t="s">
        <v>5364</v>
      </c>
      <c r="J2" s="29" t="s">
        <v>5363</v>
      </c>
      <c r="K2" s="29" t="s">
        <v>3918</v>
      </c>
      <c r="L2" s="29" t="s">
        <v>5365</v>
      </c>
      <c r="M2" s="29" t="s">
        <v>3919</v>
      </c>
      <c r="N2" s="29" t="s">
        <v>3920</v>
      </c>
      <c r="O2" s="29" t="s">
        <v>3921</v>
      </c>
      <c r="P2" s="29" t="s">
        <v>3922</v>
      </c>
      <c r="Q2" s="29" t="s">
        <v>3923</v>
      </c>
      <c r="R2" s="29" t="s">
        <v>3924</v>
      </c>
      <c r="S2" s="29" t="s">
        <v>3925</v>
      </c>
      <c r="T2" s="29" t="s">
        <v>3926</v>
      </c>
      <c r="U2" s="29" t="s">
        <v>3927</v>
      </c>
      <c r="V2" s="29" t="s">
        <v>3928</v>
      </c>
      <c r="W2" s="29" t="s">
        <v>3929</v>
      </c>
      <c r="X2" s="29" t="s">
        <v>3930</v>
      </c>
      <c r="Y2" s="29" t="s">
        <v>4144</v>
      </c>
      <c r="Z2" s="29" t="s">
        <v>4320</v>
      </c>
      <c r="AA2" s="29" t="s">
        <v>4421</v>
      </c>
      <c r="AB2" s="29" t="s">
        <v>5361</v>
      </c>
      <c r="AC2" s="29" t="s">
        <v>5362</v>
      </c>
      <c r="AD2" s="29" t="s">
        <v>4503</v>
      </c>
      <c r="AE2" s="29"/>
      <c r="AF2" s="29" t="s">
        <v>3954</v>
      </c>
      <c r="AG2" s="29" t="s">
        <v>3955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2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>SUM(F3,L3)</f>
        <v>4</v>
      </c>
      <c r="N3" s="31"/>
      <c r="O3" s="31"/>
      <c r="P3" s="32">
        <f ca="1">SUM(INDIRECT(GLOBAL_VAR[TABLENAME]&amp;"[@a"&amp;$1:$1-1&amp;"]"),INDIRECT(GLOBAL_VAR[TABLENAME]&amp;"[@c"&amp;$1:$1-1&amp;"]"))</f>
        <v>4</v>
      </c>
      <c r="Q3" s="33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3965</v>
      </c>
      <c r="AG3" s="29" t="str">
        <f>RIGHT(GLOBAL_VAR[FILENAME],LEN(GLOBAL_VAR[FILENAME])-SEARCH("]",GLOBAL_VAR[FILENAME]))</f>
        <v>GLOBAL</v>
      </c>
    </row>
    <row r="4" spans="1:33">
      <c r="A4" s="31" t="str">
        <f ca="1">IF(GLOBAL[[#This Row],[TT]]&lt;1,"",ROW()-2)</f>
        <v/>
      </c>
      <c r="B4" s="33" t="s">
        <v>1976</v>
      </c>
      <c r="C4" s="31">
        <v>0</v>
      </c>
      <c r="D4" s="31" t="s">
        <v>2140</v>
      </c>
      <c r="E4" s="31">
        <f ca="1">IF(GLOBAL[[#This Row],[b12]]="",GLOBAL[[#This Row],[a6]],GLOBAL[[#This Row],[b12]])</f>
        <v>0</v>
      </c>
      <c r="F4" s="32">
        <f>GLOBAL[[#This Row],[AWAL]]</f>
        <v>0</v>
      </c>
      <c r="G4" s="31"/>
      <c r="H4" s="31"/>
      <c r="I4" s="31" t="str">
        <f>IF(GLOBAL[[#This Row],[/MASUK]]="","",SUMIF(Table6[NB BM_C_QTY+F],GLOBAL[POINTER],Table6[C]))</f>
        <v/>
      </c>
      <c r="J4" s="102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>SUM(F4,L4)</f>
        <v>0</v>
      </c>
      <c r="N4" s="31"/>
      <c r="O4" s="31"/>
      <c r="P4" s="32">
        <f ca="1">SUM(INDIRECT(GLOBAL_VAR[TABLENAME]&amp;"[@a"&amp;$1:$1-1&amp;"]"),INDIRECT(GLOBAL_VAR[TABLENAME]&amp;"[@c"&amp;$1:$1-1&amp;"]"))</f>
        <v>0</v>
      </c>
      <c r="Q4" s="33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0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0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0</v>
      </c>
      <c r="Z4" s="29"/>
      <c r="AA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4" s="31" t="str">
        <f>_xlfn.IFNA(MATCH(GLOBAL[[#This Row],[POINTER]],Table6[NB BM_C_QTY+F],0),"")</f>
        <v/>
      </c>
      <c r="AC4" s="29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68</v>
      </c>
      <c r="C5" s="31">
        <v>2</v>
      </c>
      <c r="D5" s="31" t="s">
        <v>39</v>
      </c>
      <c r="E5" s="31">
        <f ca="1">IF(GLOBAL[[#This Row],[b12]]="",GLOBAL[[#This Row],[a6]],GLOBAL[[#This Row],[b12]])</f>
        <v>2</v>
      </c>
      <c r="F5" s="32">
        <f>GLOBAL[[#This Row],[AWAL]]</f>
        <v>2</v>
      </c>
      <c r="G5" s="31"/>
      <c r="H5" s="31"/>
      <c r="I5" s="31" t="str">
        <f>IF(GLOBAL[[#This Row],[/MASUK]]="","",SUMIF(Table6[NB BM_C_QTY+F],GLOBAL[POINTER],Table6[C]))</f>
        <v/>
      </c>
      <c r="J5" s="102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>SUM(F5,L5)</f>
        <v>2</v>
      </c>
      <c r="N5" s="31"/>
      <c r="O5" s="31"/>
      <c r="P5" s="32">
        <f ca="1">SUM(INDIRECT(GLOBAL_VAR[TABLENAME]&amp;"[@a"&amp;$1:$1-1&amp;"]"),INDIRECT(GLOBAL_VAR[TABLENAME]&amp;"[@c"&amp;$1:$1-1&amp;"]"))</f>
        <v>2</v>
      </c>
      <c r="Q5" s="33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2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2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2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2"/>
    </row>
    <row r="6" spans="1:33">
      <c r="A6" s="31" t="str">
        <f ca="1">IF(GLOBAL[[#This Row],[TT]]&lt;1,"",ROW()-2)</f>
        <v/>
      </c>
      <c r="B6" s="33" t="s">
        <v>2338</v>
      </c>
      <c r="C6" s="31">
        <v>0</v>
      </c>
      <c r="D6" s="31" t="s">
        <v>2102</v>
      </c>
      <c r="E6" s="31">
        <f ca="1">IF(GLOBAL[[#This Row],[b12]]="",GLOBAL[[#This Row],[a6]],GLOBAL[[#This Row],[b12]])</f>
        <v>0</v>
      </c>
      <c r="F6" s="32">
        <f>GLOBAL[[#This Row],[AWAL]]</f>
        <v>0</v>
      </c>
      <c r="G6" s="31"/>
      <c r="H6" s="31"/>
      <c r="I6" s="31" t="str">
        <f>IF(GLOBAL[[#This Row],[/MASUK]]="","",SUMIF(Table6[NB BM_C_QTY+F],GLOBAL[POINTER],Table6[C]))</f>
        <v/>
      </c>
      <c r="J6" s="102">
        <f>IF(GLOBAL[[#This Row],[//KELUAR]]="",0,-1*SUMIF(Table5[CONCAT],GLOBAL[POINTER],Table5[3]))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>SUM(F6,L6)</f>
        <v>0</v>
      </c>
      <c r="N6" s="31"/>
      <c r="O6" s="31"/>
      <c r="P6" s="32">
        <f ca="1">SUM(INDIRECT(GLOBAL_VAR[TABLENAME]&amp;"[@a"&amp;$1:$1-1&amp;"]"),INDIRECT(GLOBAL_VAR[TABLENAME]&amp;"[@c"&amp;$1:$1-1&amp;"]"))</f>
        <v>0</v>
      </c>
      <c r="Q6" s="33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0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0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0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acrylic11x16120pcsuntana</v>
      </c>
      <c r="AB6" s="31" t="str">
        <f>_xlfn.IFNA(MATCH(GLOBAL[[#This Row],[POINTER]],Table6[NB BM_C_QTY+F],0),"")</f>
        <v/>
      </c>
      <c r="AC6" t="str">
        <f>_xlfn.IFNA(MATCH(GLOBAL[[#This Row],[POINTER]],Table5[CONCAT],0),"")</f>
        <v/>
      </c>
      <c r="AE6" s="72"/>
    </row>
    <row r="7" spans="1:33">
      <c r="A7" s="31" t="str">
        <f ca="1">IF(GLOBAL[[#This Row],[TT]]&lt;1,"",ROW()-2)</f>
        <v/>
      </c>
      <c r="B7" s="33" t="s">
        <v>2388</v>
      </c>
      <c r="C7" s="31">
        <v>0</v>
      </c>
      <c r="D7" s="31" t="s">
        <v>2102</v>
      </c>
      <c r="E7" s="31">
        <f ca="1">IF(GLOBAL[[#This Row],[b12]]="",GLOBAL[[#This Row],[a6]],GLOBAL[[#This Row],[b12]])</f>
        <v>0</v>
      </c>
      <c r="F7" s="32">
        <f>GLOBAL[[#This Row],[AWAL]]</f>
        <v>0</v>
      </c>
      <c r="G7" s="31"/>
      <c r="H7" s="31"/>
      <c r="I7" s="31" t="str">
        <f>IF(GLOBAL[[#This Row],[/MASUK]]="","",SUMIF(Table6[NB BM_C_QTY+F],GLOBAL[POINTER],Table6[C]))</f>
        <v/>
      </c>
      <c r="J7" s="102">
        <f>IF(GLOBAL[[#This Row],[//KELUAR]]="",0,-1*SUMIF(Table5[CONCAT],GLOBAL[POINTER],Table5[3]))</f>
        <v>0</v>
      </c>
      <c r="K7" s="31" t="str">
        <f>IF(GLOBAL[[#This Row],[b1]]="","",GLOBAL[[#This Row],[b1]]-GLOBAL[[#This Row],[a1]]-GLOBAL[[#This Row],[bkeluar1]])</f>
        <v/>
      </c>
      <c r="L7" s="31">
        <f>SUM(GLOBAL[[#This Row],[bmasuk1]:[c1]])</f>
        <v>0</v>
      </c>
      <c r="M7" s="32">
        <f>SUM(F7,L7)</f>
        <v>0</v>
      </c>
      <c r="N7" s="31"/>
      <c r="O7" s="31"/>
      <c r="P7" s="32">
        <f ca="1">SUM(INDIRECT(GLOBAL_VAR[TABLENAME]&amp;"[@a"&amp;$1:$1-1&amp;"]"),INDIRECT(GLOBAL_VAR[TABLENAME]&amp;"[@c"&amp;$1:$1-1&amp;"]"))</f>
        <v>0</v>
      </c>
      <c r="Q7" s="33"/>
      <c r="R7" s="33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0</v>
      </c>
      <c r="T7" s="33"/>
      <c r="U7" s="33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0</v>
      </c>
      <c r="W7" s="31"/>
      <c r="X7" s="31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0</v>
      </c>
      <c r="AA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7" s="31" t="str">
        <f>_xlfn.IFNA(MATCH(GLOBAL[[#This Row],[POINTER]],Table6[NB BM_C_QTY+F],0),"")</f>
        <v/>
      </c>
      <c r="AC7" t="str">
        <f>_xlfn.IFNA(MATCH(GLOBAL[[#This Row],[POINTER]],Table5[CONCAT],0),"")</f>
        <v/>
      </c>
    </row>
    <row r="8" spans="1:33">
      <c r="A8" s="39" t="str">
        <f ca="1">IF(GLOBAL[[#This Row],[TT]]&lt;1,"",ROW()-2)</f>
        <v/>
      </c>
      <c r="B8" s="33" t="s">
        <v>69</v>
      </c>
      <c r="C8" s="31">
        <v>1</v>
      </c>
      <c r="D8" s="31" t="s">
        <v>2103</v>
      </c>
      <c r="E8" s="39">
        <f ca="1">IF(GLOBAL[[#This Row],[b12]]="",GLOBAL[[#This Row],[a6]],GLOBAL[[#This Row],[b12]])</f>
        <v>0</v>
      </c>
      <c r="F8" s="40">
        <f>GLOBAL[[#This Row],[AWAL]]</f>
        <v>1</v>
      </c>
      <c r="G8" s="31"/>
      <c r="H8" s="31"/>
      <c r="I8" s="31" t="str">
        <f>IF(GLOBAL[[#This Row],[/MASUK]]="","",SUMIF(Table6[NB BM_C_QTY+F],GLOBAL[POINTER],Table6[C]))</f>
        <v/>
      </c>
      <c r="J8" s="102">
        <f>IF(GLOBAL[[#This Row],[//KELUAR]]="",0,-1*SUMIF(Table5[CONCAT],GLOBAL[POINTER],Table5[3]))</f>
        <v>-1</v>
      </c>
      <c r="K8" s="39" t="str">
        <f>IF(GLOBAL[[#This Row],[b1]]="","",GLOBAL[[#This Row],[b1]]-GLOBAL[[#This Row],[a1]]-GLOBAL[[#This Row],[bkeluar1]])</f>
        <v/>
      </c>
      <c r="L8" s="39">
        <f>SUM(GLOBAL[[#This Row],[bmasuk1]:[c1]])</f>
        <v>-1</v>
      </c>
      <c r="M8" s="40">
        <f>SUM(F8,L8)</f>
        <v>0</v>
      </c>
      <c r="N8" s="31"/>
      <c r="O8" s="39"/>
      <c r="P8" s="40">
        <f ca="1">SUM(INDIRECT(GLOBAL_VAR[TABLENAME]&amp;"[@a"&amp;$1:$1-1&amp;"]"),INDIRECT(GLOBAL_VAR[TABLENAME]&amp;"[@c"&amp;$1:$1-1&amp;"]"))</f>
        <v>0</v>
      </c>
      <c r="Q8" s="33"/>
      <c r="R8" s="41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0</v>
      </c>
      <c r="T8" s="33"/>
      <c r="U8" s="41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0</v>
      </c>
      <c r="W8" s="31"/>
      <c r="X8" s="39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0</v>
      </c>
      <c r="Z8" s="29"/>
      <c r="AA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8" s="39" t="str">
        <f>_xlfn.IFNA(MATCH(GLOBAL[[#This Row],[POINTER]],Table6[NB BM_C_QTY+F],0),"")</f>
        <v/>
      </c>
      <c r="AC8" s="72">
        <f>_xlfn.IFNA(MATCH(GLOBAL[[#This Row],[POINTER]],Table5[CONCAT],0),"")</f>
        <v>118</v>
      </c>
      <c r="AD8" s="72"/>
    </row>
    <row r="9" spans="1:33">
      <c r="A9" s="39">
        <f ca="1">IF(GLOBAL[[#This Row],[TT]]&lt;1,"",ROW()-2)</f>
        <v>7</v>
      </c>
      <c r="B9" s="33" t="s">
        <v>5186</v>
      </c>
      <c r="C9" s="31">
        <v>1</v>
      </c>
      <c r="D9" s="31" t="s">
        <v>2160</v>
      </c>
      <c r="E9" s="39">
        <f ca="1">IF(GLOBAL[[#This Row],[b12]]="",GLOBAL[[#This Row],[a6]],GLOBAL[[#This Row],[b12]])</f>
        <v>1</v>
      </c>
      <c r="F9" s="40">
        <f>GLOBAL[[#This Row],[AWAL]]</f>
        <v>1</v>
      </c>
      <c r="G9" s="31"/>
      <c r="H9" s="31"/>
      <c r="I9" s="31" t="str">
        <f>IF(GLOBAL[[#This Row],[/MASUK]]="","",SUMIF(Table6[NB BM_C_QTY+F],GLOBAL[POINTER],Table6[C]))</f>
        <v/>
      </c>
      <c r="J9" s="102">
        <f>IF(GLOBAL[[#This Row],[//KELUAR]]="",0,-1*SUMIF(Table5[CONCAT],GLOBAL[POINTER],Table5[3]))</f>
        <v>0</v>
      </c>
      <c r="K9" s="39" t="str">
        <f>IF(GLOBAL[[#This Row],[b1]]="","",GLOBAL[[#This Row],[b1]]-GLOBAL[[#This Row],[a1]]-GLOBAL[[#This Row],[bkeluar1]])</f>
        <v/>
      </c>
      <c r="L9" s="39">
        <f>SUM(GLOBAL[[#This Row],[bmasuk1]:[c1]])</f>
        <v>0</v>
      </c>
      <c r="M9" s="40">
        <f>SUM(F9,L9)</f>
        <v>1</v>
      </c>
      <c r="N9" s="31"/>
      <c r="O9" s="39"/>
      <c r="P9" s="40">
        <f ca="1">SUM(INDIRECT(GLOBAL_VAR[TABLENAME]&amp;"[@a"&amp;$1:$1-1&amp;"]"),INDIRECT(GLOBAL_VAR[TABLENAME]&amp;"[@c"&amp;$1:$1-1&amp;"]"))</f>
        <v>1</v>
      </c>
      <c r="Q9" s="33"/>
      <c r="R9" s="41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</v>
      </c>
      <c r="T9" s="33"/>
      <c r="U9" s="41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</v>
      </c>
      <c r="W9" s="31"/>
      <c r="X9" s="39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</v>
      </c>
      <c r="Z9" s="29"/>
      <c r="AA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acrylic21x3040pcsuntana</v>
      </c>
      <c r="AB9" s="39" t="str">
        <f>_xlfn.IFNA(MATCH(GLOBAL[[#This Row],[POINTER]],Table6[NB BM_C_QTY+F],0),"")</f>
        <v/>
      </c>
      <c r="AC9" s="72" t="str">
        <f>_xlfn.IFNA(MATCH(GLOBAL[[#This Row],[POINTER]],Table5[CONCAT],0),"")</f>
        <v/>
      </c>
      <c r="AD9" s="72"/>
    </row>
    <row r="10" spans="1:33">
      <c r="A10" s="31" t="str">
        <f ca="1">IF(GLOBAL[[#This Row],[TT]]&lt;1,"",ROW()-2)</f>
        <v/>
      </c>
      <c r="B10" s="33" t="s">
        <v>3539</v>
      </c>
      <c r="C10" s="31">
        <v>1</v>
      </c>
      <c r="D10" s="31" t="s">
        <v>2160</v>
      </c>
      <c r="E10" s="31">
        <f ca="1">IF(GLOBAL[[#This Row],[b12]]="",GLOBAL[[#This Row],[a6]],GLOBAL[[#This Row],[b12]])</f>
        <v>0</v>
      </c>
      <c r="F10" s="32">
        <f>GLOBAL[[#This Row],[AWAL]]</f>
        <v>1</v>
      </c>
      <c r="G10" s="31"/>
      <c r="H10" s="31"/>
      <c r="I10" s="31" t="str">
        <f>IF(GLOBAL[[#This Row],[/MASUK]]="","",SUMIF(Table6[NB BM_C_QTY+F],GLOBAL[POINTER],Table6[C]))</f>
        <v/>
      </c>
      <c r="J10" s="102">
        <f>IF(GLOBAL[[#This Row],[//KELUAR]]="",0,-1*SUMIF(Table5[CONCAT],GLOBAL[POINTER],Table5[3]))</f>
        <v>-1</v>
      </c>
      <c r="K10" s="31" t="str">
        <f>IF(GLOBAL[[#This Row],[b1]]="","",GLOBAL[[#This Row],[b1]]-GLOBAL[[#This Row],[a1]]-GLOBAL[[#This Row],[bkeluar1]])</f>
        <v/>
      </c>
      <c r="L10" s="31">
        <f>SUM(GLOBAL[[#This Row],[bmasuk1]:[c1]])</f>
        <v>-1</v>
      </c>
      <c r="M10" s="32">
        <f>SUM(F10,L10)</f>
        <v>0</v>
      </c>
      <c r="N10" s="31"/>
      <c r="O10" s="31"/>
      <c r="P10" s="32">
        <f ca="1">SUM(INDIRECT(GLOBAL_VAR[TABLENAME]&amp;"[@a"&amp;$1:$1-1&amp;"]"),INDIRECT(GLOBAL_VAR[TABLENAME]&amp;"[@c"&amp;$1:$1-1&amp;"]"))</f>
        <v>0</v>
      </c>
      <c r="Q10" s="33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0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0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0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10" s="31" t="str">
        <f>_xlfn.IFNA(MATCH(GLOBAL[[#This Row],[POINTER]],Table6[NB BM_C_QTY+F],0),"")</f>
        <v/>
      </c>
      <c r="AC10">
        <f>_xlfn.IFNA(MATCH(GLOBAL[[#This Row],[POINTER]],Table5[CONCAT],0),"")</f>
        <v>119</v>
      </c>
    </row>
    <row r="11" spans="1:33">
      <c r="A11" s="31" t="str">
        <f ca="1">IF(GLOBAL[[#This Row],[TT]]&lt;1,"",ROW()-2)</f>
        <v/>
      </c>
      <c r="B11" s="33" t="s">
        <v>70</v>
      </c>
      <c r="C11" s="31">
        <v>0</v>
      </c>
      <c r="D11" s="31" t="s">
        <v>71</v>
      </c>
      <c r="E11" s="31">
        <f ca="1">IF(GLOBAL[[#This Row],[b12]]="",GLOBAL[[#This Row],[a6]],GLOBAL[[#This Row],[b12]])</f>
        <v>0</v>
      </c>
      <c r="F11" s="32">
        <f>GLOBAL[[#This Row],[AWAL]]</f>
        <v>0</v>
      </c>
      <c r="G11" s="31"/>
      <c r="H11" s="31"/>
      <c r="I11" s="31" t="str">
        <f>IF(GLOBAL[[#This Row],[/MASUK]]="","",SUMIF(Table6[NB BM_C_QTY+F],GLOBAL[POINTER],Table6[C]))</f>
        <v/>
      </c>
      <c r="J11" s="102">
        <f>IF(GLOBAL[[#This Row],[//KELUAR]]="",0,-1*SUMIF(Table5[CONCAT],GLOBAL[POINTER],Table5[3]))</f>
        <v>0</v>
      </c>
      <c r="K11" s="31" t="str">
        <f>IF(GLOBAL[[#This Row],[b1]]="","",GLOBAL[[#This Row],[b1]]-GLOBAL[[#This Row],[a1]]-GLOBAL[[#This Row],[bkeluar1]])</f>
        <v/>
      </c>
      <c r="L11" s="31">
        <f>SUM(GLOBAL[[#This Row],[bmasuk1]:[c1]])</f>
        <v>0</v>
      </c>
      <c r="M11" s="32">
        <f>SUM(F11,L11)</f>
        <v>0</v>
      </c>
      <c r="N11" s="31"/>
      <c r="O11" s="31"/>
      <c r="P11" s="32">
        <f ca="1">SUM(INDIRECT(GLOBAL_VAR[TABLENAME]&amp;"[@a"&amp;$1:$1-1&amp;"]"),INDIRECT(GLOBAL_VAR[TABLENAME]&amp;"[@c"&amp;$1:$1-1&amp;"]"))</f>
        <v>0</v>
      </c>
      <c r="Q11" s="33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0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0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0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acrylic7x10288pcuntana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72</v>
      </c>
      <c r="C12" s="31">
        <v>7</v>
      </c>
      <c r="D12" s="31" t="s">
        <v>56</v>
      </c>
      <c r="E12" s="31">
        <f ca="1">IF(GLOBAL[[#This Row],[b12]]="",GLOBAL[[#This Row],[a6]],GLOBAL[[#This Row],[b12]])</f>
        <v>7</v>
      </c>
      <c r="F12" s="32">
        <f>GLOBAL[[#This Row],[AWAL]]</f>
        <v>7</v>
      </c>
      <c r="G12" s="31"/>
      <c r="H12" s="31"/>
      <c r="I12" s="31" t="str">
        <f>IF(GLOBAL[[#This Row],[/MASUK]]="","",SUMIF(Table6[NB BM_C_QTY+F],GLOBAL[POINTER],Table6[C]))</f>
        <v/>
      </c>
      <c r="J12" s="102">
        <f>IF(GLOBAL[[#This Row],[//KELUAR]]="",0,-1*SUMIF(Table5[CONCAT],GLOBAL[POINTER],Table5[3]))</f>
        <v>0</v>
      </c>
      <c r="K12" s="31" t="str">
        <f>IF(GLOBAL[[#This Row],[b1]]="","",GLOBAL[[#This Row],[b1]]-GLOBAL[[#This Row],[a1]]-GLOBAL[[#This Row],[bkeluar1]])</f>
        <v/>
      </c>
      <c r="L12" s="31">
        <f>SUM(GLOBAL[[#This Row],[bmasuk1]:[c1]])</f>
        <v>0</v>
      </c>
      <c r="M12" s="32">
        <f>SUM(F12,L12)</f>
        <v>7</v>
      </c>
      <c r="N12" s="31"/>
      <c r="O12" s="31"/>
      <c r="P12" s="32">
        <f ca="1">SUM(INDIRECT(GLOBAL_VAR[TABLENAME]&amp;"[@a"&amp;$1:$1-1&amp;"]"),INDIRECT(GLOBAL_VAR[TABLENAME]&amp;"[@c"&amp;$1:$1-1&amp;"]"))</f>
        <v>7</v>
      </c>
      <c r="Q12" s="33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7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7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7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73</v>
      </c>
      <c r="C13" s="31">
        <v>15</v>
      </c>
      <c r="D13" s="31" t="s">
        <v>56</v>
      </c>
      <c r="E13" s="31">
        <f ca="1">IF(GLOBAL[[#This Row],[b12]]="",GLOBAL[[#This Row],[a6]],GLOBAL[[#This Row],[b12]])</f>
        <v>15</v>
      </c>
      <c r="F13" s="32">
        <f>GLOBAL[[#This Row],[AWAL]]</f>
        <v>15</v>
      </c>
      <c r="G13" s="31"/>
      <c r="H13" s="31"/>
      <c r="I13" s="31" t="str">
        <f>IF(GLOBAL[[#This Row],[/MASUK]]="","",SUMIF(Table6[NB BM_C_QTY+F],GLOBAL[POINTER],Table6[C]))</f>
        <v/>
      </c>
      <c r="J13" s="102">
        <f>IF(GLOBAL[[#This Row],[//KELUAR]]="",0,-1*SUMIF(Table5[CONCAT],GLOBAL[POINTER],Table5[3]))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>SUM(F13,L13)</f>
        <v>15</v>
      </c>
      <c r="N13" s="31"/>
      <c r="O13" s="31"/>
      <c r="P13" s="32">
        <f ca="1">SUM(INDIRECT(GLOBAL_VAR[TABLENAME]&amp;"[@a"&amp;$1:$1-1&amp;"]"),INDIRECT(GLOBAL_VAR[TABLENAME]&amp;"[@c"&amp;$1:$1-1&amp;"]"))</f>
        <v>15</v>
      </c>
      <c r="Q13" s="33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15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15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15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74</v>
      </c>
      <c r="C14" s="31">
        <v>17</v>
      </c>
      <c r="D14" s="31" t="s">
        <v>56</v>
      </c>
      <c r="E14" s="31">
        <f ca="1">IF(GLOBAL[[#This Row],[b12]]="",GLOBAL[[#This Row],[a6]],GLOBAL[[#This Row],[b12]])</f>
        <v>17</v>
      </c>
      <c r="F14" s="32">
        <f>GLOBAL[[#This Row],[AWAL]]</f>
        <v>17</v>
      </c>
      <c r="G14" s="31"/>
      <c r="H14" s="31"/>
      <c r="I14" s="31" t="str">
        <f>IF(GLOBAL[[#This Row],[/MASUK]]="","",SUMIF(Table6[NB BM_C_QTY+F],GLOBAL[POINTER],Table6[C]))</f>
        <v/>
      </c>
      <c r="J14" s="102">
        <f>IF(GLOBAL[[#This Row],[//KELUAR]]="",0,-1*SUMIF(Table5[CONCAT],GLOBAL[POINTER],Table5[3]))</f>
        <v>0</v>
      </c>
      <c r="K14" s="31" t="str">
        <f>IF(GLOBAL[[#This Row],[b1]]="","",GLOBAL[[#This Row],[b1]]-GLOBAL[[#This Row],[a1]]-GLOBAL[[#This Row],[bkeluar1]])</f>
        <v/>
      </c>
      <c r="L14" s="31">
        <f>SUM(GLOBAL[[#This Row],[bmasuk1]:[c1]])</f>
        <v>0</v>
      </c>
      <c r="M14" s="32">
        <f>SUM(F14,L14)</f>
        <v>17</v>
      </c>
      <c r="N14" s="31"/>
      <c r="O14" s="31"/>
      <c r="P14" s="32">
        <f ca="1">SUM(INDIRECT(GLOBAL_VAR[TABLENAME]&amp;"[@a"&amp;$1:$1-1&amp;"]"),INDIRECT(GLOBAL_VAR[TABLENAME]&amp;"[@c"&amp;$1:$1-1&amp;"]"))</f>
        <v>17</v>
      </c>
      <c r="Q14" s="33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17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17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17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>
        <f ca="1">IF(GLOBAL[[#This Row],[TT]]&lt;1,"",ROW()-2)</f>
        <v>13</v>
      </c>
      <c r="B15" s="33" t="s">
        <v>3547</v>
      </c>
      <c r="C15" s="31">
        <v>14</v>
      </c>
      <c r="D15" s="31" t="s">
        <v>2102</v>
      </c>
      <c r="E15" s="31">
        <f ca="1">IF(GLOBAL[[#This Row],[b12]]="",GLOBAL[[#This Row],[a6]],GLOBAL[[#This Row],[b12]])</f>
        <v>14</v>
      </c>
      <c r="F15" s="32">
        <f>GLOBAL[[#This Row],[AWAL]]</f>
        <v>14</v>
      </c>
      <c r="G15" s="31"/>
      <c r="H15" s="31"/>
      <c r="I15" s="31" t="str">
        <f>IF(GLOBAL[[#This Row],[/MASUK]]="","",SUMIF(Table6[NB BM_C_QTY+F],GLOBAL[POINTER],Table6[C]))</f>
        <v/>
      </c>
      <c r="J15" s="102">
        <f>IF(GLOBAL[[#This Row],[//KELUAR]]="",0,-1*SUMIF(Table5[CONCAT],GLOBAL[POINTER],Table5[3]))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>SUM(F15,L15)</f>
        <v>14</v>
      </c>
      <c r="N15" s="31"/>
      <c r="O15" s="31"/>
      <c r="P15" s="32">
        <f ca="1">SUM(INDIRECT(GLOBAL_VAR[TABLENAME]&amp;"[@a"&amp;$1:$1-1&amp;"]"),INDIRECT(GLOBAL_VAR[TABLENAME]&amp;"[@c"&amp;$1:$1-1&amp;"]"))</f>
        <v>14</v>
      </c>
      <c r="Q15" s="33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14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14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14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3483</v>
      </c>
      <c r="C16" s="31">
        <v>6</v>
      </c>
      <c r="D16" s="31">
        <v>120</v>
      </c>
      <c r="E16" s="31">
        <f ca="1">IF(GLOBAL[[#This Row],[b12]]="",GLOBAL[[#This Row],[a6]],GLOBAL[[#This Row],[b12]])</f>
        <v>6</v>
      </c>
      <c r="F16" s="32">
        <f>GLOBAL[[#This Row],[AWAL]]</f>
        <v>6</v>
      </c>
      <c r="G16" s="31"/>
      <c r="H16" s="31"/>
      <c r="I16" s="31" t="str">
        <f>IF(GLOBAL[[#This Row],[/MASUK]]="","",SUMIF(Table6[NB BM_C_QTY+F],GLOBAL[POINTER],Table6[C]))</f>
        <v/>
      </c>
      <c r="J16" s="102">
        <f>IF(GLOBAL[[#This Row],[//KELUAR]]="",0,-1*SUMIF(Table5[CONCAT],GLOBAL[POINTER],Table5[3]))</f>
        <v>0</v>
      </c>
      <c r="K16" s="31" t="str">
        <f>IF(GLOBAL[[#This Row],[b1]]="","",GLOBAL[[#This Row],[b1]]-GLOBAL[[#This Row],[a1]]-GLOBAL[[#This Row],[bkeluar1]])</f>
        <v/>
      </c>
      <c r="L16" s="31">
        <f>SUM(GLOBAL[[#This Row],[bmasuk1]:[c1]])</f>
        <v>0</v>
      </c>
      <c r="M16" s="32">
        <f>SUM(F16,L16)</f>
        <v>6</v>
      </c>
      <c r="N16" s="31"/>
      <c r="O16" s="31"/>
      <c r="P16" s="32">
        <f ca="1">SUM(INDIRECT(GLOBAL_VAR[TABLENAME]&amp;"[@a"&amp;$1:$1-1&amp;"]"),INDIRECT(GLOBAL_VAR[TABLENAME]&amp;"[@c"&amp;$1:$1-1&amp;"]"))</f>
        <v>6</v>
      </c>
      <c r="Q16" s="33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6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6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6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2764</v>
      </c>
      <c r="C17" s="31">
        <v>119</v>
      </c>
      <c r="D17" s="31">
        <v>60</v>
      </c>
      <c r="E17" s="31">
        <f ca="1">IF(GLOBAL[[#This Row],[b12]]="",GLOBAL[[#This Row],[a6]],GLOBAL[[#This Row],[b12]])</f>
        <v>118</v>
      </c>
      <c r="F17" s="32">
        <f>GLOBAL[[#This Row],[AWAL]]</f>
        <v>119</v>
      </c>
      <c r="G17" s="65">
        <v>118</v>
      </c>
      <c r="H17" s="65"/>
      <c r="I17" s="31" t="str">
        <f>IF(GLOBAL[[#This Row],[/MASUK]]="","",SUMIF(Table6[NB BM_C_QTY+F],GLOBAL[POINTER],Table6[C]))</f>
        <v/>
      </c>
      <c r="J17" s="102">
        <f>IF(GLOBAL[[#This Row],[//KELUAR]]="",0,-1*SUMIF(Table5[CONCAT],GLOBAL[POINTER],Table5[3]))</f>
        <v>0</v>
      </c>
      <c r="K17" s="31">
        <f>IF(GLOBAL[[#This Row],[b1]]="","",GLOBAL[[#This Row],[b1]]-GLOBAL[[#This Row],[a1]]-GLOBAL[[#This Row],[bkeluar1]])</f>
        <v>-1</v>
      </c>
      <c r="L17" s="31">
        <f>SUM(GLOBAL[[#This Row],[bmasuk1]:[c1]])</f>
        <v>-1</v>
      </c>
      <c r="M17" s="32">
        <f>SUM(F17,L17)</f>
        <v>118</v>
      </c>
      <c r="N17" s="31"/>
      <c r="O17" s="31"/>
      <c r="P17" s="32">
        <f ca="1">SUM(INDIRECT(GLOBAL_VAR[TABLENAME]&amp;"[@a"&amp;$1:$1-1&amp;"]"),INDIRECT(GLOBAL_VAR[TABLENAME]&amp;"[@c"&amp;$1:$1-1&amp;"]"))</f>
        <v>118</v>
      </c>
      <c r="Q17" s="33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118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118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118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>
        <f ca="1">IF(GLOBAL[[#This Row],[TT]]&lt;1,"",ROW()-2)</f>
        <v>16</v>
      </c>
      <c r="B18" s="33" t="s">
        <v>75</v>
      </c>
      <c r="C18" s="31">
        <v>73</v>
      </c>
      <c r="D18" s="31" t="s">
        <v>76</v>
      </c>
      <c r="E18" s="31">
        <f ca="1">IF(GLOBAL[[#This Row],[b12]]="",GLOBAL[[#This Row],[a6]],GLOBAL[[#This Row],[b12]])</f>
        <v>73</v>
      </c>
      <c r="F18" s="32">
        <f>GLOBAL[[#This Row],[AWAL]]</f>
        <v>73</v>
      </c>
      <c r="G18" s="31"/>
      <c r="H18" s="31"/>
      <c r="I18" s="31" t="str">
        <f>IF(GLOBAL[[#This Row],[/MASUK]]="","",SUMIF(Table6[NB BM_C_QTY+F],GLOBAL[POINTER],Table6[C]))</f>
        <v/>
      </c>
      <c r="J18" s="102">
        <f>IF(GLOBAL[[#This Row],[//KELUAR]]="",0,-1*SUMIF(Table5[CONCAT],GLOBAL[POINTER],Table5[3]))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>SUM(F18,L18)</f>
        <v>73</v>
      </c>
      <c r="N18" s="31"/>
      <c r="O18" s="31"/>
      <c r="P18" s="32">
        <f ca="1">SUM(INDIRECT(GLOBAL_VAR[TABLENAME]&amp;"[@a"&amp;$1:$1-1&amp;"]"),INDIRECT(GLOBAL_VAR[TABLENAME]&amp;"[@c"&amp;$1:$1-1&amp;"]"))</f>
        <v>73</v>
      </c>
      <c r="Q18" s="33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73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73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73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 t="str">
        <f ca="1">IF(GLOBAL[[#This Row],[TT]]&lt;1,"",ROW()-2)</f>
        <v/>
      </c>
      <c r="B19" s="33" t="s">
        <v>77</v>
      </c>
      <c r="C19" s="31">
        <v>0</v>
      </c>
      <c r="D19" s="31" t="s">
        <v>27</v>
      </c>
      <c r="E19" s="31">
        <f ca="1">IF(GLOBAL[[#This Row],[b12]]="",GLOBAL[[#This Row],[a6]],GLOBAL[[#This Row],[b12]])</f>
        <v>0</v>
      </c>
      <c r="F19" s="32">
        <f>GLOBAL[[#This Row],[AWAL]]</f>
        <v>0</v>
      </c>
      <c r="G19" s="31"/>
      <c r="H19" s="31"/>
      <c r="I19" s="31" t="str">
        <f>IF(GLOBAL[[#This Row],[/MASUK]]="","",SUMIF(Table6[NB BM_C_QTY+F],GLOBAL[POINTER],Table6[C]))</f>
        <v/>
      </c>
      <c r="J19" s="102">
        <f>IF(GLOBAL[[#This Row],[//KELUAR]]="",0,-1*SUMIF(Table5[CONCAT],GLOBAL[POINTER],Table5[3]))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>SUM(F19,L19)</f>
        <v>0</v>
      </c>
      <c r="N19" s="31"/>
      <c r="O19" s="31"/>
      <c r="P19" s="32">
        <f ca="1">SUM(INDIRECT(GLOBAL_VAR[TABLENAME]&amp;"[@a"&amp;$1:$1-1&amp;"]"),INDIRECT(GLOBAL_VAR[TABLENAME]&amp;"[@c"&amp;$1:$1-1&amp;"]"))</f>
        <v>0</v>
      </c>
      <c r="Q19" s="33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0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0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0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>
        <f ca="1">IF(GLOBAL[[#This Row],[TT]]&lt;1,"",ROW()-2)</f>
        <v>18</v>
      </c>
      <c r="B20" s="33" t="s">
        <v>78</v>
      </c>
      <c r="C20" s="31">
        <v>1</v>
      </c>
      <c r="D20" s="31" t="s">
        <v>56</v>
      </c>
      <c r="E20" s="31">
        <f ca="1">IF(GLOBAL[[#This Row],[b12]]="",GLOBAL[[#This Row],[a6]],GLOBAL[[#This Row],[b12]])</f>
        <v>1</v>
      </c>
      <c r="F20" s="32">
        <f>GLOBAL[[#This Row],[AWAL]]</f>
        <v>1</v>
      </c>
      <c r="G20" s="31"/>
      <c r="H20" s="31"/>
      <c r="I20" s="31" t="str">
        <f>IF(GLOBAL[[#This Row],[/MASUK]]="","",SUMIF(Table6[NB BM_C_QTY+F],GLOBAL[POINTER],Table6[C]))</f>
        <v/>
      </c>
      <c r="J20" s="102">
        <f>IF(GLOBAL[[#This Row],[//KELUAR]]="",0,-1*SUMIF(Table5[CONCAT],GLOBAL[POINTER],Table5[3]))</f>
        <v>0</v>
      </c>
      <c r="K20" s="31" t="str">
        <f>IF(GLOBAL[[#This Row],[b1]]="","",GLOBAL[[#This Row],[b1]]-GLOBAL[[#This Row],[a1]]-GLOBAL[[#This Row],[bkeluar1]])</f>
        <v/>
      </c>
      <c r="L20" s="31">
        <f>SUM(GLOBAL[[#This Row],[bmasuk1]:[c1]])</f>
        <v>0</v>
      </c>
      <c r="M20" s="32">
        <f>SUM(F20,L20)</f>
        <v>1</v>
      </c>
      <c r="N20" s="31"/>
      <c r="O20" s="31"/>
      <c r="P20" s="32">
        <f ca="1">SUM(INDIRECT(GLOBAL_VAR[TABLENAME]&amp;"[@a"&amp;$1:$1-1&amp;"]"),INDIRECT(GLOBAL_VAR[TABLENAME]&amp;"[@c"&amp;$1:$1-1&amp;"]"))</f>
        <v>1</v>
      </c>
      <c r="Q20" s="33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1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1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1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79</v>
      </c>
      <c r="C21" s="31">
        <v>13</v>
      </c>
      <c r="D21" s="31" t="s">
        <v>56</v>
      </c>
      <c r="E21" s="31">
        <f ca="1">IF(GLOBAL[[#This Row],[b12]]="",GLOBAL[[#This Row],[a6]],GLOBAL[[#This Row],[b12]])</f>
        <v>12</v>
      </c>
      <c r="F21" s="32">
        <f>GLOBAL[[#This Row],[AWAL]]</f>
        <v>13</v>
      </c>
      <c r="G21" s="31"/>
      <c r="H21" s="31"/>
      <c r="I21" s="31" t="str">
        <f>IF(GLOBAL[[#This Row],[/MASUK]]="","",SUMIF(Table6[NB BM_C_QTY+F],GLOBAL[POINTER],Table6[C]))</f>
        <v/>
      </c>
      <c r="J21" s="102">
        <f>IF(GLOBAL[[#This Row],[//KELUAR]]="",0,-1*SUMIF(Table5[CONCAT],GLOBAL[POINTER],Table5[3]))</f>
        <v>-1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-1</v>
      </c>
      <c r="M21" s="32">
        <f>SUM(F21,L21)</f>
        <v>12</v>
      </c>
      <c r="N21" s="31"/>
      <c r="O21" s="31"/>
      <c r="P21" s="32">
        <f ca="1">SUM(INDIRECT(GLOBAL_VAR[TABLENAME]&amp;"[@a"&amp;$1:$1-1&amp;"]"),INDIRECT(GLOBAL_VAR[TABLENAME]&amp;"[@c"&amp;$1:$1-1&amp;"]"))</f>
        <v>12</v>
      </c>
      <c r="Q21" s="33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12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12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12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21" s="31" t="str">
        <f>_xlfn.IFNA(MATCH(GLOBAL[[#This Row],[POINTER]],Table6[NB BM_C_QTY+F],0),"")</f>
        <v/>
      </c>
      <c r="AC21">
        <f>_xlfn.IFNA(MATCH(GLOBAL[[#This Row],[POINTER]],Table5[CONCAT],0),"")</f>
        <v>128</v>
      </c>
    </row>
    <row r="22" spans="1:29">
      <c r="A22" s="31">
        <f ca="1">IF(GLOBAL[[#This Row],[TT]]&lt;1,"",ROW()-2)</f>
        <v>20</v>
      </c>
      <c r="B22" s="33" t="s">
        <v>80</v>
      </c>
      <c r="C22" s="31">
        <v>13</v>
      </c>
      <c r="D22" s="31" t="s">
        <v>56</v>
      </c>
      <c r="E22" s="31">
        <f ca="1">IF(GLOBAL[[#This Row],[b12]]="",GLOBAL[[#This Row],[a6]],GLOBAL[[#This Row],[b12]])</f>
        <v>13</v>
      </c>
      <c r="F22" s="32">
        <f>GLOBAL[[#This Row],[AWAL]]</f>
        <v>13</v>
      </c>
      <c r="G22" s="31"/>
      <c r="H22" s="31"/>
      <c r="I22" s="31" t="str">
        <f>IF(GLOBAL[[#This Row],[/MASUK]]="","",SUMIF(Table6[NB BM_C_QTY+F],GLOBAL[POINTER],Table6[C]))</f>
        <v/>
      </c>
      <c r="J22" s="102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>SUM(F22,L22)</f>
        <v>13</v>
      </c>
      <c r="N22" s="31"/>
      <c r="O22" s="31"/>
      <c r="P22" s="32">
        <f ca="1">SUM(INDIRECT(GLOBAL_VAR[TABLENAME]&amp;"[@a"&amp;$1:$1-1&amp;"]"),INDIRECT(GLOBAL_VAR[TABLENAME]&amp;"[@c"&amp;$1:$1-1&amp;"]"))</f>
        <v>13</v>
      </c>
      <c r="Q22" s="33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13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13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13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 t="str">
        <f ca="1">IF(GLOBAL[[#This Row],[TT]]&lt;1,"",ROW()-2)</f>
        <v/>
      </c>
      <c r="B23" s="33" t="s">
        <v>4504</v>
      </c>
      <c r="C23" s="31">
        <v>0</v>
      </c>
      <c r="D23" s="31" t="s">
        <v>2160</v>
      </c>
      <c r="E23" s="31">
        <f ca="1">IF(GLOBAL[[#This Row],[b12]]="",GLOBAL[[#This Row],[a6]],GLOBAL[[#This Row],[b12]])</f>
        <v>0</v>
      </c>
      <c r="F23" s="32">
        <f>GLOBAL[[#This Row],[AWAL]]</f>
        <v>0</v>
      </c>
      <c r="G23" s="31"/>
      <c r="H23" s="31"/>
      <c r="I23" s="31" t="str">
        <f>IF(GLOBAL[[#This Row],[/MASUK]]="","",SUMIF(Table6[NB BM_C_QTY+F],GLOBAL[POINTER],Table6[C]))</f>
        <v/>
      </c>
      <c r="J23" s="102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>SUM(F23,L23)</f>
        <v>0</v>
      </c>
      <c r="N23" s="31"/>
      <c r="O23" s="31"/>
      <c r="P23" s="32">
        <f ca="1">SUM(INDIRECT(GLOBAL_VAR[TABLENAME]&amp;"[@a"&amp;$1:$1-1&amp;"]"),INDIRECT(GLOBAL_VAR[TABLENAME]&amp;"[@c"&amp;$1:$1-1&amp;"]"))</f>
        <v>0</v>
      </c>
      <c r="Q23" s="33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0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0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0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 t="str">
        <f ca="1">IF(GLOBAL[[#This Row],[TT]]&lt;1,"",ROW()-2)</f>
        <v/>
      </c>
      <c r="B24" s="33" t="s">
        <v>4505</v>
      </c>
      <c r="C24" s="31">
        <v>0</v>
      </c>
      <c r="D24" s="31" t="s">
        <v>2103</v>
      </c>
      <c r="E24" s="31">
        <f ca="1">IF(GLOBAL[[#This Row],[b12]]="",GLOBAL[[#This Row],[a6]],GLOBAL[[#This Row],[b12]])</f>
        <v>0</v>
      </c>
      <c r="F24" s="32">
        <f>GLOBAL[[#This Row],[AWAL]]</f>
        <v>0</v>
      </c>
      <c r="G24" s="31"/>
      <c r="H24" s="31"/>
      <c r="I24" s="31" t="str">
        <f>IF(GLOBAL[[#This Row],[/MASUK]]="","",SUMIF(Table6[NB BM_C_QTY+F],GLOBAL[POINTER],Table6[C]))</f>
        <v/>
      </c>
      <c r="J24" s="102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>SUM(F24,L24)</f>
        <v>0</v>
      </c>
      <c r="N24" s="31"/>
      <c r="O24" s="31"/>
      <c r="P24" s="32">
        <f ca="1">SUM(INDIRECT(GLOBAL_VAR[TABLENAME]&amp;"[@a"&amp;$1:$1-1&amp;"]"),INDIRECT(GLOBAL_VAR[TABLENAME]&amp;"[@c"&amp;$1:$1-1&amp;"]"))</f>
        <v>0</v>
      </c>
      <c r="Q24" s="33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0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0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0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81</v>
      </c>
      <c r="C25" s="31">
        <v>52</v>
      </c>
      <c r="D25" s="31" t="s">
        <v>43</v>
      </c>
      <c r="E25" s="31">
        <f ca="1">IF(GLOBAL[[#This Row],[b12]]="",GLOBAL[[#This Row],[a6]],GLOBAL[[#This Row],[b12]])</f>
        <v>51</v>
      </c>
      <c r="F25" s="32">
        <f>GLOBAL[[#This Row],[AWAL]]</f>
        <v>52</v>
      </c>
      <c r="G25" s="31"/>
      <c r="H25" s="31"/>
      <c r="I25" s="31" t="str">
        <f>IF(GLOBAL[[#This Row],[/MASUK]]="","",SUMIF(Table6[NB BM_C_QTY+F],GLOBAL[POINTER],Table6[C]))</f>
        <v/>
      </c>
      <c r="J25" s="102">
        <f>IF(GLOBAL[[#This Row],[//KELUAR]]="",0,-1*SUMIF(Table5[CONCAT],GLOBAL[POINTER],Table5[3]))</f>
        <v>-1</v>
      </c>
      <c r="K25" s="31" t="str">
        <f>IF(GLOBAL[[#This Row],[b1]]="","",GLOBAL[[#This Row],[b1]]-GLOBAL[[#This Row],[a1]]-GLOBAL[[#This Row],[bkeluar1]])</f>
        <v/>
      </c>
      <c r="L25" s="31">
        <f>SUM(GLOBAL[[#This Row],[bmasuk1]:[c1]])</f>
        <v>-1</v>
      </c>
      <c r="M25" s="32">
        <f>SUM(F25,L25)</f>
        <v>51</v>
      </c>
      <c r="N25" s="31"/>
      <c r="O25" s="31"/>
      <c r="P25" s="32">
        <f ca="1">SUM(INDIRECT(GLOBAL_VAR[TABLENAME]&amp;"[@a"&amp;$1:$1-1&amp;"]"),INDIRECT(GLOBAL_VAR[TABLENAME]&amp;"[@c"&amp;$1:$1-1&amp;"]"))</f>
        <v>51</v>
      </c>
      <c r="Q25" s="33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51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51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51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5" s="31" t="str">
        <f>_xlfn.IFNA(MATCH(GLOBAL[[#This Row],[POINTER]],Table6[NB BM_C_QTY+F],0),"")</f>
        <v/>
      </c>
      <c r="AC25">
        <f>_xlfn.IFNA(MATCH(GLOBAL[[#This Row],[POINTER]],Table5[CONCAT],0),"")</f>
        <v>47</v>
      </c>
    </row>
    <row r="26" spans="1:29">
      <c r="A26" s="31">
        <f ca="1">IF(GLOBAL[[#This Row],[TT]]&lt;1,"",ROW()-2)</f>
        <v>24</v>
      </c>
      <c r="B26" s="33" t="s">
        <v>82</v>
      </c>
      <c r="C26" s="31">
        <v>22</v>
      </c>
      <c r="D26" s="31" t="s">
        <v>15</v>
      </c>
      <c r="E26" s="31">
        <f ca="1">IF(GLOBAL[[#This Row],[b12]]="",GLOBAL[[#This Row],[a6]],GLOBAL[[#This Row],[b12]])</f>
        <v>22</v>
      </c>
      <c r="F26" s="32">
        <f>GLOBAL[[#This Row],[AWAL]]</f>
        <v>22</v>
      </c>
      <c r="G26" s="31"/>
      <c r="H26" s="31"/>
      <c r="I26" s="31" t="str">
        <f>IF(GLOBAL[[#This Row],[/MASUK]]="","",SUMIF(Table6[NB BM_C_QTY+F],GLOBAL[POINTER],Table6[C]))</f>
        <v/>
      </c>
      <c r="J26" s="102">
        <f>IF(GLOBAL[[#This Row],[//KELUAR]]="",0,-1*SUMIF(Table5[CONCAT],GLOBAL[POINTER],Table5[3]))</f>
        <v>0</v>
      </c>
      <c r="K26" s="31" t="str">
        <f>IF(GLOBAL[[#This Row],[b1]]="","",GLOBAL[[#This Row],[b1]]-GLOBAL[[#This Row],[a1]]-GLOBAL[[#This Row],[bkeluar1]])</f>
        <v/>
      </c>
      <c r="L26" s="31">
        <f>SUM(GLOBAL[[#This Row],[bmasuk1]:[c1]])</f>
        <v>0</v>
      </c>
      <c r="M26" s="32">
        <f>SUM(F26,L26)</f>
        <v>22</v>
      </c>
      <c r="N26" s="31"/>
      <c r="O26" s="31"/>
      <c r="P26" s="32">
        <f ca="1">SUM(INDIRECT(GLOBAL_VAR[TABLENAME]&amp;"[@a"&amp;$1:$1-1&amp;"]"),INDIRECT(GLOBAL_VAR[TABLENAME]&amp;"[@c"&amp;$1:$1-1&amp;"]"))</f>
        <v>22</v>
      </c>
      <c r="Q26" s="33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22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22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22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3431</v>
      </c>
      <c r="C27" s="31">
        <v>27</v>
      </c>
      <c r="D27" s="31">
        <v>72</v>
      </c>
      <c r="E27" s="31">
        <f ca="1">IF(GLOBAL[[#This Row],[b12]]="",GLOBAL[[#This Row],[a6]],GLOBAL[[#This Row],[b12]])</f>
        <v>27</v>
      </c>
      <c r="F27" s="32">
        <f>GLOBAL[[#This Row],[AWAL]]</f>
        <v>27</v>
      </c>
      <c r="G27" s="31"/>
      <c r="H27" s="31"/>
      <c r="I27" s="31" t="str">
        <f>IF(GLOBAL[[#This Row],[/MASUK]]="","",SUMIF(Table6[NB BM_C_QTY+F],GLOBAL[POINTER],Table6[C]))</f>
        <v/>
      </c>
      <c r="J27" s="102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>SUM(F27,L27)</f>
        <v>27</v>
      </c>
      <c r="N27" s="31"/>
      <c r="O27" s="31"/>
      <c r="P27" s="32">
        <f ca="1">SUM(INDIRECT(GLOBAL_VAR[TABLENAME]&amp;"[@a"&amp;$1:$1-1&amp;"]"),INDIRECT(GLOBAL_VAR[TABLENAME]&amp;"[@c"&amp;$1:$1-1&amp;"]"))</f>
        <v>27</v>
      </c>
      <c r="Q27" s="33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27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27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27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acrylictf00372untana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>
        <f ca="1">IF(GLOBAL[[#This Row],[TT]]&lt;1,"",ROW()-2)</f>
        <v>26</v>
      </c>
      <c r="B28" s="33" t="s">
        <v>3747</v>
      </c>
      <c r="C28" s="31">
        <v>2</v>
      </c>
      <c r="D28" s="31">
        <v>72</v>
      </c>
      <c r="E28" s="31">
        <f ca="1">IF(GLOBAL[[#This Row],[b12]]="",GLOBAL[[#This Row],[a6]],GLOBAL[[#This Row],[b12]])</f>
        <v>5</v>
      </c>
      <c r="F28" s="32">
        <f>GLOBAL[[#This Row],[AWAL]]</f>
        <v>2</v>
      </c>
      <c r="G28" s="31">
        <v>5</v>
      </c>
      <c r="H28" s="31"/>
      <c r="I28" s="31" t="str">
        <f>IF(GLOBAL[[#This Row],[/MASUK]]="","",SUMIF(Table6[NB BM_C_QTY+F],GLOBAL[POINTER],Table6[C]))</f>
        <v/>
      </c>
      <c r="J28" s="102">
        <f>IF(GLOBAL[[#This Row],[//KELUAR]]="",0,-1*SUMIF(Table5[CONCAT],GLOBAL[POINTER],Table5[3]))</f>
        <v>0</v>
      </c>
      <c r="K28" s="31">
        <f>IF(GLOBAL[[#This Row],[b1]]="","",GLOBAL[[#This Row],[b1]]-GLOBAL[[#This Row],[a1]]-GLOBAL[[#This Row],[bkeluar1]])</f>
        <v>3</v>
      </c>
      <c r="L28" s="31">
        <f>SUM(GLOBAL[[#This Row],[bmasuk1]:[c1]])</f>
        <v>3</v>
      </c>
      <c r="M28" s="32">
        <f>SUM(F28,L28)</f>
        <v>5</v>
      </c>
      <c r="N28" s="31"/>
      <c r="O28" s="31"/>
      <c r="P28" s="32">
        <f ca="1">SUM(INDIRECT(GLOBAL_VAR[TABLENAME]&amp;"[@a"&amp;$1:$1-1&amp;"]"),INDIRECT(GLOBAL_VAR[TABLENAME]&amp;"[@c"&amp;$1:$1-1&amp;"]"))</f>
        <v>5</v>
      </c>
      <c r="Q28" s="33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5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5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5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3959</v>
      </c>
      <c r="C29" s="31">
        <v>1</v>
      </c>
      <c r="D29" s="31">
        <v>72</v>
      </c>
      <c r="E29" s="31">
        <f ca="1">IF(GLOBAL[[#This Row],[b12]]="",GLOBAL[[#This Row],[a6]],GLOBAL[[#This Row],[b12]])</f>
        <v>4</v>
      </c>
      <c r="F29" s="32">
        <f>GLOBAL[[#This Row],[AWAL]]</f>
        <v>1</v>
      </c>
      <c r="G29" s="31">
        <v>4</v>
      </c>
      <c r="H29" s="31"/>
      <c r="I29" s="31" t="str">
        <f>IF(GLOBAL[[#This Row],[/MASUK]]="","",SUMIF(Table6[NB BM_C_QTY+F],GLOBAL[POINTER],Table6[C]))</f>
        <v/>
      </c>
      <c r="J29" s="102">
        <f>IF(GLOBAL[[#This Row],[//KELUAR]]="",0,-1*SUMIF(Table5[CONCAT],GLOBAL[POINTER],Table5[3]))</f>
        <v>0</v>
      </c>
      <c r="K29" s="31">
        <f>IF(GLOBAL[[#This Row],[b1]]="","",GLOBAL[[#This Row],[b1]]-GLOBAL[[#This Row],[a1]]-GLOBAL[[#This Row],[bkeluar1]])</f>
        <v>3</v>
      </c>
      <c r="L29" s="31">
        <f>SUM(GLOBAL[[#This Row],[bmasuk1]:[c1]])</f>
        <v>3</v>
      </c>
      <c r="M29" s="32">
        <f>SUM(F29,L29)</f>
        <v>4</v>
      </c>
      <c r="N29" s="31"/>
      <c r="O29" s="31"/>
      <c r="P29" s="32">
        <f ca="1">SUM(INDIRECT(GLOBAL_VAR[TABLENAME]&amp;"[@a"&amp;$1:$1-1&amp;"]"),INDIRECT(GLOBAL_VAR[TABLENAME]&amp;"[@c"&amp;$1:$1-1&amp;"]"))</f>
        <v>4</v>
      </c>
      <c r="Q29" s="33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4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4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4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3748</v>
      </c>
      <c r="C30" s="31">
        <v>3</v>
      </c>
      <c r="D30" s="31">
        <v>72</v>
      </c>
      <c r="E30" s="31">
        <f ca="1">IF(GLOBAL[[#This Row],[b12]]="",GLOBAL[[#This Row],[a6]],GLOBAL[[#This Row],[b12]])</f>
        <v>6</v>
      </c>
      <c r="F30" s="32">
        <f>GLOBAL[[#This Row],[AWAL]]</f>
        <v>3</v>
      </c>
      <c r="G30" s="31">
        <v>6</v>
      </c>
      <c r="H30" s="31"/>
      <c r="I30" s="31" t="str">
        <f>IF(GLOBAL[[#This Row],[/MASUK]]="","",SUMIF(Table6[NB BM_C_QTY+F],GLOBAL[POINTER],Table6[C]))</f>
        <v/>
      </c>
      <c r="J30" s="102">
        <f>IF(GLOBAL[[#This Row],[//KELUAR]]="",0,-1*SUMIF(Table5[CONCAT],GLOBAL[POINTER],Table5[3]))</f>
        <v>0</v>
      </c>
      <c r="K30" s="31">
        <f>IF(GLOBAL[[#This Row],[b1]]="","",GLOBAL[[#This Row],[b1]]-GLOBAL[[#This Row],[a1]]-GLOBAL[[#This Row],[bkeluar1]])</f>
        <v>3</v>
      </c>
      <c r="L30" s="31">
        <f>SUM(GLOBAL[[#This Row],[bmasuk1]:[c1]])</f>
        <v>3</v>
      </c>
      <c r="M30" s="32">
        <f>SUM(F30,L30)</f>
        <v>6</v>
      </c>
      <c r="N30" s="31"/>
      <c r="O30" s="31"/>
      <c r="P30" s="32">
        <f ca="1">SUM(INDIRECT(GLOBAL_VAR[TABLENAME]&amp;"[@a"&amp;$1:$1-1&amp;"]"),INDIRECT(GLOBAL_VAR[TABLENAME]&amp;"[@c"&amp;$1:$1-1&amp;"]"))</f>
        <v>6</v>
      </c>
      <c r="Q30" s="33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6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6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6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1966</v>
      </c>
      <c r="C31" s="31">
        <v>171</v>
      </c>
      <c r="D31" s="31" t="s">
        <v>2141</v>
      </c>
      <c r="E31" s="31">
        <f ca="1">IF(GLOBAL[[#This Row],[b12]]="",GLOBAL[[#This Row],[a6]],GLOBAL[[#This Row],[b12]])</f>
        <v>170</v>
      </c>
      <c r="F31" s="32">
        <f>GLOBAL[[#This Row],[AWAL]]</f>
        <v>171</v>
      </c>
      <c r="G31" s="31">
        <v>170</v>
      </c>
      <c r="H31" s="31"/>
      <c r="I31" s="31" t="str">
        <f>IF(GLOBAL[[#This Row],[/MASUK]]="","",SUMIF(Table6[NB BM_C_QTY+F],GLOBAL[POINTER],Table6[C]))</f>
        <v/>
      </c>
      <c r="J31" s="102">
        <f>IF(GLOBAL[[#This Row],[//KELUAR]]="",0,-1*SUMIF(Table5[CONCAT],GLOBAL[POINTER],Table5[3]))</f>
        <v>0</v>
      </c>
      <c r="K31" s="31">
        <f>IF(GLOBAL[[#This Row],[b1]]="","",GLOBAL[[#This Row],[b1]]-GLOBAL[[#This Row],[a1]]-GLOBAL[[#This Row],[bkeluar1]])</f>
        <v>-1</v>
      </c>
      <c r="L31" s="31">
        <f>SUM(GLOBAL[[#This Row],[bmasuk1]:[c1]])</f>
        <v>-1</v>
      </c>
      <c r="M31" s="32">
        <f>SUM(F31,L31)</f>
        <v>170</v>
      </c>
      <c r="N31" s="31"/>
      <c r="O31" s="31"/>
      <c r="P31" s="32">
        <f ca="1">SUM(INDIRECT(GLOBAL_VAR[TABLENAME]&amp;"[@a"&amp;$1:$1-1&amp;"]"),INDIRECT(GLOBAL_VAR[TABLENAME]&amp;"[@c"&amp;$1:$1-1&amp;"]"))</f>
        <v>170</v>
      </c>
      <c r="Q31" s="33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170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170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170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83</v>
      </c>
      <c r="C32" s="31">
        <v>1</v>
      </c>
      <c r="D32" s="31" t="s">
        <v>84</v>
      </c>
      <c r="E32" s="31">
        <f ca="1">IF(GLOBAL[[#This Row],[b12]]="",GLOBAL[[#This Row],[a6]],GLOBAL[[#This Row],[b12]])</f>
        <v>1</v>
      </c>
      <c r="F32" s="32">
        <f>GLOBAL[[#This Row],[AWAL]]</f>
        <v>1</v>
      </c>
      <c r="G32" s="31"/>
      <c r="H32" s="31"/>
      <c r="I32" s="31" t="str">
        <f>IF(GLOBAL[[#This Row],[/MASUK]]="","",SUMIF(Table6[NB BM_C_QTY+F],GLOBAL[POINTER],Table6[C]))</f>
        <v/>
      </c>
      <c r="J32" s="102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>SUM(F32,L32)</f>
        <v>1</v>
      </c>
      <c r="N32" s="31"/>
      <c r="O32" s="31"/>
      <c r="P32" s="32">
        <f ca="1">SUM(INDIRECT(GLOBAL_VAR[TABLENAME]&amp;"[@a"&amp;$1:$1-1&amp;"]"),INDIRECT(GLOBAL_VAR[TABLENAME]&amp;"[@c"&amp;$1:$1-1&amp;"]"))</f>
        <v>1</v>
      </c>
      <c r="Q32" s="33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1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1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1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85</v>
      </c>
      <c r="C33" s="31">
        <v>1</v>
      </c>
      <c r="D33" s="31" t="s">
        <v>86</v>
      </c>
      <c r="E33" s="31">
        <f ca="1">IF(GLOBAL[[#This Row],[b12]]="",GLOBAL[[#This Row],[a6]],GLOBAL[[#This Row],[b12]])</f>
        <v>1</v>
      </c>
      <c r="F33" s="32">
        <f>GLOBAL[[#This Row],[AWAL]]</f>
        <v>1</v>
      </c>
      <c r="G33" s="31"/>
      <c r="H33" s="31"/>
      <c r="I33" s="31" t="str">
        <f>IF(GLOBAL[[#This Row],[/MASUK]]="","",SUMIF(Table6[NB BM_C_QTY+F],GLOBAL[POINTER],Table6[C]))</f>
        <v/>
      </c>
      <c r="J33" s="102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>SUM(F33,L33)</f>
        <v>1</v>
      </c>
      <c r="N33" s="31"/>
      <c r="O33" s="31"/>
      <c r="P33" s="32">
        <f ca="1">SUM(INDIRECT(GLOBAL_VAR[TABLENAME]&amp;"[@a"&amp;$1:$1-1&amp;"]"),INDIRECT(GLOBAL_VAR[TABLENAME]&amp;"[@c"&amp;$1:$1-1&amp;"]"))</f>
        <v>1</v>
      </c>
      <c r="Q33" s="33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1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1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1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87</v>
      </c>
      <c r="C34" s="31">
        <v>1</v>
      </c>
      <c r="D34" s="31" t="s">
        <v>88</v>
      </c>
      <c r="E34" s="31">
        <f ca="1">IF(GLOBAL[[#This Row],[b12]]="",GLOBAL[[#This Row],[a6]],GLOBAL[[#This Row],[b12]])</f>
        <v>1</v>
      </c>
      <c r="F34" s="32">
        <f>GLOBAL[[#This Row],[AWAL]]</f>
        <v>1</v>
      </c>
      <c r="G34" s="31"/>
      <c r="H34" s="31"/>
      <c r="I34" s="31" t="str">
        <f>IF(GLOBAL[[#This Row],[/MASUK]]="","",SUMIF(Table6[NB BM_C_QTY+F],GLOBAL[POINTER],Table6[C]))</f>
        <v/>
      </c>
      <c r="J34" s="102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>SUM(F34,L34)</f>
        <v>1</v>
      </c>
      <c r="N34" s="31"/>
      <c r="O34" s="31"/>
      <c r="P34" s="32">
        <f ca="1">SUM(INDIRECT(GLOBAL_VAR[TABLENAME]&amp;"[@a"&amp;$1:$1-1&amp;"]"),INDIRECT(GLOBAL_VAR[TABLENAME]&amp;"[@c"&amp;$1:$1-1&amp;"]"))</f>
        <v>1</v>
      </c>
      <c r="Q34" s="33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87</v>
      </c>
      <c r="C35" s="31">
        <v>1</v>
      </c>
      <c r="D35" s="31" t="s">
        <v>2142</v>
      </c>
      <c r="E35" s="31">
        <f ca="1">IF(GLOBAL[[#This Row],[b12]]="",GLOBAL[[#This Row],[a6]],GLOBAL[[#This Row],[b12]])</f>
        <v>1</v>
      </c>
      <c r="F35" s="32">
        <f>GLOBAL[[#This Row],[AWAL]]</f>
        <v>1</v>
      </c>
      <c r="G35" s="31"/>
      <c r="H35" s="31"/>
      <c r="I35" s="31" t="str">
        <f>IF(GLOBAL[[#This Row],[/MASUK]]="","",SUMIF(Table6[NB BM_C_QTY+F],GLOBAL[POINTER],Table6[C]))</f>
        <v/>
      </c>
      <c r="J35" s="102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>SUM(F35,L35)</f>
        <v>1</v>
      </c>
      <c r="N35" s="31"/>
      <c r="O35" s="31"/>
      <c r="P35" s="32">
        <f ca="1">SUM(INDIRECT(GLOBAL_VAR[TABLENAME]&amp;"[@a"&amp;$1:$1-1&amp;"]"),INDIRECT(GLOBAL_VAR[TABLENAME]&amp;"[@c"&amp;$1:$1-1&amp;"]"))</f>
        <v>1</v>
      </c>
      <c r="Q35" s="33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89</v>
      </c>
      <c r="C36" s="31">
        <v>4</v>
      </c>
      <c r="D36" s="31" t="s">
        <v>90</v>
      </c>
      <c r="E36" s="31">
        <f ca="1">IF(GLOBAL[[#This Row],[b12]]="",GLOBAL[[#This Row],[a6]],GLOBAL[[#This Row],[b12]])</f>
        <v>4</v>
      </c>
      <c r="F36" s="32">
        <f>GLOBAL[[#This Row],[AWAL]]</f>
        <v>4</v>
      </c>
      <c r="G36" s="31"/>
      <c r="H36" s="31"/>
      <c r="I36" s="31" t="str">
        <f>IF(GLOBAL[[#This Row],[/MASUK]]="","",SUMIF(Table6[NB BM_C_QTY+F],GLOBAL[POINTER],Table6[C]))</f>
        <v/>
      </c>
      <c r="J36" s="102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>SUM(F36,L36)</f>
        <v>4</v>
      </c>
      <c r="N36" s="31"/>
      <c r="O36" s="31"/>
      <c r="P36" s="32">
        <f ca="1">SUM(INDIRECT(GLOBAL_VAR[TABLENAME]&amp;"[@a"&amp;$1:$1-1&amp;"]"),INDIRECT(GLOBAL_VAR[TABLENAME]&amp;"[@c"&amp;$1:$1-1&amp;"]"))</f>
        <v>4</v>
      </c>
      <c r="Q36" s="33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4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4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4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91</v>
      </c>
      <c r="C37" s="31">
        <v>12</v>
      </c>
      <c r="D37" s="31" t="s">
        <v>92</v>
      </c>
      <c r="E37" s="31">
        <f ca="1">IF(GLOBAL[[#This Row],[b12]]="",GLOBAL[[#This Row],[a6]],GLOBAL[[#This Row],[b12]])</f>
        <v>12</v>
      </c>
      <c r="F37" s="32">
        <f>GLOBAL[[#This Row],[AWAL]]</f>
        <v>12</v>
      </c>
      <c r="G37" s="31"/>
      <c r="H37" s="31"/>
      <c r="I37" s="31" t="str">
        <f>IF(GLOBAL[[#This Row],[/MASUK]]="","",SUMIF(Table6[NB BM_C_QTY+F],GLOBAL[POINTER],Table6[C]))</f>
        <v/>
      </c>
      <c r="J37" s="102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>SUM(F37,L37)</f>
        <v>12</v>
      </c>
      <c r="N37" s="31"/>
      <c r="O37" s="31"/>
      <c r="P37" s="32">
        <f ca="1">SUM(INDIRECT(GLOBAL_VAR[TABLENAME]&amp;"[@a"&amp;$1:$1-1&amp;"]"),INDIRECT(GLOBAL_VAR[TABLENAME]&amp;"[@c"&amp;$1:$1-1&amp;"]"))</f>
        <v>12</v>
      </c>
      <c r="Q37" s="33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12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12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12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93</v>
      </c>
      <c r="C38" s="31">
        <v>1</v>
      </c>
      <c r="D38" s="31" t="s">
        <v>94</v>
      </c>
      <c r="E38" s="31">
        <f ca="1">IF(GLOBAL[[#This Row],[b12]]="",GLOBAL[[#This Row],[a6]],GLOBAL[[#This Row],[b12]])</f>
        <v>1</v>
      </c>
      <c r="F38" s="32">
        <f>GLOBAL[[#This Row],[AWAL]]</f>
        <v>1</v>
      </c>
      <c r="G38" s="31"/>
      <c r="H38" s="31"/>
      <c r="I38" s="31" t="str">
        <f>IF(GLOBAL[[#This Row],[/MASUK]]="","",SUMIF(Table6[NB BM_C_QTY+F],GLOBAL[POINTER],Table6[C]))</f>
        <v/>
      </c>
      <c r="J38" s="102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>SUM(F38,L38)</f>
        <v>1</v>
      </c>
      <c r="N38" s="31"/>
      <c r="O38" s="31"/>
      <c r="P38" s="32">
        <f ca="1">SUM(INDIRECT(GLOBAL_VAR[TABLENAME]&amp;"[@a"&amp;$1:$1-1&amp;"]"),INDIRECT(GLOBAL_VAR[TABLENAME]&amp;"[@c"&amp;$1:$1-1&amp;"]"))</f>
        <v>1</v>
      </c>
      <c r="Q38" s="33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95</v>
      </c>
      <c r="C39" s="31">
        <v>14</v>
      </c>
      <c r="D39" s="31" t="s">
        <v>96</v>
      </c>
      <c r="E39" s="31">
        <f ca="1">IF(GLOBAL[[#This Row],[b12]]="",GLOBAL[[#This Row],[a6]],GLOBAL[[#This Row],[b12]])</f>
        <v>14</v>
      </c>
      <c r="F39" s="32">
        <f>GLOBAL[[#This Row],[AWAL]]</f>
        <v>14</v>
      </c>
      <c r="G39" s="31"/>
      <c r="H39" s="31"/>
      <c r="I39" s="31" t="str">
        <f>IF(GLOBAL[[#This Row],[/MASUK]]="","",SUMIF(Table6[NB BM_C_QTY+F],GLOBAL[POINTER],Table6[C]))</f>
        <v/>
      </c>
      <c r="J39" s="102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>SUM(F39,L39)</f>
        <v>14</v>
      </c>
      <c r="N39" s="31"/>
      <c r="O39" s="31"/>
      <c r="P39" s="32">
        <f ca="1">SUM(INDIRECT(GLOBAL_VAR[TABLENAME]&amp;"[@a"&amp;$1:$1-1&amp;"]"),INDIRECT(GLOBAL_VAR[TABLENAME]&amp;"[@c"&amp;$1:$1-1&amp;"]"))</f>
        <v>14</v>
      </c>
      <c r="Q39" s="33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14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14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14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97</v>
      </c>
      <c r="C40" s="31">
        <v>7</v>
      </c>
      <c r="D40" s="31" t="s">
        <v>96</v>
      </c>
      <c r="E40" s="31">
        <f ca="1">IF(GLOBAL[[#This Row],[b12]]="",GLOBAL[[#This Row],[a6]],GLOBAL[[#This Row],[b12]])</f>
        <v>7</v>
      </c>
      <c r="F40" s="32">
        <f>GLOBAL[[#This Row],[AWAL]]</f>
        <v>7</v>
      </c>
      <c r="G40" s="31"/>
      <c r="H40" s="31"/>
      <c r="I40" s="31" t="str">
        <f>IF(GLOBAL[[#This Row],[/MASUK]]="","",SUMIF(Table6[NB BM_C_QTY+F],GLOBAL[POINTER],Table6[C]))</f>
        <v/>
      </c>
      <c r="J40" s="102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>SUM(F40,L40)</f>
        <v>7</v>
      </c>
      <c r="N40" s="31"/>
      <c r="O40" s="31"/>
      <c r="P40" s="32">
        <f ca="1">SUM(INDIRECT(GLOBAL_VAR[TABLENAME]&amp;"[@a"&amp;$1:$1-1&amp;"]"),INDIRECT(GLOBAL_VAR[TABLENAME]&amp;"[@c"&amp;$1:$1-1&amp;"]"))</f>
        <v>7</v>
      </c>
      <c r="Q40" s="33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7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7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7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98</v>
      </c>
      <c r="C41" s="31">
        <v>1</v>
      </c>
      <c r="D41" s="31" t="s">
        <v>99</v>
      </c>
      <c r="E41" s="31">
        <f ca="1">IF(GLOBAL[[#This Row],[b12]]="",GLOBAL[[#This Row],[a6]],GLOBAL[[#This Row],[b12]])</f>
        <v>1</v>
      </c>
      <c r="F41" s="32">
        <f>GLOBAL[[#This Row],[AWAL]]</f>
        <v>1</v>
      </c>
      <c r="G41" s="31"/>
      <c r="H41" s="31"/>
      <c r="I41" s="31" t="str">
        <f>IF(GLOBAL[[#This Row],[/MASUK]]="","",SUMIF(Table6[NB BM_C_QTY+F],GLOBAL[POINTER],Table6[C]))</f>
        <v/>
      </c>
      <c r="J41" s="102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>SUM(F41,L41)</f>
        <v>1</v>
      </c>
      <c r="N41" s="31"/>
      <c r="O41" s="31"/>
      <c r="P41" s="32">
        <f ca="1">SUM(INDIRECT(GLOBAL_VAR[TABLENAME]&amp;"[@a"&amp;$1:$1-1&amp;"]"),INDIRECT(GLOBAL_VAR[TABLENAME]&amp;"[@c"&amp;$1:$1-1&amp;"]"))</f>
        <v>1</v>
      </c>
      <c r="Q41" s="33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1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1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1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100</v>
      </c>
      <c r="C42" s="31">
        <v>2</v>
      </c>
      <c r="D42" s="31" t="s">
        <v>101</v>
      </c>
      <c r="E42" s="31">
        <f ca="1">IF(GLOBAL[[#This Row],[b12]]="",GLOBAL[[#This Row],[a6]],GLOBAL[[#This Row],[b12]])</f>
        <v>2</v>
      </c>
      <c r="F42" s="32">
        <f>GLOBAL[[#This Row],[AWAL]]</f>
        <v>2</v>
      </c>
      <c r="G42" s="31"/>
      <c r="H42" s="31"/>
      <c r="I42" s="31" t="str">
        <f>IF(GLOBAL[[#This Row],[/MASUK]]="","",SUMIF(Table6[NB BM_C_QTY+F],GLOBAL[POINTER],Table6[C]))</f>
        <v/>
      </c>
      <c r="J42" s="102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>SUM(F42,L42)</f>
        <v>2</v>
      </c>
      <c r="N42" s="31"/>
      <c r="O42" s="31"/>
      <c r="P42" s="32">
        <f ca="1">SUM(INDIRECT(GLOBAL_VAR[TABLENAME]&amp;"[@a"&amp;$1:$1-1&amp;"]"),INDIRECT(GLOBAL_VAR[TABLENAME]&amp;"[@c"&amp;$1:$1-1&amp;"]"))</f>
        <v>2</v>
      </c>
      <c r="Q42" s="33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2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2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2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102</v>
      </c>
      <c r="C43" s="31">
        <v>6</v>
      </c>
      <c r="D43" s="31" t="s">
        <v>103</v>
      </c>
      <c r="E43" s="31">
        <f ca="1">IF(GLOBAL[[#This Row],[b12]]="",GLOBAL[[#This Row],[a6]],GLOBAL[[#This Row],[b12]])</f>
        <v>6</v>
      </c>
      <c r="F43" s="32">
        <f>GLOBAL[[#This Row],[AWAL]]</f>
        <v>6</v>
      </c>
      <c r="G43" s="31"/>
      <c r="H43" s="31"/>
      <c r="I43" s="31" t="str">
        <f>IF(GLOBAL[[#This Row],[/MASUK]]="","",SUMIF(Table6[NB BM_C_QTY+F],GLOBAL[POINTER],Table6[C]))</f>
        <v/>
      </c>
      <c r="J43" s="102">
        <f>IF(GLOBAL[[#This Row],[//KELUAR]]="",0,-1*SUMIF(Table5[CONCAT],GLOBAL[POINTER],Table5[3]))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>SUM(F43,L43)</f>
        <v>6</v>
      </c>
      <c r="N43" s="31"/>
      <c r="O43" s="31"/>
      <c r="P43" s="32">
        <f ca="1">SUM(INDIRECT(GLOBAL_VAR[TABLENAME]&amp;"[@a"&amp;$1:$1-1&amp;"]"),INDIRECT(GLOBAL_VAR[TABLENAME]&amp;"[@c"&amp;$1:$1-1&amp;"]"))</f>
        <v>6</v>
      </c>
      <c r="Q43" s="33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6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6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6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104</v>
      </c>
      <c r="C44" s="31">
        <v>2</v>
      </c>
      <c r="D44" s="31" t="s">
        <v>11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 t="str">
        <f>IF(GLOBAL[[#This Row],[/MASUK]]="","",SUMIF(Table6[NB BM_C_QTY+F],GLOBAL[POINTER],Table6[C]))</f>
        <v/>
      </c>
      <c r="J44" s="102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>SUM(F44,L44)</f>
        <v>2</v>
      </c>
      <c r="N44" s="31"/>
      <c r="O44" s="31"/>
      <c r="P44" s="32">
        <f ca="1">SUM(INDIRECT(GLOBAL_VAR[TABLENAME]&amp;"[@a"&amp;$1:$1-1&amp;"]"),INDIRECT(GLOBAL_VAR[TABLENAME]&amp;"[@c"&amp;$1:$1-1&amp;"]"))</f>
        <v>2</v>
      </c>
      <c r="Q44" s="33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105</v>
      </c>
      <c r="C45" s="31">
        <v>10</v>
      </c>
      <c r="D45" s="31" t="s">
        <v>11</v>
      </c>
      <c r="E45" s="31">
        <f ca="1">IF(GLOBAL[[#This Row],[b12]]="",GLOBAL[[#This Row],[a6]],GLOBAL[[#This Row],[b12]])</f>
        <v>10</v>
      </c>
      <c r="F45" s="32">
        <f>GLOBAL[[#This Row],[AWAL]]</f>
        <v>10</v>
      </c>
      <c r="G45" s="31"/>
      <c r="H45" s="31"/>
      <c r="I45" s="31" t="str">
        <f>IF(GLOBAL[[#This Row],[/MASUK]]="","",SUMIF(Table6[NB BM_C_QTY+F],GLOBAL[POINTER],Table6[C]))</f>
        <v/>
      </c>
      <c r="J45" s="102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>SUM(F45,L45)</f>
        <v>10</v>
      </c>
      <c r="N45" s="31"/>
      <c r="O45" s="31"/>
      <c r="P45" s="32">
        <f ca="1">SUM(INDIRECT(GLOBAL_VAR[TABLENAME]&amp;"[@a"&amp;$1:$1-1&amp;"]"),INDIRECT(GLOBAL_VAR[TABLENAME]&amp;"[@c"&amp;$1:$1-1&amp;"]"))</f>
        <v>10</v>
      </c>
      <c r="Q45" s="33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10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10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10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106</v>
      </c>
      <c r="C46" s="31">
        <v>9</v>
      </c>
      <c r="D46" s="31" t="s">
        <v>107</v>
      </c>
      <c r="E46" s="31">
        <f ca="1">IF(GLOBAL[[#This Row],[b12]]="",GLOBAL[[#This Row],[a6]],GLOBAL[[#This Row],[b12]])</f>
        <v>9</v>
      </c>
      <c r="F46" s="32">
        <f>GLOBAL[[#This Row],[AWAL]]</f>
        <v>9</v>
      </c>
      <c r="G46" s="31"/>
      <c r="H46" s="31"/>
      <c r="I46" s="31" t="str">
        <f>IF(GLOBAL[[#This Row],[/MASUK]]="","",SUMIF(Table6[NB BM_C_QTY+F],GLOBAL[POINTER],Table6[C]))</f>
        <v/>
      </c>
      <c r="J46" s="102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>SUM(F46,L46)</f>
        <v>9</v>
      </c>
      <c r="N46" s="31"/>
      <c r="O46" s="31"/>
      <c r="P46" s="32">
        <f ca="1">SUM(INDIRECT(GLOBAL_VAR[TABLENAME]&amp;"[@a"&amp;$1:$1-1&amp;"]"),INDIRECT(GLOBAL_VAR[TABLENAME]&amp;"[@c"&amp;$1:$1-1&amp;"]"))</f>
        <v>9</v>
      </c>
      <c r="Q46" s="33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9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9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9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108</v>
      </c>
      <c r="C47" s="31">
        <v>1</v>
      </c>
      <c r="D47" s="31" t="s">
        <v>109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 t="str">
        <f>IF(GLOBAL[[#This Row],[/MASUK]]="","",SUMIF(Table6[NB BM_C_QTY+F],GLOBAL[POINTER],Table6[C]))</f>
        <v/>
      </c>
      <c r="J47" s="102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>SUM(F47,L47)</f>
        <v>1</v>
      </c>
      <c r="N47" s="31"/>
      <c r="O47" s="31"/>
      <c r="P47" s="32">
        <f ca="1">SUM(INDIRECT(GLOBAL_VAR[TABLENAME]&amp;"[@a"&amp;$1:$1-1&amp;"]"),INDIRECT(GLOBAL_VAR[TABLENAME]&amp;"[@c"&amp;$1:$1-1&amp;"]"))</f>
        <v>1</v>
      </c>
      <c r="Q47" s="33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110</v>
      </c>
      <c r="C48" s="31">
        <v>5</v>
      </c>
      <c r="D48" s="31" t="s">
        <v>51</v>
      </c>
      <c r="E48" s="31">
        <f ca="1">IF(GLOBAL[[#This Row],[b12]]="",GLOBAL[[#This Row],[a6]],GLOBAL[[#This Row],[b12]])</f>
        <v>5</v>
      </c>
      <c r="F48" s="32">
        <f>GLOBAL[[#This Row],[AWAL]]</f>
        <v>5</v>
      </c>
      <c r="G48" s="31"/>
      <c r="H48" s="31"/>
      <c r="I48" s="31" t="str">
        <f>IF(GLOBAL[[#This Row],[/MASUK]]="","",SUMIF(Table6[NB BM_C_QTY+F],GLOBAL[POINTER],Table6[C]))</f>
        <v/>
      </c>
      <c r="J48" s="102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>SUM(F48,L48)</f>
        <v>5</v>
      </c>
      <c r="N48" s="31"/>
      <c r="O48" s="31"/>
      <c r="P48" s="32">
        <f ca="1">SUM(INDIRECT(GLOBAL_VAR[TABLENAME]&amp;"[@a"&amp;$1:$1-1&amp;"]"),INDIRECT(GLOBAL_VAR[TABLENAME]&amp;"[@c"&amp;$1:$1-1&amp;"]"))</f>
        <v>5</v>
      </c>
      <c r="Q48" s="33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5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5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5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111</v>
      </c>
      <c r="C49" s="31">
        <v>16</v>
      </c>
      <c r="D49" s="31" t="s">
        <v>51</v>
      </c>
      <c r="E49" s="31">
        <f ca="1">IF(GLOBAL[[#This Row],[b12]]="",GLOBAL[[#This Row],[a6]],GLOBAL[[#This Row],[b12]])</f>
        <v>16</v>
      </c>
      <c r="F49" s="32">
        <f>GLOBAL[[#This Row],[AWAL]]</f>
        <v>16</v>
      </c>
      <c r="G49" s="31"/>
      <c r="H49" s="31"/>
      <c r="I49" s="31" t="str">
        <f>IF(GLOBAL[[#This Row],[/MASUK]]="","",SUMIF(Table6[NB BM_C_QTY+F],GLOBAL[POINTER],Table6[C]))</f>
        <v/>
      </c>
      <c r="J49" s="102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>SUM(F49,L49)</f>
        <v>16</v>
      </c>
      <c r="N49" s="31"/>
      <c r="O49" s="31"/>
      <c r="P49" s="32">
        <f ca="1">SUM(INDIRECT(GLOBAL_VAR[TABLENAME]&amp;"[@a"&amp;$1:$1-1&amp;"]"),INDIRECT(GLOBAL_VAR[TABLENAME]&amp;"[@c"&amp;$1:$1-1&amp;"]"))</f>
        <v>16</v>
      </c>
      <c r="Q49" s="33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16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16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16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112</v>
      </c>
      <c r="C50" s="31">
        <v>1</v>
      </c>
      <c r="D50" s="31" t="s">
        <v>11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2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>SUM(F50,L50)</f>
        <v>1</v>
      </c>
      <c r="N50" s="31"/>
      <c r="O50" s="31"/>
      <c r="P50" s="32">
        <f ca="1">SUM(INDIRECT(GLOBAL_VAR[TABLENAME]&amp;"[@a"&amp;$1:$1-1&amp;"]"),INDIRECT(GLOBAL_VAR[TABLENAME]&amp;"[@c"&amp;$1:$1-1&amp;"]"))</f>
        <v>1</v>
      </c>
      <c r="Q50" s="33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113</v>
      </c>
      <c r="C51" s="31">
        <v>2</v>
      </c>
      <c r="D51" s="31" t="s">
        <v>114</v>
      </c>
      <c r="E51" s="31">
        <f ca="1">IF(GLOBAL[[#This Row],[b12]]="",GLOBAL[[#This Row],[a6]],GLOBAL[[#This Row],[b12]])</f>
        <v>2</v>
      </c>
      <c r="F51" s="32">
        <f>GLOBAL[[#This Row],[AWAL]]</f>
        <v>2</v>
      </c>
      <c r="G51" s="31"/>
      <c r="H51" s="31"/>
      <c r="I51" s="31" t="str">
        <f>IF(GLOBAL[[#This Row],[/MASUK]]="","",SUMIF(Table6[NB BM_C_QTY+F],GLOBAL[POINTER],Table6[C]))</f>
        <v/>
      </c>
      <c r="J51" s="102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>SUM(F51,L51)</f>
        <v>2</v>
      </c>
      <c r="N51" s="31"/>
      <c r="O51" s="31"/>
      <c r="P51" s="32">
        <f ca="1">SUM(INDIRECT(GLOBAL_VAR[TABLENAME]&amp;"[@a"&amp;$1:$1-1&amp;"]"),INDIRECT(GLOBAL_VAR[TABLENAME]&amp;"[@c"&amp;$1:$1-1&amp;"]"))</f>
        <v>2</v>
      </c>
      <c r="Q51" s="33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2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2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2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 t="str">
        <f ca="1">IF(GLOBAL[[#This Row],[TT]]&lt;1,"",ROW()-2)</f>
        <v/>
      </c>
      <c r="B52" s="33" t="s">
        <v>115</v>
      </c>
      <c r="C52" s="31">
        <v>0</v>
      </c>
      <c r="D52" s="31" t="s">
        <v>116</v>
      </c>
      <c r="E52" s="31">
        <f ca="1">IF(GLOBAL[[#This Row],[b12]]="",GLOBAL[[#This Row],[a6]],GLOBAL[[#This Row],[b12]])</f>
        <v>0</v>
      </c>
      <c r="F52" s="32">
        <f>GLOBAL[[#This Row],[AWAL]]</f>
        <v>0</v>
      </c>
      <c r="G52" s="31"/>
      <c r="H52" s="31"/>
      <c r="I52" s="31" t="str">
        <f>IF(GLOBAL[[#This Row],[/MASUK]]="","",SUMIF(Table6[NB BM_C_QTY+F],GLOBAL[POINTER],Table6[C]))</f>
        <v/>
      </c>
      <c r="J52" s="102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>SUM(F52,L52)</f>
        <v>0</v>
      </c>
      <c r="N52" s="31"/>
      <c r="O52" s="31"/>
      <c r="P52" s="32">
        <f ca="1">SUM(INDIRECT(GLOBAL_VAR[TABLENAME]&amp;"[@a"&amp;$1:$1-1&amp;"]"),INDIRECT(GLOBAL_VAR[TABLENAME]&amp;"[@c"&amp;$1:$1-1&amp;"]"))</f>
        <v>0</v>
      </c>
      <c r="Q52" s="33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0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0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0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4519</v>
      </c>
      <c r="C53" s="31">
        <v>1</v>
      </c>
      <c r="D53" s="31" t="s">
        <v>2103</v>
      </c>
      <c r="E53" s="31">
        <f ca="1">IF(GLOBAL[[#This Row],[b12]]="",GLOBAL[[#This Row],[a6]],GLOBAL[[#This Row],[b12]])</f>
        <v>1</v>
      </c>
      <c r="F53" s="32">
        <f>GLOBAL[[#This Row],[AWAL]]</f>
        <v>1</v>
      </c>
      <c r="G53" s="31"/>
      <c r="H53" s="31"/>
      <c r="I53" s="31" t="str">
        <f>IF(GLOBAL[[#This Row],[/MASUK]]="","",SUMIF(Table6[NB BM_C_QTY+F],GLOBAL[POINTER],Table6[C]))</f>
        <v/>
      </c>
      <c r="J53" s="102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>SUM(F53,L53)</f>
        <v>1</v>
      </c>
      <c r="N53" s="31"/>
      <c r="O53" s="31"/>
      <c r="P53" s="32">
        <f ca="1">SUM(INDIRECT(GLOBAL_VAR[TABLENAME]&amp;"[@a"&amp;$1:$1-1&amp;"]"),INDIRECT(GLOBAL_VAR[TABLENAME]&amp;"[@c"&amp;$1:$1-1&amp;"]"))</f>
        <v>1</v>
      </c>
      <c r="Q53" s="33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118</v>
      </c>
      <c r="C54" s="31">
        <v>1</v>
      </c>
      <c r="D54" s="31" t="s">
        <v>17</v>
      </c>
      <c r="E54" s="31">
        <f ca="1">IF(GLOBAL[[#This Row],[b12]]="",GLOBAL[[#This Row],[a6]],GLOBAL[[#This Row],[b12]])</f>
        <v>1</v>
      </c>
      <c r="F54" s="32">
        <f>GLOBAL[[#This Row],[AWAL]]</f>
        <v>1</v>
      </c>
      <c r="G54" s="31"/>
      <c r="H54" s="31"/>
      <c r="I54" s="31" t="str">
        <f>IF(GLOBAL[[#This Row],[/MASUK]]="","",SUMIF(Table6[NB BM_C_QTY+F],GLOBAL[POINTER],Table6[C]))</f>
        <v/>
      </c>
      <c r="J54" s="102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>SUM(F54,L54)</f>
        <v>1</v>
      </c>
      <c r="N54" s="31"/>
      <c r="O54" s="31"/>
      <c r="P54" s="32">
        <f ca="1">SUM(INDIRECT(GLOBAL_VAR[TABLENAME]&amp;"[@a"&amp;$1:$1-1&amp;"]"),INDIRECT(GLOBAL_VAR[TABLENAME]&amp;"[@c"&amp;$1:$1-1&amp;"]"))</f>
        <v>1</v>
      </c>
      <c r="Q54" s="33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 t="str">
        <f ca="1">IF(GLOBAL[[#This Row],[TT]]&lt;1,"",ROW()-2)</f>
        <v/>
      </c>
      <c r="B55" s="33" t="s">
        <v>119</v>
      </c>
      <c r="C55" s="31">
        <v>0</v>
      </c>
      <c r="D55" s="31">
        <v>260</v>
      </c>
      <c r="E55" s="31">
        <f ca="1">IF(GLOBAL[[#This Row],[b12]]="",GLOBAL[[#This Row],[a6]],GLOBAL[[#This Row],[b12]])</f>
        <v>0</v>
      </c>
      <c r="F55" s="32">
        <f>GLOBAL[[#This Row],[AWAL]]</f>
        <v>0</v>
      </c>
      <c r="G55" s="31"/>
      <c r="H55" s="31"/>
      <c r="I55" s="31" t="str">
        <f>IF(GLOBAL[[#This Row],[/MASUK]]="","",SUMIF(Table6[NB BM_C_QTY+F],GLOBAL[POINTER],Table6[C]))</f>
        <v/>
      </c>
      <c r="J55" s="102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>SUM(F55,L55)</f>
        <v>0</v>
      </c>
      <c r="N55" s="31"/>
      <c r="O55" s="31"/>
      <c r="P55" s="32">
        <f ca="1">SUM(INDIRECT(GLOBAL_VAR[TABLENAME]&amp;"[@a"&amp;$1:$1-1&amp;"]"),INDIRECT(GLOBAL_VAR[TABLENAME]&amp;"[@c"&amp;$1:$1-1&amp;"]"))</f>
        <v>0</v>
      </c>
      <c r="Q55" s="33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0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0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0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>
        <f ca="1">IF(GLOBAL[[#This Row],[TT]]&lt;1,"",ROW()-2)</f>
        <v>54</v>
      </c>
      <c r="B56" s="33" t="s">
        <v>120</v>
      </c>
      <c r="C56" s="31">
        <v>2</v>
      </c>
      <c r="D56" s="31" t="s">
        <v>121</v>
      </c>
      <c r="E56" s="31">
        <f ca="1">IF(GLOBAL[[#This Row],[b12]]="",GLOBAL[[#This Row],[a6]],GLOBAL[[#This Row],[b12]])</f>
        <v>2</v>
      </c>
      <c r="F56" s="32">
        <f>GLOBAL[[#This Row],[AWAL]]</f>
        <v>2</v>
      </c>
      <c r="G56" s="31"/>
      <c r="H56" s="31"/>
      <c r="I56" s="31" t="str">
        <f>IF(GLOBAL[[#This Row],[/MASUK]]="","",SUMIF(Table6[NB BM_C_QTY+F],GLOBAL[POINTER],Table6[C]))</f>
        <v/>
      </c>
      <c r="J56" s="102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>SUM(F56,L56)</f>
        <v>2</v>
      </c>
      <c r="N56" s="31"/>
      <c r="O56" s="31"/>
      <c r="P56" s="32">
        <f ca="1">SUM(INDIRECT(GLOBAL_VAR[TABLENAME]&amp;"[@a"&amp;$1:$1-1&amp;"]"),INDIRECT(GLOBAL_VAR[TABLENAME]&amp;"[@c"&amp;$1:$1-1&amp;"]"))</f>
        <v>2</v>
      </c>
      <c r="Q56" s="33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2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2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2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4004</v>
      </c>
      <c r="C57" s="31">
        <v>4</v>
      </c>
      <c r="D57" s="31" t="s">
        <v>2446</v>
      </c>
      <c r="E57" s="31">
        <f ca="1">IF(GLOBAL[[#This Row],[b12]]="",GLOBAL[[#This Row],[a6]],GLOBAL[[#This Row],[b12]])</f>
        <v>4</v>
      </c>
      <c r="F57" s="32">
        <f>GLOBAL[[#This Row],[AWAL]]</f>
        <v>4</v>
      </c>
      <c r="G57" s="31"/>
      <c r="H57" s="31"/>
      <c r="I57" s="31" t="str">
        <f>IF(GLOBAL[[#This Row],[/MASUK]]="","",SUMIF(Table6[NB BM_C_QTY+F],GLOBAL[POINTER],Table6[C]))</f>
        <v/>
      </c>
      <c r="J57" s="102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>SUM(F57,L57)</f>
        <v>4</v>
      </c>
      <c r="N57" s="31"/>
      <c r="O57" s="31"/>
      <c r="P57" s="32">
        <f ca="1">SUM(INDIRECT(GLOBAL_VAR[TABLENAME]&amp;"[@a"&amp;$1:$1-1&amp;"]"),INDIRECT(GLOBAL_VAR[TABLENAME]&amp;"[@c"&amp;$1:$1-1&amp;"]"))</f>
        <v>4</v>
      </c>
      <c r="Q57" s="33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4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4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4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4005</v>
      </c>
      <c r="C58" s="31">
        <v>3</v>
      </c>
      <c r="D58" s="31" t="s">
        <v>2158</v>
      </c>
      <c r="E58" s="31">
        <f ca="1">IF(GLOBAL[[#This Row],[b12]]="",GLOBAL[[#This Row],[a6]],GLOBAL[[#This Row],[b12]])</f>
        <v>3</v>
      </c>
      <c r="F58" s="32">
        <f>GLOBAL[[#This Row],[AWAL]]</f>
        <v>3</v>
      </c>
      <c r="G58" s="31"/>
      <c r="H58" s="31"/>
      <c r="I58" s="31" t="str">
        <f>IF(GLOBAL[[#This Row],[/MASUK]]="","",SUMIF(Table6[NB BM_C_QTY+F],GLOBAL[POINTER],Table6[C]))</f>
        <v/>
      </c>
      <c r="J58" s="102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>SUM(F58,L58)</f>
        <v>3</v>
      </c>
      <c r="N58" s="31"/>
      <c r="O58" s="31"/>
      <c r="P58" s="32">
        <f ca="1">SUM(INDIRECT(GLOBAL_VAR[TABLENAME]&amp;"[@a"&amp;$1:$1-1&amp;"]"),INDIRECT(GLOBAL_VAR[TABLENAME]&amp;"[@c"&amp;$1:$1-1&amp;"]"))</f>
        <v>3</v>
      </c>
      <c r="Q58" s="33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3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3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3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 t="str">
        <f ca="1">IF(GLOBAL[[#This Row],[TT]]&lt;1,"",ROW()-2)</f>
        <v/>
      </c>
      <c r="B59" s="33" t="s">
        <v>2763</v>
      </c>
      <c r="C59" s="31">
        <v>0</v>
      </c>
      <c r="D59" s="31">
        <v>220</v>
      </c>
      <c r="E59" s="31">
        <f ca="1">IF(GLOBAL[[#This Row],[b12]]="",GLOBAL[[#This Row],[a6]],GLOBAL[[#This Row],[b12]])</f>
        <v>0</v>
      </c>
      <c r="F59" s="32">
        <f>GLOBAL[[#This Row],[AWAL]]</f>
        <v>0</v>
      </c>
      <c r="G59" s="31"/>
      <c r="H59" s="31"/>
      <c r="I59" s="31" t="str">
        <f>IF(GLOBAL[[#This Row],[/MASUK]]="","",SUMIF(Table6[NB BM_C_QTY+F],GLOBAL[POINTER],Table6[C]))</f>
        <v/>
      </c>
      <c r="J59" s="102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>SUM(F59,L59)</f>
        <v>0</v>
      </c>
      <c r="N59" s="31"/>
      <c r="O59" s="31"/>
      <c r="P59" s="32">
        <f ca="1">SUM(INDIRECT(GLOBAL_VAR[TABLENAME]&amp;"[@a"&amp;$1:$1-1&amp;"]"),INDIRECT(GLOBAL_VAR[TABLENAME]&amp;"[@c"&amp;$1:$1-1&amp;"]"))</f>
        <v>0</v>
      </c>
      <c r="Q59" s="33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0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0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0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 t="str">
        <f ca="1">IF(GLOBAL[[#This Row],[TT]]&lt;1,"",ROW()-2)</f>
        <v/>
      </c>
      <c r="B60" s="33" t="s">
        <v>122</v>
      </c>
      <c r="C60" s="31">
        <v>0</v>
      </c>
      <c r="D60" s="31" t="s">
        <v>2170</v>
      </c>
      <c r="E60" s="31">
        <f ca="1">IF(GLOBAL[[#This Row],[b12]]="",GLOBAL[[#This Row],[a6]],GLOBAL[[#This Row],[b12]])</f>
        <v>0</v>
      </c>
      <c r="F60" s="32">
        <f>GLOBAL[[#This Row],[AWAL]]</f>
        <v>0</v>
      </c>
      <c r="G60" s="31"/>
      <c r="H60" s="31"/>
      <c r="I60" s="31" t="str">
        <f>IF(GLOBAL[[#This Row],[/MASUK]]="","",SUMIF(Table6[NB BM_C_QTY+F],GLOBAL[POINTER],Table6[C]))</f>
        <v/>
      </c>
      <c r="J60" s="102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>SUM(F60,L60)</f>
        <v>0</v>
      </c>
      <c r="N60" s="31"/>
      <c r="O60" s="31"/>
      <c r="P60" s="32">
        <f ca="1">SUM(INDIRECT(GLOBAL_VAR[TABLENAME]&amp;"[@a"&amp;$1:$1-1&amp;"]"),INDIRECT(GLOBAL_VAR[TABLENAME]&amp;"[@c"&amp;$1:$1-1&amp;"]"))</f>
        <v>0</v>
      </c>
      <c r="Q60" s="33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0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0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0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 t="str">
        <f ca="1">IF(GLOBAL[[#This Row],[TT]]&lt;1,"",ROW()-2)</f>
        <v/>
      </c>
      <c r="B61" s="33" t="s">
        <v>2651</v>
      </c>
      <c r="C61" s="31">
        <v>0</v>
      </c>
      <c r="D61" s="31" t="s">
        <v>123</v>
      </c>
      <c r="E61" s="31">
        <f ca="1">IF(GLOBAL[[#This Row],[b12]]="",GLOBAL[[#This Row],[a6]],GLOBAL[[#This Row],[b12]])</f>
        <v>0</v>
      </c>
      <c r="F61" s="32">
        <f>GLOBAL[[#This Row],[AWAL]]</f>
        <v>0</v>
      </c>
      <c r="G61" s="31"/>
      <c r="H61" s="31"/>
      <c r="I61" s="31" t="str">
        <f>IF(GLOBAL[[#This Row],[/MASUK]]="","",SUMIF(Table6[NB BM_C_QTY+F],GLOBAL[POINTER],Table6[C]))</f>
        <v/>
      </c>
      <c r="J61" s="102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>SUM(F61,L61)</f>
        <v>0</v>
      </c>
      <c r="N61" s="31"/>
      <c r="O61" s="31"/>
      <c r="P61" s="32">
        <f ca="1">SUM(INDIRECT(GLOBAL_VAR[TABLENAME]&amp;"[@a"&amp;$1:$1-1&amp;"]"),INDIRECT(GLOBAL_VAR[TABLENAME]&amp;"[@c"&amp;$1:$1-1&amp;"]"))</f>
        <v>0</v>
      </c>
      <c r="Q61" s="33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0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0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0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 t="str">
        <f ca="1">IF(GLOBAL[[#This Row],[TT]]&lt;1,"",ROW()-2)</f>
        <v/>
      </c>
      <c r="B62" s="33" t="s">
        <v>4006</v>
      </c>
      <c r="C62" s="31">
        <v>0</v>
      </c>
      <c r="D62" s="31" t="s">
        <v>4007</v>
      </c>
      <c r="E62" s="31">
        <f ca="1">IF(GLOBAL[[#This Row],[b12]]="",GLOBAL[[#This Row],[a6]],GLOBAL[[#This Row],[b12]])</f>
        <v>0</v>
      </c>
      <c r="F62" s="32">
        <f>GLOBAL[[#This Row],[AWAL]]</f>
        <v>0</v>
      </c>
      <c r="G62" s="31"/>
      <c r="H62" s="31"/>
      <c r="I62" s="31" t="str">
        <f>IF(GLOBAL[[#This Row],[/MASUK]]="","",SUMIF(Table6[NB BM_C_QTY+F],GLOBAL[POINTER],Table6[C]))</f>
        <v/>
      </c>
      <c r="J62" s="102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>SUM(F62,L62)</f>
        <v>0</v>
      </c>
      <c r="N62" s="31"/>
      <c r="O62" s="31"/>
      <c r="P62" s="32">
        <f ca="1">SUM(INDIRECT(GLOBAL_VAR[TABLENAME]&amp;"[@a"&amp;$1:$1-1&amp;"]"),INDIRECT(GLOBAL_VAR[TABLENAME]&amp;"[@c"&amp;$1:$1-1&amp;"]"))</f>
        <v>0</v>
      </c>
      <c r="Q62" s="33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0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0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0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>
        <f ca="1">IF(GLOBAL[[#This Row],[TT]]&lt;1,"",ROW()-2)</f>
        <v>61</v>
      </c>
      <c r="B63" s="33" t="s">
        <v>4039</v>
      </c>
      <c r="C63" s="31">
        <v>1</v>
      </c>
      <c r="D63" s="31" t="s">
        <v>2380</v>
      </c>
      <c r="E63" s="31">
        <f ca="1">IF(GLOBAL[[#This Row],[b12]]="",GLOBAL[[#This Row],[a6]],GLOBAL[[#This Row],[b12]])</f>
        <v>1</v>
      </c>
      <c r="F63" s="32">
        <f>GLOBAL[[#This Row],[AWAL]]</f>
        <v>1</v>
      </c>
      <c r="G63" s="31"/>
      <c r="H63" s="31"/>
      <c r="I63" s="31" t="str">
        <f>IF(GLOBAL[[#This Row],[/MASUK]]="","",SUMIF(Table6[NB BM_C_QTY+F],GLOBAL[POINTER],Table6[C]))</f>
        <v/>
      </c>
      <c r="J63" s="102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>SUM(F63,L63)</f>
        <v>1</v>
      </c>
      <c r="N63" s="31"/>
      <c r="O63" s="31"/>
      <c r="P63" s="32">
        <f ca="1">SUM(INDIRECT(GLOBAL_VAR[TABLENAME]&amp;"[@a"&amp;$1:$1-1&amp;"]"),INDIRECT(GLOBAL_VAR[TABLENAME]&amp;"[@c"&amp;$1:$1-1&amp;"]"))</f>
        <v>1</v>
      </c>
      <c r="Q63" s="33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1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1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1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 t="str">
        <f ca="1">IF(GLOBAL[[#This Row],[TT]]&lt;1,"",ROW()-2)</f>
        <v/>
      </c>
      <c r="B64" s="33" t="s">
        <v>4008</v>
      </c>
      <c r="C64" s="31">
        <v>0</v>
      </c>
      <c r="D64" s="31" t="s">
        <v>4009</v>
      </c>
      <c r="E64" s="31">
        <f ca="1">IF(GLOBAL[[#This Row],[b12]]="",GLOBAL[[#This Row],[a6]],GLOBAL[[#This Row],[b12]])</f>
        <v>0</v>
      </c>
      <c r="F64" s="32">
        <f>GLOBAL[[#This Row],[AWAL]]</f>
        <v>0</v>
      </c>
      <c r="G64" s="31"/>
      <c r="H64" s="31"/>
      <c r="I64" s="31" t="str">
        <f>IF(GLOBAL[[#This Row],[/MASUK]]="","",SUMIF(Table6[NB BM_C_QTY+F],GLOBAL[POINTER],Table6[C]))</f>
        <v/>
      </c>
      <c r="J64" s="102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>SUM(F64,L64)</f>
        <v>0</v>
      </c>
      <c r="N64" s="31"/>
      <c r="O64" s="31"/>
      <c r="P64" s="32">
        <f ca="1">SUM(INDIRECT(GLOBAL_VAR[TABLENAME]&amp;"[@a"&amp;$1:$1-1&amp;"]"),INDIRECT(GLOBAL_VAR[TABLENAME]&amp;"[@c"&amp;$1:$1-1&amp;"]"))</f>
        <v>0</v>
      </c>
      <c r="Q64" s="33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0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0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0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 t="str">
        <f ca="1">IF(GLOBAL[[#This Row],[TT]]&lt;1,"",ROW()-2)</f>
        <v/>
      </c>
      <c r="B65" s="33" t="s">
        <v>124</v>
      </c>
      <c r="C65" s="31">
        <v>0</v>
      </c>
      <c r="D65" s="31" t="s">
        <v>26</v>
      </c>
      <c r="E65" s="31">
        <f ca="1">IF(GLOBAL[[#This Row],[b12]]="",GLOBAL[[#This Row],[a6]],GLOBAL[[#This Row],[b12]])</f>
        <v>0</v>
      </c>
      <c r="F65" s="32">
        <f>GLOBAL[[#This Row],[AWAL]]</f>
        <v>0</v>
      </c>
      <c r="G65" s="31"/>
      <c r="H65" s="31"/>
      <c r="I65" s="31" t="str">
        <f>IF(GLOBAL[[#This Row],[/MASUK]]="","",SUMIF(Table6[NB BM_C_QTY+F],GLOBAL[POINTER],Table6[C]))</f>
        <v/>
      </c>
      <c r="J65" s="102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>SUM(F65,L65)</f>
        <v>0</v>
      </c>
      <c r="N65" s="31"/>
      <c r="O65" s="31"/>
      <c r="P65" s="32">
        <f ca="1">SUM(INDIRECT(GLOBAL_VAR[TABLENAME]&amp;"[@a"&amp;$1:$1-1&amp;"]"),INDIRECT(GLOBAL_VAR[TABLENAME]&amp;"[@c"&amp;$1:$1-1&amp;"]"))</f>
        <v>0</v>
      </c>
      <c r="Q65" s="33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0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0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0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 t="str">
        <f ca="1">IF(GLOBAL[[#This Row],[TT]]&lt;1,"",ROW()-2)</f>
        <v/>
      </c>
      <c r="B66" s="33" t="s">
        <v>125</v>
      </c>
      <c r="C66" s="31">
        <v>0</v>
      </c>
      <c r="D66" s="31" t="s">
        <v>34</v>
      </c>
      <c r="E66" s="31">
        <f ca="1">IF(GLOBAL[[#This Row],[b12]]="",GLOBAL[[#This Row],[a6]],GLOBAL[[#This Row],[b12]])</f>
        <v>0</v>
      </c>
      <c r="F66" s="32">
        <f>GLOBAL[[#This Row],[AWAL]]</f>
        <v>0</v>
      </c>
      <c r="G66" s="31"/>
      <c r="H66" s="31"/>
      <c r="I66" s="31" t="str">
        <f>IF(GLOBAL[[#This Row],[/MASUK]]="","",SUMIF(Table6[NB BM_C_QTY+F],GLOBAL[POINTER],Table6[C]))</f>
        <v/>
      </c>
      <c r="J66" s="102">
        <f>IF(GLOBAL[[#This Row],[//KELUAR]]="",0,-1*SUMIF(Table5[CONCAT],GLOBAL[POINTER],Table5[3]))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>SUM(F66,L66)</f>
        <v>0</v>
      </c>
      <c r="N66" s="31"/>
      <c r="O66" s="31"/>
      <c r="P66" s="32">
        <f ca="1">SUM(INDIRECT(GLOBAL_VAR[TABLENAME]&amp;"[@a"&amp;$1:$1-1&amp;"]"),INDIRECT(GLOBAL_VAR[TABLENAME]&amp;"[@c"&amp;$1:$1-1&amp;"]"))</f>
        <v>0</v>
      </c>
      <c r="Q66" s="33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0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0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0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 t="str">
        <f ca="1">IF(GLOBAL[[#This Row],[TT]]&lt;1,"",ROW()-2)</f>
        <v/>
      </c>
      <c r="B67" s="33" t="s">
        <v>126</v>
      </c>
      <c r="C67" s="31">
        <v>0</v>
      </c>
      <c r="D67" s="31" t="s">
        <v>17</v>
      </c>
      <c r="E67" s="31">
        <f ca="1">IF(GLOBAL[[#This Row],[b12]]="",GLOBAL[[#This Row],[a6]],GLOBAL[[#This Row],[b12]])</f>
        <v>0</v>
      </c>
      <c r="F67" s="32">
        <f>GLOBAL[[#This Row],[AWAL]]</f>
        <v>0</v>
      </c>
      <c r="G67" s="31"/>
      <c r="H67" s="31"/>
      <c r="I67" s="31" t="str">
        <f>IF(GLOBAL[[#This Row],[/MASUK]]="","",SUMIF(Table6[NB BM_C_QTY+F],GLOBAL[POINTER],Table6[C]))</f>
        <v/>
      </c>
      <c r="J67" s="102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>SUM(F67,L67)</f>
        <v>0</v>
      </c>
      <c r="N67" s="31"/>
      <c r="O67" s="31"/>
      <c r="P67" s="32">
        <f ca="1">SUM(INDIRECT(GLOBAL_VAR[TABLENAME]&amp;"[@a"&amp;$1:$1-1&amp;"]"),INDIRECT(GLOBAL_VAR[TABLENAME]&amp;"[@c"&amp;$1:$1-1&amp;"]"))</f>
        <v>0</v>
      </c>
      <c r="Q67" s="33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0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0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0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 t="str">
        <f ca="1">IF(GLOBAL[[#This Row],[TT]]&lt;1,"",ROW()-2)</f>
        <v/>
      </c>
      <c r="B68" s="33" t="s">
        <v>127</v>
      </c>
      <c r="C68" s="31">
        <v>0</v>
      </c>
      <c r="D68" s="31" t="s">
        <v>17</v>
      </c>
      <c r="E68" s="31">
        <f ca="1">IF(GLOBAL[[#This Row],[b12]]="",GLOBAL[[#This Row],[a6]],GLOBAL[[#This Row],[b12]])</f>
        <v>0</v>
      </c>
      <c r="F68" s="32">
        <f>GLOBAL[[#This Row],[AWAL]]</f>
        <v>0</v>
      </c>
      <c r="G68" s="31"/>
      <c r="H68" s="31"/>
      <c r="I68" s="31" t="str">
        <f>IF(GLOBAL[[#This Row],[/MASUK]]="","",SUMIF(Table6[NB BM_C_QTY+F],GLOBAL[POINTER],Table6[C]))</f>
        <v/>
      </c>
      <c r="J68" s="102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>SUM(F68,L68)</f>
        <v>0</v>
      </c>
      <c r="N68" s="31"/>
      <c r="O68" s="31"/>
      <c r="P68" s="32">
        <f ca="1">SUM(INDIRECT(GLOBAL_VAR[TABLENAME]&amp;"[@a"&amp;$1:$1-1&amp;"]"),INDIRECT(GLOBAL_VAR[TABLENAME]&amp;"[@c"&amp;$1:$1-1&amp;"]"))</f>
        <v>0</v>
      </c>
      <c r="Q68" s="33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0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0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0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 t="str">
        <f ca="1">IF(GLOBAL[[#This Row],[TT]]&lt;1,"",ROW()-2)</f>
        <v/>
      </c>
      <c r="B69" s="33" t="s">
        <v>128</v>
      </c>
      <c r="C69" s="31">
        <v>0</v>
      </c>
      <c r="D69" s="31">
        <v>254</v>
      </c>
      <c r="E69" s="31">
        <f ca="1">IF(GLOBAL[[#This Row],[b12]]="",GLOBAL[[#This Row],[a6]],GLOBAL[[#This Row],[b12]])</f>
        <v>0</v>
      </c>
      <c r="F69" s="32">
        <f>GLOBAL[[#This Row],[AWAL]]</f>
        <v>0</v>
      </c>
      <c r="G69" s="31"/>
      <c r="H69" s="31"/>
      <c r="I69" s="31" t="str">
        <f>IF(GLOBAL[[#This Row],[/MASUK]]="","",SUMIF(Table6[NB BM_C_QTY+F],GLOBAL[POINTER],Table6[C]))</f>
        <v/>
      </c>
      <c r="J69" s="102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>SUM(F69,L69)</f>
        <v>0</v>
      </c>
      <c r="N69" s="31"/>
      <c r="O69" s="31"/>
      <c r="P69" s="32">
        <f ca="1">SUM(INDIRECT(GLOBAL_VAR[TABLENAME]&amp;"[@a"&amp;$1:$1-1&amp;"]"),INDIRECT(GLOBAL_VAR[TABLENAME]&amp;"[@c"&amp;$1:$1-1&amp;"]"))</f>
        <v>0</v>
      </c>
      <c r="Q69" s="33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0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0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0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>
        <f ca="1">IF(GLOBAL[[#This Row],[TT]]&lt;1,"",ROW()-2)</f>
        <v>68</v>
      </c>
      <c r="B70" s="33" t="s">
        <v>1997</v>
      </c>
      <c r="C70" s="31">
        <v>1</v>
      </c>
      <c r="D70" s="31" t="s">
        <v>2143</v>
      </c>
      <c r="E70" s="31">
        <f ca="1">IF(GLOBAL[[#This Row],[b12]]="",GLOBAL[[#This Row],[a6]],GLOBAL[[#This Row],[b12]])</f>
        <v>1</v>
      </c>
      <c r="F70" s="32">
        <f>GLOBAL[[#This Row],[AWAL]]</f>
        <v>1</v>
      </c>
      <c r="G70" s="31"/>
      <c r="H70" s="31"/>
      <c r="I70" s="31" t="str">
        <f>IF(GLOBAL[[#This Row],[/MASUK]]="","",SUMIF(Table6[NB BM_C_QTY+F],GLOBAL[POINTER],Table6[C]))</f>
        <v/>
      </c>
      <c r="J70" s="102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>SUM(F70,L70)</f>
        <v>1</v>
      </c>
      <c r="N70" s="31"/>
      <c r="O70" s="31"/>
      <c r="P70" s="32">
        <f ca="1">SUM(INDIRECT(GLOBAL_VAR[TABLENAME]&amp;"[@a"&amp;$1:$1-1&amp;"]"),INDIRECT(GLOBAL_VAR[TABLENAME]&amp;"[@c"&amp;$1:$1-1&amp;"]"))</f>
        <v>1</v>
      </c>
      <c r="Q70" s="33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1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1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1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 t="str">
        <f ca="1">IF(GLOBAL[[#This Row],[TT]]&lt;1,"",ROW()-2)</f>
        <v/>
      </c>
      <c r="B71" s="33" t="s">
        <v>4213</v>
      </c>
      <c r="C71" s="31">
        <v>0</v>
      </c>
      <c r="D71" s="31" t="s">
        <v>2173</v>
      </c>
      <c r="E71" s="31">
        <f ca="1">IF(GLOBAL[[#This Row],[b12]]="",GLOBAL[[#This Row],[a6]],GLOBAL[[#This Row],[b12]])</f>
        <v>0</v>
      </c>
      <c r="F71" s="32">
        <f>GLOBAL[[#This Row],[AWAL]]</f>
        <v>0</v>
      </c>
      <c r="G71" s="31"/>
      <c r="H71" s="31"/>
      <c r="I71" s="31" t="str">
        <f>IF(GLOBAL[[#This Row],[/MASUK]]="","",SUMIF(Table6[NB BM_C_QTY+F],GLOBAL[POINTER],Table6[C]))</f>
        <v/>
      </c>
      <c r="J71" s="102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>SUM(F71,L71)</f>
        <v>0</v>
      </c>
      <c r="N71" s="31"/>
      <c r="O71" s="31"/>
      <c r="P71" s="32">
        <f ca="1">SUM(INDIRECT(GLOBAL_VAR[TABLENAME]&amp;"[@a"&amp;$1:$1-1&amp;"]"),INDIRECT(GLOBAL_VAR[TABLENAME]&amp;"[@c"&amp;$1:$1-1&amp;"]"))</f>
        <v>0</v>
      </c>
      <c r="Q71" s="33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0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0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0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 t="str">
        <f ca="1">IF(GLOBAL[[#This Row],[TT]]&lt;1,"",ROW()-2)</f>
        <v/>
      </c>
      <c r="B72" s="33" t="s">
        <v>4506</v>
      </c>
      <c r="C72" s="31">
        <v>0</v>
      </c>
      <c r="D72" s="31" t="s">
        <v>2103</v>
      </c>
      <c r="E72" s="31">
        <f ca="1">IF(GLOBAL[[#This Row],[b12]]="",GLOBAL[[#This Row],[a6]],GLOBAL[[#This Row],[b12]])</f>
        <v>0</v>
      </c>
      <c r="F72" s="32">
        <f>GLOBAL[[#This Row],[AWAL]]</f>
        <v>0</v>
      </c>
      <c r="G72" s="31"/>
      <c r="H72" s="31"/>
      <c r="I72" s="31" t="str">
        <f>IF(GLOBAL[[#This Row],[/MASUK]]="","",SUMIF(Table6[NB BM_C_QTY+F],GLOBAL[POINTER],Table6[C]))</f>
        <v/>
      </c>
      <c r="J72" s="102">
        <f>IF(GLOBAL[[#This Row],[//KELUAR]]="",0,-1*SUMIF(Table5[CONCAT],GLOBAL[POINTER],Table5[3]))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>SUM(F72,L72)</f>
        <v>0</v>
      </c>
      <c r="N72" s="31"/>
      <c r="O72" s="31"/>
      <c r="P72" s="32">
        <f ca="1">SUM(INDIRECT(GLOBAL_VAR[TABLENAME]&amp;"[@a"&amp;$1:$1-1&amp;"]"),INDIRECT(GLOBAL_VAR[TABLENAME]&amp;"[@c"&amp;$1:$1-1&amp;"]"))</f>
        <v>0</v>
      </c>
      <c r="Q72" s="33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0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0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0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>
        <f ca="1">IF(GLOBAL[[#This Row],[TT]]&lt;1,"",ROW()-2)</f>
        <v>71</v>
      </c>
      <c r="B73" s="33" t="s">
        <v>4507</v>
      </c>
      <c r="C73" s="31">
        <v>1</v>
      </c>
      <c r="D73" s="31" t="s">
        <v>2103</v>
      </c>
      <c r="E73" s="31">
        <f ca="1">IF(GLOBAL[[#This Row],[b12]]="",GLOBAL[[#This Row],[a6]],GLOBAL[[#This Row],[b12]])</f>
        <v>1</v>
      </c>
      <c r="F73" s="32">
        <f>GLOBAL[[#This Row],[AWAL]]</f>
        <v>1</v>
      </c>
      <c r="G73" s="31"/>
      <c r="H73" s="31"/>
      <c r="I73" s="31" t="str">
        <f>IF(GLOBAL[[#This Row],[/MASUK]]="","",SUMIF(Table6[NB BM_C_QTY+F],GLOBAL[POINTER],Table6[C]))</f>
        <v/>
      </c>
      <c r="J73" s="102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>SUM(F73,L73)</f>
        <v>1</v>
      </c>
      <c r="N73" s="31"/>
      <c r="O73" s="31"/>
      <c r="P73" s="32">
        <f ca="1">SUM(INDIRECT(GLOBAL_VAR[TABLENAME]&amp;"[@a"&amp;$1:$1-1&amp;"]"),INDIRECT(GLOBAL_VAR[TABLENAME]&amp;"[@c"&amp;$1:$1-1&amp;"]"))</f>
        <v>1</v>
      </c>
      <c r="Q73" s="33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1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1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1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4508</v>
      </c>
      <c r="C74" s="31">
        <v>1</v>
      </c>
      <c r="D74" s="31" t="s">
        <v>2102</v>
      </c>
      <c r="E74" s="31">
        <f ca="1">IF(GLOBAL[[#This Row],[b12]]="",GLOBAL[[#This Row],[a6]],GLOBAL[[#This Row],[b12]])</f>
        <v>1</v>
      </c>
      <c r="F74" s="32">
        <f>GLOBAL[[#This Row],[AWAL]]</f>
        <v>1</v>
      </c>
      <c r="G74" s="31"/>
      <c r="H74" s="31"/>
      <c r="I74" s="31" t="str">
        <f>IF(GLOBAL[[#This Row],[/MASUK]]="","",SUMIF(Table6[NB BM_C_QTY+F],GLOBAL[POINTER],Table6[C]))</f>
        <v/>
      </c>
      <c r="J74" s="102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>SUM(F74,L74)</f>
        <v>1</v>
      </c>
      <c r="N74" s="31"/>
      <c r="O74" s="31"/>
      <c r="P74" s="32">
        <f ca="1">SUM(INDIRECT(GLOBAL_VAR[TABLENAME]&amp;"[@a"&amp;$1:$1-1&amp;"]"),INDIRECT(GLOBAL_VAR[TABLENAME]&amp;"[@c"&amp;$1:$1-1&amp;"]"))</f>
        <v>1</v>
      </c>
      <c r="Q74" s="33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1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1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1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>
        <f ca="1">IF(GLOBAL[[#This Row],[TT]]&lt;1,"",ROW()-2)</f>
        <v>73</v>
      </c>
      <c r="B75" s="33" t="s">
        <v>129</v>
      </c>
      <c r="C75" s="31">
        <v>6</v>
      </c>
      <c r="D75" s="31" t="s">
        <v>130</v>
      </c>
      <c r="E75" s="31">
        <f ca="1">IF(GLOBAL[[#This Row],[b12]]="",GLOBAL[[#This Row],[a6]],GLOBAL[[#This Row],[b12]])</f>
        <v>6</v>
      </c>
      <c r="F75" s="32">
        <f>GLOBAL[[#This Row],[AWAL]]</f>
        <v>6</v>
      </c>
      <c r="G75" s="31"/>
      <c r="H75" s="31"/>
      <c r="I75" s="31" t="str">
        <f>IF(GLOBAL[[#This Row],[/MASUK]]="","",SUMIF(Table6[NB BM_C_QTY+F],GLOBAL[POINTER],Table6[C]))</f>
        <v/>
      </c>
      <c r="J75" s="102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>SUM(F75,L75)</f>
        <v>6</v>
      </c>
      <c r="N75" s="31"/>
      <c r="O75" s="31"/>
      <c r="P75" s="32">
        <f ca="1">SUM(INDIRECT(GLOBAL_VAR[TABLENAME]&amp;"[@a"&amp;$1:$1-1&amp;"]"),INDIRECT(GLOBAL_VAR[TABLENAME]&amp;"[@c"&amp;$1:$1-1&amp;"]"))</f>
        <v>6</v>
      </c>
      <c r="Q75" s="33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6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6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6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>
        <f ca="1">IF(GLOBAL[[#This Row],[TT]]&lt;1,"",ROW()-2)</f>
        <v>74</v>
      </c>
      <c r="B76" s="33" t="s">
        <v>131</v>
      </c>
      <c r="C76" s="31">
        <v>5</v>
      </c>
      <c r="D76" s="31" t="s">
        <v>130</v>
      </c>
      <c r="E76" s="31">
        <f ca="1">IF(GLOBAL[[#This Row],[b12]]="",GLOBAL[[#This Row],[a6]],GLOBAL[[#This Row],[b12]])</f>
        <v>5</v>
      </c>
      <c r="F76" s="32">
        <f>GLOBAL[[#This Row],[AWAL]]</f>
        <v>5</v>
      </c>
      <c r="G76" s="31"/>
      <c r="H76" s="31"/>
      <c r="I76" s="31" t="str">
        <f>IF(GLOBAL[[#This Row],[/MASUK]]="","",SUMIF(Table6[NB BM_C_QTY+F],GLOBAL[POINTER],Table6[C]))</f>
        <v/>
      </c>
      <c r="J76" s="102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>SUM(F76,L76)</f>
        <v>5</v>
      </c>
      <c r="N76" s="31"/>
      <c r="O76" s="31"/>
      <c r="P76" s="32">
        <f ca="1">SUM(INDIRECT(GLOBAL_VAR[TABLENAME]&amp;"[@a"&amp;$1:$1-1&amp;"]"),INDIRECT(GLOBAL_VAR[TABLENAME]&amp;"[@c"&amp;$1:$1-1&amp;"]"))</f>
        <v>5</v>
      </c>
      <c r="Q76" s="33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5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5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5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132</v>
      </c>
      <c r="C77" s="31">
        <v>21</v>
      </c>
      <c r="D77" s="31" t="s">
        <v>133</v>
      </c>
      <c r="E77" s="31">
        <f ca="1">IF(GLOBAL[[#This Row],[b12]]="",GLOBAL[[#This Row],[a6]],GLOBAL[[#This Row],[b12]])</f>
        <v>21</v>
      </c>
      <c r="F77" s="32">
        <f>GLOBAL[[#This Row],[AWAL]]</f>
        <v>21</v>
      </c>
      <c r="G77" s="31"/>
      <c r="H77" s="31"/>
      <c r="I77" s="31" t="str">
        <f>IF(GLOBAL[[#This Row],[/MASUK]]="","",SUMIF(Table6[NB BM_C_QTY+F],GLOBAL[POINTER],Table6[C]))</f>
        <v/>
      </c>
      <c r="J77" s="102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>SUM(F77,L77)</f>
        <v>21</v>
      </c>
      <c r="N77" s="31"/>
      <c r="O77" s="31"/>
      <c r="P77" s="32">
        <f ca="1">SUM(INDIRECT(GLOBAL_VAR[TABLENAME]&amp;"[@a"&amp;$1:$1-1&amp;"]"),INDIRECT(GLOBAL_VAR[TABLENAME]&amp;"[@c"&amp;$1:$1-1&amp;"]"))</f>
        <v>21</v>
      </c>
      <c r="Q77" s="33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21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21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21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134</v>
      </c>
      <c r="C78" s="31">
        <v>25</v>
      </c>
      <c r="D78" s="31" t="s">
        <v>133</v>
      </c>
      <c r="E78" s="31">
        <f ca="1">IF(GLOBAL[[#This Row],[b12]]="",GLOBAL[[#This Row],[a6]],GLOBAL[[#This Row],[b12]])</f>
        <v>25</v>
      </c>
      <c r="F78" s="32">
        <f>GLOBAL[[#This Row],[AWAL]]</f>
        <v>25</v>
      </c>
      <c r="G78" s="31"/>
      <c r="H78" s="31"/>
      <c r="I78" s="31" t="str">
        <f>IF(GLOBAL[[#This Row],[/MASUK]]="","",SUMIF(Table6[NB BM_C_QTY+F],GLOBAL[POINTER],Table6[C]))</f>
        <v/>
      </c>
      <c r="J78" s="102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>SUM(F78,L78)</f>
        <v>25</v>
      </c>
      <c r="N78" s="31"/>
      <c r="O78" s="31"/>
      <c r="P78" s="32">
        <f ca="1">SUM(INDIRECT(GLOBAL_VAR[TABLENAME]&amp;"[@a"&amp;$1:$1-1&amp;"]"),INDIRECT(GLOBAL_VAR[TABLENAME]&amp;"[@c"&amp;$1:$1-1&amp;"]"))</f>
        <v>25</v>
      </c>
      <c r="Q78" s="33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25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25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25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135</v>
      </c>
      <c r="C79" s="31">
        <v>17</v>
      </c>
      <c r="D79" s="31" t="s">
        <v>133</v>
      </c>
      <c r="E79" s="31">
        <f ca="1">IF(GLOBAL[[#This Row],[b12]]="",GLOBAL[[#This Row],[a6]],GLOBAL[[#This Row],[b12]])</f>
        <v>17</v>
      </c>
      <c r="F79" s="32">
        <f>GLOBAL[[#This Row],[AWAL]]</f>
        <v>17</v>
      </c>
      <c r="G79" s="31"/>
      <c r="H79" s="31"/>
      <c r="I79" s="31" t="str">
        <f>IF(GLOBAL[[#This Row],[/MASUK]]="","",SUMIF(Table6[NB BM_C_QTY+F],GLOBAL[POINTER],Table6[C]))</f>
        <v/>
      </c>
      <c r="J79" s="102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>SUM(F79,L79)</f>
        <v>17</v>
      </c>
      <c r="N79" s="31"/>
      <c r="O79" s="31"/>
      <c r="P79" s="32">
        <f ca="1">SUM(INDIRECT(GLOBAL_VAR[TABLENAME]&amp;"[@a"&amp;$1:$1-1&amp;"]"),INDIRECT(GLOBAL_VAR[TABLENAME]&amp;"[@c"&amp;$1:$1-1&amp;"]"))</f>
        <v>17</v>
      </c>
      <c r="Q79" s="33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17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17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17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136</v>
      </c>
      <c r="C80" s="31">
        <v>19</v>
      </c>
      <c r="D80" s="31" t="s">
        <v>133</v>
      </c>
      <c r="E80" s="31">
        <f ca="1">IF(GLOBAL[[#This Row],[b12]]="",GLOBAL[[#This Row],[a6]],GLOBAL[[#This Row],[b12]])</f>
        <v>19</v>
      </c>
      <c r="F80" s="32">
        <f>GLOBAL[[#This Row],[AWAL]]</f>
        <v>19</v>
      </c>
      <c r="G80" s="31"/>
      <c r="H80" s="31"/>
      <c r="I80" s="31" t="str">
        <f>IF(GLOBAL[[#This Row],[/MASUK]]="","",SUMIF(Table6[NB BM_C_QTY+F],GLOBAL[POINTER],Table6[C]))</f>
        <v/>
      </c>
      <c r="J80" s="102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>SUM(F80,L80)</f>
        <v>19</v>
      </c>
      <c r="N80" s="31"/>
      <c r="O80" s="31"/>
      <c r="P80" s="32">
        <f ca="1">SUM(INDIRECT(GLOBAL_VAR[TABLENAME]&amp;"[@a"&amp;$1:$1-1&amp;"]"),INDIRECT(GLOBAL_VAR[TABLENAME]&amp;"[@c"&amp;$1:$1-1&amp;"]"))</f>
        <v>19</v>
      </c>
      <c r="Q80" s="33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19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19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19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137</v>
      </c>
      <c r="C81" s="31">
        <v>4</v>
      </c>
      <c r="D81" s="31" t="s">
        <v>16</v>
      </c>
      <c r="E81" s="31">
        <f ca="1">IF(GLOBAL[[#This Row],[b12]]="",GLOBAL[[#This Row],[a6]],GLOBAL[[#This Row],[b12]])</f>
        <v>4</v>
      </c>
      <c r="F81" s="32">
        <f>GLOBAL[[#This Row],[AWAL]]</f>
        <v>4</v>
      </c>
      <c r="G81" s="31"/>
      <c r="H81" s="31"/>
      <c r="I81" s="31" t="str">
        <f>IF(GLOBAL[[#This Row],[/MASUK]]="","",SUMIF(Table6[NB BM_C_QTY+F],GLOBAL[POINTER],Table6[C]))</f>
        <v/>
      </c>
      <c r="J81" s="102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>SUM(F81,L81)</f>
        <v>4</v>
      </c>
      <c r="N81" s="31"/>
      <c r="O81" s="31"/>
      <c r="P81" s="32">
        <f ca="1">SUM(INDIRECT(GLOBAL_VAR[TABLENAME]&amp;"[@a"&amp;$1:$1-1&amp;"]"),INDIRECT(GLOBAL_VAR[TABLENAME]&amp;"[@c"&amp;$1:$1-1&amp;"]"))</f>
        <v>4</v>
      </c>
      <c r="Q81" s="33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4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4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4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138</v>
      </c>
      <c r="C82" s="31">
        <v>3</v>
      </c>
      <c r="D82" s="31" t="s">
        <v>99</v>
      </c>
      <c r="E82" s="31">
        <f ca="1">IF(GLOBAL[[#This Row],[b12]]="",GLOBAL[[#This Row],[a6]],GLOBAL[[#This Row],[b12]])</f>
        <v>3</v>
      </c>
      <c r="F82" s="32">
        <f>GLOBAL[[#This Row],[AWAL]]</f>
        <v>3</v>
      </c>
      <c r="G82" s="31"/>
      <c r="H82" s="31"/>
      <c r="I82" s="31" t="str">
        <f>IF(GLOBAL[[#This Row],[/MASUK]]="","",SUMIF(Table6[NB BM_C_QTY+F],GLOBAL[POINTER],Table6[C]))</f>
        <v/>
      </c>
      <c r="J82" s="102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>SUM(F82,L82)</f>
        <v>3</v>
      </c>
      <c r="N82" s="31"/>
      <c r="O82" s="31"/>
      <c r="P82" s="32">
        <f ca="1">SUM(INDIRECT(GLOBAL_VAR[TABLENAME]&amp;"[@a"&amp;$1:$1-1&amp;"]"),INDIRECT(GLOBAL_VAR[TABLENAME]&amp;"[@c"&amp;$1:$1-1&amp;"]"))</f>
        <v>3</v>
      </c>
      <c r="Q82" s="33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3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3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3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>
        <f ca="1">IF(GLOBAL[[#This Row],[TT]]&lt;1,"",ROW()-2)</f>
        <v>81</v>
      </c>
      <c r="B83" s="33" t="s">
        <v>139</v>
      </c>
      <c r="C83" s="31">
        <v>2</v>
      </c>
      <c r="D83" s="31">
        <v>240</v>
      </c>
      <c r="E83" s="31">
        <f ca="1">IF(GLOBAL[[#This Row],[b12]]="",GLOBAL[[#This Row],[a6]],GLOBAL[[#This Row],[b12]])</f>
        <v>2</v>
      </c>
      <c r="F83" s="32">
        <f>GLOBAL[[#This Row],[AWAL]]</f>
        <v>2</v>
      </c>
      <c r="G83" s="31"/>
      <c r="H83" s="31"/>
      <c r="I83" s="31" t="str">
        <f>IF(GLOBAL[[#This Row],[/MASUK]]="","",SUMIF(Table6[NB BM_C_QTY+F],GLOBAL[POINTER],Table6[C]))</f>
        <v/>
      </c>
      <c r="J83" s="102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>SUM(F83,L83)</f>
        <v>2</v>
      </c>
      <c r="N83" s="31"/>
      <c r="O83" s="31"/>
      <c r="P83" s="32">
        <f ca="1">SUM(INDIRECT(GLOBAL_VAR[TABLENAME]&amp;"[@a"&amp;$1:$1-1&amp;"]"),INDIRECT(GLOBAL_VAR[TABLENAME]&amp;"[@c"&amp;$1:$1-1&amp;"]"))</f>
        <v>2</v>
      </c>
      <c r="Q83" s="33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2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2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2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>
        <f ca="1">IF(GLOBAL[[#This Row],[TT]]&lt;1,"",ROW()-2)</f>
        <v>82</v>
      </c>
      <c r="B84" s="33" t="s">
        <v>140</v>
      </c>
      <c r="C84" s="31">
        <v>4</v>
      </c>
      <c r="D84" s="31" t="s">
        <v>141</v>
      </c>
      <c r="E84" s="31">
        <f ca="1">IF(GLOBAL[[#This Row],[b12]]="",GLOBAL[[#This Row],[a6]],GLOBAL[[#This Row],[b12]])</f>
        <v>4</v>
      </c>
      <c r="F84" s="32">
        <f>GLOBAL[[#This Row],[AWAL]]</f>
        <v>4</v>
      </c>
      <c r="G84" s="31"/>
      <c r="H84" s="31"/>
      <c r="I84" s="31" t="str">
        <f>IF(GLOBAL[[#This Row],[/MASUK]]="","",SUMIF(Table6[NB BM_C_QTY+F],GLOBAL[POINTER],Table6[C]))</f>
        <v/>
      </c>
      <c r="J84" s="102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>SUM(F84,L84)</f>
        <v>4</v>
      </c>
      <c r="N84" s="31"/>
      <c r="O84" s="31"/>
      <c r="P84" s="32">
        <f ca="1">SUM(INDIRECT(GLOBAL_VAR[TABLENAME]&amp;"[@a"&amp;$1:$1-1&amp;"]"),INDIRECT(GLOBAL_VAR[TABLENAME]&amp;"[@c"&amp;$1:$1-1&amp;"]"))</f>
        <v>4</v>
      </c>
      <c r="Q84" s="33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4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4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4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142</v>
      </c>
      <c r="C85" s="31">
        <v>3</v>
      </c>
      <c r="D85" s="31" t="s">
        <v>99</v>
      </c>
      <c r="E85" s="31">
        <f ca="1">IF(GLOBAL[[#This Row],[b12]]="",GLOBAL[[#This Row],[a6]],GLOBAL[[#This Row],[b12]])</f>
        <v>3</v>
      </c>
      <c r="F85" s="32">
        <f>GLOBAL[[#This Row],[AWAL]]</f>
        <v>3</v>
      </c>
      <c r="G85" s="31"/>
      <c r="H85" s="31"/>
      <c r="I85" s="31" t="str">
        <f>IF(GLOBAL[[#This Row],[/MASUK]]="","",SUMIF(Table6[NB BM_C_QTY+F],GLOBAL[POINTER],Table6[C]))</f>
        <v/>
      </c>
      <c r="J85" s="102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>SUM(F85,L85)</f>
        <v>3</v>
      </c>
      <c r="N85" s="31"/>
      <c r="O85" s="31"/>
      <c r="P85" s="32">
        <f ca="1">SUM(INDIRECT(GLOBAL_VAR[TABLENAME]&amp;"[@a"&amp;$1:$1-1&amp;"]"),INDIRECT(GLOBAL_VAR[TABLENAME]&amp;"[@c"&amp;$1:$1-1&amp;"]"))</f>
        <v>3</v>
      </c>
      <c r="Q85" s="33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3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3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3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143</v>
      </c>
      <c r="C86" s="31">
        <v>1</v>
      </c>
      <c r="D86" s="31" t="s">
        <v>2031</v>
      </c>
      <c r="E86" s="31">
        <f ca="1">IF(GLOBAL[[#This Row],[b12]]="",GLOBAL[[#This Row],[a6]],GLOBAL[[#This Row],[b12]])</f>
        <v>1</v>
      </c>
      <c r="F86" s="32">
        <f>GLOBAL[[#This Row],[AWAL]]</f>
        <v>1</v>
      </c>
      <c r="G86" s="31"/>
      <c r="H86" s="31"/>
      <c r="I86" s="31" t="str">
        <f>IF(GLOBAL[[#This Row],[/MASUK]]="","",SUMIF(Table6[NB BM_C_QTY+F],GLOBAL[POINTER],Table6[C]))</f>
        <v/>
      </c>
      <c r="J86" s="102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>SUM(F86,L86)</f>
        <v>1</v>
      </c>
      <c r="N86" s="31"/>
      <c r="O86" s="31"/>
      <c r="P86" s="32">
        <f ca="1">SUM(INDIRECT(GLOBAL_VAR[TABLENAME]&amp;"[@a"&amp;$1:$1-1&amp;"]"),INDIRECT(GLOBAL_VAR[TABLENAME]&amp;"[@c"&amp;$1:$1-1&amp;"]"))</f>
        <v>1</v>
      </c>
      <c r="Q86" s="33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1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1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1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>
        <f ca="1">IF(GLOBAL[[#This Row],[TT]]&lt;1,"",ROW()-2)</f>
        <v>85</v>
      </c>
      <c r="B87" s="33" t="s">
        <v>144</v>
      </c>
      <c r="C87" s="31">
        <v>2</v>
      </c>
      <c r="D87" s="31" t="s">
        <v>145</v>
      </c>
      <c r="E87" s="31">
        <f ca="1">IF(GLOBAL[[#This Row],[b12]]="",GLOBAL[[#This Row],[a6]],GLOBAL[[#This Row],[b12]])</f>
        <v>2</v>
      </c>
      <c r="F87" s="32">
        <f>GLOBAL[[#This Row],[AWAL]]</f>
        <v>2</v>
      </c>
      <c r="G87" s="31"/>
      <c r="H87" s="31"/>
      <c r="I87" s="31" t="str">
        <f>IF(GLOBAL[[#This Row],[/MASUK]]="","",SUMIF(Table6[NB BM_C_QTY+F],GLOBAL[POINTER],Table6[C]))</f>
        <v/>
      </c>
      <c r="J87" s="102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>SUM(F87,L87)</f>
        <v>2</v>
      </c>
      <c r="N87" s="31"/>
      <c r="O87" s="31"/>
      <c r="P87" s="32">
        <f ca="1">SUM(INDIRECT(GLOBAL_VAR[TABLENAME]&amp;"[@a"&amp;$1:$1-1&amp;"]"),INDIRECT(GLOBAL_VAR[TABLENAME]&amp;"[@c"&amp;$1:$1-1&amp;"]"))</f>
        <v>2</v>
      </c>
      <c r="Q87" s="33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2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2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2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146</v>
      </c>
      <c r="C88" s="31">
        <v>1</v>
      </c>
      <c r="D88" s="31" t="s">
        <v>147</v>
      </c>
      <c r="E88" s="31">
        <f ca="1">IF(GLOBAL[[#This Row],[b12]]="",GLOBAL[[#This Row],[a6]],GLOBAL[[#This Row],[b12]])</f>
        <v>1</v>
      </c>
      <c r="F88" s="32">
        <f>GLOBAL[[#This Row],[AWAL]]</f>
        <v>1</v>
      </c>
      <c r="G88" s="31"/>
      <c r="H88" s="31"/>
      <c r="I88" s="31" t="str">
        <f>IF(GLOBAL[[#This Row],[/MASUK]]="","",SUMIF(Table6[NB BM_C_QTY+F],GLOBAL[POINTER],Table6[C]))</f>
        <v/>
      </c>
      <c r="J88" s="102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>SUM(F88,L88)</f>
        <v>1</v>
      </c>
      <c r="N88" s="31"/>
      <c r="O88" s="31"/>
      <c r="P88" s="32">
        <f ca="1">SUM(INDIRECT(GLOBAL_VAR[TABLENAME]&amp;"[@a"&amp;$1:$1-1&amp;"]"),INDIRECT(GLOBAL_VAR[TABLENAME]&amp;"[@c"&amp;$1:$1-1&amp;"]"))</f>
        <v>1</v>
      </c>
      <c r="Q88" s="33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1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1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1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>
        <f ca="1">IF(GLOBAL[[#This Row],[TT]]&lt;1,"",ROW()-2)</f>
        <v>87</v>
      </c>
      <c r="B89" s="33" t="s">
        <v>148</v>
      </c>
      <c r="C89" s="31">
        <v>3</v>
      </c>
      <c r="D89" s="31" t="s">
        <v>149</v>
      </c>
      <c r="E89" s="31">
        <f ca="1">IF(GLOBAL[[#This Row],[b12]]="",GLOBAL[[#This Row],[a6]],GLOBAL[[#This Row],[b12]])</f>
        <v>3</v>
      </c>
      <c r="F89" s="32">
        <f>GLOBAL[[#This Row],[AWAL]]</f>
        <v>3</v>
      </c>
      <c r="G89" s="31"/>
      <c r="H89" s="31"/>
      <c r="I89" s="31" t="str">
        <f>IF(GLOBAL[[#This Row],[/MASUK]]="","",SUMIF(Table6[NB BM_C_QTY+F],GLOBAL[POINTER],Table6[C]))</f>
        <v/>
      </c>
      <c r="J89" s="102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>SUM(F89,L89)</f>
        <v>3</v>
      </c>
      <c r="N89" s="31"/>
      <c r="O89" s="31"/>
      <c r="P89" s="32">
        <f ca="1">SUM(INDIRECT(GLOBAL_VAR[TABLENAME]&amp;"[@a"&amp;$1:$1-1&amp;"]"),INDIRECT(GLOBAL_VAR[TABLENAME]&amp;"[@c"&amp;$1:$1-1&amp;"]"))</f>
        <v>3</v>
      </c>
      <c r="Q89" s="33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3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3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3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150</v>
      </c>
      <c r="C90" s="31">
        <v>1</v>
      </c>
      <c r="D90" s="31">
        <v>360</v>
      </c>
      <c r="E90" s="31">
        <f ca="1">IF(GLOBAL[[#This Row],[b12]]="",GLOBAL[[#This Row],[a6]],GLOBAL[[#This Row],[b12]])</f>
        <v>1</v>
      </c>
      <c r="F90" s="32">
        <f>GLOBAL[[#This Row],[AWAL]]</f>
        <v>1</v>
      </c>
      <c r="G90" s="31"/>
      <c r="H90" s="31"/>
      <c r="I90" s="31" t="str">
        <f>IF(GLOBAL[[#This Row],[/MASUK]]="","",SUMIF(Table6[NB BM_C_QTY+F],GLOBAL[POINTER],Table6[C]))</f>
        <v/>
      </c>
      <c r="J90" s="102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>SUM(F90,L90)</f>
        <v>1</v>
      </c>
      <c r="N90" s="31"/>
      <c r="O90" s="31"/>
      <c r="P90" s="32">
        <f ca="1">SUM(INDIRECT(GLOBAL_VAR[TABLENAME]&amp;"[@a"&amp;$1:$1-1&amp;"]"),INDIRECT(GLOBAL_VAR[TABLENAME]&amp;"[@c"&amp;$1:$1-1&amp;"]"))</f>
        <v>1</v>
      </c>
      <c r="Q90" s="33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1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1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1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>
        <f ca="1">IF(GLOBAL[[#This Row],[TT]]&lt;1,"",ROW()-2)</f>
        <v>89</v>
      </c>
      <c r="B91" s="33" t="s">
        <v>151</v>
      </c>
      <c r="C91" s="31">
        <v>3</v>
      </c>
      <c r="D91" s="31">
        <v>500</v>
      </c>
      <c r="E91" s="31">
        <f ca="1">IF(GLOBAL[[#This Row],[b12]]="",GLOBAL[[#This Row],[a6]],GLOBAL[[#This Row],[b12]])</f>
        <v>3</v>
      </c>
      <c r="F91" s="32">
        <f>GLOBAL[[#This Row],[AWAL]]</f>
        <v>3</v>
      </c>
      <c r="G91" s="31"/>
      <c r="H91" s="31"/>
      <c r="I91" s="31" t="str">
        <f>IF(GLOBAL[[#This Row],[/MASUK]]="","",SUMIF(Table6[NB BM_C_QTY+F],GLOBAL[POINTER],Table6[C]))</f>
        <v/>
      </c>
      <c r="J91" s="102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>SUM(F91,L91)</f>
        <v>3</v>
      </c>
      <c r="N91" s="31"/>
      <c r="O91" s="31"/>
      <c r="P91" s="32">
        <f ca="1">SUM(INDIRECT(GLOBAL_VAR[TABLENAME]&amp;"[@a"&amp;$1:$1-1&amp;"]"),INDIRECT(GLOBAL_VAR[TABLENAME]&amp;"[@c"&amp;$1:$1-1&amp;"]"))</f>
        <v>3</v>
      </c>
      <c r="Q91" s="33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3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3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3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152</v>
      </c>
      <c r="C92" s="31">
        <v>4</v>
      </c>
      <c r="D92" s="31" t="s">
        <v>16</v>
      </c>
      <c r="E92" s="31">
        <f ca="1">IF(GLOBAL[[#This Row],[b12]]="",GLOBAL[[#This Row],[a6]],GLOBAL[[#This Row],[b12]])</f>
        <v>4</v>
      </c>
      <c r="F92" s="32">
        <f>GLOBAL[[#This Row],[AWAL]]</f>
        <v>4</v>
      </c>
      <c r="G92" s="31"/>
      <c r="H92" s="31"/>
      <c r="I92" s="31" t="str">
        <f>IF(GLOBAL[[#This Row],[/MASUK]]="","",SUMIF(Table6[NB BM_C_QTY+F],GLOBAL[POINTER],Table6[C]))</f>
        <v/>
      </c>
      <c r="J92" s="102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>SUM(F92,L92)</f>
        <v>4</v>
      </c>
      <c r="N92" s="31"/>
      <c r="O92" s="31"/>
      <c r="P92" s="32">
        <f ca="1">SUM(INDIRECT(GLOBAL_VAR[TABLENAME]&amp;"[@a"&amp;$1:$1-1&amp;"]"),INDIRECT(GLOBAL_VAR[TABLENAME]&amp;"[@c"&amp;$1:$1-1&amp;"]"))</f>
        <v>4</v>
      </c>
      <c r="Q92" s="33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4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4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4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3529</v>
      </c>
      <c r="C93" s="31">
        <v>1</v>
      </c>
      <c r="D93" s="31" t="s">
        <v>2231</v>
      </c>
      <c r="E93" s="31">
        <f ca="1">IF(GLOBAL[[#This Row],[b12]]="",GLOBAL[[#This Row],[a6]],GLOBAL[[#This Row],[b12]])</f>
        <v>1</v>
      </c>
      <c r="F93" s="32">
        <f>GLOBAL[[#This Row],[AWAL]]</f>
        <v>1</v>
      </c>
      <c r="G93" s="31"/>
      <c r="H93" s="31"/>
      <c r="I93" s="31" t="str">
        <f>IF(GLOBAL[[#This Row],[/MASUK]]="","",SUMIF(Table6[NB BM_C_QTY+F],GLOBAL[POINTER],Table6[C]))</f>
        <v/>
      </c>
      <c r="J93" s="102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>SUM(F93,L93)</f>
        <v>1</v>
      </c>
      <c r="N93" s="31"/>
      <c r="O93" s="31"/>
      <c r="P93" s="32">
        <f ca="1">SUM(INDIRECT(GLOBAL_VAR[TABLENAME]&amp;"[@a"&amp;$1:$1-1&amp;"]"),INDIRECT(GLOBAL_VAR[TABLENAME]&amp;"[@c"&amp;$1:$1-1&amp;"]"))</f>
        <v>1</v>
      </c>
      <c r="Q93" s="33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1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1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1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 t="str">
        <f ca="1">IF(GLOBAL[[#This Row],[TT]]&lt;1,"",ROW()-2)</f>
        <v/>
      </c>
      <c r="B94" s="33" t="s">
        <v>3528</v>
      </c>
      <c r="C94" s="31">
        <v>0</v>
      </c>
      <c r="D94" s="31" t="s">
        <v>2010</v>
      </c>
      <c r="E94" s="31">
        <f ca="1">IF(GLOBAL[[#This Row],[b12]]="",GLOBAL[[#This Row],[a6]],GLOBAL[[#This Row],[b12]])</f>
        <v>0</v>
      </c>
      <c r="F94" s="32">
        <f>GLOBAL[[#This Row],[AWAL]]</f>
        <v>0</v>
      </c>
      <c r="G94" s="31"/>
      <c r="H94" s="31"/>
      <c r="I94" s="31" t="str">
        <f>IF(GLOBAL[[#This Row],[/MASUK]]="","",SUMIF(Table6[NB BM_C_QTY+F],GLOBAL[POINTER],Table6[C]))</f>
        <v/>
      </c>
      <c r="J94" s="102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>SUM(F94,L94)</f>
        <v>0</v>
      </c>
      <c r="N94" s="31"/>
      <c r="O94" s="31"/>
      <c r="P94" s="32">
        <f ca="1">SUM(INDIRECT(GLOBAL_VAR[TABLENAME]&amp;"[@a"&amp;$1:$1-1&amp;"]"),INDIRECT(GLOBAL_VAR[TABLENAME]&amp;"[@c"&amp;$1:$1-1&amp;"]"))</f>
        <v>0</v>
      </c>
      <c r="Q94" s="33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0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0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0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9" t="str">
        <f ca="1">IF(GLOBAL[[#This Row],[TT]]&lt;1,"",ROW()-2)</f>
        <v/>
      </c>
      <c r="B95" s="33" t="s">
        <v>153</v>
      </c>
      <c r="C95" s="31">
        <v>0</v>
      </c>
      <c r="D95" s="31" t="s">
        <v>154</v>
      </c>
      <c r="E95" s="39">
        <f ca="1">IF(GLOBAL[[#This Row],[b12]]="",GLOBAL[[#This Row],[a6]],GLOBAL[[#This Row],[b12]])</f>
        <v>0</v>
      </c>
      <c r="F95" s="40">
        <f>GLOBAL[[#This Row],[AWAL]]</f>
        <v>0</v>
      </c>
      <c r="G95" s="31"/>
      <c r="H95" s="31"/>
      <c r="I95" s="31" t="str">
        <f>IF(GLOBAL[[#This Row],[/MASUK]]="","",SUMIF(Table6[NB BM_C_QTY+F],GLOBAL[POINTER],Table6[C]))</f>
        <v/>
      </c>
      <c r="J95" s="102">
        <f>IF(GLOBAL[[#This Row],[//KELUAR]]="",0,-1*SUMIF(Table5[CONCAT],GLOBAL[POINTER],Table5[3]))</f>
        <v>0</v>
      </c>
      <c r="K95" s="39" t="str">
        <f>IF(GLOBAL[[#This Row],[b1]]="","",GLOBAL[[#This Row],[b1]]-GLOBAL[[#This Row],[a1]]-GLOBAL[[#This Row],[bkeluar1]])</f>
        <v/>
      </c>
      <c r="L95" s="39">
        <f>SUM(GLOBAL[[#This Row],[bmasuk1]:[c1]])</f>
        <v>0</v>
      </c>
      <c r="M95" s="40">
        <f>SUM(F95,L95)</f>
        <v>0</v>
      </c>
      <c r="N95" s="31"/>
      <c r="O95" s="39"/>
      <c r="P95" s="40">
        <f ca="1">SUM(INDIRECT(GLOBAL_VAR[TABLENAME]&amp;"[@a"&amp;$1:$1-1&amp;"]"),INDIRECT(GLOBAL_VAR[TABLENAME]&amp;"[@c"&amp;$1:$1-1&amp;"]"))</f>
        <v>0</v>
      </c>
      <c r="Q95" s="33"/>
      <c r="R95" s="41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0</v>
      </c>
      <c r="T95" s="33"/>
      <c r="U95" s="41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0</v>
      </c>
      <c r="W95" s="31"/>
      <c r="X95" s="39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0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95" s="39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1">
        <f ca="1">IF(GLOBAL[[#This Row],[TT]]&lt;1,"",ROW()-2)</f>
        <v>94</v>
      </c>
      <c r="B96" s="33" t="s">
        <v>155</v>
      </c>
      <c r="C96" s="31">
        <v>4</v>
      </c>
      <c r="D96" s="31" t="s">
        <v>156</v>
      </c>
      <c r="E96" s="31">
        <f ca="1">IF(GLOBAL[[#This Row],[b12]]="",GLOBAL[[#This Row],[a6]],GLOBAL[[#This Row],[b12]])</f>
        <v>4</v>
      </c>
      <c r="F96" s="32">
        <f>GLOBAL[[#This Row],[AWAL]]</f>
        <v>4</v>
      </c>
      <c r="G96" s="31"/>
      <c r="H96" s="31"/>
      <c r="I96" s="31" t="str">
        <f>IF(GLOBAL[[#This Row],[/MASUK]]="","",SUMIF(Table6[NB BM_C_QTY+F],GLOBAL[POINTER],Table6[C]))</f>
        <v/>
      </c>
      <c r="J96" s="102">
        <f>IF(GLOBAL[[#This Row],[//KELUAR]]="",0,-1*SUMIF(Table5[CONCAT],GLOBAL[POINTER],Table5[3]))</f>
        <v>0</v>
      </c>
      <c r="K96" s="31" t="str">
        <f>IF(GLOBAL[[#This Row],[b1]]="","",GLOBAL[[#This Row],[b1]]-GLOBAL[[#This Row],[a1]]-GLOBAL[[#This Row],[bkeluar1]])</f>
        <v/>
      </c>
      <c r="L96" s="31">
        <f>SUM(GLOBAL[[#This Row],[bmasuk1]:[c1]])</f>
        <v>0</v>
      </c>
      <c r="M96" s="32">
        <f>SUM(F96,L96)</f>
        <v>4</v>
      </c>
      <c r="N96" s="31"/>
      <c r="O96" s="31"/>
      <c r="P96" s="32">
        <f ca="1">SUM(INDIRECT(GLOBAL_VAR[TABLENAME]&amp;"[@a"&amp;$1:$1-1&amp;"]"),INDIRECT(GLOBAL_VAR[TABLENAME]&amp;"[@c"&amp;$1:$1-1&amp;"]"))</f>
        <v>4</v>
      </c>
      <c r="Q96" s="33"/>
      <c r="R96" s="33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4</v>
      </c>
      <c r="T96" s="33"/>
      <c r="U96" s="33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4</v>
      </c>
      <c r="W96" s="31"/>
      <c r="X96" s="31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4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96" s="31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157</v>
      </c>
      <c r="C97" s="31">
        <v>3</v>
      </c>
      <c r="D97" s="31" t="s">
        <v>158</v>
      </c>
      <c r="E97" s="31">
        <f ca="1">IF(GLOBAL[[#This Row],[b12]]="",GLOBAL[[#This Row],[a6]],GLOBAL[[#This Row],[b12]])</f>
        <v>3</v>
      </c>
      <c r="F97" s="32">
        <f>GLOBAL[[#This Row],[AWAL]]</f>
        <v>3</v>
      </c>
      <c r="G97" s="31"/>
      <c r="H97" s="31"/>
      <c r="I97" s="31" t="str">
        <f>IF(GLOBAL[[#This Row],[/MASUK]]="","",SUMIF(Table6[NB BM_C_QTY+F],GLOBAL[POINTER],Table6[C]))</f>
        <v/>
      </c>
      <c r="J97" s="102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>SUM(F97,L97)</f>
        <v>3</v>
      </c>
      <c r="N97" s="31"/>
      <c r="O97" s="31"/>
      <c r="P97" s="32">
        <f ca="1">SUM(INDIRECT(GLOBAL_VAR[TABLENAME]&amp;"[@a"&amp;$1:$1-1&amp;"]"),INDIRECT(GLOBAL_VAR[TABLENAME]&amp;"[@c"&amp;$1:$1-1&amp;"]"))</f>
        <v>3</v>
      </c>
      <c r="Q97" s="33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3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3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3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159</v>
      </c>
      <c r="C98" s="31">
        <v>8</v>
      </c>
      <c r="D98" s="31" t="s">
        <v>99</v>
      </c>
      <c r="E98" s="31">
        <f ca="1">IF(GLOBAL[[#This Row],[b12]]="",GLOBAL[[#This Row],[a6]],GLOBAL[[#This Row],[b12]])</f>
        <v>8</v>
      </c>
      <c r="F98" s="32">
        <f>GLOBAL[[#This Row],[AWAL]]</f>
        <v>8</v>
      </c>
      <c r="G98" s="31"/>
      <c r="H98" s="31"/>
      <c r="I98" s="31" t="str">
        <f>IF(GLOBAL[[#This Row],[/MASUK]]="","",SUMIF(Table6[NB BM_C_QTY+F],GLOBAL[POINTER],Table6[C]))</f>
        <v/>
      </c>
      <c r="J98" s="102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>SUM(F98,L98)</f>
        <v>8</v>
      </c>
      <c r="N98" s="31"/>
      <c r="O98" s="31"/>
      <c r="P98" s="32">
        <f ca="1">SUM(INDIRECT(GLOBAL_VAR[TABLENAME]&amp;"[@a"&amp;$1:$1-1&amp;"]"),INDIRECT(GLOBAL_VAR[TABLENAME]&amp;"[@c"&amp;$1:$1-1&amp;"]"))</f>
        <v>8</v>
      </c>
      <c r="Q98" s="33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8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8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8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160</v>
      </c>
      <c r="C99" s="31">
        <v>7</v>
      </c>
      <c r="D99" s="31" t="s">
        <v>158</v>
      </c>
      <c r="E99" s="31">
        <f ca="1">IF(GLOBAL[[#This Row],[b12]]="",GLOBAL[[#This Row],[a6]],GLOBAL[[#This Row],[b12]])</f>
        <v>7</v>
      </c>
      <c r="F99" s="32">
        <f>GLOBAL[[#This Row],[AWAL]]</f>
        <v>7</v>
      </c>
      <c r="G99" s="31"/>
      <c r="H99" s="31"/>
      <c r="I99" s="31" t="str">
        <f>IF(GLOBAL[[#This Row],[/MASUK]]="","",SUMIF(Table6[NB BM_C_QTY+F],GLOBAL[POINTER],Table6[C]))</f>
        <v/>
      </c>
      <c r="J99" s="102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>SUM(F99,L99)</f>
        <v>7</v>
      </c>
      <c r="N99" s="31"/>
      <c r="O99" s="31"/>
      <c r="P99" s="32">
        <f ca="1">SUM(INDIRECT(GLOBAL_VAR[TABLENAME]&amp;"[@a"&amp;$1:$1-1&amp;"]"),INDIRECT(GLOBAL_VAR[TABLENAME]&amp;"[@c"&amp;$1:$1-1&amp;"]"))</f>
        <v>7</v>
      </c>
      <c r="Q99" s="33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7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7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7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161</v>
      </c>
      <c r="C100" s="31">
        <v>3</v>
      </c>
      <c r="D100" s="31" t="s">
        <v>33</v>
      </c>
      <c r="E100" s="31">
        <f ca="1">IF(GLOBAL[[#This Row],[b12]]="",GLOBAL[[#This Row],[a6]],GLOBAL[[#This Row],[b12]])</f>
        <v>3</v>
      </c>
      <c r="F100" s="32">
        <f>GLOBAL[[#This Row],[AWAL]]</f>
        <v>3</v>
      </c>
      <c r="G100" s="31"/>
      <c r="H100" s="31"/>
      <c r="I100" s="31" t="str">
        <f>IF(GLOBAL[[#This Row],[/MASUK]]="","",SUMIF(Table6[NB BM_C_QTY+F],GLOBAL[POINTER],Table6[C]))</f>
        <v/>
      </c>
      <c r="J100" s="102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>SUM(F100,L100)</f>
        <v>3</v>
      </c>
      <c r="N100" s="31"/>
      <c r="O100" s="31"/>
      <c r="P100" s="32">
        <f ca="1">SUM(INDIRECT(GLOBAL_VAR[TABLENAME]&amp;"[@a"&amp;$1:$1-1&amp;"]"),INDIRECT(GLOBAL_VAR[TABLENAME]&amp;"[@c"&amp;$1:$1-1&amp;"]"))</f>
        <v>3</v>
      </c>
      <c r="Q100" s="33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3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3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3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162</v>
      </c>
      <c r="C101" s="31">
        <v>1</v>
      </c>
      <c r="D101" s="31" t="s">
        <v>33</v>
      </c>
      <c r="E101" s="31">
        <f ca="1">IF(GLOBAL[[#This Row],[b12]]="",GLOBAL[[#This Row],[a6]],GLOBAL[[#This Row],[b12]])</f>
        <v>1</v>
      </c>
      <c r="F101" s="32">
        <f>GLOBAL[[#This Row],[AWAL]]</f>
        <v>1</v>
      </c>
      <c r="G101" s="31"/>
      <c r="H101" s="31"/>
      <c r="I101" s="31" t="str">
        <f>IF(GLOBAL[[#This Row],[/MASUK]]="","",SUMIF(Table6[NB BM_C_QTY+F],GLOBAL[POINTER],Table6[C]))</f>
        <v/>
      </c>
      <c r="J101" s="102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>SUM(F101,L101)</f>
        <v>1</v>
      </c>
      <c r="N101" s="31"/>
      <c r="O101" s="31"/>
      <c r="P101" s="32">
        <f ca="1">SUM(INDIRECT(GLOBAL_VAR[TABLENAME]&amp;"[@a"&amp;$1:$1-1&amp;"]"),INDIRECT(GLOBAL_VAR[TABLENAME]&amp;"[@c"&amp;$1:$1-1&amp;"]"))</f>
        <v>1</v>
      </c>
      <c r="Q101" s="33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1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1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1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163</v>
      </c>
      <c r="C102" s="31">
        <v>2</v>
      </c>
      <c r="D102" s="31" t="s">
        <v>164</v>
      </c>
      <c r="E102" s="31">
        <f ca="1">IF(GLOBAL[[#This Row],[b12]]="",GLOBAL[[#This Row],[a6]],GLOBAL[[#This Row],[b12]])</f>
        <v>2</v>
      </c>
      <c r="F102" s="32">
        <f>GLOBAL[[#This Row],[AWAL]]</f>
        <v>2</v>
      </c>
      <c r="G102" s="31"/>
      <c r="H102" s="31"/>
      <c r="I102" s="31" t="str">
        <f>IF(GLOBAL[[#This Row],[/MASUK]]="","",SUMIF(Table6[NB BM_C_QTY+F],GLOBAL[POINTER],Table6[C]))</f>
        <v/>
      </c>
      <c r="J102" s="102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>SUM(F102,L102)</f>
        <v>2</v>
      </c>
      <c r="N102" s="31"/>
      <c r="O102" s="31"/>
      <c r="P102" s="32">
        <f ca="1">SUM(INDIRECT(GLOBAL_VAR[TABLENAME]&amp;"[@a"&amp;$1:$1-1&amp;"]"),INDIRECT(GLOBAL_VAR[TABLENAME]&amp;"[@c"&amp;$1:$1-1&amp;"]"))</f>
        <v>2</v>
      </c>
      <c r="Q102" s="33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2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2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2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165</v>
      </c>
      <c r="C103" s="31">
        <v>2</v>
      </c>
      <c r="D103" s="31" t="s">
        <v>166</v>
      </c>
      <c r="E103" s="31">
        <f ca="1">IF(GLOBAL[[#This Row],[b12]]="",GLOBAL[[#This Row],[a6]],GLOBAL[[#This Row],[b12]])</f>
        <v>2</v>
      </c>
      <c r="F103" s="32">
        <f>GLOBAL[[#This Row],[AWAL]]</f>
        <v>2</v>
      </c>
      <c r="G103" s="31"/>
      <c r="H103" s="31"/>
      <c r="I103" s="31" t="str">
        <f>IF(GLOBAL[[#This Row],[/MASUK]]="","",SUMIF(Table6[NB BM_C_QTY+F],GLOBAL[POINTER],Table6[C]))</f>
        <v/>
      </c>
      <c r="J103" s="102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>SUM(F103,L103)</f>
        <v>2</v>
      </c>
      <c r="N103" s="31"/>
      <c r="O103" s="31"/>
      <c r="P103" s="32">
        <f ca="1">SUM(INDIRECT(GLOBAL_VAR[TABLENAME]&amp;"[@a"&amp;$1:$1-1&amp;"]"),INDIRECT(GLOBAL_VAR[TABLENAME]&amp;"[@c"&amp;$1:$1-1&amp;"]"))</f>
        <v>2</v>
      </c>
      <c r="Q103" s="33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2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2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2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167</v>
      </c>
      <c r="C104" s="31">
        <v>8</v>
      </c>
      <c r="D104" s="31" t="s">
        <v>168</v>
      </c>
      <c r="E104" s="31">
        <f ca="1">IF(GLOBAL[[#This Row],[b12]]="",GLOBAL[[#This Row],[a6]],GLOBAL[[#This Row],[b12]])</f>
        <v>8</v>
      </c>
      <c r="F104" s="32">
        <f>GLOBAL[[#This Row],[AWAL]]</f>
        <v>8</v>
      </c>
      <c r="G104" s="31"/>
      <c r="H104" s="31"/>
      <c r="I104" s="31" t="str">
        <f>IF(GLOBAL[[#This Row],[/MASUK]]="","",SUMIF(Table6[NB BM_C_QTY+F],GLOBAL[POINTER],Table6[C]))</f>
        <v/>
      </c>
      <c r="J104" s="102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>SUM(F104,L104)</f>
        <v>8</v>
      </c>
      <c r="N104" s="31"/>
      <c r="O104" s="31"/>
      <c r="P104" s="32">
        <f ca="1">SUM(INDIRECT(GLOBAL_VAR[TABLENAME]&amp;"[@a"&amp;$1:$1-1&amp;"]"),INDIRECT(GLOBAL_VAR[TABLENAME]&amp;"[@c"&amp;$1:$1-1&amp;"]"))</f>
        <v>8</v>
      </c>
      <c r="Q104" s="33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8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8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8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 t="str">
        <f ca="1">IF(GLOBAL[[#This Row],[TT]]&lt;1,"",ROW()-2)</f>
        <v/>
      </c>
      <c r="B105" s="33" t="s">
        <v>2178</v>
      </c>
      <c r="C105" s="31">
        <v>0</v>
      </c>
      <c r="D105" s="31" t="s">
        <v>2042</v>
      </c>
      <c r="E105" s="31">
        <f ca="1">IF(GLOBAL[[#This Row],[b12]]="",GLOBAL[[#This Row],[a6]],GLOBAL[[#This Row],[b12]])</f>
        <v>0</v>
      </c>
      <c r="F105" s="32">
        <f>GLOBAL[[#This Row],[AWAL]]</f>
        <v>0</v>
      </c>
      <c r="G105" s="31"/>
      <c r="H105" s="31"/>
      <c r="I105" s="31" t="str">
        <f>IF(GLOBAL[[#This Row],[/MASUK]]="","",SUMIF(Table6[NB BM_C_QTY+F],GLOBAL[POINTER],Table6[C]))</f>
        <v/>
      </c>
      <c r="J105" s="102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>SUM(F105,L105)</f>
        <v>0</v>
      </c>
      <c r="N105" s="31"/>
      <c r="O105" s="31"/>
      <c r="P105" s="32">
        <f ca="1">SUM(INDIRECT(GLOBAL_VAR[TABLENAME]&amp;"[@a"&amp;$1:$1-1&amp;"]"),INDIRECT(GLOBAL_VAR[TABLENAME]&amp;"[@c"&amp;$1:$1-1&amp;"]"))</f>
        <v>0</v>
      </c>
      <c r="Q105" s="33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0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0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0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 t="str">
        <f ca="1">IF(GLOBAL[[#This Row],[TT]]&lt;1,"",ROW()-2)</f>
        <v/>
      </c>
      <c r="B106" s="33" t="s">
        <v>169</v>
      </c>
      <c r="C106" s="31">
        <v>0</v>
      </c>
      <c r="D106" s="31" t="s">
        <v>20</v>
      </c>
      <c r="E106" s="31">
        <f ca="1">IF(GLOBAL[[#This Row],[b12]]="",GLOBAL[[#This Row],[a6]],GLOBAL[[#This Row],[b12]])</f>
        <v>0</v>
      </c>
      <c r="F106" s="32">
        <f>GLOBAL[[#This Row],[AWAL]]</f>
        <v>0</v>
      </c>
      <c r="G106" s="31"/>
      <c r="H106" s="31"/>
      <c r="I106" s="31" t="str">
        <f>IF(GLOBAL[[#This Row],[/MASUK]]="","",SUMIF(Table6[NB BM_C_QTY+F],GLOBAL[POINTER],Table6[C]))</f>
        <v/>
      </c>
      <c r="J106" s="102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>SUM(F106,L106)</f>
        <v>0</v>
      </c>
      <c r="N106" s="31"/>
      <c r="O106" s="31"/>
      <c r="P106" s="32">
        <f ca="1">SUM(INDIRECT(GLOBAL_VAR[TABLENAME]&amp;"[@a"&amp;$1:$1-1&amp;"]"),INDIRECT(GLOBAL_VAR[TABLENAME]&amp;"[@c"&amp;$1:$1-1&amp;"]"))</f>
        <v>0</v>
      </c>
      <c r="Q106" s="33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0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0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0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>
        <f ca="1">IF(GLOBAL[[#This Row],[TT]]&lt;1,"",ROW()-2)</f>
        <v>105</v>
      </c>
      <c r="B107" s="33" t="s">
        <v>170</v>
      </c>
      <c r="C107" s="31">
        <v>2</v>
      </c>
      <c r="D107" s="31" t="s">
        <v>40</v>
      </c>
      <c r="E107" s="31">
        <f ca="1">IF(GLOBAL[[#This Row],[b12]]="",GLOBAL[[#This Row],[a6]],GLOBAL[[#This Row],[b12]])</f>
        <v>2</v>
      </c>
      <c r="F107" s="32">
        <f>GLOBAL[[#This Row],[AWAL]]</f>
        <v>2</v>
      </c>
      <c r="G107" s="31"/>
      <c r="H107" s="31"/>
      <c r="I107" s="31" t="str">
        <f>IF(GLOBAL[[#This Row],[/MASUK]]="","",SUMIF(Table6[NB BM_C_QTY+F],GLOBAL[POINTER],Table6[C]))</f>
        <v/>
      </c>
      <c r="J107" s="102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>SUM(F107,L107)</f>
        <v>2</v>
      </c>
      <c r="N107" s="31"/>
      <c r="O107" s="31"/>
      <c r="P107" s="32">
        <f ca="1">SUM(INDIRECT(GLOBAL_VAR[TABLENAME]&amp;"[@a"&amp;$1:$1-1&amp;"]"),INDIRECT(GLOBAL_VAR[TABLENAME]&amp;"[@c"&amp;$1:$1-1&amp;"]"))</f>
        <v>2</v>
      </c>
      <c r="Q107" s="33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2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2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2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171</v>
      </c>
      <c r="C108" s="31">
        <v>2</v>
      </c>
      <c r="D108" s="31" t="s">
        <v>172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 t="str">
        <f>IF(GLOBAL[[#This Row],[/MASUK]]="","",SUMIF(Table6[NB BM_C_QTY+F],GLOBAL[POINTER],Table6[C]))</f>
        <v/>
      </c>
      <c r="J108" s="102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>SUM(F108,L108)</f>
        <v>2</v>
      </c>
      <c r="N108" s="31"/>
      <c r="O108" s="31"/>
      <c r="P108" s="32">
        <f ca="1">SUM(INDIRECT(GLOBAL_VAR[TABLENAME]&amp;"[@a"&amp;$1:$1-1&amp;"]"),INDIRECT(GLOBAL_VAR[TABLENAME]&amp;"[@c"&amp;$1:$1-1&amp;"]"))</f>
        <v>2</v>
      </c>
      <c r="Q108" s="33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173</v>
      </c>
      <c r="C109" s="31">
        <v>16</v>
      </c>
      <c r="D109" s="31" t="s">
        <v>174</v>
      </c>
      <c r="E109" s="31">
        <f ca="1">IF(GLOBAL[[#This Row],[b12]]="",GLOBAL[[#This Row],[a6]],GLOBAL[[#This Row],[b12]])</f>
        <v>16</v>
      </c>
      <c r="F109" s="32">
        <f>GLOBAL[[#This Row],[AWAL]]</f>
        <v>16</v>
      </c>
      <c r="G109" s="31"/>
      <c r="H109" s="31"/>
      <c r="I109" s="31" t="str">
        <f>IF(GLOBAL[[#This Row],[/MASUK]]="","",SUMIF(Table6[NB BM_C_QTY+F],GLOBAL[POINTER],Table6[C]))</f>
        <v/>
      </c>
      <c r="J109" s="102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>SUM(F109,L109)</f>
        <v>16</v>
      </c>
      <c r="N109" s="31"/>
      <c r="O109" s="31"/>
      <c r="P109" s="32">
        <f ca="1">SUM(INDIRECT(GLOBAL_VAR[TABLENAME]&amp;"[@a"&amp;$1:$1-1&amp;"]"),INDIRECT(GLOBAL_VAR[TABLENAME]&amp;"[@c"&amp;$1:$1-1&amp;"]"))</f>
        <v>16</v>
      </c>
      <c r="Q109" s="33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16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16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16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175</v>
      </c>
      <c r="C110" s="31">
        <v>3</v>
      </c>
      <c r="D110" s="31" t="s">
        <v>176</v>
      </c>
      <c r="E110" s="31">
        <f ca="1">IF(GLOBAL[[#This Row],[b12]]="",GLOBAL[[#This Row],[a6]],GLOBAL[[#This Row],[b12]])</f>
        <v>3</v>
      </c>
      <c r="F110" s="32">
        <f>GLOBAL[[#This Row],[AWAL]]</f>
        <v>3</v>
      </c>
      <c r="G110" s="31"/>
      <c r="H110" s="31"/>
      <c r="I110" s="31" t="str">
        <f>IF(GLOBAL[[#This Row],[/MASUK]]="","",SUMIF(Table6[NB BM_C_QTY+F],GLOBAL[POINTER],Table6[C]))</f>
        <v/>
      </c>
      <c r="J110" s="102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>SUM(F110,L110)</f>
        <v>3</v>
      </c>
      <c r="N110" s="31"/>
      <c r="O110" s="31"/>
      <c r="P110" s="32">
        <f ca="1">SUM(INDIRECT(GLOBAL_VAR[TABLENAME]&amp;"[@a"&amp;$1:$1-1&amp;"]"),INDIRECT(GLOBAL_VAR[TABLENAME]&amp;"[@c"&amp;$1:$1-1&amp;"]"))</f>
        <v>3</v>
      </c>
      <c r="Q110" s="33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3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3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3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177</v>
      </c>
      <c r="C111" s="31">
        <v>7</v>
      </c>
      <c r="D111" s="31" t="s">
        <v>166</v>
      </c>
      <c r="E111" s="31">
        <f ca="1">IF(GLOBAL[[#This Row],[b12]]="",GLOBAL[[#This Row],[a6]],GLOBAL[[#This Row],[b12]])</f>
        <v>7</v>
      </c>
      <c r="F111" s="32">
        <f>GLOBAL[[#This Row],[AWAL]]</f>
        <v>7</v>
      </c>
      <c r="G111" s="31"/>
      <c r="H111" s="31"/>
      <c r="I111" s="31" t="str">
        <f>IF(GLOBAL[[#This Row],[/MASUK]]="","",SUMIF(Table6[NB BM_C_QTY+F],GLOBAL[POINTER],Table6[C]))</f>
        <v/>
      </c>
      <c r="J111" s="102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>SUM(F111,L111)</f>
        <v>7</v>
      </c>
      <c r="N111" s="31"/>
      <c r="O111" s="31"/>
      <c r="P111" s="32">
        <f ca="1">SUM(INDIRECT(GLOBAL_VAR[TABLENAME]&amp;"[@a"&amp;$1:$1-1&amp;"]"),INDIRECT(GLOBAL_VAR[TABLENAME]&amp;"[@c"&amp;$1:$1-1&amp;"]"))</f>
        <v>7</v>
      </c>
      <c r="Q111" s="33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7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7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7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178</v>
      </c>
      <c r="C112" s="31">
        <v>13</v>
      </c>
      <c r="D112" s="31" t="s">
        <v>7</v>
      </c>
      <c r="E112" s="31">
        <f ca="1">IF(GLOBAL[[#This Row],[b12]]="",GLOBAL[[#This Row],[a6]],GLOBAL[[#This Row],[b12]])</f>
        <v>13</v>
      </c>
      <c r="F112" s="32">
        <f>GLOBAL[[#This Row],[AWAL]]</f>
        <v>13</v>
      </c>
      <c r="G112" s="31"/>
      <c r="H112" s="31"/>
      <c r="I112" s="31" t="str">
        <f>IF(GLOBAL[[#This Row],[/MASUK]]="","",SUMIF(Table6[NB BM_C_QTY+F],GLOBAL[POINTER],Table6[C]))</f>
        <v/>
      </c>
      <c r="J112" s="102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>SUM(F112,L112)</f>
        <v>13</v>
      </c>
      <c r="N112" s="31"/>
      <c r="O112" s="31"/>
      <c r="P112" s="32">
        <f ca="1">SUM(INDIRECT(GLOBAL_VAR[TABLENAME]&amp;"[@a"&amp;$1:$1-1&amp;"]"),INDIRECT(GLOBAL_VAR[TABLENAME]&amp;"[@c"&amp;$1:$1-1&amp;"]"))</f>
        <v>13</v>
      </c>
      <c r="Q112" s="33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13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13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13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179</v>
      </c>
      <c r="C113" s="31">
        <v>2</v>
      </c>
      <c r="D113" s="31" t="s">
        <v>2439</v>
      </c>
      <c r="E113" s="31">
        <f ca="1">IF(GLOBAL[[#This Row],[b12]]="",GLOBAL[[#This Row],[a6]],GLOBAL[[#This Row],[b12]])</f>
        <v>2</v>
      </c>
      <c r="F113" s="32">
        <f>GLOBAL[[#This Row],[AWAL]]</f>
        <v>2</v>
      </c>
      <c r="G113" s="31"/>
      <c r="H113" s="31"/>
      <c r="I113" s="31" t="str">
        <f>IF(GLOBAL[[#This Row],[/MASUK]]="","",SUMIF(Table6[NB BM_C_QTY+F],GLOBAL[POINTER],Table6[C]))</f>
        <v/>
      </c>
      <c r="J113" s="102">
        <f>IF(GLOBAL[[#This Row],[//KELUAR]]="",0,-1*SUMIF(Table5[CONCAT],GLOBAL[POINTER],Table5[3]))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>SUM(F113,L113)</f>
        <v>2</v>
      </c>
      <c r="N113" s="31"/>
      <c r="O113" s="31"/>
      <c r="P113" s="32">
        <f ca="1">SUM(INDIRECT(GLOBAL_VAR[TABLENAME]&amp;"[@a"&amp;$1:$1-1&amp;"]"),INDIRECT(GLOBAL_VAR[TABLENAME]&amp;"[@c"&amp;$1:$1-1&amp;"]"))</f>
        <v>2</v>
      </c>
      <c r="Q113" s="33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2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2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2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 t="str">
        <f ca="1">IF(GLOBAL[[#This Row],[TT]]&lt;1,"",ROW()-2)</f>
        <v/>
      </c>
      <c r="B114" s="33" t="s">
        <v>181</v>
      </c>
      <c r="C114" s="31">
        <v>0</v>
      </c>
      <c r="D114" s="31">
        <v>96</v>
      </c>
      <c r="E114" s="31">
        <f ca="1">IF(GLOBAL[[#This Row],[b12]]="",GLOBAL[[#This Row],[a6]],GLOBAL[[#This Row],[b12]])</f>
        <v>0</v>
      </c>
      <c r="F114" s="32">
        <f>GLOBAL[[#This Row],[AWAL]]</f>
        <v>0</v>
      </c>
      <c r="G114" s="31"/>
      <c r="H114" s="31"/>
      <c r="I114" s="31" t="str">
        <f>IF(GLOBAL[[#This Row],[/MASUK]]="","",SUMIF(Table6[NB BM_C_QTY+F],GLOBAL[POINTER],Table6[C]))</f>
        <v/>
      </c>
      <c r="J114" s="102">
        <f>IF(GLOBAL[[#This Row],[//KELUAR]]="",0,-1*SUMIF(Table5[CONCAT],GLOBAL[POINTER],Table5[3]))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>SUM(F114,L114)</f>
        <v>0</v>
      </c>
      <c r="N114" s="31"/>
      <c r="O114" s="31"/>
      <c r="P114" s="32">
        <f ca="1">SUM(INDIRECT(GLOBAL_VAR[TABLENAME]&amp;"[@a"&amp;$1:$1-1&amp;"]"),INDIRECT(GLOBAL_VAR[TABLENAME]&amp;"[@c"&amp;$1:$1-1&amp;"]"))</f>
        <v>0</v>
      </c>
      <c r="Q114" s="33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0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0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0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182</v>
      </c>
      <c r="C115" s="31">
        <v>3</v>
      </c>
      <c r="D115" s="31" t="s">
        <v>183</v>
      </c>
      <c r="E115" s="31">
        <f ca="1">IF(GLOBAL[[#This Row],[b12]]="",GLOBAL[[#This Row],[a6]],GLOBAL[[#This Row],[b12]])</f>
        <v>3</v>
      </c>
      <c r="F115" s="32">
        <f>GLOBAL[[#This Row],[AWAL]]</f>
        <v>3</v>
      </c>
      <c r="G115" s="31"/>
      <c r="H115" s="31"/>
      <c r="I115" s="31" t="str">
        <f>IF(GLOBAL[[#This Row],[/MASUK]]="","",SUMIF(Table6[NB BM_C_QTY+F],GLOBAL[POINTER],Table6[C]))</f>
        <v/>
      </c>
      <c r="J115" s="102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>SUM(F115,L115)</f>
        <v>3</v>
      </c>
      <c r="N115" s="31"/>
      <c r="O115" s="31"/>
      <c r="P115" s="32">
        <f ca="1">SUM(INDIRECT(GLOBAL_VAR[TABLENAME]&amp;"[@a"&amp;$1:$1-1&amp;"]"),INDIRECT(GLOBAL_VAR[TABLENAME]&amp;"[@c"&amp;$1:$1-1&amp;"]"))</f>
        <v>3</v>
      </c>
      <c r="Q115" s="33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3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3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3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184</v>
      </c>
      <c r="C116" s="31">
        <v>3</v>
      </c>
      <c r="D116" s="31" t="s">
        <v>185</v>
      </c>
      <c r="E116" s="31">
        <f ca="1">IF(GLOBAL[[#This Row],[b12]]="",GLOBAL[[#This Row],[a6]],GLOBAL[[#This Row],[b12]])</f>
        <v>3</v>
      </c>
      <c r="F116" s="32">
        <f>GLOBAL[[#This Row],[AWAL]]</f>
        <v>3</v>
      </c>
      <c r="G116" s="31"/>
      <c r="H116" s="31"/>
      <c r="I116" s="31" t="str">
        <f>IF(GLOBAL[[#This Row],[/MASUK]]="","",SUMIF(Table6[NB BM_C_QTY+F],GLOBAL[POINTER],Table6[C]))</f>
        <v/>
      </c>
      <c r="J116" s="102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>SUM(F116,L116)</f>
        <v>3</v>
      </c>
      <c r="N116" s="31"/>
      <c r="O116" s="31"/>
      <c r="P116" s="32">
        <f ca="1">SUM(INDIRECT(GLOBAL_VAR[TABLENAME]&amp;"[@a"&amp;$1:$1-1&amp;"]"),INDIRECT(GLOBAL_VAR[TABLENAME]&amp;"[@c"&amp;$1:$1-1&amp;"]"))</f>
        <v>3</v>
      </c>
      <c r="Q116" s="33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3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3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3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>
        <f ca="1">IF(GLOBAL[[#This Row],[TT]]&lt;1,"",ROW()-2)</f>
        <v>115</v>
      </c>
      <c r="B117" s="33" t="s">
        <v>186</v>
      </c>
      <c r="C117" s="31">
        <v>2</v>
      </c>
      <c r="D117" s="31" t="s">
        <v>180</v>
      </c>
      <c r="E117" s="31">
        <f ca="1">IF(GLOBAL[[#This Row],[b12]]="",GLOBAL[[#This Row],[a6]],GLOBAL[[#This Row],[b12]])</f>
        <v>2</v>
      </c>
      <c r="F117" s="32">
        <f>GLOBAL[[#This Row],[AWAL]]</f>
        <v>2</v>
      </c>
      <c r="G117" s="31"/>
      <c r="H117" s="31"/>
      <c r="I117" s="31" t="str">
        <f>IF(GLOBAL[[#This Row],[/MASUK]]="","",SUMIF(Table6[NB BM_C_QTY+F],GLOBAL[POINTER],Table6[C]))</f>
        <v/>
      </c>
      <c r="J117" s="102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>SUM(F117,L117)</f>
        <v>2</v>
      </c>
      <c r="N117" s="31"/>
      <c r="O117" s="31"/>
      <c r="P117" s="32">
        <f ca="1">SUM(INDIRECT(GLOBAL_VAR[TABLENAME]&amp;"[@a"&amp;$1:$1-1&amp;"]"),INDIRECT(GLOBAL_VAR[TABLENAME]&amp;"[@c"&amp;$1:$1-1&amp;"]"))</f>
        <v>2</v>
      </c>
      <c r="Q117" s="33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2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2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2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187</v>
      </c>
      <c r="C118" s="31">
        <v>4</v>
      </c>
      <c r="D118" s="31" t="s">
        <v>188</v>
      </c>
      <c r="E118" s="31">
        <f ca="1">IF(GLOBAL[[#This Row],[b12]]="",GLOBAL[[#This Row],[a6]],GLOBAL[[#This Row],[b12]])</f>
        <v>4</v>
      </c>
      <c r="F118" s="32">
        <f>GLOBAL[[#This Row],[AWAL]]</f>
        <v>4</v>
      </c>
      <c r="G118" s="31"/>
      <c r="H118" s="31"/>
      <c r="I118" s="31" t="str">
        <f>IF(GLOBAL[[#This Row],[/MASUK]]="","",SUMIF(Table6[NB BM_C_QTY+F],GLOBAL[POINTER],Table6[C]))</f>
        <v/>
      </c>
      <c r="J118" s="102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>SUM(F118,L118)</f>
        <v>4</v>
      </c>
      <c r="N118" s="31"/>
      <c r="O118" s="31"/>
      <c r="P118" s="32">
        <f ca="1">SUM(INDIRECT(GLOBAL_VAR[TABLENAME]&amp;"[@a"&amp;$1:$1-1&amp;"]"),INDIRECT(GLOBAL_VAR[TABLENAME]&amp;"[@c"&amp;$1:$1-1&amp;"]"))</f>
        <v>4</v>
      </c>
      <c r="Q118" s="33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4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4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4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189</v>
      </c>
      <c r="C119" s="31">
        <v>2</v>
      </c>
      <c r="D119" s="31" t="s">
        <v>190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2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>SUM(F119,L119)</f>
        <v>2</v>
      </c>
      <c r="N119" s="31"/>
      <c r="O119" s="31"/>
      <c r="P119" s="32">
        <f ca="1">SUM(INDIRECT(GLOBAL_VAR[TABLENAME]&amp;"[@a"&amp;$1:$1-1&amp;"]"),INDIRECT(GLOBAL_VAR[TABLENAME]&amp;"[@c"&amp;$1:$1-1&amp;"]"))</f>
        <v>2</v>
      </c>
      <c r="Q119" s="33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191</v>
      </c>
      <c r="C120" s="31">
        <v>1</v>
      </c>
      <c r="D120" s="31" t="s">
        <v>180</v>
      </c>
      <c r="E120" s="31">
        <f ca="1">IF(GLOBAL[[#This Row],[b12]]="",GLOBAL[[#This Row],[a6]],GLOBAL[[#This Row],[b12]])</f>
        <v>1</v>
      </c>
      <c r="F120" s="32">
        <f>GLOBAL[[#This Row],[AWAL]]</f>
        <v>1</v>
      </c>
      <c r="G120" s="31"/>
      <c r="H120" s="31"/>
      <c r="I120" s="31" t="str">
        <f>IF(GLOBAL[[#This Row],[/MASUK]]="","",SUMIF(Table6[NB BM_C_QTY+F],GLOBAL[POINTER],Table6[C]))</f>
        <v/>
      </c>
      <c r="J120" s="102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>SUM(F120,L120)</f>
        <v>1</v>
      </c>
      <c r="N120" s="31"/>
      <c r="O120" s="31"/>
      <c r="P120" s="32">
        <f ca="1">SUM(INDIRECT(GLOBAL_VAR[TABLENAME]&amp;"[@a"&amp;$1:$1-1&amp;"]"),INDIRECT(GLOBAL_VAR[TABLENAME]&amp;"[@c"&amp;$1:$1-1&amp;"]"))</f>
        <v>1</v>
      </c>
      <c r="Q120" s="33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1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1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1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192</v>
      </c>
      <c r="C121" s="31">
        <v>3</v>
      </c>
      <c r="D121" s="31" t="s">
        <v>180</v>
      </c>
      <c r="E121" s="31">
        <f ca="1">IF(GLOBAL[[#This Row],[b12]]="",GLOBAL[[#This Row],[a6]],GLOBAL[[#This Row],[b12]])</f>
        <v>3</v>
      </c>
      <c r="F121" s="32">
        <f>GLOBAL[[#This Row],[AWAL]]</f>
        <v>3</v>
      </c>
      <c r="G121" s="31"/>
      <c r="H121" s="31"/>
      <c r="I121" s="31" t="str">
        <f>IF(GLOBAL[[#This Row],[/MASUK]]="","",SUMIF(Table6[NB BM_C_QTY+F],GLOBAL[POINTER],Table6[C]))</f>
        <v/>
      </c>
      <c r="J121" s="102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>SUM(F121,L121)</f>
        <v>3</v>
      </c>
      <c r="N121" s="31"/>
      <c r="O121" s="31"/>
      <c r="P121" s="32">
        <f ca="1">SUM(INDIRECT(GLOBAL_VAR[TABLENAME]&amp;"[@a"&amp;$1:$1-1&amp;"]"),INDIRECT(GLOBAL_VAR[TABLENAME]&amp;"[@c"&amp;$1:$1-1&amp;"]"))</f>
        <v>3</v>
      </c>
      <c r="Q121" s="33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3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3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3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193</v>
      </c>
      <c r="C122" s="31">
        <v>1</v>
      </c>
      <c r="D122" s="31" t="s">
        <v>180</v>
      </c>
      <c r="E122" s="31">
        <f ca="1">IF(GLOBAL[[#This Row],[b12]]="",GLOBAL[[#This Row],[a6]],GLOBAL[[#This Row],[b12]])</f>
        <v>1</v>
      </c>
      <c r="F122" s="32">
        <f>GLOBAL[[#This Row],[AWAL]]</f>
        <v>1</v>
      </c>
      <c r="G122" s="31"/>
      <c r="H122" s="31"/>
      <c r="I122" s="31" t="str">
        <f>IF(GLOBAL[[#This Row],[/MASUK]]="","",SUMIF(Table6[NB BM_C_QTY+F],GLOBAL[POINTER],Table6[C]))</f>
        <v/>
      </c>
      <c r="J122" s="102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>SUM(F122,L122)</f>
        <v>1</v>
      </c>
      <c r="N122" s="31"/>
      <c r="O122" s="31"/>
      <c r="P122" s="32">
        <f ca="1">SUM(INDIRECT(GLOBAL_VAR[TABLENAME]&amp;"[@a"&amp;$1:$1-1&amp;"]"),INDIRECT(GLOBAL_VAR[TABLENAME]&amp;"[@c"&amp;$1:$1-1&amp;"]"))</f>
        <v>1</v>
      </c>
      <c r="Q122" s="33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1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1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1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2314</v>
      </c>
      <c r="C123" s="31">
        <v>1</v>
      </c>
      <c r="D123" s="31" t="s">
        <v>2315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2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>SUM(F123,L123)</f>
        <v>1</v>
      </c>
      <c r="N123" s="31"/>
      <c r="O123" s="31"/>
      <c r="P123" s="32">
        <f ca="1">SUM(INDIRECT(GLOBAL_VAR[TABLENAME]&amp;"[@a"&amp;$1:$1-1&amp;"]"),INDIRECT(GLOBAL_VAR[TABLENAME]&amp;"[@c"&amp;$1:$1-1&amp;"]"))</f>
        <v>1</v>
      </c>
      <c r="Q123" s="33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2314</v>
      </c>
      <c r="C124" s="31">
        <v>2</v>
      </c>
      <c r="D124" s="31" t="s">
        <v>2173</v>
      </c>
      <c r="E124" s="31">
        <f ca="1">IF(GLOBAL[[#This Row],[b12]]="",GLOBAL[[#This Row],[a6]],GLOBAL[[#This Row],[b12]])</f>
        <v>2</v>
      </c>
      <c r="F124" s="32">
        <f>GLOBAL[[#This Row],[AWAL]]</f>
        <v>2</v>
      </c>
      <c r="G124" s="31"/>
      <c r="H124" s="31"/>
      <c r="I124" s="31" t="str">
        <f>IF(GLOBAL[[#This Row],[/MASUK]]="","",SUMIF(Table6[NB BM_C_QTY+F],GLOBAL[POINTER],Table6[C]))</f>
        <v/>
      </c>
      <c r="J124" s="102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>SUM(F124,L124)</f>
        <v>2</v>
      </c>
      <c r="N124" s="31"/>
      <c r="O124" s="31"/>
      <c r="P124" s="32">
        <f ca="1">SUM(INDIRECT(GLOBAL_VAR[TABLENAME]&amp;"[@a"&amp;$1:$1-1&amp;"]"),INDIRECT(GLOBAL_VAR[TABLENAME]&amp;"[@c"&amp;$1:$1-1&amp;"]"))</f>
        <v>2</v>
      </c>
      <c r="Q124" s="33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2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2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2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4033</v>
      </c>
      <c r="C125" s="31">
        <v>1</v>
      </c>
      <c r="D125" s="31" t="s">
        <v>4034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2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>SUM(F125,L125)</f>
        <v>1</v>
      </c>
      <c r="N125" s="31"/>
      <c r="O125" s="31"/>
      <c r="P125" s="32">
        <f ca="1">SUM(INDIRECT(GLOBAL_VAR[TABLENAME]&amp;"[@a"&amp;$1:$1-1&amp;"]"),INDIRECT(GLOBAL_VAR[TABLENAME]&amp;"[@c"&amp;$1:$1-1&amp;"]"))</f>
        <v>1</v>
      </c>
      <c r="Q125" s="33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194</v>
      </c>
      <c r="C126" s="31">
        <v>2</v>
      </c>
      <c r="D126" s="31" t="s">
        <v>168</v>
      </c>
      <c r="E126" s="31">
        <f ca="1">IF(GLOBAL[[#This Row],[b12]]="",GLOBAL[[#This Row],[a6]],GLOBAL[[#This Row],[b12]])</f>
        <v>2</v>
      </c>
      <c r="F126" s="32">
        <f>GLOBAL[[#This Row],[AWAL]]</f>
        <v>2</v>
      </c>
      <c r="G126" s="31"/>
      <c r="H126" s="31"/>
      <c r="I126" s="31" t="str">
        <f>IF(GLOBAL[[#This Row],[/MASUK]]="","",SUMIF(Table6[NB BM_C_QTY+F],GLOBAL[POINTER],Table6[C]))</f>
        <v/>
      </c>
      <c r="J126" s="102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>SUM(F126,L126)</f>
        <v>2</v>
      </c>
      <c r="N126" s="31"/>
      <c r="O126" s="31"/>
      <c r="P126" s="32">
        <f ca="1">SUM(INDIRECT(GLOBAL_VAR[TABLENAME]&amp;"[@a"&amp;$1:$1-1&amp;"]"),INDIRECT(GLOBAL_VAR[TABLENAME]&amp;"[@c"&amp;$1:$1-1&amp;"]"))</f>
        <v>2</v>
      </c>
      <c r="Q126" s="33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2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2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2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4209</v>
      </c>
      <c r="C127" s="31">
        <v>6</v>
      </c>
      <c r="D127" s="31" t="s">
        <v>2042</v>
      </c>
      <c r="E127" s="31">
        <f ca="1">IF(GLOBAL[[#This Row],[b12]]="",GLOBAL[[#This Row],[a6]],GLOBAL[[#This Row],[b12]])</f>
        <v>6</v>
      </c>
      <c r="F127" s="32">
        <f>GLOBAL[[#This Row],[AWAL]]</f>
        <v>6</v>
      </c>
      <c r="G127" s="31"/>
      <c r="H127" s="31"/>
      <c r="I127" s="31" t="str">
        <f>IF(GLOBAL[[#This Row],[/MASUK]]="","",SUMIF(Table6[NB BM_C_QTY+F],GLOBAL[POINTER],Table6[C]))</f>
        <v/>
      </c>
      <c r="J127" s="102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>SUM(F127,L127)</f>
        <v>6</v>
      </c>
      <c r="N127" s="31"/>
      <c r="O127" s="31"/>
      <c r="P127" s="32">
        <f ca="1">SUM(INDIRECT(GLOBAL_VAR[TABLENAME]&amp;"[@a"&amp;$1:$1-1&amp;"]"),INDIRECT(GLOBAL_VAR[TABLENAME]&amp;"[@c"&amp;$1:$1-1&amp;"]"))</f>
        <v>6</v>
      </c>
      <c r="Q127" s="33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6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6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6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>
        <f ca="1">IF(GLOBAL[[#This Row],[TT]]&lt;1,"",ROW()-2)</f>
        <v>126</v>
      </c>
      <c r="B128" s="33" t="s">
        <v>196</v>
      </c>
      <c r="C128" s="31">
        <v>6</v>
      </c>
      <c r="D128" s="31" t="s">
        <v>2701</v>
      </c>
      <c r="E128" s="31">
        <f ca="1">IF(GLOBAL[[#This Row],[b12]]="",GLOBAL[[#This Row],[a6]],GLOBAL[[#This Row],[b12]])</f>
        <v>6</v>
      </c>
      <c r="F128" s="32">
        <f>GLOBAL[[#This Row],[AWAL]]</f>
        <v>6</v>
      </c>
      <c r="G128" s="31"/>
      <c r="H128" s="31"/>
      <c r="I128" s="31" t="str">
        <f>IF(GLOBAL[[#This Row],[/MASUK]]="","",SUMIF(Table6[NB BM_C_QTY+F],GLOBAL[POINTER],Table6[C]))</f>
        <v/>
      </c>
      <c r="J128" s="102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>SUM(F128,L128)</f>
        <v>6</v>
      </c>
      <c r="N128" s="31"/>
      <c r="O128" s="31"/>
      <c r="P128" s="32">
        <f ca="1">SUM(INDIRECT(GLOBAL_VAR[TABLENAME]&amp;"[@a"&amp;$1:$1-1&amp;"]"),INDIRECT(GLOBAL_VAR[TABLENAME]&amp;"[@c"&amp;$1:$1-1&amp;"]"))</f>
        <v>6</v>
      </c>
      <c r="Q128" s="33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6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6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6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197</v>
      </c>
      <c r="C129" s="31">
        <v>6</v>
      </c>
      <c r="D129" s="31" t="s">
        <v>45</v>
      </c>
      <c r="E129" s="31">
        <f ca="1">IF(GLOBAL[[#This Row],[b12]]="",GLOBAL[[#This Row],[a6]],GLOBAL[[#This Row],[b12]])</f>
        <v>6</v>
      </c>
      <c r="F129" s="32">
        <f>GLOBAL[[#This Row],[AWAL]]</f>
        <v>6</v>
      </c>
      <c r="G129" s="31"/>
      <c r="H129" s="31"/>
      <c r="I129" s="31" t="str">
        <f>IF(GLOBAL[[#This Row],[/MASUK]]="","",SUMIF(Table6[NB BM_C_QTY+F],GLOBAL[POINTER],Table6[C]))</f>
        <v/>
      </c>
      <c r="J129" s="102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>SUM(F129,L129)</f>
        <v>6</v>
      </c>
      <c r="N129" s="31"/>
      <c r="O129" s="31"/>
      <c r="P129" s="32">
        <f ca="1">SUM(INDIRECT(GLOBAL_VAR[TABLENAME]&amp;"[@a"&amp;$1:$1-1&amp;"]"),INDIRECT(GLOBAL_VAR[TABLENAME]&amp;"[@c"&amp;$1:$1-1&amp;"]"))</f>
        <v>6</v>
      </c>
      <c r="Q129" s="33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6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6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6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>
        <f ca="1">IF(GLOBAL[[#This Row],[TT]]&lt;1,"",ROW()-2)</f>
        <v>128</v>
      </c>
      <c r="B130" s="33" t="s">
        <v>198</v>
      </c>
      <c r="C130" s="31">
        <v>4</v>
      </c>
      <c r="D130" s="31" t="s">
        <v>168</v>
      </c>
      <c r="E130" s="31">
        <f ca="1">IF(GLOBAL[[#This Row],[b12]]="",GLOBAL[[#This Row],[a6]],GLOBAL[[#This Row],[b12]])</f>
        <v>4</v>
      </c>
      <c r="F130" s="32">
        <f>GLOBAL[[#This Row],[AWAL]]</f>
        <v>4</v>
      </c>
      <c r="G130" s="31"/>
      <c r="H130" s="31"/>
      <c r="I130" s="31" t="str">
        <f>IF(GLOBAL[[#This Row],[/MASUK]]="","",SUMIF(Table6[NB BM_C_QTY+F],GLOBAL[POINTER],Table6[C]))</f>
        <v/>
      </c>
      <c r="J130" s="102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>SUM(F130,L130)</f>
        <v>4</v>
      </c>
      <c r="N130" s="31"/>
      <c r="O130" s="31"/>
      <c r="P130" s="32">
        <f ca="1">SUM(INDIRECT(GLOBAL_VAR[TABLENAME]&amp;"[@a"&amp;$1:$1-1&amp;"]"),INDIRECT(GLOBAL_VAR[TABLENAME]&amp;"[@c"&amp;$1:$1-1&amp;"]"))</f>
        <v>4</v>
      </c>
      <c r="Q130" s="33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4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4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4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>
        <f ca="1">IF(GLOBAL[[#This Row],[TT]]&lt;1,"",ROW()-2)</f>
        <v>129</v>
      </c>
      <c r="B131" s="33" t="s">
        <v>199</v>
      </c>
      <c r="C131" s="31">
        <v>2</v>
      </c>
      <c r="D131" s="31" t="s">
        <v>11</v>
      </c>
      <c r="E131" s="31">
        <f ca="1">IF(GLOBAL[[#This Row],[b12]]="",GLOBAL[[#This Row],[a6]],GLOBAL[[#This Row],[b12]])</f>
        <v>2</v>
      </c>
      <c r="F131" s="32">
        <f>GLOBAL[[#This Row],[AWAL]]</f>
        <v>2</v>
      </c>
      <c r="G131" s="31"/>
      <c r="H131" s="31"/>
      <c r="I131" s="31" t="str">
        <f>IF(GLOBAL[[#This Row],[/MASUK]]="","",SUMIF(Table6[NB BM_C_QTY+F],GLOBAL[POINTER],Table6[C]))</f>
        <v/>
      </c>
      <c r="J131" s="102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>SUM(F131,L131)</f>
        <v>2</v>
      </c>
      <c r="N131" s="31"/>
      <c r="O131" s="31"/>
      <c r="P131" s="32">
        <f ca="1">SUM(INDIRECT(GLOBAL_VAR[TABLENAME]&amp;"[@a"&amp;$1:$1-1&amp;"]"),INDIRECT(GLOBAL_VAR[TABLENAME]&amp;"[@c"&amp;$1:$1-1&amp;"]"))</f>
        <v>2</v>
      </c>
      <c r="Q131" s="33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2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2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2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200</v>
      </c>
      <c r="C132" s="31">
        <v>1</v>
      </c>
      <c r="D132" s="31" t="s">
        <v>201</v>
      </c>
      <c r="E132" s="31">
        <f ca="1">IF(GLOBAL[[#This Row],[b12]]="",GLOBAL[[#This Row],[a6]],GLOBAL[[#This Row],[b12]])</f>
        <v>1</v>
      </c>
      <c r="F132" s="32">
        <f>GLOBAL[[#This Row],[AWAL]]</f>
        <v>1</v>
      </c>
      <c r="G132" s="31"/>
      <c r="H132" s="31"/>
      <c r="I132" s="31" t="str">
        <f>IF(GLOBAL[[#This Row],[/MASUK]]="","",SUMIF(Table6[NB BM_C_QTY+F],GLOBAL[POINTER],Table6[C]))</f>
        <v/>
      </c>
      <c r="J132" s="102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>SUM(F132,L132)</f>
        <v>1</v>
      </c>
      <c r="N132" s="31"/>
      <c r="O132" s="31"/>
      <c r="P132" s="32">
        <f ca="1">SUM(INDIRECT(GLOBAL_VAR[TABLENAME]&amp;"[@a"&amp;$1:$1-1&amp;"]"),INDIRECT(GLOBAL_VAR[TABLENAME]&amp;"[@c"&amp;$1:$1-1&amp;"]"))</f>
        <v>1</v>
      </c>
      <c r="Q132" s="33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1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1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1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202</v>
      </c>
      <c r="C133" s="31">
        <v>1</v>
      </c>
      <c r="D133" s="31" t="s">
        <v>166</v>
      </c>
      <c r="E133" s="31">
        <f ca="1">IF(GLOBAL[[#This Row],[b12]]="",GLOBAL[[#This Row],[a6]],GLOBAL[[#This Row],[b12]])</f>
        <v>1</v>
      </c>
      <c r="F133" s="32">
        <f>GLOBAL[[#This Row],[AWAL]]</f>
        <v>1</v>
      </c>
      <c r="G133" s="31"/>
      <c r="H133" s="31"/>
      <c r="I133" s="31" t="str">
        <f>IF(GLOBAL[[#This Row],[/MASUK]]="","",SUMIF(Table6[NB BM_C_QTY+F],GLOBAL[POINTER],Table6[C]))</f>
        <v/>
      </c>
      <c r="J133" s="102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>SUM(F133,L133)</f>
        <v>1</v>
      </c>
      <c r="N133" s="31"/>
      <c r="O133" s="31"/>
      <c r="P133" s="32">
        <f ca="1">SUM(INDIRECT(GLOBAL_VAR[TABLENAME]&amp;"[@a"&amp;$1:$1-1&amp;"]"),INDIRECT(GLOBAL_VAR[TABLENAME]&amp;"[@c"&amp;$1:$1-1&amp;"]"))</f>
        <v>1</v>
      </c>
      <c r="Q133" s="33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1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1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1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 t="str">
        <f ca="1">IF(GLOBAL[[#This Row],[TT]]&lt;1,"",ROW()-2)</f>
        <v/>
      </c>
      <c r="B134" s="33" t="s">
        <v>203</v>
      </c>
      <c r="C134" s="31">
        <v>0</v>
      </c>
      <c r="D134" s="31" t="s">
        <v>185</v>
      </c>
      <c r="E134" s="31">
        <f ca="1">IF(GLOBAL[[#This Row],[b12]]="",GLOBAL[[#This Row],[a6]],GLOBAL[[#This Row],[b12]])</f>
        <v>0</v>
      </c>
      <c r="F134" s="32">
        <f>GLOBAL[[#This Row],[AWAL]]</f>
        <v>0</v>
      </c>
      <c r="G134" s="31"/>
      <c r="H134" s="31"/>
      <c r="I134" s="31" t="str">
        <f>IF(GLOBAL[[#This Row],[/MASUK]]="","",SUMIF(Table6[NB BM_C_QTY+F],GLOBAL[POINTER],Table6[C]))</f>
        <v/>
      </c>
      <c r="J134" s="102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>SUM(F134,L134)</f>
        <v>0</v>
      </c>
      <c r="N134" s="31"/>
      <c r="O134" s="31"/>
      <c r="P134" s="32">
        <f ca="1">SUM(INDIRECT(GLOBAL_VAR[TABLENAME]&amp;"[@a"&amp;$1:$1-1&amp;"]"),INDIRECT(GLOBAL_VAR[TABLENAME]&amp;"[@c"&amp;$1:$1-1&amp;"]"))</f>
        <v>0</v>
      </c>
      <c r="Q134" s="33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0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0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0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204</v>
      </c>
      <c r="C135" s="31">
        <v>18</v>
      </c>
      <c r="D135" s="31" t="s">
        <v>40</v>
      </c>
      <c r="E135" s="31">
        <f ca="1">IF(GLOBAL[[#This Row],[b12]]="",GLOBAL[[#This Row],[a6]],GLOBAL[[#This Row],[b12]])</f>
        <v>18</v>
      </c>
      <c r="F135" s="32">
        <f>GLOBAL[[#This Row],[AWAL]]</f>
        <v>18</v>
      </c>
      <c r="G135" s="31"/>
      <c r="H135" s="31"/>
      <c r="I135" s="31" t="str">
        <f>IF(GLOBAL[[#This Row],[/MASUK]]="","",SUMIF(Table6[NB BM_C_QTY+F],GLOBAL[POINTER],Table6[C]))</f>
        <v/>
      </c>
      <c r="J135" s="102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>SUM(F135,L135)</f>
        <v>18</v>
      </c>
      <c r="N135" s="31"/>
      <c r="O135" s="31"/>
      <c r="P135" s="32">
        <f ca="1">SUM(INDIRECT(GLOBAL_VAR[TABLENAME]&amp;"[@a"&amp;$1:$1-1&amp;"]"),INDIRECT(GLOBAL_VAR[TABLENAME]&amp;"[@c"&amp;$1:$1-1&amp;"]"))</f>
        <v>18</v>
      </c>
      <c r="Q135" s="33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18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18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18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>
        <f ca="1">IF(GLOBAL[[#This Row],[TT]]&lt;1,"",ROW()-2)</f>
        <v>134</v>
      </c>
      <c r="B136" s="33" t="s">
        <v>205</v>
      </c>
      <c r="C136" s="31">
        <v>1</v>
      </c>
      <c r="D136" s="31" t="s">
        <v>206</v>
      </c>
      <c r="E136" s="31">
        <f ca="1">IF(GLOBAL[[#This Row],[b12]]="",GLOBAL[[#This Row],[a6]],GLOBAL[[#This Row],[b12]])</f>
        <v>1</v>
      </c>
      <c r="F136" s="32">
        <f>GLOBAL[[#This Row],[AWAL]]</f>
        <v>1</v>
      </c>
      <c r="G136" s="31"/>
      <c r="H136" s="31"/>
      <c r="I136" s="31" t="str">
        <f>IF(GLOBAL[[#This Row],[/MASUK]]="","",SUMIF(Table6[NB BM_C_QTY+F],GLOBAL[POINTER],Table6[C]))</f>
        <v/>
      </c>
      <c r="J136" s="102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>SUM(F136,L136)</f>
        <v>1</v>
      </c>
      <c r="N136" s="31"/>
      <c r="O136" s="31"/>
      <c r="P136" s="32">
        <f ca="1">SUM(INDIRECT(GLOBAL_VAR[TABLENAME]&amp;"[@a"&amp;$1:$1-1&amp;"]"),INDIRECT(GLOBAL_VAR[TABLENAME]&amp;"[@c"&amp;$1:$1-1&amp;"]"))</f>
        <v>1</v>
      </c>
      <c r="Q136" s="33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1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1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1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>
        <f ca="1">IF(GLOBAL[[#This Row],[TT]]&lt;1,"",ROW()-2)</f>
        <v>135</v>
      </c>
      <c r="B137" s="33" t="s">
        <v>207</v>
      </c>
      <c r="C137" s="31">
        <v>2</v>
      </c>
      <c r="D137" s="31" t="s">
        <v>180</v>
      </c>
      <c r="E137" s="31">
        <f ca="1">IF(GLOBAL[[#This Row],[b12]]="",GLOBAL[[#This Row],[a6]],GLOBAL[[#This Row],[b12]])</f>
        <v>2</v>
      </c>
      <c r="F137" s="32">
        <f>GLOBAL[[#This Row],[AWAL]]</f>
        <v>2</v>
      </c>
      <c r="G137" s="31"/>
      <c r="H137" s="31"/>
      <c r="I137" s="31" t="str">
        <f>IF(GLOBAL[[#This Row],[/MASUK]]="","",SUMIF(Table6[NB BM_C_QTY+F],GLOBAL[POINTER],Table6[C]))</f>
        <v/>
      </c>
      <c r="J137" s="102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>SUM(F137,L137)</f>
        <v>2</v>
      </c>
      <c r="N137" s="31"/>
      <c r="O137" s="31"/>
      <c r="P137" s="32">
        <f ca="1">SUM(INDIRECT(GLOBAL_VAR[TABLENAME]&amp;"[@a"&amp;$1:$1-1&amp;"]"),INDIRECT(GLOBAL_VAR[TABLENAME]&amp;"[@c"&amp;$1:$1-1&amp;"]"))</f>
        <v>2</v>
      </c>
      <c r="Q137" s="33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2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2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2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208</v>
      </c>
      <c r="C138" s="31">
        <v>3</v>
      </c>
      <c r="D138" s="31" t="s">
        <v>209</v>
      </c>
      <c r="E138" s="31">
        <f ca="1">IF(GLOBAL[[#This Row],[b12]]="",GLOBAL[[#This Row],[a6]],GLOBAL[[#This Row],[b12]])</f>
        <v>3</v>
      </c>
      <c r="F138" s="32">
        <f>GLOBAL[[#This Row],[AWAL]]</f>
        <v>3</v>
      </c>
      <c r="G138" s="31"/>
      <c r="H138" s="31"/>
      <c r="I138" s="31" t="str">
        <f>IF(GLOBAL[[#This Row],[/MASUK]]="","",SUMIF(Table6[NB BM_C_QTY+F],GLOBAL[POINTER],Table6[C]))</f>
        <v/>
      </c>
      <c r="J138" s="102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>SUM(F138,L138)</f>
        <v>3</v>
      </c>
      <c r="N138" s="31"/>
      <c r="O138" s="31"/>
      <c r="P138" s="32">
        <f ca="1">SUM(INDIRECT(GLOBAL_VAR[TABLENAME]&amp;"[@a"&amp;$1:$1-1&amp;"]"),INDIRECT(GLOBAL_VAR[TABLENAME]&amp;"[@c"&amp;$1:$1-1&amp;"]"))</f>
        <v>3</v>
      </c>
      <c r="Q138" s="33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3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3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3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 t="str">
        <f ca="1">IF(GLOBAL[[#This Row],[TT]]&lt;1,"",ROW()-2)</f>
        <v/>
      </c>
      <c r="B139" s="33" t="s">
        <v>210</v>
      </c>
      <c r="C139" s="31">
        <v>0</v>
      </c>
      <c r="D139" s="31" t="s">
        <v>185</v>
      </c>
      <c r="E139" s="31">
        <f ca="1">IF(GLOBAL[[#This Row],[b12]]="",GLOBAL[[#This Row],[a6]],GLOBAL[[#This Row],[b12]])</f>
        <v>0</v>
      </c>
      <c r="F139" s="32">
        <f>GLOBAL[[#This Row],[AWAL]]</f>
        <v>0</v>
      </c>
      <c r="G139" s="31"/>
      <c r="H139" s="31"/>
      <c r="I139" s="31" t="str">
        <f>IF(GLOBAL[[#This Row],[/MASUK]]="","",SUMIF(Table6[NB BM_C_QTY+F],GLOBAL[POINTER],Table6[C]))</f>
        <v/>
      </c>
      <c r="J139" s="102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>SUM(F139,L139)</f>
        <v>0</v>
      </c>
      <c r="N139" s="31"/>
      <c r="O139" s="31"/>
      <c r="P139" s="32">
        <f ca="1">SUM(INDIRECT(GLOBAL_VAR[TABLENAME]&amp;"[@a"&amp;$1:$1-1&amp;"]"),INDIRECT(GLOBAL_VAR[TABLENAME]&amp;"[@c"&amp;$1:$1-1&amp;"]"))</f>
        <v>0</v>
      </c>
      <c r="Q139" s="33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0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0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0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 t="str">
        <f ca="1">IF(GLOBAL[[#This Row],[TT]]&lt;1,"",ROW()-2)</f>
        <v/>
      </c>
      <c r="B140" s="33" t="s">
        <v>211</v>
      </c>
      <c r="C140" s="31">
        <v>0</v>
      </c>
      <c r="D140" s="31" t="s">
        <v>168</v>
      </c>
      <c r="E140" s="31">
        <f ca="1">IF(GLOBAL[[#This Row],[b12]]="",GLOBAL[[#This Row],[a6]],GLOBAL[[#This Row],[b12]])</f>
        <v>0</v>
      </c>
      <c r="F140" s="32">
        <f>GLOBAL[[#This Row],[AWAL]]</f>
        <v>0</v>
      </c>
      <c r="G140" s="31"/>
      <c r="H140" s="31"/>
      <c r="I140" s="31" t="str">
        <f>IF(GLOBAL[[#This Row],[/MASUK]]="","",SUMIF(Table6[NB BM_C_QTY+F],GLOBAL[POINTER],Table6[C]))</f>
        <v/>
      </c>
      <c r="J140" s="102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>SUM(F140,L140)</f>
        <v>0</v>
      </c>
      <c r="N140" s="31"/>
      <c r="O140" s="31"/>
      <c r="P140" s="32">
        <f ca="1">SUM(INDIRECT(GLOBAL_VAR[TABLENAME]&amp;"[@a"&amp;$1:$1-1&amp;"]"),INDIRECT(GLOBAL_VAR[TABLENAME]&amp;"[@c"&amp;$1:$1-1&amp;"]"))</f>
        <v>0</v>
      </c>
      <c r="Q140" s="33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0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0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0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asahandms0303648boxuntana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212</v>
      </c>
      <c r="C141" s="31">
        <v>13</v>
      </c>
      <c r="D141" s="31" t="s">
        <v>185</v>
      </c>
      <c r="E141" s="31">
        <f ca="1">IF(GLOBAL[[#This Row],[b12]]="",GLOBAL[[#This Row],[a6]],GLOBAL[[#This Row],[b12]])</f>
        <v>13</v>
      </c>
      <c r="F141" s="32">
        <f>GLOBAL[[#This Row],[AWAL]]</f>
        <v>13</v>
      </c>
      <c r="G141" s="31"/>
      <c r="H141" s="31"/>
      <c r="I141" s="31" t="str">
        <f>IF(GLOBAL[[#This Row],[/MASUK]]="","",SUMIF(Table6[NB BM_C_QTY+F],GLOBAL[POINTER],Table6[C]))</f>
        <v/>
      </c>
      <c r="J141" s="102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>SUM(F141,L141)</f>
        <v>13</v>
      </c>
      <c r="N141" s="31"/>
      <c r="O141" s="31"/>
      <c r="P141" s="32">
        <f ca="1">SUM(INDIRECT(GLOBAL_VAR[TABLENAME]&amp;"[@a"&amp;$1:$1-1&amp;"]"),INDIRECT(GLOBAL_VAR[TABLENAME]&amp;"[@c"&amp;$1:$1-1&amp;"]"))</f>
        <v>13</v>
      </c>
      <c r="Q141" s="33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13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13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13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>
        <f ca="1">IF(GLOBAL[[#This Row],[TT]]&lt;1,"",ROW()-2)</f>
        <v>140</v>
      </c>
      <c r="B142" s="33" t="s">
        <v>213</v>
      </c>
      <c r="C142" s="31">
        <v>13</v>
      </c>
      <c r="D142" s="31" t="s">
        <v>214</v>
      </c>
      <c r="E142" s="31">
        <f ca="1">IF(GLOBAL[[#This Row],[b12]]="",GLOBAL[[#This Row],[a6]],GLOBAL[[#This Row],[b12]])</f>
        <v>13</v>
      </c>
      <c r="F142" s="32">
        <f>GLOBAL[[#This Row],[AWAL]]</f>
        <v>13</v>
      </c>
      <c r="G142" s="31"/>
      <c r="H142" s="31"/>
      <c r="I142" s="31" t="str">
        <f>IF(GLOBAL[[#This Row],[/MASUK]]="","",SUMIF(Table6[NB BM_C_QTY+F],GLOBAL[POINTER],Table6[C]))</f>
        <v/>
      </c>
      <c r="J142" s="102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>SUM(F142,L142)</f>
        <v>13</v>
      </c>
      <c r="N142" s="31"/>
      <c r="O142" s="31"/>
      <c r="P142" s="32">
        <f ca="1">SUM(INDIRECT(GLOBAL_VAR[TABLENAME]&amp;"[@a"&amp;$1:$1-1&amp;"]"),INDIRECT(GLOBAL_VAR[TABLENAME]&amp;"[@c"&amp;$1:$1-1&amp;"]"))</f>
        <v>13</v>
      </c>
      <c r="Q142" s="33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13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13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13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 t="str">
        <f ca="1">IF(GLOBAL[[#This Row],[TT]]&lt;1,"",ROW()-2)</f>
        <v/>
      </c>
      <c r="B143" s="33" t="s">
        <v>215</v>
      </c>
      <c r="C143" s="31">
        <v>0</v>
      </c>
      <c r="D143" s="31" t="s">
        <v>216</v>
      </c>
      <c r="E143" s="31">
        <f ca="1">IF(GLOBAL[[#This Row],[b12]]="",GLOBAL[[#This Row],[a6]],GLOBAL[[#This Row],[b12]])</f>
        <v>0</v>
      </c>
      <c r="F143" s="32">
        <f>GLOBAL[[#This Row],[AWAL]]</f>
        <v>0</v>
      </c>
      <c r="G143" s="31"/>
      <c r="H143" s="31"/>
      <c r="I143" s="31" t="str">
        <f>IF(GLOBAL[[#This Row],[/MASUK]]="","",SUMIF(Table6[NB BM_C_QTY+F],GLOBAL[POINTER],Table6[C]))</f>
        <v/>
      </c>
      <c r="J143" s="102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>SUM(F143,L143)</f>
        <v>0</v>
      </c>
      <c r="N143" s="31"/>
      <c r="O143" s="31"/>
      <c r="P143" s="32">
        <f ca="1">SUM(INDIRECT(GLOBAL_VAR[TABLENAME]&amp;"[@a"&amp;$1:$1-1&amp;"]"),INDIRECT(GLOBAL_VAR[TABLENAME]&amp;"[@c"&amp;$1:$1-1&amp;"]"))</f>
        <v>0</v>
      </c>
      <c r="Q143" s="33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0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0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0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 t="str">
        <f ca="1">IF(GLOBAL[[#This Row],[TT]]&lt;1,"",ROW()-2)</f>
        <v/>
      </c>
      <c r="B144" s="33" t="s">
        <v>217</v>
      </c>
      <c r="C144" s="31">
        <v>0</v>
      </c>
      <c r="D144" s="31" t="s">
        <v>218</v>
      </c>
      <c r="E144" s="31">
        <f ca="1">IF(GLOBAL[[#This Row],[b12]]="",GLOBAL[[#This Row],[a6]],GLOBAL[[#This Row],[b12]])</f>
        <v>0</v>
      </c>
      <c r="F144" s="32">
        <f>GLOBAL[[#This Row],[AWAL]]</f>
        <v>0</v>
      </c>
      <c r="G144" s="31"/>
      <c r="H144" s="31"/>
      <c r="I144" s="31" t="str">
        <f>IF(GLOBAL[[#This Row],[/MASUK]]="","",SUMIF(Table6[NB BM_C_QTY+F],GLOBAL[POINTER],Table6[C]))</f>
        <v/>
      </c>
      <c r="J144" s="102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>SUM(F144,L144)</f>
        <v>0</v>
      </c>
      <c r="N144" s="31"/>
      <c r="O144" s="31"/>
      <c r="P144" s="32">
        <f ca="1">SUM(INDIRECT(GLOBAL_VAR[TABLENAME]&amp;"[@a"&amp;$1:$1-1&amp;"]"),INDIRECT(GLOBAL_VAR[TABLENAME]&amp;"[@c"&amp;$1:$1-1&amp;"]"))</f>
        <v>0</v>
      </c>
      <c r="Q144" s="33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0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0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0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219</v>
      </c>
      <c r="C145" s="31">
        <v>3</v>
      </c>
      <c r="D145" s="31" t="s">
        <v>107</v>
      </c>
      <c r="E145" s="31">
        <f ca="1">IF(GLOBAL[[#This Row],[b12]]="",GLOBAL[[#This Row],[a6]],GLOBAL[[#This Row],[b12]])</f>
        <v>3</v>
      </c>
      <c r="F145" s="32">
        <f>GLOBAL[[#This Row],[AWAL]]</f>
        <v>3</v>
      </c>
      <c r="G145" s="31"/>
      <c r="H145" s="31"/>
      <c r="I145" s="31" t="str">
        <f>IF(GLOBAL[[#This Row],[/MASUK]]="","",SUMIF(Table6[NB BM_C_QTY+F],GLOBAL[POINTER],Table6[C]))</f>
        <v/>
      </c>
      <c r="J145" s="102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>SUM(F145,L145)</f>
        <v>3</v>
      </c>
      <c r="N145" s="31"/>
      <c r="O145" s="31"/>
      <c r="P145" s="32">
        <f ca="1">SUM(INDIRECT(GLOBAL_VAR[TABLENAME]&amp;"[@a"&amp;$1:$1-1&amp;"]"),INDIRECT(GLOBAL_VAR[TABLENAME]&amp;"[@c"&amp;$1:$1-1&amp;"]"))</f>
        <v>3</v>
      </c>
      <c r="Q145" s="33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3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3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3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 t="str">
        <f ca="1">IF(GLOBAL[[#This Row],[TT]]&lt;1,"",ROW()-2)</f>
        <v/>
      </c>
      <c r="B146" s="33" t="s">
        <v>220</v>
      </c>
      <c r="C146" s="31">
        <v>0</v>
      </c>
      <c r="D146" s="31" t="s">
        <v>221</v>
      </c>
      <c r="E146" s="31">
        <f ca="1">IF(GLOBAL[[#This Row],[b12]]="",GLOBAL[[#This Row],[a6]],GLOBAL[[#This Row],[b12]])</f>
        <v>0</v>
      </c>
      <c r="F146" s="32">
        <f>GLOBAL[[#This Row],[AWAL]]</f>
        <v>0</v>
      </c>
      <c r="G146" s="31"/>
      <c r="H146" s="31"/>
      <c r="I146" s="31" t="str">
        <f>IF(GLOBAL[[#This Row],[/MASUK]]="","",SUMIF(Table6[NB BM_C_QTY+F],GLOBAL[POINTER],Table6[C]))</f>
        <v/>
      </c>
      <c r="J146" s="102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>SUM(F146,L146)</f>
        <v>0</v>
      </c>
      <c r="N146" s="31"/>
      <c r="O146" s="31"/>
      <c r="P146" s="32">
        <f ca="1">SUM(INDIRECT(GLOBAL_VAR[TABLENAME]&amp;"[@a"&amp;$1:$1-1&amp;"]"),INDIRECT(GLOBAL_VAR[TABLENAME]&amp;"[@c"&amp;$1:$1-1&amp;"]"))</f>
        <v>0</v>
      </c>
      <c r="Q146" s="33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0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0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0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>
        <f ca="1">IF(GLOBAL[[#This Row],[TT]]&lt;1,"",ROW()-2)</f>
        <v>145</v>
      </c>
      <c r="B147" s="33" t="s">
        <v>222</v>
      </c>
      <c r="C147" s="31">
        <v>1</v>
      </c>
      <c r="D147" s="31" t="s">
        <v>61</v>
      </c>
      <c r="E147" s="31">
        <f ca="1">IF(GLOBAL[[#This Row],[b12]]="",GLOBAL[[#This Row],[a6]],GLOBAL[[#This Row],[b12]])</f>
        <v>1</v>
      </c>
      <c r="F147" s="32">
        <f>GLOBAL[[#This Row],[AWAL]]</f>
        <v>1</v>
      </c>
      <c r="G147" s="31"/>
      <c r="H147" s="31"/>
      <c r="I147" s="31" t="str">
        <f>IF(GLOBAL[[#This Row],[/MASUK]]="","",SUMIF(Table6[NB BM_C_QTY+F],GLOBAL[POINTER],Table6[C]))</f>
        <v/>
      </c>
      <c r="J147" s="102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>SUM(F147,L147)</f>
        <v>1</v>
      </c>
      <c r="N147" s="31"/>
      <c r="O147" s="31"/>
      <c r="P147" s="32">
        <f ca="1">SUM(INDIRECT(GLOBAL_VAR[TABLENAME]&amp;"[@a"&amp;$1:$1-1&amp;"]"),INDIRECT(GLOBAL_VAR[TABLENAME]&amp;"[@c"&amp;$1:$1-1&amp;"]"))</f>
        <v>1</v>
      </c>
      <c r="Q147" s="33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1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1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1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>
        <f ca="1">IF(GLOBAL[[#This Row],[TT]]&lt;1,"",ROW()-2)</f>
        <v>146</v>
      </c>
      <c r="B148" s="33" t="s">
        <v>223</v>
      </c>
      <c r="C148" s="31">
        <v>1</v>
      </c>
      <c r="D148" s="31" t="s">
        <v>224</v>
      </c>
      <c r="E148" s="31">
        <f ca="1">IF(GLOBAL[[#This Row],[b12]]="",GLOBAL[[#This Row],[a6]],GLOBAL[[#This Row],[b12]])</f>
        <v>1</v>
      </c>
      <c r="F148" s="32">
        <f>GLOBAL[[#This Row],[AWAL]]</f>
        <v>1</v>
      </c>
      <c r="G148" s="31"/>
      <c r="H148" s="31"/>
      <c r="I148" s="31" t="str">
        <f>IF(GLOBAL[[#This Row],[/MASUK]]="","",SUMIF(Table6[NB BM_C_QTY+F],GLOBAL[POINTER],Table6[C]))</f>
        <v/>
      </c>
      <c r="J148" s="102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>SUM(F148,L148)</f>
        <v>1</v>
      </c>
      <c r="N148" s="31"/>
      <c r="O148" s="31"/>
      <c r="P148" s="32">
        <f ca="1">SUM(INDIRECT(GLOBAL_VAR[TABLENAME]&amp;"[@a"&amp;$1:$1-1&amp;"]"),INDIRECT(GLOBAL_VAR[TABLENAME]&amp;"[@c"&amp;$1:$1-1&amp;"]"))</f>
        <v>1</v>
      </c>
      <c r="Q148" s="33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1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1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1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>
        <f ca="1">IF(GLOBAL[[#This Row],[TT]]&lt;1,"",ROW()-2)</f>
        <v>147</v>
      </c>
      <c r="B149" s="33" t="s">
        <v>225</v>
      </c>
      <c r="C149" s="31">
        <v>1</v>
      </c>
      <c r="D149" s="31" t="s">
        <v>168</v>
      </c>
      <c r="E149" s="31">
        <f ca="1">IF(GLOBAL[[#This Row],[b12]]="",GLOBAL[[#This Row],[a6]],GLOBAL[[#This Row],[b12]])</f>
        <v>1</v>
      </c>
      <c r="F149" s="32">
        <f>GLOBAL[[#This Row],[AWAL]]</f>
        <v>1</v>
      </c>
      <c r="G149" s="31"/>
      <c r="H149" s="31"/>
      <c r="I149" s="31" t="str">
        <f>IF(GLOBAL[[#This Row],[/MASUK]]="","",SUMIF(Table6[NB BM_C_QTY+F],GLOBAL[POINTER],Table6[C]))</f>
        <v/>
      </c>
      <c r="J149" s="102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>SUM(F149,L149)</f>
        <v>1</v>
      </c>
      <c r="N149" s="31"/>
      <c r="O149" s="31"/>
      <c r="P149" s="32">
        <f ca="1">SUM(INDIRECT(GLOBAL_VAR[TABLENAME]&amp;"[@a"&amp;$1:$1-1&amp;"]"),INDIRECT(GLOBAL_VAR[TABLENAME]&amp;"[@c"&amp;$1:$1-1&amp;"]"))</f>
        <v>1</v>
      </c>
      <c r="Q149" s="33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1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1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1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226</v>
      </c>
      <c r="C150" s="31">
        <v>2</v>
      </c>
      <c r="D150" s="31" t="s">
        <v>40</v>
      </c>
      <c r="E150" s="31">
        <f ca="1">IF(GLOBAL[[#This Row],[b12]]="",GLOBAL[[#This Row],[a6]],GLOBAL[[#This Row],[b12]])</f>
        <v>2</v>
      </c>
      <c r="F150" s="32">
        <f>GLOBAL[[#This Row],[AWAL]]</f>
        <v>2</v>
      </c>
      <c r="G150" s="31"/>
      <c r="H150" s="31"/>
      <c r="I150" s="31" t="str">
        <f>IF(GLOBAL[[#This Row],[/MASUK]]="","",SUMIF(Table6[NB BM_C_QTY+F],GLOBAL[POINTER],Table6[C]))</f>
        <v/>
      </c>
      <c r="J150" s="102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>SUM(F150,L150)</f>
        <v>2</v>
      </c>
      <c r="N150" s="31"/>
      <c r="O150" s="31"/>
      <c r="P150" s="32">
        <f ca="1">SUM(INDIRECT(GLOBAL_VAR[TABLENAME]&amp;"[@a"&amp;$1:$1-1&amp;"]"),INDIRECT(GLOBAL_VAR[TABLENAME]&amp;"[@c"&amp;$1:$1-1&amp;"]"))</f>
        <v>2</v>
      </c>
      <c r="Q150" s="33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2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2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2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227</v>
      </c>
      <c r="C151" s="31">
        <v>1</v>
      </c>
      <c r="D151" s="31" t="s">
        <v>147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 t="str">
        <f>IF(GLOBAL[[#This Row],[/MASUK]]="","",SUMIF(Table6[NB BM_C_QTY+F],GLOBAL[POINTER],Table6[C]))</f>
        <v/>
      </c>
      <c r="J151" s="102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>SUM(F151,L151)</f>
        <v>1</v>
      </c>
      <c r="N151" s="31"/>
      <c r="O151" s="31"/>
      <c r="P151" s="32">
        <f ca="1">SUM(INDIRECT(GLOBAL_VAR[TABLENAME]&amp;"[@a"&amp;$1:$1-1&amp;"]"),INDIRECT(GLOBAL_VAR[TABLENAME]&amp;"[@c"&amp;$1:$1-1&amp;"]"))</f>
        <v>1</v>
      </c>
      <c r="Q151" s="33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228</v>
      </c>
      <c r="C152" s="31">
        <v>18</v>
      </c>
      <c r="D152" s="31" t="s">
        <v>229</v>
      </c>
      <c r="E152" s="31">
        <f ca="1">IF(GLOBAL[[#This Row],[b12]]="",GLOBAL[[#This Row],[a6]],GLOBAL[[#This Row],[b12]])</f>
        <v>18</v>
      </c>
      <c r="F152" s="32">
        <f>GLOBAL[[#This Row],[AWAL]]</f>
        <v>18</v>
      </c>
      <c r="G152" s="31"/>
      <c r="H152" s="31"/>
      <c r="I152" s="31" t="str">
        <f>IF(GLOBAL[[#This Row],[/MASUK]]="","",SUMIF(Table6[NB BM_C_QTY+F],GLOBAL[POINTER],Table6[C]))</f>
        <v/>
      </c>
      <c r="J152" s="102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>SUM(F152,L152)</f>
        <v>18</v>
      </c>
      <c r="N152" s="31"/>
      <c r="O152" s="31"/>
      <c r="P152" s="32">
        <f ca="1">SUM(INDIRECT(GLOBAL_VAR[TABLENAME]&amp;"[@a"&amp;$1:$1-1&amp;"]"),INDIRECT(GLOBAL_VAR[TABLENAME]&amp;"[@c"&amp;$1:$1-1&amp;"]"))</f>
        <v>18</v>
      </c>
      <c r="Q152" s="33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18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18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18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230</v>
      </c>
      <c r="C153" s="31">
        <v>3</v>
      </c>
      <c r="D153" s="31" t="s">
        <v>31</v>
      </c>
      <c r="E153" s="31">
        <f ca="1">IF(GLOBAL[[#This Row],[b12]]="",GLOBAL[[#This Row],[a6]],GLOBAL[[#This Row],[b12]])</f>
        <v>3</v>
      </c>
      <c r="F153" s="32">
        <f>GLOBAL[[#This Row],[AWAL]]</f>
        <v>3</v>
      </c>
      <c r="G153" s="31"/>
      <c r="H153" s="31"/>
      <c r="I153" s="31" t="str">
        <f>IF(GLOBAL[[#This Row],[/MASUK]]="","",SUMIF(Table6[NB BM_C_QTY+F],GLOBAL[POINTER],Table6[C]))</f>
        <v/>
      </c>
      <c r="J153" s="102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>SUM(F153,L153)</f>
        <v>3</v>
      </c>
      <c r="N153" s="31"/>
      <c r="O153" s="31"/>
      <c r="P153" s="32">
        <f ca="1">SUM(INDIRECT(GLOBAL_VAR[TABLENAME]&amp;"[@a"&amp;$1:$1-1&amp;"]"),INDIRECT(GLOBAL_VAR[TABLENAME]&amp;"[@c"&amp;$1:$1-1&amp;"]"))</f>
        <v>3</v>
      </c>
      <c r="Q153" s="33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3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3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3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231</v>
      </c>
      <c r="C154" s="31">
        <v>2</v>
      </c>
      <c r="D154" s="31" t="s">
        <v>232</v>
      </c>
      <c r="E154" s="31">
        <f ca="1">IF(GLOBAL[[#This Row],[b12]]="",GLOBAL[[#This Row],[a6]],GLOBAL[[#This Row],[b12]])</f>
        <v>2</v>
      </c>
      <c r="F154" s="32">
        <f>GLOBAL[[#This Row],[AWAL]]</f>
        <v>2</v>
      </c>
      <c r="G154" s="31"/>
      <c r="H154" s="31"/>
      <c r="I154" s="31" t="str">
        <f>IF(GLOBAL[[#This Row],[/MASUK]]="","",SUMIF(Table6[NB BM_C_QTY+F],GLOBAL[POINTER],Table6[C]))</f>
        <v/>
      </c>
      <c r="J154" s="102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>SUM(F154,L154)</f>
        <v>2</v>
      </c>
      <c r="N154" s="31"/>
      <c r="O154" s="31"/>
      <c r="P154" s="32">
        <f ca="1">SUM(INDIRECT(GLOBAL_VAR[TABLENAME]&amp;"[@a"&amp;$1:$1-1&amp;"]"),INDIRECT(GLOBAL_VAR[TABLENAME]&amp;"[@c"&amp;$1:$1-1&amp;"]"))</f>
        <v>2</v>
      </c>
      <c r="Q154" s="33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2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2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2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233</v>
      </c>
      <c r="C155" s="31">
        <v>2</v>
      </c>
      <c r="D155" s="31" t="s">
        <v>206</v>
      </c>
      <c r="E155" s="31">
        <f ca="1">IF(GLOBAL[[#This Row],[b12]]="",GLOBAL[[#This Row],[a6]],GLOBAL[[#This Row],[b12]])</f>
        <v>2</v>
      </c>
      <c r="F155" s="32">
        <f>GLOBAL[[#This Row],[AWAL]]</f>
        <v>2</v>
      </c>
      <c r="G155" s="31"/>
      <c r="H155" s="31"/>
      <c r="I155" s="31" t="str">
        <f>IF(GLOBAL[[#This Row],[/MASUK]]="","",SUMIF(Table6[NB BM_C_QTY+F],GLOBAL[POINTER],Table6[C]))</f>
        <v/>
      </c>
      <c r="J155" s="102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>SUM(F155,L155)</f>
        <v>2</v>
      </c>
      <c r="N155" s="31"/>
      <c r="O155" s="31"/>
      <c r="P155" s="32">
        <f ca="1">SUM(INDIRECT(GLOBAL_VAR[TABLENAME]&amp;"[@a"&amp;$1:$1-1&amp;"]"),INDIRECT(GLOBAL_VAR[TABLENAME]&amp;"[@c"&amp;$1:$1-1&amp;"]"))</f>
        <v>2</v>
      </c>
      <c r="Q155" s="33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2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2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2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9">
        <f>IF(GLOBAL[[#This Row],[TT]]&lt;1,"",ROW()-2)</f>
        <v>154</v>
      </c>
      <c r="B156" s="79" t="s">
        <v>5554</v>
      </c>
      <c r="C156" s="31"/>
      <c r="D156" s="31" t="s">
        <v>4104</v>
      </c>
      <c r="E156" s="39">
        <f>IF(GLOBAL[[#This Row],[b12]]="",GLOBAL[[#This Row],[a6]],GLOBAL[[#This Row],[b12]])</f>
        <v>1</v>
      </c>
      <c r="F156" s="40">
        <f>GLOBAL[[#This Row],[AWAL]]</f>
        <v>0</v>
      </c>
      <c r="G156" s="31"/>
      <c r="H156" s="31">
        <v>1</v>
      </c>
      <c r="I156" s="39">
        <f>IF(GLOBAL[[#This Row],[/MASUK]]="","",SUMIF(Table6[NB BM_C_QTY+F],GLOBAL[POINTER],Table6[C]))</f>
        <v>2</v>
      </c>
      <c r="J156" s="102">
        <f>IF(GLOBAL[[#This Row],[//KELUAR]]="",0,-1*SUMIF(Table5[CONCAT],GLOBAL[POINTER],Table5[3]))</f>
        <v>0</v>
      </c>
      <c r="K156" s="39" t="str">
        <f>IF(GLOBAL[[#This Row],[b1]]="","",GLOBAL[[#This Row],[b1]]-GLOBAL[[#This Row],[a1]]-GLOBAL[[#This Row],[bkeluar1]])</f>
        <v/>
      </c>
      <c r="L156" s="39">
        <f>SUM(GLOBAL[[#This Row],[bmasuk1]:[c1]])</f>
        <v>2</v>
      </c>
      <c r="M156" s="40">
        <f>SUM(F156,L156)</f>
        <v>2</v>
      </c>
      <c r="N156" s="31"/>
      <c r="O156" s="39"/>
      <c r="P156" s="40">
        <f ca="1">SUM(INDIRECT(GLOBAL_VAR[TABLENAME]&amp;"[@a"&amp;$1:$1-1&amp;"]"),INDIRECT(GLOBAL_VAR[TABLENAME]&amp;"[@c"&amp;$1:$1-1&amp;"]"))</f>
        <v>2</v>
      </c>
      <c r="Q156" s="33"/>
      <c r="R156" s="41" t="str">
        <f>IF(GLOBAL[[#This Row],[b3]]="","",GLOBAL[[#This Row],[b3]]-GLOBAL[[#This Row],[a3]])</f>
        <v/>
      </c>
      <c r="S156" s="40">
        <f ca="1">SUM(INDIRECT(GLOBAL_VAR[TABLENAME]&amp;"[@a"&amp;$1:$1-1&amp;"]"),INDIRECT(GLOBAL_VAR[TABLENAME]&amp;"[@c"&amp;$1:$1-1&amp;"]"))</f>
        <v>2</v>
      </c>
      <c r="T156" s="33"/>
      <c r="U156" s="41" t="str">
        <f>IF(GLOBAL[[#This Row],[b4]]="","",GLOBAL[[#This Row],[b4]]-GLOBAL[[#This Row],[a4]])</f>
        <v/>
      </c>
      <c r="V156" s="40">
        <f ca="1">SUM(INDIRECT(GLOBAL_VAR[TABLENAME]&amp;"[@a"&amp;$1:$1-1&amp;"]"),INDIRECT(GLOBAL_VAR[TABLENAME]&amp;"[@c"&amp;$1:$1-1&amp;"]"))</f>
        <v>2</v>
      </c>
      <c r="W156" s="31"/>
      <c r="X156" s="39" t="str">
        <f>IF(GLOBAL[[#This Row],[b5]]="","",GLOBAL[[#This Row],[b5]]-GLOBAL[[#This Row],[a5]])</f>
        <v/>
      </c>
      <c r="Y156" s="40">
        <f ca="1">SUM(INDIRECT(GLOBAL_VAR[TABLENAME]&amp;"[@a"&amp;$1:$1-1&amp;"]"),INDIRECT(GLOBAL_VAR[TABLENAME]&amp;"[@c"&amp;$1:$1-1&amp;"]"))</f>
        <v>2</v>
      </c>
      <c r="AA1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156" s="39">
        <f>_xlfn.IFNA(MATCH(GLOBAL[[#This Row],[POINTER]],Table6[NB BM_C_QTY+F],0),"")</f>
        <v>90</v>
      </c>
      <c r="AC156" s="71" t="str">
        <f>_xlfn.IFNA(MATCH(GLOBAL[[#This Row],[POINTER]],Table5[CONCAT],0),"")</f>
        <v/>
      </c>
    </row>
    <row r="157" spans="1:29">
      <c r="A157" s="39">
        <f>IF(GLOBAL[[#This Row],[TT]]&lt;1,"",ROW()-2)</f>
        <v>155</v>
      </c>
      <c r="B157" s="79" t="s">
        <v>5555</v>
      </c>
      <c r="C157" s="31"/>
      <c r="D157" s="31" t="s">
        <v>4104</v>
      </c>
      <c r="E157" s="39">
        <f>IF(GLOBAL[[#This Row],[b12]]="",GLOBAL[[#This Row],[a6]],GLOBAL[[#This Row],[b12]])</f>
        <v>1</v>
      </c>
      <c r="F157" s="40">
        <f>GLOBAL[[#This Row],[AWAL]]</f>
        <v>0</v>
      </c>
      <c r="G157" s="31"/>
      <c r="H157" s="31">
        <v>1</v>
      </c>
      <c r="I157" s="39">
        <f>IF(GLOBAL[[#This Row],[/MASUK]]="","",SUMIF(Table6[NB BM_C_QTY+F],GLOBAL[POINTER],Table6[C]))</f>
        <v>2</v>
      </c>
      <c r="J157" s="102">
        <f>IF(GLOBAL[[#This Row],[//KELUAR]]="",0,-1*SUMIF(Table5[CONCAT],GLOBAL[POINTER],Table5[3]))</f>
        <v>0</v>
      </c>
      <c r="K157" s="39" t="str">
        <f>IF(GLOBAL[[#This Row],[b1]]="","",GLOBAL[[#This Row],[b1]]-GLOBAL[[#This Row],[a1]]-GLOBAL[[#This Row],[bkeluar1]])</f>
        <v/>
      </c>
      <c r="L157" s="39">
        <f>SUM(GLOBAL[[#This Row],[bmasuk1]:[c1]])</f>
        <v>2</v>
      </c>
      <c r="M157" s="40">
        <f>SUM(F157,L157)</f>
        <v>2</v>
      </c>
      <c r="N157" s="31"/>
      <c r="O157" s="39"/>
      <c r="P157" s="40">
        <f ca="1">SUM(INDIRECT(GLOBAL_VAR[TABLENAME]&amp;"[@a"&amp;$1:$1-1&amp;"]"),INDIRECT(GLOBAL_VAR[TABLENAME]&amp;"[@c"&amp;$1:$1-1&amp;"]"))</f>
        <v>2</v>
      </c>
      <c r="Q157" s="33"/>
      <c r="R157" s="41" t="str">
        <f>IF(GLOBAL[[#This Row],[b3]]="","",GLOBAL[[#This Row],[b3]]-GLOBAL[[#This Row],[a3]])</f>
        <v/>
      </c>
      <c r="S157" s="40">
        <f ca="1">SUM(INDIRECT(GLOBAL_VAR[TABLENAME]&amp;"[@a"&amp;$1:$1-1&amp;"]"),INDIRECT(GLOBAL_VAR[TABLENAME]&amp;"[@c"&amp;$1:$1-1&amp;"]"))</f>
        <v>2</v>
      </c>
      <c r="T157" s="33"/>
      <c r="U157" s="41" t="str">
        <f>IF(GLOBAL[[#This Row],[b4]]="","",GLOBAL[[#This Row],[b4]]-GLOBAL[[#This Row],[a4]])</f>
        <v/>
      </c>
      <c r="V157" s="40">
        <f ca="1">SUM(INDIRECT(GLOBAL_VAR[TABLENAME]&amp;"[@a"&amp;$1:$1-1&amp;"]"),INDIRECT(GLOBAL_VAR[TABLENAME]&amp;"[@c"&amp;$1:$1-1&amp;"]"))</f>
        <v>2</v>
      </c>
      <c r="W157" s="31"/>
      <c r="X157" s="39" t="str">
        <f>IF(GLOBAL[[#This Row],[b5]]="","",GLOBAL[[#This Row],[b5]]-GLOBAL[[#This Row],[a5]])</f>
        <v/>
      </c>
      <c r="Y157" s="40">
        <f ca="1">SUM(INDIRECT(GLOBAL_VAR[TABLENAME]&amp;"[@a"&amp;$1:$1-1&amp;"]"),INDIRECT(GLOBAL_VAR[TABLENAME]&amp;"[@c"&amp;$1:$1-1&amp;"]"))</f>
        <v>2</v>
      </c>
      <c r="AA1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157" s="39">
        <f>_xlfn.IFNA(MATCH(GLOBAL[[#This Row],[POINTER]],Table6[NB BM_C_QTY+F],0),"")</f>
        <v>91</v>
      </c>
      <c r="AC157" s="71" t="str">
        <f>_xlfn.IFNA(MATCH(GLOBAL[[#This Row],[POINTER]],Table5[CONCAT],0),"")</f>
        <v/>
      </c>
    </row>
    <row r="158" spans="1:29">
      <c r="A158" s="39">
        <f>IF(GLOBAL[[#This Row],[TT]]&lt;1,"",ROW()-2)</f>
        <v>156</v>
      </c>
      <c r="B158" s="79" t="s">
        <v>5556</v>
      </c>
      <c r="C158" s="31"/>
      <c r="D158" s="31" t="s">
        <v>4104</v>
      </c>
      <c r="E158" s="39">
        <f>IF(GLOBAL[[#This Row],[b12]]="",GLOBAL[[#This Row],[a6]],GLOBAL[[#This Row],[b12]])</f>
        <v>1</v>
      </c>
      <c r="F158" s="40">
        <f>GLOBAL[[#This Row],[AWAL]]</f>
        <v>0</v>
      </c>
      <c r="G158" s="31"/>
      <c r="H158" s="31">
        <v>1</v>
      </c>
      <c r="I158" s="39">
        <f>IF(GLOBAL[[#This Row],[/MASUK]]="","",SUMIF(Table6[NB BM_C_QTY+F],GLOBAL[POINTER],Table6[C]))</f>
        <v>2</v>
      </c>
      <c r="J158" s="102">
        <f>IF(GLOBAL[[#This Row],[//KELUAR]]="",0,-1*SUMIF(Table5[CONCAT],GLOBAL[POINTER],Table5[3]))</f>
        <v>0</v>
      </c>
      <c r="K158" s="39" t="str">
        <f>IF(GLOBAL[[#This Row],[b1]]="","",GLOBAL[[#This Row],[b1]]-GLOBAL[[#This Row],[a1]]-GLOBAL[[#This Row],[bkeluar1]])</f>
        <v/>
      </c>
      <c r="L158" s="39">
        <f>SUM(GLOBAL[[#This Row],[bmasuk1]:[c1]])</f>
        <v>2</v>
      </c>
      <c r="M158" s="40">
        <f>SUM(F158,L158)</f>
        <v>2</v>
      </c>
      <c r="N158" s="31"/>
      <c r="O158" s="39"/>
      <c r="P158" s="40">
        <f ca="1">SUM(INDIRECT(GLOBAL_VAR[TABLENAME]&amp;"[@a"&amp;$1:$1-1&amp;"]"),INDIRECT(GLOBAL_VAR[TABLENAME]&amp;"[@c"&amp;$1:$1-1&amp;"]"))</f>
        <v>2</v>
      </c>
      <c r="Q158" s="33"/>
      <c r="R158" s="41" t="str">
        <f>IF(GLOBAL[[#This Row],[b3]]="","",GLOBAL[[#This Row],[b3]]-GLOBAL[[#This Row],[a3]])</f>
        <v/>
      </c>
      <c r="S158" s="40">
        <f ca="1">SUM(INDIRECT(GLOBAL_VAR[TABLENAME]&amp;"[@a"&amp;$1:$1-1&amp;"]"),INDIRECT(GLOBAL_VAR[TABLENAME]&amp;"[@c"&amp;$1:$1-1&amp;"]"))</f>
        <v>2</v>
      </c>
      <c r="T158" s="33"/>
      <c r="U158" s="41" t="str">
        <f>IF(GLOBAL[[#This Row],[b4]]="","",GLOBAL[[#This Row],[b4]]-GLOBAL[[#This Row],[a4]])</f>
        <v/>
      </c>
      <c r="V158" s="40">
        <f ca="1">SUM(INDIRECT(GLOBAL_VAR[TABLENAME]&amp;"[@a"&amp;$1:$1-1&amp;"]"),INDIRECT(GLOBAL_VAR[TABLENAME]&amp;"[@c"&amp;$1:$1-1&amp;"]"))</f>
        <v>2</v>
      </c>
      <c r="W158" s="31"/>
      <c r="X158" s="39" t="str">
        <f>IF(GLOBAL[[#This Row],[b5]]="","",GLOBAL[[#This Row],[b5]]-GLOBAL[[#This Row],[a5]])</f>
        <v/>
      </c>
      <c r="Y158" s="40">
        <f ca="1">SUM(INDIRECT(GLOBAL_VAR[TABLENAME]&amp;"[@a"&amp;$1:$1-1&amp;"]"),INDIRECT(GLOBAL_VAR[TABLENAME]&amp;"[@c"&amp;$1:$1-1&amp;"]"))</f>
        <v>2</v>
      </c>
      <c r="AA1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158" s="39">
        <f>_xlfn.IFNA(MATCH(GLOBAL[[#This Row],[POINTER]],Table6[NB BM_C_QTY+F],0),"")</f>
        <v>92</v>
      </c>
      <c r="AC158" s="71" t="str">
        <f>_xlfn.IFNA(MATCH(GLOBAL[[#This Row],[POINTER]],Table5[CONCAT],0),"")</f>
        <v/>
      </c>
    </row>
    <row r="159" spans="1:29">
      <c r="A159" s="31">
        <f ca="1">IF(GLOBAL[[#This Row],[TT]]&lt;1,"",ROW()-2)</f>
        <v>157</v>
      </c>
      <c r="B159" s="33" t="s">
        <v>234</v>
      </c>
      <c r="C159" s="31">
        <v>1</v>
      </c>
      <c r="D159" s="31" t="s">
        <v>114</v>
      </c>
      <c r="E159" s="31">
        <f ca="1">IF(GLOBAL[[#This Row],[b12]]="",GLOBAL[[#This Row],[a6]],GLOBAL[[#This Row],[b12]])</f>
        <v>1</v>
      </c>
      <c r="F159" s="32">
        <f>GLOBAL[[#This Row],[AWAL]]</f>
        <v>1</v>
      </c>
      <c r="G159" s="31"/>
      <c r="H159" s="31"/>
      <c r="I159" s="31" t="str">
        <f>IF(GLOBAL[[#This Row],[/MASUK]]="","",SUMIF(Table6[NB BM_C_QTY+F],GLOBAL[POINTER],Table6[C]))</f>
        <v/>
      </c>
      <c r="J159" s="102">
        <f>IF(GLOBAL[[#This Row],[//KELUAR]]="",0,-1*SUMIF(Table5[CONCAT],GLOBAL[POINTER],Table5[3]))</f>
        <v>0</v>
      </c>
      <c r="K159" s="31" t="str">
        <f>IF(GLOBAL[[#This Row],[b1]]="","",GLOBAL[[#This Row],[b1]]-GLOBAL[[#This Row],[a1]]-GLOBAL[[#This Row],[bkeluar1]])</f>
        <v/>
      </c>
      <c r="L159" s="31">
        <f>SUM(GLOBAL[[#This Row],[bmasuk1]:[c1]])</f>
        <v>0</v>
      </c>
      <c r="M159" s="32">
        <f>SUM(F159,L159)</f>
        <v>1</v>
      </c>
      <c r="N159" s="31"/>
      <c r="O159" s="31"/>
      <c r="P159" s="32">
        <f ca="1">SUM(INDIRECT(GLOBAL_VAR[TABLENAME]&amp;"[@a"&amp;$1:$1-1&amp;"]"),INDIRECT(GLOBAL_VAR[TABLENAME]&amp;"[@c"&amp;$1:$1-1&amp;"]"))</f>
        <v>1</v>
      </c>
      <c r="Q159" s="33"/>
      <c r="R159" s="33" t="str">
        <f>IF(GLOBAL[[#This Row],[b3]]="","",GLOBAL[[#This Row],[b3]]-GLOBAL[[#This Row],[a3]])</f>
        <v/>
      </c>
      <c r="S159" s="32">
        <f ca="1">SUM(INDIRECT(GLOBAL_VAR[TABLENAME]&amp;"[@a"&amp;$1:$1-1&amp;"]"),INDIRECT(GLOBAL_VAR[TABLENAME]&amp;"[@c"&amp;$1:$1-1&amp;"]"))</f>
        <v>1</v>
      </c>
      <c r="T159" s="33"/>
      <c r="U159" s="33" t="str">
        <f>IF(GLOBAL[[#This Row],[b4]]="","",GLOBAL[[#This Row],[b4]]-GLOBAL[[#This Row],[a4]])</f>
        <v/>
      </c>
      <c r="V159" s="32">
        <f ca="1">SUM(INDIRECT(GLOBAL_VAR[TABLENAME]&amp;"[@a"&amp;$1:$1-1&amp;"]"),INDIRECT(GLOBAL_VAR[TABLENAME]&amp;"[@c"&amp;$1:$1-1&amp;"]"))</f>
        <v>1</v>
      </c>
      <c r="W159" s="31"/>
      <c r="X159" s="31" t="str">
        <f>IF(GLOBAL[[#This Row],[b5]]="","",GLOBAL[[#This Row],[b5]]-GLOBAL[[#This Row],[a5]])</f>
        <v/>
      </c>
      <c r="Y159" s="32">
        <f ca="1">SUM(INDIRECT(GLOBAL_VAR[TABLENAME]&amp;"[@a"&amp;$1:$1-1&amp;"]"),INDIRECT(GLOBAL_VAR[TABLENAME]&amp;"[@c"&amp;$1:$1-1&amp;"]"))</f>
        <v>1</v>
      </c>
      <c r="AA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59" s="31" t="str">
        <f>_xlfn.IFNA(MATCH(GLOBAL[[#This Row],[POINTER]],Table6[NB BM_C_QTY+F],0),"")</f>
        <v/>
      </c>
      <c r="AC159" t="str">
        <f>_xlfn.IFNA(MATCH(GLOBAL[[#This Row],[POINTER]],Table5[CONCAT],0),"")</f>
        <v/>
      </c>
    </row>
    <row r="160" spans="1:29">
      <c r="A160" s="31">
        <f ca="1">IF(GLOBAL[[#This Row],[TT]]&lt;1,"",ROW()-2)</f>
        <v>158</v>
      </c>
      <c r="B160" s="33" t="s">
        <v>235</v>
      </c>
      <c r="C160" s="31">
        <v>8</v>
      </c>
      <c r="D160" s="31" t="s">
        <v>51</v>
      </c>
      <c r="E160" s="31">
        <f ca="1">IF(GLOBAL[[#This Row],[b12]]="",GLOBAL[[#This Row],[a6]],GLOBAL[[#This Row],[b12]])</f>
        <v>8</v>
      </c>
      <c r="F160" s="32">
        <f>GLOBAL[[#This Row],[AWAL]]</f>
        <v>8</v>
      </c>
      <c r="G160" s="31"/>
      <c r="H160" s="31"/>
      <c r="I160" s="31" t="str">
        <f>IF(GLOBAL[[#This Row],[/MASUK]]="","",SUMIF(Table6[NB BM_C_QTY+F],GLOBAL[POINTER],Table6[C]))</f>
        <v/>
      </c>
      <c r="J160" s="102">
        <f>IF(GLOBAL[[#This Row],[//KELUAR]]="",0,-1*SUMIF(Table5[CONCAT],GLOBAL[POINTER],Table5[3]))</f>
        <v>0</v>
      </c>
      <c r="K160" s="31" t="str">
        <f>IF(GLOBAL[[#This Row],[b1]]="","",GLOBAL[[#This Row],[b1]]-GLOBAL[[#This Row],[a1]]-GLOBAL[[#This Row],[bkeluar1]])</f>
        <v/>
      </c>
      <c r="L160" s="31">
        <f>SUM(GLOBAL[[#This Row],[bmasuk1]:[c1]])</f>
        <v>0</v>
      </c>
      <c r="M160" s="32">
        <f>SUM(F160,L160)</f>
        <v>8</v>
      </c>
      <c r="N160" s="31"/>
      <c r="O160" s="31"/>
      <c r="P160" s="32">
        <f ca="1">SUM(INDIRECT(GLOBAL_VAR[TABLENAME]&amp;"[@a"&amp;$1:$1-1&amp;"]"),INDIRECT(GLOBAL_VAR[TABLENAME]&amp;"[@c"&amp;$1:$1-1&amp;"]"))</f>
        <v>8</v>
      </c>
      <c r="Q160" s="33"/>
      <c r="R160" s="33" t="str">
        <f>IF(GLOBAL[[#This Row],[b3]]="","",GLOBAL[[#This Row],[b3]]-GLOBAL[[#This Row],[a3]])</f>
        <v/>
      </c>
      <c r="S160" s="32">
        <f ca="1">SUM(INDIRECT(GLOBAL_VAR[TABLENAME]&amp;"[@a"&amp;$1:$1-1&amp;"]"),INDIRECT(GLOBAL_VAR[TABLENAME]&amp;"[@c"&amp;$1:$1-1&amp;"]"))</f>
        <v>8</v>
      </c>
      <c r="T160" s="33"/>
      <c r="U160" s="33" t="str">
        <f>IF(GLOBAL[[#This Row],[b4]]="","",GLOBAL[[#This Row],[b4]]-GLOBAL[[#This Row],[a4]])</f>
        <v/>
      </c>
      <c r="V160" s="32">
        <f ca="1">SUM(INDIRECT(GLOBAL_VAR[TABLENAME]&amp;"[@a"&amp;$1:$1-1&amp;"]"),INDIRECT(GLOBAL_VAR[TABLENAME]&amp;"[@c"&amp;$1:$1-1&amp;"]"))</f>
        <v>8</v>
      </c>
      <c r="W160" s="31"/>
      <c r="X160" s="31" t="str">
        <f>IF(GLOBAL[[#This Row],[b5]]="","",GLOBAL[[#This Row],[b5]]-GLOBAL[[#This Row],[a5]])</f>
        <v/>
      </c>
      <c r="Y160" s="32">
        <f ca="1">SUM(INDIRECT(GLOBAL_VAR[TABLENAME]&amp;"[@a"&amp;$1:$1-1&amp;"]"),INDIRECT(GLOBAL_VAR[TABLENAME]&amp;"[@c"&amp;$1:$1-1&amp;"]"))</f>
        <v>8</v>
      </c>
      <c r="AA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60" s="31" t="str">
        <f>_xlfn.IFNA(MATCH(GLOBAL[[#This Row],[POINTER]],Table6[NB BM_C_QTY+F],0),"")</f>
        <v/>
      </c>
      <c r="AC160" t="str">
        <f>_xlfn.IFNA(MATCH(GLOBAL[[#This Row],[POINTER]],Table5[CONCAT],0),"")</f>
        <v/>
      </c>
    </row>
    <row r="161" spans="1:29">
      <c r="A161" s="31">
        <f ca="1">IF(GLOBAL[[#This Row],[TT]]&lt;1,"",ROW()-2)</f>
        <v>159</v>
      </c>
      <c r="B161" s="33" t="s">
        <v>236</v>
      </c>
      <c r="C161" s="31">
        <v>1</v>
      </c>
      <c r="D161" s="31" t="s">
        <v>237</v>
      </c>
      <c r="E161" s="31">
        <f ca="1">IF(GLOBAL[[#This Row],[b12]]="",GLOBAL[[#This Row],[a6]],GLOBAL[[#This Row],[b12]])</f>
        <v>1</v>
      </c>
      <c r="F161" s="32">
        <f>GLOBAL[[#This Row],[AWAL]]</f>
        <v>1</v>
      </c>
      <c r="G161" s="31"/>
      <c r="H161" s="31"/>
      <c r="I161" s="31" t="str">
        <f>IF(GLOBAL[[#This Row],[/MASUK]]="","",SUMIF(Table6[NB BM_C_QTY+F],GLOBAL[POINTER],Table6[C]))</f>
        <v/>
      </c>
      <c r="J161" s="102">
        <f>IF(GLOBAL[[#This Row],[//KELUAR]]="",0,-1*SUMIF(Table5[CONCAT],GLOBAL[POINTER],Table5[3]))</f>
        <v>0</v>
      </c>
      <c r="K161" s="31" t="str">
        <f>IF(GLOBAL[[#This Row],[b1]]="","",GLOBAL[[#This Row],[b1]]-GLOBAL[[#This Row],[a1]]-GLOBAL[[#This Row],[bkeluar1]])</f>
        <v/>
      </c>
      <c r="L161" s="31">
        <f>SUM(GLOBAL[[#This Row],[bmasuk1]:[c1]])</f>
        <v>0</v>
      </c>
      <c r="M161" s="32">
        <f>SUM(F161,L161)</f>
        <v>1</v>
      </c>
      <c r="N161" s="31"/>
      <c r="O161" s="31"/>
      <c r="P161" s="32">
        <f ca="1">SUM(INDIRECT(GLOBAL_VAR[TABLENAME]&amp;"[@a"&amp;$1:$1-1&amp;"]"),INDIRECT(GLOBAL_VAR[TABLENAME]&amp;"[@c"&amp;$1:$1-1&amp;"]"))</f>
        <v>1</v>
      </c>
      <c r="Q161" s="33"/>
      <c r="R161" s="33" t="str">
        <f>IF(GLOBAL[[#This Row],[b3]]="","",GLOBAL[[#This Row],[b3]]-GLOBAL[[#This Row],[a3]])</f>
        <v/>
      </c>
      <c r="S161" s="32">
        <f ca="1">SUM(INDIRECT(GLOBAL_VAR[TABLENAME]&amp;"[@a"&amp;$1:$1-1&amp;"]"),INDIRECT(GLOBAL_VAR[TABLENAME]&amp;"[@c"&amp;$1:$1-1&amp;"]"))</f>
        <v>1</v>
      </c>
      <c r="T161" s="33"/>
      <c r="U161" s="33" t="str">
        <f>IF(GLOBAL[[#This Row],[b4]]="","",GLOBAL[[#This Row],[b4]]-GLOBAL[[#This Row],[a4]])</f>
        <v/>
      </c>
      <c r="V161" s="32">
        <f ca="1">SUM(INDIRECT(GLOBAL_VAR[TABLENAME]&amp;"[@a"&amp;$1:$1-1&amp;"]"),INDIRECT(GLOBAL_VAR[TABLENAME]&amp;"[@c"&amp;$1:$1-1&amp;"]"))</f>
        <v>1</v>
      </c>
      <c r="W161" s="31"/>
      <c r="X161" s="31" t="str">
        <f>IF(GLOBAL[[#This Row],[b5]]="","",GLOBAL[[#This Row],[b5]]-GLOBAL[[#This Row],[a5]])</f>
        <v/>
      </c>
      <c r="Y161" s="32">
        <f ca="1">SUM(INDIRECT(GLOBAL_VAR[TABLENAME]&amp;"[@a"&amp;$1:$1-1&amp;"]"),INDIRECT(GLOBAL_VAR[TABLENAME]&amp;"[@c"&amp;$1:$1-1&amp;"]"))</f>
        <v>1</v>
      </c>
      <c r="AA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61" s="31" t="str">
        <f>_xlfn.IFNA(MATCH(GLOBAL[[#This Row],[POINTER]],Table6[NB BM_C_QTY+F],0),"")</f>
        <v/>
      </c>
      <c r="AC161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238</v>
      </c>
      <c r="C162" s="31">
        <v>8</v>
      </c>
      <c r="D162" s="31" t="s">
        <v>168</v>
      </c>
      <c r="E162" s="31">
        <f ca="1">IF(GLOBAL[[#This Row],[b12]]="",GLOBAL[[#This Row],[a6]],GLOBAL[[#This Row],[b12]])</f>
        <v>8</v>
      </c>
      <c r="F162" s="32">
        <f>GLOBAL[[#This Row],[AWAL]]</f>
        <v>8</v>
      </c>
      <c r="G162" s="31"/>
      <c r="H162" s="31"/>
      <c r="I162" s="31" t="str">
        <f>IF(GLOBAL[[#This Row],[/MASUK]]="","",SUMIF(Table6[NB BM_C_QTY+F],GLOBAL[POINTER],Table6[C]))</f>
        <v/>
      </c>
      <c r="J162" s="102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>SUM(F162,L162)</f>
        <v>8</v>
      </c>
      <c r="N162" s="31"/>
      <c r="O162" s="31"/>
      <c r="P162" s="32">
        <f ca="1">SUM(INDIRECT(GLOBAL_VAR[TABLENAME]&amp;"[@a"&amp;$1:$1-1&amp;"]"),INDIRECT(GLOBAL_VAR[TABLENAME]&amp;"[@c"&amp;$1:$1-1&amp;"]"))</f>
        <v>8</v>
      </c>
      <c r="Q162" s="33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8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8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8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>
        <f ca="1">IF(GLOBAL[[#This Row],[TT]]&lt;1,"",ROW()-2)</f>
        <v>161</v>
      </c>
      <c r="B163" s="33" t="s">
        <v>239</v>
      </c>
      <c r="C163" s="31">
        <v>1</v>
      </c>
      <c r="D163" s="31" t="s">
        <v>240</v>
      </c>
      <c r="E163" s="31">
        <f ca="1">IF(GLOBAL[[#This Row],[b12]]="",GLOBAL[[#This Row],[a6]],GLOBAL[[#This Row],[b12]])</f>
        <v>1</v>
      </c>
      <c r="F163" s="32">
        <f>GLOBAL[[#This Row],[AWAL]]</f>
        <v>1</v>
      </c>
      <c r="G163" s="31"/>
      <c r="H163" s="31"/>
      <c r="I163" s="31" t="str">
        <f>IF(GLOBAL[[#This Row],[/MASUK]]="","",SUMIF(Table6[NB BM_C_QTY+F],GLOBAL[POINTER],Table6[C]))</f>
        <v/>
      </c>
      <c r="J163" s="102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>SUM(F163,L163)</f>
        <v>1</v>
      </c>
      <c r="N163" s="31"/>
      <c r="O163" s="31"/>
      <c r="P163" s="32">
        <f ca="1">SUM(INDIRECT(GLOBAL_VAR[TABLENAME]&amp;"[@a"&amp;$1:$1-1&amp;"]"),INDIRECT(GLOBAL_VAR[TABLENAME]&amp;"[@c"&amp;$1:$1-1&amp;"]"))</f>
        <v>1</v>
      </c>
      <c r="Q163" s="33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1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1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1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 t="str">
        <f ca="1">IF(GLOBAL[[#This Row],[TT]]&lt;1,"",ROW()-2)</f>
        <v/>
      </c>
      <c r="B164" s="33" t="s">
        <v>241</v>
      </c>
      <c r="C164" s="31">
        <v>0</v>
      </c>
      <c r="D164" s="31" t="s">
        <v>183</v>
      </c>
      <c r="E164" s="31">
        <f ca="1">IF(GLOBAL[[#This Row],[b12]]="",GLOBAL[[#This Row],[a6]],GLOBAL[[#This Row],[b12]])</f>
        <v>0</v>
      </c>
      <c r="F164" s="32">
        <f>GLOBAL[[#This Row],[AWAL]]</f>
        <v>0</v>
      </c>
      <c r="G164" s="31"/>
      <c r="H164" s="31"/>
      <c r="I164" s="31" t="str">
        <f>IF(GLOBAL[[#This Row],[/MASUK]]="","",SUMIF(Table6[NB BM_C_QTY+F],GLOBAL[POINTER],Table6[C]))</f>
        <v/>
      </c>
      <c r="J164" s="102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>SUM(F164,L164)</f>
        <v>0</v>
      </c>
      <c r="N164" s="31"/>
      <c r="O164" s="31"/>
      <c r="P164" s="32">
        <f ca="1">SUM(INDIRECT(GLOBAL_VAR[TABLENAME]&amp;"[@a"&amp;$1:$1-1&amp;"]"),INDIRECT(GLOBAL_VAR[TABLENAME]&amp;"[@c"&amp;$1:$1-1&amp;"]"))</f>
        <v>0</v>
      </c>
      <c r="Q164" s="33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0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0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0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242</v>
      </c>
      <c r="C165" s="31">
        <v>3</v>
      </c>
      <c r="D165" s="31" t="s">
        <v>51</v>
      </c>
      <c r="E165" s="31">
        <f ca="1">IF(GLOBAL[[#This Row],[b12]]="",GLOBAL[[#This Row],[a6]],GLOBAL[[#This Row],[b12]])</f>
        <v>3</v>
      </c>
      <c r="F165" s="32">
        <f>GLOBAL[[#This Row],[AWAL]]</f>
        <v>3</v>
      </c>
      <c r="G165" s="31"/>
      <c r="H165" s="31"/>
      <c r="I165" s="31" t="str">
        <f>IF(GLOBAL[[#This Row],[/MASUK]]="","",SUMIF(Table6[NB BM_C_QTY+F],GLOBAL[POINTER],Table6[C]))</f>
        <v/>
      </c>
      <c r="J165" s="102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>SUM(F165,L165)</f>
        <v>3</v>
      </c>
      <c r="N165" s="31"/>
      <c r="O165" s="31"/>
      <c r="P165" s="32">
        <f ca="1">SUM(INDIRECT(GLOBAL_VAR[TABLENAME]&amp;"[@a"&amp;$1:$1-1&amp;"]"),INDIRECT(GLOBAL_VAR[TABLENAME]&amp;"[@c"&amp;$1:$1-1&amp;"]"))</f>
        <v>3</v>
      </c>
      <c r="Q165" s="33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3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3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3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243</v>
      </c>
      <c r="C166" s="31">
        <v>4</v>
      </c>
      <c r="D166" s="31" t="s">
        <v>20</v>
      </c>
      <c r="E166" s="31">
        <f ca="1">IF(GLOBAL[[#This Row],[b12]]="",GLOBAL[[#This Row],[a6]],GLOBAL[[#This Row],[b12]])</f>
        <v>4</v>
      </c>
      <c r="F166" s="32">
        <f>GLOBAL[[#This Row],[AWAL]]</f>
        <v>4</v>
      </c>
      <c r="G166" s="31"/>
      <c r="H166" s="31"/>
      <c r="I166" s="31" t="str">
        <f>IF(GLOBAL[[#This Row],[/MASUK]]="","",SUMIF(Table6[NB BM_C_QTY+F],GLOBAL[POINTER],Table6[C]))</f>
        <v/>
      </c>
      <c r="J166" s="102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>SUM(F166,L166)</f>
        <v>4</v>
      </c>
      <c r="N166" s="31"/>
      <c r="O166" s="31"/>
      <c r="P166" s="32">
        <f ca="1">SUM(INDIRECT(GLOBAL_VAR[TABLENAME]&amp;"[@a"&amp;$1:$1-1&amp;"]"),INDIRECT(GLOBAL_VAR[TABLENAME]&amp;"[@c"&amp;$1:$1-1&amp;"]"))</f>
        <v>4</v>
      </c>
      <c r="Q166" s="33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4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4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4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>
        <f ca="1">IF(GLOBAL[[#This Row],[TT]]&lt;1,"",ROW()-2)</f>
        <v>165</v>
      </c>
      <c r="B167" s="33" t="s">
        <v>244</v>
      </c>
      <c r="C167" s="31">
        <v>8</v>
      </c>
      <c r="D167" s="31" t="s">
        <v>6</v>
      </c>
      <c r="E167" s="31">
        <f ca="1">IF(GLOBAL[[#This Row],[b12]]="",GLOBAL[[#This Row],[a6]],GLOBAL[[#This Row],[b12]])</f>
        <v>8</v>
      </c>
      <c r="F167" s="32">
        <f>GLOBAL[[#This Row],[AWAL]]</f>
        <v>8</v>
      </c>
      <c r="G167" s="31"/>
      <c r="H167" s="31"/>
      <c r="I167" s="31" t="str">
        <f>IF(GLOBAL[[#This Row],[/MASUK]]="","",SUMIF(Table6[NB BM_C_QTY+F],GLOBAL[POINTER],Table6[C]))</f>
        <v/>
      </c>
      <c r="J167" s="102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>SUM(F167,L167)</f>
        <v>8</v>
      </c>
      <c r="N167" s="31"/>
      <c r="O167" s="31"/>
      <c r="P167" s="32">
        <f ca="1">SUM(INDIRECT(GLOBAL_VAR[TABLENAME]&amp;"[@a"&amp;$1:$1-1&amp;"]"),INDIRECT(GLOBAL_VAR[TABLENAME]&amp;"[@c"&amp;$1:$1-1&amp;"]"))</f>
        <v>8</v>
      </c>
      <c r="Q167" s="33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8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8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8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245</v>
      </c>
      <c r="C168" s="31">
        <v>4</v>
      </c>
      <c r="D168" s="31" t="s">
        <v>20</v>
      </c>
      <c r="E168" s="31">
        <f ca="1">IF(GLOBAL[[#This Row],[b12]]="",GLOBAL[[#This Row],[a6]],GLOBAL[[#This Row],[b12]])</f>
        <v>4</v>
      </c>
      <c r="F168" s="32">
        <f>GLOBAL[[#This Row],[AWAL]]</f>
        <v>4</v>
      </c>
      <c r="G168" s="31"/>
      <c r="H168" s="31"/>
      <c r="I168" s="31" t="str">
        <f>IF(GLOBAL[[#This Row],[/MASUK]]="","",SUMIF(Table6[NB BM_C_QTY+F],GLOBAL[POINTER],Table6[C]))</f>
        <v/>
      </c>
      <c r="J168" s="102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>SUM(F168,L168)</f>
        <v>4</v>
      </c>
      <c r="N168" s="31"/>
      <c r="O168" s="31"/>
      <c r="P168" s="32">
        <f ca="1">SUM(INDIRECT(GLOBAL_VAR[TABLENAME]&amp;"[@a"&amp;$1:$1-1&amp;"]"),INDIRECT(GLOBAL_VAR[TABLENAME]&amp;"[@c"&amp;$1:$1-1&amp;"]"))</f>
        <v>4</v>
      </c>
      <c r="Q168" s="33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4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4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4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246</v>
      </c>
      <c r="C169" s="31">
        <v>7</v>
      </c>
      <c r="D169" s="31" t="s">
        <v>20</v>
      </c>
      <c r="E169" s="31">
        <f ca="1">IF(GLOBAL[[#This Row],[b12]]="",GLOBAL[[#This Row],[a6]],GLOBAL[[#This Row],[b12]])</f>
        <v>7</v>
      </c>
      <c r="F169" s="32">
        <f>GLOBAL[[#This Row],[AWAL]]</f>
        <v>7</v>
      </c>
      <c r="G169" s="31"/>
      <c r="H169" s="31"/>
      <c r="I169" s="31" t="str">
        <f>IF(GLOBAL[[#This Row],[/MASUK]]="","",SUMIF(Table6[NB BM_C_QTY+F],GLOBAL[POINTER],Table6[C]))</f>
        <v/>
      </c>
      <c r="J169" s="102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>SUM(F169,L169)</f>
        <v>7</v>
      </c>
      <c r="N169" s="31"/>
      <c r="O169" s="31"/>
      <c r="P169" s="32">
        <f ca="1">SUM(INDIRECT(GLOBAL_VAR[TABLENAME]&amp;"[@a"&amp;$1:$1-1&amp;"]"),INDIRECT(GLOBAL_VAR[TABLENAME]&amp;"[@c"&amp;$1:$1-1&amp;"]"))</f>
        <v>7</v>
      </c>
      <c r="Q169" s="33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7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7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7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247</v>
      </c>
      <c r="C170" s="31">
        <v>7</v>
      </c>
      <c r="D170" s="31" t="s">
        <v>34</v>
      </c>
      <c r="E170" s="31">
        <f ca="1">IF(GLOBAL[[#This Row],[b12]]="",GLOBAL[[#This Row],[a6]],GLOBAL[[#This Row],[b12]])</f>
        <v>7</v>
      </c>
      <c r="F170" s="32">
        <f>GLOBAL[[#This Row],[AWAL]]</f>
        <v>7</v>
      </c>
      <c r="G170" s="31"/>
      <c r="H170" s="31"/>
      <c r="I170" s="31" t="str">
        <f>IF(GLOBAL[[#This Row],[/MASUK]]="","",SUMIF(Table6[NB BM_C_QTY+F],GLOBAL[POINTER],Table6[C]))</f>
        <v/>
      </c>
      <c r="J170" s="102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>SUM(F170,L170)</f>
        <v>7</v>
      </c>
      <c r="N170" s="31"/>
      <c r="O170" s="31"/>
      <c r="P170" s="32">
        <f ca="1">SUM(INDIRECT(GLOBAL_VAR[TABLENAME]&amp;"[@a"&amp;$1:$1-1&amp;"]"),INDIRECT(GLOBAL_VAR[TABLENAME]&amp;"[@c"&amp;$1:$1-1&amp;"]"))</f>
        <v>7</v>
      </c>
      <c r="Q170" s="33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7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7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7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 t="str">
        <f ca="1">IF(GLOBAL[[#This Row],[TT]]&lt;1,"",ROW()-2)</f>
        <v/>
      </c>
      <c r="B171" s="33" t="s">
        <v>2680</v>
      </c>
      <c r="C171" s="31">
        <v>0</v>
      </c>
      <c r="D171" s="31" t="s">
        <v>20</v>
      </c>
      <c r="E171" s="31">
        <f ca="1">IF(GLOBAL[[#This Row],[b12]]="",GLOBAL[[#This Row],[a6]],GLOBAL[[#This Row],[b12]])</f>
        <v>0</v>
      </c>
      <c r="F171" s="32">
        <f>GLOBAL[[#This Row],[AWAL]]</f>
        <v>0</v>
      </c>
      <c r="G171" s="31"/>
      <c r="H171" s="31"/>
      <c r="I171" s="31" t="str">
        <f>IF(GLOBAL[[#This Row],[/MASUK]]="","",SUMIF(Table6[NB BM_C_QTY+F],GLOBAL[POINTER],Table6[C]))</f>
        <v/>
      </c>
      <c r="J171" s="102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>SUM(F171,L171)</f>
        <v>0</v>
      </c>
      <c r="N171" s="31"/>
      <c r="O171" s="31"/>
      <c r="P171" s="32">
        <f ca="1">SUM(INDIRECT(GLOBAL_VAR[TABLENAME]&amp;"[@a"&amp;$1:$1-1&amp;"]"),INDIRECT(GLOBAL_VAR[TABLENAME]&amp;"[@c"&amp;$1:$1-1&amp;"]"))</f>
        <v>0</v>
      </c>
      <c r="Q171" s="33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0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0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0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 t="str">
        <f ca="1">IF(GLOBAL[[#This Row],[TT]]&lt;1,"",ROW()-2)</f>
        <v/>
      </c>
      <c r="B172" s="33" t="s">
        <v>2423</v>
      </c>
      <c r="C172" s="31">
        <v>0</v>
      </c>
      <c r="D172" s="31" t="s">
        <v>2042</v>
      </c>
      <c r="E172" s="31">
        <f ca="1">IF(GLOBAL[[#This Row],[b12]]="",GLOBAL[[#This Row],[a6]],GLOBAL[[#This Row],[b12]])</f>
        <v>0</v>
      </c>
      <c r="F172" s="32">
        <f>GLOBAL[[#This Row],[AWAL]]</f>
        <v>0</v>
      </c>
      <c r="G172" s="31"/>
      <c r="H172" s="31"/>
      <c r="I172" s="31" t="str">
        <f>IF(GLOBAL[[#This Row],[/MASUK]]="","",SUMIF(Table6[NB BM_C_QTY+F],GLOBAL[POINTER],Table6[C]))</f>
        <v/>
      </c>
      <c r="J172" s="102">
        <f>IF(GLOBAL[[#This Row],[//KELUAR]]="",0,-1*SUMIF(Table5[CONCAT],GLOBAL[POINTER],Table5[3]))</f>
        <v>0</v>
      </c>
      <c r="K172" s="31" t="str">
        <f>IF(GLOBAL[[#This Row],[b1]]="","",GLOBAL[[#This Row],[b1]]-GLOBAL[[#This Row],[a1]]-GLOBAL[[#This Row],[bkeluar1]])</f>
        <v/>
      </c>
      <c r="L172" s="31">
        <f>SUM(GLOBAL[[#This Row],[bmasuk1]:[c1]])</f>
        <v>0</v>
      </c>
      <c r="M172" s="32">
        <f>SUM(F172,L172)</f>
        <v>0</v>
      </c>
      <c r="N172" s="31"/>
      <c r="O172" s="31"/>
      <c r="P172" s="32">
        <f ca="1">SUM(INDIRECT(GLOBAL_VAR[TABLENAME]&amp;"[@a"&amp;$1:$1-1&amp;"]"),INDIRECT(GLOBAL_VAR[TABLENAME]&amp;"[@c"&amp;$1:$1-1&amp;"]"))</f>
        <v>0</v>
      </c>
      <c r="Q172" s="33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0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0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0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 t="str">
        <f ca="1">IF(GLOBAL[[#This Row],[TT]]&lt;1,"",ROW()-2)</f>
        <v/>
      </c>
      <c r="B173" s="33" t="s">
        <v>2424</v>
      </c>
      <c r="C173" s="31">
        <v>0</v>
      </c>
      <c r="D173" s="31">
        <v>192</v>
      </c>
      <c r="E173" s="31">
        <f ca="1">IF(GLOBAL[[#This Row],[b12]]="",GLOBAL[[#This Row],[a6]],GLOBAL[[#This Row],[b12]])</f>
        <v>0</v>
      </c>
      <c r="F173" s="32">
        <f>GLOBAL[[#This Row],[AWAL]]</f>
        <v>0</v>
      </c>
      <c r="G173" s="31"/>
      <c r="H173" s="31"/>
      <c r="I173" s="31" t="str">
        <f>IF(GLOBAL[[#This Row],[/MASUK]]="","",SUMIF(Table6[NB BM_C_QTY+F],GLOBAL[POINTER],Table6[C]))</f>
        <v/>
      </c>
      <c r="J173" s="102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>SUM(F173,L173)</f>
        <v>0</v>
      </c>
      <c r="N173" s="31"/>
      <c r="O173" s="31"/>
      <c r="P173" s="32">
        <f ca="1">SUM(INDIRECT(GLOBAL_VAR[TABLENAME]&amp;"[@a"&amp;$1:$1-1&amp;"]"),INDIRECT(GLOBAL_VAR[TABLENAME]&amp;"[@c"&amp;$1:$1-1&amp;"]"))</f>
        <v>0</v>
      </c>
      <c r="Q173" s="33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0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0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0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>
        <f ca="1">IF(GLOBAL[[#This Row],[TT]]&lt;1,"",ROW()-2)</f>
        <v>172</v>
      </c>
      <c r="B174" s="33" t="s">
        <v>2425</v>
      </c>
      <c r="C174" s="31">
        <v>1</v>
      </c>
      <c r="D174" s="31">
        <v>192</v>
      </c>
      <c r="E174" s="31">
        <f ca="1">IF(GLOBAL[[#This Row],[b12]]="",GLOBAL[[#This Row],[a6]],GLOBAL[[#This Row],[b12]])</f>
        <v>1</v>
      </c>
      <c r="F174" s="32">
        <f>GLOBAL[[#This Row],[AWAL]]</f>
        <v>1</v>
      </c>
      <c r="G174" s="31"/>
      <c r="H174" s="31"/>
      <c r="I174" s="31" t="str">
        <f>IF(GLOBAL[[#This Row],[/MASUK]]="","",SUMIF(Table6[NB BM_C_QTY+F],GLOBAL[POINTER],Table6[C]))</f>
        <v/>
      </c>
      <c r="J174" s="102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>SUM(F174,L174)</f>
        <v>1</v>
      </c>
      <c r="N174" s="31"/>
      <c r="O174" s="31"/>
      <c r="P174" s="32">
        <f ca="1">SUM(INDIRECT(GLOBAL_VAR[TABLENAME]&amp;"[@a"&amp;$1:$1-1&amp;"]"),INDIRECT(GLOBAL_VAR[TABLENAME]&amp;"[@c"&amp;$1:$1-1&amp;"]"))</f>
        <v>1</v>
      </c>
      <c r="Q174" s="33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1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1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1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>
        <f ca="1">IF(GLOBAL[[#This Row],[TT]]&lt;1,"",ROW()-2)</f>
        <v>173</v>
      </c>
      <c r="B175" s="33" t="s">
        <v>248</v>
      </c>
      <c r="C175" s="31">
        <v>5</v>
      </c>
      <c r="D175" s="31" t="s">
        <v>6</v>
      </c>
      <c r="E175" s="31">
        <f ca="1">IF(GLOBAL[[#This Row],[b12]]="",GLOBAL[[#This Row],[a6]],GLOBAL[[#This Row],[b12]])</f>
        <v>5</v>
      </c>
      <c r="F175" s="32">
        <f>GLOBAL[[#This Row],[AWAL]]</f>
        <v>5</v>
      </c>
      <c r="G175" s="31"/>
      <c r="H175" s="31"/>
      <c r="I175" s="31" t="str">
        <f>IF(GLOBAL[[#This Row],[/MASUK]]="","",SUMIF(Table6[NB BM_C_QTY+F],GLOBAL[POINTER],Table6[C]))</f>
        <v/>
      </c>
      <c r="J175" s="102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>SUM(F175,L175)</f>
        <v>5</v>
      </c>
      <c r="N175" s="31"/>
      <c r="O175" s="31"/>
      <c r="P175" s="32">
        <f ca="1">SUM(INDIRECT(GLOBAL_VAR[TABLENAME]&amp;"[@a"&amp;$1:$1-1&amp;"]"),INDIRECT(GLOBAL_VAR[TABLENAME]&amp;"[@c"&amp;$1:$1-1&amp;"]"))</f>
        <v>5</v>
      </c>
      <c r="Q175" s="33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5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5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5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 t="str">
        <f ca="1">IF(GLOBAL[[#This Row],[TT]]&lt;1,"",ROW()-2)</f>
        <v/>
      </c>
      <c r="B176" s="33" t="s">
        <v>249</v>
      </c>
      <c r="C176" s="31">
        <v>0</v>
      </c>
      <c r="D176" s="31" t="s">
        <v>250</v>
      </c>
      <c r="E176" s="31">
        <f ca="1">IF(GLOBAL[[#This Row],[b12]]="",GLOBAL[[#This Row],[a6]],GLOBAL[[#This Row],[b12]])</f>
        <v>0</v>
      </c>
      <c r="F176" s="32">
        <f>GLOBAL[[#This Row],[AWAL]]</f>
        <v>0</v>
      </c>
      <c r="G176" s="31"/>
      <c r="H176" s="31"/>
      <c r="I176" s="31" t="str">
        <f>IF(GLOBAL[[#This Row],[/MASUK]]="","",SUMIF(Table6[NB BM_C_QTY+F],GLOBAL[POINTER],Table6[C]))</f>
        <v/>
      </c>
      <c r="J176" s="102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>SUM(F176,L176)</f>
        <v>0</v>
      </c>
      <c r="N176" s="31"/>
      <c r="O176" s="31"/>
      <c r="P176" s="32">
        <f ca="1">SUM(INDIRECT(GLOBAL_VAR[TABLENAME]&amp;"[@a"&amp;$1:$1-1&amp;"]"),INDIRECT(GLOBAL_VAR[TABLENAME]&amp;"[@c"&amp;$1:$1-1&amp;"]"))</f>
        <v>0</v>
      </c>
      <c r="Q176" s="33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0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0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0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251</v>
      </c>
      <c r="C177" s="31">
        <v>8</v>
      </c>
      <c r="D177" s="31" t="s">
        <v>20</v>
      </c>
      <c r="E177" s="31">
        <f ca="1">IF(GLOBAL[[#This Row],[b12]]="",GLOBAL[[#This Row],[a6]],GLOBAL[[#This Row],[b12]])</f>
        <v>8</v>
      </c>
      <c r="F177" s="32">
        <f>GLOBAL[[#This Row],[AWAL]]</f>
        <v>8</v>
      </c>
      <c r="G177" s="31"/>
      <c r="H177" s="31"/>
      <c r="I177" s="31" t="str">
        <f>IF(GLOBAL[[#This Row],[/MASUK]]="","",SUMIF(Table6[NB BM_C_QTY+F],GLOBAL[POINTER],Table6[C]))</f>
        <v/>
      </c>
      <c r="J177" s="102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>SUM(F177,L177)</f>
        <v>8</v>
      </c>
      <c r="N177" s="31"/>
      <c r="O177" s="31"/>
      <c r="P177" s="32">
        <f ca="1">SUM(INDIRECT(GLOBAL_VAR[TABLENAME]&amp;"[@a"&amp;$1:$1-1&amp;"]"),INDIRECT(GLOBAL_VAR[TABLENAME]&amp;"[@c"&amp;$1:$1-1&amp;"]"))</f>
        <v>8</v>
      </c>
      <c r="Q177" s="33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8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8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8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252</v>
      </c>
      <c r="C178" s="31">
        <v>3</v>
      </c>
      <c r="D178" s="31" t="s">
        <v>20</v>
      </c>
      <c r="E178" s="31">
        <f ca="1">IF(GLOBAL[[#This Row],[b12]]="",GLOBAL[[#This Row],[a6]],GLOBAL[[#This Row],[b12]])</f>
        <v>3</v>
      </c>
      <c r="F178" s="32">
        <f>GLOBAL[[#This Row],[AWAL]]</f>
        <v>3</v>
      </c>
      <c r="G178" s="31"/>
      <c r="H178" s="31"/>
      <c r="I178" s="31" t="str">
        <f>IF(GLOBAL[[#This Row],[/MASUK]]="","",SUMIF(Table6[NB BM_C_QTY+F],GLOBAL[POINTER],Table6[C]))</f>
        <v/>
      </c>
      <c r="J178" s="102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>SUM(F178,L178)</f>
        <v>3</v>
      </c>
      <c r="N178" s="31"/>
      <c r="O178" s="31"/>
      <c r="P178" s="32">
        <f ca="1">SUM(INDIRECT(GLOBAL_VAR[TABLENAME]&amp;"[@a"&amp;$1:$1-1&amp;"]"),INDIRECT(GLOBAL_VAR[TABLENAME]&amp;"[@c"&amp;$1:$1-1&amp;"]"))</f>
        <v>3</v>
      </c>
      <c r="Q178" s="33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3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3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3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>
        <f ca="1">IF(GLOBAL[[#This Row],[TT]]&lt;1,"",ROW()-2)</f>
        <v>177</v>
      </c>
      <c r="B179" s="33" t="s">
        <v>253</v>
      </c>
      <c r="C179" s="31">
        <v>17</v>
      </c>
      <c r="D179" s="31" t="s">
        <v>254</v>
      </c>
      <c r="E179" s="31">
        <f ca="1">IF(GLOBAL[[#This Row],[b12]]="",GLOBAL[[#This Row],[a6]],GLOBAL[[#This Row],[b12]])</f>
        <v>17</v>
      </c>
      <c r="F179" s="32">
        <f>GLOBAL[[#This Row],[AWAL]]</f>
        <v>17</v>
      </c>
      <c r="G179" s="31"/>
      <c r="H179" s="31"/>
      <c r="I179" s="31" t="str">
        <f>IF(GLOBAL[[#This Row],[/MASUK]]="","",SUMIF(Table6[NB BM_C_QTY+F],GLOBAL[POINTER],Table6[C]))</f>
        <v/>
      </c>
      <c r="J179" s="102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>SUM(F179,L179)</f>
        <v>17</v>
      </c>
      <c r="N179" s="31"/>
      <c r="O179" s="31"/>
      <c r="P179" s="32">
        <f ca="1">SUM(INDIRECT(GLOBAL_VAR[TABLENAME]&amp;"[@a"&amp;$1:$1-1&amp;"]"),INDIRECT(GLOBAL_VAR[TABLENAME]&amp;"[@c"&amp;$1:$1-1&amp;"]"))</f>
        <v>17</v>
      </c>
      <c r="Q179" s="33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17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17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17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255</v>
      </c>
      <c r="C180" s="31">
        <v>2</v>
      </c>
      <c r="D180" s="31">
        <v>96</v>
      </c>
      <c r="E180" s="31">
        <f ca="1">IF(GLOBAL[[#This Row],[b12]]="",GLOBAL[[#This Row],[a6]],GLOBAL[[#This Row],[b12]])</f>
        <v>2</v>
      </c>
      <c r="F180" s="32">
        <f>GLOBAL[[#This Row],[AWAL]]</f>
        <v>2</v>
      </c>
      <c r="G180" s="31"/>
      <c r="H180" s="31"/>
      <c r="I180" s="31" t="str">
        <f>IF(GLOBAL[[#This Row],[/MASUK]]="","",SUMIF(Table6[NB BM_C_QTY+F],GLOBAL[POINTER],Table6[C]))</f>
        <v/>
      </c>
      <c r="J180" s="102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>SUM(F180,L180)</f>
        <v>2</v>
      </c>
      <c r="N180" s="31"/>
      <c r="O180" s="31"/>
      <c r="P180" s="32">
        <f ca="1">SUM(INDIRECT(GLOBAL_VAR[TABLENAME]&amp;"[@a"&amp;$1:$1-1&amp;"]"),INDIRECT(GLOBAL_VAR[TABLENAME]&amp;"[@c"&amp;$1:$1-1&amp;"]"))</f>
        <v>2</v>
      </c>
      <c r="Q180" s="33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2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2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2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>
        <f ca="1">IF(GLOBAL[[#This Row],[TT]]&lt;1,"",ROW()-2)</f>
        <v>179</v>
      </c>
      <c r="B181" s="33" t="s">
        <v>256</v>
      </c>
      <c r="C181" s="31">
        <v>3</v>
      </c>
      <c r="D181" s="31" t="s">
        <v>20</v>
      </c>
      <c r="E181" s="31">
        <f ca="1">IF(GLOBAL[[#This Row],[b12]]="",GLOBAL[[#This Row],[a6]],GLOBAL[[#This Row],[b12]])</f>
        <v>3</v>
      </c>
      <c r="F181" s="32">
        <f>GLOBAL[[#This Row],[AWAL]]</f>
        <v>3</v>
      </c>
      <c r="G181" s="31"/>
      <c r="H181" s="31"/>
      <c r="I181" s="31" t="str">
        <f>IF(GLOBAL[[#This Row],[/MASUK]]="","",SUMIF(Table6[NB BM_C_QTY+F],GLOBAL[POINTER],Table6[C]))</f>
        <v/>
      </c>
      <c r="J181" s="102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>SUM(F181,L181)</f>
        <v>3</v>
      </c>
      <c r="N181" s="31"/>
      <c r="O181" s="31"/>
      <c r="P181" s="32">
        <f ca="1">SUM(INDIRECT(GLOBAL_VAR[TABLENAME]&amp;"[@a"&amp;$1:$1-1&amp;"]"),INDIRECT(GLOBAL_VAR[TABLENAME]&amp;"[@c"&amp;$1:$1-1&amp;"]"))</f>
        <v>3</v>
      </c>
      <c r="Q181" s="33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3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3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3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 t="str">
        <f ca="1">IF(GLOBAL[[#This Row],[TT]]&lt;1,"",ROW()-2)</f>
        <v/>
      </c>
      <c r="B182" s="33" t="s">
        <v>257</v>
      </c>
      <c r="C182" s="31">
        <v>0</v>
      </c>
      <c r="D182" s="31" t="s">
        <v>56</v>
      </c>
      <c r="E182" s="31">
        <f ca="1">IF(GLOBAL[[#This Row],[b12]]="",GLOBAL[[#This Row],[a6]],GLOBAL[[#This Row],[b12]])</f>
        <v>0</v>
      </c>
      <c r="F182" s="32">
        <f>GLOBAL[[#This Row],[AWAL]]</f>
        <v>0</v>
      </c>
      <c r="G182" s="31"/>
      <c r="H182" s="31"/>
      <c r="I182" s="31" t="str">
        <f>IF(GLOBAL[[#This Row],[/MASUK]]="","",SUMIF(Table6[NB BM_C_QTY+F],GLOBAL[POINTER],Table6[C]))</f>
        <v/>
      </c>
      <c r="J182" s="102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>SUM(F182,L182)</f>
        <v>0</v>
      </c>
      <c r="N182" s="31"/>
      <c r="O182" s="31"/>
      <c r="P182" s="32">
        <f ca="1">SUM(INDIRECT(GLOBAL_VAR[TABLENAME]&amp;"[@a"&amp;$1:$1-1&amp;"]"),INDIRECT(GLOBAL_VAR[TABLENAME]&amp;"[@c"&amp;$1:$1-1&amp;"]"))</f>
        <v>0</v>
      </c>
      <c r="Q182" s="33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0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0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0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 t="str">
        <f ca="1">IF(GLOBAL[[#This Row],[TT]]&lt;1,"",ROW()-2)</f>
        <v/>
      </c>
      <c r="B183" s="33" t="s">
        <v>258</v>
      </c>
      <c r="C183" s="31">
        <v>0</v>
      </c>
      <c r="D183" s="31" t="s">
        <v>56</v>
      </c>
      <c r="E183" s="31">
        <f ca="1">IF(GLOBAL[[#This Row],[b12]]="",GLOBAL[[#This Row],[a6]],GLOBAL[[#This Row],[b12]])</f>
        <v>0</v>
      </c>
      <c r="F183" s="32">
        <f>GLOBAL[[#This Row],[AWAL]]</f>
        <v>0</v>
      </c>
      <c r="G183" s="31"/>
      <c r="H183" s="31"/>
      <c r="I183" s="31" t="str">
        <f>IF(GLOBAL[[#This Row],[/MASUK]]="","",SUMIF(Table6[NB BM_C_QTY+F],GLOBAL[POINTER],Table6[C]))</f>
        <v/>
      </c>
      <c r="J183" s="102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>SUM(F183,L183)</f>
        <v>0</v>
      </c>
      <c r="N183" s="31"/>
      <c r="O183" s="31"/>
      <c r="P183" s="32">
        <f ca="1">SUM(INDIRECT(GLOBAL_VAR[TABLENAME]&amp;"[@a"&amp;$1:$1-1&amp;"]"),INDIRECT(GLOBAL_VAR[TABLENAME]&amp;"[@c"&amp;$1:$1-1&amp;"]"))</f>
        <v>0</v>
      </c>
      <c r="Q183" s="33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0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0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0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259</v>
      </c>
      <c r="C184" s="31">
        <v>12</v>
      </c>
      <c r="D184" s="31" t="s">
        <v>56</v>
      </c>
      <c r="E184" s="31">
        <f ca="1">IF(GLOBAL[[#This Row],[b12]]="",GLOBAL[[#This Row],[a6]],GLOBAL[[#This Row],[b12]])</f>
        <v>12</v>
      </c>
      <c r="F184" s="32">
        <f>GLOBAL[[#This Row],[AWAL]]</f>
        <v>12</v>
      </c>
      <c r="G184" s="31"/>
      <c r="H184" s="31"/>
      <c r="I184" s="31" t="str">
        <f>IF(GLOBAL[[#This Row],[/MASUK]]="","",SUMIF(Table6[NB BM_C_QTY+F],GLOBAL[POINTER],Table6[C]))</f>
        <v/>
      </c>
      <c r="J184" s="102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>SUM(F184,L184)</f>
        <v>12</v>
      </c>
      <c r="N184" s="31"/>
      <c r="O184" s="31"/>
      <c r="P184" s="32">
        <f ca="1">SUM(INDIRECT(GLOBAL_VAR[TABLENAME]&amp;"[@a"&amp;$1:$1-1&amp;"]"),INDIRECT(GLOBAL_VAR[TABLENAME]&amp;"[@c"&amp;$1:$1-1&amp;"]"))</f>
        <v>12</v>
      </c>
      <c r="Q184" s="33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12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12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12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 t="str">
        <f ca="1">IF(GLOBAL[[#This Row],[TT]]&lt;1,"",ROW()-2)</f>
        <v/>
      </c>
      <c r="B185" s="33" t="s">
        <v>260</v>
      </c>
      <c r="C185" s="31">
        <v>0</v>
      </c>
      <c r="D185" s="31" t="s">
        <v>34</v>
      </c>
      <c r="E185" s="31">
        <f ca="1">IF(GLOBAL[[#This Row],[b12]]="",GLOBAL[[#This Row],[a6]],GLOBAL[[#This Row],[b12]])</f>
        <v>0</v>
      </c>
      <c r="F185" s="32">
        <f>GLOBAL[[#This Row],[AWAL]]</f>
        <v>0</v>
      </c>
      <c r="G185" s="31"/>
      <c r="H185" s="31"/>
      <c r="I185" s="31" t="str">
        <f>IF(GLOBAL[[#This Row],[/MASUK]]="","",SUMIF(Table6[NB BM_C_QTY+F],GLOBAL[POINTER],Table6[C]))</f>
        <v/>
      </c>
      <c r="J185" s="102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>SUM(F185,L185)</f>
        <v>0</v>
      </c>
      <c r="N185" s="31"/>
      <c r="O185" s="31"/>
      <c r="P185" s="32">
        <f ca="1">SUM(INDIRECT(GLOBAL_VAR[TABLENAME]&amp;"[@a"&amp;$1:$1-1&amp;"]"),INDIRECT(GLOBAL_VAR[TABLENAME]&amp;"[@c"&amp;$1:$1-1&amp;"]"))</f>
        <v>0</v>
      </c>
      <c r="Q185" s="33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0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0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0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 t="str">
        <f ca="1">IF(GLOBAL[[#This Row],[TT]]&lt;1,"",ROW()-2)</f>
        <v/>
      </c>
      <c r="B186" s="33" t="s">
        <v>261</v>
      </c>
      <c r="C186" s="31">
        <v>0</v>
      </c>
      <c r="D186" s="31" t="s">
        <v>11</v>
      </c>
      <c r="E186" s="31">
        <f ca="1">IF(GLOBAL[[#This Row],[b12]]="",GLOBAL[[#This Row],[a6]],GLOBAL[[#This Row],[b12]])</f>
        <v>0</v>
      </c>
      <c r="F186" s="32">
        <f>GLOBAL[[#This Row],[AWAL]]</f>
        <v>0</v>
      </c>
      <c r="G186" s="31"/>
      <c r="H186" s="31"/>
      <c r="I186" s="31" t="str">
        <f>IF(GLOBAL[[#This Row],[/MASUK]]="","",SUMIF(Table6[NB BM_C_QTY+F],GLOBAL[POINTER],Table6[C]))</f>
        <v/>
      </c>
      <c r="J186" s="102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>SUM(F186,L186)</f>
        <v>0</v>
      </c>
      <c r="N186" s="31"/>
      <c r="O186" s="31"/>
      <c r="P186" s="32">
        <f ca="1">SUM(INDIRECT(GLOBAL_VAR[TABLENAME]&amp;"[@a"&amp;$1:$1-1&amp;"]"),INDIRECT(GLOBAL_VAR[TABLENAME]&amp;"[@c"&amp;$1:$1-1&amp;"]"))</f>
        <v>0</v>
      </c>
      <c r="Q186" s="33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0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0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0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262</v>
      </c>
      <c r="C187" s="31">
        <v>23</v>
      </c>
      <c r="D187" s="31" t="s">
        <v>250</v>
      </c>
      <c r="E187" s="31">
        <f ca="1">IF(GLOBAL[[#This Row],[b12]]="",GLOBAL[[#This Row],[a6]],GLOBAL[[#This Row],[b12]])</f>
        <v>23</v>
      </c>
      <c r="F187" s="32">
        <f>GLOBAL[[#This Row],[AWAL]]</f>
        <v>23</v>
      </c>
      <c r="G187" s="31"/>
      <c r="H187" s="31"/>
      <c r="I187" s="31" t="str">
        <f>IF(GLOBAL[[#This Row],[/MASUK]]="","",SUMIF(Table6[NB BM_C_QTY+F],GLOBAL[POINTER],Table6[C]))</f>
        <v/>
      </c>
      <c r="J187" s="102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>SUM(F187,L187)</f>
        <v>23</v>
      </c>
      <c r="N187" s="31"/>
      <c r="O187" s="31"/>
      <c r="P187" s="32">
        <f ca="1">SUM(INDIRECT(GLOBAL_VAR[TABLENAME]&amp;"[@a"&amp;$1:$1-1&amp;"]"),INDIRECT(GLOBAL_VAR[TABLENAME]&amp;"[@c"&amp;$1:$1-1&amp;"]"))</f>
        <v>23</v>
      </c>
      <c r="Q187" s="33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23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23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23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>
        <f ca="1">IF(GLOBAL[[#This Row],[TT]]&lt;1,"",ROW()-2)</f>
        <v>186</v>
      </c>
      <c r="B188" s="33" t="s">
        <v>263</v>
      </c>
      <c r="C188" s="31">
        <v>6</v>
      </c>
      <c r="D188" s="31" t="s">
        <v>20</v>
      </c>
      <c r="E188" s="31">
        <f ca="1">IF(GLOBAL[[#This Row],[b12]]="",GLOBAL[[#This Row],[a6]],GLOBAL[[#This Row],[b12]])</f>
        <v>6</v>
      </c>
      <c r="F188" s="32">
        <f>GLOBAL[[#This Row],[AWAL]]</f>
        <v>6</v>
      </c>
      <c r="G188" s="31"/>
      <c r="H188" s="31"/>
      <c r="I188" s="31" t="str">
        <f>IF(GLOBAL[[#This Row],[/MASUK]]="","",SUMIF(Table6[NB BM_C_QTY+F],GLOBAL[POINTER],Table6[C]))</f>
        <v/>
      </c>
      <c r="J188" s="102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>SUM(F188,L188)</f>
        <v>6</v>
      </c>
      <c r="N188" s="31"/>
      <c r="O188" s="31"/>
      <c r="P188" s="32">
        <f ca="1">SUM(INDIRECT(GLOBAL_VAR[TABLENAME]&amp;"[@a"&amp;$1:$1-1&amp;"]"),INDIRECT(GLOBAL_VAR[TABLENAME]&amp;"[@c"&amp;$1:$1-1&amp;"]"))</f>
        <v>6</v>
      </c>
      <c r="Q188" s="33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6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6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6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 t="str">
        <f ca="1">IF(GLOBAL[[#This Row],[TT]]&lt;1,"",ROW()-2)</f>
        <v/>
      </c>
      <c r="B189" s="33" t="s">
        <v>264</v>
      </c>
      <c r="C189" s="31">
        <v>0</v>
      </c>
      <c r="D189" s="31" t="s">
        <v>20</v>
      </c>
      <c r="E189" s="31">
        <f ca="1">IF(GLOBAL[[#This Row],[b12]]="",GLOBAL[[#This Row],[a6]],GLOBAL[[#This Row],[b12]])</f>
        <v>0</v>
      </c>
      <c r="F189" s="32">
        <f>GLOBAL[[#This Row],[AWAL]]</f>
        <v>0</v>
      </c>
      <c r="G189" s="31"/>
      <c r="H189" s="31"/>
      <c r="I189" s="31" t="str">
        <f>IF(GLOBAL[[#This Row],[/MASUK]]="","",SUMIF(Table6[NB BM_C_QTY+F],GLOBAL[POINTER],Table6[C]))</f>
        <v/>
      </c>
      <c r="J189" s="102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>SUM(F189,L189)</f>
        <v>0</v>
      </c>
      <c r="N189" s="31"/>
      <c r="O189" s="31"/>
      <c r="P189" s="32">
        <f ca="1">SUM(INDIRECT(GLOBAL_VAR[TABLENAME]&amp;"[@a"&amp;$1:$1-1&amp;"]"),INDIRECT(GLOBAL_VAR[TABLENAME]&amp;"[@c"&amp;$1:$1-1&amp;"]"))</f>
        <v>0</v>
      </c>
      <c r="Q189" s="33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0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0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0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265</v>
      </c>
      <c r="C190" s="31">
        <v>1</v>
      </c>
      <c r="D190" s="31" t="s">
        <v>34</v>
      </c>
      <c r="E190" s="31">
        <f ca="1">IF(GLOBAL[[#This Row],[b12]]="",GLOBAL[[#This Row],[a6]],GLOBAL[[#This Row],[b12]])</f>
        <v>1</v>
      </c>
      <c r="F190" s="32">
        <f>GLOBAL[[#This Row],[AWAL]]</f>
        <v>1</v>
      </c>
      <c r="G190" s="31"/>
      <c r="H190" s="31"/>
      <c r="I190" s="31" t="str">
        <f>IF(GLOBAL[[#This Row],[/MASUK]]="","",SUMIF(Table6[NB BM_C_QTY+F],GLOBAL[POINTER],Table6[C]))</f>
        <v/>
      </c>
      <c r="J190" s="102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>SUM(F190,L190)</f>
        <v>1</v>
      </c>
      <c r="N190" s="31"/>
      <c r="O190" s="31"/>
      <c r="P190" s="32">
        <f ca="1">SUM(INDIRECT(GLOBAL_VAR[TABLENAME]&amp;"[@a"&amp;$1:$1-1&amp;"]"),INDIRECT(GLOBAL_VAR[TABLENAME]&amp;"[@c"&amp;$1:$1-1&amp;"]"))</f>
        <v>1</v>
      </c>
      <c r="Q190" s="33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1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1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1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 t="str">
        <f ca="1">IF(GLOBAL[[#This Row],[TT]]&lt;1,"",ROW()-2)</f>
        <v/>
      </c>
      <c r="B191" s="33" t="s">
        <v>2703</v>
      </c>
      <c r="C191" s="31">
        <v>0</v>
      </c>
      <c r="D191" s="31" t="s">
        <v>2704</v>
      </c>
      <c r="E191" s="31">
        <f ca="1">IF(GLOBAL[[#This Row],[b12]]="",GLOBAL[[#This Row],[a6]],GLOBAL[[#This Row],[b12]])</f>
        <v>0</v>
      </c>
      <c r="F191" s="32">
        <f>GLOBAL[[#This Row],[AWAL]]</f>
        <v>0</v>
      </c>
      <c r="G191" s="31"/>
      <c r="H191" s="31"/>
      <c r="I191" s="31" t="str">
        <f>IF(GLOBAL[[#This Row],[/MASUK]]="","",SUMIF(Table6[NB BM_C_QTY+F],GLOBAL[POINTER],Table6[C]))</f>
        <v/>
      </c>
      <c r="J191" s="102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>SUM(F191,L191)</f>
        <v>0</v>
      </c>
      <c r="N191" s="31"/>
      <c r="O191" s="31"/>
      <c r="P191" s="32">
        <f ca="1">SUM(INDIRECT(GLOBAL_VAR[TABLENAME]&amp;"[@a"&amp;$1:$1-1&amp;"]"),INDIRECT(GLOBAL_VAR[TABLENAME]&amp;"[@c"&amp;$1:$1-1&amp;"]"))</f>
        <v>0</v>
      </c>
      <c r="Q191" s="33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0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0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0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 t="str">
        <f ca="1">IF(GLOBAL[[#This Row],[TT]]&lt;1,"",ROW()-2)</f>
        <v/>
      </c>
      <c r="B192" s="33" t="s">
        <v>2703</v>
      </c>
      <c r="C192" s="31">
        <v>0</v>
      </c>
      <c r="D192" s="31" t="s">
        <v>2042</v>
      </c>
      <c r="E192" s="31">
        <f ca="1">IF(GLOBAL[[#This Row],[b12]]="",GLOBAL[[#This Row],[a6]],GLOBAL[[#This Row],[b12]])</f>
        <v>0</v>
      </c>
      <c r="F192" s="32">
        <f>GLOBAL[[#This Row],[AWAL]]</f>
        <v>0</v>
      </c>
      <c r="G192" s="31"/>
      <c r="H192" s="31"/>
      <c r="I192" s="31" t="str">
        <f>IF(GLOBAL[[#This Row],[/MASUK]]="","",SUMIF(Table6[NB BM_C_QTY+F],GLOBAL[POINTER],Table6[C]))</f>
        <v/>
      </c>
      <c r="J192" s="102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>SUM(F192,L192)</f>
        <v>0</v>
      </c>
      <c r="N192" s="31"/>
      <c r="O192" s="31"/>
      <c r="P192" s="32">
        <f ca="1">SUM(INDIRECT(GLOBAL_VAR[TABLENAME]&amp;"[@a"&amp;$1:$1-1&amp;"]"),INDIRECT(GLOBAL_VAR[TABLENAME]&amp;"[@c"&amp;$1:$1-1&amp;"]"))</f>
        <v>0</v>
      </c>
      <c r="Q192" s="33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0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0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0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30">
      <c r="A193" s="31">
        <f ca="1">IF(GLOBAL[[#This Row],[TT]]&lt;1,"",ROW()-2)</f>
        <v>191</v>
      </c>
      <c r="B193" s="33" t="s">
        <v>266</v>
      </c>
      <c r="C193" s="31">
        <v>7</v>
      </c>
      <c r="D193" s="31" t="s">
        <v>56</v>
      </c>
      <c r="E193" s="31">
        <f ca="1">IF(GLOBAL[[#This Row],[b12]]="",GLOBAL[[#This Row],[a6]],GLOBAL[[#This Row],[b12]])</f>
        <v>7</v>
      </c>
      <c r="F193" s="32">
        <f>GLOBAL[[#This Row],[AWAL]]</f>
        <v>7</v>
      </c>
      <c r="G193" s="31"/>
      <c r="H193" s="31"/>
      <c r="I193" s="31" t="str">
        <f>IF(GLOBAL[[#This Row],[/MASUK]]="","",SUMIF(Table6[NB BM_C_QTY+F],GLOBAL[POINTER],Table6[C]))</f>
        <v/>
      </c>
      <c r="J193" s="102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>SUM(F193,L193)</f>
        <v>7</v>
      </c>
      <c r="N193" s="31"/>
      <c r="O193" s="31"/>
      <c r="P193" s="32">
        <f ca="1">SUM(INDIRECT(GLOBAL_VAR[TABLENAME]&amp;"[@a"&amp;$1:$1-1&amp;"]"),INDIRECT(GLOBAL_VAR[TABLENAME]&amp;"[@c"&amp;$1:$1-1&amp;"]"))</f>
        <v>7</v>
      </c>
      <c r="Q193" s="33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7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7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7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30">
      <c r="A194" s="31">
        <f ca="1">IF(GLOBAL[[#This Row],[TT]]&lt;1,"",ROW()-2)</f>
        <v>192</v>
      </c>
      <c r="B194" s="33" t="s">
        <v>1991</v>
      </c>
      <c r="C194" s="31">
        <v>16</v>
      </c>
      <c r="D194" s="31" t="s">
        <v>2144</v>
      </c>
      <c r="E194" s="31">
        <f ca="1">IF(GLOBAL[[#This Row],[b12]]="",GLOBAL[[#This Row],[a6]],GLOBAL[[#This Row],[b12]])</f>
        <v>16</v>
      </c>
      <c r="F194" s="32">
        <f>GLOBAL[[#This Row],[AWAL]]</f>
        <v>16</v>
      </c>
      <c r="G194" s="31"/>
      <c r="H194" s="31"/>
      <c r="I194" s="31" t="str">
        <f>IF(GLOBAL[[#This Row],[/MASUK]]="","",SUMIF(Table6[NB BM_C_QTY+F],GLOBAL[POINTER],Table6[C]))</f>
        <v/>
      </c>
      <c r="J194" s="102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>SUM(F194,L194)</f>
        <v>16</v>
      </c>
      <c r="N194" s="31"/>
      <c r="O194" s="31"/>
      <c r="P194" s="32">
        <f ca="1">SUM(INDIRECT(GLOBAL_VAR[TABLENAME]&amp;"[@a"&amp;$1:$1-1&amp;"]"),INDIRECT(GLOBAL_VAR[TABLENAME]&amp;"[@c"&amp;$1:$1-1&amp;"]"))</f>
        <v>16</v>
      </c>
      <c r="Q194" s="33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16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16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16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30">
      <c r="A195" s="31">
        <f ca="1">IF(GLOBAL[[#This Row],[TT]]&lt;1,"",ROW()-2)</f>
        <v>193</v>
      </c>
      <c r="B195" s="33" t="s">
        <v>2212</v>
      </c>
      <c r="C195" s="31">
        <v>15</v>
      </c>
      <c r="D195" s="31" t="s">
        <v>2042</v>
      </c>
      <c r="E195" s="31">
        <f ca="1">IF(GLOBAL[[#This Row],[b12]]="",GLOBAL[[#This Row],[a6]],GLOBAL[[#This Row],[b12]])</f>
        <v>15</v>
      </c>
      <c r="F195" s="32">
        <f>GLOBAL[[#This Row],[AWAL]]</f>
        <v>15</v>
      </c>
      <c r="G195" s="31"/>
      <c r="H195" s="31"/>
      <c r="I195" s="31" t="str">
        <f>IF(GLOBAL[[#This Row],[/MASUK]]="","",SUMIF(Table6[NB BM_C_QTY+F],GLOBAL[POINTER],Table6[C]))</f>
        <v/>
      </c>
      <c r="J195" s="102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>SUM(F195,L195)</f>
        <v>15</v>
      </c>
      <c r="N195" s="31"/>
      <c r="O195" s="31"/>
      <c r="P195" s="32">
        <f ca="1">SUM(INDIRECT(GLOBAL_VAR[TABLENAME]&amp;"[@a"&amp;$1:$1-1&amp;"]"),INDIRECT(GLOBAL_VAR[TABLENAME]&amp;"[@c"&amp;$1:$1-1&amp;"]"))</f>
        <v>15</v>
      </c>
      <c r="Q195" s="33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15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15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15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30">
      <c r="A196" s="31">
        <f ca="1">IF(GLOBAL[[#This Row],[TT]]&lt;1,"",ROW()-2)</f>
        <v>194</v>
      </c>
      <c r="B196" s="33" t="s">
        <v>267</v>
      </c>
      <c r="C196" s="31">
        <v>2</v>
      </c>
      <c r="D196" s="31" t="s">
        <v>20</v>
      </c>
      <c r="E196" s="31">
        <f ca="1">IF(GLOBAL[[#This Row],[b12]]="",GLOBAL[[#This Row],[a6]],GLOBAL[[#This Row],[b12]])</f>
        <v>2</v>
      </c>
      <c r="F196" s="32">
        <f>GLOBAL[[#This Row],[AWAL]]</f>
        <v>2</v>
      </c>
      <c r="G196" s="31"/>
      <c r="H196" s="31"/>
      <c r="I196" s="31" t="str">
        <f>IF(GLOBAL[[#This Row],[/MASUK]]="","",SUMIF(Table6[NB BM_C_QTY+F],GLOBAL[POINTER],Table6[C]))</f>
        <v/>
      </c>
      <c r="J196" s="102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>SUM(F196,L196)</f>
        <v>2</v>
      </c>
      <c r="N196" s="31"/>
      <c r="O196" s="31"/>
      <c r="P196" s="32">
        <f ca="1">SUM(INDIRECT(GLOBAL_VAR[TABLENAME]&amp;"[@a"&amp;$1:$1-1&amp;"]"),INDIRECT(GLOBAL_VAR[TABLENAME]&amp;"[@c"&amp;$1:$1-1&amp;"]"))</f>
        <v>2</v>
      </c>
      <c r="Q196" s="33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2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2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2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30">
      <c r="A197" s="31" t="str">
        <f ca="1">IF(GLOBAL[[#This Row],[TT]]&lt;1,"",ROW()-2)</f>
        <v/>
      </c>
      <c r="B197" s="33" t="s">
        <v>268</v>
      </c>
      <c r="C197" s="31">
        <v>0</v>
      </c>
      <c r="D197" s="31" t="s">
        <v>34</v>
      </c>
      <c r="E197" s="31">
        <f ca="1">IF(GLOBAL[[#This Row],[b12]]="",GLOBAL[[#This Row],[a6]],GLOBAL[[#This Row],[b12]])</f>
        <v>0</v>
      </c>
      <c r="F197" s="32">
        <f>GLOBAL[[#This Row],[AWAL]]</f>
        <v>0</v>
      </c>
      <c r="G197" s="31"/>
      <c r="H197" s="31"/>
      <c r="I197" s="31" t="str">
        <f>IF(GLOBAL[[#This Row],[/MASUK]]="","",SUMIF(Table6[NB BM_C_QTY+F],GLOBAL[POINTER],Table6[C]))</f>
        <v/>
      </c>
      <c r="J197" s="102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>SUM(F197,L197)</f>
        <v>0</v>
      </c>
      <c r="N197" s="31"/>
      <c r="O197" s="31"/>
      <c r="P197" s="32">
        <f ca="1">SUM(INDIRECT(GLOBAL_VAR[TABLENAME]&amp;"[@a"&amp;$1:$1-1&amp;"]"),INDIRECT(GLOBAL_VAR[TABLENAME]&amp;"[@c"&amp;$1:$1-1&amp;"]"))</f>
        <v>0</v>
      </c>
      <c r="Q197" s="33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0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0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0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30">
      <c r="A198" s="31" t="str">
        <f ca="1">IF(GLOBAL[[#This Row],[TT]]&lt;1,"",ROW()-2)</f>
        <v/>
      </c>
      <c r="B198" s="33" t="s">
        <v>269</v>
      </c>
      <c r="C198" s="31">
        <v>0</v>
      </c>
      <c r="D198" s="31" t="s">
        <v>6</v>
      </c>
      <c r="E198" s="31">
        <f ca="1">IF(GLOBAL[[#This Row],[b12]]="",GLOBAL[[#This Row],[a6]],GLOBAL[[#This Row],[b12]])</f>
        <v>0</v>
      </c>
      <c r="F198" s="32">
        <f>GLOBAL[[#This Row],[AWAL]]</f>
        <v>0</v>
      </c>
      <c r="G198" s="31"/>
      <c r="H198" s="31"/>
      <c r="I198" s="31" t="str">
        <f>IF(GLOBAL[[#This Row],[/MASUK]]="","",SUMIF(Table6[NB BM_C_QTY+F],GLOBAL[POINTER],Table6[C]))</f>
        <v/>
      </c>
      <c r="J198" s="102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>SUM(F198,L198)</f>
        <v>0</v>
      </c>
      <c r="N198" s="31"/>
      <c r="O198" s="31"/>
      <c r="P198" s="32">
        <f ca="1">SUM(INDIRECT(GLOBAL_VAR[TABLENAME]&amp;"[@a"&amp;$1:$1-1&amp;"]"),INDIRECT(GLOBAL_VAR[TABLENAME]&amp;"[@c"&amp;$1:$1-1&amp;"]"))</f>
        <v>0</v>
      </c>
      <c r="Q198" s="33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0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0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0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30">
      <c r="A199" s="31" t="str">
        <f ca="1">IF(GLOBAL[[#This Row],[TT]]&lt;1,"",ROW()-2)</f>
        <v/>
      </c>
      <c r="B199" s="33" t="s">
        <v>270</v>
      </c>
      <c r="C199" s="31">
        <v>0</v>
      </c>
      <c r="D199" s="31" t="s">
        <v>34</v>
      </c>
      <c r="E199" s="31">
        <f ca="1">IF(GLOBAL[[#This Row],[b12]]="",GLOBAL[[#This Row],[a6]],GLOBAL[[#This Row],[b12]])</f>
        <v>0</v>
      </c>
      <c r="F199" s="32">
        <f>GLOBAL[[#This Row],[AWAL]]</f>
        <v>0</v>
      </c>
      <c r="G199" s="31"/>
      <c r="H199" s="31"/>
      <c r="I199" s="31" t="str">
        <f>IF(GLOBAL[[#This Row],[/MASUK]]="","",SUMIF(Table6[NB BM_C_QTY+F],GLOBAL[POINTER],Table6[C]))</f>
        <v/>
      </c>
      <c r="J199" s="102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>SUM(F199,L199)</f>
        <v>0</v>
      </c>
      <c r="N199" s="31"/>
      <c r="O199" s="31"/>
      <c r="P199" s="32">
        <f ca="1">SUM(INDIRECT(GLOBAL_VAR[TABLENAME]&amp;"[@a"&amp;$1:$1-1&amp;"]"),INDIRECT(GLOBAL_VAR[TABLENAME]&amp;"[@c"&amp;$1:$1-1&amp;"]"))</f>
        <v>0</v>
      </c>
      <c r="Q199" s="33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0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0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0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30">
      <c r="A200" s="31" t="str">
        <f ca="1">IF(GLOBAL[[#This Row],[TT]]&lt;1,"",ROW()-2)</f>
        <v/>
      </c>
      <c r="B200" s="33" t="s">
        <v>271</v>
      </c>
      <c r="C200" s="31">
        <v>0</v>
      </c>
      <c r="D200" s="31" t="s">
        <v>34</v>
      </c>
      <c r="E200" s="31">
        <f ca="1">IF(GLOBAL[[#This Row],[b12]]="",GLOBAL[[#This Row],[a6]],GLOBAL[[#This Row],[b12]])</f>
        <v>0</v>
      </c>
      <c r="F200" s="32">
        <f>GLOBAL[[#This Row],[AWAL]]</f>
        <v>0</v>
      </c>
      <c r="G200" s="31"/>
      <c r="H200" s="31"/>
      <c r="I200" s="31" t="str">
        <f>IF(GLOBAL[[#This Row],[/MASUK]]="","",SUMIF(Table6[NB BM_C_QTY+F],GLOBAL[POINTER],Table6[C]))</f>
        <v/>
      </c>
      <c r="J200" s="102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>SUM(F200,L200)</f>
        <v>0</v>
      </c>
      <c r="N200" s="31"/>
      <c r="O200" s="31"/>
      <c r="P200" s="32">
        <f ca="1">SUM(INDIRECT(GLOBAL_VAR[TABLENAME]&amp;"[@a"&amp;$1:$1-1&amp;"]"),INDIRECT(GLOBAL_VAR[TABLENAME]&amp;"[@c"&amp;$1:$1-1&amp;"]"))</f>
        <v>0</v>
      </c>
      <c r="Q200" s="33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0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0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0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30">
      <c r="A201" s="31">
        <f ca="1">IF(GLOBAL[[#This Row],[TT]]&lt;1,"",ROW()-2)</f>
        <v>199</v>
      </c>
      <c r="B201" s="33" t="s">
        <v>272</v>
      </c>
      <c r="C201" s="31">
        <v>4</v>
      </c>
      <c r="D201" s="31" t="s">
        <v>34</v>
      </c>
      <c r="E201" s="31">
        <f ca="1">IF(GLOBAL[[#This Row],[b12]]="",GLOBAL[[#This Row],[a6]],GLOBAL[[#This Row],[b12]])</f>
        <v>4</v>
      </c>
      <c r="F201" s="32">
        <f>GLOBAL[[#This Row],[AWAL]]</f>
        <v>4</v>
      </c>
      <c r="G201" s="31"/>
      <c r="H201" s="31"/>
      <c r="I201" s="31" t="str">
        <f>IF(GLOBAL[[#This Row],[/MASUK]]="","",SUMIF(Table6[NB BM_C_QTY+F],GLOBAL[POINTER],Table6[C]))</f>
        <v/>
      </c>
      <c r="J201" s="102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>SUM(F201,L201)</f>
        <v>4</v>
      </c>
      <c r="N201" s="31"/>
      <c r="O201" s="31"/>
      <c r="P201" s="32">
        <f ca="1">SUM(INDIRECT(GLOBAL_VAR[TABLENAME]&amp;"[@a"&amp;$1:$1-1&amp;"]"),INDIRECT(GLOBAL_VAR[TABLENAME]&amp;"[@c"&amp;$1:$1-1&amp;"]"))</f>
        <v>4</v>
      </c>
      <c r="Q201" s="33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4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4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4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30">
      <c r="A202" s="31" t="str">
        <f ca="1">IF(GLOBAL[[#This Row],[TT]]&lt;1,"",ROW()-2)</f>
        <v/>
      </c>
      <c r="B202" s="33" t="s">
        <v>273</v>
      </c>
      <c r="C202" s="31">
        <v>0</v>
      </c>
      <c r="D202" s="31" t="s">
        <v>250</v>
      </c>
      <c r="E202" s="31">
        <f ca="1">IF(GLOBAL[[#This Row],[b12]]="",GLOBAL[[#This Row],[a6]],GLOBAL[[#This Row],[b12]])</f>
        <v>0</v>
      </c>
      <c r="F202" s="32">
        <f>GLOBAL[[#This Row],[AWAL]]</f>
        <v>0</v>
      </c>
      <c r="G202" s="31"/>
      <c r="H202" s="31"/>
      <c r="I202" s="31" t="str">
        <f>IF(GLOBAL[[#This Row],[/MASUK]]="","",SUMIF(Table6[NB BM_C_QTY+F],GLOBAL[POINTER],Table6[C]))</f>
        <v/>
      </c>
      <c r="J202" s="102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>SUM(F202,L202)</f>
        <v>0</v>
      </c>
      <c r="N202" s="31"/>
      <c r="O202" s="31"/>
      <c r="P202" s="32">
        <f ca="1">SUM(INDIRECT(GLOBAL_VAR[TABLENAME]&amp;"[@a"&amp;$1:$1-1&amp;"]"),INDIRECT(GLOBAL_VAR[TABLENAME]&amp;"[@c"&amp;$1:$1-1&amp;"]"))</f>
        <v>0</v>
      </c>
      <c r="Q202" s="33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0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0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0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30">
      <c r="A203" s="31">
        <f ca="1">IF(GLOBAL[[#This Row],[TT]]&lt;1,"",ROW()-2)</f>
        <v>201</v>
      </c>
      <c r="B203" s="33" t="s">
        <v>274</v>
      </c>
      <c r="C203" s="31">
        <v>1</v>
      </c>
      <c r="D203" s="31" t="s">
        <v>250</v>
      </c>
      <c r="E203" s="31">
        <f ca="1">IF(GLOBAL[[#This Row],[b12]]="",GLOBAL[[#This Row],[a6]],GLOBAL[[#This Row],[b12]])</f>
        <v>1</v>
      </c>
      <c r="F203" s="32">
        <f>GLOBAL[[#This Row],[AWAL]]</f>
        <v>1</v>
      </c>
      <c r="G203" s="31"/>
      <c r="H203" s="31"/>
      <c r="I203" s="31" t="str">
        <f>IF(GLOBAL[[#This Row],[/MASUK]]="","",SUMIF(Table6[NB BM_C_QTY+F],GLOBAL[POINTER],Table6[C]))</f>
        <v/>
      </c>
      <c r="J203" s="102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>SUM(F203,L203)</f>
        <v>1</v>
      </c>
      <c r="N203" s="31"/>
      <c r="O203" s="31"/>
      <c r="P203" s="32">
        <f ca="1">SUM(INDIRECT(GLOBAL_VAR[TABLENAME]&amp;"[@a"&amp;$1:$1-1&amp;"]"),INDIRECT(GLOBAL_VAR[TABLENAME]&amp;"[@c"&amp;$1:$1-1&amp;"]"))</f>
        <v>1</v>
      </c>
      <c r="Q203" s="33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1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1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1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30">
      <c r="A204" s="31">
        <f ca="1">IF(GLOBAL[[#This Row],[TT]]&lt;1,"",ROW()-2)</f>
        <v>202</v>
      </c>
      <c r="B204" s="33" t="s">
        <v>275</v>
      </c>
      <c r="C204" s="31">
        <v>9</v>
      </c>
      <c r="D204" s="31" t="s">
        <v>20</v>
      </c>
      <c r="E204" s="31">
        <f ca="1">IF(GLOBAL[[#This Row],[b12]]="",GLOBAL[[#This Row],[a6]],GLOBAL[[#This Row],[b12]])</f>
        <v>9</v>
      </c>
      <c r="F204" s="32">
        <f>GLOBAL[[#This Row],[AWAL]]</f>
        <v>9</v>
      </c>
      <c r="G204" s="31"/>
      <c r="H204" s="31"/>
      <c r="I204" s="31" t="str">
        <f>IF(GLOBAL[[#This Row],[/MASUK]]="","",SUMIF(Table6[NB BM_C_QTY+F],GLOBAL[POINTER],Table6[C]))</f>
        <v/>
      </c>
      <c r="J204" s="102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>SUM(F204,L204)</f>
        <v>9</v>
      </c>
      <c r="N204" s="31"/>
      <c r="O204" s="31"/>
      <c r="P204" s="32">
        <f ca="1">SUM(INDIRECT(GLOBAL_VAR[TABLENAME]&amp;"[@a"&amp;$1:$1-1&amp;"]"),INDIRECT(GLOBAL_VAR[TABLENAME]&amp;"[@c"&amp;$1:$1-1&amp;"]"))</f>
        <v>9</v>
      </c>
      <c r="Q204" s="33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9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9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9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30">
      <c r="A205" s="31">
        <f ca="1">IF(GLOBAL[[#This Row],[TT]]&lt;1,"",ROW()-2)</f>
        <v>203</v>
      </c>
      <c r="B205" s="33" t="s">
        <v>276</v>
      </c>
      <c r="C205" s="31">
        <v>10</v>
      </c>
      <c r="D205" s="31" t="s">
        <v>6</v>
      </c>
      <c r="E205" s="31">
        <f ca="1">IF(GLOBAL[[#This Row],[b12]]="",GLOBAL[[#This Row],[a6]],GLOBAL[[#This Row],[b12]])</f>
        <v>10</v>
      </c>
      <c r="F205" s="32">
        <f>GLOBAL[[#This Row],[AWAL]]</f>
        <v>10</v>
      </c>
      <c r="G205" s="31"/>
      <c r="H205" s="31"/>
      <c r="I205" s="31" t="str">
        <f>IF(GLOBAL[[#This Row],[/MASUK]]="","",SUMIF(Table6[NB BM_C_QTY+F],GLOBAL[POINTER],Table6[C]))</f>
        <v/>
      </c>
      <c r="J205" s="102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>SUM(F205,L205)</f>
        <v>10</v>
      </c>
      <c r="N205" s="31"/>
      <c r="O205" s="31"/>
      <c r="P205" s="32">
        <f ca="1">SUM(INDIRECT(GLOBAL_VAR[TABLENAME]&amp;"[@a"&amp;$1:$1-1&amp;"]"),INDIRECT(GLOBAL_VAR[TABLENAME]&amp;"[@c"&amp;$1:$1-1&amp;"]"))</f>
        <v>10</v>
      </c>
      <c r="Q205" s="33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10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10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10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30">
      <c r="A206" s="31">
        <f ca="1">IF(GLOBAL[[#This Row],[TT]]&lt;1,"",ROW()-2)</f>
        <v>204</v>
      </c>
      <c r="B206" s="33" t="s">
        <v>277</v>
      </c>
      <c r="C206" s="31">
        <v>2</v>
      </c>
      <c r="D206" s="31" t="s">
        <v>20</v>
      </c>
      <c r="E206" s="31">
        <f ca="1">IF(GLOBAL[[#This Row],[b12]]="",GLOBAL[[#This Row],[a6]],GLOBAL[[#This Row],[b12]])</f>
        <v>2</v>
      </c>
      <c r="F206" s="32">
        <f>GLOBAL[[#This Row],[AWAL]]</f>
        <v>2</v>
      </c>
      <c r="G206" s="31"/>
      <c r="H206" s="31"/>
      <c r="I206" s="31" t="str">
        <f>IF(GLOBAL[[#This Row],[/MASUK]]="","",SUMIF(Table6[NB BM_C_QTY+F],GLOBAL[POINTER],Table6[C]))</f>
        <v/>
      </c>
      <c r="J206" s="102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>SUM(F206,L206)</f>
        <v>2</v>
      </c>
      <c r="N206" s="31"/>
      <c r="O206" s="31"/>
      <c r="P206" s="32">
        <f ca="1">SUM(INDIRECT(GLOBAL_VAR[TABLENAME]&amp;"[@a"&amp;$1:$1-1&amp;"]"),INDIRECT(GLOBAL_VAR[TABLENAME]&amp;"[@c"&amp;$1:$1-1&amp;"]"))</f>
        <v>2</v>
      </c>
      <c r="Q206" s="33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2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2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2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30">
      <c r="A207" s="31">
        <f ca="1">IF(GLOBAL[[#This Row],[TT]]&lt;1,"",ROW()-2)</f>
        <v>205</v>
      </c>
      <c r="B207" s="33" t="s">
        <v>278</v>
      </c>
      <c r="C207" s="31">
        <v>3</v>
      </c>
      <c r="D207" s="31" t="s">
        <v>34</v>
      </c>
      <c r="E207" s="31">
        <f ca="1">IF(GLOBAL[[#This Row],[b12]]="",GLOBAL[[#This Row],[a6]],GLOBAL[[#This Row],[b12]])</f>
        <v>3</v>
      </c>
      <c r="F207" s="32">
        <f>GLOBAL[[#This Row],[AWAL]]</f>
        <v>3</v>
      </c>
      <c r="G207" s="31"/>
      <c r="H207" s="31"/>
      <c r="I207" s="31" t="str">
        <f>IF(GLOBAL[[#This Row],[/MASUK]]="","",SUMIF(Table6[NB BM_C_QTY+F],GLOBAL[POINTER],Table6[C]))</f>
        <v/>
      </c>
      <c r="J207" s="102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>SUM(F207,L207)</f>
        <v>3</v>
      </c>
      <c r="N207" s="31"/>
      <c r="O207" s="31"/>
      <c r="P207" s="32">
        <f ca="1">SUM(INDIRECT(GLOBAL_VAR[TABLENAME]&amp;"[@a"&amp;$1:$1-1&amp;"]"),INDIRECT(GLOBAL_VAR[TABLENAME]&amp;"[@c"&amp;$1:$1-1&amp;"]"))</f>
        <v>3</v>
      </c>
      <c r="Q207" s="33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3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3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3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30">
      <c r="A208" s="39" t="str">
        <f ca="1">IF(GLOBAL[[#This Row],[TT]]&lt;1,"",ROW()-2)</f>
        <v/>
      </c>
      <c r="B208" s="79" t="s">
        <v>5552</v>
      </c>
      <c r="C208" s="31"/>
      <c r="D208" s="31" t="s">
        <v>5448</v>
      </c>
      <c r="E208" s="39">
        <f ca="1">IF(GLOBAL[[#This Row],[b12]]="",GLOBAL[[#This Row],[a6]],GLOBAL[[#This Row],[b12]])</f>
        <v>0</v>
      </c>
      <c r="F208" s="40">
        <f>GLOBAL[[#This Row],[AWAL]]</f>
        <v>0</v>
      </c>
      <c r="G208" s="31"/>
      <c r="H208" s="31"/>
      <c r="I208" s="39">
        <f>IF(GLOBAL[[#This Row],[/MASUK]]="","",SUMIF(Table6[NB BM_C_QTY+F],GLOBAL[POINTER],Table6[C]))</f>
        <v>0</v>
      </c>
      <c r="J208" s="102">
        <f>IF(GLOBAL[[#This Row],[//KELUAR]]="",0,-1*SUMIF(Table5[CONCAT],GLOBAL[POINTER],Table5[3]))</f>
        <v>0</v>
      </c>
      <c r="K208" s="39" t="str">
        <f>IF(GLOBAL[[#This Row],[b1]]="","",GLOBAL[[#This Row],[b1]]-GLOBAL[[#This Row],[a1]]-GLOBAL[[#This Row],[bkeluar1]])</f>
        <v/>
      </c>
      <c r="L208" s="39">
        <f>SUM(GLOBAL[[#This Row],[bmasuk1]:[c1]])</f>
        <v>0</v>
      </c>
      <c r="M208" s="40">
        <f>SUM(F208,L208)</f>
        <v>0</v>
      </c>
      <c r="N208" s="31"/>
      <c r="O208" s="39"/>
      <c r="P208" s="40">
        <f ca="1">SUM(INDIRECT(GLOBAL_VAR[TABLENAME]&amp;"[@a"&amp;$1:$1-1&amp;"]"),INDIRECT(GLOBAL_VAR[TABLENAME]&amp;"[@c"&amp;$1:$1-1&amp;"]"))</f>
        <v>0</v>
      </c>
      <c r="Q208" s="33"/>
      <c r="R208" s="41" t="str">
        <f>IF(GLOBAL[[#This Row],[b3]]="","",GLOBAL[[#This Row],[b3]]-GLOBAL[[#This Row],[a3]])</f>
        <v/>
      </c>
      <c r="S208" s="40">
        <f ca="1">SUM(INDIRECT(GLOBAL_VAR[TABLENAME]&amp;"[@a"&amp;$1:$1-1&amp;"]"),INDIRECT(GLOBAL_VAR[TABLENAME]&amp;"[@c"&amp;$1:$1-1&amp;"]"))</f>
        <v>0</v>
      </c>
      <c r="T208" s="33"/>
      <c r="U208" s="41" t="str">
        <f>IF(GLOBAL[[#This Row],[b4]]="","",GLOBAL[[#This Row],[b4]]-GLOBAL[[#This Row],[a4]])</f>
        <v/>
      </c>
      <c r="V208" s="40">
        <f ca="1">SUM(INDIRECT(GLOBAL_VAR[TABLENAME]&amp;"[@a"&amp;$1:$1-1&amp;"]"),INDIRECT(GLOBAL_VAR[TABLENAME]&amp;"[@c"&amp;$1:$1-1&amp;"]"))</f>
        <v>0</v>
      </c>
      <c r="W208" s="31"/>
      <c r="X208" s="39" t="str">
        <f>IF(GLOBAL[[#This Row],[b5]]="","",GLOBAL[[#This Row],[b5]]-GLOBAL[[#This Row],[a5]])</f>
        <v/>
      </c>
      <c r="Y208" s="40">
        <f ca="1">SUM(INDIRECT(GLOBAL_VAR[TABLENAME]&amp;"[@a"&amp;$1:$1-1&amp;"]"),INDIRECT(GLOBAL_VAR[TABLENAME]&amp;"[@c"&amp;$1:$1-1&amp;"]"))</f>
        <v>0</v>
      </c>
      <c r="Z208" s="29"/>
      <c r="AA2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08" s="39">
        <f>_xlfn.IFNA(MATCH(GLOBAL[[#This Row],[POINTER]],Table6[NB BM_C_QTY+F],0),"")</f>
        <v>81</v>
      </c>
      <c r="AC208" s="72" t="str">
        <f>_xlfn.IFNA(MATCH(GLOBAL[[#This Row],[POINTER]],Table5[CONCAT],0),"")</f>
        <v/>
      </c>
      <c r="AD208" s="29"/>
    </row>
    <row r="209" spans="1:31">
      <c r="A209" s="31">
        <f ca="1">IF(GLOBAL[[#This Row],[TT]]&lt;1,"",ROW()-2)</f>
        <v>207</v>
      </c>
      <c r="B209" s="33" t="s">
        <v>279</v>
      </c>
      <c r="C209" s="31">
        <v>69</v>
      </c>
      <c r="D209" s="31" t="s">
        <v>34</v>
      </c>
      <c r="E209" s="31">
        <f ca="1">IF(GLOBAL[[#This Row],[b12]]="",GLOBAL[[#This Row],[a6]],GLOBAL[[#This Row],[b12]])</f>
        <v>69</v>
      </c>
      <c r="F209" s="32">
        <f>GLOBAL[[#This Row],[AWAL]]</f>
        <v>69</v>
      </c>
      <c r="G209" s="31"/>
      <c r="H209" s="31"/>
      <c r="I209" s="31" t="str">
        <f>IF(GLOBAL[[#This Row],[/MASUK]]="","",SUMIF(Table6[NB BM_C_QTY+F],GLOBAL[POINTER],Table6[C]))</f>
        <v/>
      </c>
      <c r="J209" s="102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>SUM(F209,L209)</f>
        <v>69</v>
      </c>
      <c r="N209" s="31"/>
      <c r="O209" s="31"/>
      <c r="P209" s="32">
        <f ca="1">SUM(INDIRECT(GLOBAL_VAR[TABLENAME]&amp;"[@a"&amp;$1:$1-1&amp;"]"),INDIRECT(GLOBAL_VAR[TABLENAME]&amp;"[@c"&amp;$1:$1-1&amp;"]"))</f>
        <v>69</v>
      </c>
      <c r="Q209" s="33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69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69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69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31">
      <c r="A210" s="31" t="str">
        <f ca="1">IF(GLOBAL[[#This Row],[TT]]&lt;1,"",ROW()-2)</f>
        <v/>
      </c>
      <c r="B210" s="33" t="s">
        <v>280</v>
      </c>
      <c r="C210" s="31">
        <v>0</v>
      </c>
      <c r="D210" s="31" t="s">
        <v>20</v>
      </c>
      <c r="E210" s="31">
        <f ca="1">IF(GLOBAL[[#This Row],[b12]]="",GLOBAL[[#This Row],[a6]],GLOBAL[[#This Row],[b12]])</f>
        <v>0</v>
      </c>
      <c r="F210" s="32">
        <f>GLOBAL[[#This Row],[AWAL]]</f>
        <v>0</v>
      </c>
      <c r="G210" s="31"/>
      <c r="H210" s="31"/>
      <c r="I210" s="31" t="str">
        <f>IF(GLOBAL[[#This Row],[/MASUK]]="","",SUMIF(Table6[NB BM_C_QTY+F],GLOBAL[POINTER],Table6[C]))</f>
        <v/>
      </c>
      <c r="J210" s="102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>SUM(F210,L210)</f>
        <v>0</v>
      </c>
      <c r="N210" s="31"/>
      <c r="O210" s="31"/>
      <c r="P210" s="32">
        <f ca="1">SUM(INDIRECT(GLOBAL_VAR[TABLENAME]&amp;"[@a"&amp;$1:$1-1&amp;"]"),INDIRECT(GLOBAL_VAR[TABLENAME]&amp;"[@c"&amp;$1:$1-1&amp;"]"))</f>
        <v>0</v>
      </c>
      <c r="Q210" s="33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0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0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0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31">
      <c r="A211" s="31">
        <f ca="1">IF(GLOBAL[[#This Row],[TT]]&lt;1,"",ROW()-2)</f>
        <v>209</v>
      </c>
      <c r="B211" s="33" t="s">
        <v>281</v>
      </c>
      <c r="C211" s="31">
        <v>1</v>
      </c>
      <c r="D211" s="31" t="s">
        <v>61</v>
      </c>
      <c r="E211" s="31">
        <f ca="1">IF(GLOBAL[[#This Row],[b12]]="",GLOBAL[[#This Row],[a6]],GLOBAL[[#This Row],[b12]])</f>
        <v>1</v>
      </c>
      <c r="F211" s="32">
        <f>GLOBAL[[#This Row],[AWAL]]</f>
        <v>1</v>
      </c>
      <c r="G211" s="31"/>
      <c r="H211" s="31"/>
      <c r="I211" s="31" t="str">
        <f>IF(GLOBAL[[#This Row],[/MASUK]]="","",SUMIF(Table6[NB BM_C_QTY+F],GLOBAL[POINTER],Table6[C]))</f>
        <v/>
      </c>
      <c r="J211" s="102">
        <f>IF(GLOBAL[[#This Row],[//KELUAR]]="",0,-1*SUMIF(Table5[CONCAT],GLOBAL[POINTER],Table5[3]))</f>
        <v>0</v>
      </c>
      <c r="K211" s="31" t="str">
        <f>IF(GLOBAL[[#This Row],[b1]]="","",GLOBAL[[#This Row],[b1]]-GLOBAL[[#This Row],[a1]]-GLOBAL[[#This Row],[bkeluar1]])</f>
        <v/>
      </c>
      <c r="L211" s="31">
        <f>SUM(GLOBAL[[#This Row],[bmasuk1]:[c1]])</f>
        <v>0</v>
      </c>
      <c r="M211" s="32">
        <f>SUM(F211,L211)</f>
        <v>1</v>
      </c>
      <c r="N211" s="31"/>
      <c r="O211" s="31"/>
      <c r="P211" s="32">
        <f ca="1">SUM(INDIRECT(GLOBAL_VAR[TABLENAME]&amp;"[@a"&amp;$1:$1-1&amp;"]"),INDIRECT(GLOBAL_VAR[TABLENAME]&amp;"[@c"&amp;$1:$1-1&amp;"]"))</f>
        <v>1</v>
      </c>
      <c r="Q211" s="33"/>
      <c r="R211" s="33" t="str">
        <f>IF(GLOBAL[[#This Row],[b3]]="","",GLOBAL[[#This Row],[b3]]-GLOBAL[[#This Row],[a3]])</f>
        <v/>
      </c>
      <c r="S211" s="32">
        <f ca="1">SUM(INDIRECT(GLOBAL_VAR[TABLENAME]&amp;"[@a"&amp;$1:$1-1&amp;"]"),INDIRECT(GLOBAL_VAR[TABLENAME]&amp;"[@c"&amp;$1:$1-1&amp;"]"))</f>
        <v>1</v>
      </c>
      <c r="T211" s="33"/>
      <c r="U211" s="33" t="str">
        <f>IF(GLOBAL[[#This Row],[b4]]="","",GLOBAL[[#This Row],[b4]]-GLOBAL[[#This Row],[a4]])</f>
        <v/>
      </c>
      <c r="V211" s="32">
        <f ca="1">SUM(INDIRECT(GLOBAL_VAR[TABLENAME]&amp;"[@a"&amp;$1:$1-1&amp;"]"),INDIRECT(GLOBAL_VAR[TABLENAME]&amp;"[@c"&amp;$1:$1-1&amp;"]"))</f>
        <v>1</v>
      </c>
      <c r="W211" s="31"/>
      <c r="X211" s="31" t="str">
        <f>IF(GLOBAL[[#This Row],[b5]]="","",GLOBAL[[#This Row],[b5]]-GLOBAL[[#This Row],[a5]])</f>
        <v/>
      </c>
      <c r="Y211" s="32">
        <f ca="1">SUM(INDIRECT(GLOBAL_VAR[TABLENAME]&amp;"[@a"&amp;$1:$1-1&amp;"]"),INDIRECT(GLOBAL_VAR[TABLENAME]&amp;"[@c"&amp;$1:$1-1&amp;"]"))</f>
        <v>1</v>
      </c>
      <c r="AA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211" s="31" t="str">
        <f>_xlfn.IFNA(MATCH(GLOBAL[[#This Row],[POINTER]],Table6[NB BM_C_QTY+F],0),"")</f>
        <v/>
      </c>
      <c r="AC211" t="str">
        <f>_xlfn.IFNA(MATCH(GLOBAL[[#This Row],[POINTER]],Table5[CONCAT],0),"")</f>
        <v/>
      </c>
    </row>
    <row r="212" spans="1:31">
      <c r="A212" s="31">
        <f ca="1">IF(GLOBAL[[#This Row],[TT]]&lt;1,"",ROW()-2)</f>
        <v>210</v>
      </c>
      <c r="B212" s="33" t="s">
        <v>282</v>
      </c>
      <c r="C212" s="31">
        <v>1</v>
      </c>
      <c r="D212" s="31" t="s">
        <v>40</v>
      </c>
      <c r="E212" s="31">
        <f ca="1">IF(GLOBAL[[#This Row],[b12]]="",GLOBAL[[#This Row],[a6]],GLOBAL[[#This Row],[b12]])</f>
        <v>1</v>
      </c>
      <c r="F212" s="32">
        <f>GLOBAL[[#This Row],[AWAL]]</f>
        <v>1</v>
      </c>
      <c r="G212" s="31"/>
      <c r="H212" s="31"/>
      <c r="I212" s="31" t="str">
        <f>IF(GLOBAL[[#This Row],[/MASUK]]="","",SUMIF(Table6[NB BM_C_QTY+F],GLOBAL[POINTER],Table6[C]))</f>
        <v/>
      </c>
      <c r="J212" s="102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>SUM(F212,L212)</f>
        <v>1</v>
      </c>
      <c r="N212" s="31"/>
      <c r="O212" s="31"/>
      <c r="P212" s="32">
        <f ca="1">SUM(INDIRECT(GLOBAL_VAR[TABLENAME]&amp;"[@a"&amp;$1:$1-1&amp;"]"),INDIRECT(GLOBAL_VAR[TABLENAME]&amp;"[@c"&amp;$1:$1-1&amp;"]"))</f>
        <v>1</v>
      </c>
      <c r="Q212" s="33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1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1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1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31">
      <c r="A213" s="31">
        <f ca="1">IF(GLOBAL[[#This Row],[TT]]&lt;1,"",ROW()-2)</f>
        <v>211</v>
      </c>
      <c r="B213" s="33" t="s">
        <v>2796</v>
      </c>
      <c r="C213" s="31">
        <v>2</v>
      </c>
      <c r="D213" s="31" t="s">
        <v>3474</v>
      </c>
      <c r="E213" s="31">
        <f ca="1">IF(GLOBAL[[#This Row],[b12]]="",GLOBAL[[#This Row],[a6]],GLOBAL[[#This Row],[b12]])</f>
        <v>2</v>
      </c>
      <c r="F213" s="32">
        <f>GLOBAL[[#This Row],[AWAL]]</f>
        <v>2</v>
      </c>
      <c r="G213" s="31"/>
      <c r="H213" s="31"/>
      <c r="I213" s="31" t="str">
        <f>IF(GLOBAL[[#This Row],[/MASUK]]="","",SUMIF(Table6[NB BM_C_QTY+F],GLOBAL[POINTER],Table6[C]))</f>
        <v/>
      </c>
      <c r="J213" s="102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>SUM(F213,L213)</f>
        <v>2</v>
      </c>
      <c r="N213" s="31"/>
      <c r="O213" s="31"/>
      <c r="P213" s="32">
        <f ca="1">SUM(INDIRECT(GLOBAL_VAR[TABLENAME]&amp;"[@a"&amp;$1:$1-1&amp;"]"),INDIRECT(GLOBAL_VAR[TABLENAME]&amp;"[@c"&amp;$1:$1-1&amp;"]"))</f>
        <v>2</v>
      </c>
      <c r="Q213" s="33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2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2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2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31">
      <c r="A214" s="31">
        <f ca="1">IF(GLOBAL[[#This Row],[TT]]&lt;1,"",ROW()-2)</f>
        <v>212</v>
      </c>
      <c r="B214" s="33" t="s">
        <v>3475</v>
      </c>
      <c r="C214" s="31">
        <v>3</v>
      </c>
      <c r="D214" s="31" t="s">
        <v>3474</v>
      </c>
      <c r="E214" s="31">
        <f ca="1">IF(GLOBAL[[#This Row],[b12]]="",GLOBAL[[#This Row],[a6]],GLOBAL[[#This Row],[b12]])</f>
        <v>3</v>
      </c>
      <c r="F214" s="32">
        <f>GLOBAL[[#This Row],[AWAL]]</f>
        <v>3</v>
      </c>
      <c r="G214" s="31"/>
      <c r="H214" s="31"/>
      <c r="I214" s="31" t="str">
        <f>IF(GLOBAL[[#This Row],[/MASUK]]="","",SUMIF(Table6[NB BM_C_QTY+F],GLOBAL[POINTER],Table6[C]))</f>
        <v/>
      </c>
      <c r="J214" s="102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>SUM(F214,L214)</f>
        <v>3</v>
      </c>
      <c r="N214" s="31"/>
      <c r="O214" s="31"/>
      <c r="P214" s="32">
        <f ca="1">SUM(INDIRECT(GLOBAL_VAR[TABLENAME]&amp;"[@a"&amp;$1:$1-1&amp;"]"),INDIRECT(GLOBAL_VAR[TABLENAME]&amp;"[@c"&amp;$1:$1-1&amp;"]"))</f>
        <v>3</v>
      </c>
      <c r="Q214" s="33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3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3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3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31">
      <c r="A215" s="31">
        <f ca="1">IF(GLOBAL[[#This Row],[TT]]&lt;1,"",ROW()-2)</f>
        <v>213</v>
      </c>
      <c r="B215" s="33" t="s">
        <v>2739</v>
      </c>
      <c r="C215" s="31">
        <v>5</v>
      </c>
      <c r="D215" s="31" t="s">
        <v>3474</v>
      </c>
      <c r="E215" s="31">
        <f ca="1">IF(GLOBAL[[#This Row],[b12]]="",GLOBAL[[#This Row],[a6]],GLOBAL[[#This Row],[b12]])</f>
        <v>5</v>
      </c>
      <c r="F215" s="32">
        <f>GLOBAL[[#This Row],[AWAL]]</f>
        <v>5</v>
      </c>
      <c r="G215" s="31"/>
      <c r="H215" s="31"/>
      <c r="I215" s="31" t="str">
        <f>IF(GLOBAL[[#This Row],[/MASUK]]="","",SUMIF(Table6[NB BM_C_QTY+F],GLOBAL[POINTER],Table6[C]))</f>
        <v/>
      </c>
      <c r="J215" s="102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>SUM(F215,L215)</f>
        <v>5</v>
      </c>
      <c r="N215" s="31"/>
      <c r="O215" s="31"/>
      <c r="P215" s="32">
        <f ca="1">SUM(INDIRECT(GLOBAL_VAR[TABLENAME]&amp;"[@a"&amp;$1:$1-1&amp;"]"),INDIRECT(GLOBAL_VAR[TABLENAME]&amp;"[@c"&amp;$1:$1-1&amp;"]"))</f>
        <v>5</v>
      </c>
      <c r="Q215" s="33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5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5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5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31">
      <c r="A216" s="31">
        <f ca="1">IF(GLOBAL[[#This Row],[TT]]&lt;1,"",ROW()-2)</f>
        <v>214</v>
      </c>
      <c r="B216" s="33" t="s">
        <v>3476</v>
      </c>
      <c r="C216" s="31">
        <v>3</v>
      </c>
      <c r="D216" s="31" t="s">
        <v>3474</v>
      </c>
      <c r="E216" s="31">
        <f ca="1">IF(GLOBAL[[#This Row],[b12]]="",GLOBAL[[#This Row],[a6]],GLOBAL[[#This Row],[b12]])</f>
        <v>3</v>
      </c>
      <c r="F216" s="32">
        <f>GLOBAL[[#This Row],[AWAL]]</f>
        <v>3</v>
      </c>
      <c r="G216" s="31"/>
      <c r="H216" s="31"/>
      <c r="I216" s="31" t="str">
        <f>IF(GLOBAL[[#This Row],[/MASUK]]="","",SUMIF(Table6[NB BM_C_QTY+F],GLOBAL[POINTER],Table6[C]))</f>
        <v/>
      </c>
      <c r="J216" s="102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>SUM(F216,L216)</f>
        <v>3</v>
      </c>
      <c r="N216" s="31"/>
      <c r="O216" s="31"/>
      <c r="P216" s="32">
        <f ca="1">SUM(INDIRECT(GLOBAL_VAR[TABLENAME]&amp;"[@a"&amp;$1:$1-1&amp;"]"),INDIRECT(GLOBAL_VAR[TABLENAME]&amp;"[@c"&amp;$1:$1-1&amp;"]"))</f>
        <v>3</v>
      </c>
      <c r="Q216" s="33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3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3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3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31">
      <c r="A217" s="31">
        <f ca="1">IF(GLOBAL[[#This Row],[TT]]&lt;1,"",ROW()-2)</f>
        <v>215</v>
      </c>
      <c r="B217" s="33" t="s">
        <v>2740</v>
      </c>
      <c r="C217" s="31">
        <v>3</v>
      </c>
      <c r="D217" s="31" t="s">
        <v>3474</v>
      </c>
      <c r="E217" s="31">
        <f ca="1">IF(GLOBAL[[#This Row],[b12]]="",GLOBAL[[#This Row],[a6]],GLOBAL[[#This Row],[b12]])</f>
        <v>3</v>
      </c>
      <c r="F217" s="32">
        <f>GLOBAL[[#This Row],[AWAL]]</f>
        <v>3</v>
      </c>
      <c r="G217" s="31"/>
      <c r="H217" s="31"/>
      <c r="I217" s="31" t="str">
        <f>IF(GLOBAL[[#This Row],[/MASUK]]="","",SUMIF(Table6[NB BM_C_QTY+F],GLOBAL[POINTER],Table6[C]))</f>
        <v/>
      </c>
      <c r="J217" s="102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>SUM(F217,L217)</f>
        <v>3</v>
      </c>
      <c r="N217" s="31"/>
      <c r="O217" s="31"/>
      <c r="P217" s="32">
        <f ca="1">SUM(INDIRECT(GLOBAL_VAR[TABLENAME]&amp;"[@a"&amp;$1:$1-1&amp;"]"),INDIRECT(GLOBAL_VAR[TABLENAME]&amp;"[@c"&amp;$1:$1-1&amp;"]"))</f>
        <v>3</v>
      </c>
      <c r="Q217" s="33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3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3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3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31">
      <c r="A218" s="31">
        <f ca="1">IF(GLOBAL[[#This Row],[TT]]&lt;1,"",ROW()-2)</f>
        <v>216</v>
      </c>
      <c r="B218" s="33" t="s">
        <v>3479</v>
      </c>
      <c r="C218" s="31">
        <v>3</v>
      </c>
      <c r="D218" s="31" t="s">
        <v>3474</v>
      </c>
      <c r="E218" s="31">
        <f ca="1">IF(GLOBAL[[#This Row],[b12]]="",GLOBAL[[#This Row],[a6]],GLOBAL[[#This Row],[b12]])</f>
        <v>3</v>
      </c>
      <c r="F218" s="32">
        <f>GLOBAL[[#This Row],[AWAL]]</f>
        <v>3</v>
      </c>
      <c r="G218" s="31"/>
      <c r="H218" s="31"/>
      <c r="I218" s="31" t="str">
        <f>IF(GLOBAL[[#This Row],[/MASUK]]="","",SUMIF(Table6[NB BM_C_QTY+F],GLOBAL[POINTER],Table6[C]))</f>
        <v/>
      </c>
      <c r="J218" s="102">
        <f>IF(GLOBAL[[#This Row],[//KELUAR]]="",0,-1*SUMIF(Table5[CONCAT],GLOBAL[POINTER],Table5[3]))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>SUM(F218,L218)</f>
        <v>3</v>
      </c>
      <c r="N218" s="31"/>
      <c r="O218" s="31"/>
      <c r="P218" s="32">
        <f ca="1">SUM(INDIRECT(GLOBAL_VAR[TABLENAME]&amp;"[@a"&amp;$1:$1-1&amp;"]"),INDIRECT(GLOBAL_VAR[TABLENAME]&amp;"[@c"&amp;$1:$1-1&amp;"]"))</f>
        <v>3</v>
      </c>
      <c r="Q218" s="33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3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3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3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31">
      <c r="A219" s="31">
        <f ca="1">IF(GLOBAL[[#This Row],[TT]]&lt;1,"",ROW()-2)</f>
        <v>217</v>
      </c>
      <c r="B219" s="33" t="s">
        <v>3480</v>
      </c>
      <c r="C219" s="31">
        <v>4</v>
      </c>
      <c r="D219" s="31" t="s">
        <v>3474</v>
      </c>
      <c r="E219" s="31">
        <f ca="1">IF(GLOBAL[[#This Row],[b12]]="",GLOBAL[[#This Row],[a6]],GLOBAL[[#This Row],[b12]])</f>
        <v>4</v>
      </c>
      <c r="F219" s="32">
        <f>GLOBAL[[#This Row],[AWAL]]</f>
        <v>4</v>
      </c>
      <c r="G219" s="31"/>
      <c r="H219" s="31"/>
      <c r="I219" s="31" t="str">
        <f>IF(GLOBAL[[#This Row],[/MASUK]]="","",SUMIF(Table6[NB BM_C_QTY+F],GLOBAL[POINTER],Table6[C]))</f>
        <v/>
      </c>
      <c r="J219" s="102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>SUM(F219,L219)</f>
        <v>4</v>
      </c>
      <c r="N219" s="31"/>
      <c r="O219" s="31"/>
      <c r="P219" s="32">
        <f ca="1">SUM(INDIRECT(GLOBAL_VAR[TABLENAME]&amp;"[@a"&amp;$1:$1-1&amp;"]"),INDIRECT(GLOBAL_VAR[TABLENAME]&amp;"[@c"&amp;$1:$1-1&amp;"]"))</f>
        <v>4</v>
      </c>
      <c r="Q219" s="33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4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4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4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31">
      <c r="A220" s="31">
        <f ca="1">IF(GLOBAL[[#This Row],[TT]]&lt;1,"",ROW()-2)</f>
        <v>218</v>
      </c>
      <c r="B220" s="33" t="s">
        <v>3477</v>
      </c>
      <c r="C220" s="31">
        <v>2</v>
      </c>
      <c r="D220" s="31" t="s">
        <v>3474</v>
      </c>
      <c r="E220" s="31">
        <f ca="1">IF(GLOBAL[[#This Row],[b12]]="",GLOBAL[[#This Row],[a6]],GLOBAL[[#This Row],[b12]])</f>
        <v>2</v>
      </c>
      <c r="F220" s="32">
        <f>GLOBAL[[#This Row],[AWAL]]</f>
        <v>2</v>
      </c>
      <c r="G220" s="31"/>
      <c r="H220" s="31"/>
      <c r="I220" s="31" t="str">
        <f>IF(GLOBAL[[#This Row],[/MASUK]]="","",SUMIF(Table6[NB BM_C_QTY+F],GLOBAL[POINTER],Table6[C]))</f>
        <v/>
      </c>
      <c r="J220" s="102">
        <f>IF(GLOBAL[[#This Row],[//KELUAR]]="",0,-1*SUMIF(Table5[CONCAT],GLOBAL[POINTER],Table5[3]))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>SUM(F220,L220)</f>
        <v>2</v>
      </c>
      <c r="N220" s="31"/>
      <c r="O220" s="31"/>
      <c r="P220" s="32">
        <f ca="1">SUM(INDIRECT(GLOBAL_VAR[TABLENAME]&amp;"[@a"&amp;$1:$1-1&amp;"]"),INDIRECT(GLOBAL_VAR[TABLENAME]&amp;"[@c"&amp;$1:$1-1&amp;"]"))</f>
        <v>2</v>
      </c>
      <c r="Q220" s="33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2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2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2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220" s="31" t="str">
        <f>_xlfn.IFNA(MATCH(GLOBAL[[#This Row],[POINTER]],Table6[NB BM_C_QTY+F],0),"")</f>
        <v/>
      </c>
      <c r="AC220" t="str">
        <f>_xlfn.IFNA(MATCH(GLOBAL[[#This Row],[POINTER]],Table5[CONCAT],0),"")</f>
        <v/>
      </c>
    </row>
    <row r="221" spans="1:31">
      <c r="A221" s="31">
        <f ca="1">IF(GLOBAL[[#This Row],[TT]]&lt;1,"",ROW()-2)</f>
        <v>219</v>
      </c>
      <c r="B221" s="33" t="s">
        <v>3478</v>
      </c>
      <c r="C221" s="31">
        <v>4</v>
      </c>
      <c r="D221" s="31" t="s">
        <v>3474</v>
      </c>
      <c r="E221" s="31">
        <f ca="1">IF(GLOBAL[[#This Row],[b12]]="",GLOBAL[[#This Row],[a6]],GLOBAL[[#This Row],[b12]])</f>
        <v>4</v>
      </c>
      <c r="F221" s="32">
        <f>GLOBAL[[#This Row],[AWAL]]</f>
        <v>4</v>
      </c>
      <c r="G221" s="31"/>
      <c r="H221" s="31"/>
      <c r="I221" s="31" t="str">
        <f>IF(GLOBAL[[#This Row],[/MASUK]]="","",SUMIF(Table6[NB BM_C_QTY+F],GLOBAL[POINTER],Table6[C]))</f>
        <v/>
      </c>
      <c r="J221" s="102">
        <f>IF(GLOBAL[[#This Row],[//KELUAR]]="",0,-1*SUMIF(Table5[CONCAT],GLOBAL[POINTER],Table5[3]))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>SUM(F221,L221)</f>
        <v>4</v>
      </c>
      <c r="N221" s="31"/>
      <c r="O221" s="31"/>
      <c r="P221" s="32">
        <f ca="1">SUM(INDIRECT(GLOBAL_VAR[TABLENAME]&amp;"[@a"&amp;$1:$1-1&amp;"]"),INDIRECT(GLOBAL_VAR[TABLENAME]&amp;"[@c"&amp;$1:$1-1&amp;"]"))</f>
        <v>4</v>
      </c>
      <c r="Q221" s="33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4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4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4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221" s="31" t="str">
        <f>_xlfn.IFNA(MATCH(GLOBAL[[#This Row],[POINTER]],Table6[NB BM_C_QTY+F],0),"")</f>
        <v/>
      </c>
      <c r="AC221" t="str">
        <f>_xlfn.IFNA(MATCH(GLOBAL[[#This Row],[POINTER]],Table5[CONCAT],0),"")</f>
        <v/>
      </c>
    </row>
    <row r="222" spans="1:31">
      <c r="A222" s="31">
        <f ca="1">IF(GLOBAL[[#This Row],[TT]]&lt;1,"",ROW()-2)</f>
        <v>220</v>
      </c>
      <c r="B222" s="33" t="s">
        <v>2797</v>
      </c>
      <c r="C222" s="31">
        <v>6</v>
      </c>
      <c r="D222" s="31" t="s">
        <v>3474</v>
      </c>
      <c r="E222" s="31">
        <f ca="1">IF(GLOBAL[[#This Row],[b12]]="",GLOBAL[[#This Row],[a6]],GLOBAL[[#This Row],[b12]])</f>
        <v>6</v>
      </c>
      <c r="F222" s="32">
        <f>GLOBAL[[#This Row],[AWAL]]</f>
        <v>6</v>
      </c>
      <c r="G222" s="31"/>
      <c r="H222" s="31"/>
      <c r="I222" s="31" t="str">
        <f>IF(GLOBAL[[#This Row],[/MASUK]]="","",SUMIF(Table6[NB BM_C_QTY+F],GLOBAL[POINTER],Table6[C]))</f>
        <v/>
      </c>
      <c r="J222" s="102">
        <f>IF(GLOBAL[[#This Row],[//KELUAR]]="",0,-1*SUMIF(Table5[CONCAT],GLOBAL[POINTER],Table5[3]))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>SUM(F222,L222)</f>
        <v>6</v>
      </c>
      <c r="N222" s="31"/>
      <c r="O222" s="31"/>
      <c r="P222" s="32">
        <f ca="1">SUM(INDIRECT(GLOBAL_VAR[TABLENAME]&amp;"[@a"&amp;$1:$1-1&amp;"]"),INDIRECT(GLOBAL_VAR[TABLENAME]&amp;"[@c"&amp;$1:$1-1&amp;"]"))</f>
        <v>6</v>
      </c>
      <c r="Q222" s="33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6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6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6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31">
      <c r="A223" s="31">
        <f ca="1">IF(GLOBAL[[#This Row],[TT]]&lt;1,"",ROW()-2)</f>
        <v>221</v>
      </c>
      <c r="B223" s="33" t="s">
        <v>283</v>
      </c>
      <c r="C223" s="31">
        <v>136</v>
      </c>
      <c r="D223" s="31" t="s">
        <v>51</v>
      </c>
      <c r="E223" s="31">
        <f ca="1">IF(GLOBAL[[#This Row],[b12]]="",GLOBAL[[#This Row],[a6]],GLOBAL[[#This Row],[b12]])</f>
        <v>136</v>
      </c>
      <c r="F223" s="32">
        <f>GLOBAL[[#This Row],[AWAL]]</f>
        <v>136</v>
      </c>
      <c r="G223" s="31"/>
      <c r="H223" s="31"/>
      <c r="I223" s="31" t="str">
        <f>IF(GLOBAL[[#This Row],[/MASUK]]="","",SUMIF(Table6[NB BM_C_QTY+F],GLOBAL[POINTER],Table6[C]))</f>
        <v/>
      </c>
      <c r="J223" s="102">
        <f>IF(GLOBAL[[#This Row],[//KELUAR]]="",0,-1*SUMIF(Table5[CONCAT],GLOBAL[POINTER],Table5[3]))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>SUM(F223,L223)</f>
        <v>136</v>
      </c>
      <c r="N223" s="31"/>
      <c r="O223" s="31"/>
      <c r="P223" s="32">
        <f ca="1">SUM(INDIRECT(GLOBAL_VAR[TABLENAME]&amp;"[@a"&amp;$1:$1-1&amp;"]"),INDIRECT(GLOBAL_VAR[TABLENAME]&amp;"[@c"&amp;$1:$1-1&amp;"]"))</f>
        <v>136</v>
      </c>
      <c r="Q223" s="33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136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136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136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31">
      <c r="A224" s="31">
        <f ca="1">IF(GLOBAL[[#This Row],[TT]]&lt;1,"",ROW()-2)</f>
        <v>222</v>
      </c>
      <c r="B224" s="33" t="s">
        <v>284</v>
      </c>
      <c r="C224" s="31">
        <v>34</v>
      </c>
      <c r="D224" s="31" t="s">
        <v>63</v>
      </c>
      <c r="E224" s="31">
        <f ca="1">IF(GLOBAL[[#This Row],[b12]]="",GLOBAL[[#This Row],[a6]],GLOBAL[[#This Row],[b12]])</f>
        <v>34</v>
      </c>
      <c r="F224" s="32">
        <f>GLOBAL[[#This Row],[AWAL]]</f>
        <v>34</v>
      </c>
      <c r="G224" s="31"/>
      <c r="H224" s="31"/>
      <c r="I224" s="31" t="str">
        <f>IF(GLOBAL[[#This Row],[/MASUK]]="","",SUMIF(Table6[NB BM_C_QTY+F],GLOBAL[POINTER],Table6[C]))</f>
        <v/>
      </c>
      <c r="J224" s="102">
        <f>IF(GLOBAL[[#This Row],[//KELUAR]]="",0,-1*SUMIF(Table5[CONCAT],GLOBAL[POINTER],Table5[3]))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>SUM(F224,L224)</f>
        <v>34</v>
      </c>
      <c r="N224" s="31"/>
      <c r="O224" s="31"/>
      <c r="P224" s="32">
        <f ca="1">SUM(INDIRECT(GLOBAL_VAR[TABLENAME]&amp;"[@a"&amp;$1:$1-1&amp;"]"),INDIRECT(GLOBAL_VAR[TABLENAME]&amp;"[@c"&amp;$1:$1-1&amp;"]"))</f>
        <v>34</v>
      </c>
      <c r="Q224" s="33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34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34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34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  <c r="AE224" s="72"/>
    </row>
    <row r="225" spans="1:31">
      <c r="A225" s="31">
        <f ca="1">IF(GLOBAL[[#This Row],[TT]]&lt;1,"",ROW()-2)</f>
        <v>223</v>
      </c>
      <c r="B225" s="33" t="s">
        <v>285</v>
      </c>
      <c r="C225" s="31">
        <v>1</v>
      </c>
      <c r="D225" s="31" t="s">
        <v>168</v>
      </c>
      <c r="E225" s="31">
        <f ca="1">IF(GLOBAL[[#This Row],[b12]]="",GLOBAL[[#This Row],[a6]],GLOBAL[[#This Row],[b12]])</f>
        <v>1</v>
      </c>
      <c r="F225" s="32">
        <f>GLOBAL[[#This Row],[AWAL]]</f>
        <v>1</v>
      </c>
      <c r="G225" s="31"/>
      <c r="H225" s="31"/>
      <c r="I225" s="31" t="str">
        <f>IF(GLOBAL[[#This Row],[/MASUK]]="","",SUMIF(Table6[NB BM_C_QTY+F],GLOBAL[POINTER],Table6[C]))</f>
        <v/>
      </c>
      <c r="J225" s="102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>SUM(F225,L225)</f>
        <v>1</v>
      </c>
      <c r="N225" s="31"/>
      <c r="O225" s="31"/>
      <c r="P225" s="32">
        <f ca="1">SUM(INDIRECT(GLOBAL_VAR[TABLENAME]&amp;"[@a"&amp;$1:$1-1&amp;"]"),INDIRECT(GLOBAL_VAR[TABLENAME]&amp;"[@c"&amp;$1:$1-1&amp;"]"))</f>
        <v>1</v>
      </c>
      <c r="Q225" s="33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1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1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1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</row>
    <row r="226" spans="1:31">
      <c r="A226" s="31">
        <f ca="1">IF(GLOBAL[[#This Row],[TT]]&lt;1,"",ROW()-2)</f>
        <v>224</v>
      </c>
      <c r="B226" s="33" t="s">
        <v>286</v>
      </c>
      <c r="C226" s="31">
        <v>2</v>
      </c>
      <c r="D226" s="31" t="s">
        <v>287</v>
      </c>
      <c r="E226" s="31">
        <f ca="1">IF(GLOBAL[[#This Row],[b12]]="",GLOBAL[[#This Row],[a6]],GLOBAL[[#This Row],[b12]])</f>
        <v>2</v>
      </c>
      <c r="F226" s="32">
        <f>GLOBAL[[#This Row],[AWAL]]</f>
        <v>2</v>
      </c>
      <c r="G226" s="31"/>
      <c r="H226" s="31"/>
      <c r="I226" s="31" t="str">
        <f>IF(GLOBAL[[#This Row],[/MASUK]]="","",SUMIF(Table6[NB BM_C_QTY+F],GLOBAL[POINTER],Table6[C]))</f>
        <v/>
      </c>
      <c r="J226" s="102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>SUM(F226,L226)</f>
        <v>2</v>
      </c>
      <c r="N226" s="31"/>
      <c r="O226" s="31"/>
      <c r="P226" s="32">
        <f ca="1">SUM(INDIRECT(GLOBAL_VAR[TABLENAME]&amp;"[@a"&amp;$1:$1-1&amp;"]"),INDIRECT(GLOBAL_VAR[TABLENAME]&amp;"[@c"&amp;$1:$1-1&amp;"]"))</f>
        <v>2</v>
      </c>
      <c r="Q226" s="33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2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2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2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31">
      <c r="A227" s="31">
        <f ca="1">IF(GLOBAL[[#This Row],[TT]]&lt;1,"",ROW()-2)</f>
        <v>225</v>
      </c>
      <c r="B227" s="33" t="s">
        <v>289</v>
      </c>
      <c r="C227" s="31">
        <v>1</v>
      </c>
      <c r="D227" s="31" t="s">
        <v>61</v>
      </c>
      <c r="E227" s="31">
        <f ca="1">IF(GLOBAL[[#This Row],[b12]]="",GLOBAL[[#This Row],[a6]],GLOBAL[[#This Row],[b12]])</f>
        <v>1</v>
      </c>
      <c r="F227" s="32">
        <f>GLOBAL[[#This Row],[AWAL]]</f>
        <v>1</v>
      </c>
      <c r="G227" s="31"/>
      <c r="H227" s="31"/>
      <c r="I227" s="31" t="str">
        <f>IF(GLOBAL[[#This Row],[/MASUK]]="","",SUMIF(Table6[NB BM_C_QTY+F],GLOBAL[POINTER],Table6[C]))</f>
        <v/>
      </c>
      <c r="J227" s="102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>SUM(F227,L227)</f>
        <v>1</v>
      </c>
      <c r="N227" s="31"/>
      <c r="O227" s="31"/>
      <c r="P227" s="32">
        <f ca="1">SUM(INDIRECT(GLOBAL_VAR[TABLENAME]&amp;"[@a"&amp;$1:$1-1&amp;"]"),INDIRECT(GLOBAL_VAR[TABLENAME]&amp;"[@c"&amp;$1:$1-1&amp;"]"))</f>
        <v>1</v>
      </c>
      <c r="Q227" s="33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1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1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1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</row>
    <row r="228" spans="1:31">
      <c r="A228" s="31">
        <f ca="1">IF(GLOBAL[[#This Row],[TT]]&lt;1,"",ROW()-2)</f>
        <v>226</v>
      </c>
      <c r="B228" s="33" t="s">
        <v>290</v>
      </c>
      <c r="C228" s="31">
        <v>23</v>
      </c>
      <c r="D228" s="31" t="s">
        <v>291</v>
      </c>
      <c r="E228" s="31">
        <f ca="1">IF(GLOBAL[[#This Row],[b12]]="",GLOBAL[[#This Row],[a6]],GLOBAL[[#This Row],[b12]])</f>
        <v>23</v>
      </c>
      <c r="F228" s="32">
        <f>GLOBAL[[#This Row],[AWAL]]</f>
        <v>23</v>
      </c>
      <c r="G228" s="31"/>
      <c r="H228" s="31"/>
      <c r="I228" s="31" t="str">
        <f>IF(GLOBAL[[#This Row],[/MASUK]]="","",SUMIF(Table6[NB BM_C_QTY+F],GLOBAL[POINTER],Table6[C]))</f>
        <v/>
      </c>
      <c r="J228" s="102">
        <f>IF(GLOBAL[[#This Row],[//KELUAR]]="",0,-1*SUMIF(Table5[CONCAT],GLOBAL[POINTER],Table5[3]))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>SUM(F228,L228)</f>
        <v>23</v>
      </c>
      <c r="N228" s="31"/>
      <c r="O228" s="31"/>
      <c r="P228" s="32">
        <f ca="1">SUM(INDIRECT(GLOBAL_VAR[TABLENAME]&amp;"[@a"&amp;$1:$1-1&amp;"]"),INDIRECT(GLOBAL_VAR[TABLENAME]&amp;"[@c"&amp;$1:$1-1&amp;"]"))</f>
        <v>23</v>
      </c>
      <c r="Q228" s="33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23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23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23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228" s="31" t="str">
        <f>_xlfn.IFNA(MATCH(GLOBAL[[#This Row],[POINTER]],Table6[NB BM_C_QTY+F],0),"")</f>
        <v/>
      </c>
      <c r="AC228" t="str">
        <f>_xlfn.IFNA(MATCH(GLOBAL[[#This Row],[POINTER]],Table5[CONCAT],0),"")</f>
        <v/>
      </c>
    </row>
    <row r="229" spans="1:31">
      <c r="A229" s="31">
        <f ca="1">IF(GLOBAL[[#This Row],[TT]]&lt;1,"",ROW()-2)</f>
        <v>227</v>
      </c>
      <c r="B229" s="33" t="s">
        <v>292</v>
      </c>
      <c r="C229" s="31">
        <v>2</v>
      </c>
      <c r="D229" s="31" t="s">
        <v>214</v>
      </c>
      <c r="E229" s="31">
        <f ca="1">IF(GLOBAL[[#This Row],[b12]]="",GLOBAL[[#This Row],[a6]],GLOBAL[[#This Row],[b12]])</f>
        <v>2</v>
      </c>
      <c r="F229" s="32">
        <f>GLOBAL[[#This Row],[AWAL]]</f>
        <v>2</v>
      </c>
      <c r="G229" s="31"/>
      <c r="H229" s="31"/>
      <c r="I229" s="31" t="str">
        <f>IF(GLOBAL[[#This Row],[/MASUK]]="","",SUMIF(Table6[NB BM_C_QTY+F],GLOBAL[POINTER],Table6[C]))</f>
        <v/>
      </c>
      <c r="J229" s="102">
        <f>IF(GLOBAL[[#This Row],[//KELUAR]]="",0,-1*SUMIF(Table5[CONCAT],GLOBAL[POINTER],Table5[3]))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>SUM(F229,L229)</f>
        <v>2</v>
      </c>
      <c r="N229" s="31"/>
      <c r="O229" s="31"/>
      <c r="P229" s="32">
        <f ca="1">SUM(INDIRECT(GLOBAL_VAR[TABLENAME]&amp;"[@a"&amp;$1:$1-1&amp;"]"),INDIRECT(GLOBAL_VAR[TABLENAME]&amp;"[@c"&amp;$1:$1-1&amp;"]"))</f>
        <v>2</v>
      </c>
      <c r="Q229" s="33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2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2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2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229" s="31" t="str">
        <f>_xlfn.IFNA(MATCH(GLOBAL[[#This Row],[POINTER]],Table6[NB BM_C_QTY+F],0),"")</f>
        <v/>
      </c>
      <c r="AC229" t="str">
        <f>_xlfn.IFNA(MATCH(GLOBAL[[#This Row],[POINTER]],Table5[CONCAT],0),"")</f>
        <v/>
      </c>
    </row>
    <row r="230" spans="1:31">
      <c r="A230" s="31">
        <f ca="1">IF(GLOBAL[[#This Row],[TT]]&lt;1,"",ROW()-2)</f>
        <v>228</v>
      </c>
      <c r="B230" s="33" t="s">
        <v>293</v>
      </c>
      <c r="C230" s="31">
        <v>1</v>
      </c>
      <c r="D230" s="31" t="s">
        <v>168</v>
      </c>
      <c r="E230" s="31">
        <f ca="1">IF(GLOBAL[[#This Row],[b12]]="",GLOBAL[[#This Row],[a6]],GLOBAL[[#This Row],[b12]])</f>
        <v>1</v>
      </c>
      <c r="F230" s="32">
        <f>GLOBAL[[#This Row],[AWAL]]</f>
        <v>1</v>
      </c>
      <c r="G230" s="31"/>
      <c r="H230" s="31"/>
      <c r="I230" s="31" t="str">
        <f>IF(GLOBAL[[#This Row],[/MASUK]]="","",SUMIF(Table6[NB BM_C_QTY+F],GLOBAL[POINTER],Table6[C]))</f>
        <v/>
      </c>
      <c r="J230" s="102">
        <f>IF(GLOBAL[[#This Row],[//KELUAR]]="",0,-1*SUMIF(Table5[CONCAT],GLOBAL[POINTER],Table5[3]))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>SUM(F230,L230)</f>
        <v>1</v>
      </c>
      <c r="N230" s="31"/>
      <c r="O230" s="31"/>
      <c r="P230" s="32">
        <f ca="1">SUM(INDIRECT(GLOBAL_VAR[TABLENAME]&amp;"[@a"&amp;$1:$1-1&amp;"]"),INDIRECT(GLOBAL_VAR[TABLENAME]&amp;"[@c"&amp;$1:$1-1&amp;"]"))</f>
        <v>1</v>
      </c>
      <c r="Q230" s="33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1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1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1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230" s="31" t="str">
        <f>_xlfn.IFNA(MATCH(GLOBAL[[#This Row],[POINTER]],Table6[NB BM_C_QTY+F],0),"")</f>
        <v/>
      </c>
      <c r="AC230" t="str">
        <f>_xlfn.IFNA(MATCH(GLOBAL[[#This Row],[POINTER]],Table5[CONCAT],0),"")</f>
        <v/>
      </c>
    </row>
    <row r="231" spans="1:31">
      <c r="A231" s="31">
        <f ca="1">IF(GLOBAL[[#This Row],[TT]]&lt;1,"",ROW()-2)</f>
        <v>229</v>
      </c>
      <c r="B231" s="33" t="s">
        <v>294</v>
      </c>
      <c r="C231" s="31">
        <v>3</v>
      </c>
      <c r="D231" s="31" t="s">
        <v>168</v>
      </c>
      <c r="E231" s="31">
        <f ca="1">IF(GLOBAL[[#This Row],[b12]]="",GLOBAL[[#This Row],[a6]],GLOBAL[[#This Row],[b12]])</f>
        <v>3</v>
      </c>
      <c r="F231" s="32">
        <f>GLOBAL[[#This Row],[AWAL]]</f>
        <v>3</v>
      </c>
      <c r="G231" s="31"/>
      <c r="H231" s="31"/>
      <c r="I231" s="31" t="str">
        <f>IF(GLOBAL[[#This Row],[/MASUK]]="","",SUMIF(Table6[NB BM_C_QTY+F],GLOBAL[POINTER],Table6[C]))</f>
        <v/>
      </c>
      <c r="J231" s="102">
        <f>IF(GLOBAL[[#This Row],[//KELUAR]]="",0,-1*SUMIF(Table5[CONCAT],GLOBAL[POINTER],Table5[3]))</f>
        <v>0</v>
      </c>
      <c r="K231" s="31" t="str">
        <f>IF(GLOBAL[[#This Row],[b1]]="","",GLOBAL[[#This Row],[b1]]-GLOBAL[[#This Row],[a1]]-GLOBAL[[#This Row],[bkeluar1]])</f>
        <v/>
      </c>
      <c r="L231" s="31">
        <f>SUM(GLOBAL[[#This Row],[bmasuk1]:[c1]])</f>
        <v>0</v>
      </c>
      <c r="M231" s="32">
        <f>SUM(F231,L231)</f>
        <v>3</v>
      </c>
      <c r="N231" s="31"/>
      <c r="O231" s="31"/>
      <c r="P231" s="32">
        <f ca="1">SUM(INDIRECT(GLOBAL_VAR[TABLENAME]&amp;"[@a"&amp;$1:$1-1&amp;"]"),INDIRECT(GLOBAL_VAR[TABLENAME]&amp;"[@c"&amp;$1:$1-1&amp;"]"))</f>
        <v>3</v>
      </c>
      <c r="Q231" s="33"/>
      <c r="R231" s="33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3</v>
      </c>
      <c r="T231" s="33"/>
      <c r="U231" s="33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3</v>
      </c>
      <c r="W231" s="31"/>
      <c r="X231" s="31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3</v>
      </c>
      <c r="AA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231" s="31" t="str">
        <f>_xlfn.IFNA(MATCH(GLOBAL[[#This Row],[POINTER]],Table6[NB BM_C_QTY+F],0),"")</f>
        <v/>
      </c>
      <c r="AC231" t="str">
        <f>_xlfn.IFNA(MATCH(GLOBAL[[#This Row],[POINTER]],Table5[CONCAT],0),"")</f>
        <v/>
      </c>
    </row>
    <row r="232" spans="1:31">
      <c r="A232" s="31">
        <f ca="1">IF(GLOBAL[[#This Row],[TT]]&lt;1,"",ROW()-2)</f>
        <v>230</v>
      </c>
      <c r="B232" s="33" t="s">
        <v>295</v>
      </c>
      <c r="C232" s="31">
        <v>2</v>
      </c>
      <c r="D232" s="31" t="s">
        <v>107</v>
      </c>
      <c r="E232" s="31">
        <f ca="1">IF(GLOBAL[[#This Row],[b12]]="",GLOBAL[[#This Row],[a6]],GLOBAL[[#This Row],[b12]])</f>
        <v>2</v>
      </c>
      <c r="F232" s="32">
        <f>GLOBAL[[#This Row],[AWAL]]</f>
        <v>2</v>
      </c>
      <c r="G232" s="31"/>
      <c r="H232" s="31"/>
      <c r="I232" s="31" t="str">
        <f>IF(GLOBAL[[#This Row],[/MASUK]]="","",SUMIF(Table6[NB BM_C_QTY+F],GLOBAL[POINTER],Table6[C]))</f>
        <v/>
      </c>
      <c r="J232" s="102">
        <f>IF(GLOBAL[[#This Row],[//KELUAR]]="",0,-1*SUMIF(Table5[CONCAT],GLOBAL[POINTER],Table5[3]))</f>
        <v>0</v>
      </c>
      <c r="K232" s="31" t="str">
        <f>IF(GLOBAL[[#This Row],[b1]]="","",GLOBAL[[#This Row],[b1]]-GLOBAL[[#This Row],[a1]]-GLOBAL[[#This Row],[bkeluar1]])</f>
        <v/>
      </c>
      <c r="L232" s="31">
        <f>SUM(GLOBAL[[#This Row],[bmasuk1]:[c1]])</f>
        <v>0</v>
      </c>
      <c r="M232" s="32">
        <f>SUM(F232,L232)</f>
        <v>2</v>
      </c>
      <c r="N232" s="31"/>
      <c r="O232" s="31"/>
      <c r="P232" s="32">
        <f ca="1">SUM(INDIRECT(GLOBAL_VAR[TABLENAME]&amp;"[@a"&amp;$1:$1-1&amp;"]"),INDIRECT(GLOBAL_VAR[TABLENAME]&amp;"[@c"&amp;$1:$1-1&amp;"]"))</f>
        <v>2</v>
      </c>
      <c r="Q232" s="33"/>
      <c r="R232" s="33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2</v>
      </c>
      <c r="T232" s="33"/>
      <c r="U232" s="33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2</v>
      </c>
      <c r="W232" s="31"/>
      <c r="X232" s="31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2</v>
      </c>
      <c r="AA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232" s="31" t="str">
        <f>_xlfn.IFNA(MATCH(GLOBAL[[#This Row],[POINTER]],Table6[NB BM_C_QTY+F],0),"")</f>
        <v/>
      </c>
      <c r="AC232" t="str">
        <f>_xlfn.IFNA(MATCH(GLOBAL[[#This Row],[POINTER]],Table5[CONCAT],0),"")</f>
        <v/>
      </c>
    </row>
    <row r="233" spans="1:31">
      <c r="A233" s="31">
        <f ca="1">IF(GLOBAL[[#This Row],[TT]]&lt;1,"",ROW()-2)</f>
        <v>231</v>
      </c>
      <c r="B233" s="33" t="s">
        <v>296</v>
      </c>
      <c r="C233" s="31">
        <v>5</v>
      </c>
      <c r="D233" s="31" t="s">
        <v>107</v>
      </c>
      <c r="E233" s="31">
        <f ca="1">IF(GLOBAL[[#This Row],[b12]]="",GLOBAL[[#This Row],[a6]],GLOBAL[[#This Row],[b12]])</f>
        <v>5</v>
      </c>
      <c r="F233" s="32">
        <f>GLOBAL[[#This Row],[AWAL]]</f>
        <v>5</v>
      </c>
      <c r="G233" s="31"/>
      <c r="H233" s="31"/>
      <c r="I233" s="31" t="str">
        <f>IF(GLOBAL[[#This Row],[/MASUK]]="","",SUMIF(Table6[NB BM_C_QTY+F],GLOBAL[POINTER],Table6[C]))</f>
        <v/>
      </c>
      <c r="J233" s="102">
        <f>IF(GLOBAL[[#This Row],[//KELUAR]]="",0,-1*SUMIF(Table5[CONCAT],GLOBAL[POINTER],Table5[3]))</f>
        <v>0</v>
      </c>
      <c r="K233" s="31" t="str">
        <f>IF(GLOBAL[[#This Row],[b1]]="","",GLOBAL[[#This Row],[b1]]-GLOBAL[[#This Row],[a1]]-GLOBAL[[#This Row],[bkeluar1]])</f>
        <v/>
      </c>
      <c r="L233" s="31">
        <f>SUM(GLOBAL[[#This Row],[bmasuk1]:[c1]])</f>
        <v>0</v>
      </c>
      <c r="M233" s="32">
        <f>SUM(F233,L233)</f>
        <v>5</v>
      </c>
      <c r="N233" s="31"/>
      <c r="O233" s="31"/>
      <c r="P233" s="32">
        <f ca="1">SUM(INDIRECT(GLOBAL_VAR[TABLENAME]&amp;"[@a"&amp;$1:$1-1&amp;"]"),INDIRECT(GLOBAL_VAR[TABLENAME]&amp;"[@c"&amp;$1:$1-1&amp;"]"))</f>
        <v>5</v>
      </c>
      <c r="Q233" s="33"/>
      <c r="R233" s="33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5</v>
      </c>
      <c r="T233" s="33"/>
      <c r="U233" s="33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5</v>
      </c>
      <c r="W233" s="31"/>
      <c r="X233" s="31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5</v>
      </c>
      <c r="AA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233" s="31" t="str">
        <f>_xlfn.IFNA(MATCH(GLOBAL[[#This Row],[POINTER]],Table6[NB BM_C_QTY+F],0),"")</f>
        <v/>
      </c>
      <c r="AC233" t="str">
        <f>_xlfn.IFNA(MATCH(GLOBAL[[#This Row],[POINTER]],Table5[CONCAT],0),"")</f>
        <v/>
      </c>
    </row>
    <row r="234" spans="1:31">
      <c r="A234" s="31">
        <f ca="1">IF(GLOBAL[[#This Row],[TT]]&lt;1,"",ROW()-2)</f>
        <v>232</v>
      </c>
      <c r="B234" s="33" t="s">
        <v>297</v>
      </c>
      <c r="C234" s="31">
        <v>4</v>
      </c>
      <c r="D234" s="31" t="s">
        <v>291</v>
      </c>
      <c r="E234" s="31">
        <f ca="1">IF(GLOBAL[[#This Row],[b12]]="",GLOBAL[[#This Row],[a6]],GLOBAL[[#This Row],[b12]])</f>
        <v>4</v>
      </c>
      <c r="F234" s="32">
        <f>GLOBAL[[#This Row],[AWAL]]</f>
        <v>4</v>
      </c>
      <c r="G234" s="31"/>
      <c r="H234" s="31"/>
      <c r="I234" s="31" t="str">
        <f>IF(GLOBAL[[#This Row],[/MASUK]]="","",SUMIF(Table6[NB BM_C_QTY+F],GLOBAL[POINTER],Table6[C]))</f>
        <v/>
      </c>
      <c r="J234" s="102">
        <f>IF(GLOBAL[[#This Row],[//KELUAR]]="",0,-1*SUMIF(Table5[CONCAT],GLOBAL[POINTER],Table5[3]))</f>
        <v>0</v>
      </c>
      <c r="K234" s="31" t="str">
        <f>IF(GLOBAL[[#This Row],[b1]]="","",GLOBAL[[#This Row],[b1]]-GLOBAL[[#This Row],[a1]]-GLOBAL[[#This Row],[bkeluar1]])</f>
        <v/>
      </c>
      <c r="L234" s="31">
        <f>SUM(GLOBAL[[#This Row],[bmasuk1]:[c1]])</f>
        <v>0</v>
      </c>
      <c r="M234" s="32">
        <f>SUM(F234,L234)</f>
        <v>4</v>
      </c>
      <c r="N234" s="31"/>
      <c r="O234" s="31"/>
      <c r="P234" s="32">
        <f ca="1">SUM(INDIRECT(GLOBAL_VAR[TABLENAME]&amp;"[@a"&amp;$1:$1-1&amp;"]"),INDIRECT(GLOBAL_VAR[TABLENAME]&amp;"[@c"&amp;$1:$1-1&amp;"]"))</f>
        <v>4</v>
      </c>
      <c r="Q234" s="33"/>
      <c r="R234" s="33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4</v>
      </c>
      <c r="T234" s="33"/>
      <c r="U234" s="33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4</v>
      </c>
      <c r="W234" s="31"/>
      <c r="X234" s="31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4</v>
      </c>
      <c r="AA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234" s="31" t="str">
        <f>_xlfn.IFNA(MATCH(GLOBAL[[#This Row],[POINTER]],Table6[NB BM_C_QTY+F],0),"")</f>
        <v/>
      </c>
      <c r="AC234" t="str">
        <f>_xlfn.IFNA(MATCH(GLOBAL[[#This Row],[POINTER]],Table5[CONCAT],0),"")</f>
        <v/>
      </c>
    </row>
    <row r="235" spans="1:31">
      <c r="A235" s="31" t="str">
        <f ca="1">IF(GLOBAL[[#This Row],[TT]]&lt;1,"",ROW()-2)</f>
        <v/>
      </c>
      <c r="B235" s="33" t="s">
        <v>298</v>
      </c>
      <c r="C235" s="31">
        <v>0</v>
      </c>
      <c r="D235" s="31" t="s">
        <v>51</v>
      </c>
      <c r="E235" s="31">
        <f ca="1">IF(GLOBAL[[#This Row],[b12]]="",GLOBAL[[#This Row],[a6]],GLOBAL[[#This Row],[b12]])</f>
        <v>0</v>
      </c>
      <c r="F235" s="32">
        <f>GLOBAL[[#This Row],[AWAL]]</f>
        <v>0</v>
      </c>
      <c r="G235" s="31"/>
      <c r="H235" s="31"/>
      <c r="I235" s="31" t="str">
        <f>IF(GLOBAL[[#This Row],[/MASUK]]="","",SUMIF(Table6[NB BM_C_QTY+F],GLOBAL[POINTER],Table6[C]))</f>
        <v/>
      </c>
      <c r="J235" s="102">
        <f>IF(GLOBAL[[#This Row],[//KELUAR]]="",0,-1*SUMIF(Table5[CONCAT],GLOBAL[POINTER],Table5[3]))</f>
        <v>0</v>
      </c>
      <c r="K235" s="31" t="str">
        <f>IF(GLOBAL[[#This Row],[b1]]="","",GLOBAL[[#This Row],[b1]]-GLOBAL[[#This Row],[a1]]-GLOBAL[[#This Row],[bkeluar1]])</f>
        <v/>
      </c>
      <c r="L235" s="31">
        <f>SUM(GLOBAL[[#This Row],[bmasuk1]:[c1]])</f>
        <v>0</v>
      </c>
      <c r="M235" s="32">
        <f>SUM(F235,L235)</f>
        <v>0</v>
      </c>
      <c r="N235" s="31"/>
      <c r="O235" s="31"/>
      <c r="P235" s="32">
        <f ca="1">SUM(INDIRECT(GLOBAL_VAR[TABLENAME]&amp;"[@a"&amp;$1:$1-1&amp;"]"),INDIRECT(GLOBAL_VAR[TABLENAME]&amp;"[@c"&amp;$1:$1-1&amp;"]"))</f>
        <v>0</v>
      </c>
      <c r="Q235" s="33"/>
      <c r="R235" s="33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0</v>
      </c>
      <c r="T235" s="33"/>
      <c r="U235" s="33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0</v>
      </c>
      <c r="W235" s="31"/>
      <c r="X235" s="31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0</v>
      </c>
      <c r="AA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35" s="31" t="str">
        <f>_xlfn.IFNA(MATCH(GLOBAL[[#This Row],[POINTER]],Table6[NB BM_C_QTY+F],0),"")</f>
        <v/>
      </c>
      <c r="AC235" t="str">
        <f>_xlfn.IFNA(MATCH(GLOBAL[[#This Row],[POINTER]],Table5[CONCAT],0),"")</f>
        <v/>
      </c>
      <c r="AE235" s="29"/>
    </row>
    <row r="236" spans="1:31">
      <c r="A236" s="31">
        <f ca="1">IF(GLOBAL[[#This Row],[TT]]&lt;1,"",ROW()-2)</f>
        <v>234</v>
      </c>
      <c r="B236" s="33" t="s">
        <v>299</v>
      </c>
      <c r="C236" s="31">
        <v>31</v>
      </c>
      <c r="D236" s="31" t="s">
        <v>47</v>
      </c>
      <c r="E236" s="31">
        <f ca="1">IF(GLOBAL[[#This Row],[b12]]="",GLOBAL[[#This Row],[a6]],GLOBAL[[#This Row],[b12]])</f>
        <v>31</v>
      </c>
      <c r="F236" s="32">
        <f>GLOBAL[[#This Row],[AWAL]]</f>
        <v>31</v>
      </c>
      <c r="G236" s="31"/>
      <c r="H236" s="31"/>
      <c r="I236" s="31" t="str">
        <f>IF(GLOBAL[[#This Row],[/MASUK]]="","",SUMIF(Table6[NB BM_C_QTY+F],GLOBAL[POINTER],Table6[C]))</f>
        <v/>
      </c>
      <c r="J236" s="102">
        <f>IF(GLOBAL[[#This Row],[//KELUAR]]="",0,-1*SUMIF(Table5[CONCAT],GLOBAL[POINTER],Table5[3]))</f>
        <v>0</v>
      </c>
      <c r="K236" s="31" t="str">
        <f>IF(GLOBAL[[#This Row],[b1]]="","",GLOBAL[[#This Row],[b1]]-GLOBAL[[#This Row],[a1]]-GLOBAL[[#This Row],[bkeluar1]])</f>
        <v/>
      </c>
      <c r="L236" s="31">
        <f>SUM(GLOBAL[[#This Row],[bmasuk1]:[c1]])</f>
        <v>0</v>
      </c>
      <c r="M236" s="32">
        <f>SUM(F236,L236)</f>
        <v>31</v>
      </c>
      <c r="N236" s="31"/>
      <c r="O236" s="31"/>
      <c r="P236" s="32">
        <f ca="1">SUM(INDIRECT(GLOBAL_VAR[TABLENAME]&amp;"[@a"&amp;$1:$1-1&amp;"]"),INDIRECT(GLOBAL_VAR[TABLENAME]&amp;"[@c"&amp;$1:$1-1&amp;"]"))</f>
        <v>31</v>
      </c>
      <c r="Q236" s="33"/>
      <c r="R236" s="33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31</v>
      </c>
      <c r="T236" s="33"/>
      <c r="U236" s="33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31</v>
      </c>
      <c r="W236" s="31"/>
      <c r="X236" s="31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31</v>
      </c>
      <c r="AA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asahansc602372lsuntana</v>
      </c>
      <c r="AB236" s="31" t="str">
        <f>_xlfn.IFNA(MATCH(GLOBAL[[#This Row],[POINTER]],Table6[NB BM_C_QTY+F],0),"")</f>
        <v/>
      </c>
      <c r="AC236" t="str">
        <f>_xlfn.IFNA(MATCH(GLOBAL[[#This Row],[POINTER]],Table5[CONCAT],0),"")</f>
        <v/>
      </c>
      <c r="AE236" s="29"/>
    </row>
    <row r="237" spans="1:31">
      <c r="A237" s="31">
        <f ca="1">IF(GLOBAL[[#This Row],[TT]]&lt;1,"",ROW()-2)</f>
        <v>235</v>
      </c>
      <c r="B237" s="33" t="s">
        <v>300</v>
      </c>
      <c r="C237" s="31">
        <v>1</v>
      </c>
      <c r="D237" s="31" t="s">
        <v>16</v>
      </c>
      <c r="E237" s="31">
        <f ca="1">IF(GLOBAL[[#This Row],[b12]]="",GLOBAL[[#This Row],[a6]],GLOBAL[[#This Row],[b12]])</f>
        <v>1</v>
      </c>
      <c r="F237" s="32">
        <f>GLOBAL[[#This Row],[AWAL]]</f>
        <v>1</v>
      </c>
      <c r="G237" s="31"/>
      <c r="H237" s="31"/>
      <c r="I237" s="31" t="str">
        <f>IF(GLOBAL[[#This Row],[/MASUK]]="","",SUMIF(Table6[NB BM_C_QTY+F],GLOBAL[POINTER],Table6[C]))</f>
        <v/>
      </c>
      <c r="J237" s="102">
        <f>IF(GLOBAL[[#This Row],[//KELUAR]]="",0,-1*SUMIF(Table5[CONCAT],GLOBAL[POINTER],Table5[3]))</f>
        <v>0</v>
      </c>
      <c r="K237" s="31" t="str">
        <f>IF(GLOBAL[[#This Row],[b1]]="","",GLOBAL[[#This Row],[b1]]-GLOBAL[[#This Row],[a1]]-GLOBAL[[#This Row],[bkeluar1]])</f>
        <v/>
      </c>
      <c r="L237" s="31">
        <f>SUM(GLOBAL[[#This Row],[bmasuk1]:[c1]])</f>
        <v>0</v>
      </c>
      <c r="M237" s="32">
        <f>SUM(F237,L237)</f>
        <v>1</v>
      </c>
      <c r="N237" s="31"/>
      <c r="O237" s="31"/>
      <c r="P237" s="32">
        <f ca="1">SUM(INDIRECT(GLOBAL_VAR[TABLENAME]&amp;"[@a"&amp;$1:$1-1&amp;"]"),INDIRECT(GLOBAL_VAR[TABLENAME]&amp;"[@c"&amp;$1:$1-1&amp;"]"))</f>
        <v>1</v>
      </c>
      <c r="Q237" s="33"/>
      <c r="R237" s="33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1</v>
      </c>
      <c r="T237" s="33"/>
      <c r="U237" s="33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1</v>
      </c>
      <c r="W237" s="31"/>
      <c r="X237" s="31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1</v>
      </c>
      <c r="AA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asahansc602940lsuntana</v>
      </c>
      <c r="AB237" s="31" t="str">
        <f>_xlfn.IFNA(MATCH(GLOBAL[[#This Row],[POINTER]],Table6[NB BM_C_QTY+F],0),"")</f>
        <v/>
      </c>
      <c r="AC237" t="str">
        <f>_xlfn.IFNA(MATCH(GLOBAL[[#This Row],[POINTER]],Table5[CONCAT],0),"")</f>
        <v/>
      </c>
      <c r="AE237" s="29"/>
    </row>
    <row r="238" spans="1:31">
      <c r="A238" s="31">
        <f ca="1">IF(GLOBAL[[#This Row],[TT]]&lt;1,"",ROW()-2)</f>
        <v>236</v>
      </c>
      <c r="B238" s="33" t="s">
        <v>301</v>
      </c>
      <c r="C238" s="31">
        <v>1</v>
      </c>
      <c r="D238" s="31" t="s">
        <v>214</v>
      </c>
      <c r="E238" s="31">
        <f ca="1">IF(GLOBAL[[#This Row],[b12]]="",GLOBAL[[#This Row],[a6]],GLOBAL[[#This Row],[b12]])</f>
        <v>1</v>
      </c>
      <c r="F238" s="32">
        <f>GLOBAL[[#This Row],[AWAL]]</f>
        <v>1</v>
      </c>
      <c r="G238" s="31"/>
      <c r="H238" s="31"/>
      <c r="I238" s="31" t="str">
        <f>IF(GLOBAL[[#This Row],[/MASUK]]="","",SUMIF(Table6[NB BM_C_QTY+F],GLOBAL[POINTER],Table6[C]))</f>
        <v/>
      </c>
      <c r="J238" s="102">
        <f>IF(GLOBAL[[#This Row],[//KELUAR]]="",0,-1*SUMIF(Table5[CONCAT],GLOBAL[POINTER],Table5[3]))</f>
        <v>0</v>
      </c>
      <c r="K238" s="31" t="str">
        <f>IF(GLOBAL[[#This Row],[b1]]="","",GLOBAL[[#This Row],[b1]]-GLOBAL[[#This Row],[a1]]-GLOBAL[[#This Row],[bkeluar1]])</f>
        <v/>
      </c>
      <c r="L238" s="31">
        <f>SUM(GLOBAL[[#This Row],[bmasuk1]:[c1]])</f>
        <v>0</v>
      </c>
      <c r="M238" s="32">
        <f>SUM(F238,L238)</f>
        <v>1</v>
      </c>
      <c r="N238" s="31"/>
      <c r="O238" s="31"/>
      <c r="P238" s="32">
        <f ca="1">SUM(INDIRECT(GLOBAL_VAR[TABLENAME]&amp;"[@a"&amp;$1:$1-1&amp;"]"),INDIRECT(GLOBAL_VAR[TABLENAME]&amp;"[@c"&amp;$1:$1-1&amp;"]"))</f>
        <v>1</v>
      </c>
      <c r="Q238" s="33"/>
      <c r="R238" s="33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1</v>
      </c>
      <c r="T238" s="33"/>
      <c r="U238" s="33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1</v>
      </c>
      <c r="W238" s="31"/>
      <c r="X238" s="31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1</v>
      </c>
      <c r="AA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asahansc60292h4824boxuntana</v>
      </c>
      <c r="AB238" s="31" t="str">
        <f>_xlfn.IFNA(MATCH(GLOBAL[[#This Row],[POINTER]],Table6[NB BM_C_QTY+F],0),"")</f>
        <v/>
      </c>
      <c r="AC238" t="str">
        <f>_xlfn.IFNA(MATCH(GLOBAL[[#This Row],[POINTER]],Table5[CONCAT],0),"")</f>
        <v/>
      </c>
      <c r="AE238" s="29"/>
    </row>
    <row r="239" spans="1:31">
      <c r="A239" s="31">
        <f ca="1">IF(GLOBAL[[#This Row],[TT]]&lt;1,"",ROW()-2)</f>
        <v>237</v>
      </c>
      <c r="B239" s="33" t="s">
        <v>302</v>
      </c>
      <c r="C239" s="31">
        <v>5</v>
      </c>
      <c r="D239" s="31" t="s">
        <v>214</v>
      </c>
      <c r="E239" s="31">
        <f ca="1">IF(GLOBAL[[#This Row],[b12]]="",GLOBAL[[#This Row],[a6]],GLOBAL[[#This Row],[b12]])</f>
        <v>5</v>
      </c>
      <c r="F239" s="32">
        <f>GLOBAL[[#This Row],[AWAL]]</f>
        <v>5</v>
      </c>
      <c r="G239" s="31"/>
      <c r="H239" s="31"/>
      <c r="I239" s="31" t="str">
        <f>IF(GLOBAL[[#This Row],[/MASUK]]="","",SUMIF(Table6[NB BM_C_QTY+F],GLOBAL[POINTER],Table6[C]))</f>
        <v/>
      </c>
      <c r="J239" s="102">
        <f>IF(GLOBAL[[#This Row],[//KELUAR]]="",0,-1*SUMIF(Table5[CONCAT],GLOBAL[POINTER],Table5[3]))</f>
        <v>0</v>
      </c>
      <c r="K239" s="31" t="str">
        <f>IF(GLOBAL[[#This Row],[b1]]="","",GLOBAL[[#This Row],[b1]]-GLOBAL[[#This Row],[a1]]-GLOBAL[[#This Row],[bkeluar1]])</f>
        <v/>
      </c>
      <c r="L239" s="31">
        <f>SUM(GLOBAL[[#This Row],[bmasuk1]:[c1]])</f>
        <v>0</v>
      </c>
      <c r="M239" s="32">
        <f>SUM(F239,L239)</f>
        <v>5</v>
      </c>
      <c r="N239" s="31"/>
      <c r="O239" s="31"/>
      <c r="P239" s="32">
        <f ca="1">SUM(INDIRECT(GLOBAL_VAR[TABLENAME]&amp;"[@a"&amp;$1:$1-1&amp;"]"),INDIRECT(GLOBAL_VAR[TABLENAME]&amp;"[@c"&amp;$1:$1-1&amp;"]"))</f>
        <v>5</v>
      </c>
      <c r="Q239" s="33"/>
      <c r="R239" s="33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5</v>
      </c>
      <c r="T239" s="33"/>
      <c r="U239" s="33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5</v>
      </c>
      <c r="W239" s="31"/>
      <c r="X239" s="31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5</v>
      </c>
      <c r="AA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asahansc6214824boxuntana</v>
      </c>
      <c r="AB239" s="31" t="str">
        <f>_xlfn.IFNA(MATCH(GLOBAL[[#This Row],[POINTER]],Table6[NB BM_C_QTY+F],0),"")</f>
        <v/>
      </c>
      <c r="AC239" t="str">
        <f>_xlfn.IFNA(MATCH(GLOBAL[[#This Row],[POINTER]],Table5[CONCAT],0),"")</f>
        <v/>
      </c>
      <c r="AE239" s="29"/>
    </row>
    <row r="240" spans="1:31">
      <c r="A240" s="31">
        <f ca="1">IF(GLOBAL[[#This Row],[TT]]&lt;1,"",ROW()-2)</f>
        <v>238</v>
      </c>
      <c r="B240" s="33" t="s">
        <v>303</v>
      </c>
      <c r="C240" s="31">
        <v>19</v>
      </c>
      <c r="D240" s="31" t="s">
        <v>304</v>
      </c>
      <c r="E240" s="31">
        <f ca="1">IF(GLOBAL[[#This Row],[b12]]="",GLOBAL[[#This Row],[a6]],GLOBAL[[#This Row],[b12]])</f>
        <v>19</v>
      </c>
      <c r="F240" s="32">
        <f>GLOBAL[[#This Row],[AWAL]]</f>
        <v>19</v>
      </c>
      <c r="G240" s="31"/>
      <c r="H240" s="31"/>
      <c r="I240" s="31" t="str">
        <f>IF(GLOBAL[[#This Row],[/MASUK]]="","",SUMIF(Table6[NB BM_C_QTY+F],GLOBAL[POINTER],Table6[C]))</f>
        <v/>
      </c>
      <c r="J240" s="102">
        <f>IF(GLOBAL[[#This Row],[//KELUAR]]="",0,-1*SUMIF(Table5[CONCAT],GLOBAL[POINTER],Table5[3]))</f>
        <v>0</v>
      </c>
      <c r="K240" s="31" t="str">
        <f>IF(GLOBAL[[#This Row],[b1]]="","",GLOBAL[[#This Row],[b1]]-GLOBAL[[#This Row],[a1]]-GLOBAL[[#This Row],[bkeluar1]])</f>
        <v/>
      </c>
      <c r="L240" s="31">
        <f>SUM(GLOBAL[[#This Row],[bmasuk1]:[c1]])</f>
        <v>0</v>
      </c>
      <c r="M240" s="32">
        <f>SUM(F240,L240)</f>
        <v>19</v>
      </c>
      <c r="N240" s="31"/>
      <c r="O240" s="31"/>
      <c r="P240" s="32">
        <f ca="1">SUM(INDIRECT(GLOBAL_VAR[TABLENAME]&amp;"[@a"&amp;$1:$1-1&amp;"]"),INDIRECT(GLOBAL_VAR[TABLENAME]&amp;"[@c"&amp;$1:$1-1&amp;"]"))</f>
        <v>19</v>
      </c>
      <c r="Q240" s="33"/>
      <c r="R240" s="33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19</v>
      </c>
      <c r="T240" s="33"/>
      <c r="U240" s="33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19</v>
      </c>
      <c r="W240" s="31"/>
      <c r="X240" s="31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19</v>
      </c>
      <c r="AA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240" s="31" t="str">
        <f>_xlfn.IFNA(MATCH(GLOBAL[[#This Row],[POINTER]],Table6[NB BM_C_QTY+F],0),"")</f>
        <v/>
      </c>
      <c r="AC240" t="str">
        <f>_xlfn.IFNA(MATCH(GLOBAL[[#This Row],[POINTER]],Table5[CONCAT],0),"")</f>
        <v/>
      </c>
      <c r="AE240" s="29"/>
    </row>
    <row r="241" spans="1:31">
      <c r="A241" s="31">
        <f ca="1">IF(GLOBAL[[#This Row],[TT]]&lt;1,"",ROW()-2)</f>
        <v>239</v>
      </c>
      <c r="B241" s="33" t="s">
        <v>305</v>
      </c>
      <c r="C241" s="31">
        <v>4</v>
      </c>
      <c r="D241" s="31" t="s">
        <v>306</v>
      </c>
      <c r="E241" s="31">
        <f ca="1">IF(GLOBAL[[#This Row],[b12]]="",GLOBAL[[#This Row],[a6]],GLOBAL[[#This Row],[b12]])</f>
        <v>4</v>
      </c>
      <c r="F241" s="32">
        <f>GLOBAL[[#This Row],[AWAL]]</f>
        <v>4</v>
      </c>
      <c r="G241" s="31"/>
      <c r="H241" s="31"/>
      <c r="I241" s="31" t="str">
        <f>IF(GLOBAL[[#This Row],[/MASUK]]="","",SUMIF(Table6[NB BM_C_QTY+F],GLOBAL[POINTER],Table6[C]))</f>
        <v/>
      </c>
      <c r="J241" s="102">
        <f>IF(GLOBAL[[#This Row],[//KELUAR]]="",0,-1*SUMIF(Table5[CONCAT],GLOBAL[POINTER],Table5[3]))</f>
        <v>0</v>
      </c>
      <c r="K241" s="31" t="str">
        <f>IF(GLOBAL[[#This Row],[b1]]="","",GLOBAL[[#This Row],[b1]]-GLOBAL[[#This Row],[a1]]-GLOBAL[[#This Row],[bkeluar1]])</f>
        <v/>
      </c>
      <c r="L241" s="31">
        <f>SUM(GLOBAL[[#This Row],[bmasuk1]:[c1]])</f>
        <v>0</v>
      </c>
      <c r="M241" s="32">
        <f>SUM(F241,L241)</f>
        <v>4</v>
      </c>
      <c r="N241" s="31"/>
      <c r="O241" s="31"/>
      <c r="P241" s="32">
        <f ca="1">SUM(INDIRECT(GLOBAL_VAR[TABLENAME]&amp;"[@a"&amp;$1:$1-1&amp;"]"),INDIRECT(GLOBAL_VAR[TABLENAME]&amp;"[@c"&amp;$1:$1-1&amp;"]"))</f>
        <v>4</v>
      </c>
      <c r="Q241" s="33"/>
      <c r="R241" s="33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4</v>
      </c>
      <c r="T241" s="33"/>
      <c r="U241" s="33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4</v>
      </c>
      <c r="W241" s="31"/>
      <c r="X241" s="31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4</v>
      </c>
      <c r="AA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241" s="31" t="str">
        <f>_xlfn.IFNA(MATCH(GLOBAL[[#This Row],[POINTER]],Table6[NB BM_C_QTY+F],0),"")</f>
        <v/>
      </c>
      <c r="AC241" t="str">
        <f>_xlfn.IFNA(MATCH(GLOBAL[[#This Row],[POINTER]],Table5[CONCAT],0),"")</f>
        <v/>
      </c>
      <c r="AE241" s="29"/>
    </row>
    <row r="242" spans="1:31">
      <c r="A242" s="31">
        <f ca="1">IF(GLOBAL[[#This Row],[TT]]&lt;1,"",ROW()-2)</f>
        <v>240</v>
      </c>
      <c r="B242" s="33" t="s">
        <v>307</v>
      </c>
      <c r="C242" s="31">
        <v>1</v>
      </c>
      <c r="D242" s="31" t="s">
        <v>308</v>
      </c>
      <c r="E242" s="31">
        <f ca="1">IF(GLOBAL[[#This Row],[b12]]="",GLOBAL[[#This Row],[a6]],GLOBAL[[#This Row],[b12]])</f>
        <v>1</v>
      </c>
      <c r="F242" s="32">
        <f>GLOBAL[[#This Row],[AWAL]]</f>
        <v>1</v>
      </c>
      <c r="G242" s="31"/>
      <c r="H242" s="31"/>
      <c r="I242" s="31" t="str">
        <f>IF(GLOBAL[[#This Row],[/MASUK]]="","",SUMIF(Table6[NB BM_C_QTY+F],GLOBAL[POINTER],Table6[C]))</f>
        <v/>
      </c>
      <c r="J242" s="102">
        <f>IF(GLOBAL[[#This Row],[//KELUAR]]="",0,-1*SUMIF(Table5[CONCAT],GLOBAL[POINTER],Table5[3]))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>SUM(F242,L242)</f>
        <v>1</v>
      </c>
      <c r="N242" s="31"/>
      <c r="O242" s="31"/>
      <c r="P242" s="32">
        <f ca="1">SUM(INDIRECT(GLOBAL_VAR[TABLENAME]&amp;"[@a"&amp;$1:$1-1&amp;"]"),INDIRECT(GLOBAL_VAR[TABLENAME]&amp;"[@c"&amp;$1:$1-1&amp;"]"))</f>
        <v>1</v>
      </c>
      <c r="Q242" s="33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1</v>
      </c>
      <c r="T242" s="33"/>
      <c r="U242" s="33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1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1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242" s="31" t="str">
        <f>_xlfn.IFNA(MATCH(GLOBAL[[#This Row],[POINTER]],Table6[NB BM_C_QTY+F],0),"")</f>
        <v/>
      </c>
      <c r="AC242" t="str">
        <f>_xlfn.IFNA(MATCH(GLOBAL[[#This Row],[POINTER]],Table5[CONCAT],0),"")</f>
        <v/>
      </c>
      <c r="AE242" s="29"/>
    </row>
    <row r="243" spans="1:31">
      <c r="A243" s="31">
        <f ca="1">IF(GLOBAL[[#This Row],[TT]]&lt;1,"",ROW()-2)</f>
        <v>241</v>
      </c>
      <c r="B243" s="33" t="s">
        <v>309</v>
      </c>
      <c r="C243" s="31">
        <v>4</v>
      </c>
      <c r="D243" s="31" t="s">
        <v>51</v>
      </c>
      <c r="E243" s="31">
        <f ca="1">IF(GLOBAL[[#This Row],[b12]]="",GLOBAL[[#This Row],[a6]],GLOBAL[[#This Row],[b12]])</f>
        <v>4</v>
      </c>
      <c r="F243" s="32">
        <f>GLOBAL[[#This Row],[AWAL]]</f>
        <v>4</v>
      </c>
      <c r="G243" s="31"/>
      <c r="H243" s="31"/>
      <c r="I243" s="31" t="str">
        <f>IF(GLOBAL[[#This Row],[/MASUK]]="","",SUMIF(Table6[NB BM_C_QTY+F],GLOBAL[POINTER],Table6[C]))</f>
        <v/>
      </c>
      <c r="J243" s="102">
        <f>IF(GLOBAL[[#This Row],[//KELUAR]]="",0,-1*SUMIF(Table5[CONCAT],GLOBAL[POINTER],Table5[3]))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>SUM(F243,L243)</f>
        <v>4</v>
      </c>
      <c r="N243" s="31"/>
      <c r="O243" s="31"/>
      <c r="P243" s="32">
        <f ca="1">SUM(INDIRECT(GLOBAL_VAR[TABLENAME]&amp;"[@a"&amp;$1:$1-1&amp;"]"),INDIRECT(GLOBAL_VAR[TABLENAME]&amp;"[@c"&amp;$1:$1-1&amp;"]"))</f>
        <v>4</v>
      </c>
      <c r="Q243" s="33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4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4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4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243" s="31" t="str">
        <f>_xlfn.IFNA(MATCH(GLOBAL[[#This Row],[POINTER]],Table6[NB BM_C_QTY+F],0),"")</f>
        <v/>
      </c>
      <c r="AC243" t="str">
        <f>_xlfn.IFNA(MATCH(GLOBAL[[#This Row],[POINTER]],Table5[CONCAT],0),"")</f>
        <v/>
      </c>
      <c r="AE243" s="29"/>
    </row>
    <row r="244" spans="1:31">
      <c r="A244" s="31">
        <f ca="1">IF(GLOBAL[[#This Row],[TT]]&lt;1,"",ROW()-2)</f>
        <v>242</v>
      </c>
      <c r="B244" s="33" t="s">
        <v>310</v>
      </c>
      <c r="C244" s="31">
        <v>4</v>
      </c>
      <c r="D244" s="31" t="s">
        <v>311</v>
      </c>
      <c r="E244" s="31">
        <f ca="1">IF(GLOBAL[[#This Row],[b12]]="",GLOBAL[[#This Row],[a6]],GLOBAL[[#This Row],[b12]])</f>
        <v>4</v>
      </c>
      <c r="F244" s="32">
        <f>GLOBAL[[#This Row],[AWAL]]</f>
        <v>4</v>
      </c>
      <c r="G244" s="31"/>
      <c r="H244" s="31"/>
      <c r="I244" s="31" t="str">
        <f>IF(GLOBAL[[#This Row],[/MASUK]]="","",SUMIF(Table6[NB BM_C_QTY+F],GLOBAL[POINTER],Table6[C]))</f>
        <v/>
      </c>
      <c r="J244" s="102">
        <f>IF(GLOBAL[[#This Row],[//KELUAR]]="",0,-1*SUMIF(Table5[CONCAT],GLOBAL[POINTER],Table5[3]))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>SUM(F244,L244)</f>
        <v>4</v>
      </c>
      <c r="N244" s="31"/>
      <c r="O244" s="31"/>
      <c r="P244" s="32">
        <f ca="1">SUM(INDIRECT(GLOBAL_VAR[TABLENAME]&amp;"[@a"&amp;$1:$1-1&amp;"]"),INDIRECT(GLOBAL_VAR[TABLENAME]&amp;"[@c"&amp;$1:$1-1&amp;"]"))</f>
        <v>4</v>
      </c>
      <c r="Q244" s="33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4</v>
      </c>
      <c r="T244" s="33"/>
      <c r="U244" s="33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4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4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244" s="31" t="str">
        <f>_xlfn.IFNA(MATCH(GLOBAL[[#This Row],[POINTER]],Table6[NB BM_C_QTY+F],0),"")</f>
        <v/>
      </c>
      <c r="AC244" t="str">
        <f>_xlfn.IFNA(MATCH(GLOBAL[[#This Row],[POINTER]],Table5[CONCAT],0),"")</f>
        <v/>
      </c>
      <c r="AE244" s="29"/>
    </row>
    <row r="245" spans="1:31">
      <c r="A245" s="31">
        <f ca="1">IF(GLOBAL[[#This Row],[TT]]&lt;1,"",ROW()-2)</f>
        <v>243</v>
      </c>
      <c r="B245" s="33" t="s">
        <v>312</v>
      </c>
      <c r="C245" s="31">
        <v>2</v>
      </c>
      <c r="D245" s="31" t="s">
        <v>313</v>
      </c>
      <c r="E245" s="31">
        <f ca="1">IF(GLOBAL[[#This Row],[b12]]="",GLOBAL[[#This Row],[a6]],GLOBAL[[#This Row],[b12]])</f>
        <v>2</v>
      </c>
      <c r="F245" s="32">
        <f>GLOBAL[[#This Row],[AWAL]]</f>
        <v>2</v>
      </c>
      <c r="G245" s="31"/>
      <c r="H245" s="31"/>
      <c r="I245" s="31" t="str">
        <f>IF(GLOBAL[[#This Row],[/MASUK]]="","",SUMIF(Table6[NB BM_C_QTY+F],GLOBAL[POINTER],Table6[C]))</f>
        <v/>
      </c>
      <c r="J245" s="102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>SUM(F245,L245)</f>
        <v>2</v>
      </c>
      <c r="N245" s="31"/>
      <c r="O245" s="31"/>
      <c r="P245" s="32">
        <f ca="1">SUM(INDIRECT(GLOBAL_VAR[TABLENAME]&amp;"[@a"&amp;$1:$1-1&amp;"]"),INDIRECT(GLOBAL_VAR[TABLENAME]&amp;"[@c"&amp;$1:$1-1&amp;"]"))</f>
        <v>2</v>
      </c>
      <c r="Q245" s="33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2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2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2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  <c r="AE245" s="29"/>
    </row>
    <row r="246" spans="1:31">
      <c r="A246" s="31">
        <f ca="1">IF(GLOBAL[[#This Row],[TT]]&lt;1,"",ROW()-2)</f>
        <v>244</v>
      </c>
      <c r="B246" s="33" t="s">
        <v>3650</v>
      </c>
      <c r="C246" s="31">
        <v>52</v>
      </c>
      <c r="D246" s="31" t="s">
        <v>3474</v>
      </c>
      <c r="E246" s="31">
        <f ca="1">IF(GLOBAL[[#This Row],[b12]]="",GLOBAL[[#This Row],[a6]],GLOBAL[[#This Row],[b12]])</f>
        <v>52</v>
      </c>
      <c r="F246" s="32">
        <f>GLOBAL[[#This Row],[AWAL]]</f>
        <v>52</v>
      </c>
      <c r="G246" s="31"/>
      <c r="H246" s="31"/>
      <c r="I246" s="31" t="str">
        <f>IF(GLOBAL[[#This Row],[/MASUK]]="","",SUMIF(Table6[NB BM_C_QTY+F],GLOBAL[POINTER],Table6[C]))</f>
        <v/>
      </c>
      <c r="J246" s="102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>SUM(F246,L246)</f>
        <v>52</v>
      </c>
      <c r="N246" s="31"/>
      <c r="O246" s="31"/>
      <c r="P246" s="32">
        <f ca="1">SUM(INDIRECT(GLOBAL_VAR[TABLENAME]&amp;"[@a"&amp;$1:$1-1&amp;"]"),INDIRECT(GLOBAL_VAR[TABLENAME]&amp;"[@c"&amp;$1:$1-1&amp;"]"))</f>
        <v>52</v>
      </c>
      <c r="Q246" s="33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52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52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52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  <c r="AE246" s="29"/>
    </row>
    <row r="247" spans="1:31">
      <c r="A247" s="31">
        <f ca="1">IF(GLOBAL[[#This Row],[TT]]&lt;1,"",ROW()-2)</f>
        <v>245</v>
      </c>
      <c r="B247" s="33" t="s">
        <v>314</v>
      </c>
      <c r="C247" s="31">
        <v>3</v>
      </c>
      <c r="D247" s="31" t="s">
        <v>315</v>
      </c>
      <c r="E247" s="31">
        <f ca="1">IF(GLOBAL[[#This Row],[b12]]="",GLOBAL[[#This Row],[a6]],GLOBAL[[#This Row],[b12]])</f>
        <v>2</v>
      </c>
      <c r="F247" s="32">
        <f>GLOBAL[[#This Row],[AWAL]]</f>
        <v>3</v>
      </c>
      <c r="G247" s="31"/>
      <c r="H247" s="31"/>
      <c r="I247" s="31" t="str">
        <f>IF(GLOBAL[[#This Row],[/MASUK]]="","",SUMIF(Table6[NB BM_C_QTY+F],GLOBAL[POINTER],Table6[C]))</f>
        <v/>
      </c>
      <c r="J247" s="102">
        <f>IF(GLOBAL[[#This Row],[//KELUAR]]="",0,-1*SUMIF(Table5[CONCAT],GLOBAL[POINTER],Table5[3]))</f>
        <v>-1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-1</v>
      </c>
      <c r="M247" s="32">
        <f>SUM(F247,L247)</f>
        <v>2</v>
      </c>
      <c r="N247" s="31"/>
      <c r="O247" s="31"/>
      <c r="P247" s="32">
        <f ca="1">SUM(INDIRECT(GLOBAL_VAR[TABLENAME]&amp;"[@a"&amp;$1:$1-1&amp;"]"),INDIRECT(GLOBAL_VAR[TABLENAME]&amp;"[@c"&amp;$1:$1-1&amp;"]"))</f>
        <v>2</v>
      </c>
      <c r="Q247" s="33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2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2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2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247" s="31" t="str">
        <f>_xlfn.IFNA(MATCH(GLOBAL[[#This Row],[POINTER]],Table6[NB BM_C_QTY+F],0),"")</f>
        <v/>
      </c>
      <c r="AC247">
        <f>_xlfn.IFNA(MATCH(GLOBAL[[#This Row],[POINTER]],Table5[CONCAT],0),"")</f>
        <v>101</v>
      </c>
      <c r="AE247" s="29"/>
    </row>
    <row r="248" spans="1:31">
      <c r="A248" s="31">
        <f ca="1">IF(GLOBAL[[#This Row],[TT]]&lt;1,"",ROW()-2)</f>
        <v>246</v>
      </c>
      <c r="B248" s="33" t="s">
        <v>316</v>
      </c>
      <c r="C248" s="31">
        <v>1</v>
      </c>
      <c r="D248" s="31" t="s">
        <v>317</v>
      </c>
      <c r="E248" s="31">
        <f ca="1">IF(GLOBAL[[#This Row],[b12]]="",GLOBAL[[#This Row],[a6]],GLOBAL[[#This Row],[b12]])</f>
        <v>1</v>
      </c>
      <c r="F248" s="32">
        <f>GLOBAL[[#This Row],[AWAL]]</f>
        <v>1</v>
      </c>
      <c r="G248" s="31"/>
      <c r="H248" s="31"/>
      <c r="I248" s="31" t="str">
        <f>IF(GLOBAL[[#This Row],[/MASUK]]="","",SUMIF(Table6[NB BM_C_QTY+F],GLOBAL[POINTER],Table6[C]))</f>
        <v/>
      </c>
      <c r="J248" s="102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>SUM(F248,L248)</f>
        <v>1</v>
      </c>
      <c r="N248" s="31"/>
      <c r="O248" s="31"/>
      <c r="P248" s="32">
        <f ca="1">SUM(INDIRECT(GLOBAL_VAR[TABLENAME]&amp;"[@a"&amp;$1:$1-1&amp;"]"),INDIRECT(GLOBAL_VAR[TABLENAME]&amp;"[@c"&amp;$1:$1-1&amp;"]"))</f>
        <v>1</v>
      </c>
      <c r="Q248" s="33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1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1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1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  <c r="AE248" s="29"/>
    </row>
    <row r="249" spans="1:31">
      <c r="A249" s="31">
        <f ca="1">IF(GLOBAL[[#This Row],[TT]]&lt;1,"",ROW()-2)</f>
        <v>247</v>
      </c>
      <c r="B249" s="33" t="s">
        <v>318</v>
      </c>
      <c r="C249" s="31">
        <v>2</v>
      </c>
      <c r="D249" s="31" t="s">
        <v>319</v>
      </c>
      <c r="E249" s="31">
        <f ca="1">IF(GLOBAL[[#This Row],[b12]]="",GLOBAL[[#This Row],[a6]],GLOBAL[[#This Row],[b12]])</f>
        <v>2</v>
      </c>
      <c r="F249" s="32">
        <f>GLOBAL[[#This Row],[AWAL]]</f>
        <v>2</v>
      </c>
      <c r="G249" s="31"/>
      <c r="H249" s="31"/>
      <c r="I249" s="31" t="str">
        <f>IF(GLOBAL[[#This Row],[/MASUK]]="","",SUMIF(Table6[NB BM_C_QTY+F],GLOBAL[POINTER],Table6[C]))</f>
        <v/>
      </c>
      <c r="J249" s="102">
        <f>IF(GLOBAL[[#This Row],[//KELUAR]]="",0,-1*SUMIF(Table5[CONCAT],GLOBAL[POINTER],Table5[3]))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>SUM(F249,L249)</f>
        <v>2</v>
      </c>
      <c r="N249" s="31"/>
      <c r="O249" s="31"/>
      <c r="P249" s="32">
        <f ca="1">SUM(INDIRECT(GLOBAL_VAR[TABLENAME]&amp;"[@a"&amp;$1:$1-1&amp;"]"),INDIRECT(GLOBAL_VAR[TABLENAME]&amp;"[@c"&amp;$1:$1-1&amp;"]"))</f>
        <v>2</v>
      </c>
      <c r="Q249" s="33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2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2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2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</row>
    <row r="250" spans="1:31">
      <c r="A250" s="31">
        <f ca="1">IF(GLOBAL[[#This Row],[TT]]&lt;1,"",ROW()-2)</f>
        <v>248</v>
      </c>
      <c r="B250" s="33" t="s">
        <v>2787</v>
      </c>
      <c r="C250" s="31">
        <v>3</v>
      </c>
      <c r="D250" s="31" t="s">
        <v>2442</v>
      </c>
      <c r="E250" s="31">
        <f ca="1">IF(GLOBAL[[#This Row],[b12]]="",GLOBAL[[#This Row],[a6]],GLOBAL[[#This Row],[b12]])</f>
        <v>3</v>
      </c>
      <c r="F250" s="32">
        <f>GLOBAL[[#This Row],[AWAL]]</f>
        <v>3</v>
      </c>
      <c r="G250" s="31"/>
      <c r="H250" s="31"/>
      <c r="I250" s="31" t="str">
        <f>IF(GLOBAL[[#This Row],[/MASUK]]="","",SUMIF(Table6[NB BM_C_QTY+F],GLOBAL[POINTER],Table6[C]))</f>
        <v/>
      </c>
      <c r="J250" s="102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>SUM(F250,L250)</f>
        <v>3</v>
      </c>
      <c r="N250" s="31"/>
      <c r="O250" s="31"/>
      <c r="P250" s="32">
        <f ca="1">SUM(INDIRECT(GLOBAL_VAR[TABLENAME]&amp;"[@a"&amp;$1:$1-1&amp;"]"),INDIRECT(GLOBAL_VAR[TABLENAME]&amp;"[@c"&amp;$1:$1-1&amp;"]"))</f>
        <v>3</v>
      </c>
      <c r="Q250" s="33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3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3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3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</row>
    <row r="251" spans="1:31">
      <c r="A251" s="31" t="str">
        <f ca="1">IF(GLOBAL[[#This Row],[TT]]&lt;1,"",ROW()-2)</f>
        <v/>
      </c>
      <c r="B251" s="33" t="s">
        <v>320</v>
      </c>
      <c r="C251" s="31">
        <v>0</v>
      </c>
      <c r="D251" s="31" t="s">
        <v>206</v>
      </c>
      <c r="E251" s="31">
        <f ca="1">IF(GLOBAL[[#This Row],[b12]]="",GLOBAL[[#This Row],[a6]],GLOBAL[[#This Row],[b12]])</f>
        <v>0</v>
      </c>
      <c r="F251" s="32">
        <f>GLOBAL[[#This Row],[AWAL]]</f>
        <v>0</v>
      </c>
      <c r="G251" s="31"/>
      <c r="H251" s="31"/>
      <c r="I251" s="31" t="str">
        <f>IF(GLOBAL[[#This Row],[/MASUK]]="","",SUMIF(Table6[NB BM_C_QTY+F],GLOBAL[POINTER],Table6[C]))</f>
        <v/>
      </c>
      <c r="J251" s="102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>SUM(F251,L251)</f>
        <v>0</v>
      </c>
      <c r="N251" s="31"/>
      <c r="O251" s="31"/>
      <c r="P251" s="32">
        <f ca="1">SUM(INDIRECT(GLOBAL_VAR[TABLENAME]&amp;"[@a"&amp;$1:$1-1&amp;"]"),INDIRECT(GLOBAL_VAR[TABLENAME]&amp;"[@c"&amp;$1:$1-1&amp;"]"))</f>
        <v>0</v>
      </c>
      <c r="Q251" s="33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0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0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0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</row>
    <row r="252" spans="1:31">
      <c r="A252" s="31">
        <f ca="1">IF(GLOBAL[[#This Row],[TT]]&lt;1,"",ROW()-2)</f>
        <v>250</v>
      </c>
      <c r="B252" s="33" t="s">
        <v>321</v>
      </c>
      <c r="C252" s="31">
        <v>1</v>
      </c>
      <c r="D252" s="31" t="s">
        <v>29</v>
      </c>
      <c r="E252" s="31">
        <f ca="1">IF(GLOBAL[[#This Row],[b12]]="",GLOBAL[[#This Row],[a6]],GLOBAL[[#This Row],[b12]])</f>
        <v>1</v>
      </c>
      <c r="F252" s="32">
        <f>GLOBAL[[#This Row],[AWAL]]</f>
        <v>1</v>
      </c>
      <c r="G252" s="31"/>
      <c r="H252" s="31"/>
      <c r="I252" s="31" t="str">
        <f>IF(GLOBAL[[#This Row],[/MASUK]]="","",SUMIF(Table6[NB BM_C_QTY+F],GLOBAL[POINTER],Table6[C]))</f>
        <v/>
      </c>
      <c r="J252" s="102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>SUM(F252,L252)</f>
        <v>1</v>
      </c>
      <c r="N252" s="31"/>
      <c r="O252" s="31"/>
      <c r="P252" s="32">
        <f ca="1">SUM(INDIRECT(GLOBAL_VAR[TABLENAME]&amp;"[@a"&amp;$1:$1-1&amp;"]"),INDIRECT(GLOBAL_VAR[TABLENAME]&amp;"[@c"&amp;$1:$1-1&amp;"]"))</f>
        <v>1</v>
      </c>
      <c r="Q252" s="33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1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1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1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</row>
    <row r="253" spans="1:31">
      <c r="A253" s="31">
        <f ca="1">IF(GLOBAL[[#This Row],[TT]]&lt;1,"",ROW()-2)</f>
        <v>251</v>
      </c>
      <c r="B253" s="33" t="s">
        <v>322</v>
      </c>
      <c r="C253" s="31">
        <v>8</v>
      </c>
      <c r="D253" s="31" t="s">
        <v>45</v>
      </c>
      <c r="E253" s="31">
        <f ca="1">IF(GLOBAL[[#This Row],[b12]]="",GLOBAL[[#This Row],[a6]],GLOBAL[[#This Row],[b12]])</f>
        <v>8</v>
      </c>
      <c r="F253" s="32">
        <f>GLOBAL[[#This Row],[AWAL]]</f>
        <v>8</v>
      </c>
      <c r="G253" s="31"/>
      <c r="H253" s="31"/>
      <c r="I253" s="31" t="str">
        <f>IF(GLOBAL[[#This Row],[/MASUK]]="","",SUMIF(Table6[NB BM_C_QTY+F],GLOBAL[POINTER],Table6[C]))</f>
        <v/>
      </c>
      <c r="J253" s="102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>SUM(F253,L253)</f>
        <v>8</v>
      </c>
      <c r="N253" s="31"/>
      <c r="O253" s="31"/>
      <c r="P253" s="32">
        <f ca="1">SUM(INDIRECT(GLOBAL_VAR[TABLENAME]&amp;"[@a"&amp;$1:$1-1&amp;"]"),INDIRECT(GLOBAL_VAR[TABLENAME]&amp;"[@c"&amp;$1:$1-1&amp;"]"))</f>
        <v>8</v>
      </c>
      <c r="Q253" s="33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8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8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8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31">
      <c r="A254" s="31" t="str">
        <f ca="1">IF(GLOBAL[[#This Row],[TT]]&lt;1,"",ROW()-2)</f>
        <v/>
      </c>
      <c r="B254" s="33" t="s">
        <v>4146</v>
      </c>
      <c r="C254" s="31">
        <v>0</v>
      </c>
      <c r="D254" s="31" t="s">
        <v>2145</v>
      </c>
      <c r="E254" s="31">
        <f ca="1">IF(GLOBAL[[#This Row],[b12]]="",GLOBAL[[#This Row],[a6]],GLOBAL[[#This Row],[b12]])</f>
        <v>0</v>
      </c>
      <c r="F254" s="32">
        <f>GLOBAL[[#This Row],[AWAL]]</f>
        <v>0</v>
      </c>
      <c r="G254" s="31"/>
      <c r="H254" s="31"/>
      <c r="I254" s="31" t="str">
        <f>IF(GLOBAL[[#This Row],[/MASUK]]="","",SUMIF(Table6[NB BM_C_QTY+F],GLOBAL[POINTER],Table6[C]))</f>
        <v/>
      </c>
      <c r="J254" s="102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>SUM(F254,L254)</f>
        <v>0</v>
      </c>
      <c r="N254" s="31"/>
      <c r="O254" s="31"/>
      <c r="P254" s="32">
        <f ca="1">SUM(INDIRECT(GLOBAL_VAR[TABLENAME]&amp;"[@a"&amp;$1:$1-1&amp;"]"),INDIRECT(GLOBAL_VAR[TABLENAME]&amp;"[@c"&amp;$1:$1-1&amp;"]"))</f>
        <v>0</v>
      </c>
      <c r="Q254" s="33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0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0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0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  <c r="AD254" s="29"/>
    </row>
    <row r="255" spans="1:31">
      <c r="A255" s="31">
        <f ca="1">IF(GLOBAL[[#This Row],[TT]]&lt;1,"",ROW()-2)</f>
        <v>253</v>
      </c>
      <c r="B255" s="33" t="s">
        <v>323</v>
      </c>
      <c r="C255" s="31">
        <v>3</v>
      </c>
      <c r="D255" s="31" t="s">
        <v>324</v>
      </c>
      <c r="E255" s="31">
        <f ca="1">IF(GLOBAL[[#This Row],[b12]]="",GLOBAL[[#This Row],[a6]],GLOBAL[[#This Row],[b12]])</f>
        <v>3</v>
      </c>
      <c r="F255" s="32">
        <f>GLOBAL[[#This Row],[AWAL]]</f>
        <v>3</v>
      </c>
      <c r="G255" s="31"/>
      <c r="H255" s="31"/>
      <c r="I255" s="31" t="str">
        <f>IF(GLOBAL[[#This Row],[/MASUK]]="","",SUMIF(Table6[NB BM_C_QTY+F],GLOBAL[POINTER],Table6[C]))</f>
        <v/>
      </c>
      <c r="J255" s="102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>SUM(F255,L255)</f>
        <v>3</v>
      </c>
      <c r="N255" s="31"/>
      <c r="O255" s="31"/>
      <c r="P255" s="32">
        <f ca="1">SUM(INDIRECT(GLOBAL_VAR[TABLENAME]&amp;"[@a"&amp;$1:$1-1&amp;"]"),INDIRECT(GLOBAL_VAR[TABLENAME]&amp;"[@c"&amp;$1:$1-1&amp;"]"))</f>
        <v>3</v>
      </c>
      <c r="Q255" s="33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3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3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3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31">
      <c r="A256" s="31" t="str">
        <f ca="1">IF(GLOBAL[[#This Row],[TT]]&lt;1,"",ROW()-2)</f>
        <v/>
      </c>
      <c r="B256" s="33" t="s">
        <v>3548</v>
      </c>
      <c r="C256" s="31">
        <v>0</v>
      </c>
      <c r="D256" s="31" t="s">
        <v>2145</v>
      </c>
      <c r="E256" s="31">
        <f ca="1">IF(GLOBAL[[#This Row],[b12]]="",GLOBAL[[#This Row],[a6]],GLOBAL[[#This Row],[b12]])</f>
        <v>0</v>
      </c>
      <c r="F256" s="32">
        <f>GLOBAL[[#This Row],[AWAL]]</f>
        <v>0</v>
      </c>
      <c r="G256" s="31"/>
      <c r="H256" s="31"/>
      <c r="I256" s="31" t="str">
        <f>IF(GLOBAL[[#This Row],[/MASUK]]="","",SUMIF(Table6[NB BM_C_QTY+F],GLOBAL[POINTER],Table6[C]))</f>
        <v/>
      </c>
      <c r="J256" s="102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>SUM(F256,L256)</f>
        <v>0</v>
      </c>
      <c r="N256" s="31"/>
      <c r="O256" s="31"/>
      <c r="P256" s="32">
        <f ca="1">SUM(INDIRECT(GLOBAL_VAR[TABLENAME]&amp;"[@a"&amp;$1:$1-1&amp;"]"),INDIRECT(GLOBAL_VAR[TABLENAME]&amp;"[@c"&amp;$1:$1-1&amp;"]"))</f>
        <v>0</v>
      </c>
      <c r="Q256" s="33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0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0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0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29">
      <c r="A257" s="39" t="str">
        <f ca="1">IF(GLOBAL[[#This Row],[TT]]&lt;1,"",ROW()-2)</f>
        <v/>
      </c>
      <c r="B257" s="79" t="s">
        <v>5551</v>
      </c>
      <c r="C257" s="31"/>
      <c r="D257" s="31" t="s">
        <v>5446</v>
      </c>
      <c r="E257" s="39">
        <f ca="1">IF(GLOBAL[[#This Row],[b12]]="",GLOBAL[[#This Row],[a6]],GLOBAL[[#This Row],[b12]])</f>
        <v>0</v>
      </c>
      <c r="F257" s="40">
        <f>GLOBAL[[#This Row],[AWAL]]</f>
        <v>0</v>
      </c>
      <c r="G257" s="31"/>
      <c r="H257" s="31"/>
      <c r="I257" s="39">
        <f>IF(GLOBAL[[#This Row],[/MASUK]]="","",SUMIF(Table6[NB BM_C_QTY+F],GLOBAL[POINTER],Table6[C]))</f>
        <v>0</v>
      </c>
      <c r="J257" s="102">
        <f>IF(GLOBAL[[#This Row],[//KELUAR]]="",0,-1*SUMIF(Table5[CONCAT],GLOBAL[POINTER],Table5[3]))</f>
        <v>0</v>
      </c>
      <c r="K257" s="39" t="str">
        <f>IF(GLOBAL[[#This Row],[b1]]="","",GLOBAL[[#This Row],[b1]]-GLOBAL[[#This Row],[a1]]-GLOBAL[[#This Row],[bkeluar1]])</f>
        <v/>
      </c>
      <c r="L257" s="39">
        <f>SUM(GLOBAL[[#This Row],[bmasuk1]:[c1]])</f>
        <v>0</v>
      </c>
      <c r="M257" s="40">
        <f>SUM(F257,L257)</f>
        <v>0</v>
      </c>
      <c r="N257" s="31"/>
      <c r="O257" s="39"/>
      <c r="P257" s="40">
        <f ca="1">SUM(INDIRECT(GLOBAL_VAR[TABLENAME]&amp;"[@a"&amp;$1:$1-1&amp;"]"),INDIRECT(GLOBAL_VAR[TABLENAME]&amp;"[@c"&amp;$1:$1-1&amp;"]"))</f>
        <v>0</v>
      </c>
      <c r="Q257" s="33"/>
      <c r="R257" s="41" t="str">
        <f>IF(GLOBAL[[#This Row],[b3]]="","",GLOBAL[[#This Row],[b3]]-GLOBAL[[#This Row],[a3]])</f>
        <v/>
      </c>
      <c r="S257" s="40">
        <f ca="1">SUM(INDIRECT(GLOBAL_VAR[TABLENAME]&amp;"[@a"&amp;$1:$1-1&amp;"]"),INDIRECT(GLOBAL_VAR[TABLENAME]&amp;"[@c"&amp;$1:$1-1&amp;"]"))</f>
        <v>0</v>
      </c>
      <c r="T257" s="33"/>
      <c r="U257" s="41" t="str">
        <f>IF(GLOBAL[[#This Row],[b4]]="","",GLOBAL[[#This Row],[b4]]-GLOBAL[[#This Row],[a4]])</f>
        <v/>
      </c>
      <c r="V257" s="40">
        <f ca="1">SUM(INDIRECT(GLOBAL_VAR[TABLENAME]&amp;"[@a"&amp;$1:$1-1&amp;"]"),INDIRECT(GLOBAL_VAR[TABLENAME]&amp;"[@c"&amp;$1:$1-1&amp;"]"))</f>
        <v>0</v>
      </c>
      <c r="W257" s="31"/>
      <c r="X257" s="39" t="str">
        <f>IF(GLOBAL[[#This Row],[b5]]="","",GLOBAL[[#This Row],[b5]]-GLOBAL[[#This Row],[a5]])</f>
        <v/>
      </c>
      <c r="Y257" s="40">
        <f ca="1">SUM(INDIRECT(GLOBAL_VAR[TABLENAME]&amp;"[@a"&amp;$1:$1-1&amp;"]"),INDIRECT(GLOBAL_VAR[TABLENAME]&amp;"[@c"&amp;$1:$1-1&amp;"]"))</f>
        <v>0</v>
      </c>
      <c r="AA2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57" s="39">
        <f>_xlfn.IFNA(MATCH(GLOBAL[[#This Row],[POINTER]],Table6[NB BM_C_QTY+F],0),"")</f>
        <v>80</v>
      </c>
      <c r="AC257" s="71" t="str">
        <f>_xlfn.IFNA(MATCH(GLOBAL[[#This Row],[POINTER]],Table5[CONCAT],0),"")</f>
        <v/>
      </c>
    </row>
    <row r="258" spans="1:29">
      <c r="A258" s="31">
        <f ca="1">IF(GLOBAL[[#This Row],[TT]]&lt;1,"",ROW()-2)</f>
        <v>256</v>
      </c>
      <c r="B258" s="33" t="s">
        <v>325</v>
      </c>
      <c r="C258" s="31">
        <v>22</v>
      </c>
      <c r="D258" s="31" t="s">
        <v>237</v>
      </c>
      <c r="E258" s="31">
        <f ca="1">IF(GLOBAL[[#This Row],[b12]]="",GLOBAL[[#This Row],[a6]],GLOBAL[[#This Row],[b12]])</f>
        <v>22</v>
      </c>
      <c r="F258" s="32">
        <f>GLOBAL[[#This Row],[AWAL]]</f>
        <v>22</v>
      </c>
      <c r="G258" s="31"/>
      <c r="H258" s="31"/>
      <c r="I258" s="31" t="str">
        <f>IF(GLOBAL[[#This Row],[/MASUK]]="","",SUMIF(Table6[NB BM_C_QTY+F],GLOBAL[POINTER],Table6[C]))</f>
        <v/>
      </c>
      <c r="J258" s="102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>SUM(F258,L258)</f>
        <v>22</v>
      </c>
      <c r="N258" s="31"/>
      <c r="O258" s="31"/>
      <c r="P258" s="32">
        <f ca="1">SUM(INDIRECT(GLOBAL_VAR[TABLENAME]&amp;"[@a"&amp;$1:$1-1&amp;"]"),INDIRECT(GLOBAL_VAR[TABLENAME]&amp;"[@c"&amp;$1:$1-1&amp;"]"))</f>
        <v>22</v>
      </c>
      <c r="Q258" s="33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22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22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22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29">
      <c r="A259" s="31">
        <f ca="1">IF(GLOBAL[[#This Row],[TT]]&lt;1,"",ROW()-2)</f>
        <v>257</v>
      </c>
      <c r="B259" s="33" t="s">
        <v>326</v>
      </c>
      <c r="C259" s="31">
        <v>10</v>
      </c>
      <c r="D259" s="31" t="s">
        <v>180</v>
      </c>
      <c r="E259" s="31">
        <f ca="1">IF(GLOBAL[[#This Row],[b12]]="",GLOBAL[[#This Row],[a6]],GLOBAL[[#This Row],[b12]])</f>
        <v>10</v>
      </c>
      <c r="F259" s="32">
        <f>GLOBAL[[#This Row],[AWAL]]</f>
        <v>10</v>
      </c>
      <c r="G259" s="31"/>
      <c r="H259" s="31"/>
      <c r="I259" s="31" t="str">
        <f>IF(GLOBAL[[#This Row],[/MASUK]]="","",SUMIF(Table6[NB BM_C_QTY+F],GLOBAL[POINTER],Table6[C]))</f>
        <v/>
      </c>
      <c r="J259" s="102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>SUM(F259,L259)</f>
        <v>10</v>
      </c>
      <c r="N259" s="31"/>
      <c r="O259" s="31"/>
      <c r="P259" s="32">
        <f ca="1">SUM(INDIRECT(GLOBAL_VAR[TABLENAME]&amp;"[@a"&amp;$1:$1-1&amp;"]"),INDIRECT(GLOBAL_VAR[TABLENAME]&amp;"[@c"&amp;$1:$1-1&amp;"]"))</f>
        <v>10</v>
      </c>
      <c r="Q259" s="33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10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10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10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29">
      <c r="A260" s="31">
        <f ca="1">IF(GLOBAL[[#This Row],[TT]]&lt;1,"",ROW()-2)</f>
        <v>258</v>
      </c>
      <c r="B260" s="33" t="s">
        <v>327</v>
      </c>
      <c r="C260" s="31">
        <v>1</v>
      </c>
      <c r="D260" s="31" t="s">
        <v>328</v>
      </c>
      <c r="E260" s="31">
        <f ca="1">IF(GLOBAL[[#This Row],[b12]]="",GLOBAL[[#This Row],[a6]],GLOBAL[[#This Row],[b12]])</f>
        <v>1</v>
      </c>
      <c r="F260" s="32">
        <f>GLOBAL[[#This Row],[AWAL]]</f>
        <v>1</v>
      </c>
      <c r="G260" s="31"/>
      <c r="H260" s="31"/>
      <c r="I260" s="31" t="str">
        <f>IF(GLOBAL[[#This Row],[/MASUK]]="","",SUMIF(Table6[NB BM_C_QTY+F],GLOBAL[POINTER],Table6[C]))</f>
        <v/>
      </c>
      <c r="J260" s="102">
        <f>IF(GLOBAL[[#This Row],[//KELUAR]]="",0,-1*SUMIF(Table5[CONCAT],GLOBAL[POINTER],Table5[3]))</f>
        <v>0</v>
      </c>
      <c r="K260" s="31" t="str">
        <f>IF(GLOBAL[[#This Row],[b1]]="","",GLOBAL[[#This Row],[b1]]-GLOBAL[[#This Row],[a1]]-GLOBAL[[#This Row],[bkeluar1]])</f>
        <v/>
      </c>
      <c r="L260" s="31">
        <f>SUM(GLOBAL[[#This Row],[bmasuk1]:[c1]])</f>
        <v>0</v>
      </c>
      <c r="M260" s="32">
        <f>SUM(F260,L260)</f>
        <v>1</v>
      </c>
      <c r="N260" s="31"/>
      <c r="O260" s="31"/>
      <c r="P260" s="32">
        <f ca="1">SUM(INDIRECT(GLOBAL_VAR[TABLENAME]&amp;"[@a"&amp;$1:$1-1&amp;"]"),INDIRECT(GLOBAL_VAR[TABLENAME]&amp;"[@c"&amp;$1:$1-1&amp;"]"))</f>
        <v>1</v>
      </c>
      <c r="Q260" s="33"/>
      <c r="R260" s="33" t="str">
        <f>IF(GLOBAL[[#This Row],[b3]]="","",GLOBAL[[#This Row],[b3]]-GLOBAL[[#This Row],[a3]])</f>
        <v/>
      </c>
      <c r="S260" s="32">
        <f ca="1">SUM(INDIRECT(GLOBAL_VAR[TABLENAME]&amp;"[@a"&amp;$1:$1-1&amp;"]"),INDIRECT(GLOBAL_VAR[TABLENAME]&amp;"[@c"&amp;$1:$1-1&amp;"]"))</f>
        <v>1</v>
      </c>
      <c r="T260" s="33"/>
      <c r="U260" s="33" t="str">
        <f>IF(GLOBAL[[#This Row],[b4]]="","",GLOBAL[[#This Row],[b4]]-GLOBAL[[#This Row],[a4]])</f>
        <v/>
      </c>
      <c r="V260" s="32">
        <f ca="1">SUM(INDIRECT(GLOBAL_VAR[TABLENAME]&amp;"[@a"&amp;$1:$1-1&amp;"]"),INDIRECT(GLOBAL_VAR[TABLENAME]&amp;"[@c"&amp;$1:$1-1&amp;"]"))</f>
        <v>1</v>
      </c>
      <c r="W260" s="31"/>
      <c r="X260" s="31" t="str">
        <f>IF(GLOBAL[[#This Row],[b5]]="","",GLOBAL[[#This Row],[b5]]-GLOBAL[[#This Row],[a5]])</f>
        <v/>
      </c>
      <c r="Y260" s="32">
        <f ca="1">SUM(INDIRECT(GLOBAL_VAR[TABLENAME]&amp;"[@a"&amp;$1:$1-1&amp;"]"),INDIRECT(GLOBAL_VAR[TABLENAME]&amp;"[@c"&amp;$1:$1-1&amp;"]"))</f>
        <v>1</v>
      </c>
      <c r="AA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260" s="31" t="str">
        <f>_xlfn.IFNA(MATCH(GLOBAL[[#This Row],[POINTER]],Table6[NB BM_C_QTY+F],0),"")</f>
        <v/>
      </c>
      <c r="AC260" t="str">
        <f>_xlfn.IFNA(MATCH(GLOBAL[[#This Row],[POINTER]],Table5[CONCAT],0),"")</f>
        <v/>
      </c>
    </row>
    <row r="261" spans="1:29">
      <c r="A261" s="31">
        <f ca="1">IF(GLOBAL[[#This Row],[TT]]&lt;1,"",ROW()-2)</f>
        <v>259</v>
      </c>
      <c r="B261" s="33" t="s">
        <v>2681</v>
      </c>
      <c r="C261" s="31">
        <v>7</v>
      </c>
      <c r="D261" s="31" t="s">
        <v>2682</v>
      </c>
      <c r="E261" s="31">
        <f ca="1">IF(GLOBAL[[#This Row],[b12]]="",GLOBAL[[#This Row],[a6]],GLOBAL[[#This Row],[b12]])</f>
        <v>7</v>
      </c>
      <c r="F261" s="32">
        <f>GLOBAL[[#This Row],[AWAL]]</f>
        <v>7</v>
      </c>
      <c r="G261" s="31"/>
      <c r="H261" s="31"/>
      <c r="I261" s="31" t="str">
        <f>IF(GLOBAL[[#This Row],[/MASUK]]="","",SUMIF(Table6[NB BM_C_QTY+F],GLOBAL[POINTER],Table6[C]))</f>
        <v/>
      </c>
      <c r="J261" s="102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>SUM(F261,L261)</f>
        <v>7</v>
      </c>
      <c r="N261" s="31"/>
      <c r="O261" s="31"/>
      <c r="P261" s="32">
        <f ca="1">SUM(INDIRECT(GLOBAL_VAR[TABLENAME]&amp;"[@a"&amp;$1:$1-1&amp;"]"),INDIRECT(GLOBAL_VAR[TABLENAME]&amp;"[@c"&amp;$1:$1-1&amp;"]"))</f>
        <v>7</v>
      </c>
      <c r="Q261" s="33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7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7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7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29">
      <c r="A262" s="31">
        <f ca="1">IF(GLOBAL[[#This Row],[TT]]&lt;1,"",ROW()-2)</f>
        <v>260</v>
      </c>
      <c r="B262" s="33" t="s">
        <v>329</v>
      </c>
      <c r="C262" s="31">
        <v>4</v>
      </c>
      <c r="D262" s="31" t="s">
        <v>168</v>
      </c>
      <c r="E262" s="31">
        <f ca="1">IF(GLOBAL[[#This Row],[b12]]="",GLOBAL[[#This Row],[a6]],GLOBAL[[#This Row],[b12]])</f>
        <v>4</v>
      </c>
      <c r="F262" s="32">
        <f>GLOBAL[[#This Row],[AWAL]]</f>
        <v>4</v>
      </c>
      <c r="G262" s="31"/>
      <c r="H262" s="31"/>
      <c r="I262" s="31" t="str">
        <f>IF(GLOBAL[[#This Row],[/MASUK]]="","",SUMIF(Table6[NB BM_C_QTY+F],GLOBAL[POINTER],Table6[C]))</f>
        <v/>
      </c>
      <c r="J262" s="102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>SUM(F262,L262)</f>
        <v>4</v>
      </c>
      <c r="N262" s="31"/>
      <c r="O262" s="31"/>
      <c r="P262" s="32">
        <f ca="1">SUM(INDIRECT(GLOBAL_VAR[TABLENAME]&amp;"[@a"&amp;$1:$1-1&amp;"]"),INDIRECT(GLOBAL_VAR[TABLENAME]&amp;"[@c"&amp;$1:$1-1&amp;"]"))</f>
        <v>4</v>
      </c>
      <c r="Q262" s="33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4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4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4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</row>
    <row r="263" spans="1:29">
      <c r="A263" s="31">
        <f ca="1">IF(GLOBAL[[#This Row],[TT]]&lt;1,"",ROW()-2)</f>
        <v>261</v>
      </c>
      <c r="B263" s="33" t="s">
        <v>330</v>
      </c>
      <c r="C263" s="31">
        <v>5</v>
      </c>
      <c r="D263" s="31" t="s">
        <v>168</v>
      </c>
      <c r="E263" s="31">
        <f ca="1">IF(GLOBAL[[#This Row],[b12]]="",GLOBAL[[#This Row],[a6]],GLOBAL[[#This Row],[b12]])</f>
        <v>5</v>
      </c>
      <c r="F263" s="32">
        <f>GLOBAL[[#This Row],[AWAL]]</f>
        <v>5</v>
      </c>
      <c r="G263" s="31"/>
      <c r="H263" s="31"/>
      <c r="I263" s="31" t="str">
        <f>IF(GLOBAL[[#This Row],[/MASUK]]="","",SUMIF(Table6[NB BM_C_QTY+F],GLOBAL[POINTER],Table6[C]))</f>
        <v/>
      </c>
      <c r="J263" s="102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>SUM(F263,L263)</f>
        <v>5</v>
      </c>
      <c r="N263" s="31"/>
      <c r="O263" s="31"/>
      <c r="P263" s="32">
        <f ca="1">SUM(INDIRECT(GLOBAL_VAR[TABLENAME]&amp;"[@a"&amp;$1:$1-1&amp;"]"),INDIRECT(GLOBAL_VAR[TABLENAME]&amp;"[@c"&amp;$1:$1-1&amp;"]"))</f>
        <v>5</v>
      </c>
      <c r="Q263" s="33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5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5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5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29">
      <c r="A264" s="31">
        <f ca="1">IF(GLOBAL[[#This Row],[TT]]&lt;1,"",ROW()-2)</f>
        <v>262</v>
      </c>
      <c r="B264" s="33" t="s">
        <v>331</v>
      </c>
      <c r="C264" s="31">
        <v>3</v>
      </c>
      <c r="D264" s="31" t="s">
        <v>47</v>
      </c>
      <c r="E264" s="31">
        <f ca="1">IF(GLOBAL[[#This Row],[b12]]="",GLOBAL[[#This Row],[a6]],GLOBAL[[#This Row],[b12]])</f>
        <v>3</v>
      </c>
      <c r="F264" s="32">
        <f>GLOBAL[[#This Row],[AWAL]]</f>
        <v>3</v>
      </c>
      <c r="G264" s="31"/>
      <c r="H264" s="31"/>
      <c r="I264" s="31" t="str">
        <f>IF(GLOBAL[[#This Row],[/MASUK]]="","",SUMIF(Table6[NB BM_C_QTY+F],GLOBAL[POINTER],Table6[C]))</f>
        <v/>
      </c>
      <c r="J264" s="102">
        <f>IF(GLOBAL[[#This Row],[//KELUAR]]="",0,-1*SUMIF(Table5[CONCAT],GLOBAL[POINTER],Table5[3]))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>SUM(F264,L264)</f>
        <v>3</v>
      </c>
      <c r="N264" s="31"/>
      <c r="O264" s="31"/>
      <c r="P264" s="32">
        <f ca="1">SUM(INDIRECT(GLOBAL_VAR[TABLENAME]&amp;"[@a"&amp;$1:$1-1&amp;"]"),INDIRECT(GLOBAL_VAR[TABLENAME]&amp;"[@c"&amp;$1:$1-1&amp;"]"))</f>
        <v>3</v>
      </c>
      <c r="Q264" s="33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3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3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3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29">
      <c r="A265" s="31">
        <f ca="1">IF(GLOBAL[[#This Row],[TT]]&lt;1,"",ROW()-2)</f>
        <v>263</v>
      </c>
      <c r="B265" s="33" t="s">
        <v>332</v>
      </c>
      <c r="C265" s="31">
        <v>2</v>
      </c>
      <c r="D265" s="31" t="s">
        <v>107</v>
      </c>
      <c r="E265" s="31">
        <f ca="1">IF(GLOBAL[[#This Row],[b12]]="",GLOBAL[[#This Row],[a6]],GLOBAL[[#This Row],[b12]])</f>
        <v>2</v>
      </c>
      <c r="F265" s="32">
        <f>GLOBAL[[#This Row],[AWAL]]</f>
        <v>2</v>
      </c>
      <c r="G265" s="31"/>
      <c r="H265" s="31"/>
      <c r="I265" s="31" t="str">
        <f>IF(GLOBAL[[#This Row],[/MASUK]]="","",SUMIF(Table6[NB BM_C_QTY+F],GLOBAL[POINTER],Table6[C]))</f>
        <v/>
      </c>
      <c r="J265" s="102">
        <f>IF(GLOBAL[[#This Row],[//KELUAR]]="",0,-1*SUMIF(Table5[CONCAT],GLOBAL[POINTER],Table5[3]))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>SUM(F265,L265)</f>
        <v>2</v>
      </c>
      <c r="N265" s="31"/>
      <c r="O265" s="31"/>
      <c r="P265" s="32">
        <f ca="1">SUM(INDIRECT(GLOBAL_VAR[TABLENAME]&amp;"[@a"&amp;$1:$1-1&amp;"]"),INDIRECT(GLOBAL_VAR[TABLENAME]&amp;"[@c"&amp;$1:$1-1&amp;"]"))</f>
        <v>2</v>
      </c>
      <c r="Q265" s="33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2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2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2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265" s="31" t="str">
        <f>_xlfn.IFNA(MATCH(GLOBAL[[#This Row],[POINTER]],Table6[NB BM_C_QTY+F],0),"")</f>
        <v/>
      </c>
      <c r="AC265" t="str">
        <f>_xlfn.IFNA(MATCH(GLOBAL[[#This Row],[POINTER]],Table5[CONCAT],0),"")</f>
        <v/>
      </c>
    </row>
    <row r="266" spans="1:29">
      <c r="A266" s="31">
        <f ca="1">IF(GLOBAL[[#This Row],[TT]]&lt;1,"",ROW()-2)</f>
        <v>264</v>
      </c>
      <c r="B266" s="33" t="s">
        <v>333</v>
      </c>
      <c r="C266" s="31">
        <v>2</v>
      </c>
      <c r="D266" s="31" t="s">
        <v>311</v>
      </c>
      <c r="E266" s="31">
        <f ca="1">IF(GLOBAL[[#This Row],[b12]]="",GLOBAL[[#This Row],[a6]],GLOBAL[[#This Row],[b12]])</f>
        <v>2</v>
      </c>
      <c r="F266" s="32">
        <f>GLOBAL[[#This Row],[AWAL]]</f>
        <v>2</v>
      </c>
      <c r="G266" s="31"/>
      <c r="H266" s="31"/>
      <c r="I266" s="31" t="str">
        <f>IF(GLOBAL[[#This Row],[/MASUK]]="","",SUMIF(Table6[NB BM_C_QTY+F],GLOBAL[POINTER],Table6[C]))</f>
        <v/>
      </c>
      <c r="J266" s="102">
        <f>IF(GLOBAL[[#This Row],[//KELUAR]]="",0,-1*SUMIF(Table5[CONCAT],GLOBAL[POINTER],Table5[3]))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>SUM(F266,L266)</f>
        <v>2</v>
      </c>
      <c r="N266" s="31"/>
      <c r="O266" s="31"/>
      <c r="P266" s="32">
        <f ca="1">SUM(INDIRECT(GLOBAL_VAR[TABLENAME]&amp;"[@a"&amp;$1:$1-1&amp;"]"),INDIRECT(GLOBAL_VAR[TABLENAME]&amp;"[@c"&amp;$1:$1-1&amp;"]"))</f>
        <v>2</v>
      </c>
      <c r="Q266" s="33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2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2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2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29">
      <c r="A267" s="31">
        <f ca="1">IF(GLOBAL[[#This Row],[TT]]&lt;1,"",ROW()-2)</f>
        <v>265</v>
      </c>
      <c r="B267" s="33" t="s">
        <v>334</v>
      </c>
      <c r="C267" s="31">
        <v>1</v>
      </c>
      <c r="D267" s="31" t="s">
        <v>40</v>
      </c>
      <c r="E267" s="31">
        <f ca="1">IF(GLOBAL[[#This Row],[b12]]="",GLOBAL[[#This Row],[a6]],GLOBAL[[#This Row],[b12]])</f>
        <v>1</v>
      </c>
      <c r="F267" s="32">
        <f>GLOBAL[[#This Row],[AWAL]]</f>
        <v>1</v>
      </c>
      <c r="G267" s="31"/>
      <c r="H267" s="31"/>
      <c r="I267" s="31" t="str">
        <f>IF(GLOBAL[[#This Row],[/MASUK]]="","",SUMIF(Table6[NB BM_C_QTY+F],GLOBAL[POINTER],Table6[C]))</f>
        <v/>
      </c>
      <c r="J267" s="102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>SUM(F267,L267)</f>
        <v>1</v>
      </c>
      <c r="N267" s="31"/>
      <c r="O267" s="31"/>
      <c r="P267" s="32">
        <f ca="1">SUM(INDIRECT(GLOBAL_VAR[TABLENAME]&amp;"[@a"&amp;$1:$1-1&amp;"]"),INDIRECT(GLOBAL_VAR[TABLENAME]&amp;"[@c"&amp;$1:$1-1&amp;"]"))</f>
        <v>1</v>
      </c>
      <c r="Q267" s="33"/>
      <c r="R267" s="33" t="str">
        <f>IF(GLOBAL[[#This Row],[b3]]="","",GLOBAL[[#This Row],[b3]]-GLOBAL[[#This Row],[a3]])</f>
        <v/>
      </c>
      <c r="S267" s="32">
        <f ca="1">SUM(INDIRECT(GLOBAL_VAR[TABLENAME]&amp;"[@a"&amp;$1:$1-1&amp;"]"),INDIRECT(GLOBAL_VAR[TABLENAME]&amp;"[@c"&amp;$1:$1-1&amp;"]"))</f>
        <v>1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1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1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29">
      <c r="A268" s="31" t="str">
        <f ca="1">IF(GLOBAL[[#This Row],[TT]]&lt;1,"",ROW()-2)</f>
        <v/>
      </c>
      <c r="B268" s="33" t="s">
        <v>336</v>
      </c>
      <c r="C268" s="31">
        <v>0</v>
      </c>
      <c r="D268" s="31" t="s">
        <v>59</v>
      </c>
      <c r="E268" s="31">
        <f ca="1">IF(GLOBAL[[#This Row],[b12]]="",GLOBAL[[#This Row],[a6]],GLOBAL[[#This Row],[b12]])</f>
        <v>0</v>
      </c>
      <c r="F268" s="32">
        <f>GLOBAL[[#This Row],[AWAL]]</f>
        <v>0</v>
      </c>
      <c r="G268" s="31"/>
      <c r="H268" s="31"/>
      <c r="I268" s="31" t="str">
        <f>IF(GLOBAL[[#This Row],[/MASUK]]="","",SUMIF(Table6[NB BM_C_QTY+F],GLOBAL[POINTER],Table6[C]))</f>
        <v/>
      </c>
      <c r="J268" s="102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>SUM(F268,L268)</f>
        <v>0</v>
      </c>
      <c r="N268" s="31"/>
      <c r="O268" s="31"/>
      <c r="P268" s="32">
        <f ca="1">SUM(INDIRECT(GLOBAL_VAR[TABLENAME]&amp;"[@a"&amp;$1:$1-1&amp;"]"),INDIRECT(GLOBAL_VAR[TABLENAME]&amp;"[@c"&amp;$1:$1-1&amp;"]"))</f>
        <v>0</v>
      </c>
      <c r="Q268" s="33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0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0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0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29">
      <c r="A269" s="31">
        <f ca="1">IF(GLOBAL[[#This Row],[TT]]&lt;1,"",ROW()-2)</f>
        <v>267</v>
      </c>
      <c r="B269" s="33" t="s">
        <v>337</v>
      </c>
      <c r="C269" s="31">
        <v>8</v>
      </c>
      <c r="D269" s="31">
        <v>100</v>
      </c>
      <c r="E269" s="31">
        <f ca="1">IF(GLOBAL[[#This Row],[b12]]="",GLOBAL[[#This Row],[a6]],GLOBAL[[#This Row],[b12]])</f>
        <v>8</v>
      </c>
      <c r="F269" s="32">
        <f>GLOBAL[[#This Row],[AWAL]]</f>
        <v>8</v>
      </c>
      <c r="G269" s="31"/>
      <c r="H269" s="31"/>
      <c r="I269" s="31" t="str">
        <f>IF(GLOBAL[[#This Row],[/MASUK]]="","",SUMIF(Table6[NB BM_C_QTY+F],GLOBAL[POINTER],Table6[C]))</f>
        <v/>
      </c>
      <c r="J269" s="102">
        <f>IF(GLOBAL[[#This Row],[//KELUAR]]="",0,-1*SUMIF(Table5[CONCAT],GLOBAL[POINTER],Table5[3]))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>SUM(F269,L269)</f>
        <v>8</v>
      </c>
      <c r="N269" s="31"/>
      <c r="O269" s="31"/>
      <c r="P269" s="32">
        <f ca="1">SUM(INDIRECT(GLOBAL_VAR[TABLENAME]&amp;"[@a"&amp;$1:$1-1&amp;"]"),INDIRECT(GLOBAL_VAR[TABLENAME]&amp;"[@c"&amp;$1:$1-1&amp;"]"))</f>
        <v>8</v>
      </c>
      <c r="Q269" s="33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8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8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8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269" s="31" t="str">
        <f>_xlfn.IFNA(MATCH(GLOBAL[[#This Row],[POINTER]],Table6[NB BM_C_QTY+F],0),"")</f>
        <v/>
      </c>
      <c r="AC269" t="str">
        <f>_xlfn.IFNA(MATCH(GLOBAL[[#This Row],[POINTER]],Table5[CONCAT],0),"")</f>
        <v/>
      </c>
    </row>
    <row r="270" spans="1:29">
      <c r="A270" s="31" t="str">
        <f ca="1">IF(GLOBAL[[#This Row],[TT]]&lt;1,"",ROW()-2)</f>
        <v/>
      </c>
      <c r="B270" s="33" t="s">
        <v>338</v>
      </c>
      <c r="C270" s="31">
        <v>0</v>
      </c>
      <c r="D270" s="31" t="s">
        <v>4479</v>
      </c>
      <c r="E270" s="31">
        <f ca="1">IF(GLOBAL[[#This Row],[b12]]="",GLOBAL[[#This Row],[a6]],GLOBAL[[#This Row],[b12]])</f>
        <v>-1</v>
      </c>
      <c r="F270" s="32">
        <f>GLOBAL[[#This Row],[AWAL]]</f>
        <v>0</v>
      </c>
      <c r="G270" s="31"/>
      <c r="H270" s="31"/>
      <c r="I270" s="31" t="str">
        <f>IF(GLOBAL[[#This Row],[/MASUK]]="","",SUMIF(Table6[NB BM_C_QTY+F],GLOBAL[POINTER],Table6[C]))</f>
        <v/>
      </c>
      <c r="J270" s="102">
        <f>IF(GLOBAL[[#This Row],[//KELUAR]]="",0,-1*SUMIF(Table5[CONCAT],GLOBAL[POINTER],Table5[3]))</f>
        <v>-1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-1</v>
      </c>
      <c r="M270" s="32">
        <f>SUM(F270,L270)</f>
        <v>-1</v>
      </c>
      <c r="N270" s="31"/>
      <c r="O270" s="31"/>
      <c r="P270" s="32">
        <f ca="1">SUM(INDIRECT(GLOBAL_VAR[TABLENAME]&amp;"[@a"&amp;$1:$1-1&amp;"]"),INDIRECT(GLOBAL_VAR[TABLENAME]&amp;"[@c"&amp;$1:$1-1&amp;"]"))</f>
        <v>-1</v>
      </c>
      <c r="Q270" s="33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-1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-1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-1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270" s="31" t="str">
        <f>_xlfn.IFNA(MATCH(GLOBAL[[#This Row],[POINTER]],Table6[NB BM_C_QTY+F],0),"")</f>
        <v/>
      </c>
      <c r="AC270">
        <f>_xlfn.IFNA(MATCH(GLOBAL[[#This Row],[POINTER]],Table5[CONCAT],0),"")</f>
        <v>58</v>
      </c>
    </row>
    <row r="271" spans="1:29">
      <c r="A271" s="31">
        <f ca="1">IF(GLOBAL[[#This Row],[TT]]&lt;1,"",ROW()-2)</f>
        <v>269</v>
      </c>
      <c r="B271" s="33" t="s">
        <v>339</v>
      </c>
      <c r="C271" s="31">
        <v>1</v>
      </c>
      <c r="D271" s="31">
        <v>100</v>
      </c>
      <c r="E271" s="31">
        <f ca="1">IF(GLOBAL[[#This Row],[b12]]="",GLOBAL[[#This Row],[a6]],GLOBAL[[#This Row],[b12]])</f>
        <v>1</v>
      </c>
      <c r="F271" s="32">
        <f>GLOBAL[[#This Row],[AWAL]]</f>
        <v>1</v>
      </c>
      <c r="G271" s="31"/>
      <c r="H271" s="31"/>
      <c r="I271" s="31" t="str">
        <f>IF(GLOBAL[[#This Row],[/MASUK]]="","",SUMIF(Table6[NB BM_C_QTY+F],GLOBAL[POINTER],Table6[C]))</f>
        <v/>
      </c>
      <c r="J271" s="102">
        <f>IF(GLOBAL[[#This Row],[//KELUAR]]="",0,-1*SUMIF(Table5[CONCAT],GLOBAL[POINTER],Table5[3]))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>SUM(F271,L271)</f>
        <v>1</v>
      </c>
      <c r="N271" s="31"/>
      <c r="O271" s="31"/>
      <c r="P271" s="32">
        <f ca="1">SUM(INDIRECT(GLOBAL_VAR[TABLENAME]&amp;"[@a"&amp;$1:$1-1&amp;"]"),INDIRECT(GLOBAL_VAR[TABLENAME]&amp;"[@c"&amp;$1:$1-1&amp;"]"))</f>
        <v>1</v>
      </c>
      <c r="Q271" s="33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1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1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1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271" s="31" t="str">
        <f>_xlfn.IFNA(MATCH(GLOBAL[[#This Row],[POINTER]],Table6[NB BM_C_QTY+F],0),"")</f>
        <v/>
      </c>
      <c r="AC271" t="str">
        <f>_xlfn.IFNA(MATCH(GLOBAL[[#This Row],[POINTER]],Table5[CONCAT],0),"")</f>
        <v/>
      </c>
    </row>
    <row r="272" spans="1:29">
      <c r="A272" s="31">
        <f ca="1">IF(GLOBAL[[#This Row],[TT]]&lt;1,"",ROW()-2)</f>
        <v>270</v>
      </c>
      <c r="B272" s="33" t="s">
        <v>340</v>
      </c>
      <c r="C272" s="31">
        <v>13</v>
      </c>
      <c r="D272" s="31">
        <v>100</v>
      </c>
      <c r="E272" s="31">
        <f ca="1">IF(GLOBAL[[#This Row],[b12]]="",GLOBAL[[#This Row],[a6]],GLOBAL[[#This Row],[b12]])</f>
        <v>13</v>
      </c>
      <c r="F272" s="32">
        <f>GLOBAL[[#This Row],[AWAL]]</f>
        <v>13</v>
      </c>
      <c r="G272" s="31"/>
      <c r="H272" s="31"/>
      <c r="I272" s="31" t="str">
        <f>IF(GLOBAL[[#This Row],[/MASUK]]="","",SUMIF(Table6[NB BM_C_QTY+F],GLOBAL[POINTER],Table6[C]))</f>
        <v/>
      </c>
      <c r="J272" s="102">
        <f>IF(GLOBAL[[#This Row],[//KELUAR]]="",0,-1*SUMIF(Table5[CONCAT],GLOBAL[POINTER],Table5[3]))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>SUM(F272,L272)</f>
        <v>13</v>
      </c>
      <c r="N272" s="31"/>
      <c r="O272" s="31"/>
      <c r="P272" s="32">
        <f ca="1">SUM(INDIRECT(GLOBAL_VAR[TABLENAME]&amp;"[@a"&amp;$1:$1-1&amp;"]"),INDIRECT(GLOBAL_VAR[TABLENAME]&amp;"[@c"&amp;$1:$1-1&amp;"]"))</f>
        <v>13</v>
      </c>
      <c r="Q272" s="33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13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13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13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272" s="31" t="str">
        <f>_xlfn.IFNA(MATCH(GLOBAL[[#This Row],[POINTER]],Table6[NB BM_C_QTY+F],0),"")</f>
        <v/>
      </c>
      <c r="AC272" t="str">
        <f>_xlfn.IFNA(MATCH(GLOBAL[[#This Row],[POINTER]],Table5[CONCAT],0),"")</f>
        <v/>
      </c>
    </row>
    <row r="273" spans="1:31">
      <c r="A273" s="31">
        <f ca="1">IF(GLOBAL[[#This Row],[TT]]&lt;1,"",ROW()-2)</f>
        <v>271</v>
      </c>
      <c r="B273" s="33" t="s">
        <v>341</v>
      </c>
      <c r="C273" s="31">
        <v>4</v>
      </c>
      <c r="D273" s="31">
        <v>100</v>
      </c>
      <c r="E273" s="31">
        <f ca="1">IF(GLOBAL[[#This Row],[b12]]="",GLOBAL[[#This Row],[a6]],GLOBAL[[#This Row],[b12]])</f>
        <v>3</v>
      </c>
      <c r="F273" s="32">
        <f>GLOBAL[[#This Row],[AWAL]]</f>
        <v>4</v>
      </c>
      <c r="G273" s="31">
        <v>3</v>
      </c>
      <c r="H273" s="31"/>
      <c r="I273" s="31" t="str">
        <f>IF(GLOBAL[[#This Row],[/MASUK]]="","",SUMIF(Table6[NB BM_C_QTY+F],GLOBAL[POINTER],Table6[C]))</f>
        <v/>
      </c>
      <c r="J273" s="102">
        <f>IF(GLOBAL[[#This Row],[//KELUAR]]="",0,-1*SUMIF(Table5[CONCAT],GLOBAL[POINTER],Table5[3]))</f>
        <v>0</v>
      </c>
      <c r="K273" s="31">
        <f>IF(GLOBAL[[#This Row],[b1]]="","",GLOBAL[[#This Row],[b1]]-GLOBAL[[#This Row],[a1]]-GLOBAL[[#This Row],[bkeluar1]])</f>
        <v>-1</v>
      </c>
      <c r="L273" s="31">
        <f>SUM(GLOBAL[[#This Row],[bmasuk1]:[c1]])</f>
        <v>-1</v>
      </c>
      <c r="M273" s="32">
        <f>SUM(F273,L273)</f>
        <v>3</v>
      </c>
      <c r="N273" s="31"/>
      <c r="O273" s="31"/>
      <c r="P273" s="32">
        <f ca="1">SUM(INDIRECT(GLOBAL_VAR[TABLENAME]&amp;"[@a"&amp;$1:$1-1&amp;"]"),INDIRECT(GLOBAL_VAR[TABLENAME]&amp;"[@c"&amp;$1:$1-1&amp;"]"))</f>
        <v>3</v>
      </c>
      <c r="Q273" s="33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3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3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3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273" s="31" t="str">
        <f>_xlfn.IFNA(MATCH(GLOBAL[[#This Row],[POINTER]],Table6[NB BM_C_QTY+F],0),"")</f>
        <v/>
      </c>
      <c r="AC273" t="str">
        <f>_xlfn.IFNA(MATCH(GLOBAL[[#This Row],[POINTER]],Table5[CONCAT],0),"")</f>
        <v/>
      </c>
      <c r="AE273" s="29"/>
    </row>
    <row r="274" spans="1:31">
      <c r="A274" s="31">
        <f ca="1">IF(GLOBAL[[#This Row],[TT]]&lt;1,"",ROW()-2)</f>
        <v>272</v>
      </c>
      <c r="B274" s="33" t="s">
        <v>342</v>
      </c>
      <c r="C274" s="31">
        <v>19</v>
      </c>
      <c r="D274" s="31">
        <v>100</v>
      </c>
      <c r="E274" s="31">
        <f ca="1">IF(GLOBAL[[#This Row],[b12]]="",GLOBAL[[#This Row],[a6]],GLOBAL[[#This Row],[b12]])</f>
        <v>17</v>
      </c>
      <c r="F274" s="32">
        <f>GLOBAL[[#This Row],[AWAL]]</f>
        <v>19</v>
      </c>
      <c r="G274" s="31">
        <v>17</v>
      </c>
      <c r="H274" s="31"/>
      <c r="I274" s="31" t="str">
        <f>IF(GLOBAL[[#This Row],[/MASUK]]="","",SUMIF(Table6[NB BM_C_QTY+F],GLOBAL[POINTER],Table6[C]))</f>
        <v/>
      </c>
      <c r="J274" s="102">
        <f>IF(GLOBAL[[#This Row],[//KELUAR]]="",0,-1*SUMIF(Table5[CONCAT],GLOBAL[POINTER],Table5[3]))</f>
        <v>-1</v>
      </c>
      <c r="K274" s="31">
        <f>IF(GLOBAL[[#This Row],[b1]]="","",GLOBAL[[#This Row],[b1]]-GLOBAL[[#This Row],[a1]]-GLOBAL[[#This Row],[bkeluar1]])</f>
        <v>-1</v>
      </c>
      <c r="L274" s="31">
        <f>SUM(GLOBAL[[#This Row],[bmasuk1]:[c1]])</f>
        <v>-2</v>
      </c>
      <c r="M274" s="32">
        <f>SUM(F274,L274)</f>
        <v>17</v>
      </c>
      <c r="N274" s="31"/>
      <c r="O274" s="31"/>
      <c r="P274" s="32">
        <f ca="1">SUM(INDIRECT(GLOBAL_VAR[TABLENAME]&amp;"[@a"&amp;$1:$1-1&amp;"]"),INDIRECT(GLOBAL_VAR[TABLENAME]&amp;"[@c"&amp;$1:$1-1&amp;"]"))</f>
        <v>17</v>
      </c>
      <c r="Q274" s="33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17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17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17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274" s="31" t="str">
        <f>_xlfn.IFNA(MATCH(GLOBAL[[#This Row],[POINTER]],Table6[NB BM_C_QTY+F],0),"")</f>
        <v/>
      </c>
      <c r="AC274">
        <f>_xlfn.IFNA(MATCH(GLOBAL[[#This Row],[POINTER]],Table5[CONCAT],0),"")</f>
        <v>8</v>
      </c>
    </row>
    <row r="275" spans="1:31">
      <c r="A275" s="31">
        <f ca="1">IF(GLOBAL[[#This Row],[TT]]&lt;1,"",ROW()-2)</f>
        <v>273</v>
      </c>
      <c r="B275" s="33" t="s">
        <v>343</v>
      </c>
      <c r="C275" s="31">
        <v>9</v>
      </c>
      <c r="D275" s="31">
        <v>100</v>
      </c>
      <c r="E275" s="31">
        <f ca="1">IF(GLOBAL[[#This Row],[b12]]="",GLOBAL[[#This Row],[a6]],GLOBAL[[#This Row],[b12]])</f>
        <v>9</v>
      </c>
      <c r="F275" s="32">
        <f>GLOBAL[[#This Row],[AWAL]]</f>
        <v>9</v>
      </c>
      <c r="G275" s="31"/>
      <c r="H275" s="31"/>
      <c r="I275" s="31" t="str">
        <f>IF(GLOBAL[[#This Row],[/MASUK]]="","",SUMIF(Table6[NB BM_C_QTY+F],GLOBAL[POINTER],Table6[C]))</f>
        <v/>
      </c>
      <c r="J275" s="102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>SUM(F275,L275)</f>
        <v>9</v>
      </c>
      <c r="N275" s="31"/>
      <c r="O275" s="31"/>
      <c r="P275" s="32">
        <f ca="1">SUM(INDIRECT(GLOBAL_VAR[TABLENAME]&amp;"[@a"&amp;$1:$1-1&amp;"]"),INDIRECT(GLOBAL_VAR[TABLENAME]&amp;"[@c"&amp;$1:$1-1&amp;"]"))</f>
        <v>9</v>
      </c>
      <c r="Q275" s="33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9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9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9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</row>
    <row r="276" spans="1:31">
      <c r="A276" s="31">
        <f ca="1">IF(GLOBAL[[#This Row],[TT]]&lt;1,"",ROW()-2)</f>
        <v>274</v>
      </c>
      <c r="B276" s="33" t="s">
        <v>344</v>
      </c>
      <c r="C276" s="31">
        <v>11</v>
      </c>
      <c r="D276" s="31">
        <v>100</v>
      </c>
      <c r="E276" s="31">
        <f ca="1">IF(GLOBAL[[#This Row],[b12]]="",GLOBAL[[#This Row],[a6]],GLOBAL[[#This Row],[b12]])</f>
        <v>11</v>
      </c>
      <c r="F276" s="32">
        <f>GLOBAL[[#This Row],[AWAL]]</f>
        <v>11</v>
      </c>
      <c r="G276" s="31"/>
      <c r="H276" s="31"/>
      <c r="I276" s="31" t="str">
        <f>IF(GLOBAL[[#This Row],[/MASUK]]="","",SUMIF(Table6[NB BM_C_QTY+F],GLOBAL[POINTER],Table6[C]))</f>
        <v/>
      </c>
      <c r="J276" s="102">
        <f>IF(GLOBAL[[#This Row],[//KELUAR]]="",0,-1*SUMIF(Table5[CONCAT],GLOBAL[POINTER],Table5[3]))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>SUM(F276,L276)</f>
        <v>11</v>
      </c>
      <c r="N276" s="31"/>
      <c r="O276" s="31"/>
      <c r="P276" s="32">
        <f ca="1">SUM(INDIRECT(GLOBAL_VAR[TABLENAME]&amp;"[@a"&amp;$1:$1-1&amp;"]"),INDIRECT(GLOBAL_VAR[TABLENAME]&amp;"[@c"&amp;$1:$1-1&amp;"]"))</f>
        <v>11</v>
      </c>
      <c r="Q276" s="33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11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11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11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276" s="31" t="str">
        <f>_xlfn.IFNA(MATCH(GLOBAL[[#This Row],[POINTER]],Table6[NB BM_C_QTY+F],0),"")</f>
        <v/>
      </c>
      <c r="AC276" t="str">
        <f>_xlfn.IFNA(MATCH(GLOBAL[[#This Row],[POINTER]],Table5[CONCAT],0),"")</f>
        <v/>
      </c>
    </row>
    <row r="277" spans="1:31">
      <c r="A277" s="31">
        <f ca="1">IF(GLOBAL[[#This Row],[TT]]&lt;1,"",ROW()-2)</f>
        <v>275</v>
      </c>
      <c r="B277" s="33" t="s">
        <v>345</v>
      </c>
      <c r="C277" s="31">
        <v>9</v>
      </c>
      <c r="D277" s="31">
        <v>100</v>
      </c>
      <c r="E277" s="31">
        <f ca="1">IF(GLOBAL[[#This Row],[b12]]="",GLOBAL[[#This Row],[a6]],GLOBAL[[#This Row],[b12]])</f>
        <v>9</v>
      </c>
      <c r="F277" s="32">
        <f>GLOBAL[[#This Row],[AWAL]]</f>
        <v>9</v>
      </c>
      <c r="G277" s="31"/>
      <c r="H277" s="31"/>
      <c r="I277" s="31" t="str">
        <f>IF(GLOBAL[[#This Row],[/MASUK]]="","",SUMIF(Table6[NB BM_C_QTY+F],GLOBAL[POINTER],Table6[C]))</f>
        <v/>
      </c>
      <c r="J277" s="102">
        <f>IF(GLOBAL[[#This Row],[//KELUAR]]="",0,-1*SUMIF(Table5[CONCAT],GLOBAL[POINTER],Table5[3]))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>SUM(F277,L277)</f>
        <v>9</v>
      </c>
      <c r="N277" s="31"/>
      <c r="O277" s="31"/>
      <c r="P277" s="32">
        <f ca="1">SUM(INDIRECT(GLOBAL_VAR[TABLENAME]&amp;"[@a"&amp;$1:$1-1&amp;"]"),INDIRECT(GLOBAL_VAR[TABLENAME]&amp;"[@c"&amp;$1:$1-1&amp;"]"))</f>
        <v>9</v>
      </c>
      <c r="Q277" s="33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9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9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9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277" s="31" t="str">
        <f>_xlfn.IFNA(MATCH(GLOBAL[[#This Row],[POINTER]],Table6[NB BM_C_QTY+F],0),"")</f>
        <v/>
      </c>
      <c r="AC277" t="str">
        <f>_xlfn.IFNA(MATCH(GLOBAL[[#This Row],[POINTER]],Table5[CONCAT],0),"")</f>
        <v/>
      </c>
      <c r="AE277" s="72"/>
    </row>
    <row r="278" spans="1:31">
      <c r="A278" s="31">
        <f ca="1">IF(GLOBAL[[#This Row],[TT]]&lt;1,"",ROW()-2)</f>
        <v>276</v>
      </c>
      <c r="B278" s="33" t="s">
        <v>346</v>
      </c>
      <c r="C278" s="31">
        <v>9</v>
      </c>
      <c r="D278" s="31">
        <v>100</v>
      </c>
      <c r="E278" s="31">
        <f ca="1">IF(GLOBAL[[#This Row],[b12]]="",GLOBAL[[#This Row],[a6]],GLOBAL[[#This Row],[b12]])</f>
        <v>9</v>
      </c>
      <c r="F278" s="32">
        <f>GLOBAL[[#This Row],[AWAL]]</f>
        <v>9</v>
      </c>
      <c r="G278" s="31"/>
      <c r="H278" s="31"/>
      <c r="I278" s="31" t="str">
        <f>IF(GLOBAL[[#This Row],[/MASUK]]="","",SUMIF(Table6[NB BM_C_QTY+F],GLOBAL[POINTER],Table6[C]))</f>
        <v/>
      </c>
      <c r="J278" s="102">
        <f>IF(GLOBAL[[#This Row],[//KELUAR]]="",0,-1*SUMIF(Table5[CONCAT],GLOBAL[POINTER],Table5[3]))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>SUM(F278,L278)</f>
        <v>9</v>
      </c>
      <c r="N278" s="31"/>
      <c r="O278" s="31"/>
      <c r="P278" s="32">
        <f ca="1">SUM(INDIRECT(GLOBAL_VAR[TABLENAME]&amp;"[@a"&amp;$1:$1-1&amp;"]"),INDIRECT(GLOBAL_VAR[TABLENAME]&amp;"[@c"&amp;$1:$1-1&amp;"]"))</f>
        <v>9</v>
      </c>
      <c r="Q278" s="33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9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9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9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278" s="31" t="str">
        <f>_xlfn.IFNA(MATCH(GLOBAL[[#This Row],[POINTER]],Table6[NB BM_C_QTY+F],0),"")</f>
        <v/>
      </c>
      <c r="AC278" t="str">
        <f>_xlfn.IFNA(MATCH(GLOBAL[[#This Row],[POINTER]],Table5[CONCAT],0),"")</f>
        <v/>
      </c>
    </row>
    <row r="279" spans="1:31">
      <c r="A279" s="31">
        <f ca="1">IF(GLOBAL[[#This Row],[TT]]&lt;1,"",ROW()-2)</f>
        <v>277</v>
      </c>
      <c r="B279" s="33" t="s">
        <v>347</v>
      </c>
      <c r="C279" s="31">
        <v>9</v>
      </c>
      <c r="D279" s="31">
        <v>100</v>
      </c>
      <c r="E279" s="31">
        <f ca="1">IF(GLOBAL[[#This Row],[b12]]="",GLOBAL[[#This Row],[a6]],GLOBAL[[#This Row],[b12]])</f>
        <v>9</v>
      </c>
      <c r="F279" s="32">
        <f>GLOBAL[[#This Row],[AWAL]]</f>
        <v>9</v>
      </c>
      <c r="G279" s="31"/>
      <c r="H279" s="31"/>
      <c r="I279" s="31" t="str">
        <f>IF(GLOBAL[[#This Row],[/MASUK]]="","",SUMIF(Table6[NB BM_C_QTY+F],GLOBAL[POINTER],Table6[C]))</f>
        <v/>
      </c>
      <c r="J279" s="102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>SUM(F279,L279)</f>
        <v>9</v>
      </c>
      <c r="N279" s="31"/>
      <c r="O279" s="31"/>
      <c r="P279" s="32">
        <f ca="1">SUM(INDIRECT(GLOBAL_VAR[TABLENAME]&amp;"[@a"&amp;$1:$1-1&amp;"]"),INDIRECT(GLOBAL_VAR[TABLENAME]&amp;"[@c"&amp;$1:$1-1&amp;"]"))</f>
        <v>9</v>
      </c>
      <c r="Q279" s="33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9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9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9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</row>
    <row r="280" spans="1:31">
      <c r="A280" s="31">
        <f ca="1">IF(GLOBAL[[#This Row],[TT]]&lt;1,"",ROW()-2)</f>
        <v>278</v>
      </c>
      <c r="B280" s="33" t="s">
        <v>348</v>
      </c>
      <c r="C280" s="31">
        <v>7</v>
      </c>
      <c r="D280" s="31">
        <v>100</v>
      </c>
      <c r="E280" s="31">
        <f ca="1">IF(GLOBAL[[#This Row],[b12]]="",GLOBAL[[#This Row],[a6]],GLOBAL[[#This Row],[b12]])</f>
        <v>7</v>
      </c>
      <c r="F280" s="32">
        <f>GLOBAL[[#This Row],[AWAL]]</f>
        <v>7</v>
      </c>
      <c r="G280" s="31"/>
      <c r="H280" s="31"/>
      <c r="I280" s="31" t="str">
        <f>IF(GLOBAL[[#This Row],[/MASUK]]="","",SUMIF(Table6[NB BM_C_QTY+F],GLOBAL[POINTER],Table6[C]))</f>
        <v/>
      </c>
      <c r="J280" s="102">
        <f>IF(GLOBAL[[#This Row],[//KELUAR]]="",0,-1*SUMIF(Table5[CONCAT],GLOBAL[POINTER],Table5[3]))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>SUM(F280,L280)</f>
        <v>7</v>
      </c>
      <c r="N280" s="31"/>
      <c r="O280" s="31"/>
      <c r="P280" s="32">
        <f ca="1">SUM(INDIRECT(GLOBAL_VAR[TABLENAME]&amp;"[@a"&amp;$1:$1-1&amp;"]"),INDIRECT(GLOBAL_VAR[TABLENAME]&amp;"[@c"&amp;$1:$1-1&amp;"]"))</f>
        <v>7</v>
      </c>
      <c r="Q280" s="33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7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7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7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280" s="31" t="str">
        <f>_xlfn.IFNA(MATCH(GLOBAL[[#This Row],[POINTER]],Table6[NB BM_C_QTY+F],0),"")</f>
        <v/>
      </c>
      <c r="AC280" t="str">
        <f>_xlfn.IFNA(MATCH(GLOBAL[[#This Row],[POINTER]],Table5[CONCAT],0),"")</f>
        <v/>
      </c>
    </row>
    <row r="281" spans="1:31">
      <c r="A281" s="31">
        <f ca="1">IF(GLOBAL[[#This Row],[TT]]&lt;1,"",ROW()-2)</f>
        <v>279</v>
      </c>
      <c r="B281" s="33" t="s">
        <v>349</v>
      </c>
      <c r="C281" s="31">
        <v>10</v>
      </c>
      <c r="D281" s="31">
        <v>100</v>
      </c>
      <c r="E281" s="31">
        <f ca="1">IF(GLOBAL[[#This Row],[b12]]="",GLOBAL[[#This Row],[a6]],GLOBAL[[#This Row],[b12]])</f>
        <v>10</v>
      </c>
      <c r="F281" s="32">
        <f>GLOBAL[[#This Row],[AWAL]]</f>
        <v>10</v>
      </c>
      <c r="G281" s="31"/>
      <c r="H281" s="31"/>
      <c r="I281" s="31" t="str">
        <f>IF(GLOBAL[[#This Row],[/MASUK]]="","",SUMIF(Table6[NB BM_C_QTY+F],GLOBAL[POINTER],Table6[C]))</f>
        <v/>
      </c>
      <c r="J281" s="102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>SUM(F281,L281)</f>
        <v>10</v>
      </c>
      <c r="N281" s="31"/>
      <c r="O281" s="31"/>
      <c r="P281" s="32">
        <f ca="1">SUM(INDIRECT(GLOBAL_VAR[TABLENAME]&amp;"[@a"&amp;$1:$1-1&amp;"]"),INDIRECT(GLOBAL_VAR[TABLENAME]&amp;"[@c"&amp;$1:$1-1&amp;"]"))</f>
        <v>10</v>
      </c>
      <c r="Q281" s="33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10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10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10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</row>
    <row r="282" spans="1:31">
      <c r="A282" s="31">
        <f ca="1">IF(GLOBAL[[#This Row],[TT]]&lt;1,"",ROW()-2)</f>
        <v>280</v>
      </c>
      <c r="B282" s="33" t="s">
        <v>350</v>
      </c>
      <c r="C282" s="31">
        <v>7</v>
      </c>
      <c r="D282" s="31">
        <v>100</v>
      </c>
      <c r="E282" s="31">
        <f ca="1">IF(GLOBAL[[#This Row],[b12]]="",GLOBAL[[#This Row],[a6]],GLOBAL[[#This Row],[b12]])</f>
        <v>7</v>
      </c>
      <c r="F282" s="32">
        <f>GLOBAL[[#This Row],[AWAL]]</f>
        <v>7</v>
      </c>
      <c r="G282" s="31"/>
      <c r="H282" s="31"/>
      <c r="I282" s="31" t="str">
        <f>IF(GLOBAL[[#This Row],[/MASUK]]="","",SUMIF(Table6[NB BM_C_QTY+F],GLOBAL[POINTER],Table6[C]))</f>
        <v/>
      </c>
      <c r="J282" s="102">
        <f>IF(GLOBAL[[#This Row],[//KELUAR]]="",0,-1*SUMIF(Table5[CONCAT],GLOBAL[POINTER],Table5[3]))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>SUM(F282,L282)</f>
        <v>7</v>
      </c>
      <c r="N282" s="31"/>
      <c r="O282" s="31"/>
      <c r="P282" s="32">
        <f ca="1">SUM(INDIRECT(GLOBAL_VAR[TABLENAME]&amp;"[@a"&amp;$1:$1-1&amp;"]"),INDIRECT(GLOBAL_VAR[TABLENAME]&amp;"[@c"&amp;$1:$1-1&amp;"]"))</f>
        <v>7</v>
      </c>
      <c r="Q282" s="33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7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7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7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282" s="31" t="str">
        <f>_xlfn.IFNA(MATCH(GLOBAL[[#This Row],[POINTER]],Table6[NB BM_C_QTY+F],0),"")</f>
        <v/>
      </c>
      <c r="AC282" t="str">
        <f>_xlfn.IFNA(MATCH(GLOBAL[[#This Row],[POINTER]],Table5[CONCAT],0),"")</f>
        <v/>
      </c>
    </row>
    <row r="283" spans="1:31">
      <c r="A283" s="31">
        <f ca="1">IF(GLOBAL[[#This Row],[TT]]&lt;1,"",ROW()-2)</f>
        <v>281</v>
      </c>
      <c r="B283" s="33" t="s">
        <v>351</v>
      </c>
      <c r="C283" s="31">
        <v>6</v>
      </c>
      <c r="D283" s="31">
        <v>100</v>
      </c>
      <c r="E283" s="31">
        <f ca="1">IF(GLOBAL[[#This Row],[b12]]="",GLOBAL[[#This Row],[a6]],GLOBAL[[#This Row],[b12]])</f>
        <v>6</v>
      </c>
      <c r="F283" s="32">
        <f>GLOBAL[[#This Row],[AWAL]]</f>
        <v>6</v>
      </c>
      <c r="G283" s="31"/>
      <c r="H283" s="31"/>
      <c r="I283" s="31" t="str">
        <f>IF(GLOBAL[[#This Row],[/MASUK]]="","",SUMIF(Table6[NB BM_C_QTY+F],GLOBAL[POINTER],Table6[C]))</f>
        <v/>
      </c>
      <c r="J283" s="102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>SUM(F283,L283)</f>
        <v>6</v>
      </c>
      <c r="N283" s="31"/>
      <c r="O283" s="31"/>
      <c r="P283" s="32">
        <f ca="1">SUM(INDIRECT(GLOBAL_VAR[TABLENAME]&amp;"[@a"&amp;$1:$1-1&amp;"]"),INDIRECT(GLOBAL_VAR[TABLENAME]&amp;"[@c"&amp;$1:$1-1&amp;"]"))</f>
        <v>6</v>
      </c>
      <c r="Q283" s="33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6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6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6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</row>
    <row r="284" spans="1:31">
      <c r="A284" s="31">
        <f ca="1">IF(GLOBAL[[#This Row],[TT]]&lt;1,"",ROW()-2)</f>
        <v>282</v>
      </c>
      <c r="B284" s="33" t="s">
        <v>352</v>
      </c>
      <c r="C284" s="31">
        <v>1</v>
      </c>
      <c r="D284" s="31">
        <v>100</v>
      </c>
      <c r="E284" s="31">
        <f ca="1">IF(GLOBAL[[#This Row],[b12]]="",GLOBAL[[#This Row],[a6]],GLOBAL[[#This Row],[b12]])</f>
        <v>1</v>
      </c>
      <c r="F284" s="32">
        <f>GLOBAL[[#This Row],[AWAL]]</f>
        <v>1</v>
      </c>
      <c r="G284" s="31"/>
      <c r="H284" s="31"/>
      <c r="I284" s="31" t="str">
        <f>IF(GLOBAL[[#This Row],[/MASUK]]="","",SUMIF(Table6[NB BM_C_QTY+F],GLOBAL[POINTER],Table6[C]))</f>
        <v/>
      </c>
      <c r="J284" s="102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>SUM(F284,L284)</f>
        <v>1</v>
      </c>
      <c r="N284" s="31"/>
      <c r="O284" s="31"/>
      <c r="P284" s="32">
        <f ca="1">SUM(INDIRECT(GLOBAL_VAR[TABLENAME]&amp;"[@a"&amp;$1:$1-1&amp;"]"),INDIRECT(GLOBAL_VAR[TABLENAME]&amp;"[@c"&amp;$1:$1-1&amp;"]"))</f>
        <v>1</v>
      </c>
      <c r="Q284" s="33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1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1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1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</row>
    <row r="285" spans="1:31">
      <c r="A285" s="39">
        <f ca="1">IF(GLOBAL[[#This Row],[TT]]&lt;1,"",ROW()-2)</f>
        <v>283</v>
      </c>
      <c r="B285" s="33" t="s">
        <v>4523</v>
      </c>
      <c r="C285" s="31">
        <v>1</v>
      </c>
      <c r="D285" s="31">
        <v>180</v>
      </c>
      <c r="E285" s="39">
        <f ca="1">IF(GLOBAL[[#This Row],[b12]]="",GLOBAL[[#This Row],[a6]],GLOBAL[[#This Row],[b12]])</f>
        <v>1</v>
      </c>
      <c r="F285" s="40">
        <f>GLOBAL[[#This Row],[AWAL]]</f>
        <v>1</v>
      </c>
      <c r="G285" s="31"/>
      <c r="H285" s="31"/>
      <c r="I285" s="31" t="str">
        <f>IF(GLOBAL[[#This Row],[/MASUK]]="","",SUMIF(Table6[NB BM_C_QTY+F],GLOBAL[POINTER],Table6[C]))</f>
        <v/>
      </c>
      <c r="J285" s="102">
        <f>IF(GLOBAL[[#This Row],[//KELUAR]]="",0,-1*SUMIF(Table5[CONCAT],GLOBAL[POINTER],Table5[3]))</f>
        <v>0</v>
      </c>
      <c r="K285" s="39" t="str">
        <f>IF(GLOBAL[[#This Row],[b1]]="","",GLOBAL[[#This Row],[b1]]-GLOBAL[[#This Row],[a1]]-GLOBAL[[#This Row],[bkeluar1]])</f>
        <v/>
      </c>
      <c r="L285" s="39">
        <f>SUM(GLOBAL[[#This Row],[bmasuk1]:[c1]])</f>
        <v>0</v>
      </c>
      <c r="M285" s="40">
        <f>SUM(F285,L285)</f>
        <v>1</v>
      </c>
      <c r="N285" s="31"/>
      <c r="O285" s="39"/>
      <c r="P285" s="40">
        <f ca="1">SUM(INDIRECT(GLOBAL_VAR[TABLENAME]&amp;"[@a"&amp;$1:$1-1&amp;"]"),INDIRECT(GLOBAL_VAR[TABLENAME]&amp;"[@c"&amp;$1:$1-1&amp;"]"))</f>
        <v>1</v>
      </c>
      <c r="Q285" s="33"/>
      <c r="R285" s="41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1</v>
      </c>
      <c r="T285" s="33"/>
      <c r="U285" s="41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1</v>
      </c>
      <c r="W285" s="31"/>
      <c r="X285" s="39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1</v>
      </c>
      <c r="Z285" s="29"/>
      <c r="AA2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285" s="39" t="str">
        <f>_xlfn.IFNA(MATCH(GLOBAL[[#This Row],[POINTER]],Table6[NB BM_C_QTY+F],0),"")</f>
        <v/>
      </c>
      <c r="AC285" s="72" t="str">
        <f>_xlfn.IFNA(MATCH(GLOBAL[[#This Row],[POINTER]],Table5[CONCAT],0),"")</f>
        <v/>
      </c>
      <c r="AD285" s="72"/>
    </row>
    <row r="286" spans="1:31">
      <c r="A286" s="31" t="str">
        <f ca="1">IF(GLOBAL[[#This Row],[TT]]&lt;1,"",ROW()-2)</f>
        <v/>
      </c>
      <c r="B286" s="33" t="s">
        <v>353</v>
      </c>
      <c r="C286" s="31">
        <v>0</v>
      </c>
      <c r="D286" s="31">
        <v>100</v>
      </c>
      <c r="E286" s="31">
        <f ca="1">IF(GLOBAL[[#This Row],[b12]]="",GLOBAL[[#This Row],[a6]],GLOBAL[[#This Row],[b12]])</f>
        <v>0</v>
      </c>
      <c r="F286" s="32">
        <f>GLOBAL[[#This Row],[AWAL]]</f>
        <v>0</v>
      </c>
      <c r="G286" s="31"/>
      <c r="H286" s="31"/>
      <c r="I286" s="31" t="str">
        <f>IF(GLOBAL[[#This Row],[/MASUK]]="","",SUMIF(Table6[NB BM_C_QTY+F],GLOBAL[POINTER],Table6[C]))</f>
        <v/>
      </c>
      <c r="J286" s="102">
        <f>IF(GLOBAL[[#This Row],[//KELUAR]]="",0,-1*SUMIF(Table5[CONCAT],GLOBAL[POINTER],Table5[3]))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>SUM(F286,L286)</f>
        <v>0</v>
      </c>
      <c r="N286" s="31"/>
      <c r="O286" s="31"/>
      <c r="P286" s="32">
        <f ca="1">SUM(INDIRECT(GLOBAL_VAR[TABLENAME]&amp;"[@a"&amp;$1:$1-1&amp;"]"),INDIRECT(GLOBAL_VAR[TABLENAME]&amp;"[@c"&amp;$1:$1-1&amp;"]"))</f>
        <v>0</v>
      </c>
      <c r="Q286" s="33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0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0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0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286" s="31" t="str">
        <f>_xlfn.IFNA(MATCH(GLOBAL[[#This Row],[POINTER]],Table6[NB BM_C_QTY+F],0),"")</f>
        <v/>
      </c>
      <c r="AC286" t="str">
        <f>_xlfn.IFNA(MATCH(GLOBAL[[#This Row],[POINTER]],Table5[CONCAT],0),"")</f>
        <v/>
      </c>
      <c r="AE286" s="29"/>
    </row>
    <row r="287" spans="1:31">
      <c r="A287" s="31" t="str">
        <f ca="1">IF(GLOBAL[[#This Row],[TT]]&lt;1,"",ROW()-2)</f>
        <v/>
      </c>
      <c r="B287" s="33" t="s">
        <v>354</v>
      </c>
      <c r="C287" s="31">
        <v>0</v>
      </c>
      <c r="D287" s="31" t="s">
        <v>355</v>
      </c>
      <c r="E287" s="31">
        <f ca="1">IF(GLOBAL[[#This Row],[b12]]="",GLOBAL[[#This Row],[a6]],GLOBAL[[#This Row],[b12]])</f>
        <v>0</v>
      </c>
      <c r="F287" s="32">
        <f>GLOBAL[[#This Row],[AWAL]]</f>
        <v>0</v>
      </c>
      <c r="G287" s="31"/>
      <c r="H287" s="31"/>
      <c r="I287" s="31" t="str">
        <f>IF(GLOBAL[[#This Row],[/MASUK]]="","",SUMIF(Table6[NB BM_C_QTY+F],GLOBAL[POINTER],Table6[C]))</f>
        <v/>
      </c>
      <c r="J287" s="102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>SUM(F287,L287)</f>
        <v>0</v>
      </c>
      <c r="N287" s="31"/>
      <c r="O287" s="31"/>
      <c r="P287" s="32">
        <f ca="1">SUM(INDIRECT(GLOBAL_VAR[TABLENAME]&amp;"[@a"&amp;$1:$1-1&amp;"]"),INDIRECT(GLOBAL_VAR[TABLENAME]&amp;"[@c"&amp;$1:$1-1&amp;"]"))</f>
        <v>0</v>
      </c>
      <c r="Q287" s="33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0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0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0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</row>
    <row r="288" spans="1:31">
      <c r="A288" s="31">
        <f ca="1">IF(GLOBAL[[#This Row],[TT]]&lt;1,"",ROW()-2)</f>
        <v>286</v>
      </c>
      <c r="B288" s="33" t="s">
        <v>2767</v>
      </c>
      <c r="C288" s="31">
        <v>1</v>
      </c>
      <c r="D288" s="31" t="s">
        <v>2166</v>
      </c>
      <c r="E288" s="31">
        <f ca="1">IF(GLOBAL[[#This Row],[b12]]="",GLOBAL[[#This Row],[a6]],GLOBAL[[#This Row],[b12]])</f>
        <v>1</v>
      </c>
      <c r="F288" s="32">
        <f>GLOBAL[[#This Row],[AWAL]]</f>
        <v>1</v>
      </c>
      <c r="G288" s="31"/>
      <c r="H288" s="31"/>
      <c r="I288" s="31" t="str">
        <f>IF(GLOBAL[[#This Row],[/MASUK]]="","",SUMIF(Table6[NB BM_C_QTY+F],GLOBAL[POINTER],Table6[C]))</f>
        <v/>
      </c>
      <c r="J288" s="102">
        <f>IF(GLOBAL[[#This Row],[//KELUAR]]="",0,-1*SUMIF(Table5[CONCAT],GLOBAL[POINTER],Table5[3]))</f>
        <v>0</v>
      </c>
      <c r="K288" s="31" t="str">
        <f>IF(GLOBAL[[#This Row],[b1]]="","",GLOBAL[[#This Row],[b1]]-GLOBAL[[#This Row],[a1]]-GLOBAL[[#This Row],[bkeluar1]])</f>
        <v/>
      </c>
      <c r="L288" s="31">
        <f>SUM(GLOBAL[[#This Row],[bmasuk1]:[c1]])</f>
        <v>0</v>
      </c>
      <c r="M288" s="32">
        <f>SUM(F288,L288)</f>
        <v>1</v>
      </c>
      <c r="N288" s="31"/>
      <c r="O288" s="31"/>
      <c r="P288" s="32">
        <f ca="1">SUM(INDIRECT(GLOBAL_VAR[TABLENAME]&amp;"[@a"&amp;$1:$1-1&amp;"]"),INDIRECT(GLOBAL_VAR[TABLENAME]&amp;"[@c"&amp;$1:$1-1&amp;"]"))</f>
        <v>1</v>
      </c>
      <c r="Q288" s="33"/>
      <c r="R288" s="33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1</v>
      </c>
      <c r="T288" s="33"/>
      <c r="U288" s="33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1</v>
      </c>
      <c r="W288" s="31"/>
      <c r="X288" s="31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1</v>
      </c>
      <c r="AA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288" s="31" t="str">
        <f>_xlfn.IFNA(MATCH(GLOBAL[[#This Row],[POINTER]],Table6[NB BM_C_QTY+F],0),"")</f>
        <v/>
      </c>
      <c r="AC288" t="str">
        <f>_xlfn.IFNA(MATCH(GLOBAL[[#This Row],[POINTER]],Table5[CONCAT],0),"")</f>
        <v/>
      </c>
    </row>
    <row r="289" spans="1:31">
      <c r="A289" s="31" t="str">
        <f ca="1">IF(GLOBAL[[#This Row],[TT]]&lt;1,"",ROW()-2)</f>
        <v/>
      </c>
      <c r="B289" s="33" t="s">
        <v>3432</v>
      </c>
      <c r="C289" s="31">
        <v>0</v>
      </c>
      <c r="D289" s="31">
        <v>50</v>
      </c>
      <c r="E289" s="31">
        <f ca="1">IF(GLOBAL[[#This Row],[b12]]="",GLOBAL[[#This Row],[a6]],GLOBAL[[#This Row],[b12]])</f>
        <v>0</v>
      </c>
      <c r="F289" s="32">
        <f>GLOBAL[[#This Row],[AWAL]]</f>
        <v>0</v>
      </c>
      <c r="G289" s="31"/>
      <c r="H289" s="31"/>
      <c r="I289" s="31" t="str">
        <f>IF(GLOBAL[[#This Row],[/MASUK]]="","",SUMIF(Table6[NB BM_C_QTY+F],GLOBAL[POINTER],Table6[C]))</f>
        <v/>
      </c>
      <c r="J289" s="102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>SUM(F289,L289)</f>
        <v>0</v>
      </c>
      <c r="N289" s="31"/>
      <c r="O289" s="31"/>
      <c r="P289" s="32">
        <f ca="1">SUM(INDIRECT(GLOBAL_VAR[TABLENAME]&amp;"[@a"&amp;$1:$1-1&amp;"]"),INDIRECT(GLOBAL_VAR[TABLENAME]&amp;"[@c"&amp;$1:$1-1&amp;"]"))</f>
        <v>0</v>
      </c>
      <c r="Q289" s="33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0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0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0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1">
      <c r="A290" s="31">
        <f ca="1">IF(GLOBAL[[#This Row],[TT]]&lt;1,"",ROW()-2)</f>
        <v>288</v>
      </c>
      <c r="B290" s="33" t="s">
        <v>4453</v>
      </c>
      <c r="C290" s="31">
        <v>1</v>
      </c>
      <c r="D290" s="31" t="s">
        <v>4454</v>
      </c>
      <c r="E290" s="31">
        <f ca="1">IF(GLOBAL[[#This Row],[b12]]="",GLOBAL[[#This Row],[a6]],GLOBAL[[#This Row],[b12]])</f>
        <v>1</v>
      </c>
      <c r="F290" s="32">
        <f>GLOBAL[[#This Row],[AWAL]]</f>
        <v>1</v>
      </c>
      <c r="G290" s="31"/>
      <c r="H290" s="31"/>
      <c r="I290" s="31" t="str">
        <f>IF(GLOBAL[[#This Row],[/MASUK]]="","",SUMIF(Table6[NB BM_C_QTY+F],GLOBAL[POINTER],Table6[C]))</f>
        <v/>
      </c>
      <c r="J290" s="102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>SUM(F290,L290)</f>
        <v>1</v>
      </c>
      <c r="N290" s="31"/>
      <c r="O290" s="31"/>
      <c r="P290" s="32">
        <f ca="1">SUM(INDIRECT(GLOBAL_VAR[TABLENAME]&amp;"[@a"&amp;$1:$1-1&amp;"]"),INDIRECT(GLOBAL_VAR[TABLENAME]&amp;"[@c"&amp;$1:$1-1&amp;"]"))</f>
        <v>1</v>
      </c>
      <c r="Q290" s="33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1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1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1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</row>
    <row r="291" spans="1:31">
      <c r="A291" s="31" t="str">
        <f ca="1">IF(GLOBAL[[#This Row],[TT]]&lt;1,"",ROW()-2)</f>
        <v/>
      </c>
      <c r="B291" s="33" t="s">
        <v>2766</v>
      </c>
      <c r="C291" s="31">
        <v>0</v>
      </c>
      <c r="D291" s="31" t="s">
        <v>2166</v>
      </c>
      <c r="E291" s="31">
        <f ca="1">IF(GLOBAL[[#This Row],[b12]]="",GLOBAL[[#This Row],[a6]],GLOBAL[[#This Row],[b12]])</f>
        <v>0</v>
      </c>
      <c r="F291" s="32">
        <f>GLOBAL[[#This Row],[AWAL]]</f>
        <v>0</v>
      </c>
      <c r="G291" s="31"/>
      <c r="H291" s="31"/>
      <c r="I291" s="31" t="str">
        <f>IF(GLOBAL[[#This Row],[/MASUK]]="","",SUMIF(Table6[NB BM_C_QTY+F],GLOBAL[POINTER],Table6[C]))</f>
        <v/>
      </c>
      <c r="J291" s="102">
        <f>IF(GLOBAL[[#This Row],[//KELUAR]]="",0,-1*SUMIF(Table5[CONCAT],GLOBAL[POINTER],Table5[3]))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>SUM(F291,L291)</f>
        <v>0</v>
      </c>
      <c r="N291" s="31"/>
      <c r="O291" s="31"/>
      <c r="P291" s="32">
        <f ca="1">SUM(INDIRECT(GLOBAL_VAR[TABLENAME]&amp;"[@a"&amp;$1:$1-1&amp;"]"),INDIRECT(GLOBAL_VAR[TABLENAME]&amp;"[@c"&amp;$1:$1-1&amp;"]"))</f>
        <v>0</v>
      </c>
      <c r="Q291" s="33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0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0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0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balonfslkf3200hb50pakuntana</v>
      </c>
      <c r="AB291" s="31" t="str">
        <f>_xlfn.IFNA(MATCH(GLOBAL[[#This Row],[POINTER]],Table6[NB BM_C_QTY+F],0),"")</f>
        <v/>
      </c>
      <c r="AC291" t="str">
        <f>_xlfn.IFNA(MATCH(GLOBAL[[#This Row],[POINTER]],Table5[CONCAT],0),"")</f>
        <v/>
      </c>
    </row>
    <row r="292" spans="1:31">
      <c r="A292" s="31" t="str">
        <f ca="1">IF(GLOBAL[[#This Row],[TT]]&lt;1,"",ROW()-2)</f>
        <v/>
      </c>
      <c r="B292" s="33" t="s">
        <v>356</v>
      </c>
      <c r="C292" s="31">
        <v>0</v>
      </c>
      <c r="D292" s="31" t="s">
        <v>59</v>
      </c>
      <c r="E292" s="31">
        <f ca="1">IF(GLOBAL[[#This Row],[b12]]="",GLOBAL[[#This Row],[a6]],GLOBAL[[#This Row],[b12]])</f>
        <v>0</v>
      </c>
      <c r="F292" s="32">
        <f>GLOBAL[[#This Row],[AWAL]]</f>
        <v>0</v>
      </c>
      <c r="G292" s="31"/>
      <c r="H292" s="31"/>
      <c r="I292" s="31" t="str">
        <f>IF(GLOBAL[[#This Row],[/MASUK]]="","",SUMIF(Table6[NB BM_C_QTY+F],GLOBAL[POINTER],Table6[C]))</f>
        <v/>
      </c>
      <c r="J292" s="102">
        <f>IF(GLOBAL[[#This Row],[//KELUAR]]="",0,-1*SUMIF(Table5[CONCAT],GLOBAL[POINTER],Table5[3]))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>SUM(F292,L292)</f>
        <v>0</v>
      </c>
      <c r="N292" s="31"/>
      <c r="O292" s="31"/>
      <c r="P292" s="32">
        <f ca="1">SUM(INDIRECT(GLOBAL_VAR[TABLENAME]&amp;"[@a"&amp;$1:$1-1&amp;"]"),INDIRECT(GLOBAL_VAR[TABLENAME]&amp;"[@c"&amp;$1:$1-1&amp;"]"))</f>
        <v>0</v>
      </c>
      <c r="Q292" s="33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0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0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0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292" s="31" t="str">
        <f>_xlfn.IFNA(MATCH(GLOBAL[[#This Row],[POINTER]],Table6[NB BM_C_QTY+F],0),"")</f>
        <v/>
      </c>
      <c r="AC292" t="str">
        <f>_xlfn.IFNA(MATCH(GLOBAL[[#This Row],[POINTER]],Table5[CONCAT],0),"")</f>
        <v/>
      </c>
    </row>
    <row r="293" spans="1:31">
      <c r="A293" s="31" t="str">
        <f ca="1">IF(GLOBAL[[#This Row],[TT]]&lt;1,"",ROW()-2)</f>
        <v/>
      </c>
      <c r="B293" s="33" t="s">
        <v>357</v>
      </c>
      <c r="C293" s="31">
        <v>0</v>
      </c>
      <c r="D293" s="31" t="s">
        <v>59</v>
      </c>
      <c r="E293" s="31">
        <f ca="1">IF(GLOBAL[[#This Row],[b12]]="",GLOBAL[[#This Row],[a6]],GLOBAL[[#This Row],[b12]])</f>
        <v>0</v>
      </c>
      <c r="F293" s="32">
        <f>GLOBAL[[#This Row],[AWAL]]</f>
        <v>0</v>
      </c>
      <c r="G293" s="31"/>
      <c r="H293" s="31"/>
      <c r="I293" s="31" t="str">
        <f>IF(GLOBAL[[#This Row],[/MASUK]]="","",SUMIF(Table6[NB BM_C_QTY+F],GLOBAL[POINTER],Table6[C]))</f>
        <v/>
      </c>
      <c r="J293" s="102">
        <f>IF(GLOBAL[[#This Row],[//KELUAR]]="",0,-1*SUMIF(Table5[CONCAT],GLOBAL[POINTER],Table5[3]))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>SUM(F293,L293)</f>
        <v>0</v>
      </c>
      <c r="N293" s="31"/>
      <c r="O293" s="31"/>
      <c r="P293" s="32">
        <f ca="1">SUM(INDIRECT(GLOBAL_VAR[TABLENAME]&amp;"[@a"&amp;$1:$1-1&amp;"]"),INDIRECT(GLOBAL_VAR[TABLENAME]&amp;"[@c"&amp;$1:$1-1&amp;"]"))</f>
        <v>0</v>
      </c>
      <c r="Q293" s="33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0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0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0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1">
      <c r="A294" s="31">
        <f ca="1">IF(GLOBAL[[#This Row],[TT]]&lt;1,"",ROW()-2)</f>
        <v>292</v>
      </c>
      <c r="B294" s="33" t="s">
        <v>3717</v>
      </c>
      <c r="C294" s="31">
        <v>2</v>
      </c>
      <c r="D294" s="31" t="s">
        <v>2166</v>
      </c>
      <c r="E294" s="31">
        <f ca="1">IF(GLOBAL[[#This Row],[b12]]="",GLOBAL[[#This Row],[a6]],GLOBAL[[#This Row],[b12]])</f>
        <v>2</v>
      </c>
      <c r="F294" s="32">
        <f>GLOBAL[[#This Row],[AWAL]]</f>
        <v>2</v>
      </c>
      <c r="G294" s="31"/>
      <c r="H294" s="31"/>
      <c r="I294" s="31" t="str">
        <f>IF(GLOBAL[[#This Row],[/MASUK]]="","",SUMIF(Table6[NB BM_C_QTY+F],GLOBAL[POINTER],Table6[C]))</f>
        <v/>
      </c>
      <c r="J294" s="102">
        <f>IF(GLOBAL[[#This Row],[//KELUAR]]="",0,-1*SUMIF(Table5[CONCAT],GLOBAL[POINTER],Table5[3]))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>SUM(F294,L294)</f>
        <v>2</v>
      </c>
      <c r="N294" s="31"/>
      <c r="O294" s="31"/>
      <c r="P294" s="32">
        <f ca="1">SUM(INDIRECT(GLOBAL_VAR[TABLENAME]&amp;"[@a"&amp;$1:$1-1&amp;"]"),INDIRECT(GLOBAL_VAR[TABLENAME]&amp;"[@c"&amp;$1:$1-1&amp;"]"))</f>
        <v>2</v>
      </c>
      <c r="Q294" s="33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2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2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2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294" s="31" t="str">
        <f>_xlfn.IFNA(MATCH(GLOBAL[[#This Row],[POINTER]],Table6[NB BM_C_QTY+F],0),"")</f>
        <v/>
      </c>
      <c r="AC294" t="str">
        <f>_xlfn.IFNA(MATCH(GLOBAL[[#This Row],[POINTER]],Table5[CONCAT],0),"")</f>
        <v/>
      </c>
    </row>
    <row r="295" spans="1:31">
      <c r="A295" s="31">
        <f ca="1">IF(GLOBAL[[#This Row],[TT]]&lt;1,"",ROW()-2)</f>
        <v>293</v>
      </c>
      <c r="B295" s="33" t="s">
        <v>3718</v>
      </c>
      <c r="C295" s="31">
        <v>3</v>
      </c>
      <c r="D295" s="31" t="s">
        <v>59</v>
      </c>
      <c r="E295" s="31">
        <f ca="1">IF(GLOBAL[[#This Row],[b12]]="",GLOBAL[[#This Row],[a6]],GLOBAL[[#This Row],[b12]])</f>
        <v>3</v>
      </c>
      <c r="F295" s="32">
        <f>GLOBAL[[#This Row],[AWAL]]</f>
        <v>3</v>
      </c>
      <c r="G295" s="31"/>
      <c r="H295" s="31"/>
      <c r="I295" s="31" t="str">
        <f>IF(GLOBAL[[#This Row],[/MASUK]]="","",SUMIF(Table6[NB BM_C_QTY+F],GLOBAL[POINTER],Table6[C]))</f>
        <v/>
      </c>
      <c r="J295" s="102">
        <f>IF(GLOBAL[[#This Row],[//KELUAR]]="",0,-1*SUMIF(Table5[CONCAT],GLOBAL[POINTER],Table5[3]))</f>
        <v>0</v>
      </c>
      <c r="K295" s="31" t="str">
        <f>IF(GLOBAL[[#This Row],[b1]]="","",GLOBAL[[#This Row],[b1]]-GLOBAL[[#This Row],[a1]]-GLOBAL[[#This Row],[bkeluar1]])</f>
        <v/>
      </c>
      <c r="L295" s="31">
        <f>SUM(GLOBAL[[#This Row],[bmasuk1]:[c1]])</f>
        <v>0</v>
      </c>
      <c r="M295" s="32">
        <f>SUM(F295,L295)</f>
        <v>3</v>
      </c>
      <c r="N295" s="31"/>
      <c r="O295" s="31"/>
      <c r="P295" s="32">
        <f ca="1">SUM(INDIRECT(GLOBAL_VAR[TABLENAME]&amp;"[@a"&amp;$1:$1-1&amp;"]"),INDIRECT(GLOBAL_VAR[TABLENAME]&amp;"[@c"&amp;$1:$1-1&amp;"]"))</f>
        <v>3</v>
      </c>
      <c r="Q295" s="33"/>
      <c r="R295" s="33" t="str">
        <f>IF(GLOBAL[[#This Row],[b3]]="","",GLOBAL[[#This Row],[b3]]-GLOBAL[[#This Row],[a3]])</f>
        <v/>
      </c>
      <c r="S295" s="32">
        <f ca="1">SUM(INDIRECT(GLOBAL_VAR[TABLENAME]&amp;"[@a"&amp;$1:$1-1&amp;"]"),INDIRECT(GLOBAL_VAR[TABLENAME]&amp;"[@c"&amp;$1:$1-1&amp;"]"))</f>
        <v>3</v>
      </c>
      <c r="T295" s="33"/>
      <c r="U295" s="33" t="str">
        <f>IF(GLOBAL[[#This Row],[b4]]="","",GLOBAL[[#This Row],[b4]]-GLOBAL[[#This Row],[a4]])</f>
        <v/>
      </c>
      <c r="V295" s="32">
        <f ca="1">SUM(INDIRECT(GLOBAL_VAR[TABLENAME]&amp;"[@a"&amp;$1:$1-1&amp;"]"),INDIRECT(GLOBAL_VAR[TABLENAME]&amp;"[@c"&amp;$1:$1-1&amp;"]"))</f>
        <v>3</v>
      </c>
      <c r="W295" s="31"/>
      <c r="X295" s="31" t="str">
        <f>IF(GLOBAL[[#This Row],[b5]]="","",GLOBAL[[#This Row],[b5]]-GLOBAL[[#This Row],[a5]])</f>
        <v/>
      </c>
      <c r="Y295" s="32">
        <f ca="1">SUM(INDIRECT(GLOBAL_VAR[TABLENAME]&amp;"[@a"&amp;$1:$1-1&amp;"]"),INDIRECT(GLOBAL_VAR[TABLENAME]&amp;"[@c"&amp;$1:$1-1&amp;"]"))</f>
        <v>3</v>
      </c>
      <c r="AA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295" s="31" t="str">
        <f>_xlfn.IFNA(MATCH(GLOBAL[[#This Row],[POINTER]],Table6[NB BM_C_QTY+F],0),"")</f>
        <v/>
      </c>
      <c r="AC295" t="str">
        <f>_xlfn.IFNA(MATCH(GLOBAL[[#This Row],[POINTER]],Table5[CONCAT],0),"")</f>
        <v/>
      </c>
    </row>
    <row r="296" spans="1:31">
      <c r="A296" s="31" t="str">
        <f ca="1">IF(GLOBAL[[#This Row],[TT]]&lt;1,"",ROW()-2)</f>
        <v/>
      </c>
      <c r="B296" s="33" t="s">
        <v>3719</v>
      </c>
      <c r="C296" s="31">
        <v>0</v>
      </c>
      <c r="D296" s="31" t="s">
        <v>2166</v>
      </c>
      <c r="E296" s="31">
        <f ca="1">IF(GLOBAL[[#This Row],[b12]]="",GLOBAL[[#This Row],[a6]],GLOBAL[[#This Row],[b12]])</f>
        <v>0</v>
      </c>
      <c r="F296" s="32">
        <f>GLOBAL[[#This Row],[AWAL]]</f>
        <v>0</v>
      </c>
      <c r="G296" s="31"/>
      <c r="H296" s="31"/>
      <c r="I296" s="31" t="str">
        <f>IF(GLOBAL[[#This Row],[/MASUK]]="","",SUMIF(Table6[NB BM_C_QTY+F],GLOBAL[POINTER],Table6[C]))</f>
        <v/>
      </c>
      <c r="J296" s="102">
        <f>IF(GLOBAL[[#This Row],[//KELUAR]]="",0,-1*SUMIF(Table5[CONCAT],GLOBAL[POINTER],Table5[3]))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>SUM(F296,L296)</f>
        <v>0</v>
      </c>
      <c r="N296" s="31"/>
      <c r="O296" s="31"/>
      <c r="P296" s="32">
        <f ca="1">SUM(INDIRECT(GLOBAL_VAR[TABLENAME]&amp;"[@a"&amp;$1:$1-1&amp;"]"),INDIRECT(GLOBAL_VAR[TABLENAME]&amp;"[@c"&amp;$1:$1-1&amp;"]"))</f>
        <v>0</v>
      </c>
      <c r="Q296" s="33"/>
      <c r="R296" s="33" t="str">
        <f>IF(GLOBAL[[#This Row],[b3]]="","",GLOBAL[[#This Row],[b3]]-GLOBAL[[#This Row],[a3]])</f>
        <v/>
      </c>
      <c r="S296" s="32">
        <f ca="1">SUM(INDIRECT(GLOBAL_VAR[TABLENAME]&amp;"[@a"&amp;$1:$1-1&amp;"]"),INDIRECT(GLOBAL_VAR[TABLENAME]&amp;"[@c"&amp;$1:$1-1&amp;"]"))</f>
        <v>0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0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0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balonjumbolj183650pakuntana</v>
      </c>
      <c r="AB296" s="31" t="str">
        <f>_xlfn.IFNA(MATCH(GLOBAL[[#This Row],[POINTER]],Table6[NB BM_C_QTY+F],0),"")</f>
        <v/>
      </c>
      <c r="AC296" t="str">
        <f>_xlfn.IFNA(MATCH(GLOBAL[[#This Row],[POINTER]],Table5[CONCAT],0),"")</f>
        <v/>
      </c>
    </row>
    <row r="297" spans="1:31">
      <c r="A297" s="39" t="str">
        <f ca="1">IF(GLOBAL[[#This Row],[TT]]&lt;1,"",ROW()-2)</f>
        <v/>
      </c>
      <c r="B297" s="33" t="s">
        <v>4468</v>
      </c>
      <c r="C297" s="31">
        <v>0</v>
      </c>
      <c r="D297" s="31" t="s">
        <v>4458</v>
      </c>
      <c r="E297" s="39">
        <f ca="1">IF(GLOBAL[[#This Row],[b12]]="",GLOBAL[[#This Row],[a6]],GLOBAL[[#This Row],[b12]])</f>
        <v>0</v>
      </c>
      <c r="F297" s="40">
        <f>GLOBAL[[#This Row],[AWAL]]</f>
        <v>0</v>
      </c>
      <c r="G297" s="31"/>
      <c r="H297" s="31"/>
      <c r="I297" s="31" t="str">
        <f>IF(GLOBAL[[#This Row],[/MASUK]]="","",SUMIF(Table6[NB BM_C_QTY+F],GLOBAL[POINTER],Table6[C]))</f>
        <v/>
      </c>
      <c r="J297" s="102">
        <f>IF(GLOBAL[[#This Row],[//KELUAR]]="",0,-1*SUMIF(Table5[CONCAT],GLOBAL[POINTER],Table5[3]))</f>
        <v>0</v>
      </c>
      <c r="K297" s="39" t="str">
        <f>IF(GLOBAL[[#This Row],[b1]]="","",GLOBAL[[#This Row],[b1]]-GLOBAL[[#This Row],[a1]]-GLOBAL[[#This Row],[bkeluar1]])</f>
        <v/>
      </c>
      <c r="L297" s="39">
        <f>SUM(GLOBAL[[#This Row],[bmasuk1]:[c1]])</f>
        <v>0</v>
      </c>
      <c r="M297" s="40">
        <f>SUM(F297,L297)</f>
        <v>0</v>
      </c>
      <c r="N297" s="31"/>
      <c r="O297" s="39"/>
      <c r="P297" s="40">
        <f ca="1">SUM(INDIRECT(GLOBAL_VAR[TABLENAME]&amp;"[@a"&amp;$1:$1-1&amp;"]"),INDIRECT(GLOBAL_VAR[TABLENAME]&amp;"[@c"&amp;$1:$1-1&amp;"]"))</f>
        <v>0</v>
      </c>
      <c r="Q297" s="33"/>
      <c r="R297" s="41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0</v>
      </c>
      <c r="T297" s="33"/>
      <c r="U297" s="41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0</v>
      </c>
      <c r="W297" s="31"/>
      <c r="X297" s="39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0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balonkilap102220x5lkp220060lpguntana</v>
      </c>
      <c r="AB297" s="39" t="str">
        <f>_xlfn.IFNA(MATCH(GLOBAL[[#This Row],[POINTER]],Table6[NB BM_C_QTY+F],0),"")</f>
        <v/>
      </c>
      <c r="AC297" t="str">
        <f>_xlfn.IFNA(MATCH(GLOBAL[[#This Row],[POINTER]],Table5[CONCAT],0),"")</f>
        <v/>
      </c>
    </row>
    <row r="298" spans="1:31">
      <c r="A298" s="31">
        <f ca="1">IF(GLOBAL[[#This Row],[TT]]&lt;1,"",ROW()-2)</f>
        <v>296</v>
      </c>
      <c r="B298" s="33" t="s">
        <v>4459</v>
      </c>
      <c r="C298" s="31">
        <v>1</v>
      </c>
      <c r="D298" s="31" t="s">
        <v>4456</v>
      </c>
      <c r="E298" s="31">
        <f ca="1">IF(GLOBAL[[#This Row],[b12]]="",GLOBAL[[#This Row],[a6]],GLOBAL[[#This Row],[b12]])</f>
        <v>1</v>
      </c>
      <c r="F298" s="32">
        <f>GLOBAL[[#This Row],[AWAL]]</f>
        <v>1</v>
      </c>
      <c r="G298" s="31"/>
      <c r="H298" s="31"/>
      <c r="I298" s="31" t="str">
        <f>IF(GLOBAL[[#This Row],[/MASUK]]="","",SUMIF(Table6[NB BM_C_QTY+F],GLOBAL[POINTER],Table6[C]))</f>
        <v/>
      </c>
      <c r="J298" s="102">
        <f>IF(GLOBAL[[#This Row],[//KELUAR]]="",0,-1*SUMIF(Table5[CONCAT],GLOBAL[POINTER],Table5[3]))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>SUM(F298,L298)</f>
        <v>1</v>
      </c>
      <c r="N298" s="31"/>
      <c r="O298" s="31"/>
      <c r="P298" s="32">
        <f ca="1">SUM(INDIRECT(GLOBAL_VAR[TABLENAME]&amp;"[@a"&amp;$1:$1-1&amp;"]"),INDIRECT(GLOBAL_VAR[TABLENAME]&amp;"[@c"&amp;$1:$1-1&amp;"]"))</f>
        <v>1</v>
      </c>
      <c r="Q298" s="33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1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1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1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balonkilap123220x5lkp320050lpguntana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</row>
    <row r="299" spans="1:31">
      <c r="A299" s="31">
        <f ca="1">IF(GLOBAL[[#This Row],[TT]]&lt;1,"",ROW()-2)</f>
        <v>297</v>
      </c>
      <c r="B299" s="33" t="s">
        <v>4214</v>
      </c>
      <c r="C299" s="31">
        <v>1</v>
      </c>
      <c r="D299" s="31" t="s">
        <v>4215</v>
      </c>
      <c r="E299" s="31">
        <f ca="1">IF(GLOBAL[[#This Row],[b12]]="",GLOBAL[[#This Row],[a6]],GLOBAL[[#This Row],[b12]])</f>
        <v>1</v>
      </c>
      <c r="F299" s="32">
        <f>GLOBAL[[#This Row],[AWAL]]</f>
        <v>1</v>
      </c>
      <c r="G299" s="31"/>
      <c r="H299" s="31"/>
      <c r="I299" s="31" t="str">
        <f>IF(GLOBAL[[#This Row],[/MASUK]]="","",SUMIF(Table6[NB BM_C_QTY+F],GLOBAL[POINTER],Table6[C]))</f>
        <v/>
      </c>
      <c r="J299" s="102">
        <f>IF(GLOBAL[[#This Row],[//KELUAR]]="",0,-1*SUMIF(Table5[CONCAT],GLOBAL[POINTER],Table5[3]))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>SUM(F299,L299)</f>
        <v>1</v>
      </c>
      <c r="N299" s="31"/>
      <c r="O299" s="31"/>
      <c r="P299" s="32">
        <f ca="1">SUM(INDIRECT(GLOBAL_VAR[TABLENAME]&amp;"[@a"&amp;$1:$1-1&amp;"]"),INDIRECT(GLOBAL_VAR[TABLENAME]&amp;"[@c"&amp;$1:$1-1&amp;"]"))</f>
        <v>1</v>
      </c>
      <c r="Q299" s="33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1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1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1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299" s="31" t="str">
        <f>_xlfn.IFNA(MATCH(GLOBAL[[#This Row],[POINTER]],Table6[NB BM_C_QTY+F],0),"")</f>
        <v/>
      </c>
      <c r="AC299" t="str">
        <f>_xlfn.IFNA(MATCH(GLOBAL[[#This Row],[POINTER]],Table5[CONCAT],0),"")</f>
        <v/>
      </c>
    </row>
    <row r="300" spans="1:31">
      <c r="A300" s="31">
        <f ca="1">IF(GLOBAL[[#This Row],[TT]]&lt;1,"",ROW()-2)</f>
        <v>298</v>
      </c>
      <c r="B300" s="33" t="s">
        <v>4216</v>
      </c>
      <c r="C300" s="31">
        <v>1</v>
      </c>
      <c r="D300" s="31" t="s">
        <v>4215</v>
      </c>
      <c r="E300" s="31">
        <f ca="1">IF(GLOBAL[[#This Row],[b12]]="",GLOBAL[[#This Row],[a6]],GLOBAL[[#This Row],[b12]])</f>
        <v>1</v>
      </c>
      <c r="F300" s="32">
        <f>GLOBAL[[#This Row],[AWAL]]</f>
        <v>1</v>
      </c>
      <c r="G300" s="31"/>
      <c r="H300" s="31"/>
      <c r="I300" s="31" t="str">
        <f>IF(GLOBAL[[#This Row],[/MASUK]]="","",SUMIF(Table6[NB BM_C_QTY+F],GLOBAL[POINTER],Table6[C]))</f>
        <v/>
      </c>
      <c r="J300" s="102">
        <f>IF(GLOBAL[[#This Row],[//KELUAR]]="",0,-1*SUMIF(Table5[CONCAT],GLOBAL[POINTER],Table5[3]))</f>
        <v>0</v>
      </c>
      <c r="K300" s="31" t="str">
        <f>IF(GLOBAL[[#This Row],[b1]]="","",GLOBAL[[#This Row],[b1]]-GLOBAL[[#This Row],[a1]]-GLOBAL[[#This Row],[bkeluar1]])</f>
        <v/>
      </c>
      <c r="L300" s="31">
        <f>SUM(GLOBAL[[#This Row],[bmasuk1]:[c1]])</f>
        <v>0</v>
      </c>
      <c r="M300" s="32">
        <f>SUM(F300,L300)</f>
        <v>1</v>
      </c>
      <c r="N300" s="31"/>
      <c r="O300" s="31"/>
      <c r="P300" s="32">
        <f ca="1">SUM(INDIRECT(GLOBAL_VAR[TABLENAME]&amp;"[@a"&amp;$1:$1-1&amp;"]"),INDIRECT(GLOBAL_VAR[TABLENAME]&amp;"[@c"&amp;$1:$1-1&amp;"]"))</f>
        <v>1</v>
      </c>
      <c r="Q300" s="33"/>
      <c r="R300" s="33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1</v>
      </c>
      <c r="T300" s="33"/>
      <c r="U300" s="33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1</v>
      </c>
      <c r="W300" s="31"/>
      <c r="X300" s="31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1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300" s="31" t="str">
        <f>_xlfn.IFNA(MATCH(GLOBAL[[#This Row],[POINTER]],Table6[NB BM_C_QTY+F],0),"")</f>
        <v/>
      </c>
      <c r="AC300" t="str">
        <f>_xlfn.IFNA(MATCH(GLOBAL[[#This Row],[POINTER]],Table5[CONCAT],0),"")</f>
        <v/>
      </c>
    </row>
    <row r="301" spans="1:31">
      <c r="A301" s="31">
        <f ca="1">IF(GLOBAL[[#This Row],[TT]]&lt;1,"",ROW()-2)</f>
        <v>299</v>
      </c>
      <c r="B301" s="33" t="s">
        <v>358</v>
      </c>
      <c r="C301" s="31">
        <v>6</v>
      </c>
      <c r="D301" s="31" t="s">
        <v>15</v>
      </c>
      <c r="E301" s="31">
        <f ca="1">IF(GLOBAL[[#This Row],[b12]]="",GLOBAL[[#This Row],[a6]],GLOBAL[[#This Row],[b12]])</f>
        <v>6</v>
      </c>
      <c r="F301" s="32">
        <f>GLOBAL[[#This Row],[AWAL]]</f>
        <v>6</v>
      </c>
      <c r="G301" s="31"/>
      <c r="H301" s="31"/>
      <c r="I301" s="31" t="str">
        <f>IF(GLOBAL[[#This Row],[/MASUK]]="","",SUMIF(Table6[NB BM_C_QTY+F],GLOBAL[POINTER],Table6[C]))</f>
        <v/>
      </c>
      <c r="J301" s="102">
        <f>IF(GLOBAL[[#This Row],[//KELUAR]]="",0,-1*SUMIF(Table5[CONCAT],GLOBAL[POINTER],Table5[3]))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>SUM(F301,L301)</f>
        <v>6</v>
      </c>
      <c r="N301" s="31"/>
      <c r="O301" s="31"/>
      <c r="P301" s="32">
        <f ca="1">SUM(INDIRECT(GLOBAL_VAR[TABLENAME]&amp;"[@a"&amp;$1:$1-1&amp;"]"),INDIRECT(GLOBAL_VAR[TABLENAME]&amp;"[@c"&amp;$1:$1-1&amp;"]"))</f>
        <v>6</v>
      </c>
      <c r="Q301" s="33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6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6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6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</row>
    <row r="302" spans="1:31">
      <c r="A302" s="31">
        <f ca="1">IF(GLOBAL[[#This Row],[TT]]&lt;1,"",ROW()-2)</f>
        <v>300</v>
      </c>
      <c r="B302" s="33" t="s">
        <v>4460</v>
      </c>
      <c r="C302" s="31">
        <v>1</v>
      </c>
      <c r="D302" s="31" t="s">
        <v>4461</v>
      </c>
      <c r="E302" s="31">
        <f ca="1">IF(GLOBAL[[#This Row],[b12]]="",GLOBAL[[#This Row],[a6]],GLOBAL[[#This Row],[b12]])</f>
        <v>1</v>
      </c>
      <c r="F302" s="32">
        <f>GLOBAL[[#This Row],[AWAL]]</f>
        <v>1</v>
      </c>
      <c r="G302" s="31"/>
      <c r="H302" s="31"/>
      <c r="I302" s="31" t="str">
        <f>IF(GLOBAL[[#This Row],[/MASUK]]="","",SUMIF(Table6[NB BM_C_QTY+F],GLOBAL[POINTER],Table6[C]))</f>
        <v/>
      </c>
      <c r="J302" s="102">
        <f>IF(GLOBAL[[#This Row],[//KELUAR]]="",0,-1*SUMIF(Table5[CONCAT],GLOBAL[POINTER],Table5[3]))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>SUM(F302,L302)</f>
        <v>1</v>
      </c>
      <c r="N302" s="31"/>
      <c r="O302" s="31"/>
      <c r="P302" s="32">
        <f ca="1">SUM(INDIRECT(GLOBAL_VAR[TABLENAME]&amp;"[@a"&amp;$1:$1-1&amp;"]"),INDIRECT(GLOBAL_VAR[TABLENAME]&amp;"[@c"&amp;$1:$1-1&amp;"]"))</f>
        <v>1</v>
      </c>
      <c r="Q302" s="33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1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1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1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  <c r="AE302" s="72"/>
    </row>
    <row r="303" spans="1:31">
      <c r="A303" s="31" t="str">
        <f ca="1">IF(GLOBAL[[#This Row],[TT]]&lt;1,"",ROW()-2)</f>
        <v/>
      </c>
      <c r="B303" s="33" t="s">
        <v>4457</v>
      </c>
      <c r="C303" s="31">
        <v>0</v>
      </c>
      <c r="D303" s="31" t="s">
        <v>4458</v>
      </c>
      <c r="E303" s="31">
        <f ca="1">IF(GLOBAL[[#This Row],[b12]]="",GLOBAL[[#This Row],[a6]],GLOBAL[[#This Row],[b12]])</f>
        <v>0</v>
      </c>
      <c r="F303" s="32">
        <f>GLOBAL[[#This Row],[AWAL]]</f>
        <v>0</v>
      </c>
      <c r="G303" s="31"/>
      <c r="H303" s="31"/>
      <c r="I303" s="31" t="str">
        <f>IF(GLOBAL[[#This Row],[/MASUK]]="","",SUMIF(Table6[NB BM_C_QTY+F],GLOBAL[POINTER],Table6[C]))</f>
        <v/>
      </c>
      <c r="J303" s="102">
        <f>IF(GLOBAL[[#This Row],[//KELUAR]]="",0,-1*SUMIF(Table5[CONCAT],GLOBAL[POINTER],Table5[3]))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>SUM(F303,L303)</f>
        <v>0</v>
      </c>
      <c r="N303" s="31"/>
      <c r="O303" s="31"/>
      <c r="P303" s="32">
        <f ca="1">SUM(INDIRECT(GLOBAL_VAR[TABLENAME]&amp;"[@a"&amp;$1:$1-1&amp;"]"),INDIRECT(GLOBAL_VAR[TABLENAME]&amp;"[@c"&amp;$1:$1-1&amp;"]"))</f>
        <v>0</v>
      </c>
      <c r="Q303" s="33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0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0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0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balonmacaron1022lkm220060lpguntana</v>
      </c>
      <c r="AB303" s="31" t="str">
        <f>_xlfn.IFNA(MATCH(GLOBAL[[#This Row],[POINTER]],Table6[NB BM_C_QTY+F],0),"")</f>
        <v/>
      </c>
      <c r="AC303" t="str">
        <f>_xlfn.IFNA(MATCH(GLOBAL[[#This Row],[POINTER]],Table5[CONCAT],0),"")</f>
        <v/>
      </c>
    </row>
    <row r="304" spans="1:31">
      <c r="A304" s="31" t="str">
        <f ca="1">IF(GLOBAL[[#This Row],[TT]]&lt;1,"",ROW()-2)</f>
        <v/>
      </c>
      <c r="B304" s="33" t="s">
        <v>4455</v>
      </c>
      <c r="C304" s="31">
        <v>0</v>
      </c>
      <c r="D304" s="31" t="s">
        <v>4456</v>
      </c>
      <c r="E304" s="31">
        <f ca="1">IF(GLOBAL[[#This Row],[b12]]="",GLOBAL[[#This Row],[a6]],GLOBAL[[#This Row],[b12]])</f>
        <v>0</v>
      </c>
      <c r="F304" s="32">
        <f>GLOBAL[[#This Row],[AWAL]]</f>
        <v>0</v>
      </c>
      <c r="G304" s="31"/>
      <c r="H304" s="31"/>
      <c r="I304" s="31" t="str">
        <f>IF(GLOBAL[[#This Row],[/MASUK]]="","",SUMIF(Table6[NB BM_C_QTY+F],GLOBAL[POINTER],Table6[C]))</f>
        <v/>
      </c>
      <c r="J304" s="102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>SUM(F304,L304)</f>
        <v>0</v>
      </c>
      <c r="N304" s="31"/>
      <c r="O304" s="31"/>
      <c r="P304" s="32">
        <f ca="1">SUM(INDIRECT(GLOBAL_VAR[TABLENAME]&amp;"[@a"&amp;$1:$1-1&amp;"]"),INDIRECT(GLOBAL_VAR[TABLENAME]&amp;"[@c"&amp;$1:$1-1&amp;"]"))</f>
        <v>0</v>
      </c>
      <c r="Q304" s="33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0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0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0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balonmacaron122820x5lkm280050lpguntana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30">
      <c r="A305" s="31" t="str">
        <f ca="1">IF(GLOBAL[[#This Row],[TT]]&lt;1,"",ROW()-2)</f>
        <v/>
      </c>
      <c r="B305" s="33" t="s">
        <v>359</v>
      </c>
      <c r="C305" s="31">
        <v>0</v>
      </c>
      <c r="D305" s="31">
        <v>50</v>
      </c>
      <c r="E305" s="31">
        <f ca="1">IF(GLOBAL[[#This Row],[b12]]="",GLOBAL[[#This Row],[a6]],GLOBAL[[#This Row],[b12]])</f>
        <v>0</v>
      </c>
      <c r="F305" s="32">
        <f>GLOBAL[[#This Row],[AWAL]]</f>
        <v>0</v>
      </c>
      <c r="G305" s="31"/>
      <c r="H305" s="31"/>
      <c r="I305" s="31" t="str">
        <f>IF(GLOBAL[[#This Row],[/MASUK]]="","",SUMIF(Table6[NB BM_C_QTY+F],GLOBAL[POINTER],Table6[C]))</f>
        <v/>
      </c>
      <c r="J305" s="102">
        <f>IF(GLOBAL[[#This Row],[//KELUAR]]="",0,-1*SUMIF(Table5[CONCAT],GLOBAL[POINTER],Table5[3]))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>SUM(F305,L305)</f>
        <v>0</v>
      </c>
      <c r="N305" s="31"/>
      <c r="O305" s="31"/>
      <c r="P305" s="32">
        <f ca="1">SUM(INDIRECT(GLOBAL_VAR[TABLENAME]&amp;"[@a"&amp;$1:$1-1&amp;"]"),INDIRECT(GLOBAL_VAR[TABLENAME]&amp;"[@c"&amp;$1:$1-1&amp;"]"))</f>
        <v>0</v>
      </c>
      <c r="Q305" s="33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0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0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0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  <c r="AD305" s="29"/>
    </row>
    <row r="306" spans="1:30">
      <c r="A306" s="31" t="str">
        <f ca="1">IF(GLOBAL[[#This Row],[TT]]&lt;1,"",ROW()-2)</f>
        <v/>
      </c>
      <c r="B306" s="33" t="s">
        <v>360</v>
      </c>
      <c r="C306" s="31">
        <v>0</v>
      </c>
      <c r="D306" s="31" t="s">
        <v>59</v>
      </c>
      <c r="E306" s="31">
        <f ca="1">IF(GLOBAL[[#This Row],[b12]]="",GLOBAL[[#This Row],[a6]],GLOBAL[[#This Row],[b12]])</f>
        <v>0</v>
      </c>
      <c r="F306" s="32">
        <f>GLOBAL[[#This Row],[AWAL]]</f>
        <v>0</v>
      </c>
      <c r="G306" s="31"/>
      <c r="H306" s="31"/>
      <c r="I306" s="31" t="str">
        <f>IF(GLOBAL[[#This Row],[/MASUK]]="","",SUMIF(Table6[NB BM_C_QTY+F],GLOBAL[POINTER],Table6[C]))</f>
        <v/>
      </c>
      <c r="J306" s="102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>SUM(F306,L306)</f>
        <v>0</v>
      </c>
      <c r="N306" s="31"/>
      <c r="O306" s="31"/>
      <c r="P306" s="32">
        <f ca="1">SUM(INDIRECT(GLOBAL_VAR[TABLENAME]&amp;"[@a"&amp;$1:$1-1&amp;"]"),INDIRECT(GLOBAL_VAR[TABLENAME]&amp;"[@c"&amp;$1:$1-1&amp;"]"))</f>
        <v>0</v>
      </c>
      <c r="Q306" s="33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0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0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0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</row>
    <row r="307" spans="1:30">
      <c r="A307" s="31">
        <f ca="1">IF(GLOBAL[[#This Row],[TT]]&lt;1,"",ROW()-2)</f>
        <v>305</v>
      </c>
      <c r="B307" s="33" t="s">
        <v>2765</v>
      </c>
      <c r="C307" s="31">
        <v>2</v>
      </c>
      <c r="D307" s="31" t="s">
        <v>2166</v>
      </c>
      <c r="E307" s="31">
        <f ca="1">IF(GLOBAL[[#This Row],[b12]]="",GLOBAL[[#This Row],[a6]],GLOBAL[[#This Row],[b12]])</f>
        <v>2</v>
      </c>
      <c r="F307" s="32">
        <f>GLOBAL[[#This Row],[AWAL]]</f>
        <v>2</v>
      </c>
      <c r="G307" s="31"/>
      <c r="H307" s="31"/>
      <c r="I307" s="31" t="str">
        <f>IF(GLOBAL[[#This Row],[/MASUK]]="","",SUMIF(Table6[NB BM_C_QTY+F],GLOBAL[POINTER],Table6[C]))</f>
        <v/>
      </c>
      <c r="J307" s="102">
        <f>IF(GLOBAL[[#This Row],[//KELUAR]]="",0,-1*SUMIF(Table5[CONCAT],GLOBAL[POINTER],Table5[3]))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>SUM(F307,L307)</f>
        <v>2</v>
      </c>
      <c r="N307" s="31"/>
      <c r="O307" s="31"/>
      <c r="P307" s="32">
        <f ca="1">SUM(INDIRECT(GLOBAL_VAR[TABLENAME]&amp;"[@a"&amp;$1:$1-1&amp;"]"),INDIRECT(GLOBAL_VAR[TABLENAME]&amp;"[@c"&amp;$1:$1-1&amp;"]"))</f>
        <v>2</v>
      </c>
      <c r="Q307" s="33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2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2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2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30">
      <c r="A308" s="39">
        <f ca="1">IF(GLOBAL[[#This Row],[TT]]&lt;1,"",ROW()-2)</f>
        <v>306</v>
      </c>
      <c r="B308" s="33" t="s">
        <v>361</v>
      </c>
      <c r="C308" s="31">
        <v>37</v>
      </c>
      <c r="D308" s="31" t="s">
        <v>362</v>
      </c>
      <c r="E308" s="39">
        <f ca="1">IF(GLOBAL[[#This Row],[b12]]="",GLOBAL[[#This Row],[a6]],GLOBAL[[#This Row],[b12]])</f>
        <v>37</v>
      </c>
      <c r="F308" s="40">
        <f>GLOBAL[[#This Row],[AWAL]]</f>
        <v>37</v>
      </c>
      <c r="G308" s="31"/>
      <c r="H308" s="31"/>
      <c r="I308" s="31" t="str">
        <f>IF(GLOBAL[[#This Row],[/MASUK]]="","",SUMIF(Table6[NB BM_C_QTY+F],GLOBAL[POINTER],Table6[C]))</f>
        <v/>
      </c>
      <c r="J308" s="102">
        <f>IF(GLOBAL[[#This Row],[//KELUAR]]="",0,-1*SUMIF(Table5[CONCAT],GLOBAL[POINTER],Table5[3]))</f>
        <v>0</v>
      </c>
      <c r="K308" s="39" t="str">
        <f>IF(GLOBAL[[#This Row],[b1]]="","",GLOBAL[[#This Row],[b1]]-GLOBAL[[#This Row],[a1]]-GLOBAL[[#This Row],[bkeluar1]])</f>
        <v/>
      </c>
      <c r="L308" s="39">
        <f>SUM(GLOBAL[[#This Row],[bmasuk1]:[c1]])</f>
        <v>0</v>
      </c>
      <c r="M308" s="40">
        <f>SUM(F308,L308)</f>
        <v>37</v>
      </c>
      <c r="N308" s="31"/>
      <c r="O308" s="39"/>
      <c r="P308" s="40">
        <f ca="1">SUM(INDIRECT(GLOBAL_VAR[TABLENAME]&amp;"[@a"&amp;$1:$1-1&amp;"]"),INDIRECT(GLOBAL_VAR[TABLENAME]&amp;"[@c"&amp;$1:$1-1&amp;"]"))</f>
        <v>37</v>
      </c>
      <c r="Q308" s="33"/>
      <c r="R308" s="41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37</v>
      </c>
      <c r="T308" s="33"/>
      <c r="U308" s="41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37</v>
      </c>
      <c r="W308" s="31"/>
      <c r="X308" s="39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37</v>
      </c>
      <c r="Z308" s="29"/>
      <c r="AA30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308" s="39" t="str">
        <f>_xlfn.IFNA(MATCH(GLOBAL[[#This Row],[POINTER]],Table6[NB BM_C_QTY+F],0),"")</f>
        <v/>
      </c>
      <c r="AC308" s="29" t="str">
        <f>_xlfn.IFNA(MATCH(GLOBAL[[#This Row],[POINTER]],Table5[CONCAT],0),"")</f>
        <v/>
      </c>
      <c r="AD308" s="29"/>
    </row>
    <row r="309" spans="1:30">
      <c r="A309" s="39">
        <f ca="1">IF(GLOBAL[[#This Row],[TT]]&lt;1,"",ROW()-2)</f>
        <v>307</v>
      </c>
      <c r="B309" s="33" t="s">
        <v>363</v>
      </c>
      <c r="C309" s="31">
        <v>4</v>
      </c>
      <c r="D309" s="31" t="s">
        <v>364</v>
      </c>
      <c r="E309" s="39">
        <f ca="1">IF(GLOBAL[[#This Row],[b12]]="",GLOBAL[[#This Row],[a6]],GLOBAL[[#This Row],[b12]])</f>
        <v>4</v>
      </c>
      <c r="F309" s="40">
        <f>GLOBAL[[#This Row],[AWAL]]</f>
        <v>4</v>
      </c>
      <c r="G309" s="31"/>
      <c r="H309" s="31"/>
      <c r="I309" s="31" t="str">
        <f>IF(GLOBAL[[#This Row],[/MASUK]]="","",SUMIF(Table6[NB BM_C_QTY+F],GLOBAL[POINTER],Table6[C]))</f>
        <v/>
      </c>
      <c r="J309" s="102">
        <f>IF(GLOBAL[[#This Row],[//KELUAR]]="",0,-1*SUMIF(Table5[CONCAT],GLOBAL[POINTER],Table5[3]))</f>
        <v>0</v>
      </c>
      <c r="K309" s="39" t="str">
        <f>IF(GLOBAL[[#This Row],[b1]]="","",GLOBAL[[#This Row],[b1]]-GLOBAL[[#This Row],[a1]]-GLOBAL[[#This Row],[bkeluar1]])</f>
        <v/>
      </c>
      <c r="L309" s="39">
        <f>SUM(GLOBAL[[#This Row],[bmasuk1]:[c1]])</f>
        <v>0</v>
      </c>
      <c r="M309" s="40">
        <f>SUM(F309,L309)</f>
        <v>4</v>
      </c>
      <c r="N309" s="31"/>
      <c r="O309" s="39"/>
      <c r="P309" s="40">
        <f ca="1">SUM(INDIRECT(GLOBAL_VAR[TABLENAME]&amp;"[@a"&amp;$1:$1-1&amp;"]"),INDIRECT(GLOBAL_VAR[TABLENAME]&amp;"[@c"&amp;$1:$1-1&amp;"]"))</f>
        <v>4</v>
      </c>
      <c r="Q309" s="33"/>
      <c r="R309" s="41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4</v>
      </c>
      <c r="T309" s="33"/>
      <c r="U309" s="41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4</v>
      </c>
      <c r="W309" s="31"/>
      <c r="X309" s="39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4</v>
      </c>
      <c r="Z309" s="29"/>
      <c r="AA30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309" s="39" t="str">
        <f>_xlfn.IFNA(MATCH(GLOBAL[[#This Row],[POINTER]],Table6[NB BM_C_QTY+F],0),"")</f>
        <v/>
      </c>
      <c r="AC309" s="29" t="str">
        <f>_xlfn.IFNA(MATCH(GLOBAL[[#This Row],[POINTER]],Table5[CONCAT],0),"")</f>
        <v/>
      </c>
      <c r="AD309" s="29"/>
    </row>
    <row r="310" spans="1:30">
      <c r="A310" s="39">
        <f ca="1">IF(GLOBAL[[#This Row],[TT]]&lt;1,"",ROW()-2)</f>
        <v>308</v>
      </c>
      <c r="B310" s="33" t="s">
        <v>4451</v>
      </c>
      <c r="C310" s="31">
        <v>2</v>
      </c>
      <c r="D310" s="31" t="s">
        <v>4452</v>
      </c>
      <c r="E310" s="39">
        <f ca="1">IF(GLOBAL[[#This Row],[b12]]="",GLOBAL[[#This Row],[a6]],GLOBAL[[#This Row],[b12]])</f>
        <v>2</v>
      </c>
      <c r="F310" s="40">
        <f>GLOBAL[[#This Row],[AWAL]]</f>
        <v>2</v>
      </c>
      <c r="G310" s="31"/>
      <c r="H310" s="31"/>
      <c r="I310" s="31" t="str">
        <f>IF(GLOBAL[[#This Row],[/MASUK]]="","",SUMIF(Table6[NB BM_C_QTY+F],GLOBAL[POINTER],Table6[C]))</f>
        <v/>
      </c>
      <c r="J310" s="102">
        <f>IF(GLOBAL[[#This Row],[//KELUAR]]="",0,-1*SUMIF(Table5[CONCAT],GLOBAL[POINTER],Table5[3]))</f>
        <v>0</v>
      </c>
      <c r="K310" s="39" t="str">
        <f>IF(GLOBAL[[#This Row],[b1]]="","",GLOBAL[[#This Row],[b1]]-GLOBAL[[#This Row],[a1]]-GLOBAL[[#This Row],[bkeluar1]])</f>
        <v/>
      </c>
      <c r="L310" s="39">
        <f>SUM(GLOBAL[[#This Row],[bmasuk1]:[c1]])</f>
        <v>0</v>
      </c>
      <c r="M310" s="40">
        <f>SUM(F310,L310)</f>
        <v>2</v>
      </c>
      <c r="N310" s="31"/>
      <c r="O310" s="39"/>
      <c r="P310" s="40">
        <f ca="1">SUM(INDIRECT(GLOBAL_VAR[TABLENAME]&amp;"[@a"&amp;$1:$1-1&amp;"]"),INDIRECT(GLOBAL_VAR[TABLENAME]&amp;"[@c"&amp;$1:$1-1&amp;"]"))</f>
        <v>2</v>
      </c>
      <c r="Q310" s="33"/>
      <c r="R310" s="41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2</v>
      </c>
      <c r="T310" s="33"/>
      <c r="U310" s="41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2</v>
      </c>
      <c r="W310" s="31"/>
      <c r="X310" s="39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2</v>
      </c>
      <c r="Z310" s="29"/>
      <c r="AA31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310" s="39" t="str">
        <f>_xlfn.IFNA(MATCH(GLOBAL[[#This Row],[POINTER]],Table6[NB BM_C_QTY+F],0),"")</f>
        <v/>
      </c>
      <c r="AC310" s="29" t="str">
        <f>_xlfn.IFNA(MATCH(GLOBAL[[#This Row],[POINTER]],Table5[CONCAT],0),"")</f>
        <v/>
      </c>
      <c r="AD310" s="29"/>
    </row>
    <row r="311" spans="1:30">
      <c r="A311" s="39" t="str">
        <f ca="1">IF(GLOBAL[[#This Row],[TT]]&lt;1,"",ROW()-2)</f>
        <v/>
      </c>
      <c r="B311" s="33" t="s">
        <v>3651</v>
      </c>
      <c r="C311" s="31">
        <v>0</v>
      </c>
      <c r="D311" s="31">
        <v>50</v>
      </c>
      <c r="E311" s="39">
        <f ca="1">IF(GLOBAL[[#This Row],[b12]]="",GLOBAL[[#This Row],[a6]],GLOBAL[[#This Row],[b12]])</f>
        <v>0</v>
      </c>
      <c r="F311" s="40">
        <f>GLOBAL[[#This Row],[AWAL]]</f>
        <v>0</v>
      </c>
      <c r="G311" s="31"/>
      <c r="H311" s="31"/>
      <c r="I311" s="31" t="str">
        <f>IF(GLOBAL[[#This Row],[/MASUK]]="","",SUMIF(Table6[NB BM_C_QTY+F],GLOBAL[POINTER],Table6[C]))</f>
        <v/>
      </c>
      <c r="J311" s="102">
        <f>IF(GLOBAL[[#This Row],[//KELUAR]]="",0,-1*SUMIF(Table5[CONCAT],GLOBAL[POINTER],Table5[3]))</f>
        <v>0</v>
      </c>
      <c r="K311" s="39" t="str">
        <f>IF(GLOBAL[[#This Row],[b1]]="","",GLOBAL[[#This Row],[b1]]-GLOBAL[[#This Row],[a1]]-GLOBAL[[#This Row],[bkeluar1]])</f>
        <v/>
      </c>
      <c r="L311" s="39">
        <f>SUM(GLOBAL[[#This Row],[bmasuk1]:[c1]])</f>
        <v>0</v>
      </c>
      <c r="M311" s="40">
        <f>SUM(F311,L311)</f>
        <v>0</v>
      </c>
      <c r="N311" s="31"/>
      <c r="O311" s="39"/>
      <c r="P311" s="40">
        <f ca="1">SUM(INDIRECT(GLOBAL_VAR[TABLENAME]&amp;"[@a"&amp;$1:$1-1&amp;"]"),INDIRECT(GLOBAL_VAR[TABLENAME]&amp;"[@c"&amp;$1:$1-1&amp;"]"))</f>
        <v>0</v>
      </c>
      <c r="Q311" s="33"/>
      <c r="R311" s="41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0</v>
      </c>
      <c r="T311" s="33"/>
      <c r="U311" s="41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0</v>
      </c>
      <c r="W311" s="31"/>
      <c r="X311" s="39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0</v>
      </c>
      <c r="Z311" s="29"/>
      <c r="AA31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311" s="39" t="str">
        <f>_xlfn.IFNA(MATCH(GLOBAL[[#This Row],[POINTER]],Table6[NB BM_C_QTY+F],0),"")</f>
        <v/>
      </c>
      <c r="AC311" s="29" t="str">
        <f>_xlfn.IFNA(MATCH(GLOBAL[[#This Row],[POINTER]],Table5[CONCAT],0),"")</f>
        <v/>
      </c>
    </row>
    <row r="312" spans="1:30">
      <c r="A312" s="39">
        <f ca="1">IF(GLOBAL[[#This Row],[TT]]&lt;1,"",ROW()-2)</f>
        <v>310</v>
      </c>
      <c r="B312" s="33" t="s">
        <v>365</v>
      </c>
      <c r="C312" s="31">
        <v>8</v>
      </c>
      <c r="D312" s="31" t="s">
        <v>366</v>
      </c>
      <c r="E312" s="39">
        <f ca="1">IF(GLOBAL[[#This Row],[b12]]="",GLOBAL[[#This Row],[a6]],GLOBAL[[#This Row],[b12]])</f>
        <v>8</v>
      </c>
      <c r="F312" s="40">
        <f>GLOBAL[[#This Row],[AWAL]]</f>
        <v>8</v>
      </c>
      <c r="G312" s="31"/>
      <c r="H312" s="31"/>
      <c r="I312" s="31" t="str">
        <f>IF(GLOBAL[[#This Row],[/MASUK]]="","",SUMIF(Table6[NB BM_C_QTY+F],GLOBAL[POINTER],Table6[C]))</f>
        <v/>
      </c>
      <c r="J312" s="102">
        <f>IF(GLOBAL[[#This Row],[//KELUAR]]="",0,-1*SUMIF(Table5[CONCAT],GLOBAL[POINTER],Table5[3]))</f>
        <v>0</v>
      </c>
      <c r="K312" s="39" t="str">
        <f>IF(GLOBAL[[#This Row],[b1]]="","",GLOBAL[[#This Row],[b1]]-GLOBAL[[#This Row],[a1]]-GLOBAL[[#This Row],[bkeluar1]])</f>
        <v/>
      </c>
      <c r="L312" s="39">
        <f>SUM(GLOBAL[[#This Row],[bmasuk1]:[c1]])</f>
        <v>0</v>
      </c>
      <c r="M312" s="40">
        <f>SUM(F312,L312)</f>
        <v>8</v>
      </c>
      <c r="N312" s="31"/>
      <c r="O312" s="39"/>
      <c r="P312" s="40">
        <f ca="1">SUM(INDIRECT(GLOBAL_VAR[TABLENAME]&amp;"[@a"&amp;$1:$1-1&amp;"]"),INDIRECT(GLOBAL_VAR[TABLENAME]&amp;"[@c"&amp;$1:$1-1&amp;"]"))</f>
        <v>8</v>
      </c>
      <c r="Q312" s="33"/>
      <c r="R312" s="41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8</v>
      </c>
      <c r="T312" s="33"/>
      <c r="U312" s="41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8</v>
      </c>
      <c r="W312" s="31"/>
      <c r="X312" s="39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8</v>
      </c>
      <c r="Z312" s="29"/>
      <c r="AA3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312" s="39" t="str">
        <f>_xlfn.IFNA(MATCH(GLOBAL[[#This Row],[POINTER]],Table6[NB BM_C_QTY+F],0),"")</f>
        <v/>
      </c>
      <c r="AC312" s="29" t="str">
        <f>_xlfn.IFNA(MATCH(GLOBAL[[#This Row],[POINTER]],Table5[CONCAT],0),"")</f>
        <v/>
      </c>
      <c r="AD312" s="29"/>
    </row>
    <row r="313" spans="1:30">
      <c r="A313" s="39">
        <f ca="1">IF(GLOBAL[[#This Row],[TT]]&lt;1,"",ROW()-2)</f>
        <v>311</v>
      </c>
      <c r="B313" s="33" t="s">
        <v>368</v>
      </c>
      <c r="C313" s="31">
        <v>1</v>
      </c>
      <c r="D313" s="31" t="s">
        <v>366</v>
      </c>
      <c r="E313" s="39">
        <f ca="1">IF(GLOBAL[[#This Row],[b12]]="",GLOBAL[[#This Row],[a6]],GLOBAL[[#This Row],[b12]])</f>
        <v>1</v>
      </c>
      <c r="F313" s="40">
        <f>GLOBAL[[#This Row],[AWAL]]</f>
        <v>1</v>
      </c>
      <c r="G313" s="31"/>
      <c r="H313" s="31"/>
      <c r="I313" s="31" t="str">
        <f>IF(GLOBAL[[#This Row],[/MASUK]]="","",SUMIF(Table6[NB BM_C_QTY+F],GLOBAL[POINTER],Table6[C]))</f>
        <v/>
      </c>
      <c r="J313" s="102">
        <f>IF(GLOBAL[[#This Row],[//KELUAR]]="",0,-1*SUMIF(Table5[CONCAT],GLOBAL[POINTER],Table5[3]))</f>
        <v>0</v>
      </c>
      <c r="K313" s="39" t="str">
        <f>IF(GLOBAL[[#This Row],[b1]]="","",GLOBAL[[#This Row],[b1]]-GLOBAL[[#This Row],[a1]]-GLOBAL[[#This Row],[bkeluar1]])</f>
        <v/>
      </c>
      <c r="L313" s="39">
        <f>SUM(GLOBAL[[#This Row],[bmasuk1]:[c1]])</f>
        <v>0</v>
      </c>
      <c r="M313" s="40">
        <f>SUM(F313,L313)</f>
        <v>1</v>
      </c>
      <c r="N313" s="31"/>
      <c r="O313" s="39"/>
      <c r="P313" s="40">
        <f ca="1">SUM(INDIRECT(GLOBAL_VAR[TABLENAME]&amp;"[@a"&amp;$1:$1-1&amp;"]"),INDIRECT(GLOBAL_VAR[TABLENAME]&amp;"[@c"&amp;$1:$1-1&amp;"]"))</f>
        <v>1</v>
      </c>
      <c r="Q313" s="33"/>
      <c r="R313" s="41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1</v>
      </c>
      <c r="T313" s="33"/>
      <c r="U313" s="41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1</v>
      </c>
      <c r="W313" s="31"/>
      <c r="X313" s="39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1</v>
      </c>
      <c r="Z313" s="29"/>
      <c r="AA3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313" s="39" t="str">
        <f>_xlfn.IFNA(MATCH(GLOBAL[[#This Row],[POINTER]],Table6[NB BM_C_QTY+F],0),"")</f>
        <v/>
      </c>
      <c r="AC313" s="29" t="str">
        <f>_xlfn.IFNA(MATCH(GLOBAL[[#This Row],[POINTER]],Table5[CONCAT],0),"")</f>
        <v/>
      </c>
      <c r="AD313" s="29"/>
    </row>
    <row r="314" spans="1:30">
      <c r="A314" s="39">
        <f ca="1">IF(GLOBAL[[#This Row],[TT]]&lt;1,"",ROW()-2)</f>
        <v>312</v>
      </c>
      <c r="B314" s="33" t="s">
        <v>369</v>
      </c>
      <c r="C314" s="31">
        <v>2</v>
      </c>
      <c r="D314" s="31" t="s">
        <v>109</v>
      </c>
      <c r="E314" s="39">
        <f ca="1">IF(GLOBAL[[#This Row],[b12]]="",GLOBAL[[#This Row],[a6]],GLOBAL[[#This Row],[b12]])</f>
        <v>2</v>
      </c>
      <c r="F314" s="40">
        <f>GLOBAL[[#This Row],[AWAL]]</f>
        <v>2</v>
      </c>
      <c r="G314" s="31"/>
      <c r="H314" s="31"/>
      <c r="I314" s="31" t="str">
        <f>IF(GLOBAL[[#This Row],[/MASUK]]="","",SUMIF(Table6[NB BM_C_QTY+F],GLOBAL[POINTER],Table6[C]))</f>
        <v/>
      </c>
      <c r="J314" s="102">
        <f>IF(GLOBAL[[#This Row],[//KELUAR]]="",0,-1*SUMIF(Table5[CONCAT],GLOBAL[POINTER],Table5[3]))</f>
        <v>0</v>
      </c>
      <c r="K314" s="39" t="str">
        <f>IF(GLOBAL[[#This Row],[b1]]="","",GLOBAL[[#This Row],[b1]]-GLOBAL[[#This Row],[a1]]-GLOBAL[[#This Row],[bkeluar1]])</f>
        <v/>
      </c>
      <c r="L314" s="39">
        <f>SUM(GLOBAL[[#This Row],[bmasuk1]:[c1]])</f>
        <v>0</v>
      </c>
      <c r="M314" s="40">
        <f>SUM(F314,L314)</f>
        <v>2</v>
      </c>
      <c r="N314" s="31"/>
      <c r="O314" s="39"/>
      <c r="P314" s="40">
        <f ca="1">SUM(INDIRECT(GLOBAL_VAR[TABLENAME]&amp;"[@a"&amp;$1:$1-1&amp;"]"),INDIRECT(GLOBAL_VAR[TABLENAME]&amp;"[@c"&amp;$1:$1-1&amp;"]"))</f>
        <v>2</v>
      </c>
      <c r="Q314" s="33"/>
      <c r="R314" s="41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2</v>
      </c>
      <c r="T314" s="33"/>
      <c r="U314" s="41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2</v>
      </c>
      <c r="W314" s="31"/>
      <c r="X314" s="39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2</v>
      </c>
      <c r="Z314" s="29"/>
      <c r="AA31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314" s="39" t="str">
        <f>_xlfn.IFNA(MATCH(GLOBAL[[#This Row],[POINTER]],Table6[NB BM_C_QTY+F],0),"")</f>
        <v/>
      </c>
      <c r="AC314" s="29" t="str">
        <f>_xlfn.IFNA(MATCH(GLOBAL[[#This Row],[POINTER]],Table5[CONCAT],0),"")</f>
        <v/>
      </c>
      <c r="AD314" s="29"/>
    </row>
    <row r="315" spans="1:30">
      <c r="A315" s="39">
        <f ca="1">IF(GLOBAL[[#This Row],[TT]]&lt;1,"",ROW()-2)</f>
        <v>313</v>
      </c>
      <c r="B315" s="33" t="s">
        <v>370</v>
      </c>
      <c r="C315" s="31">
        <v>2</v>
      </c>
      <c r="D315" s="31" t="s">
        <v>158</v>
      </c>
      <c r="E315" s="39">
        <f ca="1">IF(GLOBAL[[#This Row],[b12]]="",GLOBAL[[#This Row],[a6]],GLOBAL[[#This Row],[b12]])</f>
        <v>2</v>
      </c>
      <c r="F315" s="40">
        <f>GLOBAL[[#This Row],[AWAL]]</f>
        <v>2</v>
      </c>
      <c r="G315" s="31"/>
      <c r="H315" s="31"/>
      <c r="I315" s="31" t="str">
        <f>IF(GLOBAL[[#This Row],[/MASUK]]="","",SUMIF(Table6[NB BM_C_QTY+F],GLOBAL[POINTER],Table6[C]))</f>
        <v/>
      </c>
      <c r="J315" s="102">
        <f>IF(GLOBAL[[#This Row],[//KELUAR]]="",0,-1*SUMIF(Table5[CONCAT],GLOBAL[POINTER],Table5[3]))</f>
        <v>0</v>
      </c>
      <c r="K315" s="39" t="str">
        <f>IF(GLOBAL[[#This Row],[b1]]="","",GLOBAL[[#This Row],[b1]]-GLOBAL[[#This Row],[a1]]-GLOBAL[[#This Row],[bkeluar1]])</f>
        <v/>
      </c>
      <c r="L315" s="39">
        <f>SUM(GLOBAL[[#This Row],[bmasuk1]:[c1]])</f>
        <v>0</v>
      </c>
      <c r="M315" s="40">
        <f>SUM(F315,L315)</f>
        <v>2</v>
      </c>
      <c r="N315" s="31"/>
      <c r="O315" s="39"/>
      <c r="P315" s="40">
        <f ca="1">SUM(INDIRECT(GLOBAL_VAR[TABLENAME]&amp;"[@a"&amp;$1:$1-1&amp;"]"),INDIRECT(GLOBAL_VAR[TABLENAME]&amp;"[@c"&amp;$1:$1-1&amp;"]"))</f>
        <v>2</v>
      </c>
      <c r="Q315" s="33"/>
      <c r="R315" s="41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2</v>
      </c>
      <c r="T315" s="33"/>
      <c r="U315" s="41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2</v>
      </c>
      <c r="W315" s="31"/>
      <c r="X315" s="39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2</v>
      </c>
      <c r="Z315" s="29"/>
      <c r="AA3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315" s="39" t="str">
        <f>_xlfn.IFNA(MATCH(GLOBAL[[#This Row],[POINTER]],Table6[NB BM_C_QTY+F],0),"")</f>
        <v/>
      </c>
      <c r="AC315" s="29" t="str">
        <f>_xlfn.IFNA(MATCH(GLOBAL[[#This Row],[POINTER]],Table5[CONCAT],0),"")</f>
        <v/>
      </c>
      <c r="AD315" s="29"/>
    </row>
    <row r="316" spans="1:30">
      <c r="A316" s="39">
        <f ca="1">IF(GLOBAL[[#This Row],[TT]]&lt;1,"",ROW()-2)</f>
        <v>314</v>
      </c>
      <c r="B316" s="33" t="s">
        <v>371</v>
      </c>
      <c r="C316" s="31">
        <v>1</v>
      </c>
      <c r="D316" s="31" t="s">
        <v>133</v>
      </c>
      <c r="E316" s="39">
        <f ca="1">IF(GLOBAL[[#This Row],[b12]]="",GLOBAL[[#This Row],[a6]],GLOBAL[[#This Row],[b12]])</f>
        <v>1</v>
      </c>
      <c r="F316" s="40">
        <f>GLOBAL[[#This Row],[AWAL]]</f>
        <v>1</v>
      </c>
      <c r="G316" s="31"/>
      <c r="H316" s="31"/>
      <c r="I316" s="31" t="str">
        <f>IF(GLOBAL[[#This Row],[/MASUK]]="","",SUMIF(Table6[NB BM_C_QTY+F],GLOBAL[POINTER],Table6[C]))</f>
        <v/>
      </c>
      <c r="J316" s="102">
        <f>IF(GLOBAL[[#This Row],[//KELUAR]]="",0,-1*SUMIF(Table5[CONCAT],GLOBAL[POINTER],Table5[3]))</f>
        <v>0</v>
      </c>
      <c r="K316" s="39" t="str">
        <f>IF(GLOBAL[[#This Row],[b1]]="","",GLOBAL[[#This Row],[b1]]-GLOBAL[[#This Row],[a1]]-GLOBAL[[#This Row],[bkeluar1]])</f>
        <v/>
      </c>
      <c r="L316" s="39">
        <f>SUM(GLOBAL[[#This Row],[bmasuk1]:[c1]])</f>
        <v>0</v>
      </c>
      <c r="M316" s="40">
        <f>SUM(F316,L316)</f>
        <v>1</v>
      </c>
      <c r="N316" s="31"/>
      <c r="O316" s="39"/>
      <c r="P316" s="40">
        <f ca="1">SUM(INDIRECT(GLOBAL_VAR[TABLENAME]&amp;"[@a"&amp;$1:$1-1&amp;"]"),INDIRECT(GLOBAL_VAR[TABLENAME]&amp;"[@c"&amp;$1:$1-1&amp;"]"))</f>
        <v>1</v>
      </c>
      <c r="Q316" s="33"/>
      <c r="R316" s="41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1</v>
      </c>
      <c r="T316" s="33"/>
      <c r="U316" s="41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1</v>
      </c>
      <c r="W316" s="31"/>
      <c r="X316" s="39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1</v>
      </c>
      <c r="Z316" s="29"/>
      <c r="AA31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316" s="39" t="str">
        <f>_xlfn.IFNA(MATCH(GLOBAL[[#This Row],[POINTER]],Table6[NB BM_C_QTY+F],0),"")</f>
        <v/>
      </c>
      <c r="AC316" s="29" t="str">
        <f>_xlfn.IFNA(MATCH(GLOBAL[[#This Row],[POINTER]],Table5[CONCAT],0),"")</f>
        <v/>
      </c>
      <c r="AD316" s="29"/>
    </row>
    <row r="317" spans="1:30">
      <c r="A317" s="39">
        <f ca="1">IF(GLOBAL[[#This Row],[TT]]&lt;1,"",ROW()-2)</f>
        <v>315</v>
      </c>
      <c r="B317" s="33" t="s">
        <v>2318</v>
      </c>
      <c r="C317" s="31">
        <v>35</v>
      </c>
      <c r="D317" s="31" t="s">
        <v>2319</v>
      </c>
      <c r="E317" s="39">
        <f ca="1">IF(GLOBAL[[#This Row],[b12]]="",GLOBAL[[#This Row],[a6]],GLOBAL[[#This Row],[b12]])</f>
        <v>35</v>
      </c>
      <c r="F317" s="40">
        <f>GLOBAL[[#This Row],[AWAL]]</f>
        <v>35</v>
      </c>
      <c r="G317" s="31"/>
      <c r="H317" s="31"/>
      <c r="I317" s="31" t="str">
        <f>IF(GLOBAL[[#This Row],[/MASUK]]="","",SUMIF(Table6[NB BM_C_QTY+F],GLOBAL[POINTER],Table6[C]))</f>
        <v/>
      </c>
      <c r="J317" s="102">
        <f>IF(GLOBAL[[#This Row],[//KELUAR]]="",0,-1*SUMIF(Table5[CONCAT],GLOBAL[POINTER],Table5[3]))</f>
        <v>0</v>
      </c>
      <c r="K317" s="39" t="str">
        <f>IF(GLOBAL[[#This Row],[b1]]="","",GLOBAL[[#This Row],[b1]]-GLOBAL[[#This Row],[a1]]-GLOBAL[[#This Row],[bkeluar1]])</f>
        <v/>
      </c>
      <c r="L317" s="39">
        <f>SUM(GLOBAL[[#This Row],[bmasuk1]:[c1]])</f>
        <v>0</v>
      </c>
      <c r="M317" s="40">
        <f>SUM(F317,L317)</f>
        <v>35</v>
      </c>
      <c r="N317" s="31"/>
      <c r="O317" s="39"/>
      <c r="P317" s="40">
        <f ca="1">SUM(INDIRECT(GLOBAL_VAR[TABLENAME]&amp;"[@a"&amp;$1:$1-1&amp;"]"),INDIRECT(GLOBAL_VAR[TABLENAME]&amp;"[@c"&amp;$1:$1-1&amp;"]"))</f>
        <v>35</v>
      </c>
      <c r="Q317" s="33"/>
      <c r="R317" s="41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35</v>
      </c>
      <c r="T317" s="33"/>
      <c r="U317" s="41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35</v>
      </c>
      <c r="W317" s="31"/>
      <c r="X317" s="39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35</v>
      </c>
      <c r="Z317" s="29"/>
      <c r="AA3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317" s="39" t="str">
        <f>_xlfn.IFNA(MATCH(GLOBAL[[#This Row],[POINTER]],Table6[NB BM_C_QTY+F],0),"")</f>
        <v/>
      </c>
      <c r="AC317" s="29" t="str">
        <f>_xlfn.IFNA(MATCH(GLOBAL[[#This Row],[POINTER]],Table5[CONCAT],0),"")</f>
        <v/>
      </c>
      <c r="AD317" s="29"/>
    </row>
    <row r="318" spans="1:30">
      <c r="A318" s="39">
        <f ca="1">IF(GLOBAL[[#This Row],[TT]]&lt;1,"",ROW()-2)</f>
        <v>316</v>
      </c>
      <c r="B318" s="33" t="s">
        <v>2320</v>
      </c>
      <c r="C318" s="31">
        <v>29</v>
      </c>
      <c r="D318" s="31" t="s">
        <v>2317</v>
      </c>
      <c r="E318" s="39">
        <f ca="1">IF(GLOBAL[[#This Row],[b12]]="",GLOBAL[[#This Row],[a6]],GLOBAL[[#This Row],[b12]])</f>
        <v>29</v>
      </c>
      <c r="F318" s="40">
        <f>GLOBAL[[#This Row],[AWAL]]</f>
        <v>29</v>
      </c>
      <c r="G318" s="31"/>
      <c r="H318" s="31"/>
      <c r="I318" s="31" t="str">
        <f>IF(GLOBAL[[#This Row],[/MASUK]]="","",SUMIF(Table6[NB BM_C_QTY+F],GLOBAL[POINTER],Table6[C]))</f>
        <v/>
      </c>
      <c r="J318" s="102">
        <f>IF(GLOBAL[[#This Row],[//KELUAR]]="",0,-1*SUMIF(Table5[CONCAT],GLOBAL[POINTER],Table5[3]))</f>
        <v>0</v>
      </c>
      <c r="K318" s="39" t="str">
        <f>IF(GLOBAL[[#This Row],[b1]]="","",GLOBAL[[#This Row],[b1]]-GLOBAL[[#This Row],[a1]]-GLOBAL[[#This Row],[bkeluar1]])</f>
        <v/>
      </c>
      <c r="L318" s="39">
        <f>SUM(GLOBAL[[#This Row],[bmasuk1]:[c1]])</f>
        <v>0</v>
      </c>
      <c r="M318" s="40">
        <f>SUM(F318,L318)</f>
        <v>29</v>
      </c>
      <c r="N318" s="31"/>
      <c r="O318" s="39"/>
      <c r="P318" s="40">
        <f ca="1">SUM(INDIRECT(GLOBAL_VAR[TABLENAME]&amp;"[@a"&amp;$1:$1-1&amp;"]"),INDIRECT(GLOBAL_VAR[TABLENAME]&amp;"[@c"&amp;$1:$1-1&amp;"]"))</f>
        <v>29</v>
      </c>
      <c r="Q318" s="33"/>
      <c r="R318" s="41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29</v>
      </c>
      <c r="T318" s="33"/>
      <c r="U318" s="41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29</v>
      </c>
      <c r="W318" s="31"/>
      <c r="X318" s="39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29</v>
      </c>
      <c r="Z318" s="29"/>
      <c r="AA31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318" s="39" t="str">
        <f>_xlfn.IFNA(MATCH(GLOBAL[[#This Row],[POINTER]],Table6[NB BM_C_QTY+F],0),"")</f>
        <v/>
      </c>
      <c r="AC318" s="29" t="str">
        <f>_xlfn.IFNA(MATCH(GLOBAL[[#This Row],[POINTER]],Table5[CONCAT],0),"")</f>
        <v/>
      </c>
      <c r="AD318" s="29"/>
    </row>
    <row r="319" spans="1:30">
      <c r="A319" s="39">
        <f ca="1">IF(GLOBAL[[#This Row],[TT]]&lt;1,"",ROW()-2)</f>
        <v>317</v>
      </c>
      <c r="B319" s="33" t="s">
        <v>2321</v>
      </c>
      <c r="C319" s="31">
        <v>27</v>
      </c>
      <c r="D319" s="31" t="s">
        <v>2319</v>
      </c>
      <c r="E319" s="39">
        <f ca="1">IF(GLOBAL[[#This Row],[b12]]="",GLOBAL[[#This Row],[a6]],GLOBAL[[#This Row],[b12]])</f>
        <v>27</v>
      </c>
      <c r="F319" s="40">
        <f>GLOBAL[[#This Row],[AWAL]]</f>
        <v>27</v>
      </c>
      <c r="G319" s="31"/>
      <c r="H319" s="31"/>
      <c r="I319" s="31" t="str">
        <f>IF(GLOBAL[[#This Row],[/MASUK]]="","",SUMIF(Table6[NB BM_C_QTY+F],GLOBAL[POINTER],Table6[C]))</f>
        <v/>
      </c>
      <c r="J319" s="102">
        <f>IF(GLOBAL[[#This Row],[//KELUAR]]="",0,-1*SUMIF(Table5[CONCAT],GLOBAL[POINTER],Table5[3]))</f>
        <v>0</v>
      </c>
      <c r="K319" s="39" t="str">
        <f>IF(GLOBAL[[#This Row],[b1]]="","",GLOBAL[[#This Row],[b1]]-GLOBAL[[#This Row],[a1]]-GLOBAL[[#This Row],[bkeluar1]])</f>
        <v/>
      </c>
      <c r="L319" s="39">
        <f>SUM(GLOBAL[[#This Row],[bmasuk1]:[c1]])</f>
        <v>0</v>
      </c>
      <c r="M319" s="40">
        <f>SUM(F319,L319)</f>
        <v>27</v>
      </c>
      <c r="N319" s="31"/>
      <c r="O319" s="39"/>
      <c r="P319" s="40">
        <f ca="1">SUM(INDIRECT(GLOBAL_VAR[TABLENAME]&amp;"[@a"&amp;$1:$1-1&amp;"]"),INDIRECT(GLOBAL_VAR[TABLENAME]&amp;"[@c"&amp;$1:$1-1&amp;"]"))</f>
        <v>27</v>
      </c>
      <c r="Q319" s="33"/>
      <c r="R319" s="41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27</v>
      </c>
      <c r="T319" s="33"/>
      <c r="U319" s="41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27</v>
      </c>
      <c r="W319" s="31"/>
      <c r="X319" s="39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27</v>
      </c>
      <c r="Z319" s="29"/>
      <c r="AA31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319" s="39" t="str">
        <f>_xlfn.IFNA(MATCH(GLOBAL[[#This Row],[POINTER]],Table6[NB BM_C_QTY+F],0),"")</f>
        <v/>
      </c>
      <c r="AC319" s="29" t="str">
        <f>_xlfn.IFNA(MATCH(GLOBAL[[#This Row],[POINTER]],Table5[CONCAT],0),"")</f>
        <v/>
      </c>
      <c r="AD319" s="29"/>
    </row>
    <row r="320" spans="1:30">
      <c r="A320" s="39">
        <f ca="1">IF(GLOBAL[[#This Row],[TT]]&lt;1,"",ROW()-2)</f>
        <v>318</v>
      </c>
      <c r="B320" s="33" t="s">
        <v>372</v>
      </c>
      <c r="C320" s="31">
        <v>8</v>
      </c>
      <c r="D320" s="31" t="s">
        <v>185</v>
      </c>
      <c r="E320" s="39">
        <f ca="1">IF(GLOBAL[[#This Row],[b12]]="",GLOBAL[[#This Row],[a6]],GLOBAL[[#This Row],[b12]])</f>
        <v>8</v>
      </c>
      <c r="F320" s="40">
        <f>GLOBAL[[#This Row],[AWAL]]</f>
        <v>8</v>
      </c>
      <c r="G320" s="31"/>
      <c r="H320" s="31"/>
      <c r="I320" s="31" t="str">
        <f>IF(GLOBAL[[#This Row],[/MASUK]]="","",SUMIF(Table6[NB BM_C_QTY+F],GLOBAL[POINTER],Table6[C]))</f>
        <v/>
      </c>
      <c r="J320" s="102">
        <f>IF(GLOBAL[[#This Row],[//KELUAR]]="",0,-1*SUMIF(Table5[CONCAT],GLOBAL[POINTER],Table5[3]))</f>
        <v>0</v>
      </c>
      <c r="K320" s="39" t="str">
        <f>IF(GLOBAL[[#This Row],[b1]]="","",GLOBAL[[#This Row],[b1]]-GLOBAL[[#This Row],[a1]]-GLOBAL[[#This Row],[bkeluar1]])</f>
        <v/>
      </c>
      <c r="L320" s="39">
        <f>SUM(GLOBAL[[#This Row],[bmasuk1]:[c1]])</f>
        <v>0</v>
      </c>
      <c r="M320" s="40">
        <f>SUM(F320,L320)</f>
        <v>8</v>
      </c>
      <c r="N320" s="31"/>
      <c r="O320" s="39"/>
      <c r="P320" s="40">
        <f ca="1">SUM(INDIRECT(GLOBAL_VAR[TABLENAME]&amp;"[@a"&amp;$1:$1-1&amp;"]"),INDIRECT(GLOBAL_VAR[TABLENAME]&amp;"[@c"&amp;$1:$1-1&amp;"]"))</f>
        <v>8</v>
      </c>
      <c r="Q320" s="33"/>
      <c r="R320" s="41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8</v>
      </c>
      <c r="T320" s="33"/>
      <c r="U320" s="41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8</v>
      </c>
      <c r="W320" s="31"/>
      <c r="X320" s="39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8</v>
      </c>
      <c r="Z320" s="29"/>
      <c r="AA3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320" s="39" t="str">
        <f>_xlfn.IFNA(MATCH(GLOBAL[[#This Row],[POINTER]],Table6[NB BM_C_QTY+F],0),"")</f>
        <v/>
      </c>
      <c r="AC320" s="29" t="str">
        <f>_xlfn.IFNA(MATCH(GLOBAL[[#This Row],[POINTER]],Table5[CONCAT],0),"")</f>
        <v/>
      </c>
      <c r="AD320" s="29"/>
    </row>
    <row r="321" spans="1:30">
      <c r="A321" s="39">
        <f ca="1">IF(GLOBAL[[#This Row],[TT]]&lt;1,"",ROW()-2)</f>
        <v>319</v>
      </c>
      <c r="B321" s="33" t="s">
        <v>2322</v>
      </c>
      <c r="C321" s="31">
        <v>17</v>
      </c>
      <c r="D321" s="31" t="s">
        <v>2327</v>
      </c>
      <c r="E321" s="39">
        <f ca="1">IF(GLOBAL[[#This Row],[b12]]="",GLOBAL[[#This Row],[a6]],GLOBAL[[#This Row],[b12]])</f>
        <v>17</v>
      </c>
      <c r="F321" s="40">
        <f>GLOBAL[[#This Row],[AWAL]]</f>
        <v>17</v>
      </c>
      <c r="G321" s="31"/>
      <c r="H321" s="31"/>
      <c r="I321" s="31" t="str">
        <f>IF(GLOBAL[[#This Row],[/MASUK]]="","",SUMIF(Table6[NB BM_C_QTY+F],GLOBAL[POINTER],Table6[C]))</f>
        <v/>
      </c>
      <c r="J321" s="102">
        <f>IF(GLOBAL[[#This Row],[//KELUAR]]="",0,-1*SUMIF(Table5[CONCAT],GLOBAL[POINTER],Table5[3]))</f>
        <v>0</v>
      </c>
      <c r="K321" s="39" t="str">
        <f>IF(GLOBAL[[#This Row],[b1]]="","",GLOBAL[[#This Row],[b1]]-GLOBAL[[#This Row],[a1]]-GLOBAL[[#This Row],[bkeluar1]])</f>
        <v/>
      </c>
      <c r="L321" s="39">
        <f>SUM(GLOBAL[[#This Row],[bmasuk1]:[c1]])</f>
        <v>0</v>
      </c>
      <c r="M321" s="40">
        <f>SUM(F321,L321)</f>
        <v>17</v>
      </c>
      <c r="N321" s="31"/>
      <c r="O321" s="39"/>
      <c r="P321" s="40">
        <f ca="1">SUM(INDIRECT(GLOBAL_VAR[TABLENAME]&amp;"[@a"&amp;$1:$1-1&amp;"]"),INDIRECT(GLOBAL_VAR[TABLENAME]&amp;"[@c"&amp;$1:$1-1&amp;"]"))</f>
        <v>17</v>
      </c>
      <c r="Q321" s="33"/>
      <c r="R321" s="41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17</v>
      </c>
      <c r="T321" s="33"/>
      <c r="U321" s="41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17</v>
      </c>
      <c r="W321" s="31"/>
      <c r="X321" s="39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17</v>
      </c>
      <c r="Z321" s="29"/>
      <c r="AA3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321" s="39" t="str">
        <f>_xlfn.IFNA(MATCH(GLOBAL[[#This Row],[POINTER]],Table6[NB BM_C_QTY+F],0),"")</f>
        <v/>
      </c>
      <c r="AC321" s="29" t="str">
        <f>_xlfn.IFNA(MATCH(GLOBAL[[#This Row],[POINTER]],Table5[CONCAT],0),"")</f>
        <v/>
      </c>
      <c r="AD321" s="29"/>
    </row>
    <row r="322" spans="1:30">
      <c r="A322" s="39">
        <f ca="1">IF(GLOBAL[[#This Row],[TT]]&lt;1,"",ROW()-2)</f>
        <v>320</v>
      </c>
      <c r="B322" s="33" t="s">
        <v>2323</v>
      </c>
      <c r="C322" s="31">
        <v>20</v>
      </c>
      <c r="D322" s="31" t="s">
        <v>2327</v>
      </c>
      <c r="E322" s="39">
        <f ca="1">IF(GLOBAL[[#This Row],[b12]]="",GLOBAL[[#This Row],[a6]],GLOBAL[[#This Row],[b12]])</f>
        <v>20</v>
      </c>
      <c r="F322" s="40">
        <f>GLOBAL[[#This Row],[AWAL]]</f>
        <v>20</v>
      </c>
      <c r="G322" s="31"/>
      <c r="H322" s="31"/>
      <c r="I322" s="31" t="str">
        <f>IF(GLOBAL[[#This Row],[/MASUK]]="","",SUMIF(Table6[NB BM_C_QTY+F],GLOBAL[POINTER],Table6[C]))</f>
        <v/>
      </c>
      <c r="J322" s="102">
        <f>IF(GLOBAL[[#This Row],[//KELUAR]]="",0,-1*SUMIF(Table5[CONCAT],GLOBAL[POINTER],Table5[3]))</f>
        <v>0</v>
      </c>
      <c r="K322" s="39" t="str">
        <f>IF(GLOBAL[[#This Row],[b1]]="","",GLOBAL[[#This Row],[b1]]-GLOBAL[[#This Row],[a1]]-GLOBAL[[#This Row],[bkeluar1]])</f>
        <v/>
      </c>
      <c r="L322" s="39">
        <f>SUM(GLOBAL[[#This Row],[bmasuk1]:[c1]])</f>
        <v>0</v>
      </c>
      <c r="M322" s="40">
        <f>SUM(F322,L322)</f>
        <v>20</v>
      </c>
      <c r="N322" s="31"/>
      <c r="O322" s="39"/>
      <c r="P322" s="40">
        <f ca="1">SUM(INDIRECT(GLOBAL_VAR[TABLENAME]&amp;"[@a"&amp;$1:$1-1&amp;"]"),INDIRECT(GLOBAL_VAR[TABLENAME]&amp;"[@c"&amp;$1:$1-1&amp;"]"))</f>
        <v>20</v>
      </c>
      <c r="Q322" s="33"/>
      <c r="R322" s="41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20</v>
      </c>
      <c r="T322" s="33"/>
      <c r="U322" s="41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20</v>
      </c>
      <c r="W322" s="31"/>
      <c r="X322" s="39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20</v>
      </c>
      <c r="Z322" s="29"/>
      <c r="AA3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322" s="39" t="str">
        <f>_xlfn.IFNA(MATCH(GLOBAL[[#This Row],[POINTER]],Table6[NB BM_C_QTY+F],0),"")</f>
        <v/>
      </c>
      <c r="AC322" s="29" t="str">
        <f>_xlfn.IFNA(MATCH(GLOBAL[[#This Row],[POINTER]],Table5[CONCAT],0),"")</f>
        <v/>
      </c>
      <c r="AD322" s="29"/>
    </row>
    <row r="323" spans="1:30">
      <c r="A323" s="31">
        <f ca="1">IF(GLOBAL[[#This Row],[TT]]&lt;1,"",ROW()-2)</f>
        <v>321</v>
      </c>
      <c r="B323" s="33" t="s">
        <v>2324</v>
      </c>
      <c r="C323" s="31">
        <v>24</v>
      </c>
      <c r="D323" s="31" t="s">
        <v>2319</v>
      </c>
      <c r="E323" s="31">
        <f ca="1">IF(GLOBAL[[#This Row],[b12]]="",GLOBAL[[#This Row],[a6]],GLOBAL[[#This Row],[b12]])</f>
        <v>24</v>
      </c>
      <c r="F323" s="32">
        <f>GLOBAL[[#This Row],[AWAL]]</f>
        <v>24</v>
      </c>
      <c r="G323" s="31"/>
      <c r="H323" s="31"/>
      <c r="I323" s="31" t="str">
        <f>IF(GLOBAL[[#This Row],[/MASUK]]="","",SUMIF(Table6[NB BM_C_QTY+F],GLOBAL[POINTER],Table6[C]))</f>
        <v/>
      </c>
      <c r="J323" s="102">
        <f>IF(GLOBAL[[#This Row],[//KELUAR]]="",0,-1*SUMIF(Table5[CONCAT],GLOBAL[POINTER],Table5[3]))</f>
        <v>0</v>
      </c>
      <c r="K323" s="31" t="str">
        <f>IF(GLOBAL[[#This Row],[b1]]="","",GLOBAL[[#This Row],[b1]]-GLOBAL[[#This Row],[a1]]-GLOBAL[[#This Row],[bkeluar1]])</f>
        <v/>
      </c>
      <c r="L323" s="31">
        <f>SUM(GLOBAL[[#This Row],[bmasuk1]:[c1]])</f>
        <v>0</v>
      </c>
      <c r="M323" s="32">
        <f>SUM(F323,L323)</f>
        <v>24</v>
      </c>
      <c r="N323" s="31"/>
      <c r="O323" s="31"/>
      <c r="P323" s="32">
        <f ca="1">SUM(INDIRECT(GLOBAL_VAR[TABLENAME]&amp;"[@a"&amp;$1:$1-1&amp;"]"),INDIRECT(GLOBAL_VAR[TABLENAME]&amp;"[@c"&amp;$1:$1-1&amp;"]"))</f>
        <v>24</v>
      </c>
      <c r="Q323" s="33"/>
      <c r="R323" s="33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24</v>
      </c>
      <c r="T323" s="33"/>
      <c r="U323" s="33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24</v>
      </c>
      <c r="W323" s="31"/>
      <c r="X323" s="31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24</v>
      </c>
      <c r="AA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323" s="31" t="str">
        <f>_xlfn.IFNA(MATCH(GLOBAL[[#This Row],[POINTER]],Table6[NB BM_C_QTY+F],0),"")</f>
        <v/>
      </c>
      <c r="AC323" t="str">
        <f>_xlfn.IFNA(MATCH(GLOBAL[[#This Row],[POINTER]],Table5[CONCAT],0),"")</f>
        <v/>
      </c>
    </row>
    <row r="324" spans="1:30">
      <c r="A324" s="31">
        <f ca="1">IF(GLOBAL[[#This Row],[TT]]&lt;1,"",ROW()-2)</f>
        <v>322</v>
      </c>
      <c r="B324" s="33" t="s">
        <v>2325</v>
      </c>
      <c r="C324" s="31">
        <v>13</v>
      </c>
      <c r="D324" s="31" t="s">
        <v>2317</v>
      </c>
      <c r="E324" s="31">
        <f ca="1">IF(GLOBAL[[#This Row],[b12]]="",GLOBAL[[#This Row],[a6]],GLOBAL[[#This Row],[b12]])</f>
        <v>13</v>
      </c>
      <c r="F324" s="32">
        <f>GLOBAL[[#This Row],[AWAL]]</f>
        <v>13</v>
      </c>
      <c r="G324" s="31"/>
      <c r="H324" s="31"/>
      <c r="I324" s="31" t="str">
        <f>IF(GLOBAL[[#This Row],[/MASUK]]="","",SUMIF(Table6[NB BM_C_QTY+F],GLOBAL[POINTER],Table6[C]))</f>
        <v/>
      </c>
      <c r="J324" s="102">
        <f>IF(GLOBAL[[#This Row],[//KELUAR]]="",0,-1*SUMIF(Table5[CONCAT],GLOBAL[POINTER],Table5[3]))</f>
        <v>0</v>
      </c>
      <c r="K324" s="31" t="str">
        <f>IF(GLOBAL[[#This Row],[b1]]="","",GLOBAL[[#This Row],[b1]]-GLOBAL[[#This Row],[a1]]-GLOBAL[[#This Row],[bkeluar1]])</f>
        <v/>
      </c>
      <c r="L324" s="31">
        <f>SUM(GLOBAL[[#This Row],[bmasuk1]:[c1]])</f>
        <v>0</v>
      </c>
      <c r="M324" s="32">
        <f>SUM(F324,L324)</f>
        <v>13</v>
      </c>
      <c r="N324" s="31"/>
      <c r="O324" s="31"/>
      <c r="P324" s="32">
        <f ca="1">SUM(INDIRECT(GLOBAL_VAR[TABLENAME]&amp;"[@a"&amp;$1:$1-1&amp;"]"),INDIRECT(GLOBAL_VAR[TABLENAME]&amp;"[@c"&amp;$1:$1-1&amp;"]"))</f>
        <v>13</v>
      </c>
      <c r="Q324" s="33"/>
      <c r="R324" s="33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13</v>
      </c>
      <c r="T324" s="33"/>
      <c r="U324" s="33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13</v>
      </c>
      <c r="W324" s="31"/>
      <c r="X324" s="31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13</v>
      </c>
      <c r="AA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324" s="31" t="str">
        <f>_xlfn.IFNA(MATCH(GLOBAL[[#This Row],[POINTER]],Table6[NB BM_C_QTY+F],0),"")</f>
        <v/>
      </c>
      <c r="AC324" t="str">
        <f>_xlfn.IFNA(MATCH(GLOBAL[[#This Row],[POINTER]],Table5[CONCAT],0),"")</f>
        <v/>
      </c>
    </row>
    <row r="325" spans="1:30">
      <c r="A325" s="31">
        <f ca="1">IF(GLOBAL[[#This Row],[TT]]&lt;1,"",ROW()-2)</f>
        <v>323</v>
      </c>
      <c r="B325" s="33" t="s">
        <v>2326</v>
      </c>
      <c r="C325" s="31">
        <v>22</v>
      </c>
      <c r="D325" s="31" t="s">
        <v>2317</v>
      </c>
      <c r="E325" s="31">
        <f ca="1">IF(GLOBAL[[#This Row],[b12]]="",GLOBAL[[#This Row],[a6]],GLOBAL[[#This Row],[b12]])</f>
        <v>22</v>
      </c>
      <c r="F325" s="32">
        <f>GLOBAL[[#This Row],[AWAL]]</f>
        <v>22</v>
      </c>
      <c r="G325" s="31"/>
      <c r="H325" s="31"/>
      <c r="I325" s="31" t="str">
        <f>IF(GLOBAL[[#This Row],[/MASUK]]="","",SUMIF(Table6[NB BM_C_QTY+F],GLOBAL[POINTER],Table6[C]))</f>
        <v/>
      </c>
      <c r="J325" s="102">
        <f>IF(GLOBAL[[#This Row],[//KELUAR]]="",0,-1*SUMIF(Table5[CONCAT],GLOBAL[POINTER],Table5[3]))</f>
        <v>0</v>
      </c>
      <c r="K325" s="31" t="str">
        <f>IF(GLOBAL[[#This Row],[b1]]="","",GLOBAL[[#This Row],[b1]]-GLOBAL[[#This Row],[a1]]-GLOBAL[[#This Row],[bkeluar1]])</f>
        <v/>
      </c>
      <c r="L325" s="31">
        <f>SUM(GLOBAL[[#This Row],[bmasuk1]:[c1]])</f>
        <v>0</v>
      </c>
      <c r="M325" s="32">
        <f>SUM(F325,L325)</f>
        <v>22</v>
      </c>
      <c r="N325" s="31"/>
      <c r="O325" s="31"/>
      <c r="P325" s="32">
        <f ca="1">SUM(INDIRECT(GLOBAL_VAR[TABLENAME]&amp;"[@a"&amp;$1:$1-1&amp;"]"),INDIRECT(GLOBAL_VAR[TABLENAME]&amp;"[@c"&amp;$1:$1-1&amp;"]"))</f>
        <v>22</v>
      </c>
      <c r="Q325" s="33"/>
      <c r="R325" s="33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22</v>
      </c>
      <c r="T325" s="33"/>
      <c r="U325" s="33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22</v>
      </c>
      <c r="W325" s="31"/>
      <c r="X325" s="31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22</v>
      </c>
      <c r="AA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325" s="31" t="str">
        <f>_xlfn.IFNA(MATCH(GLOBAL[[#This Row],[POINTER]],Table6[NB BM_C_QTY+F],0),"")</f>
        <v/>
      </c>
      <c r="AC325" t="str">
        <f>_xlfn.IFNA(MATCH(GLOBAL[[#This Row],[POINTER]],Table5[CONCAT],0),"")</f>
        <v/>
      </c>
    </row>
    <row r="326" spans="1:30">
      <c r="A326" s="31" t="str">
        <f ca="1">IF(GLOBAL[[#This Row],[TT]]&lt;1,"",ROW()-2)</f>
        <v/>
      </c>
      <c r="B326" s="33" t="s">
        <v>373</v>
      </c>
      <c r="C326" s="31">
        <v>0</v>
      </c>
      <c r="D326" s="31" t="s">
        <v>40</v>
      </c>
      <c r="E326" s="31">
        <f ca="1">IF(GLOBAL[[#This Row],[b12]]="",GLOBAL[[#This Row],[a6]],GLOBAL[[#This Row],[b12]])</f>
        <v>0</v>
      </c>
      <c r="F326" s="32">
        <f>GLOBAL[[#This Row],[AWAL]]</f>
        <v>0</v>
      </c>
      <c r="G326" s="31"/>
      <c r="H326" s="31"/>
      <c r="I326" s="31" t="str">
        <f>IF(GLOBAL[[#This Row],[/MASUK]]="","",SUMIF(Table6[NB BM_C_QTY+F],GLOBAL[POINTER],Table6[C]))</f>
        <v/>
      </c>
      <c r="J326" s="102">
        <f>IF(GLOBAL[[#This Row],[//KELUAR]]="",0,-1*SUMIF(Table5[CONCAT],GLOBAL[POINTER],Table5[3]))</f>
        <v>0</v>
      </c>
      <c r="K326" s="31" t="str">
        <f>IF(GLOBAL[[#This Row],[b1]]="","",GLOBAL[[#This Row],[b1]]-GLOBAL[[#This Row],[a1]]-GLOBAL[[#This Row],[bkeluar1]])</f>
        <v/>
      </c>
      <c r="L326" s="31">
        <f>SUM(GLOBAL[[#This Row],[bmasuk1]:[c1]])</f>
        <v>0</v>
      </c>
      <c r="M326" s="32">
        <f>SUM(F326,L326)</f>
        <v>0</v>
      </c>
      <c r="N326" s="31"/>
      <c r="O326" s="31"/>
      <c r="P326" s="32">
        <f ca="1">SUM(INDIRECT(GLOBAL_VAR[TABLENAME]&amp;"[@a"&amp;$1:$1-1&amp;"]"),INDIRECT(GLOBAL_VAR[TABLENAME]&amp;"[@c"&amp;$1:$1-1&amp;"]"))</f>
        <v>0</v>
      </c>
      <c r="Q326" s="33"/>
      <c r="R326" s="33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0</v>
      </c>
      <c r="T326" s="33"/>
      <c r="U326" s="33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0</v>
      </c>
      <c r="W326" s="31"/>
      <c r="X326" s="31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0</v>
      </c>
      <c r="AA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326" s="31" t="str">
        <f>_xlfn.IFNA(MATCH(GLOBAL[[#This Row],[POINTER]],Table6[NB BM_C_QTY+F],0),"")</f>
        <v/>
      </c>
      <c r="AC326" t="str">
        <f>_xlfn.IFNA(MATCH(GLOBAL[[#This Row],[POINTER]],Table5[CONCAT],0),"")</f>
        <v/>
      </c>
    </row>
    <row r="327" spans="1:30">
      <c r="A327" s="31">
        <f ca="1">IF(GLOBAL[[#This Row],[TT]]&lt;1,"",ROW()-2)</f>
        <v>325</v>
      </c>
      <c r="B327" s="33" t="s">
        <v>374</v>
      </c>
      <c r="C327" s="31">
        <v>4</v>
      </c>
      <c r="D327" s="31" t="s">
        <v>185</v>
      </c>
      <c r="E327" s="31">
        <f ca="1">IF(GLOBAL[[#This Row],[b12]]="",GLOBAL[[#This Row],[a6]],GLOBAL[[#This Row],[b12]])</f>
        <v>4</v>
      </c>
      <c r="F327" s="32">
        <f>GLOBAL[[#This Row],[AWAL]]</f>
        <v>4</v>
      </c>
      <c r="G327" s="31"/>
      <c r="H327" s="31"/>
      <c r="I327" s="31" t="str">
        <f>IF(GLOBAL[[#This Row],[/MASUK]]="","",SUMIF(Table6[NB BM_C_QTY+F],GLOBAL[POINTER],Table6[C]))</f>
        <v/>
      </c>
      <c r="J327" s="102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>SUM(F327,L327)</f>
        <v>4</v>
      </c>
      <c r="N327" s="31"/>
      <c r="O327" s="31"/>
      <c r="P327" s="32">
        <f ca="1">SUM(INDIRECT(GLOBAL_VAR[TABLENAME]&amp;"[@a"&amp;$1:$1-1&amp;"]"),INDIRECT(GLOBAL_VAR[TABLENAME]&amp;"[@c"&amp;$1:$1-1&amp;"]"))</f>
        <v>4</v>
      </c>
      <c r="Q327" s="33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4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4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4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30">
      <c r="A328" s="31">
        <f ca="1">IF(GLOBAL[[#This Row],[TT]]&lt;1,"",ROW()-2)</f>
        <v>326</v>
      </c>
      <c r="B328" s="33" t="s">
        <v>2238</v>
      </c>
      <c r="C328" s="31">
        <v>3</v>
      </c>
      <c r="D328" s="31" t="s">
        <v>2146</v>
      </c>
      <c r="E328" s="31">
        <f ca="1">IF(GLOBAL[[#This Row],[b12]]="",GLOBAL[[#This Row],[a6]],GLOBAL[[#This Row],[b12]])</f>
        <v>3</v>
      </c>
      <c r="F328" s="32">
        <f>GLOBAL[[#This Row],[AWAL]]</f>
        <v>3</v>
      </c>
      <c r="G328" s="31"/>
      <c r="H328" s="31"/>
      <c r="I328" s="31" t="str">
        <f>IF(GLOBAL[[#This Row],[/MASUK]]="","",SUMIF(Table6[NB BM_C_QTY+F],GLOBAL[POINTER],Table6[C]))</f>
        <v/>
      </c>
      <c r="J328" s="102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>SUM(F328,L328)</f>
        <v>3</v>
      </c>
      <c r="N328" s="31"/>
      <c r="O328" s="31"/>
      <c r="P328" s="32">
        <f ca="1">SUM(INDIRECT(GLOBAL_VAR[TABLENAME]&amp;"[@a"&amp;$1:$1-1&amp;"]"),INDIRECT(GLOBAL_VAR[TABLENAME]&amp;"[@c"&amp;$1:$1-1&amp;"]"))</f>
        <v>3</v>
      </c>
      <c r="Q328" s="33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3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3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3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30">
      <c r="A329" s="31">
        <f ca="1">IF(GLOBAL[[#This Row],[TT]]&lt;1,"",ROW()-2)</f>
        <v>327</v>
      </c>
      <c r="B329" s="33" t="s">
        <v>375</v>
      </c>
      <c r="C329" s="31">
        <v>1</v>
      </c>
      <c r="D329" s="31" t="s">
        <v>168</v>
      </c>
      <c r="E329" s="31">
        <f ca="1">IF(GLOBAL[[#This Row],[b12]]="",GLOBAL[[#This Row],[a6]],GLOBAL[[#This Row],[b12]])</f>
        <v>1</v>
      </c>
      <c r="F329" s="32">
        <f>GLOBAL[[#This Row],[AWAL]]</f>
        <v>1</v>
      </c>
      <c r="G329" s="31"/>
      <c r="H329" s="31"/>
      <c r="I329" s="31" t="str">
        <f>IF(GLOBAL[[#This Row],[/MASUK]]="","",SUMIF(Table6[NB BM_C_QTY+F],GLOBAL[POINTER],Table6[C]))</f>
        <v/>
      </c>
      <c r="J329" s="102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>SUM(F329,L329)</f>
        <v>1</v>
      </c>
      <c r="N329" s="31"/>
      <c r="O329" s="31"/>
      <c r="P329" s="32">
        <f ca="1">SUM(INDIRECT(GLOBAL_VAR[TABLENAME]&amp;"[@a"&amp;$1:$1-1&amp;"]"),INDIRECT(GLOBAL_VAR[TABLENAME]&amp;"[@c"&amp;$1:$1-1&amp;"]"))</f>
        <v>1</v>
      </c>
      <c r="Q329" s="33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1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1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1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30">
      <c r="A330" s="31">
        <f ca="1">IF(GLOBAL[[#This Row],[TT]]&lt;1,"",ROW()-2)</f>
        <v>328</v>
      </c>
      <c r="B330" s="33" t="s">
        <v>376</v>
      </c>
      <c r="C330" s="31">
        <v>3</v>
      </c>
      <c r="D330" s="31" t="s">
        <v>168</v>
      </c>
      <c r="E330" s="31">
        <f ca="1">IF(GLOBAL[[#This Row],[b12]]="",GLOBAL[[#This Row],[a6]],GLOBAL[[#This Row],[b12]])</f>
        <v>3</v>
      </c>
      <c r="F330" s="32">
        <f>GLOBAL[[#This Row],[AWAL]]</f>
        <v>3</v>
      </c>
      <c r="G330" s="31"/>
      <c r="H330" s="31"/>
      <c r="I330" s="31" t="str">
        <f>IF(GLOBAL[[#This Row],[/MASUK]]="","",SUMIF(Table6[NB BM_C_QTY+F],GLOBAL[POINTER],Table6[C]))</f>
        <v/>
      </c>
      <c r="J330" s="102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>SUM(F330,L330)</f>
        <v>3</v>
      </c>
      <c r="N330" s="31"/>
      <c r="O330" s="31"/>
      <c r="P330" s="32">
        <f ca="1">SUM(INDIRECT(GLOBAL_VAR[TABLENAME]&amp;"[@a"&amp;$1:$1-1&amp;"]"),INDIRECT(GLOBAL_VAR[TABLENAME]&amp;"[@c"&amp;$1:$1-1&amp;"]"))</f>
        <v>3</v>
      </c>
      <c r="Q330" s="33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3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3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3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30">
      <c r="A331" s="31" t="str">
        <f ca="1">IF(GLOBAL[[#This Row],[TT]]&lt;1,"",ROW()-2)</f>
        <v/>
      </c>
      <c r="B331" s="33" t="s">
        <v>377</v>
      </c>
      <c r="C331" s="31">
        <v>0</v>
      </c>
      <c r="D331" s="31" t="s">
        <v>214</v>
      </c>
      <c r="E331" s="31">
        <f ca="1">IF(GLOBAL[[#This Row],[b12]]="",GLOBAL[[#This Row],[a6]],GLOBAL[[#This Row],[b12]])</f>
        <v>0</v>
      </c>
      <c r="F331" s="32">
        <f>GLOBAL[[#This Row],[AWAL]]</f>
        <v>0</v>
      </c>
      <c r="G331" s="31"/>
      <c r="H331" s="31"/>
      <c r="I331" s="31" t="str">
        <f>IF(GLOBAL[[#This Row],[/MASUK]]="","",SUMIF(Table6[NB BM_C_QTY+F],GLOBAL[POINTER],Table6[C]))</f>
        <v/>
      </c>
      <c r="J331" s="102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>SUM(F331,L331)</f>
        <v>0</v>
      </c>
      <c r="N331" s="31"/>
      <c r="O331" s="31"/>
      <c r="P331" s="32">
        <f ca="1">SUM(INDIRECT(GLOBAL_VAR[TABLENAME]&amp;"[@a"&amp;$1:$1-1&amp;"]"),INDIRECT(GLOBAL_VAR[TABLENAME]&amp;"[@c"&amp;$1:$1-1&amp;"]"))</f>
        <v>0</v>
      </c>
      <c r="Q331" s="33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0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0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0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30">
      <c r="A332" s="31" t="str">
        <f ca="1">IF(GLOBAL[[#This Row],[TT]]&lt;1,"",ROW()-2)</f>
        <v/>
      </c>
      <c r="B332" s="33" t="s">
        <v>378</v>
      </c>
      <c r="C332" s="31">
        <v>0</v>
      </c>
      <c r="D332" s="31" t="s">
        <v>168</v>
      </c>
      <c r="E332" s="31">
        <f ca="1">IF(GLOBAL[[#This Row],[b12]]="",GLOBAL[[#This Row],[a6]],GLOBAL[[#This Row],[b12]])</f>
        <v>0</v>
      </c>
      <c r="F332" s="32">
        <f>GLOBAL[[#This Row],[AWAL]]</f>
        <v>0</v>
      </c>
      <c r="G332" s="31"/>
      <c r="H332" s="31"/>
      <c r="I332" s="31" t="str">
        <f>IF(GLOBAL[[#This Row],[/MASUK]]="","",SUMIF(Table6[NB BM_C_QTY+F],GLOBAL[POINTER],Table6[C]))</f>
        <v/>
      </c>
      <c r="J332" s="102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>SUM(F332,L332)</f>
        <v>0</v>
      </c>
      <c r="N332" s="31"/>
      <c r="O332" s="31"/>
      <c r="P332" s="32">
        <f ca="1">SUM(INDIRECT(GLOBAL_VAR[TABLENAME]&amp;"[@a"&amp;$1:$1-1&amp;"]"),INDIRECT(GLOBAL_VAR[TABLENAME]&amp;"[@c"&amp;$1:$1-1&amp;"]"))</f>
        <v>0</v>
      </c>
      <c r="Q332" s="33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0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0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0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30">
      <c r="A333" s="31">
        <f ca="1">IF(GLOBAL[[#This Row],[TT]]&lt;1,"",ROW()-2)</f>
        <v>331</v>
      </c>
      <c r="B333" s="33" t="s">
        <v>379</v>
      </c>
      <c r="C333" s="31">
        <v>4</v>
      </c>
      <c r="D333" s="31" t="s">
        <v>168</v>
      </c>
      <c r="E333" s="31">
        <f ca="1">IF(GLOBAL[[#This Row],[b12]]="",GLOBAL[[#This Row],[a6]],GLOBAL[[#This Row],[b12]])</f>
        <v>4</v>
      </c>
      <c r="F333" s="32">
        <f>GLOBAL[[#This Row],[AWAL]]</f>
        <v>4</v>
      </c>
      <c r="G333" s="31"/>
      <c r="H333" s="31"/>
      <c r="I333" s="31" t="str">
        <f>IF(GLOBAL[[#This Row],[/MASUK]]="","",SUMIF(Table6[NB BM_C_QTY+F],GLOBAL[POINTER],Table6[C]))</f>
        <v/>
      </c>
      <c r="J333" s="102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>SUM(F333,L333)</f>
        <v>4</v>
      </c>
      <c r="N333" s="31"/>
      <c r="O333" s="31"/>
      <c r="P333" s="32">
        <f ca="1">SUM(INDIRECT(GLOBAL_VAR[TABLENAME]&amp;"[@a"&amp;$1:$1-1&amp;"]"),INDIRECT(GLOBAL_VAR[TABLENAME]&amp;"[@c"&amp;$1:$1-1&amp;"]"))</f>
        <v>4</v>
      </c>
      <c r="Q333" s="33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4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4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4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30">
      <c r="A334" s="31">
        <f ca="1">IF(GLOBAL[[#This Row],[TT]]&lt;1,"",ROW()-2)</f>
        <v>332</v>
      </c>
      <c r="B334" s="33" t="s">
        <v>380</v>
      </c>
      <c r="C334" s="31">
        <v>6</v>
      </c>
      <c r="D334" s="31" t="s">
        <v>381</v>
      </c>
      <c r="E334" s="31">
        <f ca="1">IF(GLOBAL[[#This Row],[b12]]="",GLOBAL[[#This Row],[a6]],GLOBAL[[#This Row],[b12]])</f>
        <v>6</v>
      </c>
      <c r="F334" s="32">
        <f>GLOBAL[[#This Row],[AWAL]]</f>
        <v>6</v>
      </c>
      <c r="G334" s="31"/>
      <c r="H334" s="31"/>
      <c r="I334" s="31" t="str">
        <f>IF(GLOBAL[[#This Row],[/MASUK]]="","",SUMIF(Table6[NB BM_C_QTY+F],GLOBAL[POINTER],Table6[C]))</f>
        <v/>
      </c>
      <c r="J334" s="102">
        <f>IF(GLOBAL[[#This Row],[//KELUAR]]="",0,-1*SUMIF(Table5[CONCAT],GLOBAL[POINTER],Table5[3]))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>SUM(F334,L334)</f>
        <v>6</v>
      </c>
      <c r="N334" s="31"/>
      <c r="O334" s="31"/>
      <c r="P334" s="32">
        <f ca="1">SUM(INDIRECT(GLOBAL_VAR[TABLENAME]&amp;"[@a"&amp;$1:$1-1&amp;"]"),INDIRECT(GLOBAL_VAR[TABLENAME]&amp;"[@c"&amp;$1:$1-1&amp;"]"))</f>
        <v>6</v>
      </c>
      <c r="Q334" s="33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6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6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6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30">
      <c r="A335" s="31">
        <f ca="1">IF(GLOBAL[[#This Row],[TT]]&lt;1,"",ROW()-2)</f>
        <v>333</v>
      </c>
      <c r="B335" s="33" t="s">
        <v>382</v>
      </c>
      <c r="C335" s="31">
        <v>8</v>
      </c>
      <c r="D335" s="31" t="s">
        <v>381</v>
      </c>
      <c r="E335" s="31">
        <f ca="1">IF(GLOBAL[[#This Row],[b12]]="",GLOBAL[[#This Row],[a6]],GLOBAL[[#This Row],[b12]])</f>
        <v>8</v>
      </c>
      <c r="F335" s="32">
        <f>GLOBAL[[#This Row],[AWAL]]</f>
        <v>8</v>
      </c>
      <c r="G335" s="31"/>
      <c r="H335" s="31"/>
      <c r="I335" s="31" t="str">
        <f>IF(GLOBAL[[#This Row],[/MASUK]]="","",SUMIF(Table6[NB BM_C_QTY+F],GLOBAL[POINTER],Table6[C]))</f>
        <v/>
      </c>
      <c r="J335" s="102">
        <f>IF(GLOBAL[[#This Row],[//KELUAR]]="",0,-1*SUMIF(Table5[CONCAT],GLOBAL[POINTER],Table5[3]))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>SUM(F335,L335)</f>
        <v>8</v>
      </c>
      <c r="N335" s="31"/>
      <c r="O335" s="31"/>
      <c r="P335" s="32">
        <f ca="1">SUM(INDIRECT(GLOBAL_VAR[TABLENAME]&amp;"[@a"&amp;$1:$1-1&amp;"]"),INDIRECT(GLOBAL_VAR[TABLENAME]&amp;"[@c"&amp;$1:$1-1&amp;"]"))</f>
        <v>8</v>
      </c>
      <c r="Q335" s="33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8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8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8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335" s="31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30">
      <c r="A336" s="31">
        <f ca="1">IF(GLOBAL[[#This Row],[TT]]&lt;1,"",ROW()-2)</f>
        <v>334</v>
      </c>
      <c r="B336" s="33" t="s">
        <v>2316</v>
      </c>
      <c r="C336" s="31">
        <v>30</v>
      </c>
      <c r="D336" s="31" t="s">
        <v>2317</v>
      </c>
      <c r="E336" s="31">
        <f ca="1">IF(GLOBAL[[#This Row],[b12]]="",GLOBAL[[#This Row],[a6]],GLOBAL[[#This Row],[b12]])</f>
        <v>30</v>
      </c>
      <c r="F336" s="32">
        <f>GLOBAL[[#This Row],[AWAL]]</f>
        <v>30</v>
      </c>
      <c r="G336" s="31"/>
      <c r="H336" s="31"/>
      <c r="I336" s="31" t="str">
        <f>IF(GLOBAL[[#This Row],[/MASUK]]="","",SUMIF(Table6[NB BM_C_QTY+F],GLOBAL[POINTER],Table6[C]))</f>
        <v/>
      </c>
      <c r="J336" s="102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>SUM(F336,L336)</f>
        <v>30</v>
      </c>
      <c r="N336" s="31"/>
      <c r="O336" s="31"/>
      <c r="P336" s="32">
        <f ca="1">SUM(INDIRECT(GLOBAL_VAR[TABLENAME]&amp;"[@a"&amp;$1:$1-1&amp;"]"),INDIRECT(GLOBAL_VAR[TABLENAME]&amp;"[@c"&amp;$1:$1-1&amp;"]"))</f>
        <v>30</v>
      </c>
      <c r="Q336" s="33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30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30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30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29">
      <c r="A337" s="31" t="str">
        <f ca="1">IF(GLOBAL[[#This Row],[TT]]&lt;1,"",ROW()-2)</f>
        <v/>
      </c>
      <c r="B337" s="33" t="s">
        <v>383</v>
      </c>
      <c r="C337" s="31">
        <v>0</v>
      </c>
      <c r="D337" s="31" t="s">
        <v>214</v>
      </c>
      <c r="E337" s="31">
        <f ca="1">IF(GLOBAL[[#This Row],[b12]]="",GLOBAL[[#This Row],[a6]],GLOBAL[[#This Row],[b12]])</f>
        <v>0</v>
      </c>
      <c r="F337" s="32">
        <f>GLOBAL[[#This Row],[AWAL]]</f>
        <v>0</v>
      </c>
      <c r="G337" s="31"/>
      <c r="H337" s="31"/>
      <c r="I337" s="31" t="str">
        <f>IF(GLOBAL[[#This Row],[/MASUK]]="","",SUMIF(Table6[NB BM_C_QTY+F],GLOBAL[POINTER],Table6[C]))</f>
        <v/>
      </c>
      <c r="J337" s="102">
        <f>IF(GLOBAL[[#This Row],[//KELUAR]]="",0,-1*SUMIF(Table5[CONCAT],GLOBAL[POINTER],Table5[3]))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>SUM(F337,L337)</f>
        <v>0</v>
      </c>
      <c r="N337" s="31"/>
      <c r="O337" s="31"/>
      <c r="P337" s="32">
        <f ca="1">SUM(INDIRECT(GLOBAL_VAR[TABLENAME]&amp;"[@a"&amp;$1:$1-1&amp;"]"),INDIRECT(GLOBAL_VAR[TABLENAME]&amp;"[@c"&amp;$1:$1-1&amp;"]"))</f>
        <v>0</v>
      </c>
      <c r="Q337" s="33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0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0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0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337" s="31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29">
      <c r="A338" s="31">
        <f ca="1">IF(GLOBAL[[#This Row],[TT]]&lt;1,"",ROW()-2)</f>
        <v>336</v>
      </c>
      <c r="B338" s="33" t="s">
        <v>384</v>
      </c>
      <c r="C338" s="31">
        <v>1</v>
      </c>
      <c r="D338" s="31" t="s">
        <v>385</v>
      </c>
      <c r="E338" s="31">
        <f ca="1">IF(GLOBAL[[#This Row],[b12]]="",GLOBAL[[#This Row],[a6]],GLOBAL[[#This Row],[b12]])</f>
        <v>1</v>
      </c>
      <c r="F338" s="32">
        <f>GLOBAL[[#This Row],[AWAL]]</f>
        <v>1</v>
      </c>
      <c r="G338" s="31"/>
      <c r="H338" s="31"/>
      <c r="I338" s="31" t="str">
        <f>IF(GLOBAL[[#This Row],[/MASUK]]="","",SUMIF(Table6[NB BM_C_QTY+F],GLOBAL[POINTER],Table6[C]))</f>
        <v/>
      </c>
      <c r="J338" s="102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>SUM(F338,L338)</f>
        <v>1</v>
      </c>
      <c r="N338" s="31"/>
      <c r="O338" s="31"/>
      <c r="P338" s="32">
        <f ca="1">SUM(INDIRECT(GLOBAL_VAR[TABLENAME]&amp;"[@a"&amp;$1:$1-1&amp;"]"),INDIRECT(GLOBAL_VAR[TABLENAME]&amp;"[@c"&amp;$1:$1-1&amp;"]"))</f>
        <v>1</v>
      </c>
      <c r="Q338" s="33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1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1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1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29">
      <c r="A339" s="31">
        <f ca="1">IF(GLOBAL[[#This Row],[TT]]&lt;1,"",ROW()-2)</f>
        <v>337</v>
      </c>
      <c r="B339" s="33" t="s">
        <v>2741</v>
      </c>
      <c r="C339" s="31">
        <v>5</v>
      </c>
      <c r="D339" s="31" t="s">
        <v>206</v>
      </c>
      <c r="E339" s="31">
        <f ca="1">IF(GLOBAL[[#This Row],[b12]]="",GLOBAL[[#This Row],[a6]],GLOBAL[[#This Row],[b12]])</f>
        <v>5</v>
      </c>
      <c r="F339" s="32">
        <f>GLOBAL[[#This Row],[AWAL]]</f>
        <v>5</v>
      </c>
      <c r="G339" s="31"/>
      <c r="H339" s="31"/>
      <c r="I339" s="31" t="str">
        <f>IF(GLOBAL[[#This Row],[/MASUK]]="","",SUMIF(Table6[NB BM_C_QTY+F],GLOBAL[POINTER],Table6[C]))</f>
        <v/>
      </c>
      <c r="J339" s="102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>SUM(F339,L339)</f>
        <v>5</v>
      </c>
      <c r="N339" s="31"/>
      <c r="O339" s="31"/>
      <c r="P339" s="32">
        <f ca="1">SUM(INDIRECT(GLOBAL_VAR[TABLENAME]&amp;"[@a"&amp;$1:$1-1&amp;"]"),INDIRECT(GLOBAL_VAR[TABLENAME]&amp;"[@c"&amp;$1:$1-1&amp;"]"))</f>
        <v>5</v>
      </c>
      <c r="Q339" s="33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5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5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5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29">
      <c r="A340" s="31" t="str">
        <f ca="1">IF(GLOBAL[[#This Row],[TT]]&lt;1,"",ROW()-2)</f>
        <v/>
      </c>
      <c r="B340" s="33" t="s">
        <v>386</v>
      </c>
      <c r="C340" s="31">
        <v>0</v>
      </c>
      <c r="D340" s="31" t="s">
        <v>61</v>
      </c>
      <c r="E340" s="31">
        <f ca="1">IF(GLOBAL[[#This Row],[b12]]="",GLOBAL[[#This Row],[a6]],GLOBAL[[#This Row],[b12]])</f>
        <v>0</v>
      </c>
      <c r="F340" s="32">
        <f>GLOBAL[[#This Row],[AWAL]]</f>
        <v>0</v>
      </c>
      <c r="G340" s="31"/>
      <c r="H340" s="31"/>
      <c r="I340" s="31" t="str">
        <f>IF(GLOBAL[[#This Row],[/MASUK]]="","",SUMIF(Table6[NB BM_C_QTY+F],GLOBAL[POINTER],Table6[C]))</f>
        <v/>
      </c>
      <c r="J340" s="102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>SUM(F340,L340)</f>
        <v>0</v>
      </c>
      <c r="N340" s="31"/>
      <c r="O340" s="31"/>
      <c r="P340" s="32">
        <f ca="1">SUM(INDIRECT(GLOBAL_VAR[TABLENAME]&amp;"[@a"&amp;$1:$1-1&amp;"]"),INDIRECT(GLOBAL_VAR[TABLENAME]&amp;"[@c"&amp;$1:$1-1&amp;"]"))</f>
        <v>0</v>
      </c>
      <c r="Q340" s="33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0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0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0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29">
      <c r="A341" s="31" t="str">
        <f ca="1">IF(GLOBAL[[#This Row],[TT]]&lt;1,"",ROW()-2)</f>
        <v/>
      </c>
      <c r="B341" s="33" t="s">
        <v>387</v>
      </c>
      <c r="C341" s="31">
        <v>0</v>
      </c>
      <c r="D341" s="31" t="s">
        <v>61</v>
      </c>
      <c r="E341" s="31">
        <f ca="1">IF(GLOBAL[[#This Row],[b12]]="",GLOBAL[[#This Row],[a6]],GLOBAL[[#This Row],[b12]])</f>
        <v>0</v>
      </c>
      <c r="F341" s="32">
        <f>GLOBAL[[#This Row],[AWAL]]</f>
        <v>0</v>
      </c>
      <c r="G341" s="31"/>
      <c r="H341" s="31"/>
      <c r="I341" s="31" t="str">
        <f>IF(GLOBAL[[#This Row],[/MASUK]]="","",SUMIF(Table6[NB BM_C_QTY+F],GLOBAL[POINTER],Table6[C]))</f>
        <v/>
      </c>
      <c r="J341" s="102">
        <f>IF(GLOBAL[[#This Row],[//KELUAR]]="",0,-1*SUMIF(Table5[CONCAT],GLOBAL[POINTER],Table5[3]))</f>
        <v>0</v>
      </c>
      <c r="K341" s="31" t="str">
        <f>IF(GLOBAL[[#This Row],[b1]]="","",GLOBAL[[#This Row],[b1]]-GLOBAL[[#This Row],[a1]]-GLOBAL[[#This Row],[bkeluar1]])</f>
        <v/>
      </c>
      <c r="L341" s="31">
        <f>SUM(GLOBAL[[#This Row],[bmasuk1]:[c1]])</f>
        <v>0</v>
      </c>
      <c r="M341" s="32">
        <f>SUM(F341,L341)</f>
        <v>0</v>
      </c>
      <c r="N341" s="31"/>
      <c r="O341" s="31"/>
      <c r="P341" s="32">
        <f ca="1">SUM(INDIRECT(GLOBAL_VAR[TABLENAME]&amp;"[@a"&amp;$1:$1-1&amp;"]"),INDIRECT(GLOBAL_VAR[TABLENAME]&amp;"[@c"&amp;$1:$1-1&amp;"]"))</f>
        <v>0</v>
      </c>
      <c r="Q341" s="33"/>
      <c r="R341" s="33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0</v>
      </c>
      <c r="T341" s="33"/>
      <c r="U341" s="33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0</v>
      </c>
      <c r="W341" s="31"/>
      <c r="X341" s="31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0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341" s="31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29">
      <c r="A342" s="31" t="str">
        <f ca="1">IF(GLOBAL[[#This Row],[TT]]&lt;1,"",ROW()-2)</f>
        <v/>
      </c>
      <c r="B342" s="33" t="s">
        <v>388</v>
      </c>
      <c r="C342" s="31">
        <v>0</v>
      </c>
      <c r="D342" s="31" t="s">
        <v>61</v>
      </c>
      <c r="E342" s="31">
        <f ca="1">IF(GLOBAL[[#This Row],[b12]]="",GLOBAL[[#This Row],[a6]],GLOBAL[[#This Row],[b12]])</f>
        <v>0</v>
      </c>
      <c r="F342" s="32">
        <f>GLOBAL[[#This Row],[AWAL]]</f>
        <v>0</v>
      </c>
      <c r="G342" s="31"/>
      <c r="H342" s="31"/>
      <c r="I342" s="31" t="str">
        <f>IF(GLOBAL[[#This Row],[/MASUK]]="","",SUMIF(Table6[NB BM_C_QTY+F],GLOBAL[POINTER],Table6[C]))</f>
        <v/>
      </c>
      <c r="J342" s="102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>SUM(F342,L342)</f>
        <v>0</v>
      </c>
      <c r="N342" s="31"/>
      <c r="O342" s="31"/>
      <c r="P342" s="32">
        <f ca="1">SUM(INDIRECT(GLOBAL_VAR[TABLENAME]&amp;"[@a"&amp;$1:$1-1&amp;"]"),INDIRECT(GLOBAL_VAR[TABLENAME]&amp;"[@c"&amp;$1:$1-1&amp;"]"))</f>
        <v>0</v>
      </c>
      <c r="Q342" s="33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0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0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0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</row>
    <row r="343" spans="1:29">
      <c r="A343" s="31">
        <f ca="1">IF(GLOBAL[[#This Row],[TT]]&lt;1,"",ROW()-2)</f>
        <v>341</v>
      </c>
      <c r="B343" s="33" t="s">
        <v>389</v>
      </c>
      <c r="C343" s="31">
        <v>1</v>
      </c>
      <c r="D343" s="31" t="s">
        <v>390</v>
      </c>
      <c r="E343" s="31">
        <f ca="1">IF(GLOBAL[[#This Row],[b12]]="",GLOBAL[[#This Row],[a6]],GLOBAL[[#This Row],[b12]])</f>
        <v>1</v>
      </c>
      <c r="F343" s="32">
        <f>GLOBAL[[#This Row],[AWAL]]</f>
        <v>1</v>
      </c>
      <c r="G343" s="31"/>
      <c r="H343" s="31"/>
      <c r="I343" s="31" t="str">
        <f>IF(GLOBAL[[#This Row],[/MASUK]]="","",SUMIF(Table6[NB BM_C_QTY+F],GLOBAL[POINTER],Table6[C]))</f>
        <v/>
      </c>
      <c r="J343" s="102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>SUM(F343,L343)</f>
        <v>1</v>
      </c>
      <c r="N343" s="31"/>
      <c r="O343" s="31"/>
      <c r="P343" s="32">
        <f ca="1">SUM(INDIRECT(GLOBAL_VAR[TABLENAME]&amp;"[@a"&amp;$1:$1-1&amp;"]"),INDIRECT(GLOBAL_VAR[TABLENAME]&amp;"[@c"&amp;$1:$1-1&amp;"]"))</f>
        <v>1</v>
      </c>
      <c r="Q343" s="33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1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1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1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29">
      <c r="A344" s="31">
        <f ca="1">IF(GLOBAL[[#This Row],[TT]]&lt;1,"",ROW()-2)</f>
        <v>342</v>
      </c>
      <c r="B344" s="33" t="s">
        <v>391</v>
      </c>
      <c r="C344" s="31">
        <v>19</v>
      </c>
      <c r="D344" s="31" t="s">
        <v>61</v>
      </c>
      <c r="E344" s="31">
        <f ca="1">IF(GLOBAL[[#This Row],[b12]]="",GLOBAL[[#This Row],[a6]],GLOBAL[[#This Row],[b12]])</f>
        <v>19</v>
      </c>
      <c r="F344" s="32">
        <f>GLOBAL[[#This Row],[AWAL]]</f>
        <v>19</v>
      </c>
      <c r="G344" s="31"/>
      <c r="H344" s="31"/>
      <c r="I344" s="31" t="str">
        <f>IF(GLOBAL[[#This Row],[/MASUK]]="","",SUMIF(Table6[NB BM_C_QTY+F],GLOBAL[POINTER],Table6[C]))</f>
        <v/>
      </c>
      <c r="J344" s="102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>SUM(F344,L344)</f>
        <v>19</v>
      </c>
      <c r="N344" s="31"/>
      <c r="O344" s="31"/>
      <c r="P344" s="32">
        <f ca="1">SUM(INDIRECT(GLOBAL_VAR[TABLENAME]&amp;"[@a"&amp;$1:$1-1&amp;"]"),INDIRECT(GLOBAL_VAR[TABLENAME]&amp;"[@c"&amp;$1:$1-1&amp;"]"))</f>
        <v>19</v>
      </c>
      <c r="Q344" s="33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19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19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19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29">
      <c r="A345" s="31">
        <f ca="1">IF(GLOBAL[[#This Row],[TT]]&lt;1,"",ROW()-2)</f>
        <v>343</v>
      </c>
      <c r="B345" s="33" t="s">
        <v>392</v>
      </c>
      <c r="C345" s="31">
        <v>3</v>
      </c>
      <c r="D345" s="31" t="s">
        <v>4344</v>
      </c>
      <c r="E345" s="31">
        <f ca="1">IF(GLOBAL[[#This Row],[b12]]="",GLOBAL[[#This Row],[a6]],GLOBAL[[#This Row],[b12]])</f>
        <v>3</v>
      </c>
      <c r="F345" s="32">
        <f>GLOBAL[[#This Row],[AWAL]]</f>
        <v>3</v>
      </c>
      <c r="G345" s="31"/>
      <c r="H345" s="31"/>
      <c r="I345" s="31" t="str">
        <f>IF(GLOBAL[[#This Row],[/MASUK]]="","",SUMIF(Table6[NB BM_C_QTY+F],GLOBAL[POINTER],Table6[C]))</f>
        <v/>
      </c>
      <c r="J345" s="102">
        <f>IF(GLOBAL[[#This Row],[//KELUAR]]="",0,-1*SUMIF(Table5[CONCAT],GLOBAL[POINTER],Table5[3]))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>SUM(F345,L345)</f>
        <v>3</v>
      </c>
      <c r="N345" s="31"/>
      <c r="O345" s="31"/>
      <c r="P345" s="32">
        <f ca="1">SUM(INDIRECT(GLOBAL_VAR[TABLENAME]&amp;"[@a"&amp;$1:$1-1&amp;"]"),INDIRECT(GLOBAL_VAR[TABLENAME]&amp;"[@c"&amp;$1:$1-1&amp;"]"))</f>
        <v>3</v>
      </c>
      <c r="Q345" s="33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3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3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3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345" s="31" t="str">
        <f>_xlfn.IFNA(MATCH(GLOBAL[[#This Row],[POINTER]],Table6[NB BM_C_QTY+F],0),"")</f>
        <v/>
      </c>
      <c r="AC345" t="str">
        <f>_xlfn.IFNA(MATCH(GLOBAL[[#This Row],[POINTER]],Table5[CONCAT],0),"")</f>
        <v/>
      </c>
    </row>
    <row r="346" spans="1:29">
      <c r="A346" s="31">
        <f ca="1">IF(GLOBAL[[#This Row],[TT]]&lt;1,"",ROW()-2)</f>
        <v>344</v>
      </c>
      <c r="B346" s="33" t="s">
        <v>393</v>
      </c>
      <c r="C346" s="31">
        <v>24</v>
      </c>
      <c r="D346" s="31" t="s">
        <v>209</v>
      </c>
      <c r="E346" s="31">
        <f ca="1">IF(GLOBAL[[#This Row],[b12]]="",GLOBAL[[#This Row],[a6]],GLOBAL[[#This Row],[b12]])</f>
        <v>24</v>
      </c>
      <c r="F346" s="32">
        <f>GLOBAL[[#This Row],[AWAL]]</f>
        <v>24</v>
      </c>
      <c r="G346" s="31"/>
      <c r="H346" s="31"/>
      <c r="I346" s="31" t="str">
        <f>IF(GLOBAL[[#This Row],[/MASUK]]="","",SUMIF(Table6[NB BM_C_QTY+F],GLOBAL[POINTER],Table6[C]))</f>
        <v/>
      </c>
      <c r="J346" s="102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>SUM(F346,L346)</f>
        <v>24</v>
      </c>
      <c r="N346" s="31"/>
      <c r="O346" s="31"/>
      <c r="P346" s="32">
        <f ca="1">SUM(INDIRECT(GLOBAL_VAR[TABLENAME]&amp;"[@a"&amp;$1:$1-1&amp;"]"),INDIRECT(GLOBAL_VAR[TABLENAME]&amp;"[@c"&amp;$1:$1-1&amp;"]"))</f>
        <v>24</v>
      </c>
      <c r="Q346" s="33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24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24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24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29">
      <c r="A347" s="31">
        <f ca="1">IF(GLOBAL[[#This Row],[TT]]&lt;1,"",ROW()-2)</f>
        <v>345</v>
      </c>
      <c r="B347" s="33" t="s">
        <v>394</v>
      </c>
      <c r="C347" s="31">
        <v>23</v>
      </c>
      <c r="D347" s="31" t="s">
        <v>311</v>
      </c>
      <c r="E347" s="31">
        <f ca="1">IF(GLOBAL[[#This Row],[b12]]="",GLOBAL[[#This Row],[a6]],GLOBAL[[#This Row],[b12]])</f>
        <v>23</v>
      </c>
      <c r="F347" s="32">
        <f>GLOBAL[[#This Row],[AWAL]]</f>
        <v>23</v>
      </c>
      <c r="G347" s="31"/>
      <c r="H347" s="31"/>
      <c r="I347" s="31" t="str">
        <f>IF(GLOBAL[[#This Row],[/MASUK]]="","",SUMIF(Table6[NB BM_C_QTY+F],GLOBAL[POINTER],Table6[C]))</f>
        <v/>
      </c>
      <c r="J347" s="102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>SUM(F347,L347)</f>
        <v>23</v>
      </c>
      <c r="N347" s="31"/>
      <c r="O347" s="31"/>
      <c r="P347" s="32">
        <f ca="1">SUM(INDIRECT(GLOBAL_VAR[TABLENAME]&amp;"[@a"&amp;$1:$1-1&amp;"]"),INDIRECT(GLOBAL_VAR[TABLENAME]&amp;"[@c"&amp;$1:$1-1&amp;"]"))</f>
        <v>23</v>
      </c>
      <c r="Q347" s="33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23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23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23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29">
      <c r="A348" s="31">
        <f ca="1">IF(GLOBAL[[#This Row],[TT]]&lt;1,"",ROW()-2)</f>
        <v>346</v>
      </c>
      <c r="B348" s="33" t="s">
        <v>2596</v>
      </c>
      <c r="C348" s="31">
        <v>1</v>
      </c>
      <c r="D348" s="31" t="s">
        <v>335</v>
      </c>
      <c r="E348" s="31">
        <f ca="1">IF(GLOBAL[[#This Row],[b12]]="",GLOBAL[[#This Row],[a6]],GLOBAL[[#This Row],[b12]])</f>
        <v>1</v>
      </c>
      <c r="F348" s="32">
        <f>GLOBAL[[#This Row],[AWAL]]</f>
        <v>1</v>
      </c>
      <c r="G348" s="31"/>
      <c r="H348" s="31"/>
      <c r="I348" s="31" t="str">
        <f>IF(GLOBAL[[#This Row],[/MASUK]]="","",SUMIF(Table6[NB BM_C_QTY+F],GLOBAL[POINTER],Table6[C]))</f>
        <v/>
      </c>
      <c r="J348" s="102">
        <f>IF(GLOBAL[[#This Row],[//KELUAR]]="",0,-1*SUMIF(Table5[CONCAT],GLOBAL[POINTER],Table5[3]))</f>
        <v>0</v>
      </c>
      <c r="K348" s="31" t="str">
        <f>IF(GLOBAL[[#This Row],[b1]]="","",GLOBAL[[#This Row],[b1]]-GLOBAL[[#This Row],[a1]]-GLOBAL[[#This Row],[bkeluar1]])</f>
        <v/>
      </c>
      <c r="L348" s="31">
        <f>SUM(GLOBAL[[#This Row],[bmasuk1]:[c1]])</f>
        <v>0</v>
      </c>
      <c r="M348" s="32">
        <f>SUM(F348,L348)</f>
        <v>1</v>
      </c>
      <c r="N348" s="31"/>
      <c r="O348" s="31"/>
      <c r="P348" s="32">
        <f ca="1">SUM(INDIRECT(GLOBAL_VAR[TABLENAME]&amp;"[@a"&amp;$1:$1-1&amp;"]"),INDIRECT(GLOBAL_VAR[TABLENAME]&amp;"[@c"&amp;$1:$1-1&amp;"]"))</f>
        <v>1</v>
      </c>
      <c r="Q348" s="33"/>
      <c r="R348" s="33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1</v>
      </c>
      <c r="T348" s="33"/>
      <c r="U348" s="33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1</v>
      </c>
      <c r="W348" s="31"/>
      <c r="X348" s="31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1</v>
      </c>
      <c r="AA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348" s="31" t="str">
        <f>_xlfn.IFNA(MATCH(GLOBAL[[#This Row],[POINTER]],Table6[NB BM_C_QTY+F],0),"")</f>
        <v/>
      </c>
      <c r="AC348" t="str">
        <f>_xlfn.IFNA(MATCH(GLOBAL[[#This Row],[POINTER]],Table5[CONCAT],0),"")</f>
        <v/>
      </c>
    </row>
    <row r="349" spans="1:29">
      <c r="A349" s="31">
        <f ca="1">IF(GLOBAL[[#This Row],[TT]]&lt;1,"",ROW()-2)</f>
        <v>347</v>
      </c>
      <c r="B349" s="33" t="s">
        <v>2597</v>
      </c>
      <c r="C349" s="31">
        <v>2</v>
      </c>
      <c r="D349" s="31" t="s">
        <v>335</v>
      </c>
      <c r="E349" s="31">
        <f ca="1">IF(GLOBAL[[#This Row],[b12]]="",GLOBAL[[#This Row],[a6]],GLOBAL[[#This Row],[b12]])</f>
        <v>2</v>
      </c>
      <c r="F349" s="32">
        <f>GLOBAL[[#This Row],[AWAL]]</f>
        <v>2</v>
      </c>
      <c r="G349" s="31"/>
      <c r="H349" s="31"/>
      <c r="I349" s="31" t="str">
        <f>IF(GLOBAL[[#This Row],[/MASUK]]="","",SUMIF(Table6[NB BM_C_QTY+F],GLOBAL[POINTER],Table6[C]))</f>
        <v/>
      </c>
      <c r="J349" s="102">
        <f>IF(GLOBAL[[#This Row],[//KELUAR]]="",0,-1*SUMIF(Table5[CONCAT],GLOBAL[POINTER],Table5[3]))</f>
        <v>0</v>
      </c>
      <c r="K349" s="31" t="str">
        <f>IF(GLOBAL[[#This Row],[b1]]="","",GLOBAL[[#This Row],[b1]]-GLOBAL[[#This Row],[a1]]-GLOBAL[[#This Row],[bkeluar1]])</f>
        <v/>
      </c>
      <c r="L349" s="31">
        <f>SUM(GLOBAL[[#This Row],[bmasuk1]:[c1]])</f>
        <v>0</v>
      </c>
      <c r="M349" s="32">
        <f>SUM(F349,L349)</f>
        <v>2</v>
      </c>
      <c r="N349" s="31"/>
      <c r="O349" s="31"/>
      <c r="P349" s="32">
        <f ca="1">SUM(INDIRECT(GLOBAL_VAR[TABLENAME]&amp;"[@a"&amp;$1:$1-1&amp;"]"),INDIRECT(GLOBAL_VAR[TABLENAME]&amp;"[@c"&amp;$1:$1-1&amp;"]"))</f>
        <v>2</v>
      </c>
      <c r="Q349" s="33"/>
      <c r="R349" s="33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2</v>
      </c>
      <c r="T349" s="33"/>
      <c r="U349" s="33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2</v>
      </c>
      <c r="W349" s="31"/>
      <c r="X349" s="31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2</v>
      </c>
      <c r="AA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349" s="31" t="str">
        <f>_xlfn.IFNA(MATCH(GLOBAL[[#This Row],[POINTER]],Table6[NB BM_C_QTY+F],0),"")</f>
        <v/>
      </c>
      <c r="AC349" t="str">
        <f>_xlfn.IFNA(MATCH(GLOBAL[[#This Row],[POINTER]],Table5[CONCAT],0),"")</f>
        <v/>
      </c>
    </row>
    <row r="350" spans="1:29">
      <c r="A350" s="31">
        <f ca="1">IF(GLOBAL[[#This Row],[TT]]&lt;1,"",ROW()-2)</f>
        <v>348</v>
      </c>
      <c r="B350" s="33" t="s">
        <v>2598</v>
      </c>
      <c r="C350" s="31">
        <v>3</v>
      </c>
      <c r="D350" s="31" t="s">
        <v>34</v>
      </c>
      <c r="E350" s="31">
        <f ca="1">IF(GLOBAL[[#This Row],[b12]]="",GLOBAL[[#This Row],[a6]],GLOBAL[[#This Row],[b12]])</f>
        <v>3</v>
      </c>
      <c r="F350" s="32">
        <f>GLOBAL[[#This Row],[AWAL]]</f>
        <v>3</v>
      </c>
      <c r="G350" s="31"/>
      <c r="H350" s="31"/>
      <c r="I350" s="31" t="str">
        <f>IF(GLOBAL[[#This Row],[/MASUK]]="","",SUMIF(Table6[NB BM_C_QTY+F],GLOBAL[POINTER],Table6[C]))</f>
        <v/>
      </c>
      <c r="J350" s="102">
        <f>IF(GLOBAL[[#This Row],[//KELUAR]]="",0,-1*SUMIF(Table5[CONCAT],GLOBAL[POINTER],Table5[3]))</f>
        <v>0</v>
      </c>
      <c r="K350" s="31" t="str">
        <f>IF(GLOBAL[[#This Row],[b1]]="","",GLOBAL[[#This Row],[b1]]-GLOBAL[[#This Row],[a1]]-GLOBAL[[#This Row],[bkeluar1]])</f>
        <v/>
      </c>
      <c r="L350" s="31">
        <f>SUM(GLOBAL[[#This Row],[bmasuk1]:[c1]])</f>
        <v>0</v>
      </c>
      <c r="M350" s="32">
        <f>SUM(F350,L350)</f>
        <v>3</v>
      </c>
      <c r="N350" s="31"/>
      <c r="O350" s="31"/>
      <c r="P350" s="32">
        <f ca="1">SUM(INDIRECT(GLOBAL_VAR[TABLENAME]&amp;"[@a"&amp;$1:$1-1&amp;"]"),INDIRECT(GLOBAL_VAR[TABLENAME]&amp;"[@c"&amp;$1:$1-1&amp;"]"))</f>
        <v>3</v>
      </c>
      <c r="Q350" s="33"/>
      <c r="R350" s="33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3</v>
      </c>
      <c r="T350" s="33"/>
      <c r="U350" s="33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3</v>
      </c>
      <c r="W350" s="31"/>
      <c r="X350" s="31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3</v>
      </c>
      <c r="AA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350" s="31" t="str">
        <f>_xlfn.IFNA(MATCH(GLOBAL[[#This Row],[POINTER]],Table6[NB BM_C_QTY+F],0),"")</f>
        <v/>
      </c>
      <c r="AC350" t="str">
        <f>_xlfn.IFNA(MATCH(GLOBAL[[#This Row],[POINTER]],Table5[CONCAT],0),"")</f>
        <v/>
      </c>
    </row>
    <row r="351" spans="1:29">
      <c r="A351" s="31">
        <f ca="1">IF(GLOBAL[[#This Row],[TT]]&lt;1,"",ROW()-2)</f>
        <v>349</v>
      </c>
      <c r="B351" s="33" t="s">
        <v>2599</v>
      </c>
      <c r="C351" s="31">
        <v>4</v>
      </c>
      <c r="D351" s="31" t="s">
        <v>20</v>
      </c>
      <c r="E351" s="31">
        <f ca="1">IF(GLOBAL[[#This Row],[b12]]="",GLOBAL[[#This Row],[a6]],GLOBAL[[#This Row],[b12]])</f>
        <v>4</v>
      </c>
      <c r="F351" s="32">
        <f>GLOBAL[[#This Row],[AWAL]]</f>
        <v>4</v>
      </c>
      <c r="G351" s="31"/>
      <c r="H351" s="31"/>
      <c r="I351" s="31" t="str">
        <f>IF(GLOBAL[[#This Row],[/MASUK]]="","",SUMIF(Table6[NB BM_C_QTY+F],GLOBAL[POINTER],Table6[C]))</f>
        <v/>
      </c>
      <c r="J351" s="102">
        <f>IF(GLOBAL[[#This Row],[//KELUAR]]="",0,-1*SUMIF(Table5[CONCAT],GLOBAL[POINTER],Table5[3]))</f>
        <v>0</v>
      </c>
      <c r="K351" s="31" t="str">
        <f>IF(GLOBAL[[#This Row],[b1]]="","",GLOBAL[[#This Row],[b1]]-GLOBAL[[#This Row],[a1]]-GLOBAL[[#This Row],[bkeluar1]])</f>
        <v/>
      </c>
      <c r="L351" s="31">
        <f>SUM(GLOBAL[[#This Row],[bmasuk1]:[c1]])</f>
        <v>0</v>
      </c>
      <c r="M351" s="32">
        <f>SUM(F351,L351)</f>
        <v>4</v>
      </c>
      <c r="N351" s="31"/>
      <c r="O351" s="31"/>
      <c r="P351" s="32">
        <f ca="1">SUM(INDIRECT(GLOBAL_VAR[TABLENAME]&amp;"[@a"&amp;$1:$1-1&amp;"]"),INDIRECT(GLOBAL_VAR[TABLENAME]&amp;"[@c"&amp;$1:$1-1&amp;"]"))</f>
        <v>4</v>
      </c>
      <c r="Q351" s="33"/>
      <c r="R351" s="33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4</v>
      </c>
      <c r="T351" s="33"/>
      <c r="U351" s="33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4</v>
      </c>
      <c r="W351" s="31"/>
      <c r="X351" s="31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4</v>
      </c>
      <c r="AA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351" s="31" t="str">
        <f>_xlfn.IFNA(MATCH(GLOBAL[[#This Row],[POINTER]],Table6[NB BM_C_QTY+F],0),"")</f>
        <v/>
      </c>
      <c r="AC351" t="str">
        <f>_xlfn.IFNA(MATCH(GLOBAL[[#This Row],[POINTER]],Table5[CONCAT],0),"")</f>
        <v/>
      </c>
    </row>
    <row r="352" spans="1:29">
      <c r="A352" s="31">
        <f ca="1">IF(GLOBAL[[#This Row],[TT]]&lt;1,"",ROW()-2)</f>
        <v>350</v>
      </c>
      <c r="B352" s="33" t="s">
        <v>2600</v>
      </c>
      <c r="C352" s="31">
        <v>7</v>
      </c>
      <c r="D352" s="31" t="s">
        <v>20</v>
      </c>
      <c r="E352" s="31">
        <f ca="1">IF(GLOBAL[[#This Row],[b12]]="",GLOBAL[[#This Row],[a6]],GLOBAL[[#This Row],[b12]])</f>
        <v>7</v>
      </c>
      <c r="F352" s="32">
        <f>GLOBAL[[#This Row],[AWAL]]</f>
        <v>7</v>
      </c>
      <c r="G352" s="31"/>
      <c r="H352" s="31"/>
      <c r="I352" s="31" t="str">
        <f>IF(GLOBAL[[#This Row],[/MASUK]]="","",SUMIF(Table6[NB BM_C_QTY+F],GLOBAL[POINTER],Table6[C]))</f>
        <v/>
      </c>
      <c r="J352" s="102">
        <f>IF(GLOBAL[[#This Row],[//KELUAR]]="",0,-1*SUMIF(Table5[CONCAT],GLOBAL[POINTER],Table5[3]))</f>
        <v>0</v>
      </c>
      <c r="K352" s="31" t="str">
        <f>IF(GLOBAL[[#This Row],[b1]]="","",GLOBAL[[#This Row],[b1]]-GLOBAL[[#This Row],[a1]]-GLOBAL[[#This Row],[bkeluar1]])</f>
        <v/>
      </c>
      <c r="L352" s="31">
        <f>SUM(GLOBAL[[#This Row],[bmasuk1]:[c1]])</f>
        <v>0</v>
      </c>
      <c r="M352" s="32">
        <f>SUM(F352,L352)</f>
        <v>7</v>
      </c>
      <c r="N352" s="31"/>
      <c r="O352" s="31"/>
      <c r="P352" s="32">
        <f ca="1">SUM(INDIRECT(GLOBAL_VAR[TABLENAME]&amp;"[@a"&amp;$1:$1-1&amp;"]"),INDIRECT(GLOBAL_VAR[TABLENAME]&amp;"[@c"&amp;$1:$1-1&amp;"]"))</f>
        <v>7</v>
      </c>
      <c r="Q352" s="33"/>
      <c r="R352" s="33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7</v>
      </c>
      <c r="T352" s="33"/>
      <c r="U352" s="33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7</v>
      </c>
      <c r="W352" s="31"/>
      <c r="X352" s="31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7</v>
      </c>
      <c r="AA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352" s="31" t="str">
        <f>_xlfn.IFNA(MATCH(GLOBAL[[#This Row],[POINTER]],Table6[NB BM_C_QTY+F],0),"")</f>
        <v/>
      </c>
      <c r="AC352" t="str">
        <f>_xlfn.IFNA(MATCH(GLOBAL[[#This Row],[POINTER]],Table5[CONCAT],0),"")</f>
        <v/>
      </c>
    </row>
    <row r="353" spans="1:30">
      <c r="A353" s="31" t="str">
        <f ca="1">IF(GLOBAL[[#This Row],[TT]]&lt;1,"",ROW()-2)</f>
        <v/>
      </c>
      <c r="B353" s="33" t="s">
        <v>2003</v>
      </c>
      <c r="C353" s="31">
        <v>0</v>
      </c>
      <c r="D353" s="31">
        <v>50</v>
      </c>
      <c r="E353" s="31">
        <f ca="1">IF(GLOBAL[[#This Row],[b12]]="",GLOBAL[[#This Row],[a6]],GLOBAL[[#This Row],[b12]])</f>
        <v>0</v>
      </c>
      <c r="F353" s="32">
        <f>GLOBAL[[#This Row],[AWAL]]</f>
        <v>0</v>
      </c>
      <c r="G353" s="31"/>
      <c r="H353" s="31"/>
      <c r="I353" s="31" t="str">
        <f>IF(GLOBAL[[#This Row],[/MASUK]]="","",SUMIF(Table6[NB BM_C_QTY+F],GLOBAL[POINTER],Table6[C]))</f>
        <v/>
      </c>
      <c r="J353" s="102">
        <f>IF(GLOBAL[[#This Row],[//KELUAR]]="",0,-1*SUMIF(Table5[CONCAT],GLOBAL[POINTER],Table5[3]))</f>
        <v>0</v>
      </c>
      <c r="K353" s="31" t="str">
        <f>IF(GLOBAL[[#This Row],[b1]]="","",GLOBAL[[#This Row],[b1]]-GLOBAL[[#This Row],[a1]]-GLOBAL[[#This Row],[bkeluar1]])</f>
        <v/>
      </c>
      <c r="L353" s="31">
        <f>SUM(GLOBAL[[#This Row],[bmasuk1]:[c1]])</f>
        <v>0</v>
      </c>
      <c r="M353" s="32">
        <f>SUM(F353,L353)</f>
        <v>0</v>
      </c>
      <c r="N353" s="31"/>
      <c r="O353" s="31"/>
      <c r="P353" s="32">
        <f ca="1">SUM(INDIRECT(GLOBAL_VAR[TABLENAME]&amp;"[@a"&amp;$1:$1-1&amp;"]"),INDIRECT(GLOBAL_VAR[TABLENAME]&amp;"[@c"&amp;$1:$1-1&amp;"]"))</f>
        <v>0</v>
      </c>
      <c r="Q353" s="33"/>
      <c r="R353" s="33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0</v>
      </c>
      <c r="T353" s="33"/>
      <c r="U353" s="33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0</v>
      </c>
      <c r="W353" s="31"/>
      <c r="X353" s="31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0</v>
      </c>
      <c r="AA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353" s="31" t="str">
        <f>_xlfn.IFNA(MATCH(GLOBAL[[#This Row],[POINTER]],Table6[NB BM_C_QTY+F],0),"")</f>
        <v/>
      </c>
      <c r="AC353" t="str">
        <f>_xlfn.IFNA(MATCH(GLOBAL[[#This Row],[POINTER]],Table5[CONCAT],0),"")</f>
        <v/>
      </c>
      <c r="AD353" s="72"/>
    </row>
    <row r="354" spans="1:30">
      <c r="A354" s="31" t="str">
        <f ca="1">IF(GLOBAL[[#This Row],[TT]]&lt;1,"",ROW()-2)</f>
        <v/>
      </c>
      <c r="B354" s="33" t="s">
        <v>396</v>
      </c>
      <c r="C354" s="31">
        <v>0</v>
      </c>
      <c r="D354" s="31">
        <v>100</v>
      </c>
      <c r="E354" s="31">
        <f ca="1">IF(GLOBAL[[#This Row],[b12]]="",GLOBAL[[#This Row],[a6]],GLOBAL[[#This Row],[b12]])</f>
        <v>0</v>
      </c>
      <c r="F354" s="32">
        <f>GLOBAL[[#This Row],[AWAL]]</f>
        <v>0</v>
      </c>
      <c r="G354" s="31"/>
      <c r="H354" s="31"/>
      <c r="I354" s="31" t="str">
        <f>IF(GLOBAL[[#This Row],[/MASUK]]="","",SUMIF(Table6[NB BM_C_QTY+F],GLOBAL[POINTER],Table6[C]))</f>
        <v/>
      </c>
      <c r="J354" s="102">
        <f>IF(GLOBAL[[#This Row],[//KELUAR]]="",0,-1*SUMIF(Table5[CONCAT],GLOBAL[POINTER],Table5[3]))</f>
        <v>0</v>
      </c>
      <c r="K354" s="31" t="str">
        <f>IF(GLOBAL[[#This Row],[b1]]="","",GLOBAL[[#This Row],[b1]]-GLOBAL[[#This Row],[a1]]-GLOBAL[[#This Row],[bkeluar1]])</f>
        <v/>
      </c>
      <c r="L354" s="31">
        <f>SUM(GLOBAL[[#This Row],[bmasuk1]:[c1]])</f>
        <v>0</v>
      </c>
      <c r="M354" s="32">
        <f>SUM(F354,L354)</f>
        <v>0</v>
      </c>
      <c r="N354" s="31"/>
      <c r="O354" s="31"/>
      <c r="P354" s="32">
        <f ca="1">SUM(INDIRECT(GLOBAL_VAR[TABLENAME]&amp;"[@a"&amp;$1:$1-1&amp;"]"),INDIRECT(GLOBAL_VAR[TABLENAME]&amp;"[@c"&amp;$1:$1-1&amp;"]"))</f>
        <v>0</v>
      </c>
      <c r="Q354" s="33"/>
      <c r="R354" s="33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0</v>
      </c>
      <c r="T354" s="33"/>
      <c r="U354" s="33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0</v>
      </c>
      <c r="W354" s="31"/>
      <c r="X354" s="31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0</v>
      </c>
      <c r="AA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354" s="31" t="str">
        <f>_xlfn.IFNA(MATCH(GLOBAL[[#This Row],[POINTER]],Table6[NB BM_C_QTY+F],0),"")</f>
        <v/>
      </c>
      <c r="AC354" t="str">
        <f>_xlfn.IFNA(MATCH(GLOBAL[[#This Row],[POINTER]],Table5[CONCAT],0),"")</f>
        <v/>
      </c>
    </row>
    <row r="355" spans="1:30">
      <c r="A355" s="31" t="str">
        <f ca="1">IF(GLOBAL[[#This Row],[TT]]&lt;1,"",ROW()-2)</f>
        <v/>
      </c>
      <c r="B355" s="33" t="s">
        <v>2114</v>
      </c>
      <c r="C355" s="31">
        <v>0</v>
      </c>
      <c r="D355" s="31">
        <v>50</v>
      </c>
      <c r="E355" s="31">
        <f ca="1">IF(GLOBAL[[#This Row],[b12]]="",GLOBAL[[#This Row],[a6]],GLOBAL[[#This Row],[b12]])</f>
        <v>0</v>
      </c>
      <c r="F355" s="32">
        <f>GLOBAL[[#This Row],[AWAL]]</f>
        <v>0</v>
      </c>
      <c r="G355" s="31"/>
      <c r="H355" s="31"/>
      <c r="I355" s="31" t="str">
        <f>IF(GLOBAL[[#This Row],[/MASUK]]="","",SUMIF(Table6[NB BM_C_QTY+F],GLOBAL[POINTER],Table6[C]))</f>
        <v/>
      </c>
      <c r="J355" s="102">
        <f>IF(GLOBAL[[#This Row],[//KELUAR]]="",0,-1*SUMIF(Table5[CONCAT],GLOBAL[POINTER],Table5[3]))</f>
        <v>0</v>
      </c>
      <c r="K355" s="31" t="str">
        <f>IF(GLOBAL[[#This Row],[b1]]="","",GLOBAL[[#This Row],[b1]]-GLOBAL[[#This Row],[a1]]-GLOBAL[[#This Row],[bkeluar1]])</f>
        <v/>
      </c>
      <c r="L355" s="31">
        <f>SUM(GLOBAL[[#This Row],[bmasuk1]:[c1]])</f>
        <v>0</v>
      </c>
      <c r="M355" s="32">
        <f>SUM(F355,L355)</f>
        <v>0</v>
      </c>
      <c r="N355" s="31"/>
      <c r="O355" s="31"/>
      <c r="P355" s="32">
        <f ca="1">SUM(INDIRECT(GLOBAL_VAR[TABLENAME]&amp;"[@a"&amp;$1:$1-1&amp;"]"),INDIRECT(GLOBAL_VAR[TABLENAME]&amp;"[@c"&amp;$1:$1-1&amp;"]"))</f>
        <v>0</v>
      </c>
      <c r="Q355" s="33"/>
      <c r="R355" s="33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0</v>
      </c>
      <c r="T355" s="33"/>
      <c r="U355" s="33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0</v>
      </c>
      <c r="W355" s="31"/>
      <c r="X355" s="31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0</v>
      </c>
      <c r="AA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355" s="31" t="str">
        <f>_xlfn.IFNA(MATCH(GLOBAL[[#This Row],[POINTER]],Table6[NB BM_C_QTY+F],0),"")</f>
        <v/>
      </c>
      <c r="AC355" t="str">
        <f>_xlfn.IFNA(MATCH(GLOBAL[[#This Row],[POINTER]],Table5[CONCAT],0),"")</f>
        <v/>
      </c>
    </row>
    <row r="356" spans="1:30">
      <c r="A356" s="31" t="str">
        <f ca="1">IF(GLOBAL[[#This Row],[TT]]&lt;1,"",ROW()-2)</f>
        <v/>
      </c>
      <c r="B356" s="33" t="s">
        <v>2115</v>
      </c>
      <c r="C356" s="31">
        <v>0</v>
      </c>
      <c r="D356" s="31">
        <v>100</v>
      </c>
      <c r="E356" s="31">
        <f ca="1">IF(GLOBAL[[#This Row],[b12]]="",GLOBAL[[#This Row],[a6]],GLOBAL[[#This Row],[b12]])</f>
        <v>0</v>
      </c>
      <c r="F356" s="32">
        <f>GLOBAL[[#This Row],[AWAL]]</f>
        <v>0</v>
      </c>
      <c r="G356" s="31"/>
      <c r="H356" s="31"/>
      <c r="I356" s="31" t="str">
        <f>IF(GLOBAL[[#This Row],[/MASUK]]="","",SUMIF(Table6[NB BM_C_QTY+F],GLOBAL[POINTER],Table6[C]))</f>
        <v/>
      </c>
      <c r="J356" s="102">
        <f>IF(GLOBAL[[#This Row],[//KELUAR]]="",0,-1*SUMIF(Table5[CONCAT],GLOBAL[POINTER],Table5[3]))</f>
        <v>0</v>
      </c>
      <c r="K356" s="31" t="str">
        <f>IF(GLOBAL[[#This Row],[b1]]="","",GLOBAL[[#This Row],[b1]]-GLOBAL[[#This Row],[a1]]-GLOBAL[[#This Row],[bkeluar1]])</f>
        <v/>
      </c>
      <c r="L356" s="31">
        <f>SUM(GLOBAL[[#This Row],[bmasuk1]:[c1]])</f>
        <v>0</v>
      </c>
      <c r="M356" s="32">
        <f>SUM(F356,L356)</f>
        <v>0</v>
      </c>
      <c r="N356" s="31"/>
      <c r="O356" s="31"/>
      <c r="P356" s="32">
        <f ca="1">SUM(INDIRECT(GLOBAL_VAR[TABLENAME]&amp;"[@a"&amp;$1:$1-1&amp;"]"),INDIRECT(GLOBAL_VAR[TABLENAME]&amp;"[@c"&amp;$1:$1-1&amp;"]"))</f>
        <v>0</v>
      </c>
      <c r="Q356" s="33"/>
      <c r="R356" s="33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0</v>
      </c>
      <c r="T356" s="33"/>
      <c r="U356" s="33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0</v>
      </c>
      <c r="W356" s="31"/>
      <c r="X356" s="31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0</v>
      </c>
      <c r="AA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356" s="31" t="str">
        <f>_xlfn.IFNA(MATCH(GLOBAL[[#This Row],[POINTER]],Table6[NB BM_C_QTY+F],0),"")</f>
        <v/>
      </c>
      <c r="AC356" t="str">
        <f>_xlfn.IFNA(MATCH(GLOBAL[[#This Row],[POINTER]],Table5[CONCAT],0),"")</f>
        <v/>
      </c>
    </row>
    <row r="357" spans="1:30">
      <c r="A357" s="31" t="str">
        <f ca="1">IF(GLOBAL[[#This Row],[TT]]&lt;1,"",ROW()-2)</f>
        <v/>
      </c>
      <c r="B357" s="33" t="s">
        <v>2116</v>
      </c>
      <c r="C357" s="31">
        <v>0</v>
      </c>
      <c r="D357" s="31">
        <v>50</v>
      </c>
      <c r="E357" s="31">
        <f ca="1">IF(GLOBAL[[#This Row],[b12]]="",GLOBAL[[#This Row],[a6]],GLOBAL[[#This Row],[b12]])</f>
        <v>0</v>
      </c>
      <c r="F357" s="32">
        <f>GLOBAL[[#This Row],[AWAL]]</f>
        <v>0</v>
      </c>
      <c r="G357" s="31"/>
      <c r="H357" s="31"/>
      <c r="I357" s="31" t="str">
        <f>IF(GLOBAL[[#This Row],[/MASUK]]="","",SUMIF(Table6[NB BM_C_QTY+F],GLOBAL[POINTER],Table6[C]))</f>
        <v/>
      </c>
      <c r="J357" s="102">
        <f>IF(GLOBAL[[#This Row],[//KELUAR]]="",0,-1*SUMIF(Table5[CONCAT],GLOBAL[POINTER],Table5[3]))</f>
        <v>0</v>
      </c>
      <c r="K357" s="31" t="str">
        <f>IF(GLOBAL[[#This Row],[b1]]="","",GLOBAL[[#This Row],[b1]]-GLOBAL[[#This Row],[a1]]-GLOBAL[[#This Row],[bkeluar1]])</f>
        <v/>
      </c>
      <c r="L357" s="31">
        <f>SUM(GLOBAL[[#This Row],[bmasuk1]:[c1]])</f>
        <v>0</v>
      </c>
      <c r="M357" s="32">
        <f>SUM(F357,L357)</f>
        <v>0</v>
      </c>
      <c r="N357" s="31"/>
      <c r="O357" s="31"/>
      <c r="P357" s="32">
        <f ca="1">SUM(INDIRECT(GLOBAL_VAR[TABLENAME]&amp;"[@a"&amp;$1:$1-1&amp;"]"),INDIRECT(GLOBAL_VAR[TABLENAME]&amp;"[@c"&amp;$1:$1-1&amp;"]"))</f>
        <v>0</v>
      </c>
      <c r="Q357" s="33"/>
      <c r="R357" s="33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0</v>
      </c>
      <c r="T357" s="33"/>
      <c r="U357" s="33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0</v>
      </c>
      <c r="W357" s="31"/>
      <c r="X357" s="31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0</v>
      </c>
      <c r="AA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357" s="31" t="str">
        <f>_xlfn.IFNA(MATCH(GLOBAL[[#This Row],[POINTER]],Table6[NB BM_C_QTY+F],0),"")</f>
        <v/>
      </c>
      <c r="AC357" t="str">
        <f>_xlfn.IFNA(MATCH(GLOBAL[[#This Row],[POINTER]],Table5[CONCAT],0),"")</f>
        <v/>
      </c>
    </row>
    <row r="358" spans="1:30">
      <c r="A358" s="31" t="str">
        <f ca="1">IF(GLOBAL[[#This Row],[TT]]&lt;1,"",ROW()-2)</f>
        <v/>
      </c>
      <c r="B358" s="33" t="s">
        <v>2117</v>
      </c>
      <c r="C358" s="31">
        <v>0</v>
      </c>
      <c r="D358" s="31">
        <v>100</v>
      </c>
      <c r="E358" s="31">
        <f ca="1">IF(GLOBAL[[#This Row],[b12]]="",GLOBAL[[#This Row],[a6]],GLOBAL[[#This Row],[b12]])</f>
        <v>0</v>
      </c>
      <c r="F358" s="32">
        <f>GLOBAL[[#This Row],[AWAL]]</f>
        <v>0</v>
      </c>
      <c r="G358" s="31"/>
      <c r="H358" s="31"/>
      <c r="I358" s="31" t="str">
        <f>IF(GLOBAL[[#This Row],[/MASUK]]="","",SUMIF(Table6[NB BM_C_QTY+F],GLOBAL[POINTER],Table6[C]))</f>
        <v/>
      </c>
      <c r="J358" s="102">
        <f>IF(GLOBAL[[#This Row],[//KELUAR]]="",0,-1*SUMIF(Table5[CONCAT],GLOBAL[POINTER],Table5[3]))</f>
        <v>0</v>
      </c>
      <c r="K358" s="31" t="str">
        <f>IF(GLOBAL[[#This Row],[b1]]="","",GLOBAL[[#This Row],[b1]]-GLOBAL[[#This Row],[a1]]-GLOBAL[[#This Row],[bkeluar1]])</f>
        <v/>
      </c>
      <c r="L358" s="31">
        <f>SUM(GLOBAL[[#This Row],[bmasuk1]:[c1]])</f>
        <v>0</v>
      </c>
      <c r="M358" s="32">
        <f>SUM(F358,L358)</f>
        <v>0</v>
      </c>
      <c r="N358" s="31"/>
      <c r="O358" s="31"/>
      <c r="P358" s="32">
        <f ca="1">SUM(INDIRECT(GLOBAL_VAR[TABLENAME]&amp;"[@a"&amp;$1:$1-1&amp;"]"),INDIRECT(GLOBAL_VAR[TABLENAME]&amp;"[@c"&amp;$1:$1-1&amp;"]"))</f>
        <v>0</v>
      </c>
      <c r="Q358" s="33"/>
      <c r="R358" s="33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0</v>
      </c>
      <c r="T358" s="33"/>
      <c r="U358" s="33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0</v>
      </c>
      <c r="W358" s="31"/>
      <c r="X358" s="31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0</v>
      </c>
      <c r="AA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358" s="31" t="str">
        <f>_xlfn.IFNA(MATCH(GLOBAL[[#This Row],[POINTER]],Table6[NB BM_C_QTY+F],0),"")</f>
        <v/>
      </c>
      <c r="AC358" t="str">
        <f>_xlfn.IFNA(MATCH(GLOBAL[[#This Row],[POINTER]],Table5[CONCAT],0),"")</f>
        <v/>
      </c>
    </row>
    <row r="359" spans="1:30">
      <c r="A359" s="39" t="str">
        <f>IF(GLOBAL[[#This Row],[TT]]&lt;1,"",ROW()-2)</f>
        <v/>
      </c>
      <c r="B359" s="79" t="s">
        <v>5560</v>
      </c>
      <c r="C359" s="31"/>
      <c r="D359" s="31" t="s">
        <v>2173</v>
      </c>
      <c r="E359" s="39">
        <f>IF(GLOBAL[[#This Row],[b12]]="",GLOBAL[[#This Row],[a6]],GLOBAL[[#This Row],[b12]])</f>
        <v>0</v>
      </c>
      <c r="F359" s="40">
        <f>GLOBAL[[#This Row],[AWAL]]</f>
        <v>0</v>
      </c>
      <c r="G359" s="31"/>
      <c r="H359" s="31">
        <v>0</v>
      </c>
      <c r="I359" s="39">
        <f>IF(GLOBAL[[#This Row],[/MASUK]]="","",SUMIF(Table6[NB BM_C_QTY+F],GLOBAL[POINTER],Table6[C]))</f>
        <v>1</v>
      </c>
      <c r="J359" s="102">
        <f>IF(GLOBAL[[#This Row],[//KELUAR]]="",0,-1*SUMIF(Table5[CONCAT],GLOBAL[POINTER],Table5[3]))</f>
        <v>0</v>
      </c>
      <c r="K359" s="39" t="str">
        <f>IF(GLOBAL[[#This Row],[b1]]="","",GLOBAL[[#This Row],[b1]]-GLOBAL[[#This Row],[a1]]-GLOBAL[[#This Row],[bkeluar1]])</f>
        <v/>
      </c>
      <c r="L359" s="39">
        <f>SUM(GLOBAL[[#This Row],[bmasuk1]:[c1]])</f>
        <v>1</v>
      </c>
      <c r="M359" s="40">
        <f>SUM(F359,L359)</f>
        <v>1</v>
      </c>
      <c r="N359" s="31"/>
      <c r="O359" s="39"/>
      <c r="P359" s="40">
        <f ca="1">SUM(INDIRECT(GLOBAL_VAR[TABLENAME]&amp;"[@a"&amp;$1:$1-1&amp;"]"),INDIRECT(GLOBAL_VAR[TABLENAME]&amp;"[@c"&amp;$1:$1-1&amp;"]"))</f>
        <v>1</v>
      </c>
      <c r="Q359" s="33"/>
      <c r="R359" s="41" t="str">
        <f>IF(GLOBAL[[#This Row],[b3]]="","",GLOBAL[[#This Row],[b3]]-GLOBAL[[#This Row],[a3]])</f>
        <v/>
      </c>
      <c r="S359" s="40">
        <f ca="1">SUM(INDIRECT(GLOBAL_VAR[TABLENAME]&amp;"[@a"&amp;$1:$1-1&amp;"]"),INDIRECT(GLOBAL_VAR[TABLENAME]&amp;"[@c"&amp;$1:$1-1&amp;"]"))</f>
        <v>1</v>
      </c>
      <c r="T359" s="33"/>
      <c r="U359" s="41" t="str">
        <f>IF(GLOBAL[[#This Row],[b4]]="","",GLOBAL[[#This Row],[b4]]-GLOBAL[[#This Row],[a4]])</f>
        <v/>
      </c>
      <c r="V359" s="40">
        <f ca="1">SUM(INDIRECT(GLOBAL_VAR[TABLENAME]&amp;"[@a"&amp;$1:$1-1&amp;"]"),INDIRECT(GLOBAL_VAR[TABLENAME]&amp;"[@c"&amp;$1:$1-1&amp;"]"))</f>
        <v>1</v>
      </c>
      <c r="W359" s="31"/>
      <c r="X359" s="39" t="str">
        <f>IF(GLOBAL[[#This Row],[b5]]="","",GLOBAL[[#This Row],[b5]]-GLOBAL[[#This Row],[a5]])</f>
        <v/>
      </c>
      <c r="Y359" s="40">
        <f ca="1">SUM(INDIRECT(GLOBAL_VAR[TABLENAME]&amp;"[@a"&amp;$1:$1-1&amp;"]"),INDIRECT(GLOBAL_VAR[TABLENAME]&amp;"[@c"&amp;$1:$1-1&amp;"]"))</f>
        <v>1</v>
      </c>
      <c r="AA3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359" s="39">
        <f>_xlfn.IFNA(MATCH(GLOBAL[[#This Row],[POINTER]],Table6[NB BM_C_QTY+F],0),"")</f>
        <v>103</v>
      </c>
      <c r="AC359" s="71" t="str">
        <f>_xlfn.IFNA(MATCH(GLOBAL[[#This Row],[POINTER]],Table5[CONCAT],0),"")</f>
        <v/>
      </c>
    </row>
    <row r="360" spans="1:30">
      <c r="A360" s="39" t="str">
        <f>IF(GLOBAL[[#This Row],[TT]]&lt;1,"",ROW()-2)</f>
        <v/>
      </c>
      <c r="B360" s="79" t="s">
        <v>5561</v>
      </c>
      <c r="C360" s="31"/>
      <c r="D360" s="31" t="s">
        <v>2042</v>
      </c>
      <c r="E360" s="39">
        <f>IF(GLOBAL[[#This Row],[b12]]="",GLOBAL[[#This Row],[a6]],GLOBAL[[#This Row],[b12]])</f>
        <v>0</v>
      </c>
      <c r="F360" s="40">
        <f>GLOBAL[[#This Row],[AWAL]]</f>
        <v>0</v>
      </c>
      <c r="G360" s="31"/>
      <c r="H360" s="31">
        <v>0</v>
      </c>
      <c r="I360" s="39">
        <f>IF(GLOBAL[[#This Row],[/MASUK]]="","",SUMIF(Table6[NB BM_C_QTY+F],GLOBAL[POINTER],Table6[C]))</f>
        <v>1</v>
      </c>
      <c r="J360" s="102">
        <f>IF(GLOBAL[[#This Row],[//KELUAR]]="",0,-1*SUMIF(Table5[CONCAT],GLOBAL[POINTER],Table5[3]))</f>
        <v>0</v>
      </c>
      <c r="K360" s="39" t="str">
        <f>IF(GLOBAL[[#This Row],[b1]]="","",GLOBAL[[#This Row],[b1]]-GLOBAL[[#This Row],[a1]]-GLOBAL[[#This Row],[bkeluar1]])</f>
        <v/>
      </c>
      <c r="L360" s="39">
        <f>SUM(GLOBAL[[#This Row],[bmasuk1]:[c1]])</f>
        <v>1</v>
      </c>
      <c r="M360" s="40">
        <f>SUM(F360,L360)</f>
        <v>1</v>
      </c>
      <c r="N360" s="31"/>
      <c r="O360" s="39"/>
      <c r="P360" s="40">
        <f ca="1">SUM(INDIRECT(GLOBAL_VAR[TABLENAME]&amp;"[@a"&amp;$1:$1-1&amp;"]"),INDIRECT(GLOBAL_VAR[TABLENAME]&amp;"[@c"&amp;$1:$1-1&amp;"]"))</f>
        <v>1</v>
      </c>
      <c r="Q360" s="33"/>
      <c r="R360" s="41" t="str">
        <f>IF(GLOBAL[[#This Row],[b3]]="","",GLOBAL[[#This Row],[b3]]-GLOBAL[[#This Row],[a3]])</f>
        <v/>
      </c>
      <c r="S360" s="40">
        <f ca="1">SUM(INDIRECT(GLOBAL_VAR[TABLENAME]&amp;"[@a"&amp;$1:$1-1&amp;"]"),INDIRECT(GLOBAL_VAR[TABLENAME]&amp;"[@c"&amp;$1:$1-1&amp;"]"))</f>
        <v>1</v>
      </c>
      <c r="T360" s="33"/>
      <c r="U360" s="41" t="str">
        <f>IF(GLOBAL[[#This Row],[b4]]="","",GLOBAL[[#This Row],[b4]]-GLOBAL[[#This Row],[a4]])</f>
        <v/>
      </c>
      <c r="V360" s="40">
        <f ca="1">SUM(INDIRECT(GLOBAL_VAR[TABLENAME]&amp;"[@a"&amp;$1:$1-1&amp;"]"),INDIRECT(GLOBAL_VAR[TABLENAME]&amp;"[@c"&amp;$1:$1-1&amp;"]"))</f>
        <v>1</v>
      </c>
      <c r="W360" s="31"/>
      <c r="X360" s="39" t="str">
        <f>IF(GLOBAL[[#This Row],[b5]]="","",GLOBAL[[#This Row],[b5]]-GLOBAL[[#This Row],[a5]])</f>
        <v/>
      </c>
      <c r="Y360" s="40">
        <f ca="1">SUM(INDIRECT(GLOBAL_VAR[TABLENAME]&amp;"[@a"&amp;$1:$1-1&amp;"]"),INDIRECT(GLOBAL_VAR[TABLENAME]&amp;"[@c"&amp;$1:$1-1&amp;"]"))</f>
        <v>1</v>
      </c>
      <c r="AA3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360" s="39">
        <f>_xlfn.IFNA(MATCH(GLOBAL[[#This Row],[POINTER]],Table6[NB BM_C_QTY+F],0),"")</f>
        <v>104</v>
      </c>
      <c r="AC360" s="71" t="str">
        <f>_xlfn.IFNA(MATCH(GLOBAL[[#This Row],[POINTER]],Table5[CONCAT],0),"")</f>
        <v/>
      </c>
    </row>
    <row r="361" spans="1:30">
      <c r="A361" s="39" t="str">
        <f>IF(GLOBAL[[#This Row],[TT]]&lt;1,"",ROW()-2)</f>
        <v/>
      </c>
      <c r="B361" s="79" t="s">
        <v>5562</v>
      </c>
      <c r="C361" s="31"/>
      <c r="D361" s="31" t="s">
        <v>2042</v>
      </c>
      <c r="E361" s="39">
        <f>IF(GLOBAL[[#This Row],[b12]]="",GLOBAL[[#This Row],[a6]],GLOBAL[[#This Row],[b12]])</f>
        <v>0</v>
      </c>
      <c r="F361" s="40">
        <f>GLOBAL[[#This Row],[AWAL]]</f>
        <v>0</v>
      </c>
      <c r="G361" s="31"/>
      <c r="H361" s="31">
        <v>0</v>
      </c>
      <c r="I361" s="39">
        <f>IF(GLOBAL[[#This Row],[/MASUK]]="","",SUMIF(Table6[NB BM_C_QTY+F],GLOBAL[POINTER],Table6[C]))</f>
        <v>1</v>
      </c>
      <c r="J361" s="102">
        <f>IF(GLOBAL[[#This Row],[//KELUAR]]="",0,-1*SUMIF(Table5[CONCAT],GLOBAL[POINTER],Table5[3]))</f>
        <v>0</v>
      </c>
      <c r="K361" s="39" t="str">
        <f>IF(GLOBAL[[#This Row],[b1]]="","",GLOBAL[[#This Row],[b1]]-GLOBAL[[#This Row],[a1]]-GLOBAL[[#This Row],[bkeluar1]])</f>
        <v/>
      </c>
      <c r="L361" s="39">
        <f>SUM(GLOBAL[[#This Row],[bmasuk1]:[c1]])</f>
        <v>1</v>
      </c>
      <c r="M361" s="40">
        <f>SUM(F361,L361)</f>
        <v>1</v>
      </c>
      <c r="N361" s="31"/>
      <c r="O361" s="39"/>
      <c r="P361" s="40">
        <f ca="1">SUM(INDIRECT(GLOBAL_VAR[TABLENAME]&amp;"[@a"&amp;$1:$1-1&amp;"]"),INDIRECT(GLOBAL_VAR[TABLENAME]&amp;"[@c"&amp;$1:$1-1&amp;"]"))</f>
        <v>1</v>
      </c>
      <c r="Q361" s="33"/>
      <c r="R361" s="41" t="str">
        <f>IF(GLOBAL[[#This Row],[b3]]="","",GLOBAL[[#This Row],[b3]]-GLOBAL[[#This Row],[a3]])</f>
        <v/>
      </c>
      <c r="S361" s="40">
        <f ca="1">SUM(INDIRECT(GLOBAL_VAR[TABLENAME]&amp;"[@a"&amp;$1:$1-1&amp;"]"),INDIRECT(GLOBAL_VAR[TABLENAME]&amp;"[@c"&amp;$1:$1-1&amp;"]"))</f>
        <v>1</v>
      </c>
      <c r="T361" s="33"/>
      <c r="U361" s="41" t="str">
        <f>IF(GLOBAL[[#This Row],[b4]]="","",GLOBAL[[#This Row],[b4]]-GLOBAL[[#This Row],[a4]])</f>
        <v/>
      </c>
      <c r="V361" s="40">
        <f ca="1">SUM(INDIRECT(GLOBAL_VAR[TABLENAME]&amp;"[@a"&amp;$1:$1-1&amp;"]"),INDIRECT(GLOBAL_VAR[TABLENAME]&amp;"[@c"&amp;$1:$1-1&amp;"]"))</f>
        <v>1</v>
      </c>
      <c r="W361" s="31"/>
      <c r="X361" s="39" t="str">
        <f>IF(GLOBAL[[#This Row],[b5]]="","",GLOBAL[[#This Row],[b5]]-GLOBAL[[#This Row],[a5]])</f>
        <v/>
      </c>
      <c r="Y361" s="40">
        <f ca="1">SUM(INDIRECT(GLOBAL_VAR[TABLENAME]&amp;"[@a"&amp;$1:$1-1&amp;"]"),INDIRECT(GLOBAL_VAR[TABLENAME]&amp;"[@c"&amp;$1:$1-1&amp;"]"))</f>
        <v>1</v>
      </c>
      <c r="AA3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361" s="39">
        <f>_xlfn.IFNA(MATCH(GLOBAL[[#This Row],[POINTER]],Table6[NB BM_C_QTY+F],0),"")</f>
        <v>105</v>
      </c>
      <c r="AC361" s="71" t="str">
        <f>_xlfn.IFNA(MATCH(GLOBAL[[#This Row],[POINTER]],Table5[CONCAT],0),"")</f>
        <v/>
      </c>
    </row>
    <row r="362" spans="1:30">
      <c r="A362" s="39" t="str">
        <f>IF(GLOBAL[[#This Row],[TT]]&lt;1,"",ROW()-2)</f>
        <v/>
      </c>
      <c r="B362" s="79" t="s">
        <v>5563</v>
      </c>
      <c r="C362" s="31"/>
      <c r="D362" s="31" t="s">
        <v>2042</v>
      </c>
      <c r="E362" s="39">
        <f>IF(GLOBAL[[#This Row],[b12]]="",GLOBAL[[#This Row],[a6]],GLOBAL[[#This Row],[b12]])</f>
        <v>0</v>
      </c>
      <c r="F362" s="40">
        <f>GLOBAL[[#This Row],[AWAL]]</f>
        <v>0</v>
      </c>
      <c r="G362" s="31"/>
      <c r="H362" s="31">
        <v>0</v>
      </c>
      <c r="I362" s="39">
        <f>IF(GLOBAL[[#This Row],[/MASUK]]="","",SUMIF(Table6[NB BM_C_QTY+F],GLOBAL[POINTER],Table6[C]))</f>
        <v>1</v>
      </c>
      <c r="J362" s="102">
        <f>IF(GLOBAL[[#This Row],[//KELUAR]]="",0,-1*SUMIF(Table5[CONCAT],GLOBAL[POINTER],Table5[3]))</f>
        <v>0</v>
      </c>
      <c r="K362" s="39" t="str">
        <f>IF(GLOBAL[[#This Row],[b1]]="","",GLOBAL[[#This Row],[b1]]-GLOBAL[[#This Row],[a1]]-GLOBAL[[#This Row],[bkeluar1]])</f>
        <v/>
      </c>
      <c r="L362" s="39">
        <f>SUM(GLOBAL[[#This Row],[bmasuk1]:[c1]])</f>
        <v>1</v>
      </c>
      <c r="M362" s="40">
        <f>SUM(F362,L362)</f>
        <v>1</v>
      </c>
      <c r="N362" s="31"/>
      <c r="O362" s="39"/>
      <c r="P362" s="40">
        <f ca="1">SUM(INDIRECT(GLOBAL_VAR[TABLENAME]&amp;"[@a"&amp;$1:$1-1&amp;"]"),INDIRECT(GLOBAL_VAR[TABLENAME]&amp;"[@c"&amp;$1:$1-1&amp;"]"))</f>
        <v>1</v>
      </c>
      <c r="Q362" s="33"/>
      <c r="R362" s="41" t="str">
        <f>IF(GLOBAL[[#This Row],[b3]]="","",GLOBAL[[#This Row],[b3]]-GLOBAL[[#This Row],[a3]])</f>
        <v/>
      </c>
      <c r="S362" s="40">
        <f ca="1">SUM(INDIRECT(GLOBAL_VAR[TABLENAME]&amp;"[@a"&amp;$1:$1-1&amp;"]"),INDIRECT(GLOBAL_VAR[TABLENAME]&amp;"[@c"&amp;$1:$1-1&amp;"]"))</f>
        <v>1</v>
      </c>
      <c r="T362" s="33"/>
      <c r="U362" s="41" t="str">
        <f>IF(GLOBAL[[#This Row],[b4]]="","",GLOBAL[[#This Row],[b4]]-GLOBAL[[#This Row],[a4]])</f>
        <v/>
      </c>
      <c r="V362" s="40">
        <f ca="1">SUM(INDIRECT(GLOBAL_VAR[TABLENAME]&amp;"[@a"&amp;$1:$1-1&amp;"]"),INDIRECT(GLOBAL_VAR[TABLENAME]&amp;"[@c"&amp;$1:$1-1&amp;"]"))</f>
        <v>1</v>
      </c>
      <c r="W362" s="31"/>
      <c r="X362" s="39" t="str">
        <f>IF(GLOBAL[[#This Row],[b5]]="","",GLOBAL[[#This Row],[b5]]-GLOBAL[[#This Row],[a5]])</f>
        <v/>
      </c>
      <c r="Y362" s="40">
        <f ca="1">SUM(INDIRECT(GLOBAL_VAR[TABLENAME]&amp;"[@a"&amp;$1:$1-1&amp;"]"),INDIRECT(GLOBAL_VAR[TABLENAME]&amp;"[@c"&amp;$1:$1-1&amp;"]"))</f>
        <v>1</v>
      </c>
      <c r="AA3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362" s="39">
        <f>_xlfn.IFNA(MATCH(GLOBAL[[#This Row],[POINTER]],Table6[NB BM_C_QTY+F],0),"")</f>
        <v>106</v>
      </c>
      <c r="AC362" s="71" t="str">
        <f>_xlfn.IFNA(MATCH(GLOBAL[[#This Row],[POINTER]],Table5[CONCAT],0),"")</f>
        <v/>
      </c>
    </row>
    <row r="363" spans="1:30">
      <c r="A363" s="39" t="str">
        <f>IF(GLOBAL[[#This Row],[TT]]&lt;1,"",ROW()-2)</f>
        <v/>
      </c>
      <c r="B363" s="79" t="s">
        <v>5564</v>
      </c>
      <c r="C363" s="31"/>
      <c r="D363" s="31" t="s">
        <v>2042</v>
      </c>
      <c r="E363" s="39">
        <f>IF(GLOBAL[[#This Row],[b12]]="",GLOBAL[[#This Row],[a6]],GLOBAL[[#This Row],[b12]])</f>
        <v>0</v>
      </c>
      <c r="F363" s="40">
        <f>GLOBAL[[#This Row],[AWAL]]</f>
        <v>0</v>
      </c>
      <c r="G363" s="31"/>
      <c r="H363" s="31">
        <v>0</v>
      </c>
      <c r="I363" s="39">
        <f>IF(GLOBAL[[#This Row],[/MASUK]]="","",SUMIF(Table6[NB BM_C_QTY+F],GLOBAL[POINTER],Table6[C]))</f>
        <v>1</v>
      </c>
      <c r="J363" s="102">
        <f>IF(GLOBAL[[#This Row],[//KELUAR]]="",0,-1*SUMIF(Table5[CONCAT],GLOBAL[POINTER],Table5[3]))</f>
        <v>0</v>
      </c>
      <c r="K363" s="39" t="str">
        <f>IF(GLOBAL[[#This Row],[b1]]="","",GLOBAL[[#This Row],[b1]]-GLOBAL[[#This Row],[a1]]-GLOBAL[[#This Row],[bkeluar1]])</f>
        <v/>
      </c>
      <c r="L363" s="39">
        <f>SUM(GLOBAL[[#This Row],[bmasuk1]:[c1]])</f>
        <v>1</v>
      </c>
      <c r="M363" s="40">
        <f>SUM(F363,L363)</f>
        <v>1</v>
      </c>
      <c r="N363" s="31"/>
      <c r="O363" s="39"/>
      <c r="P363" s="40">
        <f ca="1">SUM(INDIRECT(GLOBAL_VAR[TABLENAME]&amp;"[@a"&amp;$1:$1-1&amp;"]"),INDIRECT(GLOBAL_VAR[TABLENAME]&amp;"[@c"&amp;$1:$1-1&amp;"]"))</f>
        <v>1</v>
      </c>
      <c r="Q363" s="33"/>
      <c r="R363" s="41" t="str">
        <f>IF(GLOBAL[[#This Row],[b3]]="","",GLOBAL[[#This Row],[b3]]-GLOBAL[[#This Row],[a3]])</f>
        <v/>
      </c>
      <c r="S363" s="40">
        <f ca="1">SUM(INDIRECT(GLOBAL_VAR[TABLENAME]&amp;"[@a"&amp;$1:$1-1&amp;"]"),INDIRECT(GLOBAL_VAR[TABLENAME]&amp;"[@c"&amp;$1:$1-1&amp;"]"))</f>
        <v>1</v>
      </c>
      <c r="T363" s="33"/>
      <c r="U363" s="41" t="str">
        <f>IF(GLOBAL[[#This Row],[b4]]="","",GLOBAL[[#This Row],[b4]]-GLOBAL[[#This Row],[a4]])</f>
        <v/>
      </c>
      <c r="V363" s="40">
        <f ca="1">SUM(INDIRECT(GLOBAL_VAR[TABLENAME]&amp;"[@a"&amp;$1:$1-1&amp;"]"),INDIRECT(GLOBAL_VAR[TABLENAME]&amp;"[@c"&amp;$1:$1-1&amp;"]"))</f>
        <v>1</v>
      </c>
      <c r="W363" s="31"/>
      <c r="X363" s="39" t="str">
        <f>IF(GLOBAL[[#This Row],[b5]]="","",GLOBAL[[#This Row],[b5]]-GLOBAL[[#This Row],[a5]])</f>
        <v/>
      </c>
      <c r="Y363" s="40">
        <f ca="1">SUM(INDIRECT(GLOBAL_VAR[TABLENAME]&amp;"[@a"&amp;$1:$1-1&amp;"]"),INDIRECT(GLOBAL_VAR[TABLENAME]&amp;"[@c"&amp;$1:$1-1&amp;"]"))</f>
        <v>1</v>
      </c>
      <c r="AA3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363" s="39">
        <f>_xlfn.IFNA(MATCH(GLOBAL[[#This Row],[POINTER]],Table6[NB BM_C_QTY+F],0),"")</f>
        <v>107</v>
      </c>
      <c r="AC363" s="71" t="str">
        <f>_xlfn.IFNA(MATCH(GLOBAL[[#This Row],[POINTER]],Table5[CONCAT],0),"")</f>
        <v/>
      </c>
    </row>
    <row r="364" spans="1:30">
      <c r="A364" s="39" t="str">
        <f>IF(GLOBAL[[#This Row],[TT]]&lt;1,"",ROW()-2)</f>
        <v/>
      </c>
      <c r="B364" s="79" t="s">
        <v>5565</v>
      </c>
      <c r="C364" s="31"/>
      <c r="D364" s="31" t="s">
        <v>2042</v>
      </c>
      <c r="E364" s="39">
        <f>IF(GLOBAL[[#This Row],[b12]]="",GLOBAL[[#This Row],[a6]],GLOBAL[[#This Row],[b12]])</f>
        <v>0</v>
      </c>
      <c r="F364" s="40">
        <f>GLOBAL[[#This Row],[AWAL]]</f>
        <v>0</v>
      </c>
      <c r="G364" s="31"/>
      <c r="H364" s="31">
        <v>0</v>
      </c>
      <c r="I364" s="39">
        <f>IF(GLOBAL[[#This Row],[/MASUK]]="","",SUMIF(Table6[NB BM_C_QTY+F],GLOBAL[POINTER],Table6[C]))</f>
        <v>1</v>
      </c>
      <c r="J364" s="102">
        <f>IF(GLOBAL[[#This Row],[//KELUAR]]="",0,-1*SUMIF(Table5[CONCAT],GLOBAL[POINTER],Table5[3]))</f>
        <v>0</v>
      </c>
      <c r="K364" s="39" t="str">
        <f>IF(GLOBAL[[#This Row],[b1]]="","",GLOBAL[[#This Row],[b1]]-GLOBAL[[#This Row],[a1]]-GLOBAL[[#This Row],[bkeluar1]])</f>
        <v/>
      </c>
      <c r="L364" s="39">
        <f>SUM(GLOBAL[[#This Row],[bmasuk1]:[c1]])</f>
        <v>1</v>
      </c>
      <c r="M364" s="40">
        <f>SUM(F364,L364)</f>
        <v>1</v>
      </c>
      <c r="N364" s="31"/>
      <c r="O364" s="39"/>
      <c r="P364" s="40">
        <f ca="1">SUM(INDIRECT(GLOBAL_VAR[TABLENAME]&amp;"[@a"&amp;$1:$1-1&amp;"]"),INDIRECT(GLOBAL_VAR[TABLENAME]&amp;"[@c"&amp;$1:$1-1&amp;"]"))</f>
        <v>1</v>
      </c>
      <c r="Q364" s="33"/>
      <c r="R364" s="41" t="str">
        <f>IF(GLOBAL[[#This Row],[b3]]="","",GLOBAL[[#This Row],[b3]]-GLOBAL[[#This Row],[a3]])</f>
        <v/>
      </c>
      <c r="S364" s="40">
        <f ca="1">SUM(INDIRECT(GLOBAL_VAR[TABLENAME]&amp;"[@a"&amp;$1:$1-1&amp;"]"),INDIRECT(GLOBAL_VAR[TABLENAME]&amp;"[@c"&amp;$1:$1-1&amp;"]"))</f>
        <v>1</v>
      </c>
      <c r="T364" s="33"/>
      <c r="U364" s="41" t="str">
        <f>IF(GLOBAL[[#This Row],[b4]]="","",GLOBAL[[#This Row],[b4]]-GLOBAL[[#This Row],[a4]])</f>
        <v/>
      </c>
      <c r="V364" s="40">
        <f ca="1">SUM(INDIRECT(GLOBAL_VAR[TABLENAME]&amp;"[@a"&amp;$1:$1-1&amp;"]"),INDIRECT(GLOBAL_VAR[TABLENAME]&amp;"[@c"&amp;$1:$1-1&amp;"]"))</f>
        <v>1</v>
      </c>
      <c r="W364" s="31"/>
      <c r="X364" s="39" t="str">
        <f>IF(GLOBAL[[#This Row],[b5]]="","",GLOBAL[[#This Row],[b5]]-GLOBAL[[#This Row],[a5]])</f>
        <v/>
      </c>
      <c r="Y364" s="40">
        <f ca="1">SUM(INDIRECT(GLOBAL_VAR[TABLENAME]&amp;"[@a"&amp;$1:$1-1&amp;"]"),INDIRECT(GLOBAL_VAR[TABLENAME]&amp;"[@c"&amp;$1:$1-1&amp;"]"))</f>
        <v>1</v>
      </c>
      <c r="AA3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364" s="39">
        <f>_xlfn.IFNA(MATCH(GLOBAL[[#This Row],[POINTER]],Table6[NB BM_C_QTY+F],0),"")</f>
        <v>108</v>
      </c>
      <c r="AC364" s="71" t="str">
        <f>_xlfn.IFNA(MATCH(GLOBAL[[#This Row],[POINTER]],Table5[CONCAT],0),"")</f>
        <v/>
      </c>
    </row>
    <row r="365" spans="1:30">
      <c r="A365" s="39" t="str">
        <f>IF(GLOBAL[[#This Row],[TT]]&lt;1,"",ROW()-2)</f>
        <v/>
      </c>
      <c r="B365" s="79" t="s">
        <v>5566</v>
      </c>
      <c r="C365" s="31"/>
      <c r="D365" s="31" t="s">
        <v>2042</v>
      </c>
      <c r="E365" s="39">
        <f>IF(GLOBAL[[#This Row],[b12]]="",GLOBAL[[#This Row],[a6]],GLOBAL[[#This Row],[b12]])</f>
        <v>0</v>
      </c>
      <c r="F365" s="40">
        <f>GLOBAL[[#This Row],[AWAL]]</f>
        <v>0</v>
      </c>
      <c r="G365" s="31"/>
      <c r="H365" s="31">
        <v>0</v>
      </c>
      <c r="I365" s="39">
        <f>IF(GLOBAL[[#This Row],[/MASUK]]="","",SUMIF(Table6[NB BM_C_QTY+F],GLOBAL[POINTER],Table6[C]))</f>
        <v>1</v>
      </c>
      <c r="J365" s="102">
        <f>IF(GLOBAL[[#This Row],[//KELUAR]]="",0,-1*SUMIF(Table5[CONCAT],GLOBAL[POINTER],Table5[3]))</f>
        <v>0</v>
      </c>
      <c r="K365" s="39" t="str">
        <f>IF(GLOBAL[[#This Row],[b1]]="","",GLOBAL[[#This Row],[b1]]-GLOBAL[[#This Row],[a1]]-GLOBAL[[#This Row],[bkeluar1]])</f>
        <v/>
      </c>
      <c r="L365" s="39">
        <f>SUM(GLOBAL[[#This Row],[bmasuk1]:[c1]])</f>
        <v>1</v>
      </c>
      <c r="M365" s="40">
        <f>SUM(F365,L365)</f>
        <v>1</v>
      </c>
      <c r="N365" s="31"/>
      <c r="O365" s="39"/>
      <c r="P365" s="40">
        <f ca="1">SUM(INDIRECT(GLOBAL_VAR[TABLENAME]&amp;"[@a"&amp;$1:$1-1&amp;"]"),INDIRECT(GLOBAL_VAR[TABLENAME]&amp;"[@c"&amp;$1:$1-1&amp;"]"))</f>
        <v>1</v>
      </c>
      <c r="Q365" s="33"/>
      <c r="R365" s="41" t="str">
        <f>IF(GLOBAL[[#This Row],[b3]]="","",GLOBAL[[#This Row],[b3]]-GLOBAL[[#This Row],[a3]])</f>
        <v/>
      </c>
      <c r="S365" s="40">
        <f ca="1">SUM(INDIRECT(GLOBAL_VAR[TABLENAME]&amp;"[@a"&amp;$1:$1-1&amp;"]"),INDIRECT(GLOBAL_VAR[TABLENAME]&amp;"[@c"&amp;$1:$1-1&amp;"]"))</f>
        <v>1</v>
      </c>
      <c r="T365" s="33"/>
      <c r="U365" s="41" t="str">
        <f>IF(GLOBAL[[#This Row],[b4]]="","",GLOBAL[[#This Row],[b4]]-GLOBAL[[#This Row],[a4]])</f>
        <v/>
      </c>
      <c r="V365" s="40">
        <f ca="1">SUM(INDIRECT(GLOBAL_VAR[TABLENAME]&amp;"[@a"&amp;$1:$1-1&amp;"]"),INDIRECT(GLOBAL_VAR[TABLENAME]&amp;"[@c"&amp;$1:$1-1&amp;"]"))</f>
        <v>1</v>
      </c>
      <c r="W365" s="31"/>
      <c r="X365" s="39" t="str">
        <f>IF(GLOBAL[[#This Row],[b5]]="","",GLOBAL[[#This Row],[b5]]-GLOBAL[[#This Row],[a5]])</f>
        <v/>
      </c>
      <c r="Y365" s="40">
        <f ca="1">SUM(INDIRECT(GLOBAL_VAR[TABLENAME]&amp;"[@a"&amp;$1:$1-1&amp;"]"),INDIRECT(GLOBAL_VAR[TABLENAME]&amp;"[@c"&amp;$1:$1-1&amp;"]"))</f>
        <v>1</v>
      </c>
      <c r="AA3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365" s="39">
        <f>_xlfn.IFNA(MATCH(GLOBAL[[#This Row],[POINTER]],Table6[NB BM_C_QTY+F],0),"")</f>
        <v>109</v>
      </c>
      <c r="AC365" s="71" t="str">
        <f>_xlfn.IFNA(MATCH(GLOBAL[[#This Row],[POINTER]],Table5[CONCAT],0),"")</f>
        <v/>
      </c>
    </row>
    <row r="366" spans="1:30">
      <c r="A366" s="39" t="str">
        <f>IF(GLOBAL[[#This Row],[TT]]&lt;1,"",ROW()-2)</f>
        <v/>
      </c>
      <c r="B366" s="79" t="s">
        <v>5567</v>
      </c>
      <c r="C366" s="31"/>
      <c r="D366" s="31" t="s">
        <v>2042</v>
      </c>
      <c r="E366" s="39">
        <f>IF(GLOBAL[[#This Row],[b12]]="",GLOBAL[[#This Row],[a6]],GLOBAL[[#This Row],[b12]])</f>
        <v>0</v>
      </c>
      <c r="F366" s="40">
        <f>GLOBAL[[#This Row],[AWAL]]</f>
        <v>0</v>
      </c>
      <c r="G366" s="31"/>
      <c r="H366" s="31">
        <v>0</v>
      </c>
      <c r="I366" s="39">
        <f>IF(GLOBAL[[#This Row],[/MASUK]]="","",SUMIF(Table6[NB BM_C_QTY+F],GLOBAL[POINTER],Table6[C]))</f>
        <v>1</v>
      </c>
      <c r="J366" s="102">
        <f>IF(GLOBAL[[#This Row],[//KELUAR]]="",0,-1*SUMIF(Table5[CONCAT],GLOBAL[POINTER],Table5[3]))</f>
        <v>0</v>
      </c>
      <c r="K366" s="39" t="str">
        <f>IF(GLOBAL[[#This Row],[b1]]="","",GLOBAL[[#This Row],[b1]]-GLOBAL[[#This Row],[a1]]-GLOBAL[[#This Row],[bkeluar1]])</f>
        <v/>
      </c>
      <c r="L366" s="39">
        <f>SUM(GLOBAL[[#This Row],[bmasuk1]:[c1]])</f>
        <v>1</v>
      </c>
      <c r="M366" s="40">
        <f>SUM(F366,L366)</f>
        <v>1</v>
      </c>
      <c r="N366" s="31"/>
      <c r="O366" s="39"/>
      <c r="P366" s="40">
        <f ca="1">SUM(INDIRECT(GLOBAL_VAR[TABLENAME]&amp;"[@a"&amp;$1:$1-1&amp;"]"),INDIRECT(GLOBAL_VAR[TABLENAME]&amp;"[@c"&amp;$1:$1-1&amp;"]"))</f>
        <v>1</v>
      </c>
      <c r="Q366" s="33"/>
      <c r="R366" s="41" t="str">
        <f>IF(GLOBAL[[#This Row],[b3]]="","",GLOBAL[[#This Row],[b3]]-GLOBAL[[#This Row],[a3]])</f>
        <v/>
      </c>
      <c r="S366" s="40">
        <f ca="1">SUM(INDIRECT(GLOBAL_VAR[TABLENAME]&amp;"[@a"&amp;$1:$1-1&amp;"]"),INDIRECT(GLOBAL_VAR[TABLENAME]&amp;"[@c"&amp;$1:$1-1&amp;"]"))</f>
        <v>1</v>
      </c>
      <c r="T366" s="33"/>
      <c r="U366" s="41" t="str">
        <f>IF(GLOBAL[[#This Row],[b4]]="","",GLOBAL[[#This Row],[b4]]-GLOBAL[[#This Row],[a4]])</f>
        <v/>
      </c>
      <c r="V366" s="40">
        <f ca="1">SUM(INDIRECT(GLOBAL_VAR[TABLENAME]&amp;"[@a"&amp;$1:$1-1&amp;"]"),INDIRECT(GLOBAL_VAR[TABLENAME]&amp;"[@c"&amp;$1:$1-1&amp;"]"))</f>
        <v>1</v>
      </c>
      <c r="W366" s="31"/>
      <c r="X366" s="39" t="str">
        <f>IF(GLOBAL[[#This Row],[b5]]="","",GLOBAL[[#This Row],[b5]]-GLOBAL[[#This Row],[a5]])</f>
        <v/>
      </c>
      <c r="Y366" s="40">
        <f ca="1">SUM(INDIRECT(GLOBAL_VAR[TABLENAME]&amp;"[@a"&amp;$1:$1-1&amp;"]"),INDIRECT(GLOBAL_VAR[TABLENAME]&amp;"[@c"&amp;$1:$1-1&amp;"]"))</f>
        <v>1</v>
      </c>
      <c r="AA3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366" s="39">
        <f>_xlfn.IFNA(MATCH(GLOBAL[[#This Row],[POINTER]],Table6[NB BM_C_QTY+F],0),"")</f>
        <v>110</v>
      </c>
      <c r="AC366" s="71" t="str">
        <f>_xlfn.IFNA(MATCH(GLOBAL[[#This Row],[POINTER]],Table5[CONCAT],0),"")</f>
        <v/>
      </c>
    </row>
    <row r="367" spans="1:30">
      <c r="A367" s="39" t="str">
        <f>IF(GLOBAL[[#This Row],[TT]]&lt;1,"",ROW()-2)</f>
        <v/>
      </c>
      <c r="B367" s="79" t="s">
        <v>5568</v>
      </c>
      <c r="C367" s="31"/>
      <c r="D367" s="31" t="s">
        <v>2042</v>
      </c>
      <c r="E367" s="39">
        <f>IF(GLOBAL[[#This Row],[b12]]="",GLOBAL[[#This Row],[a6]],GLOBAL[[#This Row],[b12]])</f>
        <v>0</v>
      </c>
      <c r="F367" s="40">
        <f>GLOBAL[[#This Row],[AWAL]]</f>
        <v>0</v>
      </c>
      <c r="G367" s="31"/>
      <c r="H367" s="31">
        <v>0</v>
      </c>
      <c r="I367" s="39">
        <f>IF(GLOBAL[[#This Row],[/MASUK]]="","",SUMIF(Table6[NB BM_C_QTY+F],GLOBAL[POINTER],Table6[C]))</f>
        <v>1</v>
      </c>
      <c r="J367" s="102">
        <f>IF(GLOBAL[[#This Row],[//KELUAR]]="",0,-1*SUMIF(Table5[CONCAT],GLOBAL[POINTER],Table5[3]))</f>
        <v>0</v>
      </c>
      <c r="K367" s="39" t="str">
        <f>IF(GLOBAL[[#This Row],[b1]]="","",GLOBAL[[#This Row],[b1]]-GLOBAL[[#This Row],[a1]]-GLOBAL[[#This Row],[bkeluar1]])</f>
        <v/>
      </c>
      <c r="L367" s="39">
        <f>SUM(GLOBAL[[#This Row],[bmasuk1]:[c1]])</f>
        <v>1</v>
      </c>
      <c r="M367" s="40">
        <f>SUM(F367,L367)</f>
        <v>1</v>
      </c>
      <c r="N367" s="31"/>
      <c r="O367" s="39"/>
      <c r="P367" s="40">
        <f ca="1">SUM(INDIRECT(GLOBAL_VAR[TABLENAME]&amp;"[@a"&amp;$1:$1-1&amp;"]"),INDIRECT(GLOBAL_VAR[TABLENAME]&amp;"[@c"&amp;$1:$1-1&amp;"]"))</f>
        <v>1</v>
      </c>
      <c r="Q367" s="33"/>
      <c r="R367" s="41" t="str">
        <f>IF(GLOBAL[[#This Row],[b3]]="","",GLOBAL[[#This Row],[b3]]-GLOBAL[[#This Row],[a3]])</f>
        <v/>
      </c>
      <c r="S367" s="40">
        <f ca="1">SUM(INDIRECT(GLOBAL_VAR[TABLENAME]&amp;"[@a"&amp;$1:$1-1&amp;"]"),INDIRECT(GLOBAL_VAR[TABLENAME]&amp;"[@c"&amp;$1:$1-1&amp;"]"))</f>
        <v>1</v>
      </c>
      <c r="T367" s="33"/>
      <c r="U367" s="41" t="str">
        <f>IF(GLOBAL[[#This Row],[b4]]="","",GLOBAL[[#This Row],[b4]]-GLOBAL[[#This Row],[a4]])</f>
        <v/>
      </c>
      <c r="V367" s="40">
        <f ca="1">SUM(INDIRECT(GLOBAL_VAR[TABLENAME]&amp;"[@a"&amp;$1:$1-1&amp;"]"),INDIRECT(GLOBAL_VAR[TABLENAME]&amp;"[@c"&amp;$1:$1-1&amp;"]"))</f>
        <v>1</v>
      </c>
      <c r="W367" s="31"/>
      <c r="X367" s="39" t="str">
        <f>IF(GLOBAL[[#This Row],[b5]]="","",GLOBAL[[#This Row],[b5]]-GLOBAL[[#This Row],[a5]])</f>
        <v/>
      </c>
      <c r="Y367" s="40">
        <f ca="1">SUM(INDIRECT(GLOBAL_VAR[TABLENAME]&amp;"[@a"&amp;$1:$1-1&amp;"]"),INDIRECT(GLOBAL_VAR[TABLENAME]&amp;"[@c"&amp;$1:$1-1&amp;"]"))</f>
        <v>1</v>
      </c>
      <c r="Z367" s="29"/>
      <c r="AA3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367" s="39">
        <f>_xlfn.IFNA(MATCH(GLOBAL[[#This Row],[POINTER]],Table6[NB BM_C_QTY+F],0),"")</f>
        <v>111</v>
      </c>
      <c r="AC367" s="72" t="str">
        <f>_xlfn.IFNA(MATCH(GLOBAL[[#This Row],[POINTER]],Table5[CONCAT],0),"")</f>
        <v/>
      </c>
      <c r="AD367" s="29"/>
    </row>
    <row r="368" spans="1:30">
      <c r="A368" s="31">
        <f ca="1">IF(GLOBAL[[#This Row],[TT]]&lt;1,"",ROW()-2)</f>
        <v>366</v>
      </c>
      <c r="B368" s="33" t="s">
        <v>397</v>
      </c>
      <c r="C368" s="31">
        <v>1</v>
      </c>
      <c r="D368" s="31" t="s">
        <v>121</v>
      </c>
      <c r="E368" s="31">
        <f ca="1">IF(GLOBAL[[#This Row],[b12]]="",GLOBAL[[#This Row],[a6]],GLOBAL[[#This Row],[b12]])</f>
        <v>1</v>
      </c>
      <c r="F368" s="32">
        <f>GLOBAL[[#This Row],[AWAL]]</f>
        <v>1</v>
      </c>
      <c r="G368" s="31"/>
      <c r="H368" s="31"/>
      <c r="I368" s="31" t="str">
        <f>IF(GLOBAL[[#This Row],[/MASUK]]="","",SUMIF(Table6[NB BM_C_QTY+F],GLOBAL[POINTER],Table6[C]))</f>
        <v/>
      </c>
      <c r="J368" s="102">
        <f>IF(GLOBAL[[#This Row],[//KELUAR]]="",0,-1*SUMIF(Table5[CONCAT],GLOBAL[POINTER],Table5[3]))</f>
        <v>0</v>
      </c>
      <c r="K368" s="31" t="str">
        <f>IF(GLOBAL[[#This Row],[b1]]="","",GLOBAL[[#This Row],[b1]]-GLOBAL[[#This Row],[a1]]-GLOBAL[[#This Row],[bkeluar1]])</f>
        <v/>
      </c>
      <c r="L368" s="31">
        <f>SUM(GLOBAL[[#This Row],[bmasuk1]:[c1]])</f>
        <v>0</v>
      </c>
      <c r="M368" s="32">
        <f>SUM(F368,L368)</f>
        <v>1</v>
      </c>
      <c r="N368" s="31"/>
      <c r="O368" s="31"/>
      <c r="P368" s="32">
        <f ca="1">SUM(INDIRECT(GLOBAL_VAR[TABLENAME]&amp;"[@a"&amp;$1:$1-1&amp;"]"),INDIRECT(GLOBAL_VAR[TABLENAME]&amp;"[@c"&amp;$1:$1-1&amp;"]"))</f>
        <v>1</v>
      </c>
      <c r="Q368" s="33"/>
      <c r="R368" s="33" t="str">
        <f>IF(GLOBAL[[#This Row],[b3]]="","",GLOBAL[[#This Row],[b3]]-GLOBAL[[#This Row],[a3]])</f>
        <v/>
      </c>
      <c r="S368" s="32">
        <f ca="1">SUM(INDIRECT(GLOBAL_VAR[TABLENAME]&amp;"[@a"&amp;$1:$1-1&amp;"]"),INDIRECT(GLOBAL_VAR[TABLENAME]&amp;"[@c"&amp;$1:$1-1&amp;"]"))</f>
        <v>1</v>
      </c>
      <c r="T368" s="33"/>
      <c r="U368" s="33" t="str">
        <f>IF(GLOBAL[[#This Row],[b4]]="","",GLOBAL[[#This Row],[b4]]-GLOBAL[[#This Row],[a4]])</f>
        <v/>
      </c>
      <c r="V368" s="32">
        <f ca="1">SUM(INDIRECT(GLOBAL_VAR[TABLENAME]&amp;"[@a"&amp;$1:$1-1&amp;"]"),INDIRECT(GLOBAL_VAR[TABLENAME]&amp;"[@c"&amp;$1:$1-1&amp;"]"))</f>
        <v>1</v>
      </c>
      <c r="W368" s="31"/>
      <c r="X368" s="31" t="str">
        <f>IF(GLOBAL[[#This Row],[b5]]="","",GLOBAL[[#This Row],[b5]]-GLOBAL[[#This Row],[a5]])</f>
        <v/>
      </c>
      <c r="Y368" s="32">
        <f ca="1">SUM(INDIRECT(GLOBAL_VAR[TABLENAME]&amp;"[@a"&amp;$1:$1-1&amp;"]"),INDIRECT(GLOBAL_VAR[TABLENAME]&amp;"[@c"&amp;$1:$1-1&amp;"]"))</f>
        <v>1</v>
      </c>
      <c r="AA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368" s="31" t="str">
        <f>_xlfn.IFNA(MATCH(GLOBAL[[#This Row],[POINTER]],Table6[NB BM_C_QTY+F],0),"")</f>
        <v/>
      </c>
      <c r="AC368" t="str">
        <f>_xlfn.IFNA(MATCH(GLOBAL[[#This Row],[POINTER]],Table5[CONCAT],0),"")</f>
        <v/>
      </c>
    </row>
    <row r="369" spans="1:30">
      <c r="A369" s="39">
        <f ca="1">IF(GLOBAL[[#This Row],[TT]]&lt;1,"",ROW()-2)</f>
        <v>367</v>
      </c>
      <c r="B369" s="33" t="s">
        <v>398</v>
      </c>
      <c r="C369" s="31">
        <v>2</v>
      </c>
      <c r="D369" s="31" t="s">
        <v>121</v>
      </c>
      <c r="E369" s="39">
        <f ca="1">IF(GLOBAL[[#This Row],[b12]]="",GLOBAL[[#This Row],[a6]],GLOBAL[[#This Row],[b12]])</f>
        <v>2</v>
      </c>
      <c r="F369" s="40">
        <f>GLOBAL[[#This Row],[AWAL]]</f>
        <v>2</v>
      </c>
      <c r="G369" s="31"/>
      <c r="H369" s="31"/>
      <c r="I369" s="31" t="str">
        <f>IF(GLOBAL[[#This Row],[/MASUK]]="","",SUMIF(Table6[NB BM_C_QTY+F],GLOBAL[POINTER],Table6[C]))</f>
        <v/>
      </c>
      <c r="J369" s="102">
        <f>IF(GLOBAL[[#This Row],[//KELUAR]]="",0,-1*SUMIF(Table5[CONCAT],GLOBAL[POINTER],Table5[3]))</f>
        <v>0</v>
      </c>
      <c r="K369" s="39" t="str">
        <f>IF(GLOBAL[[#This Row],[b1]]="","",GLOBAL[[#This Row],[b1]]-GLOBAL[[#This Row],[a1]]-GLOBAL[[#This Row],[bkeluar1]])</f>
        <v/>
      </c>
      <c r="L369" s="39">
        <f>SUM(GLOBAL[[#This Row],[bmasuk1]:[c1]])</f>
        <v>0</v>
      </c>
      <c r="M369" s="40">
        <f>SUM(F369,L369)</f>
        <v>2</v>
      </c>
      <c r="N369" s="31"/>
      <c r="O369" s="39"/>
      <c r="P369" s="40">
        <f ca="1">SUM(INDIRECT(GLOBAL_VAR[TABLENAME]&amp;"[@a"&amp;$1:$1-1&amp;"]"),INDIRECT(GLOBAL_VAR[TABLENAME]&amp;"[@c"&amp;$1:$1-1&amp;"]"))</f>
        <v>2</v>
      </c>
      <c r="Q369" s="33"/>
      <c r="R369" s="41" t="str">
        <f>IF(GLOBAL[[#This Row],[b3]]="","",GLOBAL[[#This Row],[b3]]-GLOBAL[[#This Row],[a3]])</f>
        <v/>
      </c>
      <c r="S369" s="32">
        <f ca="1">SUM(INDIRECT(GLOBAL_VAR[TABLENAME]&amp;"[@a"&amp;$1:$1-1&amp;"]"),INDIRECT(GLOBAL_VAR[TABLENAME]&amp;"[@c"&amp;$1:$1-1&amp;"]"))</f>
        <v>2</v>
      </c>
      <c r="T369" s="33"/>
      <c r="U369" s="41" t="str">
        <f>IF(GLOBAL[[#This Row],[b4]]="","",GLOBAL[[#This Row],[b4]]-GLOBAL[[#This Row],[a4]])</f>
        <v/>
      </c>
      <c r="V369" s="32">
        <f ca="1">SUM(INDIRECT(GLOBAL_VAR[TABLENAME]&amp;"[@a"&amp;$1:$1-1&amp;"]"),INDIRECT(GLOBAL_VAR[TABLENAME]&amp;"[@c"&amp;$1:$1-1&amp;"]"))</f>
        <v>2</v>
      </c>
      <c r="W369" s="31"/>
      <c r="X369" s="39" t="str">
        <f>IF(GLOBAL[[#This Row],[b5]]="","",GLOBAL[[#This Row],[b5]]-GLOBAL[[#This Row],[a5]])</f>
        <v/>
      </c>
      <c r="Y369" s="32">
        <f ca="1">SUM(INDIRECT(GLOBAL_VAR[TABLENAME]&amp;"[@a"&amp;$1:$1-1&amp;"]"),INDIRECT(GLOBAL_VAR[TABLENAME]&amp;"[@c"&amp;$1:$1-1&amp;"]"))</f>
        <v>2</v>
      </c>
      <c r="Z369" s="29"/>
      <c r="AA3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369" s="39" t="str">
        <f>_xlfn.IFNA(MATCH(GLOBAL[[#This Row],[POINTER]],Table6[NB BM_C_QTY+F],0),"")</f>
        <v/>
      </c>
      <c r="AC369" s="29" t="str">
        <f>_xlfn.IFNA(MATCH(GLOBAL[[#This Row],[POINTER]],Table5[CONCAT],0),"")</f>
        <v/>
      </c>
      <c r="AD369" s="29"/>
    </row>
    <row r="370" spans="1:30">
      <c r="A370" s="39" t="str">
        <f ca="1">IF(GLOBAL[[#This Row],[TT]]&lt;1,"",ROW()-2)</f>
        <v/>
      </c>
      <c r="B370" s="33" t="s">
        <v>2705</v>
      </c>
      <c r="C370" s="31">
        <v>0</v>
      </c>
      <c r="D370" s="31">
        <v>50</v>
      </c>
      <c r="E370" s="39">
        <f ca="1">IF(GLOBAL[[#This Row],[b12]]="",GLOBAL[[#This Row],[a6]],GLOBAL[[#This Row],[b12]])</f>
        <v>0</v>
      </c>
      <c r="F370" s="40">
        <f>GLOBAL[[#This Row],[AWAL]]</f>
        <v>0</v>
      </c>
      <c r="G370" s="31"/>
      <c r="H370" s="31"/>
      <c r="I370" s="31" t="str">
        <f>IF(GLOBAL[[#This Row],[/MASUK]]="","",SUMIF(Table6[NB BM_C_QTY+F],GLOBAL[POINTER],Table6[C]))</f>
        <v/>
      </c>
      <c r="J370" s="102">
        <f>IF(GLOBAL[[#This Row],[//KELUAR]]="",0,-1*SUMIF(Table5[CONCAT],GLOBAL[POINTER],Table5[3]))</f>
        <v>0</v>
      </c>
      <c r="K370" s="39" t="str">
        <f>IF(GLOBAL[[#This Row],[b1]]="","",GLOBAL[[#This Row],[b1]]-GLOBAL[[#This Row],[a1]]-GLOBAL[[#This Row],[bkeluar1]])</f>
        <v/>
      </c>
      <c r="L370" s="39">
        <f>SUM(GLOBAL[[#This Row],[bmasuk1]:[c1]])</f>
        <v>0</v>
      </c>
      <c r="M370" s="40">
        <f>SUM(F370,L370)</f>
        <v>0</v>
      </c>
      <c r="N370" s="31"/>
      <c r="O370" s="39"/>
      <c r="P370" s="40">
        <f ca="1">SUM(INDIRECT(GLOBAL_VAR[TABLENAME]&amp;"[@a"&amp;$1:$1-1&amp;"]"),INDIRECT(GLOBAL_VAR[TABLENAME]&amp;"[@c"&amp;$1:$1-1&amp;"]"))</f>
        <v>0</v>
      </c>
      <c r="Q370" s="33"/>
      <c r="R370" s="41" t="str">
        <f>IF(GLOBAL[[#This Row],[b3]]="","",GLOBAL[[#This Row],[b3]]-GLOBAL[[#This Row],[a3]])</f>
        <v/>
      </c>
      <c r="S370" s="32">
        <f ca="1">SUM(INDIRECT(GLOBAL_VAR[TABLENAME]&amp;"[@a"&amp;$1:$1-1&amp;"]"),INDIRECT(GLOBAL_VAR[TABLENAME]&amp;"[@c"&amp;$1:$1-1&amp;"]"))</f>
        <v>0</v>
      </c>
      <c r="T370" s="33"/>
      <c r="U370" s="41" t="str">
        <f>IF(GLOBAL[[#This Row],[b4]]="","",GLOBAL[[#This Row],[b4]]-GLOBAL[[#This Row],[a4]])</f>
        <v/>
      </c>
      <c r="V370" s="32">
        <f ca="1">SUM(INDIRECT(GLOBAL_VAR[TABLENAME]&amp;"[@a"&amp;$1:$1-1&amp;"]"),INDIRECT(GLOBAL_VAR[TABLENAME]&amp;"[@c"&amp;$1:$1-1&amp;"]"))</f>
        <v>0</v>
      </c>
      <c r="W370" s="31"/>
      <c r="X370" s="39" t="str">
        <f>IF(GLOBAL[[#This Row],[b5]]="","",GLOBAL[[#This Row],[b5]]-GLOBAL[[#This Row],[a5]])</f>
        <v/>
      </c>
      <c r="Y370" s="32">
        <f ca="1">SUM(INDIRECT(GLOBAL_VAR[TABLENAME]&amp;"[@a"&amp;$1:$1-1&amp;"]"),INDIRECT(GLOBAL_VAR[TABLENAME]&amp;"[@c"&amp;$1:$1-1&amp;"]"))</f>
        <v>0</v>
      </c>
      <c r="Z370" s="29"/>
      <c r="AA37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370" s="39" t="str">
        <f>_xlfn.IFNA(MATCH(GLOBAL[[#This Row],[POINTER]],Table6[NB BM_C_QTY+F],0),"")</f>
        <v/>
      </c>
      <c r="AC370" s="29" t="str">
        <f>_xlfn.IFNA(MATCH(GLOBAL[[#This Row],[POINTER]],Table5[CONCAT],0),"")</f>
        <v/>
      </c>
    </row>
    <row r="371" spans="1:30">
      <c r="A371" s="31" t="str">
        <f ca="1">IF(GLOBAL[[#This Row],[TT]]&lt;1,"",ROW()-2)</f>
        <v/>
      </c>
      <c r="B371" s="33" t="s">
        <v>4032</v>
      </c>
      <c r="C371" s="31">
        <v>0</v>
      </c>
      <c r="D371" s="31">
        <v>100</v>
      </c>
      <c r="E371" s="31">
        <f ca="1">IF(GLOBAL[[#This Row],[b12]]="",GLOBAL[[#This Row],[a6]],GLOBAL[[#This Row],[b12]])</f>
        <v>0</v>
      </c>
      <c r="F371" s="32">
        <f>GLOBAL[[#This Row],[AWAL]]</f>
        <v>0</v>
      </c>
      <c r="G371" s="31"/>
      <c r="H371" s="31"/>
      <c r="I371" s="31" t="str">
        <f>IF(GLOBAL[[#This Row],[/MASUK]]="","",SUMIF(Table6[NB BM_C_QTY+F],GLOBAL[POINTER],Table6[C]))</f>
        <v/>
      </c>
      <c r="J371" s="102">
        <f>IF(GLOBAL[[#This Row],[//KELUAR]]="",0,-1*SUMIF(Table5[CONCAT],GLOBAL[POINTER],Table5[3]))</f>
        <v>0</v>
      </c>
      <c r="K371" s="31" t="str">
        <f>IF(GLOBAL[[#This Row],[b1]]="","",GLOBAL[[#This Row],[b1]]-GLOBAL[[#This Row],[a1]]-GLOBAL[[#This Row],[bkeluar1]])</f>
        <v/>
      </c>
      <c r="L371" s="31">
        <f>SUM(GLOBAL[[#This Row],[bmasuk1]:[c1]])</f>
        <v>0</v>
      </c>
      <c r="M371" s="32">
        <f>SUM(F371,L371)</f>
        <v>0</v>
      </c>
      <c r="N371" s="31"/>
      <c r="O371" s="31"/>
      <c r="P371" s="32">
        <f ca="1">SUM(INDIRECT(GLOBAL_VAR[TABLENAME]&amp;"[@a"&amp;$1:$1-1&amp;"]"),INDIRECT(GLOBAL_VAR[TABLENAME]&amp;"[@c"&amp;$1:$1-1&amp;"]"))</f>
        <v>0</v>
      </c>
      <c r="Q371" s="33"/>
      <c r="R371" s="33" t="str">
        <f>IF(GLOBAL[[#This Row],[b3]]="","",GLOBAL[[#This Row],[b3]]-GLOBAL[[#This Row],[a3]])</f>
        <v/>
      </c>
      <c r="S371" s="32">
        <f ca="1">SUM(INDIRECT(GLOBAL_VAR[TABLENAME]&amp;"[@a"&amp;$1:$1-1&amp;"]"),INDIRECT(GLOBAL_VAR[TABLENAME]&amp;"[@c"&amp;$1:$1-1&amp;"]"))</f>
        <v>0</v>
      </c>
      <c r="T371" s="33"/>
      <c r="U371" s="33" t="str">
        <f>IF(GLOBAL[[#This Row],[b4]]="","",GLOBAL[[#This Row],[b4]]-GLOBAL[[#This Row],[a4]])</f>
        <v/>
      </c>
      <c r="V371" s="32">
        <f ca="1">SUM(INDIRECT(GLOBAL_VAR[TABLENAME]&amp;"[@a"&amp;$1:$1-1&amp;"]"),INDIRECT(GLOBAL_VAR[TABLENAME]&amp;"[@c"&amp;$1:$1-1&amp;"]"))</f>
        <v>0</v>
      </c>
      <c r="W371" s="31"/>
      <c r="X371" s="31" t="str">
        <f>IF(GLOBAL[[#This Row],[b5]]="","",GLOBAL[[#This Row],[b5]]-GLOBAL[[#This Row],[a5]])</f>
        <v/>
      </c>
      <c r="Y371" s="32">
        <f ca="1">SUM(INDIRECT(GLOBAL_VAR[TABLENAME]&amp;"[@a"&amp;$1:$1-1&amp;"]"),INDIRECT(GLOBAL_VAR[TABLENAME]&amp;"[@c"&amp;$1:$1-1&amp;"]"))</f>
        <v>0</v>
      </c>
      <c r="AA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371" s="31" t="str">
        <f>_xlfn.IFNA(MATCH(GLOBAL[[#This Row],[POINTER]],Table6[NB BM_C_QTY+F],0),"")</f>
        <v/>
      </c>
      <c r="AC371" t="str">
        <f>_xlfn.IFNA(MATCH(GLOBAL[[#This Row],[POINTER]],Table5[CONCAT],0),"")</f>
        <v/>
      </c>
    </row>
    <row r="372" spans="1:30">
      <c r="A372" s="31">
        <f ca="1">IF(GLOBAL[[#This Row],[TT]]&lt;1,"",ROW()-2)</f>
        <v>370</v>
      </c>
      <c r="B372" s="33" t="s">
        <v>399</v>
      </c>
      <c r="C372" s="31">
        <v>29</v>
      </c>
      <c r="D372" s="31" t="s">
        <v>291</v>
      </c>
      <c r="E372" s="31">
        <f ca="1">IF(GLOBAL[[#This Row],[b12]]="",GLOBAL[[#This Row],[a6]],GLOBAL[[#This Row],[b12]])</f>
        <v>29</v>
      </c>
      <c r="F372" s="32">
        <f>GLOBAL[[#This Row],[AWAL]]</f>
        <v>29</v>
      </c>
      <c r="G372" s="31"/>
      <c r="H372" s="31"/>
      <c r="I372" s="31" t="str">
        <f>IF(GLOBAL[[#This Row],[/MASUK]]="","",SUMIF(Table6[NB BM_C_QTY+F],GLOBAL[POINTER],Table6[C]))</f>
        <v/>
      </c>
      <c r="J372" s="102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>SUM(F372,L372)</f>
        <v>29</v>
      </c>
      <c r="N372" s="31"/>
      <c r="O372" s="31"/>
      <c r="P372" s="32">
        <f ca="1">SUM(INDIRECT(GLOBAL_VAR[TABLENAME]&amp;"[@a"&amp;$1:$1-1&amp;"]"),INDIRECT(GLOBAL_VAR[TABLENAME]&amp;"[@c"&amp;$1:$1-1&amp;"]"))</f>
        <v>29</v>
      </c>
      <c r="Q372" s="33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29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29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29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30">
      <c r="A373" s="31">
        <f ca="1">IF(GLOBAL[[#This Row],[TT]]&lt;1,"",ROW()-2)</f>
        <v>371</v>
      </c>
      <c r="B373" s="33" t="s">
        <v>400</v>
      </c>
      <c r="C373" s="31">
        <v>4</v>
      </c>
      <c r="D373" s="31" t="s">
        <v>158</v>
      </c>
      <c r="E373" s="31">
        <f ca="1">IF(GLOBAL[[#This Row],[b12]]="",GLOBAL[[#This Row],[a6]],GLOBAL[[#This Row],[b12]])</f>
        <v>4</v>
      </c>
      <c r="F373" s="32">
        <f>GLOBAL[[#This Row],[AWAL]]</f>
        <v>4</v>
      </c>
      <c r="G373" s="31"/>
      <c r="H373" s="31"/>
      <c r="I373" s="31" t="str">
        <f>IF(GLOBAL[[#This Row],[/MASUK]]="","",SUMIF(Table6[NB BM_C_QTY+F],GLOBAL[POINTER],Table6[C]))</f>
        <v/>
      </c>
      <c r="J373" s="102">
        <f>IF(GLOBAL[[#This Row],[//KELUAR]]="",0,-1*SUMIF(Table5[CONCAT],GLOBAL[POINTER],Table5[3]))</f>
        <v>0</v>
      </c>
      <c r="K373" s="31" t="str">
        <f>IF(GLOBAL[[#This Row],[b1]]="","",GLOBAL[[#This Row],[b1]]-GLOBAL[[#This Row],[a1]]-GLOBAL[[#This Row],[bkeluar1]])</f>
        <v/>
      </c>
      <c r="L373" s="31">
        <f>SUM(GLOBAL[[#This Row],[bmasuk1]:[c1]])</f>
        <v>0</v>
      </c>
      <c r="M373" s="32">
        <f>SUM(F373,L373)</f>
        <v>4</v>
      </c>
      <c r="N373" s="31"/>
      <c r="O373" s="31"/>
      <c r="P373" s="32">
        <f ca="1">SUM(INDIRECT(GLOBAL_VAR[TABLENAME]&amp;"[@a"&amp;$1:$1-1&amp;"]"),INDIRECT(GLOBAL_VAR[TABLENAME]&amp;"[@c"&amp;$1:$1-1&amp;"]"))</f>
        <v>4</v>
      </c>
      <c r="Q373" s="33"/>
      <c r="R373" s="33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4</v>
      </c>
      <c r="T373" s="33"/>
      <c r="U373" s="33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4</v>
      </c>
      <c r="W373" s="31"/>
      <c r="X373" s="31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4</v>
      </c>
      <c r="AA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373" s="31" t="str">
        <f>_xlfn.IFNA(MATCH(GLOBAL[[#This Row],[POINTER]],Table6[NB BM_C_QTY+F],0),"")</f>
        <v/>
      </c>
      <c r="AC373" t="str">
        <f>_xlfn.IFNA(MATCH(GLOBAL[[#This Row],[POINTER]],Table5[CONCAT],0),"")</f>
        <v/>
      </c>
    </row>
    <row r="374" spans="1:30">
      <c r="A374" s="31" t="str">
        <f ca="1">IF(GLOBAL[[#This Row],[TT]]&lt;1,"",ROW()-2)</f>
        <v/>
      </c>
      <c r="B374" s="33" t="s">
        <v>401</v>
      </c>
      <c r="C374" s="31">
        <v>0</v>
      </c>
      <c r="D374" s="31" t="s">
        <v>308</v>
      </c>
      <c r="E374" s="31">
        <f ca="1">IF(GLOBAL[[#This Row],[b12]]="",GLOBAL[[#This Row],[a6]],GLOBAL[[#This Row],[b12]])</f>
        <v>0</v>
      </c>
      <c r="F374" s="32">
        <f>GLOBAL[[#This Row],[AWAL]]</f>
        <v>0</v>
      </c>
      <c r="G374" s="31"/>
      <c r="H374" s="31"/>
      <c r="I374" s="31" t="str">
        <f>IF(GLOBAL[[#This Row],[/MASUK]]="","",SUMIF(Table6[NB BM_C_QTY+F],GLOBAL[POINTER],Table6[C]))</f>
        <v/>
      </c>
      <c r="J374" s="102">
        <f>IF(GLOBAL[[#This Row],[//KELUAR]]="",0,-1*SUMIF(Table5[CONCAT],GLOBAL[POINTER],Table5[3]))</f>
        <v>0</v>
      </c>
      <c r="K374" s="31" t="str">
        <f>IF(GLOBAL[[#This Row],[b1]]="","",GLOBAL[[#This Row],[b1]]-GLOBAL[[#This Row],[a1]]-GLOBAL[[#This Row],[bkeluar1]])</f>
        <v/>
      </c>
      <c r="L374" s="31">
        <f>SUM(GLOBAL[[#This Row],[bmasuk1]:[c1]])</f>
        <v>0</v>
      </c>
      <c r="M374" s="32">
        <f>SUM(F374,L374)</f>
        <v>0</v>
      </c>
      <c r="N374" s="31"/>
      <c r="O374" s="31"/>
      <c r="P374" s="32">
        <f ca="1">SUM(INDIRECT(GLOBAL_VAR[TABLENAME]&amp;"[@a"&amp;$1:$1-1&amp;"]"),INDIRECT(GLOBAL_VAR[TABLENAME]&amp;"[@c"&amp;$1:$1-1&amp;"]"))</f>
        <v>0</v>
      </c>
      <c r="Q374" s="33"/>
      <c r="R374" s="33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0</v>
      </c>
      <c r="T374" s="33"/>
      <c r="U374" s="33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0</v>
      </c>
      <c r="W374" s="31"/>
      <c r="X374" s="31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0</v>
      </c>
      <c r="AA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374" s="31" t="str">
        <f>_xlfn.IFNA(MATCH(GLOBAL[[#This Row],[POINTER]],Table6[NB BM_C_QTY+F],0),"")</f>
        <v/>
      </c>
      <c r="AC374" t="str">
        <f>_xlfn.IFNA(MATCH(GLOBAL[[#This Row],[POINTER]],Table5[CONCAT],0),"")</f>
        <v/>
      </c>
    </row>
    <row r="375" spans="1:30">
      <c r="A375" s="31">
        <f ca="1">IF(GLOBAL[[#This Row],[TT]]&lt;1,"",ROW()-2)</f>
        <v>373</v>
      </c>
      <c r="B375" s="33" t="s">
        <v>402</v>
      </c>
      <c r="C375" s="31">
        <v>9</v>
      </c>
      <c r="D375" s="31" t="s">
        <v>403</v>
      </c>
      <c r="E375" s="31">
        <f ca="1">IF(GLOBAL[[#This Row],[b12]]="",GLOBAL[[#This Row],[a6]],GLOBAL[[#This Row],[b12]])</f>
        <v>9</v>
      </c>
      <c r="F375" s="32">
        <f>GLOBAL[[#This Row],[AWAL]]</f>
        <v>9</v>
      </c>
      <c r="G375" s="31"/>
      <c r="H375" s="31"/>
      <c r="I375" s="31" t="str">
        <f>IF(GLOBAL[[#This Row],[/MASUK]]="","",SUMIF(Table6[NB BM_C_QTY+F],GLOBAL[POINTER],Table6[C]))</f>
        <v/>
      </c>
      <c r="J375" s="102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>SUM(F375,L375)</f>
        <v>9</v>
      </c>
      <c r="N375" s="31"/>
      <c r="O375" s="31"/>
      <c r="P375" s="32">
        <f ca="1">SUM(INDIRECT(GLOBAL_VAR[TABLENAME]&amp;"[@a"&amp;$1:$1-1&amp;"]"),INDIRECT(GLOBAL_VAR[TABLENAME]&amp;"[@c"&amp;$1:$1-1&amp;"]"))</f>
        <v>9</v>
      </c>
      <c r="Q375" s="33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9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9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9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30">
      <c r="A376" s="31" t="str">
        <f ca="1">IF(GLOBAL[[#This Row],[TT]]&lt;1,"",ROW()-2)</f>
        <v/>
      </c>
      <c r="B376" s="33" t="s">
        <v>404</v>
      </c>
      <c r="C376" s="31">
        <v>0</v>
      </c>
      <c r="D376" s="31">
        <v>600</v>
      </c>
      <c r="E376" s="31">
        <f ca="1">IF(GLOBAL[[#This Row],[b12]]="",GLOBAL[[#This Row],[a6]],GLOBAL[[#This Row],[b12]])</f>
        <v>0</v>
      </c>
      <c r="F376" s="32">
        <f>GLOBAL[[#This Row],[AWAL]]</f>
        <v>0</v>
      </c>
      <c r="G376" s="31"/>
      <c r="H376" s="31"/>
      <c r="I376" s="31" t="str">
        <f>IF(GLOBAL[[#This Row],[/MASUK]]="","",SUMIF(Table6[NB BM_C_QTY+F],GLOBAL[POINTER],Table6[C]))</f>
        <v/>
      </c>
      <c r="J376" s="102">
        <f>IF(GLOBAL[[#This Row],[//KELUAR]]="",0,-1*SUMIF(Table5[CONCAT],GLOBAL[POINTER],Table5[3]))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>SUM(F376,L376)</f>
        <v>0</v>
      </c>
      <c r="N376" s="31"/>
      <c r="O376" s="31"/>
      <c r="P376" s="32">
        <f ca="1">SUM(INDIRECT(GLOBAL_VAR[TABLENAME]&amp;"[@a"&amp;$1:$1-1&amp;"]"),INDIRECT(GLOBAL_VAR[TABLENAME]&amp;"[@c"&amp;$1:$1-1&amp;"]"))</f>
        <v>0</v>
      </c>
      <c r="Q376" s="33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0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0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0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376" s="31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30">
      <c r="A377" s="31" t="str">
        <f ca="1">IF(GLOBAL[[#This Row],[TT]]&lt;1,"",ROW()-2)</f>
        <v/>
      </c>
      <c r="B377" s="33" t="s">
        <v>2268</v>
      </c>
      <c r="C377" s="31">
        <v>0</v>
      </c>
      <c r="D377" s="31" t="s">
        <v>2147</v>
      </c>
      <c r="E377" s="31">
        <f ca="1">IF(GLOBAL[[#This Row],[b12]]="",GLOBAL[[#This Row],[a6]],GLOBAL[[#This Row],[b12]])</f>
        <v>0</v>
      </c>
      <c r="F377" s="32">
        <f>GLOBAL[[#This Row],[AWAL]]</f>
        <v>0</v>
      </c>
      <c r="G377" s="31"/>
      <c r="H377" s="31"/>
      <c r="I377" s="31" t="str">
        <f>IF(GLOBAL[[#This Row],[/MASUK]]="","",SUMIF(Table6[NB BM_C_QTY+F],GLOBAL[POINTER],Table6[C]))</f>
        <v/>
      </c>
      <c r="J377" s="102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>SUM(F377,L377)</f>
        <v>0</v>
      </c>
      <c r="N377" s="31"/>
      <c r="O377" s="31"/>
      <c r="P377" s="32">
        <f ca="1">SUM(INDIRECT(GLOBAL_VAR[TABLENAME]&amp;"[@a"&amp;$1:$1-1&amp;"]"),INDIRECT(GLOBAL_VAR[TABLENAME]&amp;"[@c"&amp;$1:$1-1&amp;"]"))</f>
        <v>0</v>
      </c>
      <c r="Q377" s="33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0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0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0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30">
      <c r="A378" s="31" t="str">
        <f ca="1">IF(GLOBAL[[#This Row],[TT]]&lt;1,"",ROW()-2)</f>
        <v/>
      </c>
      <c r="B378" s="33" t="s">
        <v>406</v>
      </c>
      <c r="C378" s="31">
        <v>0</v>
      </c>
      <c r="D378" s="31">
        <v>600</v>
      </c>
      <c r="E378" s="31">
        <f ca="1">IF(GLOBAL[[#This Row],[b12]]="",GLOBAL[[#This Row],[a6]],GLOBAL[[#This Row],[b12]])</f>
        <v>0</v>
      </c>
      <c r="F378" s="32">
        <f>GLOBAL[[#This Row],[AWAL]]</f>
        <v>0</v>
      </c>
      <c r="G378" s="31"/>
      <c r="H378" s="31"/>
      <c r="I378" s="31" t="str">
        <f>IF(GLOBAL[[#This Row],[/MASUK]]="","",SUMIF(Table6[NB BM_C_QTY+F],GLOBAL[POINTER],Table6[C]))</f>
        <v/>
      </c>
      <c r="J378" s="102">
        <f>IF(GLOBAL[[#This Row],[//KELUAR]]="",0,-1*SUMIF(Table5[CONCAT],GLOBAL[POINTER],Table5[3]))</f>
        <v>0</v>
      </c>
      <c r="K378" s="31" t="str">
        <f>IF(GLOBAL[[#This Row],[b1]]="","",GLOBAL[[#This Row],[b1]]-GLOBAL[[#This Row],[a1]]-GLOBAL[[#This Row],[bkeluar1]])</f>
        <v/>
      </c>
      <c r="L378" s="31">
        <f>SUM(GLOBAL[[#This Row],[bmasuk1]:[c1]])</f>
        <v>0</v>
      </c>
      <c r="M378" s="32">
        <f>SUM(F378,L378)</f>
        <v>0</v>
      </c>
      <c r="N378" s="31"/>
      <c r="O378" s="31"/>
      <c r="P378" s="32">
        <f ca="1">SUM(INDIRECT(GLOBAL_VAR[TABLENAME]&amp;"[@a"&amp;$1:$1-1&amp;"]"),INDIRECT(GLOBAL_VAR[TABLENAME]&amp;"[@c"&amp;$1:$1-1&amp;"]"))</f>
        <v>0</v>
      </c>
      <c r="Q378" s="33"/>
      <c r="R378" s="33" t="str">
        <f>IF(GLOBAL[[#This Row],[b3]]="","",GLOBAL[[#This Row],[b3]]-GLOBAL[[#This Row],[a3]])</f>
        <v/>
      </c>
      <c r="S378" s="32">
        <f ca="1">SUM(INDIRECT(GLOBAL_VAR[TABLENAME]&amp;"[@a"&amp;$1:$1-1&amp;"]"),INDIRECT(GLOBAL_VAR[TABLENAME]&amp;"[@c"&amp;$1:$1-1&amp;"]"))</f>
        <v>0</v>
      </c>
      <c r="T378" s="33"/>
      <c r="U378" s="33" t="str">
        <f>IF(GLOBAL[[#This Row],[b4]]="","",GLOBAL[[#This Row],[b4]]-GLOBAL[[#This Row],[a4]])</f>
        <v/>
      </c>
      <c r="V378" s="32">
        <f ca="1">SUM(INDIRECT(GLOBAL_VAR[TABLENAME]&amp;"[@a"&amp;$1:$1-1&amp;"]"),INDIRECT(GLOBAL_VAR[TABLENAME]&amp;"[@c"&amp;$1:$1-1&amp;"]"))</f>
        <v>0</v>
      </c>
      <c r="W378" s="31"/>
      <c r="X378" s="31" t="str">
        <f>IF(GLOBAL[[#This Row],[b5]]="","",GLOBAL[[#This Row],[b5]]-GLOBAL[[#This Row],[a5]])</f>
        <v/>
      </c>
      <c r="Y378" s="32">
        <f ca="1">SUM(INDIRECT(GLOBAL_VAR[TABLENAME]&amp;"[@a"&amp;$1:$1-1&amp;"]"),INDIRECT(GLOBAL_VAR[TABLENAME]&amp;"[@c"&amp;$1:$1-1&amp;"]"))</f>
        <v>0</v>
      </c>
      <c r="AA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378" s="31" t="str">
        <f>_xlfn.IFNA(MATCH(GLOBAL[[#This Row],[POINTER]],Table6[NB BM_C_QTY+F],0),"")</f>
        <v/>
      </c>
      <c r="AC378" t="str">
        <f>_xlfn.IFNA(MATCH(GLOBAL[[#This Row],[POINTER]],Table5[CONCAT],0),"")</f>
        <v/>
      </c>
    </row>
    <row r="379" spans="1:30">
      <c r="A379" s="39">
        <f ca="1">IF(GLOBAL[[#This Row],[TT]]&lt;1,"",ROW()-2)</f>
        <v>377</v>
      </c>
      <c r="B379" s="33" t="s">
        <v>4520</v>
      </c>
      <c r="C379" s="31">
        <v>1</v>
      </c>
      <c r="D379" s="31" t="s">
        <v>4521</v>
      </c>
      <c r="E379" s="39">
        <f ca="1">IF(GLOBAL[[#This Row],[b12]]="",GLOBAL[[#This Row],[a6]],GLOBAL[[#This Row],[b12]])</f>
        <v>1</v>
      </c>
      <c r="F379" s="40">
        <f>GLOBAL[[#This Row],[AWAL]]</f>
        <v>1</v>
      </c>
      <c r="G379" s="31"/>
      <c r="H379" s="31"/>
      <c r="I379" s="31" t="str">
        <f>IF(GLOBAL[[#This Row],[/MASUK]]="","",SUMIF(Table6[NB BM_C_QTY+F],GLOBAL[POINTER],Table6[C]))</f>
        <v/>
      </c>
      <c r="J379" s="102">
        <f>IF(GLOBAL[[#This Row],[//KELUAR]]="",0,-1*SUMIF(Table5[CONCAT],GLOBAL[POINTER],Table5[3]))</f>
        <v>0</v>
      </c>
      <c r="K379" s="39" t="str">
        <f>IF(GLOBAL[[#This Row],[b1]]="","",GLOBAL[[#This Row],[b1]]-GLOBAL[[#This Row],[a1]]-GLOBAL[[#This Row],[bkeluar1]])</f>
        <v/>
      </c>
      <c r="L379" s="39">
        <f>SUM(GLOBAL[[#This Row],[bmasuk1]:[c1]])</f>
        <v>0</v>
      </c>
      <c r="M379" s="40">
        <f>SUM(F379,L379)</f>
        <v>1</v>
      </c>
      <c r="N379" s="31"/>
      <c r="O379" s="39"/>
      <c r="P379" s="40">
        <f ca="1">SUM(INDIRECT(GLOBAL_VAR[TABLENAME]&amp;"[@a"&amp;$1:$1-1&amp;"]"),INDIRECT(GLOBAL_VAR[TABLENAME]&amp;"[@c"&amp;$1:$1-1&amp;"]"))</f>
        <v>1</v>
      </c>
      <c r="Q379" s="33"/>
      <c r="R379" s="41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1</v>
      </c>
      <c r="T379" s="33"/>
      <c r="U379" s="41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1</v>
      </c>
      <c r="W379" s="31"/>
      <c r="X379" s="39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1</v>
      </c>
      <c r="Z379" s="29"/>
      <c r="AA3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379" s="39" t="str">
        <f>_xlfn.IFNA(MATCH(GLOBAL[[#This Row],[POINTER]],Table6[NB BM_C_QTY+F],0),"")</f>
        <v/>
      </c>
      <c r="AC379" s="72" t="str">
        <f>_xlfn.IFNA(MATCH(GLOBAL[[#This Row],[POINTER]],Table5[CONCAT],0),"")</f>
        <v/>
      </c>
      <c r="AD379" s="72"/>
    </row>
    <row r="380" spans="1:30">
      <c r="A380" s="31">
        <f ca="1">IF(GLOBAL[[#This Row],[TT]]&lt;1,"",ROW()-2)</f>
        <v>378</v>
      </c>
      <c r="B380" s="33" t="s">
        <v>407</v>
      </c>
      <c r="C380" s="31">
        <v>1</v>
      </c>
      <c r="D380" s="31" t="s">
        <v>408</v>
      </c>
      <c r="E380" s="31">
        <f ca="1">IF(GLOBAL[[#This Row],[b12]]="",GLOBAL[[#This Row],[a6]],GLOBAL[[#This Row],[b12]])</f>
        <v>1</v>
      </c>
      <c r="F380" s="32">
        <f>GLOBAL[[#This Row],[AWAL]]</f>
        <v>1</v>
      </c>
      <c r="G380" s="31"/>
      <c r="H380" s="31"/>
      <c r="I380" s="31" t="str">
        <f>IF(GLOBAL[[#This Row],[/MASUK]]="","",SUMIF(Table6[NB BM_C_QTY+F],GLOBAL[POINTER],Table6[C]))</f>
        <v/>
      </c>
      <c r="J380" s="102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>SUM(F380,L380)</f>
        <v>1</v>
      </c>
      <c r="N380" s="31"/>
      <c r="O380" s="31"/>
      <c r="P380" s="32">
        <f ca="1">SUM(INDIRECT(GLOBAL_VAR[TABLENAME]&amp;"[@a"&amp;$1:$1-1&amp;"]"),INDIRECT(GLOBAL_VAR[TABLENAME]&amp;"[@c"&amp;$1:$1-1&amp;"]"))</f>
        <v>1</v>
      </c>
      <c r="Q380" s="33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1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1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1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30">
      <c r="A381" s="31">
        <f ca="1">IF(GLOBAL[[#This Row],[TT]]&lt;1,"",ROW()-2)</f>
        <v>379</v>
      </c>
      <c r="B381" s="33" t="s">
        <v>4321</v>
      </c>
      <c r="C381" s="31">
        <v>1</v>
      </c>
      <c r="D381" s="31" t="s">
        <v>2241</v>
      </c>
      <c r="E381" s="31">
        <f ca="1">IF(GLOBAL[[#This Row],[b12]]="",GLOBAL[[#This Row],[a6]],GLOBAL[[#This Row],[b12]])</f>
        <v>1</v>
      </c>
      <c r="F381" s="32">
        <f>GLOBAL[[#This Row],[AWAL]]</f>
        <v>1</v>
      </c>
      <c r="G381" s="31"/>
      <c r="H381" s="31"/>
      <c r="I381" s="31" t="str">
        <f>IF(GLOBAL[[#This Row],[/MASUK]]="","",SUMIF(Table6[NB BM_C_QTY+F],GLOBAL[POINTER],Table6[C]))</f>
        <v/>
      </c>
      <c r="J381" s="102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>SUM(F381,L381)</f>
        <v>1</v>
      </c>
      <c r="N381" s="31"/>
      <c r="O381" s="31"/>
      <c r="P381" s="32">
        <f ca="1">SUM(INDIRECT(GLOBAL_VAR[TABLENAME]&amp;"[@a"&amp;$1:$1-1&amp;"]"),INDIRECT(GLOBAL_VAR[TABLENAME]&amp;"[@c"&amp;$1:$1-1&amp;"]"))</f>
        <v>1</v>
      </c>
      <c r="Q381" s="33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1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1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1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30">
      <c r="A382" s="31" t="str">
        <f ca="1">IF(GLOBAL[[#This Row],[TT]]&lt;1,"",ROW()-2)</f>
        <v/>
      </c>
      <c r="B382" s="33" t="s">
        <v>3750</v>
      </c>
      <c r="C382" s="31">
        <v>0</v>
      </c>
      <c r="D382" s="31">
        <v>600</v>
      </c>
      <c r="E382" s="31">
        <f ca="1">IF(GLOBAL[[#This Row],[b12]]="",GLOBAL[[#This Row],[a6]],GLOBAL[[#This Row],[b12]])</f>
        <v>0</v>
      </c>
      <c r="F382" s="32">
        <f>GLOBAL[[#This Row],[AWAL]]</f>
        <v>0</v>
      </c>
      <c r="G382" s="31"/>
      <c r="H382" s="31"/>
      <c r="I382" s="31" t="str">
        <f>IF(GLOBAL[[#This Row],[/MASUK]]="","",SUMIF(Table6[NB BM_C_QTY+F],GLOBAL[POINTER],Table6[C]))</f>
        <v/>
      </c>
      <c r="J382" s="102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>SUM(F382,L382)</f>
        <v>0</v>
      </c>
      <c r="N382" s="31"/>
      <c r="O382" s="31"/>
      <c r="P382" s="32">
        <f ca="1">SUM(INDIRECT(GLOBAL_VAR[TABLENAME]&amp;"[@a"&amp;$1:$1-1&amp;"]"),INDIRECT(GLOBAL_VAR[TABLENAME]&amp;"[@c"&amp;$1:$1-1&amp;"]"))</f>
        <v>0</v>
      </c>
      <c r="Q382" s="33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30">
      <c r="A383" s="31" t="str">
        <f ca="1">IF(GLOBAL[[#This Row],[TT]]&lt;1,"",ROW()-2)</f>
        <v/>
      </c>
      <c r="B383" s="33" t="s">
        <v>3749</v>
      </c>
      <c r="C383" s="31">
        <v>0</v>
      </c>
      <c r="D383" s="31">
        <v>600</v>
      </c>
      <c r="E383" s="31">
        <f ca="1">IF(GLOBAL[[#This Row],[b12]]="",GLOBAL[[#This Row],[a6]],GLOBAL[[#This Row],[b12]])</f>
        <v>0</v>
      </c>
      <c r="F383" s="32">
        <f>GLOBAL[[#This Row],[AWAL]]</f>
        <v>0</v>
      </c>
      <c r="G383" s="31"/>
      <c r="H383" s="31"/>
      <c r="I383" s="31" t="str">
        <f>IF(GLOBAL[[#This Row],[/MASUK]]="","",SUMIF(Table6[NB BM_C_QTY+F],GLOBAL[POINTER],Table6[C]))</f>
        <v/>
      </c>
      <c r="J383" s="102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>SUM(F383,L383)</f>
        <v>0</v>
      </c>
      <c r="N383" s="31"/>
      <c r="O383" s="31"/>
      <c r="P383" s="32">
        <f ca="1">SUM(INDIRECT(GLOBAL_VAR[TABLENAME]&amp;"[@a"&amp;$1:$1-1&amp;"]"),INDIRECT(GLOBAL_VAR[TABLENAME]&amp;"[@c"&amp;$1:$1-1&amp;"]"))</f>
        <v>0</v>
      </c>
      <c r="Q383" s="33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0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0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0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30">
      <c r="A384" s="31" t="str">
        <f ca="1">IF(GLOBAL[[#This Row],[TT]]&lt;1,"",ROW()-2)</f>
        <v/>
      </c>
      <c r="B384" s="33" t="s">
        <v>4229</v>
      </c>
      <c r="C384" s="31">
        <v>0</v>
      </c>
      <c r="D384" s="31">
        <v>600</v>
      </c>
      <c r="E384" s="31">
        <f ca="1">IF(GLOBAL[[#This Row],[b12]]="",GLOBAL[[#This Row],[a6]],GLOBAL[[#This Row],[b12]])</f>
        <v>0</v>
      </c>
      <c r="F384" s="32">
        <f>GLOBAL[[#This Row],[AWAL]]</f>
        <v>0</v>
      </c>
      <c r="G384" s="31"/>
      <c r="H384" s="31"/>
      <c r="I384" s="31" t="str">
        <f>IF(GLOBAL[[#This Row],[/MASUK]]="","",SUMIF(Table6[NB BM_C_QTY+F],GLOBAL[POINTER],Table6[C]))</f>
        <v/>
      </c>
      <c r="J384" s="102">
        <f>IF(GLOBAL[[#This Row],[//KELUAR]]="",0,-1*SUMIF(Table5[CONCAT],GLOBAL[POINTER],Table5[3]))</f>
        <v>0</v>
      </c>
      <c r="K384" s="31" t="str">
        <f>IF(GLOBAL[[#This Row],[b1]]="","",GLOBAL[[#This Row],[b1]]-GLOBAL[[#This Row],[a1]]-GLOBAL[[#This Row],[bkeluar1]])</f>
        <v/>
      </c>
      <c r="L384" s="31">
        <f>SUM(GLOBAL[[#This Row],[bmasuk1]:[c1]])</f>
        <v>0</v>
      </c>
      <c r="M384" s="32">
        <f>SUM(F384,L384)</f>
        <v>0</v>
      </c>
      <c r="N384" s="31"/>
      <c r="O384" s="31"/>
      <c r="P384" s="32">
        <f ca="1">SUM(INDIRECT(GLOBAL_VAR[TABLENAME]&amp;"[@a"&amp;$1:$1-1&amp;"]"),INDIRECT(GLOBAL_VAR[TABLENAME]&amp;"[@c"&amp;$1:$1-1&amp;"]"))</f>
        <v>0</v>
      </c>
      <c r="Q384" s="33"/>
      <c r="R384" s="33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0</v>
      </c>
      <c r="T384" s="33"/>
      <c r="U384" s="33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0</v>
      </c>
      <c r="W384" s="31"/>
      <c r="X384" s="31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0</v>
      </c>
      <c r="AA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384" s="31" t="str">
        <f>_xlfn.IFNA(MATCH(GLOBAL[[#This Row],[POINTER]],Table6[NB BM_C_QTY+F],0),"")</f>
        <v/>
      </c>
      <c r="AC384" t="str">
        <f>_xlfn.IFNA(MATCH(GLOBAL[[#This Row],[POINTER]],Table5[CONCAT],0),"")</f>
        <v/>
      </c>
    </row>
    <row r="385" spans="1:30">
      <c r="A385" s="31">
        <f ca="1">IF(GLOBAL[[#This Row],[TT]]&lt;1,"",ROW()-2)</f>
        <v>383</v>
      </c>
      <c r="B385" s="33" t="s">
        <v>409</v>
      </c>
      <c r="C385" s="31">
        <v>2</v>
      </c>
      <c r="D385" s="31" t="s">
        <v>101</v>
      </c>
      <c r="E385" s="31">
        <f ca="1">IF(GLOBAL[[#This Row],[b12]]="",GLOBAL[[#This Row],[a6]],GLOBAL[[#This Row],[b12]])</f>
        <v>2</v>
      </c>
      <c r="F385" s="32">
        <f>GLOBAL[[#This Row],[AWAL]]</f>
        <v>2</v>
      </c>
      <c r="G385" s="31"/>
      <c r="H385" s="31"/>
      <c r="I385" s="31" t="str">
        <f>IF(GLOBAL[[#This Row],[/MASUK]]="","",SUMIF(Table6[NB BM_C_QTY+F],GLOBAL[POINTER],Table6[C]))</f>
        <v/>
      </c>
      <c r="J385" s="102">
        <f>IF(GLOBAL[[#This Row],[//KELUAR]]="",0,-1*SUMIF(Table5[CONCAT],GLOBAL[POINTER],Table5[3]))</f>
        <v>0</v>
      </c>
      <c r="K385" s="31" t="str">
        <f>IF(GLOBAL[[#This Row],[b1]]="","",GLOBAL[[#This Row],[b1]]-GLOBAL[[#This Row],[a1]]-GLOBAL[[#This Row],[bkeluar1]])</f>
        <v/>
      </c>
      <c r="L385" s="31">
        <f>SUM(GLOBAL[[#This Row],[bmasuk1]:[c1]])</f>
        <v>0</v>
      </c>
      <c r="M385" s="32">
        <f>SUM(F385,L385)</f>
        <v>2</v>
      </c>
      <c r="N385" s="31"/>
      <c r="O385" s="31"/>
      <c r="P385" s="32">
        <f ca="1">SUM(INDIRECT(GLOBAL_VAR[TABLENAME]&amp;"[@a"&amp;$1:$1-1&amp;"]"),INDIRECT(GLOBAL_VAR[TABLENAME]&amp;"[@c"&amp;$1:$1-1&amp;"]"))</f>
        <v>2</v>
      </c>
      <c r="Q385" s="33"/>
      <c r="R385" s="33" t="str">
        <f>IF(GLOBAL[[#This Row],[b3]]="","",GLOBAL[[#This Row],[b3]]-GLOBAL[[#This Row],[a3]])</f>
        <v/>
      </c>
      <c r="S385" s="32">
        <f ca="1">SUM(INDIRECT(GLOBAL_VAR[TABLENAME]&amp;"[@a"&amp;$1:$1-1&amp;"]"),INDIRECT(GLOBAL_VAR[TABLENAME]&amp;"[@c"&amp;$1:$1-1&amp;"]"))</f>
        <v>2</v>
      </c>
      <c r="T385" s="33"/>
      <c r="U385" s="33" t="str">
        <f>IF(GLOBAL[[#This Row],[b4]]="","",GLOBAL[[#This Row],[b4]]-GLOBAL[[#This Row],[a4]])</f>
        <v/>
      </c>
      <c r="V385" s="32">
        <f ca="1">SUM(INDIRECT(GLOBAL_VAR[TABLENAME]&amp;"[@a"&amp;$1:$1-1&amp;"]"),INDIRECT(GLOBAL_VAR[TABLENAME]&amp;"[@c"&amp;$1:$1-1&amp;"]"))</f>
        <v>2</v>
      </c>
      <c r="W385" s="31"/>
      <c r="X385" s="31" t="str">
        <f>IF(GLOBAL[[#This Row],[b5]]="","",GLOBAL[[#This Row],[b5]]-GLOBAL[[#This Row],[a5]])</f>
        <v/>
      </c>
      <c r="Y385" s="32">
        <f ca="1">SUM(INDIRECT(GLOBAL_VAR[TABLENAME]&amp;"[@a"&amp;$1:$1-1&amp;"]"),INDIRECT(GLOBAL_VAR[TABLENAME]&amp;"[@c"&amp;$1:$1-1&amp;"]"))</f>
        <v>2</v>
      </c>
      <c r="AA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385" s="31" t="str">
        <f>_xlfn.IFNA(MATCH(GLOBAL[[#This Row],[POINTER]],Table6[NB BM_C_QTY+F],0),"")</f>
        <v/>
      </c>
      <c r="AC385" t="str">
        <f>_xlfn.IFNA(MATCH(GLOBAL[[#This Row],[POINTER]],Table5[CONCAT],0),"")</f>
        <v/>
      </c>
    </row>
    <row r="386" spans="1:30">
      <c r="A386" s="31" t="str">
        <f ca="1">IF(GLOBAL[[#This Row],[TT]]&lt;1,"",ROW()-2)</f>
        <v/>
      </c>
      <c r="B386" s="33" t="s">
        <v>2394</v>
      </c>
      <c r="C386" s="31">
        <v>0</v>
      </c>
      <c r="D386" s="31" t="s">
        <v>2241</v>
      </c>
      <c r="E386" s="31">
        <f ca="1">IF(GLOBAL[[#This Row],[b12]]="",GLOBAL[[#This Row],[a6]],GLOBAL[[#This Row],[b12]])</f>
        <v>0</v>
      </c>
      <c r="F386" s="32">
        <f>GLOBAL[[#This Row],[AWAL]]</f>
        <v>0</v>
      </c>
      <c r="G386" s="31"/>
      <c r="H386" s="31"/>
      <c r="I386" s="31" t="str">
        <f>IF(GLOBAL[[#This Row],[/MASUK]]="","",SUMIF(Table6[NB BM_C_QTY+F],GLOBAL[POINTER],Table6[C]))</f>
        <v/>
      </c>
      <c r="J386" s="102">
        <f>IF(GLOBAL[[#This Row],[//KELUAR]]="",0,-1*SUMIF(Table5[CONCAT],GLOBAL[POINTER],Table5[3]))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>SUM(F386,L386)</f>
        <v>0</v>
      </c>
      <c r="N386" s="31"/>
      <c r="O386" s="31"/>
      <c r="P386" s="32">
        <f ca="1">SUM(INDIRECT(GLOBAL_VAR[TABLENAME]&amp;"[@a"&amp;$1:$1-1&amp;"]"),INDIRECT(GLOBAL_VAR[TABLENAME]&amp;"[@c"&amp;$1:$1-1&amp;"]"))</f>
        <v>0</v>
      </c>
      <c r="Q386" s="33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0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0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0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386" s="31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30">
      <c r="A387" s="81" t="str">
        <f ca="1">IF(GLOBAL[[#This Row],[TT]]&lt;1,"",ROW()-2)</f>
        <v/>
      </c>
      <c r="B387" s="33" t="s">
        <v>5118</v>
      </c>
      <c r="C387" s="31">
        <v>0</v>
      </c>
      <c r="D387" s="31" t="s">
        <v>2173</v>
      </c>
      <c r="E387" s="39">
        <f ca="1">IF(GLOBAL[[#This Row],[b12]]="",GLOBAL[[#This Row],[a6]],GLOBAL[[#This Row],[b12]])</f>
        <v>0</v>
      </c>
      <c r="F387" s="40">
        <f>GLOBAL[[#This Row],[AWAL]]</f>
        <v>0</v>
      </c>
      <c r="G387" s="31"/>
      <c r="H387" s="31"/>
      <c r="I387" s="31" t="str">
        <f>IF(GLOBAL[[#This Row],[/MASUK]]="","",SUMIF(Table6[NB BM_C_QTY+F],GLOBAL[POINTER],Table6[C]))</f>
        <v/>
      </c>
      <c r="J387" s="102">
        <f>IF(GLOBAL[[#This Row],[//KELUAR]]="",0,-1*SUMIF(Table5[CONCAT],GLOBAL[POINTER],Table5[3]))</f>
        <v>0</v>
      </c>
      <c r="K387" s="39" t="str">
        <f>IF(GLOBAL[[#This Row],[b1]]="","",GLOBAL[[#This Row],[b1]]-GLOBAL[[#This Row],[a1]]-GLOBAL[[#This Row],[bkeluar1]])</f>
        <v/>
      </c>
      <c r="L387" s="39">
        <f>SUM(GLOBAL[[#This Row],[bmasuk1]:[c1]])</f>
        <v>0</v>
      </c>
      <c r="M387" s="40">
        <f>SUM(F387,L387)</f>
        <v>0</v>
      </c>
      <c r="N387" s="31"/>
      <c r="O387" s="39"/>
      <c r="P387" s="40">
        <f ca="1">SUM(INDIRECT(GLOBAL_VAR[TABLENAME]&amp;"[@a"&amp;$1:$1-1&amp;"]"),INDIRECT(GLOBAL_VAR[TABLENAME]&amp;"[@c"&amp;$1:$1-1&amp;"]"))</f>
        <v>0</v>
      </c>
      <c r="Q387" s="33"/>
      <c r="R387" s="41" t="str">
        <f>IF(GLOBAL[[#This Row],[b3]]="","",GLOBAL[[#This Row],[b3]]-GLOBAL[[#This Row],[a3]])</f>
        <v/>
      </c>
      <c r="S387" s="40">
        <f ca="1">SUM(INDIRECT(GLOBAL_VAR[TABLENAME]&amp;"[@a"&amp;$1:$1-1&amp;"]"),INDIRECT(GLOBAL_VAR[TABLENAME]&amp;"[@c"&amp;$1:$1-1&amp;"]"))</f>
        <v>0</v>
      </c>
      <c r="T387" s="33"/>
      <c r="U387" s="41" t="str">
        <f>IF(GLOBAL[[#This Row],[b4]]="","",GLOBAL[[#This Row],[b4]]-GLOBAL[[#This Row],[a4]])</f>
        <v/>
      </c>
      <c r="V387" s="40">
        <f ca="1">SUM(INDIRECT(GLOBAL_VAR[TABLENAME]&amp;"[@a"&amp;$1:$1-1&amp;"]"),INDIRECT(GLOBAL_VAR[TABLENAME]&amp;"[@c"&amp;$1:$1-1&amp;"]"))</f>
        <v>0</v>
      </c>
      <c r="W387" s="31"/>
      <c r="X387" s="39" t="str">
        <f>IF(GLOBAL[[#This Row],[b5]]="","",GLOBAL[[#This Row],[b5]]-GLOBAL[[#This Row],[a5]])</f>
        <v/>
      </c>
      <c r="Y387" s="40">
        <f ca="1">SUM(INDIRECT(GLOBAL_VAR[TABLENAME]&amp;"[@a"&amp;$1:$1-1&amp;"]"),INDIRECT(GLOBAL_VAR[TABLENAME]&amp;"[@c"&amp;$1:$1-1&amp;"]"))</f>
        <v>0</v>
      </c>
      <c r="Z387" s="29"/>
      <c r="AA38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bksketsaa53555144pcsuntana</v>
      </c>
      <c r="AB387" s="39" t="str">
        <f>_xlfn.IFNA(MATCH(GLOBAL[[#This Row],[POINTER]],Table6[NB BM_C_QTY+F],0),"")</f>
        <v/>
      </c>
      <c r="AC387" s="72" t="str">
        <f>_xlfn.IFNA(MATCH(GLOBAL[[#This Row],[POINTER]],Table5[CONCAT],0),"")</f>
        <v/>
      </c>
    </row>
    <row r="388" spans="1:30">
      <c r="A388" s="31">
        <f ca="1">IF(GLOBAL[[#This Row],[TT]]&lt;1,"",ROW()-2)</f>
        <v>386</v>
      </c>
      <c r="B388" s="33" t="s">
        <v>410</v>
      </c>
      <c r="C388" s="31">
        <v>6</v>
      </c>
      <c r="D388" s="31" t="s">
        <v>149</v>
      </c>
      <c r="E388" s="31">
        <f ca="1">IF(GLOBAL[[#This Row],[b12]]="",GLOBAL[[#This Row],[a6]],GLOBAL[[#This Row],[b12]])</f>
        <v>6</v>
      </c>
      <c r="F388" s="32">
        <f>GLOBAL[[#This Row],[AWAL]]</f>
        <v>6</v>
      </c>
      <c r="G388" s="31"/>
      <c r="H388" s="31"/>
      <c r="I388" s="31" t="str">
        <f>IF(GLOBAL[[#This Row],[/MASUK]]="","",SUMIF(Table6[NB BM_C_QTY+F],GLOBAL[POINTER],Table6[C]))</f>
        <v/>
      </c>
      <c r="J388" s="102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>SUM(F388,L388)</f>
        <v>6</v>
      </c>
      <c r="N388" s="31"/>
      <c r="O388" s="31"/>
      <c r="P388" s="32">
        <f ca="1">SUM(INDIRECT(GLOBAL_VAR[TABLENAME]&amp;"[@a"&amp;$1:$1-1&amp;"]"),INDIRECT(GLOBAL_VAR[TABLENAME]&amp;"[@c"&amp;$1:$1-1&amp;"]"))</f>
        <v>6</v>
      </c>
      <c r="Q388" s="33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6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6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6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30">
      <c r="A389" s="31">
        <f ca="1">IF(GLOBAL[[#This Row],[TT]]&lt;1,"",ROW()-2)</f>
        <v>387</v>
      </c>
      <c r="B389" s="33" t="s">
        <v>411</v>
      </c>
      <c r="C389" s="31">
        <v>8</v>
      </c>
      <c r="D389" s="31" t="s">
        <v>133</v>
      </c>
      <c r="E389" s="31">
        <f ca="1">IF(GLOBAL[[#This Row],[b12]]="",GLOBAL[[#This Row],[a6]],GLOBAL[[#This Row],[b12]])</f>
        <v>8</v>
      </c>
      <c r="F389" s="32">
        <f>GLOBAL[[#This Row],[AWAL]]</f>
        <v>8</v>
      </c>
      <c r="G389" s="31"/>
      <c r="H389" s="31"/>
      <c r="I389" s="31" t="str">
        <f>IF(GLOBAL[[#This Row],[/MASUK]]="","",SUMIF(Table6[NB BM_C_QTY+F],GLOBAL[POINTER],Table6[C]))</f>
        <v/>
      </c>
      <c r="J389" s="102">
        <f>IF(GLOBAL[[#This Row],[//KELUAR]]="",0,-1*SUMIF(Table5[CONCAT],GLOBAL[POINTER],Table5[3]))</f>
        <v>0</v>
      </c>
      <c r="K389" s="31" t="str">
        <f>IF(GLOBAL[[#This Row],[b1]]="","",GLOBAL[[#This Row],[b1]]-GLOBAL[[#This Row],[a1]]-GLOBAL[[#This Row],[bkeluar1]])</f>
        <v/>
      </c>
      <c r="L389" s="31">
        <f>SUM(GLOBAL[[#This Row],[bmasuk1]:[c1]])</f>
        <v>0</v>
      </c>
      <c r="M389" s="32">
        <f>SUM(F389,L389)</f>
        <v>8</v>
      </c>
      <c r="N389" s="31"/>
      <c r="O389" s="31"/>
      <c r="P389" s="32">
        <f ca="1">SUM(INDIRECT(GLOBAL_VAR[TABLENAME]&amp;"[@a"&amp;$1:$1-1&amp;"]"),INDIRECT(GLOBAL_VAR[TABLENAME]&amp;"[@c"&amp;$1:$1-1&amp;"]"))</f>
        <v>8</v>
      </c>
      <c r="Q389" s="33"/>
      <c r="R389" s="33" t="str">
        <f>IF(GLOBAL[[#This Row],[b3]]="","",GLOBAL[[#This Row],[b3]]-GLOBAL[[#This Row],[a3]])</f>
        <v/>
      </c>
      <c r="S389" s="32">
        <f ca="1">SUM(INDIRECT(GLOBAL_VAR[TABLENAME]&amp;"[@a"&amp;$1:$1-1&amp;"]"),INDIRECT(GLOBAL_VAR[TABLENAME]&amp;"[@c"&amp;$1:$1-1&amp;"]"))</f>
        <v>8</v>
      </c>
      <c r="T389" s="33"/>
      <c r="U389" s="33" t="str">
        <f>IF(GLOBAL[[#This Row],[b4]]="","",GLOBAL[[#This Row],[b4]]-GLOBAL[[#This Row],[a4]])</f>
        <v/>
      </c>
      <c r="V389" s="32">
        <f ca="1">SUM(INDIRECT(GLOBAL_VAR[TABLENAME]&amp;"[@a"&amp;$1:$1-1&amp;"]"),INDIRECT(GLOBAL_VAR[TABLENAME]&amp;"[@c"&amp;$1:$1-1&amp;"]"))</f>
        <v>8</v>
      </c>
      <c r="W389" s="31"/>
      <c r="X389" s="31" t="str">
        <f>IF(GLOBAL[[#This Row],[b5]]="","",GLOBAL[[#This Row],[b5]]-GLOBAL[[#This Row],[a5]])</f>
        <v/>
      </c>
      <c r="Y389" s="32">
        <f ca="1">SUM(INDIRECT(GLOBAL_VAR[TABLENAME]&amp;"[@a"&amp;$1:$1-1&amp;"]"),INDIRECT(GLOBAL_VAR[TABLENAME]&amp;"[@c"&amp;$1:$1-1&amp;"]"))</f>
        <v>8</v>
      </c>
      <c r="AA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389" s="31" t="str">
        <f>_xlfn.IFNA(MATCH(GLOBAL[[#This Row],[POINTER]],Table6[NB BM_C_QTY+F],0),"")</f>
        <v/>
      </c>
      <c r="AC389" t="str">
        <f>_xlfn.IFNA(MATCH(GLOBAL[[#This Row],[POINTER]],Table5[CONCAT],0),"")</f>
        <v/>
      </c>
    </row>
    <row r="390" spans="1:30">
      <c r="A390" s="31">
        <f ca="1">IF(GLOBAL[[#This Row],[TT]]&lt;1,"",ROW()-2)</f>
        <v>388</v>
      </c>
      <c r="B390" s="33" t="s">
        <v>412</v>
      </c>
      <c r="C390" s="31">
        <v>2</v>
      </c>
      <c r="D390" s="31" t="s">
        <v>133</v>
      </c>
      <c r="E390" s="31">
        <f ca="1">IF(GLOBAL[[#This Row],[b12]]="",GLOBAL[[#This Row],[a6]],GLOBAL[[#This Row],[b12]])</f>
        <v>2</v>
      </c>
      <c r="F390" s="32">
        <f>GLOBAL[[#This Row],[AWAL]]</f>
        <v>2</v>
      </c>
      <c r="G390" s="31"/>
      <c r="H390" s="31"/>
      <c r="I390" s="31" t="str">
        <f>IF(GLOBAL[[#This Row],[/MASUK]]="","",SUMIF(Table6[NB BM_C_QTY+F],GLOBAL[POINTER],Table6[C]))</f>
        <v/>
      </c>
      <c r="J390" s="102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>SUM(F390,L390)</f>
        <v>2</v>
      </c>
      <c r="N390" s="31"/>
      <c r="O390" s="31"/>
      <c r="P390" s="32">
        <f ca="1">SUM(INDIRECT(GLOBAL_VAR[TABLENAME]&amp;"[@a"&amp;$1:$1-1&amp;"]"),INDIRECT(GLOBAL_VAR[TABLENAME]&amp;"[@c"&amp;$1:$1-1&amp;"]"))</f>
        <v>2</v>
      </c>
      <c r="Q390" s="33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2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2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2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30">
      <c r="A391" s="31" t="str">
        <f ca="1">IF(GLOBAL[[#This Row],[TT]]&lt;1,"",ROW()-2)</f>
        <v/>
      </c>
      <c r="B391" s="33" t="s">
        <v>3621</v>
      </c>
      <c r="C391" s="31">
        <v>0</v>
      </c>
      <c r="D391" s="31" t="s">
        <v>3622</v>
      </c>
      <c r="E391" s="31">
        <f ca="1">IF(GLOBAL[[#This Row],[b12]]="",GLOBAL[[#This Row],[a6]],GLOBAL[[#This Row],[b12]])</f>
        <v>0</v>
      </c>
      <c r="F391" s="32">
        <f>GLOBAL[[#This Row],[AWAL]]</f>
        <v>0</v>
      </c>
      <c r="G391" s="31"/>
      <c r="H391" s="31"/>
      <c r="I391" s="31" t="str">
        <f>IF(GLOBAL[[#This Row],[/MASUK]]="","",SUMIF(Table6[NB BM_C_QTY+F],GLOBAL[POINTER],Table6[C]))</f>
        <v/>
      </c>
      <c r="J391" s="102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>SUM(F391,L391)</f>
        <v>0</v>
      </c>
      <c r="N391" s="31"/>
      <c r="O391" s="31"/>
      <c r="P391" s="32">
        <f ca="1">SUM(INDIRECT(GLOBAL_VAR[TABLENAME]&amp;"[@a"&amp;$1:$1-1&amp;"]"),INDIRECT(GLOBAL_VAR[TABLENAME]&amp;"[@c"&amp;$1:$1-1&amp;"]"))</f>
        <v>0</v>
      </c>
      <c r="Q391" s="33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0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0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0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30">
      <c r="A392" s="31">
        <f ca="1">IF(GLOBAL[[#This Row],[TT]]&lt;1,"",ROW()-2)</f>
        <v>390</v>
      </c>
      <c r="B392" s="33" t="s">
        <v>413</v>
      </c>
      <c r="C392" s="31">
        <v>1</v>
      </c>
      <c r="D392" s="31" t="s">
        <v>2701</v>
      </c>
      <c r="E392" s="31">
        <f ca="1">IF(GLOBAL[[#This Row],[b12]]="",GLOBAL[[#This Row],[a6]],GLOBAL[[#This Row],[b12]])</f>
        <v>1</v>
      </c>
      <c r="F392" s="32">
        <f>GLOBAL[[#This Row],[AWAL]]</f>
        <v>1</v>
      </c>
      <c r="G392" s="31"/>
      <c r="H392" s="31"/>
      <c r="I392" s="31" t="str">
        <f>IF(GLOBAL[[#This Row],[/MASUK]]="","",SUMIF(Table6[NB BM_C_QTY+F],GLOBAL[POINTER],Table6[C]))</f>
        <v/>
      </c>
      <c r="J392" s="102">
        <f>IF(GLOBAL[[#This Row],[//KELUAR]]="",0,-1*SUMIF(Table5[CONCAT],GLOBAL[POINTER],Table5[3]))</f>
        <v>0</v>
      </c>
      <c r="K392" s="31" t="str">
        <f>IF(GLOBAL[[#This Row],[b1]]="","",GLOBAL[[#This Row],[b1]]-GLOBAL[[#This Row],[a1]]-GLOBAL[[#This Row],[bkeluar1]])</f>
        <v/>
      </c>
      <c r="L392" s="31">
        <f>SUM(GLOBAL[[#This Row],[bmasuk1]:[c1]])</f>
        <v>0</v>
      </c>
      <c r="M392" s="32">
        <f>SUM(F392,L392)</f>
        <v>1</v>
      </c>
      <c r="N392" s="31"/>
      <c r="O392" s="31"/>
      <c r="P392" s="32">
        <f ca="1">SUM(INDIRECT(GLOBAL_VAR[TABLENAME]&amp;"[@a"&amp;$1:$1-1&amp;"]"),INDIRECT(GLOBAL_VAR[TABLENAME]&amp;"[@c"&amp;$1:$1-1&amp;"]"))</f>
        <v>1</v>
      </c>
      <c r="Q392" s="33"/>
      <c r="R392" s="33" t="str">
        <f>IF(GLOBAL[[#This Row],[b3]]="","",GLOBAL[[#This Row],[b3]]-GLOBAL[[#This Row],[a3]])</f>
        <v/>
      </c>
      <c r="S392" s="32">
        <f ca="1">SUM(INDIRECT(GLOBAL_VAR[TABLENAME]&amp;"[@a"&amp;$1:$1-1&amp;"]"),INDIRECT(GLOBAL_VAR[TABLENAME]&amp;"[@c"&amp;$1:$1-1&amp;"]"))</f>
        <v>1</v>
      </c>
      <c r="T392" s="33"/>
      <c r="U392" s="33" t="str">
        <f>IF(GLOBAL[[#This Row],[b4]]="","",GLOBAL[[#This Row],[b4]]-GLOBAL[[#This Row],[a4]])</f>
        <v/>
      </c>
      <c r="V392" s="32">
        <f ca="1">SUM(INDIRECT(GLOBAL_VAR[TABLENAME]&amp;"[@a"&amp;$1:$1-1&amp;"]"),INDIRECT(GLOBAL_VAR[TABLENAME]&amp;"[@c"&amp;$1:$1-1&amp;"]"))</f>
        <v>1</v>
      </c>
      <c r="W392" s="31"/>
      <c r="X392" s="31" t="str">
        <f>IF(GLOBAL[[#This Row],[b5]]="","",GLOBAL[[#This Row],[b5]]-GLOBAL[[#This Row],[a5]])</f>
        <v/>
      </c>
      <c r="Y392" s="32">
        <f ca="1">SUM(INDIRECT(GLOBAL_VAR[TABLENAME]&amp;"[@a"&amp;$1:$1-1&amp;"]"),INDIRECT(GLOBAL_VAR[TABLENAME]&amp;"[@c"&amp;$1:$1-1&amp;"]"))</f>
        <v>1</v>
      </c>
      <c r="AA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392" s="31" t="str">
        <f>_xlfn.IFNA(MATCH(GLOBAL[[#This Row],[POINTER]],Table6[NB BM_C_QTY+F],0),"")</f>
        <v/>
      </c>
      <c r="AC392" t="str">
        <f>_xlfn.IFNA(MATCH(GLOBAL[[#This Row],[POINTER]],Table5[CONCAT],0),"")</f>
        <v/>
      </c>
    </row>
    <row r="393" spans="1:30">
      <c r="A393" s="31" t="str">
        <f ca="1">IF(GLOBAL[[#This Row],[TT]]&lt;1,"",ROW()-2)</f>
        <v/>
      </c>
      <c r="B393" s="33" t="s">
        <v>414</v>
      </c>
      <c r="C393" s="31">
        <v>0</v>
      </c>
      <c r="D393" s="31" t="s">
        <v>34</v>
      </c>
      <c r="E393" s="31">
        <f ca="1">IF(GLOBAL[[#This Row],[b12]]="",GLOBAL[[#This Row],[a6]],GLOBAL[[#This Row],[b12]])</f>
        <v>0</v>
      </c>
      <c r="F393" s="32">
        <f>GLOBAL[[#This Row],[AWAL]]</f>
        <v>0</v>
      </c>
      <c r="G393" s="31"/>
      <c r="H393" s="31"/>
      <c r="I393" s="31" t="str">
        <f>IF(GLOBAL[[#This Row],[/MASUK]]="","",SUMIF(Table6[NB BM_C_QTY+F],GLOBAL[POINTER],Table6[C]))</f>
        <v/>
      </c>
      <c r="J393" s="102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>SUM(F393,L393)</f>
        <v>0</v>
      </c>
      <c r="N393" s="31"/>
      <c r="O393" s="31"/>
      <c r="P393" s="32">
        <f ca="1">SUM(INDIRECT(GLOBAL_VAR[TABLENAME]&amp;"[@a"&amp;$1:$1-1&amp;"]"),INDIRECT(GLOBAL_VAR[TABLENAME]&amp;"[@c"&amp;$1:$1-1&amp;"]"))</f>
        <v>0</v>
      </c>
      <c r="Q393" s="33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0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0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0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</row>
    <row r="394" spans="1:30">
      <c r="A394" s="31">
        <f ca="1">IF(GLOBAL[[#This Row],[TT]]&lt;1,"",ROW()-2)</f>
        <v>392</v>
      </c>
      <c r="B394" s="33" t="s">
        <v>4095</v>
      </c>
      <c r="C394" s="31">
        <v>5</v>
      </c>
      <c r="D394" s="31" t="s">
        <v>250</v>
      </c>
      <c r="E394" s="31">
        <f ca="1">IF(GLOBAL[[#This Row],[b12]]="",GLOBAL[[#This Row],[a6]],GLOBAL[[#This Row],[b12]])</f>
        <v>5</v>
      </c>
      <c r="F394" s="32">
        <f>GLOBAL[[#This Row],[AWAL]]</f>
        <v>5</v>
      </c>
      <c r="G394" s="31"/>
      <c r="H394" s="31"/>
      <c r="I394" s="31" t="str">
        <f>IF(GLOBAL[[#This Row],[/MASUK]]="","",SUMIF(Table6[NB BM_C_QTY+F],GLOBAL[POINTER],Table6[C]))</f>
        <v/>
      </c>
      <c r="J394" s="102">
        <f>IF(GLOBAL[[#This Row],[//KELUAR]]="",0,-1*SUMIF(Table5[CONCAT],GLOBAL[POINTER],Table5[3]))</f>
        <v>0</v>
      </c>
      <c r="K394" s="31" t="str">
        <f>IF(GLOBAL[[#This Row],[b1]]="","",GLOBAL[[#This Row],[b1]]-GLOBAL[[#This Row],[a1]]-GLOBAL[[#This Row],[bkeluar1]])</f>
        <v/>
      </c>
      <c r="L394" s="31">
        <f>SUM(GLOBAL[[#This Row],[bmasuk1]:[c1]])</f>
        <v>0</v>
      </c>
      <c r="M394" s="32">
        <f>SUM(F394,L394)</f>
        <v>5</v>
      </c>
      <c r="N394" s="31"/>
      <c r="O394" s="31"/>
      <c r="P394" s="32">
        <f ca="1">SUM(INDIRECT(GLOBAL_VAR[TABLENAME]&amp;"[@a"&amp;$1:$1-1&amp;"]"),INDIRECT(GLOBAL_VAR[TABLENAME]&amp;"[@c"&amp;$1:$1-1&amp;"]"))</f>
        <v>5</v>
      </c>
      <c r="Q394" s="33"/>
      <c r="R394" s="33" t="str">
        <f>IF(GLOBAL[[#This Row],[b3]]="","",GLOBAL[[#This Row],[b3]]-GLOBAL[[#This Row],[a3]])</f>
        <v/>
      </c>
      <c r="S394" s="32">
        <f ca="1">SUM(INDIRECT(GLOBAL_VAR[TABLENAME]&amp;"[@a"&amp;$1:$1-1&amp;"]"),INDIRECT(GLOBAL_VAR[TABLENAME]&amp;"[@c"&amp;$1:$1-1&amp;"]"))</f>
        <v>5</v>
      </c>
      <c r="T394" s="33"/>
      <c r="U394" s="33" t="str">
        <f>IF(GLOBAL[[#This Row],[b4]]="","",GLOBAL[[#This Row],[b4]]-GLOBAL[[#This Row],[a4]])</f>
        <v/>
      </c>
      <c r="V394" s="32">
        <f ca="1">SUM(INDIRECT(GLOBAL_VAR[TABLENAME]&amp;"[@a"&amp;$1:$1-1&amp;"]"),INDIRECT(GLOBAL_VAR[TABLENAME]&amp;"[@c"&amp;$1:$1-1&amp;"]"))</f>
        <v>5</v>
      </c>
      <c r="W394" s="31"/>
      <c r="X394" s="31" t="str">
        <f>IF(GLOBAL[[#This Row],[b5]]="","",GLOBAL[[#This Row],[b5]]-GLOBAL[[#This Row],[a5]])</f>
        <v/>
      </c>
      <c r="Y394" s="32">
        <f ca="1">SUM(INDIRECT(GLOBAL_VAR[TABLENAME]&amp;"[@a"&amp;$1:$1-1&amp;"]"),INDIRECT(GLOBAL_VAR[TABLENAME]&amp;"[@c"&amp;$1:$1-1&amp;"]"))</f>
        <v>5</v>
      </c>
      <c r="AA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394" s="31" t="str">
        <f>_xlfn.IFNA(MATCH(GLOBAL[[#This Row],[POINTER]],Table6[NB BM_C_QTY+F],0),"")</f>
        <v/>
      </c>
      <c r="AC394" t="str">
        <f>_xlfn.IFNA(MATCH(GLOBAL[[#This Row],[POINTER]],Table5[CONCAT],0),"")</f>
        <v/>
      </c>
    </row>
    <row r="395" spans="1:30">
      <c r="A395" s="39">
        <f ca="1">IF(GLOBAL[[#This Row],[TT]]&lt;1,"",ROW()-2)</f>
        <v>393</v>
      </c>
      <c r="B395" s="33" t="s">
        <v>415</v>
      </c>
      <c r="C395" s="31">
        <v>2</v>
      </c>
      <c r="D395" s="31" t="s">
        <v>34</v>
      </c>
      <c r="E395" s="39">
        <f ca="1">IF(GLOBAL[[#This Row],[b12]]="",GLOBAL[[#This Row],[a6]],GLOBAL[[#This Row],[b12]])</f>
        <v>2</v>
      </c>
      <c r="F395" s="40">
        <f>GLOBAL[[#This Row],[AWAL]]</f>
        <v>2</v>
      </c>
      <c r="G395" s="31"/>
      <c r="H395" s="31"/>
      <c r="I395" s="31" t="str">
        <f>IF(GLOBAL[[#This Row],[/MASUK]]="","",SUMIF(Table6[NB BM_C_QTY+F],GLOBAL[POINTER],Table6[C]))</f>
        <v/>
      </c>
      <c r="J395" s="102">
        <f>IF(GLOBAL[[#This Row],[//KELUAR]]="",0,-1*SUMIF(Table5[CONCAT],GLOBAL[POINTER],Table5[3]))</f>
        <v>0</v>
      </c>
      <c r="K395" s="39" t="str">
        <f>IF(GLOBAL[[#This Row],[b1]]="","",GLOBAL[[#This Row],[b1]]-GLOBAL[[#This Row],[a1]]-GLOBAL[[#This Row],[bkeluar1]])</f>
        <v/>
      </c>
      <c r="L395" s="39">
        <f>SUM(GLOBAL[[#This Row],[bmasuk1]:[c1]])</f>
        <v>0</v>
      </c>
      <c r="M395" s="40">
        <f>SUM(F395,L395)</f>
        <v>2</v>
      </c>
      <c r="N395" s="31"/>
      <c r="O395" s="39"/>
      <c r="P395" s="40">
        <f ca="1">SUM(INDIRECT(GLOBAL_VAR[TABLENAME]&amp;"[@a"&amp;$1:$1-1&amp;"]"),INDIRECT(GLOBAL_VAR[TABLENAME]&amp;"[@c"&amp;$1:$1-1&amp;"]"))</f>
        <v>2</v>
      </c>
      <c r="Q395" s="33"/>
      <c r="R395" s="41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2</v>
      </c>
      <c r="T395" s="33"/>
      <c r="U395" s="41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2</v>
      </c>
      <c r="W395" s="31"/>
      <c r="X395" s="39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2</v>
      </c>
      <c r="Z395" s="29"/>
      <c r="AA39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395" s="39" t="str">
        <f>_xlfn.IFNA(MATCH(GLOBAL[[#This Row],[POINTER]],Table6[NB BM_C_QTY+F],0),"")</f>
        <v/>
      </c>
      <c r="AC395" s="29" t="str">
        <f>_xlfn.IFNA(MATCH(GLOBAL[[#This Row],[POINTER]],Table5[CONCAT],0),"")</f>
        <v/>
      </c>
      <c r="AD395" s="29"/>
    </row>
    <row r="396" spans="1:30">
      <c r="A396" s="31">
        <f ca="1">IF(GLOBAL[[#This Row],[TT]]&lt;1,"",ROW()-2)</f>
        <v>394</v>
      </c>
      <c r="B396" s="33" t="s">
        <v>416</v>
      </c>
      <c r="C396" s="31">
        <v>9</v>
      </c>
      <c r="D396" s="31" t="s">
        <v>250</v>
      </c>
      <c r="E396" s="31">
        <f ca="1">IF(GLOBAL[[#This Row],[b12]]="",GLOBAL[[#This Row],[a6]],GLOBAL[[#This Row],[b12]])</f>
        <v>9</v>
      </c>
      <c r="F396" s="32">
        <f>GLOBAL[[#This Row],[AWAL]]</f>
        <v>9</v>
      </c>
      <c r="G396" s="31"/>
      <c r="H396" s="31"/>
      <c r="I396" s="31" t="str">
        <f>IF(GLOBAL[[#This Row],[/MASUK]]="","",SUMIF(Table6[NB BM_C_QTY+F],GLOBAL[POINTER],Table6[C]))</f>
        <v/>
      </c>
      <c r="J396" s="102">
        <f>IF(GLOBAL[[#This Row],[//KELUAR]]="",0,-1*SUMIF(Table5[CONCAT],GLOBAL[POINTER],Table5[3]))</f>
        <v>0</v>
      </c>
      <c r="K396" s="31" t="str">
        <f>IF(GLOBAL[[#This Row],[b1]]="","",GLOBAL[[#This Row],[b1]]-GLOBAL[[#This Row],[a1]]-GLOBAL[[#This Row],[bkeluar1]])</f>
        <v/>
      </c>
      <c r="L396" s="31">
        <f>SUM(GLOBAL[[#This Row],[bmasuk1]:[c1]])</f>
        <v>0</v>
      </c>
      <c r="M396" s="32">
        <f>SUM(F396,L396)</f>
        <v>9</v>
      </c>
      <c r="N396" s="31"/>
      <c r="O396" s="31"/>
      <c r="P396" s="32">
        <f ca="1">SUM(INDIRECT(GLOBAL_VAR[TABLENAME]&amp;"[@a"&amp;$1:$1-1&amp;"]"),INDIRECT(GLOBAL_VAR[TABLENAME]&amp;"[@c"&amp;$1:$1-1&amp;"]"))</f>
        <v>9</v>
      </c>
      <c r="Q396" s="33"/>
      <c r="R396" s="33" t="str">
        <f>IF(GLOBAL[[#This Row],[b3]]="","",GLOBAL[[#This Row],[b3]]-GLOBAL[[#This Row],[a3]])</f>
        <v/>
      </c>
      <c r="S396" s="32">
        <f ca="1">SUM(INDIRECT(GLOBAL_VAR[TABLENAME]&amp;"[@a"&amp;$1:$1-1&amp;"]"),INDIRECT(GLOBAL_VAR[TABLENAME]&amp;"[@c"&amp;$1:$1-1&amp;"]"))</f>
        <v>9</v>
      </c>
      <c r="T396" s="33"/>
      <c r="U396" s="33" t="str">
        <f>IF(GLOBAL[[#This Row],[b4]]="","",GLOBAL[[#This Row],[b4]]-GLOBAL[[#This Row],[a4]])</f>
        <v/>
      </c>
      <c r="V396" s="32">
        <f ca="1">SUM(INDIRECT(GLOBAL_VAR[TABLENAME]&amp;"[@a"&amp;$1:$1-1&amp;"]"),INDIRECT(GLOBAL_VAR[TABLENAME]&amp;"[@c"&amp;$1:$1-1&amp;"]"))</f>
        <v>9</v>
      </c>
      <c r="W396" s="31"/>
      <c r="X396" s="31" t="str">
        <f>IF(GLOBAL[[#This Row],[b5]]="","",GLOBAL[[#This Row],[b5]]-GLOBAL[[#This Row],[a5]])</f>
        <v/>
      </c>
      <c r="Y396" s="32">
        <f ca="1">SUM(INDIRECT(GLOBAL_VAR[TABLENAME]&amp;"[@a"&amp;$1:$1-1&amp;"]"),INDIRECT(GLOBAL_VAR[TABLENAME]&amp;"[@c"&amp;$1:$1-1&amp;"]"))</f>
        <v>9</v>
      </c>
      <c r="AA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396" s="31" t="str">
        <f>_xlfn.IFNA(MATCH(GLOBAL[[#This Row],[POINTER]],Table6[NB BM_C_QTY+F],0),"")</f>
        <v/>
      </c>
      <c r="AC396" t="str">
        <f>_xlfn.IFNA(MATCH(GLOBAL[[#This Row],[POINTER]],Table5[CONCAT],0),"")</f>
        <v/>
      </c>
    </row>
    <row r="397" spans="1:30">
      <c r="A397" s="31">
        <f ca="1">IF(GLOBAL[[#This Row],[TT]]&lt;1,"",ROW()-2)</f>
        <v>395</v>
      </c>
      <c r="B397" s="33" t="s">
        <v>417</v>
      </c>
      <c r="C397" s="31">
        <v>2</v>
      </c>
      <c r="D397" s="31" t="s">
        <v>418</v>
      </c>
      <c r="E397" s="31">
        <f ca="1">IF(GLOBAL[[#This Row],[b12]]="",GLOBAL[[#This Row],[a6]],GLOBAL[[#This Row],[b12]])</f>
        <v>2</v>
      </c>
      <c r="F397" s="32">
        <f>GLOBAL[[#This Row],[AWAL]]</f>
        <v>2</v>
      </c>
      <c r="G397" s="31"/>
      <c r="H397" s="31"/>
      <c r="I397" s="31" t="str">
        <f>IF(GLOBAL[[#This Row],[/MASUK]]="","",SUMIF(Table6[NB BM_C_QTY+F],GLOBAL[POINTER],Table6[C]))</f>
        <v/>
      </c>
      <c r="J397" s="102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>SUM(F397,L397)</f>
        <v>2</v>
      </c>
      <c r="N397" s="31"/>
      <c r="O397" s="31"/>
      <c r="P397" s="32">
        <f ca="1">SUM(INDIRECT(GLOBAL_VAR[TABLENAME]&amp;"[@a"&amp;$1:$1-1&amp;"]"),INDIRECT(GLOBAL_VAR[TABLENAME]&amp;"[@c"&amp;$1:$1-1&amp;"]"))</f>
        <v>2</v>
      </c>
      <c r="Q397" s="33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2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2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2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30">
      <c r="A398" s="31">
        <f ca="1">IF(GLOBAL[[#This Row],[TT]]&lt;1,"",ROW()-2)</f>
        <v>396</v>
      </c>
      <c r="B398" s="33" t="s">
        <v>419</v>
      </c>
      <c r="C398" s="31">
        <v>3</v>
      </c>
      <c r="D398" s="31" t="s">
        <v>141</v>
      </c>
      <c r="E398" s="31">
        <f ca="1">IF(GLOBAL[[#This Row],[b12]]="",GLOBAL[[#This Row],[a6]],GLOBAL[[#This Row],[b12]])</f>
        <v>3</v>
      </c>
      <c r="F398" s="32">
        <f>GLOBAL[[#This Row],[AWAL]]</f>
        <v>3</v>
      </c>
      <c r="G398" s="31"/>
      <c r="H398" s="31"/>
      <c r="I398" s="31" t="str">
        <f>IF(GLOBAL[[#This Row],[/MASUK]]="","",SUMIF(Table6[NB BM_C_QTY+F],GLOBAL[POINTER],Table6[C]))</f>
        <v/>
      </c>
      <c r="J398" s="102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>SUM(F398,L398)</f>
        <v>3</v>
      </c>
      <c r="N398" s="31"/>
      <c r="O398" s="31"/>
      <c r="P398" s="32">
        <f ca="1">SUM(INDIRECT(GLOBAL_VAR[TABLENAME]&amp;"[@a"&amp;$1:$1-1&amp;"]"),INDIRECT(GLOBAL_VAR[TABLENAME]&amp;"[@c"&amp;$1:$1-1&amp;"]"))</f>
        <v>3</v>
      </c>
      <c r="Q398" s="33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3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3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3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30">
      <c r="A399" s="31">
        <f ca="1">IF(GLOBAL[[#This Row],[TT]]&lt;1,"",ROW()-2)</f>
        <v>397</v>
      </c>
      <c r="B399" s="33" t="s">
        <v>420</v>
      </c>
      <c r="C399" s="31">
        <v>1</v>
      </c>
      <c r="D399" s="31" t="s">
        <v>17</v>
      </c>
      <c r="E399" s="31">
        <f ca="1">IF(GLOBAL[[#This Row],[b12]]="",GLOBAL[[#This Row],[a6]],GLOBAL[[#This Row],[b12]])</f>
        <v>1</v>
      </c>
      <c r="F399" s="32">
        <f>GLOBAL[[#This Row],[AWAL]]</f>
        <v>1</v>
      </c>
      <c r="G399" s="31"/>
      <c r="H399" s="31"/>
      <c r="I399" s="31" t="str">
        <f>IF(GLOBAL[[#This Row],[/MASUK]]="","",SUMIF(Table6[NB BM_C_QTY+F],GLOBAL[POINTER],Table6[C]))</f>
        <v/>
      </c>
      <c r="J399" s="102">
        <f>IF(GLOBAL[[#This Row],[//KELUAR]]="",0,-1*SUMIF(Table5[CONCAT],GLOBAL[POINTER],Table5[3]))</f>
        <v>0</v>
      </c>
      <c r="K399" s="31" t="str">
        <f>IF(GLOBAL[[#This Row],[b1]]="","",GLOBAL[[#This Row],[b1]]-GLOBAL[[#This Row],[a1]]-GLOBAL[[#This Row],[bkeluar1]])</f>
        <v/>
      </c>
      <c r="L399" s="31">
        <f>SUM(GLOBAL[[#This Row],[bmasuk1]:[c1]])</f>
        <v>0</v>
      </c>
      <c r="M399" s="32">
        <f>SUM(F399,L399)</f>
        <v>1</v>
      </c>
      <c r="N399" s="31"/>
      <c r="O399" s="31"/>
      <c r="P399" s="32">
        <f ca="1">SUM(INDIRECT(GLOBAL_VAR[TABLENAME]&amp;"[@a"&amp;$1:$1-1&amp;"]"),INDIRECT(GLOBAL_VAR[TABLENAME]&amp;"[@c"&amp;$1:$1-1&amp;"]"))</f>
        <v>1</v>
      </c>
      <c r="Q399" s="33"/>
      <c r="R399" s="33" t="str">
        <f>IF(GLOBAL[[#This Row],[b3]]="","",GLOBAL[[#This Row],[b3]]-GLOBAL[[#This Row],[a3]])</f>
        <v/>
      </c>
      <c r="S399" s="32">
        <f ca="1">SUM(INDIRECT(GLOBAL_VAR[TABLENAME]&amp;"[@a"&amp;$1:$1-1&amp;"]"),INDIRECT(GLOBAL_VAR[TABLENAME]&amp;"[@c"&amp;$1:$1-1&amp;"]"))</f>
        <v>1</v>
      </c>
      <c r="T399" s="33"/>
      <c r="U399" s="33" t="str">
        <f>IF(GLOBAL[[#This Row],[b4]]="","",GLOBAL[[#This Row],[b4]]-GLOBAL[[#This Row],[a4]])</f>
        <v/>
      </c>
      <c r="V399" s="32">
        <f ca="1">SUM(INDIRECT(GLOBAL_VAR[TABLENAME]&amp;"[@a"&amp;$1:$1-1&amp;"]"),INDIRECT(GLOBAL_VAR[TABLENAME]&amp;"[@c"&amp;$1:$1-1&amp;"]"))</f>
        <v>1</v>
      </c>
      <c r="W399" s="31"/>
      <c r="X399" s="31" t="str">
        <f>IF(GLOBAL[[#This Row],[b5]]="","",GLOBAL[[#This Row],[b5]]-GLOBAL[[#This Row],[a5]])</f>
        <v/>
      </c>
      <c r="Y399" s="32">
        <f ca="1">SUM(INDIRECT(GLOBAL_VAR[TABLENAME]&amp;"[@a"&amp;$1:$1-1&amp;"]"),INDIRECT(GLOBAL_VAR[TABLENAME]&amp;"[@c"&amp;$1:$1-1&amp;"]"))</f>
        <v>1</v>
      </c>
      <c r="AA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399" s="31" t="str">
        <f>_xlfn.IFNA(MATCH(GLOBAL[[#This Row],[POINTER]],Table6[NB BM_C_QTY+F],0),"")</f>
        <v/>
      </c>
      <c r="AC399" t="str">
        <f>_xlfn.IFNA(MATCH(GLOBAL[[#This Row],[POINTER]],Table5[CONCAT],0),"")</f>
        <v/>
      </c>
    </row>
    <row r="400" spans="1:30">
      <c r="A400" s="31">
        <f ca="1">IF(GLOBAL[[#This Row],[TT]]&lt;1,"",ROW()-2)</f>
        <v>398</v>
      </c>
      <c r="B400" s="33" t="s">
        <v>2270</v>
      </c>
      <c r="C400" s="31">
        <v>4</v>
      </c>
      <c r="D400" s="31" t="s">
        <v>649</v>
      </c>
      <c r="E400" s="31">
        <f ca="1">IF(GLOBAL[[#This Row],[b12]]="",GLOBAL[[#This Row],[a6]],GLOBAL[[#This Row],[b12]])</f>
        <v>4</v>
      </c>
      <c r="F400" s="32">
        <f>GLOBAL[[#This Row],[AWAL]]</f>
        <v>4</v>
      </c>
      <c r="G400" s="31"/>
      <c r="H400" s="31"/>
      <c r="I400" s="31" t="str">
        <f>IF(GLOBAL[[#This Row],[/MASUK]]="","",SUMIF(Table6[NB BM_C_QTY+F],GLOBAL[POINTER],Table6[C]))</f>
        <v/>
      </c>
      <c r="J400" s="102">
        <f>IF(GLOBAL[[#This Row],[//KELUAR]]="",0,-1*SUMIF(Table5[CONCAT],GLOBAL[POINTER],Table5[3]))</f>
        <v>0</v>
      </c>
      <c r="K400" s="31" t="str">
        <f>IF(GLOBAL[[#This Row],[b1]]="","",GLOBAL[[#This Row],[b1]]-GLOBAL[[#This Row],[a1]]-GLOBAL[[#This Row],[bkeluar1]])</f>
        <v/>
      </c>
      <c r="L400" s="31">
        <f>SUM(GLOBAL[[#This Row],[bmasuk1]:[c1]])</f>
        <v>0</v>
      </c>
      <c r="M400" s="32">
        <f>SUM(F400,L400)</f>
        <v>4</v>
      </c>
      <c r="N400" s="31"/>
      <c r="O400" s="31"/>
      <c r="P400" s="32">
        <f ca="1">SUM(INDIRECT(GLOBAL_VAR[TABLENAME]&amp;"[@a"&amp;$1:$1-1&amp;"]"),INDIRECT(GLOBAL_VAR[TABLENAME]&amp;"[@c"&amp;$1:$1-1&amp;"]"))</f>
        <v>4</v>
      </c>
      <c r="Q400" s="33"/>
      <c r="R400" s="33" t="str">
        <f>IF(GLOBAL[[#This Row],[b3]]="","",GLOBAL[[#This Row],[b3]]-GLOBAL[[#This Row],[a3]])</f>
        <v/>
      </c>
      <c r="S400" s="32">
        <f ca="1">SUM(INDIRECT(GLOBAL_VAR[TABLENAME]&amp;"[@a"&amp;$1:$1-1&amp;"]"),INDIRECT(GLOBAL_VAR[TABLENAME]&amp;"[@c"&amp;$1:$1-1&amp;"]"))</f>
        <v>4</v>
      </c>
      <c r="T400" s="33"/>
      <c r="U400" s="33" t="str">
        <f>IF(GLOBAL[[#This Row],[b4]]="","",GLOBAL[[#This Row],[b4]]-GLOBAL[[#This Row],[a4]])</f>
        <v/>
      </c>
      <c r="V400" s="32">
        <f ca="1">SUM(INDIRECT(GLOBAL_VAR[TABLENAME]&amp;"[@a"&amp;$1:$1-1&amp;"]"),INDIRECT(GLOBAL_VAR[TABLENAME]&amp;"[@c"&amp;$1:$1-1&amp;"]"))</f>
        <v>4</v>
      </c>
      <c r="W400" s="31"/>
      <c r="X400" s="31" t="str">
        <f>IF(GLOBAL[[#This Row],[b5]]="","",GLOBAL[[#This Row],[b5]]-GLOBAL[[#This Row],[a5]])</f>
        <v/>
      </c>
      <c r="Y400" s="32">
        <f ca="1">SUM(INDIRECT(GLOBAL_VAR[TABLENAME]&amp;"[@a"&amp;$1:$1-1&amp;"]"),INDIRECT(GLOBAL_VAR[TABLENAME]&amp;"[@c"&amp;$1:$1-1&amp;"]"))</f>
        <v>4</v>
      </c>
      <c r="AA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400" s="31" t="str">
        <f>_xlfn.IFNA(MATCH(GLOBAL[[#This Row],[POINTER]],Table6[NB BM_C_QTY+F],0),"")</f>
        <v/>
      </c>
      <c r="AC400" t="str">
        <f>_xlfn.IFNA(MATCH(GLOBAL[[#This Row],[POINTER]],Table5[CONCAT],0),"")</f>
        <v/>
      </c>
    </row>
    <row r="401" spans="1:30">
      <c r="A401" s="31" t="str">
        <f ca="1">IF(GLOBAL[[#This Row],[TT]]&lt;1,"",ROW()-2)</f>
        <v/>
      </c>
      <c r="B401" s="33" t="s">
        <v>2653</v>
      </c>
      <c r="C401" s="31">
        <v>0</v>
      </c>
      <c r="D401" s="31" t="s">
        <v>2014</v>
      </c>
      <c r="E401" s="31">
        <f ca="1">IF(GLOBAL[[#This Row],[b12]]="",GLOBAL[[#This Row],[a6]],GLOBAL[[#This Row],[b12]])</f>
        <v>0</v>
      </c>
      <c r="F401" s="32">
        <f>GLOBAL[[#This Row],[AWAL]]</f>
        <v>0</v>
      </c>
      <c r="G401" s="31"/>
      <c r="H401" s="31"/>
      <c r="I401" s="31" t="str">
        <f>IF(GLOBAL[[#This Row],[/MASUK]]="","",SUMIF(Table6[NB BM_C_QTY+F],GLOBAL[POINTER],Table6[C]))</f>
        <v/>
      </c>
      <c r="J401" s="102">
        <f>IF(GLOBAL[[#This Row],[//KELUAR]]="",0,-1*SUMIF(Table5[CONCAT],GLOBAL[POINTER],Table5[3]))</f>
        <v>0</v>
      </c>
      <c r="K401" s="31" t="str">
        <f>IF(GLOBAL[[#This Row],[b1]]="","",GLOBAL[[#This Row],[b1]]-GLOBAL[[#This Row],[a1]]-GLOBAL[[#This Row],[bkeluar1]])</f>
        <v/>
      </c>
      <c r="L401" s="31">
        <f>SUM(GLOBAL[[#This Row],[bmasuk1]:[c1]])</f>
        <v>0</v>
      </c>
      <c r="M401" s="32">
        <f>SUM(F401,L401)</f>
        <v>0</v>
      </c>
      <c r="N401" s="31"/>
      <c r="O401" s="31"/>
      <c r="P401" s="32">
        <f ca="1">SUM(INDIRECT(GLOBAL_VAR[TABLENAME]&amp;"[@a"&amp;$1:$1-1&amp;"]"),INDIRECT(GLOBAL_VAR[TABLENAME]&amp;"[@c"&amp;$1:$1-1&amp;"]"))</f>
        <v>0</v>
      </c>
      <c r="Q401" s="33"/>
      <c r="R401" s="33" t="str">
        <f>IF(GLOBAL[[#This Row],[b3]]="","",GLOBAL[[#This Row],[b3]]-GLOBAL[[#This Row],[a3]])</f>
        <v/>
      </c>
      <c r="S401" s="32">
        <f ca="1">SUM(INDIRECT(GLOBAL_VAR[TABLENAME]&amp;"[@a"&amp;$1:$1-1&amp;"]"),INDIRECT(GLOBAL_VAR[TABLENAME]&amp;"[@c"&amp;$1:$1-1&amp;"]"))</f>
        <v>0</v>
      </c>
      <c r="T401" s="33"/>
      <c r="U401" s="33" t="str">
        <f>IF(GLOBAL[[#This Row],[b4]]="","",GLOBAL[[#This Row],[b4]]-GLOBAL[[#This Row],[a4]])</f>
        <v/>
      </c>
      <c r="V401" s="32">
        <f ca="1">SUM(INDIRECT(GLOBAL_VAR[TABLENAME]&amp;"[@a"&amp;$1:$1-1&amp;"]"),INDIRECT(GLOBAL_VAR[TABLENAME]&amp;"[@c"&amp;$1:$1-1&amp;"]"))</f>
        <v>0</v>
      </c>
      <c r="W401" s="31"/>
      <c r="X401" s="31" t="str">
        <f>IF(GLOBAL[[#This Row],[b5]]="","",GLOBAL[[#This Row],[b5]]-GLOBAL[[#This Row],[a5]])</f>
        <v/>
      </c>
      <c r="Y401" s="32">
        <f ca="1">SUM(INDIRECT(GLOBAL_VAR[TABLENAME]&amp;"[@a"&amp;$1:$1-1&amp;"]"),INDIRECT(GLOBAL_VAR[TABLENAME]&amp;"[@c"&amp;$1:$1-1&amp;"]"))</f>
        <v>0</v>
      </c>
      <c r="AA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401" s="31" t="str">
        <f>_xlfn.IFNA(MATCH(GLOBAL[[#This Row],[POINTER]],Table6[NB BM_C_QTY+F],0),"")</f>
        <v/>
      </c>
      <c r="AC401" t="str">
        <f>_xlfn.IFNA(MATCH(GLOBAL[[#This Row],[POINTER]],Table5[CONCAT],0),"")</f>
        <v/>
      </c>
    </row>
    <row r="402" spans="1:30">
      <c r="A402" s="31">
        <f ca="1">IF(GLOBAL[[#This Row],[TT]]&lt;1,"",ROW()-2)</f>
        <v>400</v>
      </c>
      <c r="B402" s="33" t="s">
        <v>2654</v>
      </c>
      <c r="C402" s="31">
        <v>1</v>
      </c>
      <c r="D402" s="31" t="s">
        <v>2176</v>
      </c>
      <c r="E402" s="31">
        <f ca="1">IF(GLOBAL[[#This Row],[b12]]="",GLOBAL[[#This Row],[a6]],GLOBAL[[#This Row],[b12]])</f>
        <v>1</v>
      </c>
      <c r="F402" s="32">
        <f>GLOBAL[[#This Row],[AWAL]]</f>
        <v>1</v>
      </c>
      <c r="G402" s="31"/>
      <c r="H402" s="31"/>
      <c r="I402" s="31" t="str">
        <f>IF(GLOBAL[[#This Row],[/MASUK]]="","",SUMIF(Table6[NB BM_C_QTY+F],GLOBAL[POINTER],Table6[C]))</f>
        <v/>
      </c>
      <c r="J402" s="102">
        <f>IF(GLOBAL[[#This Row],[//KELUAR]]="",0,-1*SUMIF(Table5[CONCAT],GLOBAL[POINTER],Table5[3]))</f>
        <v>0</v>
      </c>
      <c r="K402" s="31" t="str">
        <f>IF(GLOBAL[[#This Row],[b1]]="","",GLOBAL[[#This Row],[b1]]-GLOBAL[[#This Row],[a1]]-GLOBAL[[#This Row],[bkeluar1]])</f>
        <v/>
      </c>
      <c r="L402" s="31">
        <f>SUM(GLOBAL[[#This Row],[bmasuk1]:[c1]])</f>
        <v>0</v>
      </c>
      <c r="M402" s="32">
        <f>SUM(F402,L402)</f>
        <v>1</v>
      </c>
      <c r="N402" s="31"/>
      <c r="O402" s="31"/>
      <c r="P402" s="32">
        <f ca="1">SUM(INDIRECT(GLOBAL_VAR[TABLENAME]&amp;"[@a"&amp;$1:$1-1&amp;"]"),INDIRECT(GLOBAL_VAR[TABLENAME]&amp;"[@c"&amp;$1:$1-1&amp;"]"))</f>
        <v>1</v>
      </c>
      <c r="Q402" s="33"/>
      <c r="R402" s="33" t="str">
        <f>IF(GLOBAL[[#This Row],[b3]]="","",GLOBAL[[#This Row],[b3]]-GLOBAL[[#This Row],[a3]])</f>
        <v/>
      </c>
      <c r="S402" s="32">
        <f ca="1">SUM(INDIRECT(GLOBAL_VAR[TABLENAME]&amp;"[@a"&amp;$1:$1-1&amp;"]"),INDIRECT(GLOBAL_VAR[TABLENAME]&amp;"[@c"&amp;$1:$1-1&amp;"]"))</f>
        <v>1</v>
      </c>
      <c r="T402" s="33"/>
      <c r="U402" s="33" t="str">
        <f>IF(GLOBAL[[#This Row],[b4]]="","",GLOBAL[[#This Row],[b4]]-GLOBAL[[#This Row],[a4]])</f>
        <v/>
      </c>
      <c r="V402" s="32">
        <f ca="1">SUM(INDIRECT(GLOBAL_VAR[TABLENAME]&amp;"[@a"&amp;$1:$1-1&amp;"]"),INDIRECT(GLOBAL_VAR[TABLENAME]&amp;"[@c"&amp;$1:$1-1&amp;"]"))</f>
        <v>1</v>
      </c>
      <c r="W402" s="31"/>
      <c r="X402" s="31" t="str">
        <f>IF(GLOBAL[[#This Row],[b5]]="","",GLOBAL[[#This Row],[b5]]-GLOBAL[[#This Row],[a5]])</f>
        <v/>
      </c>
      <c r="Y402" s="32">
        <f ca="1">SUM(INDIRECT(GLOBAL_VAR[TABLENAME]&amp;"[@a"&amp;$1:$1-1&amp;"]"),INDIRECT(GLOBAL_VAR[TABLENAME]&amp;"[@c"&amp;$1:$1-1&amp;"]"))</f>
        <v>1</v>
      </c>
      <c r="AA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402" s="31" t="str">
        <f>_xlfn.IFNA(MATCH(GLOBAL[[#This Row],[POINTER]],Table6[NB BM_C_QTY+F],0),"")</f>
        <v/>
      </c>
      <c r="AC402" t="str">
        <f>_xlfn.IFNA(MATCH(GLOBAL[[#This Row],[POINTER]],Table5[CONCAT],0),"")</f>
        <v/>
      </c>
    </row>
    <row r="403" spans="1:30">
      <c r="A403" s="31">
        <f ca="1">IF(GLOBAL[[#This Row],[TT]]&lt;1,"",ROW()-2)</f>
        <v>401</v>
      </c>
      <c r="B403" s="33" t="s">
        <v>2655</v>
      </c>
      <c r="C403" s="31">
        <v>1</v>
      </c>
      <c r="D403" s="31" t="s">
        <v>2010</v>
      </c>
      <c r="E403" s="31">
        <f ca="1">IF(GLOBAL[[#This Row],[b12]]="",GLOBAL[[#This Row],[a6]],GLOBAL[[#This Row],[b12]])</f>
        <v>1</v>
      </c>
      <c r="F403" s="32">
        <f>GLOBAL[[#This Row],[AWAL]]</f>
        <v>1</v>
      </c>
      <c r="G403" s="31"/>
      <c r="H403" s="31"/>
      <c r="I403" s="31" t="str">
        <f>IF(GLOBAL[[#This Row],[/MASUK]]="","",SUMIF(Table6[NB BM_C_QTY+F],GLOBAL[POINTER],Table6[C]))</f>
        <v/>
      </c>
      <c r="J403" s="102">
        <f>IF(GLOBAL[[#This Row],[//KELUAR]]="",0,-1*SUMIF(Table5[CONCAT],GLOBAL[POINTER],Table5[3]))</f>
        <v>0</v>
      </c>
      <c r="K403" s="31" t="str">
        <f>IF(GLOBAL[[#This Row],[b1]]="","",GLOBAL[[#This Row],[b1]]-GLOBAL[[#This Row],[a1]]-GLOBAL[[#This Row],[bkeluar1]])</f>
        <v/>
      </c>
      <c r="L403" s="31">
        <f>SUM(GLOBAL[[#This Row],[bmasuk1]:[c1]])</f>
        <v>0</v>
      </c>
      <c r="M403" s="32">
        <f>SUM(F403,L403)</f>
        <v>1</v>
      </c>
      <c r="N403" s="31"/>
      <c r="O403" s="31"/>
      <c r="P403" s="32">
        <f ca="1">SUM(INDIRECT(GLOBAL_VAR[TABLENAME]&amp;"[@a"&amp;$1:$1-1&amp;"]"),INDIRECT(GLOBAL_VAR[TABLENAME]&amp;"[@c"&amp;$1:$1-1&amp;"]"))</f>
        <v>1</v>
      </c>
      <c r="Q403" s="33"/>
      <c r="R403" s="33" t="str">
        <f>IF(GLOBAL[[#This Row],[b3]]="","",GLOBAL[[#This Row],[b3]]-GLOBAL[[#This Row],[a3]])</f>
        <v/>
      </c>
      <c r="S403" s="32">
        <f ca="1">SUM(INDIRECT(GLOBAL_VAR[TABLENAME]&amp;"[@a"&amp;$1:$1-1&amp;"]"),INDIRECT(GLOBAL_VAR[TABLENAME]&amp;"[@c"&amp;$1:$1-1&amp;"]"))</f>
        <v>1</v>
      </c>
      <c r="T403" s="33"/>
      <c r="U403" s="33" t="str">
        <f>IF(GLOBAL[[#This Row],[b4]]="","",GLOBAL[[#This Row],[b4]]-GLOBAL[[#This Row],[a4]])</f>
        <v/>
      </c>
      <c r="V403" s="32">
        <f ca="1">SUM(INDIRECT(GLOBAL_VAR[TABLENAME]&amp;"[@a"&amp;$1:$1-1&amp;"]"),INDIRECT(GLOBAL_VAR[TABLENAME]&amp;"[@c"&amp;$1:$1-1&amp;"]"))</f>
        <v>1</v>
      </c>
      <c r="W403" s="31"/>
      <c r="X403" s="31" t="str">
        <f>IF(GLOBAL[[#This Row],[b5]]="","",GLOBAL[[#This Row],[b5]]-GLOBAL[[#This Row],[a5]])</f>
        <v/>
      </c>
      <c r="Y403" s="32">
        <f ca="1">SUM(INDIRECT(GLOBAL_VAR[TABLENAME]&amp;"[@a"&amp;$1:$1-1&amp;"]"),INDIRECT(GLOBAL_VAR[TABLENAME]&amp;"[@c"&amp;$1:$1-1&amp;"]"))</f>
        <v>1</v>
      </c>
      <c r="AA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blocknoteenter50160lsnuntana</v>
      </c>
      <c r="AB403" s="31" t="str">
        <f>_xlfn.IFNA(MATCH(GLOBAL[[#This Row],[POINTER]],Table6[NB BM_C_QTY+F],0),"")</f>
        <v/>
      </c>
      <c r="AC403" t="str">
        <f>_xlfn.IFNA(MATCH(GLOBAL[[#This Row],[POINTER]],Table5[CONCAT],0),"")</f>
        <v/>
      </c>
    </row>
    <row r="404" spans="1:30">
      <c r="A404" s="31" t="str">
        <f ca="1">IF(GLOBAL[[#This Row],[TT]]&lt;1,"",ROW()-2)</f>
        <v/>
      </c>
      <c r="B404" s="33" t="s">
        <v>2382</v>
      </c>
      <c r="C404" s="31">
        <v>0</v>
      </c>
      <c r="D404" s="31" t="s">
        <v>2014</v>
      </c>
      <c r="E404" s="31">
        <f ca="1">IF(GLOBAL[[#This Row],[b12]]="",GLOBAL[[#This Row],[a6]],GLOBAL[[#This Row],[b12]])</f>
        <v>0</v>
      </c>
      <c r="F404" s="32">
        <f>GLOBAL[[#This Row],[AWAL]]</f>
        <v>0</v>
      </c>
      <c r="G404" s="31"/>
      <c r="H404" s="31"/>
      <c r="I404" s="31" t="str">
        <f>IF(GLOBAL[[#This Row],[/MASUK]]="","",SUMIF(Table6[NB BM_C_QTY+F],GLOBAL[POINTER],Table6[C]))</f>
        <v/>
      </c>
      <c r="J404" s="102">
        <f>IF(GLOBAL[[#This Row],[//KELUAR]]="",0,-1*SUMIF(Table5[CONCAT],GLOBAL[POINTER],Table5[3]))</f>
        <v>0</v>
      </c>
      <c r="K404" s="31" t="str">
        <f>IF(GLOBAL[[#This Row],[b1]]="","",GLOBAL[[#This Row],[b1]]-GLOBAL[[#This Row],[a1]]-GLOBAL[[#This Row],[bkeluar1]])</f>
        <v/>
      </c>
      <c r="L404" s="31">
        <f>SUM(GLOBAL[[#This Row],[bmasuk1]:[c1]])</f>
        <v>0</v>
      </c>
      <c r="M404" s="32">
        <f>SUM(F404,L404)</f>
        <v>0</v>
      </c>
      <c r="N404" s="31"/>
      <c r="O404" s="31"/>
      <c r="P404" s="32">
        <f ca="1">SUM(INDIRECT(GLOBAL_VAR[TABLENAME]&amp;"[@a"&amp;$1:$1-1&amp;"]"),INDIRECT(GLOBAL_VAR[TABLENAME]&amp;"[@c"&amp;$1:$1-1&amp;"]"))</f>
        <v>0</v>
      </c>
      <c r="Q404" s="33"/>
      <c r="R404" s="33" t="str">
        <f>IF(GLOBAL[[#This Row],[b3]]="","",GLOBAL[[#This Row],[b3]]-GLOBAL[[#This Row],[a3]])</f>
        <v/>
      </c>
      <c r="S404" s="32">
        <f ca="1">SUM(INDIRECT(GLOBAL_VAR[TABLENAME]&amp;"[@a"&amp;$1:$1-1&amp;"]"),INDIRECT(GLOBAL_VAR[TABLENAME]&amp;"[@c"&amp;$1:$1-1&amp;"]"))</f>
        <v>0</v>
      </c>
      <c r="T404" s="33"/>
      <c r="U404" s="33" t="str">
        <f>IF(GLOBAL[[#This Row],[b4]]="","",GLOBAL[[#This Row],[b4]]-GLOBAL[[#This Row],[a4]])</f>
        <v/>
      </c>
      <c r="V404" s="32">
        <f ca="1">SUM(INDIRECT(GLOBAL_VAR[TABLENAME]&amp;"[@a"&amp;$1:$1-1&amp;"]"),INDIRECT(GLOBAL_VAR[TABLENAME]&amp;"[@c"&amp;$1:$1-1&amp;"]"))</f>
        <v>0</v>
      </c>
      <c r="W404" s="31"/>
      <c r="X404" s="31" t="str">
        <f>IF(GLOBAL[[#This Row],[b5]]="","",GLOBAL[[#This Row],[b5]]-GLOBAL[[#This Row],[a5]])</f>
        <v/>
      </c>
      <c r="Y404" s="32">
        <f ca="1">SUM(INDIRECT(GLOBAL_VAR[TABLENAME]&amp;"[@a"&amp;$1:$1-1&amp;"]"),INDIRECT(GLOBAL_VAR[TABLENAME]&amp;"[@c"&amp;$1:$1-1&amp;"]"))</f>
        <v>0</v>
      </c>
      <c r="AA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404" s="31" t="str">
        <f>_xlfn.IFNA(MATCH(GLOBAL[[#This Row],[POINTER]],Table6[NB BM_C_QTY+F],0),"")</f>
        <v/>
      </c>
      <c r="AC404" t="str">
        <f>_xlfn.IFNA(MATCH(GLOBAL[[#This Row],[POINTER]],Table5[CONCAT],0),"")</f>
        <v/>
      </c>
    </row>
    <row r="405" spans="1:30">
      <c r="A405" s="31" t="str">
        <f ca="1">IF(GLOBAL[[#This Row],[TT]]&lt;1,"",ROW()-2)</f>
        <v/>
      </c>
      <c r="B405" s="33" t="s">
        <v>2383</v>
      </c>
      <c r="C405" s="31">
        <v>0</v>
      </c>
      <c r="D405" s="31" t="s">
        <v>2176</v>
      </c>
      <c r="E405" s="31">
        <f ca="1">IF(GLOBAL[[#This Row],[b12]]="",GLOBAL[[#This Row],[a6]],GLOBAL[[#This Row],[b12]])</f>
        <v>0</v>
      </c>
      <c r="F405" s="32">
        <f>GLOBAL[[#This Row],[AWAL]]</f>
        <v>0</v>
      </c>
      <c r="G405" s="31"/>
      <c r="H405" s="31"/>
      <c r="I405" s="31" t="str">
        <f>IF(GLOBAL[[#This Row],[/MASUK]]="","",SUMIF(Table6[NB BM_C_QTY+F],GLOBAL[POINTER],Table6[C]))</f>
        <v/>
      </c>
      <c r="J405" s="102">
        <f>IF(GLOBAL[[#This Row],[//KELUAR]]="",0,-1*SUMIF(Table5[CONCAT],GLOBAL[POINTER],Table5[3]))</f>
        <v>0</v>
      </c>
      <c r="K405" s="31" t="str">
        <f>IF(GLOBAL[[#This Row],[b1]]="","",GLOBAL[[#This Row],[b1]]-GLOBAL[[#This Row],[a1]]-GLOBAL[[#This Row],[bkeluar1]])</f>
        <v/>
      </c>
      <c r="L405" s="31">
        <f>SUM(GLOBAL[[#This Row],[bmasuk1]:[c1]])</f>
        <v>0</v>
      </c>
      <c r="M405" s="32">
        <f>SUM(F405,L405)</f>
        <v>0</v>
      </c>
      <c r="N405" s="31"/>
      <c r="O405" s="31"/>
      <c r="P405" s="32">
        <f ca="1">SUM(INDIRECT(GLOBAL_VAR[TABLENAME]&amp;"[@a"&amp;$1:$1-1&amp;"]"),INDIRECT(GLOBAL_VAR[TABLENAME]&amp;"[@c"&amp;$1:$1-1&amp;"]"))</f>
        <v>0</v>
      </c>
      <c r="Q405" s="33"/>
      <c r="R405" s="33" t="str">
        <f>IF(GLOBAL[[#This Row],[b3]]="","",GLOBAL[[#This Row],[b3]]-GLOBAL[[#This Row],[a3]])</f>
        <v/>
      </c>
      <c r="S405" s="32">
        <f ca="1">SUM(INDIRECT(GLOBAL_VAR[TABLENAME]&amp;"[@a"&amp;$1:$1-1&amp;"]"),INDIRECT(GLOBAL_VAR[TABLENAME]&amp;"[@c"&amp;$1:$1-1&amp;"]"))</f>
        <v>0</v>
      </c>
      <c r="T405" s="33"/>
      <c r="U405" s="33" t="str">
        <f>IF(GLOBAL[[#This Row],[b4]]="","",GLOBAL[[#This Row],[b4]]-GLOBAL[[#This Row],[a4]])</f>
        <v/>
      </c>
      <c r="V405" s="32">
        <f ca="1">SUM(INDIRECT(GLOBAL_VAR[TABLENAME]&amp;"[@a"&amp;$1:$1-1&amp;"]"),INDIRECT(GLOBAL_VAR[TABLENAME]&amp;"[@c"&amp;$1:$1-1&amp;"]"))</f>
        <v>0</v>
      </c>
      <c r="W405" s="31"/>
      <c r="X405" s="31" t="str">
        <f>IF(GLOBAL[[#This Row],[b5]]="","",GLOBAL[[#This Row],[b5]]-GLOBAL[[#This Row],[a5]])</f>
        <v/>
      </c>
      <c r="Y405" s="32">
        <f ca="1">SUM(INDIRECT(GLOBAL_VAR[TABLENAME]&amp;"[@a"&amp;$1:$1-1&amp;"]"),INDIRECT(GLOBAL_VAR[TABLENAME]&amp;"[@c"&amp;$1:$1-1&amp;"]"))</f>
        <v>0</v>
      </c>
      <c r="AA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405" s="31" t="str">
        <f>_xlfn.IFNA(MATCH(GLOBAL[[#This Row],[POINTER]],Table6[NB BM_C_QTY+F],0),"")</f>
        <v/>
      </c>
      <c r="AC405" t="str">
        <f>_xlfn.IFNA(MATCH(GLOBAL[[#This Row],[POINTER]],Table5[CONCAT],0),"")</f>
        <v/>
      </c>
    </row>
    <row r="406" spans="1:30">
      <c r="A406" s="31">
        <f ca="1">IF(GLOBAL[[#This Row],[TT]]&lt;1,"",ROW()-2)</f>
        <v>404</v>
      </c>
      <c r="B406" s="33" t="s">
        <v>4147</v>
      </c>
      <c r="C406" s="31">
        <v>2</v>
      </c>
      <c r="D406" s="31" t="s">
        <v>2176</v>
      </c>
      <c r="E406" s="31">
        <f ca="1">IF(GLOBAL[[#This Row],[b12]]="",GLOBAL[[#This Row],[a6]],GLOBAL[[#This Row],[b12]])</f>
        <v>2</v>
      </c>
      <c r="F406" s="32">
        <f>GLOBAL[[#This Row],[AWAL]]</f>
        <v>2</v>
      </c>
      <c r="G406" s="31"/>
      <c r="H406" s="31"/>
      <c r="I406" s="31" t="str">
        <f>IF(GLOBAL[[#This Row],[/MASUK]]="","",SUMIF(Table6[NB BM_C_QTY+F],GLOBAL[POINTER],Table6[C]))</f>
        <v/>
      </c>
      <c r="J406" s="102">
        <f>IF(GLOBAL[[#This Row],[//KELUAR]]="",0,-1*SUMIF(Table5[CONCAT],GLOBAL[POINTER],Table5[3]))</f>
        <v>0</v>
      </c>
      <c r="K406" s="31" t="str">
        <f>IF(GLOBAL[[#This Row],[b1]]="","",GLOBAL[[#This Row],[b1]]-GLOBAL[[#This Row],[a1]]-GLOBAL[[#This Row],[bkeluar1]])</f>
        <v/>
      </c>
      <c r="L406" s="31">
        <f>SUM(GLOBAL[[#This Row],[bmasuk1]:[c1]])</f>
        <v>0</v>
      </c>
      <c r="M406" s="32">
        <f>SUM(F406,L406)</f>
        <v>2</v>
      </c>
      <c r="N406" s="31"/>
      <c r="O406" s="31"/>
      <c r="P406" s="32">
        <f ca="1">SUM(INDIRECT(GLOBAL_VAR[TABLENAME]&amp;"[@a"&amp;$1:$1-1&amp;"]"),INDIRECT(GLOBAL_VAR[TABLENAME]&amp;"[@c"&amp;$1:$1-1&amp;"]"))</f>
        <v>2</v>
      </c>
      <c r="Q406" s="33"/>
      <c r="R406" s="33" t="str">
        <f>IF(GLOBAL[[#This Row],[b3]]="","",GLOBAL[[#This Row],[b3]]-GLOBAL[[#This Row],[a3]])</f>
        <v/>
      </c>
      <c r="S406" s="32">
        <f ca="1">SUM(INDIRECT(GLOBAL_VAR[TABLENAME]&amp;"[@a"&amp;$1:$1-1&amp;"]"),INDIRECT(GLOBAL_VAR[TABLENAME]&amp;"[@c"&amp;$1:$1-1&amp;"]"))</f>
        <v>2</v>
      </c>
      <c r="T406" s="33"/>
      <c r="U406" s="33" t="str">
        <f>IF(GLOBAL[[#This Row],[b4]]="","",GLOBAL[[#This Row],[b4]]-GLOBAL[[#This Row],[a4]])</f>
        <v/>
      </c>
      <c r="V406" s="32">
        <f ca="1">SUM(INDIRECT(GLOBAL_VAR[TABLENAME]&amp;"[@a"&amp;$1:$1-1&amp;"]"),INDIRECT(GLOBAL_VAR[TABLENAME]&amp;"[@c"&amp;$1:$1-1&amp;"]"))</f>
        <v>2</v>
      </c>
      <c r="W406" s="31"/>
      <c r="X406" s="31" t="str">
        <f>IF(GLOBAL[[#This Row],[b5]]="","",GLOBAL[[#This Row],[b5]]-GLOBAL[[#This Row],[a5]])</f>
        <v/>
      </c>
      <c r="Y406" s="32">
        <f ca="1">SUM(INDIRECT(GLOBAL_VAR[TABLENAME]&amp;"[@a"&amp;$1:$1-1&amp;"]"),INDIRECT(GLOBAL_VAR[TABLENAME]&amp;"[@c"&amp;$1:$1-1&amp;"]"))</f>
        <v>2</v>
      </c>
      <c r="AA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406" s="31" t="str">
        <f>_xlfn.IFNA(MATCH(GLOBAL[[#This Row],[POINTER]],Table6[NB BM_C_QTY+F],0),"")</f>
        <v/>
      </c>
      <c r="AC406" t="str">
        <f>_xlfn.IFNA(MATCH(GLOBAL[[#This Row],[POINTER]],Table5[CONCAT],0),"")</f>
        <v/>
      </c>
    </row>
    <row r="407" spans="1:30">
      <c r="A407" s="31" t="str">
        <f ca="1">IF(GLOBAL[[#This Row],[TT]]&lt;1,"",ROW()-2)</f>
        <v/>
      </c>
      <c r="B407" s="33" t="s">
        <v>2246</v>
      </c>
      <c r="C407" s="31">
        <v>0</v>
      </c>
      <c r="D407" s="31" t="s">
        <v>2110</v>
      </c>
      <c r="E407" s="31">
        <f ca="1">IF(GLOBAL[[#This Row],[b12]]="",GLOBAL[[#This Row],[a6]],GLOBAL[[#This Row],[b12]])</f>
        <v>0</v>
      </c>
      <c r="F407" s="32">
        <f>GLOBAL[[#This Row],[AWAL]]</f>
        <v>0</v>
      </c>
      <c r="G407" s="31"/>
      <c r="H407" s="31"/>
      <c r="I407" s="31" t="str">
        <f>IF(GLOBAL[[#This Row],[/MASUK]]="","",SUMIF(Table6[NB BM_C_QTY+F],GLOBAL[POINTER],Table6[C]))</f>
        <v/>
      </c>
      <c r="J407" s="102">
        <f>IF(GLOBAL[[#This Row],[//KELUAR]]="",0,-1*SUMIF(Table5[CONCAT],GLOBAL[POINTER],Table5[3]))</f>
        <v>0</v>
      </c>
      <c r="K407" s="31" t="str">
        <f>IF(GLOBAL[[#This Row],[b1]]="","",GLOBAL[[#This Row],[b1]]-GLOBAL[[#This Row],[a1]]-GLOBAL[[#This Row],[bkeluar1]])</f>
        <v/>
      </c>
      <c r="L407" s="31">
        <f>SUM(GLOBAL[[#This Row],[bmasuk1]:[c1]])</f>
        <v>0</v>
      </c>
      <c r="M407" s="32">
        <f>SUM(F407,L407)</f>
        <v>0</v>
      </c>
      <c r="N407" s="31"/>
      <c r="O407" s="31"/>
      <c r="P407" s="32">
        <f ca="1">SUM(INDIRECT(GLOBAL_VAR[TABLENAME]&amp;"[@a"&amp;$1:$1-1&amp;"]"),INDIRECT(GLOBAL_VAR[TABLENAME]&amp;"[@c"&amp;$1:$1-1&amp;"]"))</f>
        <v>0</v>
      </c>
      <c r="Q407" s="33"/>
      <c r="R407" s="33" t="str">
        <f>IF(GLOBAL[[#This Row],[b3]]="","",GLOBAL[[#This Row],[b3]]-GLOBAL[[#This Row],[a3]])</f>
        <v/>
      </c>
      <c r="S407" s="32">
        <f ca="1">SUM(INDIRECT(GLOBAL_VAR[TABLENAME]&amp;"[@a"&amp;$1:$1-1&amp;"]"),INDIRECT(GLOBAL_VAR[TABLENAME]&amp;"[@c"&amp;$1:$1-1&amp;"]"))</f>
        <v>0</v>
      </c>
      <c r="T407" s="33"/>
      <c r="U407" s="33" t="str">
        <f>IF(GLOBAL[[#This Row],[b4]]="","",GLOBAL[[#This Row],[b4]]-GLOBAL[[#This Row],[a4]])</f>
        <v/>
      </c>
      <c r="V407" s="32">
        <f ca="1">SUM(INDIRECT(GLOBAL_VAR[TABLENAME]&amp;"[@a"&amp;$1:$1-1&amp;"]"),INDIRECT(GLOBAL_VAR[TABLENAME]&amp;"[@c"&amp;$1:$1-1&amp;"]"))</f>
        <v>0</v>
      </c>
      <c r="W407" s="31"/>
      <c r="X407" s="31" t="str">
        <f>IF(GLOBAL[[#This Row],[b5]]="","",GLOBAL[[#This Row],[b5]]-GLOBAL[[#This Row],[a5]])</f>
        <v/>
      </c>
      <c r="Y407" s="32">
        <f ca="1">SUM(INDIRECT(GLOBAL_VAR[TABLENAME]&amp;"[@a"&amp;$1:$1-1&amp;"]"),INDIRECT(GLOBAL_VAR[TABLENAME]&amp;"[@c"&amp;$1:$1-1&amp;"]"))</f>
        <v>0</v>
      </c>
      <c r="AA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407" s="31" t="str">
        <f>_xlfn.IFNA(MATCH(GLOBAL[[#This Row],[POINTER]],Table6[NB BM_C_QTY+F],0),"")</f>
        <v/>
      </c>
      <c r="AC407" t="str">
        <f>_xlfn.IFNA(MATCH(GLOBAL[[#This Row],[POINTER]],Table5[CONCAT],0),"")</f>
        <v/>
      </c>
      <c r="AD407" s="71"/>
    </row>
    <row r="408" spans="1:30">
      <c r="A408" s="31">
        <f ca="1">IF(GLOBAL[[#This Row],[TT]]&lt;1,"",ROW()-2)</f>
        <v>406</v>
      </c>
      <c r="B408" s="33" t="s">
        <v>421</v>
      </c>
      <c r="C408" s="31">
        <v>3</v>
      </c>
      <c r="D408" s="31" t="s">
        <v>6</v>
      </c>
      <c r="E408" s="31">
        <f ca="1">IF(GLOBAL[[#This Row],[b12]]="",GLOBAL[[#This Row],[a6]],GLOBAL[[#This Row],[b12]])</f>
        <v>3</v>
      </c>
      <c r="F408" s="32">
        <f>GLOBAL[[#This Row],[AWAL]]</f>
        <v>3</v>
      </c>
      <c r="G408" s="31"/>
      <c r="H408" s="31"/>
      <c r="I408" s="31" t="str">
        <f>IF(GLOBAL[[#This Row],[/MASUK]]="","",SUMIF(Table6[NB BM_C_QTY+F],GLOBAL[POINTER],Table6[C]))</f>
        <v/>
      </c>
      <c r="J408" s="102">
        <f>IF(GLOBAL[[#This Row],[//KELUAR]]="",0,-1*SUMIF(Table5[CONCAT],GLOBAL[POINTER],Table5[3]))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>SUM(F408,L408)</f>
        <v>3</v>
      </c>
      <c r="N408" s="31"/>
      <c r="O408" s="31"/>
      <c r="P408" s="32">
        <f ca="1">SUM(INDIRECT(GLOBAL_VAR[TABLENAME]&amp;"[@a"&amp;$1:$1-1&amp;"]"),INDIRECT(GLOBAL_VAR[TABLENAME]&amp;"[@c"&amp;$1:$1-1&amp;"]"))</f>
        <v>3</v>
      </c>
      <c r="Q408" s="33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3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3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3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408" s="31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30">
      <c r="A409" s="31">
        <f ca="1">IF(GLOBAL[[#This Row],[TT]]&lt;1,"",ROW()-2)</f>
        <v>407</v>
      </c>
      <c r="B409" s="33" t="s">
        <v>422</v>
      </c>
      <c r="C409" s="31">
        <v>3</v>
      </c>
      <c r="D409" s="31" t="s">
        <v>20</v>
      </c>
      <c r="E409" s="31">
        <f ca="1">IF(GLOBAL[[#This Row],[b12]]="",GLOBAL[[#This Row],[a6]],GLOBAL[[#This Row],[b12]])</f>
        <v>3</v>
      </c>
      <c r="F409" s="32">
        <f>GLOBAL[[#This Row],[AWAL]]</f>
        <v>3</v>
      </c>
      <c r="G409" s="31"/>
      <c r="H409" s="31"/>
      <c r="I409" s="31" t="str">
        <f>IF(GLOBAL[[#This Row],[/MASUK]]="","",SUMIF(Table6[NB BM_C_QTY+F],GLOBAL[POINTER],Table6[C]))</f>
        <v/>
      </c>
      <c r="J409" s="102">
        <f>IF(GLOBAL[[#This Row],[//KELUAR]]="",0,-1*SUMIF(Table5[CONCAT],GLOBAL[POINTER],Table5[3]))</f>
        <v>0</v>
      </c>
      <c r="K409" s="31" t="str">
        <f>IF(GLOBAL[[#This Row],[b1]]="","",GLOBAL[[#This Row],[b1]]-GLOBAL[[#This Row],[a1]]-GLOBAL[[#This Row],[bkeluar1]])</f>
        <v/>
      </c>
      <c r="L409" s="31">
        <f>SUM(GLOBAL[[#This Row],[bmasuk1]:[c1]])</f>
        <v>0</v>
      </c>
      <c r="M409" s="32">
        <f>SUM(F409,L409)</f>
        <v>3</v>
      </c>
      <c r="N409" s="31"/>
      <c r="O409" s="31"/>
      <c r="P409" s="32">
        <f ca="1">SUM(INDIRECT(GLOBAL_VAR[TABLENAME]&amp;"[@a"&amp;$1:$1-1&amp;"]"),INDIRECT(GLOBAL_VAR[TABLENAME]&amp;"[@c"&amp;$1:$1-1&amp;"]"))</f>
        <v>3</v>
      </c>
      <c r="Q409" s="33"/>
      <c r="R409" s="33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3</v>
      </c>
      <c r="T409" s="33"/>
      <c r="U409" s="33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3</v>
      </c>
      <c r="W409" s="31"/>
      <c r="X409" s="31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3</v>
      </c>
      <c r="AA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409" s="31" t="str">
        <f>_xlfn.IFNA(MATCH(GLOBAL[[#This Row],[POINTER]],Table6[NB BM_C_QTY+F],0),"")</f>
        <v/>
      </c>
      <c r="AC409" t="str">
        <f>_xlfn.IFNA(MATCH(GLOBAL[[#This Row],[POINTER]],Table5[CONCAT],0),"")</f>
        <v/>
      </c>
    </row>
    <row r="410" spans="1:30">
      <c r="A410" s="31" t="str">
        <f ca="1">IF(GLOBAL[[#This Row],[TT]]&lt;1,"",ROW()-2)</f>
        <v/>
      </c>
      <c r="B410" s="33" t="s">
        <v>2573</v>
      </c>
      <c r="C410" s="31">
        <v>0</v>
      </c>
      <c r="D410" s="31" t="s">
        <v>2042</v>
      </c>
      <c r="E410" s="31">
        <f ca="1">IF(GLOBAL[[#This Row],[b12]]="",GLOBAL[[#This Row],[a6]],GLOBAL[[#This Row],[b12]])</f>
        <v>0</v>
      </c>
      <c r="F410" s="32">
        <f>GLOBAL[[#This Row],[AWAL]]</f>
        <v>0</v>
      </c>
      <c r="G410" s="31"/>
      <c r="H410" s="31"/>
      <c r="I410" s="31" t="str">
        <f>IF(GLOBAL[[#This Row],[/MASUK]]="","",SUMIF(Table6[NB BM_C_QTY+F],GLOBAL[POINTER],Table6[C]))</f>
        <v/>
      </c>
      <c r="J410" s="102">
        <f>IF(GLOBAL[[#This Row],[//KELUAR]]="",0,-1*SUMIF(Table5[CONCAT],GLOBAL[POINTER],Table5[3]))</f>
        <v>0</v>
      </c>
      <c r="K410" s="31" t="str">
        <f>IF(GLOBAL[[#This Row],[b1]]="","",GLOBAL[[#This Row],[b1]]-GLOBAL[[#This Row],[a1]]-GLOBAL[[#This Row],[bkeluar1]])</f>
        <v/>
      </c>
      <c r="L410" s="31">
        <f>SUM(GLOBAL[[#This Row],[bmasuk1]:[c1]])</f>
        <v>0</v>
      </c>
      <c r="M410" s="32">
        <f>SUM(F410,L410)</f>
        <v>0</v>
      </c>
      <c r="N410" s="31"/>
      <c r="O410" s="31"/>
      <c r="P410" s="32">
        <f ca="1">SUM(INDIRECT(GLOBAL_VAR[TABLENAME]&amp;"[@a"&amp;$1:$1-1&amp;"]"),INDIRECT(GLOBAL_VAR[TABLENAME]&amp;"[@c"&amp;$1:$1-1&amp;"]"))</f>
        <v>0</v>
      </c>
      <c r="Q410" s="33"/>
      <c r="R410" s="33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0</v>
      </c>
      <c r="T410" s="33"/>
      <c r="U410" s="33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0</v>
      </c>
      <c r="W410" s="31"/>
      <c r="X410" s="31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0</v>
      </c>
      <c r="AA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410" s="31" t="str">
        <f>_xlfn.IFNA(MATCH(GLOBAL[[#This Row],[POINTER]],Table6[NB BM_C_QTY+F],0),"")</f>
        <v/>
      </c>
      <c r="AC410" t="str">
        <f>_xlfn.IFNA(MATCH(GLOBAL[[#This Row],[POINTER]],Table5[CONCAT],0),"")</f>
        <v/>
      </c>
      <c r="AD410" s="71"/>
    </row>
    <row r="411" spans="1:30">
      <c r="A411" s="31" t="str">
        <f ca="1">IF(GLOBAL[[#This Row],[TT]]&lt;1,"",ROW()-2)</f>
        <v/>
      </c>
      <c r="B411" s="33" t="s">
        <v>2392</v>
      </c>
      <c r="C411" s="31">
        <v>0</v>
      </c>
      <c r="D411" s="31" t="s">
        <v>2277</v>
      </c>
      <c r="E411" s="31">
        <f ca="1">IF(GLOBAL[[#This Row],[b12]]="",GLOBAL[[#This Row],[a6]],GLOBAL[[#This Row],[b12]])</f>
        <v>0</v>
      </c>
      <c r="F411" s="32">
        <f>GLOBAL[[#This Row],[AWAL]]</f>
        <v>0</v>
      </c>
      <c r="G411" s="31"/>
      <c r="H411" s="31"/>
      <c r="I411" s="31" t="str">
        <f>IF(GLOBAL[[#This Row],[/MASUK]]="","",SUMIF(Table6[NB BM_C_QTY+F],GLOBAL[POINTER],Table6[C]))</f>
        <v/>
      </c>
      <c r="J411" s="102">
        <f>IF(GLOBAL[[#This Row],[//KELUAR]]="",0,-1*SUMIF(Table5[CONCAT],GLOBAL[POINTER],Table5[3]))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>SUM(F411,L411)</f>
        <v>0</v>
      </c>
      <c r="N411" s="31"/>
      <c r="O411" s="31"/>
      <c r="P411" s="32">
        <f ca="1">SUM(INDIRECT(GLOBAL_VAR[TABLENAME]&amp;"[@a"&amp;$1:$1-1&amp;"]"),INDIRECT(GLOBAL_VAR[TABLENAME]&amp;"[@c"&amp;$1:$1-1&amp;"]"))</f>
        <v>0</v>
      </c>
      <c r="Q411" s="33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0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0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0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30">
      <c r="A412" s="31" t="str">
        <f ca="1">IF(GLOBAL[[#This Row],[TT]]&lt;1,"",ROW()-2)</f>
        <v/>
      </c>
      <c r="B412" s="33" t="s">
        <v>2336</v>
      </c>
      <c r="C412" s="31">
        <v>0</v>
      </c>
      <c r="D412" s="31" t="s">
        <v>2277</v>
      </c>
      <c r="E412" s="31">
        <f ca="1">IF(GLOBAL[[#This Row],[b12]]="",GLOBAL[[#This Row],[a6]],GLOBAL[[#This Row],[b12]])</f>
        <v>0</v>
      </c>
      <c r="F412" s="32">
        <f>GLOBAL[[#This Row],[AWAL]]</f>
        <v>0</v>
      </c>
      <c r="G412" s="31"/>
      <c r="H412" s="31"/>
      <c r="I412" s="31" t="str">
        <f>IF(GLOBAL[[#This Row],[/MASUK]]="","",SUMIF(Table6[NB BM_C_QTY+F],GLOBAL[POINTER],Table6[C]))</f>
        <v/>
      </c>
      <c r="J412" s="102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>SUM(F412,L412)</f>
        <v>0</v>
      </c>
      <c r="N412" s="31"/>
      <c r="O412" s="31"/>
      <c r="P412" s="32">
        <f ca="1">SUM(INDIRECT(GLOBAL_VAR[TABLENAME]&amp;"[@a"&amp;$1:$1-1&amp;"]"),INDIRECT(GLOBAL_VAR[TABLENAME]&amp;"[@c"&amp;$1:$1-1&amp;"]"))</f>
        <v>0</v>
      </c>
      <c r="Q412" s="33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0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0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0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  <c r="AD412" s="71"/>
    </row>
    <row r="413" spans="1:30">
      <c r="A413" s="31" t="str">
        <f ca="1">IF(GLOBAL[[#This Row],[TT]]&lt;1,"",ROW()-2)</f>
        <v/>
      </c>
      <c r="B413" s="33" t="s">
        <v>2390</v>
      </c>
      <c r="C413" s="31">
        <v>0</v>
      </c>
      <c r="D413" s="31" t="s">
        <v>2277</v>
      </c>
      <c r="E413" s="31">
        <f ca="1">IF(GLOBAL[[#This Row],[b12]]="",GLOBAL[[#This Row],[a6]],GLOBAL[[#This Row],[b12]])</f>
        <v>0</v>
      </c>
      <c r="F413" s="32">
        <f>GLOBAL[[#This Row],[AWAL]]</f>
        <v>0</v>
      </c>
      <c r="G413" s="31"/>
      <c r="H413" s="31"/>
      <c r="I413" s="31" t="str">
        <f>IF(GLOBAL[[#This Row],[/MASUK]]="","",SUMIF(Table6[NB BM_C_QTY+F],GLOBAL[POINTER],Table6[C]))</f>
        <v/>
      </c>
      <c r="J413" s="102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>SUM(F413,L413)</f>
        <v>0</v>
      </c>
      <c r="N413" s="31"/>
      <c r="O413" s="31"/>
      <c r="P413" s="32">
        <f ca="1">SUM(INDIRECT(GLOBAL_VAR[TABLENAME]&amp;"[@a"&amp;$1:$1-1&amp;"]"),INDIRECT(GLOBAL_VAR[TABLENAME]&amp;"[@c"&amp;$1:$1-1&amp;"]"))</f>
        <v>0</v>
      </c>
      <c r="Q413" s="33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0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0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0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  <c r="AD413" s="71"/>
    </row>
    <row r="414" spans="1:30">
      <c r="A414" s="31" t="str">
        <f ca="1">IF(GLOBAL[[#This Row],[TT]]&lt;1,"",ROW()-2)</f>
        <v/>
      </c>
      <c r="B414" s="33" t="s">
        <v>2278</v>
      </c>
      <c r="C414" s="31">
        <v>0</v>
      </c>
      <c r="D414" s="31" t="s">
        <v>2277</v>
      </c>
      <c r="E414" s="31">
        <f ca="1">IF(GLOBAL[[#This Row],[b12]]="",GLOBAL[[#This Row],[a6]],GLOBAL[[#This Row],[b12]])</f>
        <v>0</v>
      </c>
      <c r="F414" s="32">
        <f>GLOBAL[[#This Row],[AWAL]]</f>
        <v>0</v>
      </c>
      <c r="G414" s="31"/>
      <c r="H414" s="31"/>
      <c r="I414" s="31" t="str">
        <f>IF(GLOBAL[[#This Row],[/MASUK]]="","",SUMIF(Table6[NB BM_C_QTY+F],GLOBAL[POINTER],Table6[C]))</f>
        <v/>
      </c>
      <c r="J414" s="102">
        <f>IF(GLOBAL[[#This Row],[//KELUAR]]="",0,-1*SUMIF(Table5[CONCAT],GLOBAL[POINTER],Table5[3]))</f>
        <v>0</v>
      </c>
      <c r="K414" s="31" t="str">
        <f>IF(GLOBAL[[#This Row],[b1]]="","",GLOBAL[[#This Row],[b1]]-GLOBAL[[#This Row],[a1]]-GLOBAL[[#This Row],[bkeluar1]])</f>
        <v/>
      </c>
      <c r="L414" s="31">
        <f>SUM(GLOBAL[[#This Row],[bmasuk1]:[c1]])</f>
        <v>0</v>
      </c>
      <c r="M414" s="32">
        <f>SUM(F414,L414)</f>
        <v>0</v>
      </c>
      <c r="N414" s="31"/>
      <c r="O414" s="31"/>
      <c r="P414" s="32">
        <f ca="1">SUM(INDIRECT(GLOBAL_VAR[TABLENAME]&amp;"[@a"&amp;$1:$1-1&amp;"]"),INDIRECT(GLOBAL_VAR[TABLENAME]&amp;"[@c"&amp;$1:$1-1&amp;"]"))</f>
        <v>0</v>
      </c>
      <c r="Q414" s="33"/>
      <c r="R414" s="33" t="str">
        <f>IF(GLOBAL[[#This Row],[b3]]="","",GLOBAL[[#This Row],[b3]]-GLOBAL[[#This Row],[a3]])</f>
        <v/>
      </c>
      <c r="S414" s="32">
        <f ca="1">SUM(INDIRECT(GLOBAL_VAR[TABLENAME]&amp;"[@a"&amp;$1:$1-1&amp;"]"),INDIRECT(GLOBAL_VAR[TABLENAME]&amp;"[@c"&amp;$1:$1-1&amp;"]"))</f>
        <v>0</v>
      </c>
      <c r="T414" s="33"/>
      <c r="U414" s="33" t="str">
        <f>IF(GLOBAL[[#This Row],[b4]]="","",GLOBAL[[#This Row],[b4]]-GLOBAL[[#This Row],[a4]])</f>
        <v/>
      </c>
      <c r="V414" s="32">
        <f ca="1">SUM(INDIRECT(GLOBAL_VAR[TABLENAME]&amp;"[@a"&amp;$1:$1-1&amp;"]"),INDIRECT(GLOBAL_VAR[TABLENAME]&amp;"[@c"&amp;$1:$1-1&amp;"]"))</f>
        <v>0</v>
      </c>
      <c r="W414" s="31"/>
      <c r="X414" s="31" t="str">
        <f>IF(GLOBAL[[#This Row],[b5]]="","",GLOBAL[[#This Row],[b5]]-GLOBAL[[#This Row],[a5]])</f>
        <v/>
      </c>
      <c r="Y414" s="32">
        <f ca="1">SUM(INDIRECT(GLOBAL_VAR[TABLENAME]&amp;"[@a"&amp;$1:$1-1&amp;"]"),INDIRECT(GLOBAL_VAR[TABLENAME]&amp;"[@c"&amp;$1:$1-1&amp;"]"))</f>
        <v>0</v>
      </c>
      <c r="AA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414" s="31" t="str">
        <f>_xlfn.IFNA(MATCH(GLOBAL[[#This Row],[POINTER]],Table6[NB BM_C_QTY+F],0),"")</f>
        <v/>
      </c>
      <c r="AC414" t="str">
        <f>_xlfn.IFNA(MATCH(GLOBAL[[#This Row],[POINTER]],Table5[CONCAT],0),"")</f>
        <v/>
      </c>
      <c r="AD414" s="71"/>
    </row>
    <row r="415" spans="1:30">
      <c r="A415" s="31" t="str">
        <f ca="1">IF(GLOBAL[[#This Row],[TT]]&lt;1,"",ROW()-2)</f>
        <v/>
      </c>
      <c r="B415" s="33" t="s">
        <v>2391</v>
      </c>
      <c r="C415" s="31">
        <v>0</v>
      </c>
      <c r="D415" s="31" t="s">
        <v>2277</v>
      </c>
      <c r="E415" s="31">
        <f ca="1">IF(GLOBAL[[#This Row],[b12]]="",GLOBAL[[#This Row],[a6]],GLOBAL[[#This Row],[b12]])</f>
        <v>0</v>
      </c>
      <c r="F415" s="32">
        <f>GLOBAL[[#This Row],[AWAL]]</f>
        <v>0</v>
      </c>
      <c r="G415" s="31"/>
      <c r="H415" s="31"/>
      <c r="I415" s="31" t="str">
        <f>IF(GLOBAL[[#This Row],[/MASUK]]="","",SUMIF(Table6[NB BM_C_QTY+F],GLOBAL[POINTER],Table6[C]))</f>
        <v/>
      </c>
      <c r="J415" s="102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>SUM(F415,L415)</f>
        <v>0</v>
      </c>
      <c r="N415" s="31"/>
      <c r="O415" s="31"/>
      <c r="P415" s="32">
        <f ca="1">SUM(INDIRECT(GLOBAL_VAR[TABLENAME]&amp;"[@a"&amp;$1:$1-1&amp;"]"),INDIRECT(GLOBAL_VAR[TABLENAME]&amp;"[@c"&amp;$1:$1-1&amp;"]"))</f>
        <v>0</v>
      </c>
      <c r="Q415" s="33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0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0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0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  <c r="AD415" s="72"/>
    </row>
    <row r="416" spans="1:30">
      <c r="A416" s="31" t="str">
        <f ca="1">IF(GLOBAL[[#This Row],[TT]]&lt;1,"",ROW()-2)</f>
        <v/>
      </c>
      <c r="B416" s="33" t="s">
        <v>2279</v>
      </c>
      <c r="C416" s="31">
        <v>0</v>
      </c>
      <c r="D416" s="31" t="s">
        <v>2277</v>
      </c>
      <c r="E416" s="31">
        <f ca="1">IF(GLOBAL[[#This Row],[b12]]="",GLOBAL[[#This Row],[a6]],GLOBAL[[#This Row],[b12]])</f>
        <v>0</v>
      </c>
      <c r="F416" s="32">
        <f>GLOBAL[[#This Row],[AWAL]]</f>
        <v>0</v>
      </c>
      <c r="G416" s="31"/>
      <c r="H416" s="31"/>
      <c r="I416" s="31" t="str">
        <f>IF(GLOBAL[[#This Row],[/MASUK]]="","",SUMIF(Table6[NB BM_C_QTY+F],GLOBAL[POINTER],Table6[C]))</f>
        <v/>
      </c>
      <c r="J416" s="102">
        <f>IF(GLOBAL[[#This Row],[//KELUAR]]="",0,-1*SUMIF(Table5[CONCAT],GLOBAL[POINTER],Table5[3]))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>SUM(F416,L416)</f>
        <v>0</v>
      </c>
      <c r="N416" s="31"/>
      <c r="O416" s="31"/>
      <c r="P416" s="32">
        <f ca="1">SUM(INDIRECT(GLOBAL_VAR[TABLENAME]&amp;"[@a"&amp;$1:$1-1&amp;"]"),INDIRECT(GLOBAL_VAR[TABLENAME]&amp;"[@c"&amp;$1:$1-1&amp;"]"))</f>
        <v>0</v>
      </c>
      <c r="Q416" s="33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0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0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0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416" s="31" t="str">
        <f>_xlfn.IFNA(MATCH(GLOBAL[[#This Row],[POINTER]],Table6[NB BM_C_QTY+F],0),"")</f>
        <v/>
      </c>
      <c r="AC416" t="str">
        <f>_xlfn.IFNA(MATCH(GLOBAL[[#This Row],[POINTER]],Table5[CONCAT],0),"")</f>
        <v/>
      </c>
      <c r="AD416" s="72"/>
    </row>
    <row r="417" spans="1:30">
      <c r="A417" s="31" t="str">
        <f ca="1">IF(GLOBAL[[#This Row],[TT]]&lt;1,"",ROW()-2)</f>
        <v/>
      </c>
      <c r="B417" s="33" t="s">
        <v>2280</v>
      </c>
      <c r="C417" s="31">
        <v>0</v>
      </c>
      <c r="D417" s="31" t="s">
        <v>2277</v>
      </c>
      <c r="E417" s="31">
        <f ca="1">IF(GLOBAL[[#This Row],[b12]]="",GLOBAL[[#This Row],[a6]],GLOBAL[[#This Row],[b12]])</f>
        <v>0</v>
      </c>
      <c r="F417" s="32">
        <f>GLOBAL[[#This Row],[AWAL]]</f>
        <v>0</v>
      </c>
      <c r="G417" s="31"/>
      <c r="H417" s="31"/>
      <c r="I417" s="31" t="str">
        <f>IF(GLOBAL[[#This Row],[/MASUK]]="","",SUMIF(Table6[NB BM_C_QTY+F],GLOBAL[POINTER],Table6[C]))</f>
        <v/>
      </c>
      <c r="J417" s="102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>SUM(F417,L417)</f>
        <v>0</v>
      </c>
      <c r="N417" s="31"/>
      <c r="O417" s="31"/>
      <c r="P417" s="32">
        <f ca="1">SUM(INDIRECT(GLOBAL_VAR[TABLENAME]&amp;"[@a"&amp;$1:$1-1&amp;"]"),INDIRECT(GLOBAL_VAR[TABLENAME]&amp;"[@c"&amp;$1:$1-1&amp;"]"))</f>
        <v>0</v>
      </c>
      <c r="Q417" s="33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0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0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0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30">
      <c r="A418" s="31" t="str">
        <f ca="1">IF(GLOBAL[[#This Row],[TT]]&lt;1,"",ROW()-2)</f>
        <v/>
      </c>
      <c r="B418" s="33" t="s">
        <v>2276</v>
      </c>
      <c r="C418" s="31">
        <v>0</v>
      </c>
      <c r="D418" s="31" t="s">
        <v>2042</v>
      </c>
      <c r="E418" s="31">
        <f ca="1">IF(GLOBAL[[#This Row],[b12]]="",GLOBAL[[#This Row],[a6]],GLOBAL[[#This Row],[b12]])</f>
        <v>0</v>
      </c>
      <c r="F418" s="32">
        <f>GLOBAL[[#This Row],[AWAL]]</f>
        <v>0</v>
      </c>
      <c r="G418" s="31"/>
      <c r="H418" s="31"/>
      <c r="I418" s="31" t="str">
        <f>IF(GLOBAL[[#This Row],[/MASUK]]="","",SUMIF(Table6[NB BM_C_QTY+F],GLOBAL[POINTER],Table6[C]))</f>
        <v/>
      </c>
      <c r="J418" s="102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>SUM(F418,L418)</f>
        <v>0</v>
      </c>
      <c r="N418" s="31"/>
      <c r="O418" s="31"/>
      <c r="P418" s="32">
        <f ca="1">SUM(INDIRECT(GLOBAL_VAR[TABLENAME]&amp;"[@a"&amp;$1:$1-1&amp;"]"),INDIRECT(GLOBAL_VAR[TABLENAME]&amp;"[@c"&amp;$1:$1-1&amp;"]"))</f>
        <v>0</v>
      </c>
      <c r="Q418" s="33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0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0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0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  <c r="AD418" s="71"/>
    </row>
    <row r="419" spans="1:30">
      <c r="A419" s="31" t="str">
        <f ca="1">IF(GLOBAL[[#This Row],[TT]]&lt;1,"",ROW()-2)</f>
        <v/>
      </c>
      <c r="B419" s="33" t="s">
        <v>2614</v>
      </c>
      <c r="C419" s="31">
        <v>0</v>
      </c>
      <c r="D419" s="31" t="s">
        <v>2148</v>
      </c>
      <c r="E419" s="31">
        <f ca="1">IF(GLOBAL[[#This Row],[b12]]="",GLOBAL[[#This Row],[a6]],GLOBAL[[#This Row],[b12]])</f>
        <v>0</v>
      </c>
      <c r="F419" s="32">
        <f>GLOBAL[[#This Row],[AWAL]]</f>
        <v>0</v>
      </c>
      <c r="G419" s="31"/>
      <c r="H419" s="31"/>
      <c r="I419" s="31" t="str">
        <f>IF(GLOBAL[[#This Row],[/MASUK]]="","",SUMIF(Table6[NB BM_C_QTY+F],GLOBAL[POINTER],Table6[C]))</f>
        <v/>
      </c>
      <c r="J419" s="102">
        <f>IF(GLOBAL[[#This Row],[//KELUAR]]="",0,-1*SUMIF(Table5[CONCAT],GLOBAL[POINTER],Table5[3]))</f>
        <v>0</v>
      </c>
      <c r="K419" s="31" t="str">
        <f>IF(GLOBAL[[#This Row],[b1]]="","",GLOBAL[[#This Row],[b1]]-GLOBAL[[#This Row],[a1]]-GLOBAL[[#This Row],[bkeluar1]])</f>
        <v/>
      </c>
      <c r="L419" s="31">
        <f>SUM(GLOBAL[[#This Row],[bmasuk1]:[c1]])</f>
        <v>0</v>
      </c>
      <c r="M419" s="32">
        <f>SUM(F419,L419)</f>
        <v>0</v>
      </c>
      <c r="N419" s="31"/>
      <c r="O419" s="31"/>
      <c r="P419" s="32">
        <f ca="1">SUM(INDIRECT(GLOBAL_VAR[TABLENAME]&amp;"[@a"&amp;$1:$1-1&amp;"]"),INDIRECT(GLOBAL_VAR[TABLENAME]&amp;"[@c"&amp;$1:$1-1&amp;"]"))</f>
        <v>0</v>
      </c>
      <c r="Q419" s="33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0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0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0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419" s="31" t="str">
        <f>_xlfn.IFNA(MATCH(GLOBAL[[#This Row],[POINTER]],Table6[NB BM_C_QTY+F],0),"")</f>
        <v/>
      </c>
      <c r="AC419" t="str">
        <f>_xlfn.IFNA(MATCH(GLOBAL[[#This Row],[POINTER]],Table5[CONCAT],0),"")</f>
        <v/>
      </c>
      <c r="AD419" s="71"/>
    </row>
    <row r="420" spans="1:30">
      <c r="A420" s="31" t="str">
        <f ca="1">IF(GLOBAL[[#This Row],[TT]]&lt;1,"",ROW()-2)</f>
        <v/>
      </c>
      <c r="B420" s="33" t="s">
        <v>423</v>
      </c>
      <c r="C420" s="31">
        <v>0</v>
      </c>
      <c r="D420" s="31" t="s">
        <v>20</v>
      </c>
      <c r="E420" s="31">
        <f ca="1">IF(GLOBAL[[#This Row],[b12]]="",GLOBAL[[#This Row],[a6]],GLOBAL[[#This Row],[b12]])</f>
        <v>0</v>
      </c>
      <c r="F420" s="32">
        <f>GLOBAL[[#This Row],[AWAL]]</f>
        <v>0</v>
      </c>
      <c r="G420" s="31"/>
      <c r="H420" s="31"/>
      <c r="I420" s="31" t="str">
        <f>IF(GLOBAL[[#This Row],[/MASUK]]="","",SUMIF(Table6[NB BM_C_QTY+F],GLOBAL[POINTER],Table6[C]))</f>
        <v/>
      </c>
      <c r="J420" s="102">
        <f>IF(GLOBAL[[#This Row],[//KELUAR]]="",0,-1*SUMIF(Table5[CONCAT],GLOBAL[POINTER],Table5[3]))</f>
        <v>0</v>
      </c>
      <c r="K420" s="31" t="str">
        <f>IF(GLOBAL[[#This Row],[b1]]="","",GLOBAL[[#This Row],[b1]]-GLOBAL[[#This Row],[a1]]-GLOBAL[[#This Row],[bkeluar1]])</f>
        <v/>
      </c>
      <c r="L420" s="31">
        <f>SUM(GLOBAL[[#This Row],[bmasuk1]:[c1]])</f>
        <v>0</v>
      </c>
      <c r="M420" s="32">
        <f>SUM(F420,L420)</f>
        <v>0</v>
      </c>
      <c r="N420" s="31"/>
      <c r="O420" s="31"/>
      <c r="P420" s="32">
        <f ca="1">SUM(INDIRECT(GLOBAL_VAR[TABLENAME]&amp;"[@a"&amp;$1:$1-1&amp;"]"),INDIRECT(GLOBAL_VAR[TABLENAME]&amp;"[@c"&amp;$1:$1-1&amp;"]"))</f>
        <v>0</v>
      </c>
      <c r="Q420" s="33"/>
      <c r="R420" s="33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0</v>
      </c>
      <c r="T420" s="33"/>
      <c r="U420" s="33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0</v>
      </c>
      <c r="W420" s="31"/>
      <c r="X420" s="31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0</v>
      </c>
      <c r="AA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420" s="31" t="str">
        <f>_xlfn.IFNA(MATCH(GLOBAL[[#This Row],[POINTER]],Table6[NB BM_C_QTY+F],0),"")</f>
        <v/>
      </c>
      <c r="AC420" t="str">
        <f>_xlfn.IFNA(MATCH(GLOBAL[[#This Row],[POINTER]],Table5[CONCAT],0),"")</f>
        <v/>
      </c>
      <c r="AD420" s="71"/>
    </row>
    <row r="421" spans="1:30">
      <c r="A421" s="31" t="str">
        <f ca="1">IF(GLOBAL[[#This Row],[TT]]&lt;1,"",ROW()-2)</f>
        <v/>
      </c>
      <c r="B421" s="33" t="s">
        <v>424</v>
      </c>
      <c r="C421" s="31">
        <v>0</v>
      </c>
      <c r="D421" s="31" t="s">
        <v>34</v>
      </c>
      <c r="E421" s="31">
        <f ca="1">IF(GLOBAL[[#This Row],[b12]]="",GLOBAL[[#This Row],[a6]],GLOBAL[[#This Row],[b12]])</f>
        <v>0</v>
      </c>
      <c r="F421" s="32">
        <f>GLOBAL[[#This Row],[AWAL]]</f>
        <v>0</v>
      </c>
      <c r="G421" s="31"/>
      <c r="H421" s="31"/>
      <c r="I421" s="31" t="str">
        <f>IF(GLOBAL[[#This Row],[/MASUK]]="","",SUMIF(Table6[NB BM_C_QTY+F],GLOBAL[POINTER],Table6[C]))</f>
        <v/>
      </c>
      <c r="J421" s="102">
        <f>IF(GLOBAL[[#This Row],[//KELUAR]]="",0,-1*SUMIF(Table5[CONCAT],GLOBAL[POINTER],Table5[3]))</f>
        <v>0</v>
      </c>
      <c r="K421" s="31" t="str">
        <f>IF(GLOBAL[[#This Row],[b1]]="","",GLOBAL[[#This Row],[b1]]-GLOBAL[[#This Row],[a1]]-GLOBAL[[#This Row],[bkeluar1]])</f>
        <v/>
      </c>
      <c r="L421" s="31">
        <f>SUM(GLOBAL[[#This Row],[bmasuk1]:[c1]])</f>
        <v>0</v>
      </c>
      <c r="M421" s="32">
        <f>SUM(F421,L421)</f>
        <v>0</v>
      </c>
      <c r="N421" s="31"/>
      <c r="O421" s="31"/>
      <c r="P421" s="32">
        <f ca="1">SUM(INDIRECT(GLOBAL_VAR[TABLENAME]&amp;"[@a"&amp;$1:$1-1&amp;"]"),INDIRECT(GLOBAL_VAR[TABLENAME]&amp;"[@c"&amp;$1:$1-1&amp;"]"))</f>
        <v>0</v>
      </c>
      <c r="Q421" s="33"/>
      <c r="R421" s="33" t="str">
        <f>IF(GLOBAL[[#This Row],[b3]]="","",GLOBAL[[#This Row],[b3]]-GLOBAL[[#This Row],[a3]])</f>
        <v/>
      </c>
      <c r="S421" s="32">
        <f ca="1">SUM(INDIRECT(GLOBAL_VAR[TABLENAME]&amp;"[@a"&amp;$1:$1-1&amp;"]"),INDIRECT(GLOBAL_VAR[TABLENAME]&amp;"[@c"&amp;$1:$1-1&amp;"]"))</f>
        <v>0</v>
      </c>
      <c r="T421" s="33"/>
      <c r="U421" s="33" t="str">
        <f>IF(GLOBAL[[#This Row],[b4]]="","",GLOBAL[[#This Row],[b4]]-GLOBAL[[#This Row],[a4]])</f>
        <v/>
      </c>
      <c r="V421" s="32">
        <f ca="1">SUM(INDIRECT(GLOBAL_VAR[TABLENAME]&amp;"[@a"&amp;$1:$1-1&amp;"]"),INDIRECT(GLOBAL_VAR[TABLENAME]&amp;"[@c"&amp;$1:$1-1&amp;"]"))</f>
        <v>0</v>
      </c>
      <c r="W421" s="31"/>
      <c r="X421" s="31" t="str">
        <f>IF(GLOBAL[[#This Row],[b5]]="","",GLOBAL[[#This Row],[b5]]-GLOBAL[[#This Row],[a5]])</f>
        <v/>
      </c>
      <c r="Y421" s="32">
        <f ca="1">SUM(INDIRECT(GLOBAL_VAR[TABLENAME]&amp;"[@a"&amp;$1:$1-1&amp;"]"),INDIRECT(GLOBAL_VAR[TABLENAME]&amp;"[@c"&amp;$1:$1-1&amp;"]"))</f>
        <v>0</v>
      </c>
      <c r="AA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421" s="31" t="str">
        <f>_xlfn.IFNA(MATCH(GLOBAL[[#This Row],[POINTER]],Table6[NB BM_C_QTY+F],0),"")</f>
        <v/>
      </c>
      <c r="AC421" t="str">
        <f>_xlfn.IFNA(MATCH(GLOBAL[[#This Row],[POINTER]],Table5[CONCAT],0),"")</f>
        <v/>
      </c>
    </row>
    <row r="422" spans="1:30">
      <c r="A422" s="31" t="str">
        <f ca="1">IF(GLOBAL[[#This Row],[TT]]&lt;1,"",ROW()-2)</f>
        <v/>
      </c>
      <c r="B422" s="33" t="s">
        <v>425</v>
      </c>
      <c r="C422" s="31">
        <v>0</v>
      </c>
      <c r="D422" s="31" t="s">
        <v>56</v>
      </c>
      <c r="E422" s="31">
        <f ca="1">IF(GLOBAL[[#This Row],[b12]]="",GLOBAL[[#This Row],[a6]],GLOBAL[[#This Row],[b12]])</f>
        <v>0</v>
      </c>
      <c r="F422" s="32">
        <f>GLOBAL[[#This Row],[AWAL]]</f>
        <v>0</v>
      </c>
      <c r="G422" s="31"/>
      <c r="H422" s="31"/>
      <c r="I422" s="31" t="str">
        <f>IF(GLOBAL[[#This Row],[/MASUK]]="","",SUMIF(Table6[NB BM_C_QTY+F],GLOBAL[POINTER],Table6[C]))</f>
        <v/>
      </c>
      <c r="J422" s="102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>SUM(F422,L422)</f>
        <v>0</v>
      </c>
      <c r="N422" s="31"/>
      <c r="O422" s="31"/>
      <c r="P422" s="32">
        <f ca="1">SUM(INDIRECT(GLOBAL_VAR[TABLENAME]&amp;"[@a"&amp;$1:$1-1&amp;"]"),INDIRECT(GLOBAL_VAR[TABLENAME]&amp;"[@c"&amp;$1:$1-1&amp;"]"))</f>
        <v>0</v>
      </c>
      <c r="Q422" s="33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0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0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0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</row>
    <row r="423" spans="1:30">
      <c r="A423" s="31">
        <f ca="1">IF(GLOBAL[[#This Row],[TT]]&lt;1,"",ROW()-2)</f>
        <v>421</v>
      </c>
      <c r="B423" s="33" t="s">
        <v>4010</v>
      </c>
      <c r="C423" s="31">
        <v>2</v>
      </c>
      <c r="D423" s="31" t="s">
        <v>2170</v>
      </c>
      <c r="E423" s="31">
        <f ca="1">IF(GLOBAL[[#This Row],[b12]]="",GLOBAL[[#This Row],[a6]],GLOBAL[[#This Row],[b12]])</f>
        <v>2</v>
      </c>
      <c r="F423" s="32">
        <f>GLOBAL[[#This Row],[AWAL]]</f>
        <v>2</v>
      </c>
      <c r="G423" s="31"/>
      <c r="H423" s="31"/>
      <c r="I423" s="31" t="str">
        <f>IF(GLOBAL[[#This Row],[/MASUK]]="","",SUMIF(Table6[NB BM_C_QTY+F],GLOBAL[POINTER],Table6[C]))</f>
        <v/>
      </c>
      <c r="J423" s="102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>SUM(F423,L423)</f>
        <v>2</v>
      </c>
      <c r="N423" s="31"/>
      <c r="O423" s="31"/>
      <c r="P423" s="32">
        <f ca="1">SUM(INDIRECT(GLOBAL_VAR[TABLENAME]&amp;"[@a"&amp;$1:$1-1&amp;"]"),INDIRECT(GLOBAL_VAR[TABLENAME]&amp;"[@c"&amp;$1:$1-1&amp;"]"))</f>
        <v>2</v>
      </c>
      <c r="Q423" s="33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2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2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2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</row>
    <row r="424" spans="1:30">
      <c r="A424" s="31">
        <f ca="1">IF(GLOBAL[[#This Row],[TT]]&lt;1,"",ROW()-2)</f>
        <v>422</v>
      </c>
      <c r="B424" s="33" t="s">
        <v>426</v>
      </c>
      <c r="C424" s="31">
        <v>1</v>
      </c>
      <c r="D424" s="31" t="s">
        <v>6</v>
      </c>
      <c r="E424" s="31">
        <f ca="1">IF(GLOBAL[[#This Row],[b12]]="",GLOBAL[[#This Row],[a6]],GLOBAL[[#This Row],[b12]])</f>
        <v>1</v>
      </c>
      <c r="F424" s="32">
        <f>GLOBAL[[#This Row],[AWAL]]</f>
        <v>1</v>
      </c>
      <c r="G424" s="31"/>
      <c r="H424" s="31"/>
      <c r="I424" s="31" t="str">
        <f>IF(GLOBAL[[#This Row],[/MASUK]]="","",SUMIF(Table6[NB BM_C_QTY+F],GLOBAL[POINTER],Table6[C]))</f>
        <v/>
      </c>
      <c r="J424" s="102">
        <f>IF(GLOBAL[[#This Row],[//KELUAR]]="",0,-1*SUMIF(Table5[CONCAT],GLOBAL[POINTER],Table5[3]))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>SUM(F424,L424)</f>
        <v>1</v>
      </c>
      <c r="N424" s="31"/>
      <c r="O424" s="31"/>
      <c r="P424" s="32">
        <f ca="1">SUM(INDIRECT(GLOBAL_VAR[TABLENAME]&amp;"[@a"&amp;$1:$1-1&amp;"]"),INDIRECT(GLOBAL_VAR[TABLENAME]&amp;"[@c"&amp;$1:$1-1&amp;"]"))</f>
        <v>1</v>
      </c>
      <c r="Q424" s="33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1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1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1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424" s="31" t="str">
        <f>_xlfn.IFNA(MATCH(GLOBAL[[#This Row],[POINTER]],Table6[NB BM_C_QTY+F],0),"")</f>
        <v/>
      </c>
      <c r="AC424" t="str">
        <f>_xlfn.IFNA(MATCH(GLOBAL[[#This Row],[POINTER]],Table5[CONCAT],0),"")</f>
        <v/>
      </c>
    </row>
    <row r="425" spans="1:30">
      <c r="A425" s="31">
        <f ca="1">IF(GLOBAL[[#This Row],[TT]]&lt;1,"",ROW()-2)</f>
        <v>423</v>
      </c>
      <c r="B425" s="33" t="s">
        <v>2652</v>
      </c>
      <c r="C425" s="31">
        <v>0</v>
      </c>
      <c r="D425" s="31">
        <v>96</v>
      </c>
      <c r="E425" s="31">
        <f ca="1">IF(GLOBAL[[#This Row],[b12]]="",GLOBAL[[#This Row],[a6]],GLOBAL[[#This Row],[b12]])</f>
        <v>1</v>
      </c>
      <c r="F425" s="32">
        <f>GLOBAL[[#This Row],[AWAL]]</f>
        <v>0</v>
      </c>
      <c r="G425" s="31">
        <v>1</v>
      </c>
      <c r="H425" s="31"/>
      <c r="I425" s="31" t="str">
        <f>IF(GLOBAL[[#This Row],[/MASUK]]="","",SUMIF(Table6[NB BM_C_QTY+F],GLOBAL[POINTER],Table6[C]))</f>
        <v/>
      </c>
      <c r="J425" s="102">
        <f>IF(GLOBAL[[#This Row],[//KELUAR]]="",0,-1*SUMIF(Table5[CONCAT],GLOBAL[POINTER],Table5[3]))</f>
        <v>0</v>
      </c>
      <c r="K425" s="31">
        <f>IF(GLOBAL[[#This Row],[b1]]="","",GLOBAL[[#This Row],[b1]]-GLOBAL[[#This Row],[a1]]-GLOBAL[[#This Row],[bkeluar1]])</f>
        <v>1</v>
      </c>
      <c r="L425" s="31">
        <f>SUM(GLOBAL[[#This Row],[bmasuk1]:[c1]])</f>
        <v>1</v>
      </c>
      <c r="M425" s="32">
        <f>SUM(F425,L425)</f>
        <v>1</v>
      </c>
      <c r="N425" s="31"/>
      <c r="O425" s="31"/>
      <c r="P425" s="32">
        <f ca="1">SUM(INDIRECT(GLOBAL_VAR[TABLENAME]&amp;"[@a"&amp;$1:$1-1&amp;"]"),INDIRECT(GLOBAL_VAR[TABLENAME]&amp;"[@c"&amp;$1:$1-1&amp;"]"))</f>
        <v>1</v>
      </c>
      <c r="Q425" s="33"/>
      <c r="R425" s="33" t="str">
        <f>IF(GLOBAL[[#This Row],[b3]]="","",GLOBAL[[#This Row],[b3]]-GLOBAL[[#This Row],[a3]])</f>
        <v/>
      </c>
      <c r="S425" s="32">
        <f ca="1">SUM(INDIRECT(GLOBAL_VAR[TABLENAME]&amp;"[@a"&amp;$1:$1-1&amp;"]"),INDIRECT(GLOBAL_VAR[TABLENAME]&amp;"[@c"&amp;$1:$1-1&amp;"]"))</f>
        <v>1</v>
      </c>
      <c r="T425" s="33"/>
      <c r="U425" s="33" t="str">
        <f>IF(GLOBAL[[#This Row],[b4]]="","",GLOBAL[[#This Row],[b4]]-GLOBAL[[#This Row],[a4]])</f>
        <v/>
      </c>
      <c r="V425" s="32">
        <f ca="1">SUM(INDIRECT(GLOBAL_VAR[TABLENAME]&amp;"[@a"&amp;$1:$1-1&amp;"]"),INDIRECT(GLOBAL_VAR[TABLENAME]&amp;"[@c"&amp;$1:$1-1&amp;"]"))</f>
        <v>1</v>
      </c>
      <c r="W425" s="31"/>
      <c r="X425" s="31" t="str">
        <f>IF(GLOBAL[[#This Row],[b5]]="","",GLOBAL[[#This Row],[b5]]-GLOBAL[[#This Row],[a5]])</f>
        <v/>
      </c>
      <c r="Y425" s="32">
        <f ca="1">SUM(INDIRECT(GLOBAL_VAR[TABLENAME]&amp;"[@a"&amp;$1:$1-1&amp;"]"),INDIRECT(GLOBAL_VAR[TABLENAME]&amp;"[@c"&amp;$1:$1-1&amp;"]"))</f>
        <v>1</v>
      </c>
      <c r="AA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425" s="31" t="str">
        <f>_xlfn.IFNA(MATCH(GLOBAL[[#This Row],[POINTER]],Table6[NB BM_C_QTY+F],0),"")</f>
        <v/>
      </c>
      <c r="AC425" t="str">
        <f>_xlfn.IFNA(MATCH(GLOBAL[[#This Row],[POINTER]],Table5[CONCAT],0),"")</f>
        <v/>
      </c>
    </row>
    <row r="426" spans="1:30">
      <c r="A426" s="31">
        <f ca="1">IF(GLOBAL[[#This Row],[TT]]&lt;1,"",ROW()-2)</f>
        <v>424</v>
      </c>
      <c r="B426" s="33" t="s">
        <v>2118</v>
      </c>
      <c r="C426" s="31">
        <v>0</v>
      </c>
      <c r="D426" s="31" t="s">
        <v>2042</v>
      </c>
      <c r="E426" s="31">
        <f ca="1">IF(GLOBAL[[#This Row],[b12]]="",GLOBAL[[#This Row],[a6]],GLOBAL[[#This Row],[b12]])</f>
        <v>1</v>
      </c>
      <c r="F426" s="32">
        <f>GLOBAL[[#This Row],[AWAL]]</f>
        <v>0</v>
      </c>
      <c r="G426" s="31">
        <v>1</v>
      </c>
      <c r="H426" s="31"/>
      <c r="I426" s="31" t="str">
        <f>IF(GLOBAL[[#This Row],[/MASUK]]="","",SUMIF(Table6[NB BM_C_QTY+F],GLOBAL[POINTER],Table6[C]))</f>
        <v/>
      </c>
      <c r="J426" s="102">
        <f>IF(GLOBAL[[#This Row],[//KELUAR]]="",0,-1*SUMIF(Table5[CONCAT],GLOBAL[POINTER],Table5[3]))</f>
        <v>0</v>
      </c>
      <c r="K426" s="31">
        <f>IF(GLOBAL[[#This Row],[b1]]="","",GLOBAL[[#This Row],[b1]]-GLOBAL[[#This Row],[a1]]-GLOBAL[[#This Row],[bkeluar1]])</f>
        <v>1</v>
      </c>
      <c r="L426" s="31">
        <f>SUM(GLOBAL[[#This Row],[bmasuk1]:[c1]])</f>
        <v>1</v>
      </c>
      <c r="M426" s="32">
        <f>SUM(F426,L426)</f>
        <v>1</v>
      </c>
      <c r="N426" s="31"/>
      <c r="O426" s="31"/>
      <c r="P426" s="32">
        <f ca="1">SUM(INDIRECT(GLOBAL_VAR[TABLENAME]&amp;"[@a"&amp;$1:$1-1&amp;"]"),INDIRECT(GLOBAL_VAR[TABLENAME]&amp;"[@c"&amp;$1:$1-1&amp;"]"))</f>
        <v>1</v>
      </c>
      <c r="Q426" s="33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1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1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1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</row>
    <row r="427" spans="1:30">
      <c r="A427" s="31" t="str">
        <f ca="1">IF(GLOBAL[[#This Row],[TT]]&lt;1,"",ROW()-2)</f>
        <v/>
      </c>
      <c r="B427" s="33" t="s">
        <v>2586</v>
      </c>
      <c r="C427" s="31">
        <v>0</v>
      </c>
      <c r="D427" s="31">
        <v>100</v>
      </c>
      <c r="E427" s="31">
        <f ca="1">IF(GLOBAL[[#This Row],[b12]]="",GLOBAL[[#This Row],[a6]],GLOBAL[[#This Row],[b12]])</f>
        <v>0</v>
      </c>
      <c r="F427" s="32">
        <f>GLOBAL[[#This Row],[AWAL]]</f>
        <v>0</v>
      </c>
      <c r="G427" s="31"/>
      <c r="H427" s="31"/>
      <c r="I427" s="31" t="str">
        <f>IF(GLOBAL[[#This Row],[/MASUK]]="","",SUMIF(Table6[NB BM_C_QTY+F],GLOBAL[POINTER],Table6[C]))</f>
        <v/>
      </c>
      <c r="J427" s="102">
        <f>IF(GLOBAL[[#This Row],[//KELUAR]]="",0,-1*SUMIF(Table5[CONCAT],GLOBAL[POINTER],Table5[3]))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>SUM(F427,L427)</f>
        <v>0</v>
      </c>
      <c r="N427" s="31"/>
      <c r="O427" s="31"/>
      <c r="P427" s="32">
        <f ca="1">SUM(INDIRECT(GLOBAL_VAR[TABLENAME]&amp;"[@a"&amp;$1:$1-1&amp;"]"),INDIRECT(GLOBAL_VAR[TABLENAME]&amp;"[@c"&amp;$1:$1-1&amp;"]"))</f>
        <v>0</v>
      </c>
      <c r="Q427" s="33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0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0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0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427" s="31" t="str">
        <f>_xlfn.IFNA(MATCH(GLOBAL[[#This Row],[POINTER]],Table6[NB BM_C_QTY+F],0),"")</f>
        <v/>
      </c>
      <c r="AC427" t="str">
        <f>_xlfn.IFNA(MATCH(GLOBAL[[#This Row],[POINTER]],Table5[CONCAT],0),"")</f>
        <v/>
      </c>
    </row>
    <row r="428" spans="1:30">
      <c r="A428" s="79" t="str">
        <f ca="1">IF(GLOBAL[[#This Row],[TT]]&lt;1,"",ROW()-2)</f>
        <v/>
      </c>
      <c r="B428" s="33" t="s">
        <v>5087</v>
      </c>
      <c r="C428" s="31">
        <v>2</v>
      </c>
      <c r="D428" s="31" t="s">
        <v>2148</v>
      </c>
      <c r="E428" s="31">
        <f ca="1">IF(GLOBAL[[#This Row],[b12]]="",GLOBAL[[#This Row],[a6]],GLOBAL[[#This Row],[b12]])</f>
        <v>0</v>
      </c>
      <c r="F428" s="32">
        <f>GLOBAL[[#This Row],[AWAL]]</f>
        <v>2</v>
      </c>
      <c r="G428" s="31"/>
      <c r="H428" s="31"/>
      <c r="I428" s="31" t="str">
        <f>IF(GLOBAL[[#This Row],[/MASUK]]="","",SUMIF(Table6[NB BM_C_QTY+F],GLOBAL[POINTER],Table6[C]))</f>
        <v/>
      </c>
      <c r="J428" s="102">
        <f>IF(GLOBAL[[#This Row],[//KELUAR]]="",0,-1*SUMIF(Table5[CONCAT],GLOBAL[POINTER],Table5[3]))</f>
        <v>-2</v>
      </c>
      <c r="K428" s="31" t="str">
        <f>IF(GLOBAL[[#This Row],[b1]]="","",GLOBAL[[#This Row],[b1]]-GLOBAL[[#This Row],[a1]]-GLOBAL[[#This Row],[bkeluar1]])</f>
        <v/>
      </c>
      <c r="L428" s="31">
        <f>SUM(GLOBAL[[#This Row],[bmasuk1]:[c1]])</f>
        <v>-2</v>
      </c>
      <c r="M428" s="32">
        <f>SUM(F428,L428)</f>
        <v>0</v>
      </c>
      <c r="N428" s="31"/>
      <c r="O428" s="31"/>
      <c r="P428" s="32">
        <f ca="1">SUM(INDIRECT(GLOBAL_VAR[TABLENAME]&amp;"[@a"&amp;$1:$1-1&amp;"]"),INDIRECT(GLOBAL_VAR[TABLENAME]&amp;"[@c"&amp;$1:$1-1&amp;"]"))</f>
        <v>0</v>
      </c>
      <c r="Q428" s="33"/>
      <c r="R428" s="33" t="str">
        <f>IF(GLOBAL[[#This Row],[b3]]="","",GLOBAL[[#This Row],[b3]]-GLOBAL[[#This Row],[a3]])</f>
        <v/>
      </c>
      <c r="S428" s="32">
        <f ca="1">SUM(INDIRECT(GLOBAL_VAR[TABLENAME]&amp;"[@a"&amp;$1:$1-1&amp;"]"),INDIRECT(GLOBAL_VAR[TABLENAME]&amp;"[@c"&amp;$1:$1-1&amp;"]"))</f>
        <v>0</v>
      </c>
      <c r="T428" s="33"/>
      <c r="U428" s="33" t="str">
        <f>IF(GLOBAL[[#This Row],[b4]]="","",GLOBAL[[#This Row],[b4]]-GLOBAL[[#This Row],[a4]])</f>
        <v/>
      </c>
      <c r="V428" s="32">
        <f ca="1">SUM(INDIRECT(GLOBAL_VAR[TABLENAME]&amp;"[@a"&amp;$1:$1-1&amp;"]"),INDIRECT(GLOBAL_VAR[TABLENAME]&amp;"[@c"&amp;$1:$1-1&amp;"]"))</f>
        <v>0</v>
      </c>
      <c r="W428" s="31"/>
      <c r="X428" s="31" t="str">
        <f>IF(GLOBAL[[#This Row],[b5]]="","",GLOBAL[[#This Row],[b5]]-GLOBAL[[#This Row],[a5]])</f>
        <v/>
      </c>
      <c r="Y428" s="32">
        <f ca="1">SUM(INDIRECT(GLOBAL_VAR[TABLENAME]&amp;"[@a"&amp;$1:$1-1&amp;"]"),INDIRECT(GLOBAL_VAR[TABLENAME]&amp;"[@c"&amp;$1:$1-1&amp;"]"))</f>
        <v>0</v>
      </c>
      <c r="AA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428" s="31" t="str">
        <f>_xlfn.IFNA(MATCH(GLOBAL[[#This Row],[POINTER]],Table6[NB BM_C_QTY+F],0),"")</f>
        <v/>
      </c>
      <c r="AC428">
        <f>_xlfn.IFNA(MATCH(GLOBAL[[#This Row],[POINTER]],Table5[CONCAT],0),"")</f>
        <v>31</v>
      </c>
    </row>
    <row r="429" spans="1:30">
      <c r="A429" s="81">
        <f ca="1">IF(GLOBAL[[#This Row],[TT]]&lt;1,"",ROW()-2)</f>
        <v>427</v>
      </c>
      <c r="B429" s="33" t="s">
        <v>5119</v>
      </c>
      <c r="C429" s="31">
        <v>2</v>
      </c>
      <c r="D429" s="31" t="s">
        <v>2148</v>
      </c>
      <c r="E429" s="39">
        <f ca="1">IF(GLOBAL[[#This Row],[b12]]="",GLOBAL[[#This Row],[a6]],GLOBAL[[#This Row],[b12]])</f>
        <v>2</v>
      </c>
      <c r="F429" s="40">
        <f>GLOBAL[[#This Row],[AWAL]]</f>
        <v>2</v>
      </c>
      <c r="G429" s="31"/>
      <c r="H429" s="31"/>
      <c r="I429" s="31" t="str">
        <f>IF(GLOBAL[[#This Row],[/MASUK]]="","",SUMIF(Table6[NB BM_C_QTY+F],GLOBAL[POINTER],Table6[C]))</f>
        <v/>
      </c>
      <c r="J429" s="102">
        <f>IF(GLOBAL[[#This Row],[//KELUAR]]="",0,-1*SUMIF(Table5[CONCAT],GLOBAL[POINTER],Table5[3]))</f>
        <v>0</v>
      </c>
      <c r="K429" s="39" t="str">
        <f>IF(GLOBAL[[#This Row],[b1]]="","",GLOBAL[[#This Row],[b1]]-GLOBAL[[#This Row],[a1]]-GLOBAL[[#This Row],[bkeluar1]])</f>
        <v/>
      </c>
      <c r="L429" s="39">
        <f>SUM(GLOBAL[[#This Row],[bmasuk1]:[c1]])</f>
        <v>0</v>
      </c>
      <c r="M429" s="40">
        <f>SUM(F429,L429)</f>
        <v>2</v>
      </c>
      <c r="N429" s="31"/>
      <c r="O429" s="39"/>
      <c r="P429" s="40">
        <f ca="1">SUM(INDIRECT(GLOBAL_VAR[TABLENAME]&amp;"[@a"&amp;$1:$1-1&amp;"]"),INDIRECT(GLOBAL_VAR[TABLENAME]&amp;"[@c"&amp;$1:$1-1&amp;"]"))</f>
        <v>2</v>
      </c>
      <c r="Q429" s="33"/>
      <c r="R429" s="41" t="str">
        <f>IF(GLOBAL[[#This Row],[b3]]="","",GLOBAL[[#This Row],[b3]]-GLOBAL[[#This Row],[a3]])</f>
        <v/>
      </c>
      <c r="S429" s="40">
        <f ca="1">SUM(INDIRECT(GLOBAL_VAR[TABLENAME]&amp;"[@a"&amp;$1:$1-1&amp;"]"),INDIRECT(GLOBAL_VAR[TABLENAME]&amp;"[@c"&amp;$1:$1-1&amp;"]"))</f>
        <v>2</v>
      </c>
      <c r="T429" s="33"/>
      <c r="U429" s="41" t="str">
        <f>IF(GLOBAL[[#This Row],[b4]]="","",GLOBAL[[#This Row],[b4]]-GLOBAL[[#This Row],[a4]])</f>
        <v/>
      </c>
      <c r="V429" s="40">
        <f ca="1">SUM(INDIRECT(GLOBAL_VAR[TABLENAME]&amp;"[@a"&amp;$1:$1-1&amp;"]"),INDIRECT(GLOBAL_VAR[TABLENAME]&amp;"[@c"&amp;$1:$1-1&amp;"]"))</f>
        <v>2</v>
      </c>
      <c r="W429" s="31"/>
      <c r="X429" s="39" t="str">
        <f>IF(GLOBAL[[#This Row],[b5]]="","",GLOBAL[[#This Row],[b5]]-GLOBAL[[#This Row],[a5]])</f>
        <v/>
      </c>
      <c r="Y429" s="40">
        <f ca="1">SUM(INDIRECT(GLOBAL_VAR[TABLENAME]&amp;"[@a"&amp;$1:$1-1&amp;"]"),INDIRECT(GLOBAL_VAR[TABLENAME]&amp;"[@c"&amp;$1:$1-1&amp;"]"))</f>
        <v>2</v>
      </c>
      <c r="AA42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429" s="39" t="str">
        <f>_xlfn.IFNA(MATCH(GLOBAL[[#This Row],[POINTER]],Table6[NB BM_C_QTY+F],0),"")</f>
        <v/>
      </c>
      <c r="AC429" s="71" t="str">
        <f>_xlfn.IFNA(MATCH(GLOBAL[[#This Row],[POINTER]],Table5[CONCAT],0),"")</f>
        <v/>
      </c>
    </row>
    <row r="430" spans="1:30">
      <c r="A430" s="81">
        <f ca="1">IF(GLOBAL[[#This Row],[TT]]&lt;1,"",ROW()-2)</f>
        <v>428</v>
      </c>
      <c r="B430" s="33" t="s">
        <v>5120</v>
      </c>
      <c r="C430" s="31">
        <v>2</v>
      </c>
      <c r="D430" s="31" t="s">
        <v>2148</v>
      </c>
      <c r="E430" s="39">
        <f ca="1">IF(GLOBAL[[#This Row],[b12]]="",GLOBAL[[#This Row],[a6]],GLOBAL[[#This Row],[b12]])</f>
        <v>1</v>
      </c>
      <c r="F430" s="40">
        <f>GLOBAL[[#This Row],[AWAL]]</f>
        <v>2</v>
      </c>
      <c r="G430" s="31"/>
      <c r="H430" s="31"/>
      <c r="I430" s="31" t="str">
        <f>IF(GLOBAL[[#This Row],[/MASUK]]="","",SUMIF(Table6[NB BM_C_QTY+F],GLOBAL[POINTER],Table6[C]))</f>
        <v/>
      </c>
      <c r="J430" s="102">
        <f>IF(GLOBAL[[#This Row],[//KELUAR]]="",0,-1*SUMIF(Table5[CONCAT],GLOBAL[POINTER],Table5[3]))</f>
        <v>-1</v>
      </c>
      <c r="K430" s="39" t="str">
        <f>IF(GLOBAL[[#This Row],[b1]]="","",GLOBAL[[#This Row],[b1]]-GLOBAL[[#This Row],[a1]]-GLOBAL[[#This Row],[bkeluar1]])</f>
        <v/>
      </c>
      <c r="L430" s="39">
        <f>SUM(GLOBAL[[#This Row],[bmasuk1]:[c1]])</f>
        <v>-1</v>
      </c>
      <c r="M430" s="40">
        <f>SUM(F430,L430)</f>
        <v>1</v>
      </c>
      <c r="N430" s="31"/>
      <c r="O430" s="39"/>
      <c r="P430" s="40">
        <f ca="1">SUM(INDIRECT(GLOBAL_VAR[TABLENAME]&amp;"[@a"&amp;$1:$1-1&amp;"]"),INDIRECT(GLOBAL_VAR[TABLENAME]&amp;"[@c"&amp;$1:$1-1&amp;"]"))</f>
        <v>1</v>
      </c>
      <c r="Q430" s="33"/>
      <c r="R430" s="41" t="str">
        <f>IF(GLOBAL[[#This Row],[b3]]="","",GLOBAL[[#This Row],[b3]]-GLOBAL[[#This Row],[a3]])</f>
        <v/>
      </c>
      <c r="S430" s="40">
        <f ca="1">SUM(INDIRECT(GLOBAL_VAR[TABLENAME]&amp;"[@a"&amp;$1:$1-1&amp;"]"),INDIRECT(GLOBAL_VAR[TABLENAME]&amp;"[@c"&amp;$1:$1-1&amp;"]"))</f>
        <v>1</v>
      </c>
      <c r="T430" s="33"/>
      <c r="U430" s="41" t="str">
        <f>IF(GLOBAL[[#This Row],[b4]]="","",GLOBAL[[#This Row],[b4]]-GLOBAL[[#This Row],[a4]])</f>
        <v/>
      </c>
      <c r="V430" s="40">
        <f ca="1">SUM(INDIRECT(GLOBAL_VAR[TABLENAME]&amp;"[@a"&amp;$1:$1-1&amp;"]"),INDIRECT(GLOBAL_VAR[TABLENAME]&amp;"[@c"&amp;$1:$1-1&amp;"]"))</f>
        <v>1</v>
      </c>
      <c r="W430" s="31"/>
      <c r="X430" s="39" t="str">
        <f>IF(GLOBAL[[#This Row],[b5]]="","",GLOBAL[[#This Row],[b5]]-GLOBAL[[#This Row],[a5]])</f>
        <v/>
      </c>
      <c r="Y430" s="40">
        <f ca="1">SUM(INDIRECT(GLOBAL_VAR[TABLENAME]&amp;"[@a"&amp;$1:$1-1&amp;"]"),INDIRECT(GLOBAL_VAR[TABLENAME]&amp;"[@c"&amp;$1:$1-1&amp;"]"))</f>
        <v>1</v>
      </c>
      <c r="AA43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430" s="39" t="str">
        <f>_xlfn.IFNA(MATCH(GLOBAL[[#This Row],[POINTER]],Table6[NB BM_C_QTY+F],0),"")</f>
        <v/>
      </c>
      <c r="AC430" s="71">
        <f>_xlfn.IFNA(MATCH(GLOBAL[[#This Row],[POINTER]],Table5[CONCAT],0),"")</f>
        <v>33</v>
      </c>
    </row>
    <row r="431" spans="1:30">
      <c r="A431" s="81">
        <f ca="1">IF(GLOBAL[[#This Row],[TT]]&lt;1,"",ROW()-2)</f>
        <v>429</v>
      </c>
      <c r="B431" s="33" t="s">
        <v>5192</v>
      </c>
      <c r="C431" s="31">
        <v>1</v>
      </c>
      <c r="D431" s="31" t="s">
        <v>2148</v>
      </c>
      <c r="E431" s="39">
        <f ca="1">IF(GLOBAL[[#This Row],[b12]]="",GLOBAL[[#This Row],[a6]],GLOBAL[[#This Row],[b12]])</f>
        <v>1</v>
      </c>
      <c r="F431" s="40">
        <f>GLOBAL[[#This Row],[AWAL]]</f>
        <v>1</v>
      </c>
      <c r="G431" s="31"/>
      <c r="H431" s="31"/>
      <c r="I431" s="31" t="str">
        <f>IF(GLOBAL[[#This Row],[/MASUK]]="","",SUMIF(Table6[NB BM_C_QTY+F],GLOBAL[POINTER],Table6[C]))</f>
        <v/>
      </c>
      <c r="J431" s="102">
        <f>IF(GLOBAL[[#This Row],[//KELUAR]]="",0,-1*SUMIF(Table5[CONCAT],GLOBAL[POINTER],Table5[3]))</f>
        <v>0</v>
      </c>
      <c r="K431" s="39" t="str">
        <f>IF(GLOBAL[[#This Row],[b1]]="","",GLOBAL[[#This Row],[b1]]-GLOBAL[[#This Row],[a1]]-GLOBAL[[#This Row],[bkeluar1]])</f>
        <v/>
      </c>
      <c r="L431" s="39">
        <f>SUM(GLOBAL[[#This Row],[bmasuk1]:[c1]])</f>
        <v>0</v>
      </c>
      <c r="M431" s="40">
        <f>SUM(F431,L431)</f>
        <v>1</v>
      </c>
      <c r="N431" s="31"/>
      <c r="O431" s="39"/>
      <c r="P431" s="40">
        <f ca="1">SUM(INDIRECT(GLOBAL_VAR[TABLENAME]&amp;"[@a"&amp;$1:$1-1&amp;"]"),INDIRECT(GLOBAL_VAR[TABLENAME]&amp;"[@c"&amp;$1:$1-1&amp;"]"))</f>
        <v>1</v>
      </c>
      <c r="Q431" s="33"/>
      <c r="R431" s="41" t="str">
        <f>IF(GLOBAL[[#This Row],[b3]]="","",GLOBAL[[#This Row],[b3]]-GLOBAL[[#This Row],[a3]])</f>
        <v/>
      </c>
      <c r="S431" s="40">
        <f ca="1">SUM(INDIRECT(GLOBAL_VAR[TABLENAME]&amp;"[@a"&amp;$1:$1-1&amp;"]"),INDIRECT(GLOBAL_VAR[TABLENAME]&amp;"[@c"&amp;$1:$1-1&amp;"]"))</f>
        <v>1</v>
      </c>
      <c r="T431" s="33"/>
      <c r="U431" s="41" t="str">
        <f>IF(GLOBAL[[#This Row],[b4]]="","",GLOBAL[[#This Row],[b4]]-GLOBAL[[#This Row],[a4]])</f>
        <v/>
      </c>
      <c r="V431" s="40">
        <f ca="1">SUM(INDIRECT(GLOBAL_VAR[TABLENAME]&amp;"[@a"&amp;$1:$1-1&amp;"]"),INDIRECT(GLOBAL_VAR[TABLENAME]&amp;"[@c"&amp;$1:$1-1&amp;"]"))</f>
        <v>1</v>
      </c>
      <c r="W431" s="31"/>
      <c r="X431" s="39" t="str">
        <f>IF(GLOBAL[[#This Row],[b5]]="","",GLOBAL[[#This Row],[b5]]-GLOBAL[[#This Row],[a5]])</f>
        <v/>
      </c>
      <c r="Y431" s="40">
        <f ca="1">SUM(INDIRECT(GLOBAL_VAR[TABLENAME]&amp;"[@a"&amp;$1:$1-1&amp;"]"),INDIRECT(GLOBAL_VAR[TABLENAME]&amp;"[@c"&amp;$1:$1-1&amp;"]"))</f>
        <v>1</v>
      </c>
      <c r="AA43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431" s="39" t="str">
        <f>_xlfn.IFNA(MATCH(GLOBAL[[#This Row],[POINTER]],Table6[NB BM_C_QTY+F],0),"")</f>
        <v/>
      </c>
      <c r="AC431" s="71" t="str">
        <f>_xlfn.IFNA(MATCH(GLOBAL[[#This Row],[POINTER]],Table5[CONCAT],0),"")</f>
        <v/>
      </c>
      <c r="AD431" s="72"/>
    </row>
    <row r="432" spans="1:30">
      <c r="A432" s="81" t="str">
        <f ca="1">IF(GLOBAL[[#This Row],[TT]]&lt;1,"",ROW()-2)</f>
        <v/>
      </c>
      <c r="B432" s="33" t="s">
        <v>5121</v>
      </c>
      <c r="C432" s="31">
        <v>0</v>
      </c>
      <c r="D432" s="31" t="s">
        <v>2148</v>
      </c>
      <c r="E432" s="39">
        <f ca="1">IF(GLOBAL[[#This Row],[b12]]="",GLOBAL[[#This Row],[a6]],GLOBAL[[#This Row],[b12]])</f>
        <v>0</v>
      </c>
      <c r="F432" s="40">
        <f>GLOBAL[[#This Row],[AWAL]]</f>
        <v>0</v>
      </c>
      <c r="G432" s="31"/>
      <c r="H432" s="31"/>
      <c r="I432" s="31" t="str">
        <f>IF(GLOBAL[[#This Row],[/MASUK]]="","",SUMIF(Table6[NB BM_C_QTY+F],GLOBAL[POINTER],Table6[C]))</f>
        <v/>
      </c>
      <c r="J432" s="102">
        <f>IF(GLOBAL[[#This Row],[//KELUAR]]="",0,-1*SUMIF(Table5[CONCAT],GLOBAL[POINTER],Table5[3]))</f>
        <v>0</v>
      </c>
      <c r="K432" s="39" t="str">
        <f>IF(GLOBAL[[#This Row],[b1]]="","",GLOBAL[[#This Row],[b1]]-GLOBAL[[#This Row],[a1]]-GLOBAL[[#This Row],[bkeluar1]])</f>
        <v/>
      </c>
      <c r="L432" s="39">
        <f>SUM(GLOBAL[[#This Row],[bmasuk1]:[c1]])</f>
        <v>0</v>
      </c>
      <c r="M432" s="40">
        <f>SUM(F432,L432)</f>
        <v>0</v>
      </c>
      <c r="N432" s="31"/>
      <c r="O432" s="39"/>
      <c r="P432" s="40">
        <f ca="1">SUM(INDIRECT(GLOBAL_VAR[TABLENAME]&amp;"[@a"&amp;$1:$1-1&amp;"]"),INDIRECT(GLOBAL_VAR[TABLENAME]&amp;"[@c"&amp;$1:$1-1&amp;"]"))</f>
        <v>0</v>
      </c>
      <c r="Q432" s="33"/>
      <c r="R432" s="41" t="str">
        <f>IF(GLOBAL[[#This Row],[b3]]="","",GLOBAL[[#This Row],[b3]]-GLOBAL[[#This Row],[a3]])</f>
        <v/>
      </c>
      <c r="S432" s="40">
        <f ca="1">SUM(INDIRECT(GLOBAL_VAR[TABLENAME]&amp;"[@a"&amp;$1:$1-1&amp;"]"),INDIRECT(GLOBAL_VAR[TABLENAME]&amp;"[@c"&amp;$1:$1-1&amp;"]"))</f>
        <v>0</v>
      </c>
      <c r="T432" s="33"/>
      <c r="U432" s="41" t="str">
        <f>IF(GLOBAL[[#This Row],[b4]]="","",GLOBAL[[#This Row],[b4]]-GLOBAL[[#This Row],[a4]])</f>
        <v/>
      </c>
      <c r="V432" s="40">
        <f ca="1">SUM(INDIRECT(GLOBAL_VAR[TABLENAME]&amp;"[@a"&amp;$1:$1-1&amp;"]"),INDIRECT(GLOBAL_VAR[TABLENAME]&amp;"[@c"&amp;$1:$1-1&amp;"]"))</f>
        <v>0</v>
      </c>
      <c r="W432" s="31"/>
      <c r="X432" s="39" t="str">
        <f>IF(GLOBAL[[#This Row],[b5]]="","",GLOBAL[[#This Row],[b5]]-GLOBAL[[#This Row],[a5]])</f>
        <v/>
      </c>
      <c r="Y432" s="40">
        <f ca="1">SUM(INDIRECT(GLOBAL_VAR[TABLENAME]&amp;"[@a"&amp;$1:$1-1&amp;"]"),INDIRECT(GLOBAL_VAR[TABLENAME]&amp;"[@c"&amp;$1:$1-1&amp;"]"))</f>
        <v>0</v>
      </c>
      <c r="AA43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432" s="39" t="str">
        <f>_xlfn.IFNA(MATCH(GLOBAL[[#This Row],[POINTER]],Table6[NB BM_C_QTY+F],0),"")</f>
        <v/>
      </c>
      <c r="AC432" s="71" t="str">
        <f>_xlfn.IFNA(MATCH(GLOBAL[[#This Row],[POINTER]],Table5[CONCAT],0),"")</f>
        <v/>
      </c>
    </row>
    <row r="433" spans="1:29">
      <c r="A433" s="81" t="str">
        <f ca="1">IF(GLOBAL[[#This Row],[TT]]&lt;1,"",ROW()-2)</f>
        <v/>
      </c>
      <c r="B433" s="33" t="s">
        <v>5122</v>
      </c>
      <c r="C433" s="31">
        <v>0</v>
      </c>
      <c r="D433" s="31" t="s">
        <v>2148</v>
      </c>
      <c r="E433" s="39">
        <f ca="1">IF(GLOBAL[[#This Row],[b12]]="",GLOBAL[[#This Row],[a6]],GLOBAL[[#This Row],[b12]])</f>
        <v>0</v>
      </c>
      <c r="F433" s="40">
        <f>GLOBAL[[#This Row],[AWAL]]</f>
        <v>0</v>
      </c>
      <c r="G433" s="31"/>
      <c r="H433" s="31"/>
      <c r="I433" s="31" t="str">
        <f>IF(GLOBAL[[#This Row],[/MASUK]]="","",SUMIF(Table6[NB BM_C_QTY+F],GLOBAL[POINTER],Table6[C]))</f>
        <v/>
      </c>
      <c r="J433" s="102">
        <f>IF(GLOBAL[[#This Row],[//KELUAR]]="",0,-1*SUMIF(Table5[CONCAT],GLOBAL[POINTER],Table5[3]))</f>
        <v>0</v>
      </c>
      <c r="K433" s="39" t="str">
        <f>IF(GLOBAL[[#This Row],[b1]]="","",GLOBAL[[#This Row],[b1]]-GLOBAL[[#This Row],[a1]]-GLOBAL[[#This Row],[bkeluar1]])</f>
        <v/>
      </c>
      <c r="L433" s="39">
        <f>SUM(GLOBAL[[#This Row],[bmasuk1]:[c1]])</f>
        <v>0</v>
      </c>
      <c r="M433" s="40">
        <f>SUM(F433,L433)</f>
        <v>0</v>
      </c>
      <c r="N433" s="31"/>
      <c r="O433" s="39"/>
      <c r="P433" s="40">
        <f ca="1">SUM(INDIRECT(GLOBAL_VAR[TABLENAME]&amp;"[@a"&amp;$1:$1-1&amp;"]"),INDIRECT(GLOBAL_VAR[TABLENAME]&amp;"[@c"&amp;$1:$1-1&amp;"]"))</f>
        <v>0</v>
      </c>
      <c r="Q433" s="33"/>
      <c r="R433" s="41" t="str">
        <f>IF(GLOBAL[[#This Row],[b3]]="","",GLOBAL[[#This Row],[b3]]-GLOBAL[[#This Row],[a3]])</f>
        <v/>
      </c>
      <c r="S433" s="40">
        <f ca="1">SUM(INDIRECT(GLOBAL_VAR[TABLENAME]&amp;"[@a"&amp;$1:$1-1&amp;"]"),INDIRECT(GLOBAL_VAR[TABLENAME]&amp;"[@c"&amp;$1:$1-1&amp;"]"))</f>
        <v>0</v>
      </c>
      <c r="T433" s="33"/>
      <c r="U433" s="41" t="str">
        <f>IF(GLOBAL[[#This Row],[b4]]="","",GLOBAL[[#This Row],[b4]]-GLOBAL[[#This Row],[a4]])</f>
        <v/>
      </c>
      <c r="V433" s="40">
        <f ca="1">SUM(INDIRECT(GLOBAL_VAR[TABLENAME]&amp;"[@a"&amp;$1:$1-1&amp;"]"),INDIRECT(GLOBAL_VAR[TABLENAME]&amp;"[@c"&amp;$1:$1-1&amp;"]"))</f>
        <v>0</v>
      </c>
      <c r="W433" s="31"/>
      <c r="X433" s="39" t="str">
        <f>IF(GLOBAL[[#This Row],[b5]]="","",GLOBAL[[#This Row],[b5]]-GLOBAL[[#This Row],[a5]])</f>
        <v/>
      </c>
      <c r="Y433" s="40">
        <f ca="1">SUM(INDIRECT(GLOBAL_VAR[TABLENAME]&amp;"[@a"&amp;$1:$1-1&amp;"]"),INDIRECT(GLOBAL_VAR[TABLENAME]&amp;"[@c"&amp;$1:$1-1&amp;"]"))</f>
        <v>0</v>
      </c>
      <c r="Z433" s="29"/>
      <c r="AA4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433" s="39" t="str">
        <f>_xlfn.IFNA(MATCH(GLOBAL[[#This Row],[POINTER]],Table6[NB BM_C_QTY+F],0),"")</f>
        <v/>
      </c>
      <c r="AC433" s="72" t="str">
        <f>_xlfn.IFNA(MATCH(GLOBAL[[#This Row],[POINTER]],Table5[CONCAT],0),"")</f>
        <v/>
      </c>
    </row>
    <row r="434" spans="1:29">
      <c r="A434" s="81" t="str">
        <f ca="1">IF(GLOBAL[[#This Row],[TT]]&lt;1,"",ROW()-2)</f>
        <v/>
      </c>
      <c r="B434" s="33" t="s">
        <v>5123</v>
      </c>
      <c r="C434" s="31">
        <v>1</v>
      </c>
      <c r="D434" s="31" t="s">
        <v>2148</v>
      </c>
      <c r="E434" s="39">
        <f ca="1">IF(GLOBAL[[#This Row],[b12]]="",GLOBAL[[#This Row],[a6]],GLOBAL[[#This Row],[b12]])</f>
        <v>0</v>
      </c>
      <c r="F434" s="40">
        <f>GLOBAL[[#This Row],[AWAL]]</f>
        <v>1</v>
      </c>
      <c r="G434" s="31"/>
      <c r="H434" s="31"/>
      <c r="I434" s="31" t="str">
        <f>IF(GLOBAL[[#This Row],[/MASUK]]="","",SUMIF(Table6[NB BM_C_QTY+F],GLOBAL[POINTER],Table6[C]))</f>
        <v/>
      </c>
      <c r="J434" s="102">
        <f>IF(GLOBAL[[#This Row],[//KELUAR]]="",0,-1*SUMIF(Table5[CONCAT],GLOBAL[POINTER],Table5[3]))</f>
        <v>-1</v>
      </c>
      <c r="K434" s="39" t="str">
        <f>IF(GLOBAL[[#This Row],[b1]]="","",GLOBAL[[#This Row],[b1]]-GLOBAL[[#This Row],[a1]]-GLOBAL[[#This Row],[bkeluar1]])</f>
        <v/>
      </c>
      <c r="L434" s="39">
        <f>SUM(GLOBAL[[#This Row],[bmasuk1]:[c1]])</f>
        <v>-1</v>
      </c>
      <c r="M434" s="40">
        <f>SUM(F434,L434)</f>
        <v>0</v>
      </c>
      <c r="N434" s="31"/>
      <c r="O434" s="39"/>
      <c r="P434" s="40">
        <f ca="1">SUM(INDIRECT(GLOBAL_VAR[TABLENAME]&amp;"[@a"&amp;$1:$1-1&amp;"]"),INDIRECT(GLOBAL_VAR[TABLENAME]&amp;"[@c"&amp;$1:$1-1&amp;"]"))</f>
        <v>0</v>
      </c>
      <c r="Q434" s="33"/>
      <c r="R434" s="41" t="str">
        <f>IF(GLOBAL[[#This Row],[b3]]="","",GLOBAL[[#This Row],[b3]]-GLOBAL[[#This Row],[a3]])</f>
        <v/>
      </c>
      <c r="S434" s="40">
        <f ca="1">SUM(INDIRECT(GLOBAL_VAR[TABLENAME]&amp;"[@a"&amp;$1:$1-1&amp;"]"),INDIRECT(GLOBAL_VAR[TABLENAME]&amp;"[@c"&amp;$1:$1-1&amp;"]"))</f>
        <v>0</v>
      </c>
      <c r="T434" s="33"/>
      <c r="U434" s="41" t="str">
        <f>IF(GLOBAL[[#This Row],[b4]]="","",GLOBAL[[#This Row],[b4]]-GLOBAL[[#This Row],[a4]])</f>
        <v/>
      </c>
      <c r="V434" s="40">
        <f ca="1">SUM(INDIRECT(GLOBAL_VAR[TABLENAME]&amp;"[@a"&amp;$1:$1-1&amp;"]"),INDIRECT(GLOBAL_VAR[TABLENAME]&amp;"[@c"&amp;$1:$1-1&amp;"]"))</f>
        <v>0</v>
      </c>
      <c r="W434" s="31"/>
      <c r="X434" s="39" t="str">
        <f>IF(GLOBAL[[#This Row],[b5]]="","",GLOBAL[[#This Row],[b5]]-GLOBAL[[#This Row],[a5]])</f>
        <v/>
      </c>
      <c r="Y434" s="40">
        <f ca="1">SUM(INDIRECT(GLOBAL_VAR[TABLENAME]&amp;"[@a"&amp;$1:$1-1&amp;"]"),INDIRECT(GLOBAL_VAR[TABLENAME]&amp;"[@c"&amp;$1:$1-1&amp;"]"))</f>
        <v>0</v>
      </c>
      <c r="Z434" s="29"/>
      <c r="AA43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434" s="39" t="str">
        <f>_xlfn.IFNA(MATCH(GLOBAL[[#This Row],[POINTER]],Table6[NB BM_C_QTY+F],0),"")</f>
        <v/>
      </c>
      <c r="AC434" s="72">
        <f>_xlfn.IFNA(MATCH(GLOBAL[[#This Row],[POINTER]],Table5[CONCAT],0),"")</f>
        <v>32</v>
      </c>
    </row>
    <row r="435" spans="1:29">
      <c r="A435" s="79">
        <f ca="1">IF(GLOBAL[[#This Row],[TT]]&lt;1,"",ROW()-2)</f>
        <v>433</v>
      </c>
      <c r="B435" s="33" t="s">
        <v>5088</v>
      </c>
      <c r="C435" s="31">
        <v>2</v>
      </c>
      <c r="D435" s="31" t="s">
        <v>2148</v>
      </c>
      <c r="E435" s="31">
        <f ca="1">IF(GLOBAL[[#This Row],[b12]]="",GLOBAL[[#This Row],[a6]],GLOBAL[[#This Row],[b12]])</f>
        <v>1</v>
      </c>
      <c r="F435" s="32">
        <f>GLOBAL[[#This Row],[AWAL]]</f>
        <v>2</v>
      </c>
      <c r="G435" s="31"/>
      <c r="H435" s="31"/>
      <c r="I435" s="31" t="str">
        <f>IF(GLOBAL[[#This Row],[/MASUK]]="","",SUMIF(Table6[NB BM_C_QTY+F],GLOBAL[POINTER],Table6[C]))</f>
        <v/>
      </c>
      <c r="J435" s="102">
        <f>IF(GLOBAL[[#This Row],[//KELUAR]]="",0,-1*SUMIF(Table5[CONCAT],GLOBAL[POINTER],Table5[3]))</f>
        <v>-1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-1</v>
      </c>
      <c r="M435" s="32">
        <f>SUM(F435,L435)</f>
        <v>1</v>
      </c>
      <c r="N435" s="31"/>
      <c r="O435" s="31"/>
      <c r="P435" s="32">
        <f ca="1">SUM(INDIRECT(GLOBAL_VAR[TABLENAME]&amp;"[@a"&amp;$1:$1-1&amp;"]"),INDIRECT(GLOBAL_VAR[TABLENAME]&amp;"[@c"&amp;$1:$1-1&amp;"]"))</f>
        <v>1</v>
      </c>
      <c r="Q435" s="33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1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1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1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435" s="31" t="str">
        <f>_xlfn.IFNA(MATCH(GLOBAL[[#This Row],[POINTER]],Table6[NB BM_C_QTY+F],0),"")</f>
        <v/>
      </c>
      <c r="AC435">
        <f>_xlfn.IFNA(MATCH(GLOBAL[[#This Row],[POINTER]],Table5[CONCAT],0),"")</f>
        <v>120</v>
      </c>
    </row>
    <row r="436" spans="1:29">
      <c r="A436" s="81" t="str">
        <f ca="1">IF(GLOBAL[[#This Row],[TT]]&lt;1,"",ROW()-2)</f>
        <v/>
      </c>
      <c r="B436" s="33" t="s">
        <v>5124</v>
      </c>
      <c r="C436" s="31">
        <v>0</v>
      </c>
      <c r="D436" s="31" t="s">
        <v>2102</v>
      </c>
      <c r="E436" s="39">
        <f ca="1">IF(GLOBAL[[#This Row],[b12]]="",GLOBAL[[#This Row],[a6]],GLOBAL[[#This Row],[b12]])</f>
        <v>0</v>
      </c>
      <c r="F436" s="40">
        <f>GLOBAL[[#This Row],[AWAL]]</f>
        <v>0</v>
      </c>
      <c r="G436" s="31"/>
      <c r="H436" s="31"/>
      <c r="I436" s="31" t="str">
        <f>IF(GLOBAL[[#This Row],[/MASUK]]="","",SUMIF(Table6[NB BM_C_QTY+F],GLOBAL[POINTER],Table6[C]))</f>
        <v/>
      </c>
      <c r="J436" s="102">
        <f>IF(GLOBAL[[#This Row],[//KELUAR]]="",0,-1*SUMIF(Table5[CONCAT],GLOBAL[POINTER],Table5[3]))</f>
        <v>0</v>
      </c>
      <c r="K436" s="39" t="str">
        <f>IF(GLOBAL[[#This Row],[b1]]="","",GLOBAL[[#This Row],[b1]]-GLOBAL[[#This Row],[a1]]-GLOBAL[[#This Row],[bkeluar1]])</f>
        <v/>
      </c>
      <c r="L436" s="39">
        <f>SUM(GLOBAL[[#This Row],[bmasuk1]:[c1]])</f>
        <v>0</v>
      </c>
      <c r="M436" s="40">
        <f>SUM(F436,L436)</f>
        <v>0</v>
      </c>
      <c r="N436" s="31"/>
      <c r="O436" s="39"/>
      <c r="P436" s="40">
        <f ca="1">SUM(INDIRECT(GLOBAL_VAR[TABLENAME]&amp;"[@a"&amp;$1:$1-1&amp;"]"),INDIRECT(GLOBAL_VAR[TABLENAME]&amp;"[@c"&amp;$1:$1-1&amp;"]"))</f>
        <v>0</v>
      </c>
      <c r="Q436" s="33"/>
      <c r="R436" s="41" t="str">
        <f>IF(GLOBAL[[#This Row],[b3]]="","",GLOBAL[[#This Row],[b3]]-GLOBAL[[#This Row],[a3]])</f>
        <v/>
      </c>
      <c r="S436" s="40">
        <f ca="1">SUM(INDIRECT(GLOBAL_VAR[TABLENAME]&amp;"[@a"&amp;$1:$1-1&amp;"]"),INDIRECT(GLOBAL_VAR[TABLENAME]&amp;"[@c"&amp;$1:$1-1&amp;"]"))</f>
        <v>0</v>
      </c>
      <c r="T436" s="33"/>
      <c r="U436" s="41" t="str">
        <f>IF(GLOBAL[[#This Row],[b4]]="","",GLOBAL[[#This Row],[b4]]-GLOBAL[[#This Row],[a4]])</f>
        <v/>
      </c>
      <c r="V436" s="40">
        <f ca="1">SUM(INDIRECT(GLOBAL_VAR[TABLENAME]&amp;"[@a"&amp;$1:$1-1&amp;"]"),INDIRECT(GLOBAL_VAR[TABLENAME]&amp;"[@c"&amp;$1:$1-1&amp;"]"))</f>
        <v>0</v>
      </c>
      <c r="W436" s="31"/>
      <c r="X436" s="39" t="str">
        <f>IF(GLOBAL[[#This Row],[b5]]="","",GLOBAL[[#This Row],[b5]]-GLOBAL[[#This Row],[a5]])</f>
        <v/>
      </c>
      <c r="Y436" s="40">
        <f ca="1">SUM(INDIRECT(GLOBAL_VAR[TABLENAME]&amp;"[@a"&amp;$1:$1-1&amp;"]"),INDIRECT(GLOBAL_VAR[TABLENAME]&amp;"[@c"&amp;$1:$1-1&amp;"]"))</f>
        <v>0</v>
      </c>
      <c r="AA43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436" s="39" t="str">
        <f>_xlfn.IFNA(MATCH(GLOBAL[[#This Row],[POINTER]],Table6[NB BM_C_QTY+F],0),"")</f>
        <v/>
      </c>
      <c r="AC436" s="71" t="str">
        <f>_xlfn.IFNA(MATCH(GLOBAL[[#This Row],[POINTER]],Table5[CONCAT],0),"")</f>
        <v/>
      </c>
    </row>
    <row r="437" spans="1:29">
      <c r="A437" s="81" t="str">
        <f ca="1">IF(GLOBAL[[#This Row],[TT]]&lt;1,"",ROW()-2)</f>
        <v/>
      </c>
      <c r="B437" s="33" t="s">
        <v>5125</v>
      </c>
      <c r="C437" s="31">
        <v>0</v>
      </c>
      <c r="D437" s="31" t="s">
        <v>2102</v>
      </c>
      <c r="E437" s="39">
        <f ca="1">IF(GLOBAL[[#This Row],[b12]]="",GLOBAL[[#This Row],[a6]],GLOBAL[[#This Row],[b12]])</f>
        <v>0</v>
      </c>
      <c r="F437" s="40">
        <f>GLOBAL[[#This Row],[AWAL]]</f>
        <v>0</v>
      </c>
      <c r="G437" s="31"/>
      <c r="H437" s="31"/>
      <c r="I437" s="31" t="str">
        <f>IF(GLOBAL[[#This Row],[/MASUK]]="","",SUMIF(Table6[NB BM_C_QTY+F],GLOBAL[POINTER],Table6[C]))</f>
        <v/>
      </c>
      <c r="J437" s="102">
        <f>IF(GLOBAL[[#This Row],[//KELUAR]]="",0,-1*SUMIF(Table5[CONCAT],GLOBAL[POINTER],Table5[3]))</f>
        <v>0</v>
      </c>
      <c r="K437" s="39" t="str">
        <f>IF(GLOBAL[[#This Row],[b1]]="","",GLOBAL[[#This Row],[b1]]-GLOBAL[[#This Row],[a1]]-GLOBAL[[#This Row],[bkeluar1]])</f>
        <v/>
      </c>
      <c r="L437" s="39">
        <f>SUM(GLOBAL[[#This Row],[bmasuk1]:[c1]])</f>
        <v>0</v>
      </c>
      <c r="M437" s="40">
        <f>SUM(F437,L437)</f>
        <v>0</v>
      </c>
      <c r="N437" s="31"/>
      <c r="O437" s="39"/>
      <c r="P437" s="40">
        <f ca="1">SUM(INDIRECT(GLOBAL_VAR[TABLENAME]&amp;"[@a"&amp;$1:$1-1&amp;"]"),INDIRECT(GLOBAL_VAR[TABLENAME]&amp;"[@c"&amp;$1:$1-1&amp;"]"))</f>
        <v>0</v>
      </c>
      <c r="Q437" s="33"/>
      <c r="R437" s="41" t="str">
        <f>IF(GLOBAL[[#This Row],[b3]]="","",GLOBAL[[#This Row],[b3]]-GLOBAL[[#This Row],[a3]])</f>
        <v/>
      </c>
      <c r="S437" s="40">
        <f ca="1">SUM(INDIRECT(GLOBAL_VAR[TABLENAME]&amp;"[@a"&amp;$1:$1-1&amp;"]"),INDIRECT(GLOBAL_VAR[TABLENAME]&amp;"[@c"&amp;$1:$1-1&amp;"]"))</f>
        <v>0</v>
      </c>
      <c r="T437" s="33"/>
      <c r="U437" s="41" t="str">
        <f>IF(GLOBAL[[#This Row],[b4]]="","",GLOBAL[[#This Row],[b4]]-GLOBAL[[#This Row],[a4]])</f>
        <v/>
      </c>
      <c r="V437" s="40">
        <f ca="1">SUM(INDIRECT(GLOBAL_VAR[TABLENAME]&amp;"[@a"&amp;$1:$1-1&amp;"]"),INDIRECT(GLOBAL_VAR[TABLENAME]&amp;"[@c"&amp;$1:$1-1&amp;"]"))</f>
        <v>0</v>
      </c>
      <c r="W437" s="31"/>
      <c r="X437" s="39" t="str">
        <f>IF(GLOBAL[[#This Row],[b5]]="","",GLOBAL[[#This Row],[b5]]-GLOBAL[[#This Row],[a5]])</f>
        <v/>
      </c>
      <c r="Y437" s="40">
        <f ca="1">SUM(INDIRECT(GLOBAL_VAR[TABLENAME]&amp;"[@a"&amp;$1:$1-1&amp;"]"),INDIRECT(GLOBAL_VAR[TABLENAME]&amp;"[@c"&amp;$1:$1-1&amp;"]"))</f>
        <v>0</v>
      </c>
      <c r="AA43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437" s="39" t="str">
        <f>_xlfn.IFNA(MATCH(GLOBAL[[#This Row],[POINTER]],Table6[NB BM_C_QTY+F],0),"")</f>
        <v/>
      </c>
      <c r="AC437" s="71" t="str">
        <f>_xlfn.IFNA(MATCH(GLOBAL[[#This Row],[POINTER]],Table5[CONCAT],0),"")</f>
        <v/>
      </c>
    </row>
    <row r="438" spans="1:29">
      <c r="A438" s="79" t="str">
        <f ca="1">IF(GLOBAL[[#This Row],[TT]]&lt;1,"",ROW()-2)</f>
        <v/>
      </c>
      <c r="B438" s="33" t="s">
        <v>5089</v>
      </c>
      <c r="C438" s="31">
        <v>2</v>
      </c>
      <c r="D438" s="31" t="s">
        <v>2102</v>
      </c>
      <c r="E438" s="31">
        <f ca="1">IF(GLOBAL[[#This Row],[b12]]="",GLOBAL[[#This Row],[a6]],GLOBAL[[#This Row],[b12]])</f>
        <v>0</v>
      </c>
      <c r="F438" s="32">
        <f>GLOBAL[[#This Row],[AWAL]]</f>
        <v>2</v>
      </c>
      <c r="G438" s="31"/>
      <c r="H438" s="31"/>
      <c r="I438" s="31" t="str">
        <f>IF(GLOBAL[[#This Row],[/MASUK]]="","",SUMIF(Table6[NB BM_C_QTY+F],GLOBAL[POINTER],Table6[C]))</f>
        <v/>
      </c>
      <c r="J438" s="102">
        <f>IF(GLOBAL[[#This Row],[//KELUAR]]="",0,-1*SUMIF(Table5[CONCAT],GLOBAL[POINTER],Table5[3]))</f>
        <v>-2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-2</v>
      </c>
      <c r="M438" s="32">
        <f>SUM(F438,L438)</f>
        <v>0</v>
      </c>
      <c r="N438" s="31"/>
      <c r="O438" s="31"/>
      <c r="P438" s="32">
        <f ca="1">SUM(INDIRECT(GLOBAL_VAR[TABLENAME]&amp;"[@a"&amp;$1:$1-1&amp;"]"),INDIRECT(GLOBAL_VAR[TABLENAME]&amp;"[@c"&amp;$1:$1-1&amp;"]"))</f>
        <v>0</v>
      </c>
      <c r="Q438" s="33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0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0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0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438" s="31" t="str">
        <f>_xlfn.IFNA(MATCH(GLOBAL[[#This Row],[POINTER]],Table6[NB BM_C_QTY+F],0),"")</f>
        <v/>
      </c>
      <c r="AC438">
        <f>_xlfn.IFNA(MATCH(GLOBAL[[#This Row],[POINTER]],Table5[CONCAT],0),"")</f>
        <v>29</v>
      </c>
    </row>
    <row r="439" spans="1:29">
      <c r="A439" s="31" t="str">
        <f ca="1">IF(GLOBAL[[#This Row],[TT]]&lt;1,"",ROW()-2)</f>
        <v/>
      </c>
      <c r="B439" s="33" t="s">
        <v>427</v>
      </c>
      <c r="C439" s="31">
        <v>0</v>
      </c>
      <c r="D439" s="31" t="s">
        <v>428</v>
      </c>
      <c r="E439" s="31">
        <f ca="1">IF(GLOBAL[[#This Row],[b12]]="",GLOBAL[[#This Row],[a6]],GLOBAL[[#This Row],[b12]])</f>
        <v>0</v>
      </c>
      <c r="F439" s="32">
        <f>GLOBAL[[#This Row],[AWAL]]</f>
        <v>0</v>
      </c>
      <c r="G439" s="31"/>
      <c r="H439" s="31"/>
      <c r="I439" s="31" t="str">
        <f>IF(GLOBAL[[#This Row],[/MASUK]]="","",SUMIF(Table6[NB BM_C_QTY+F],GLOBAL[POINTER],Table6[C]))</f>
        <v/>
      </c>
      <c r="J439" s="102">
        <f>IF(GLOBAL[[#This Row],[//KELUAR]]="",0,-1*SUMIF(Table5[CONCAT],GLOBAL[POINTER],Table5[3]))</f>
        <v>0</v>
      </c>
      <c r="K439" s="31" t="str">
        <f>IF(GLOBAL[[#This Row],[b1]]="","",GLOBAL[[#This Row],[b1]]-GLOBAL[[#This Row],[a1]]-GLOBAL[[#This Row],[bkeluar1]])</f>
        <v/>
      </c>
      <c r="L439" s="31">
        <f>SUM(GLOBAL[[#This Row],[bmasuk1]:[c1]])</f>
        <v>0</v>
      </c>
      <c r="M439" s="32">
        <f>SUM(F439,L439)</f>
        <v>0</v>
      </c>
      <c r="N439" s="31"/>
      <c r="O439" s="31"/>
      <c r="P439" s="32">
        <f ca="1">SUM(INDIRECT(GLOBAL_VAR[TABLENAME]&amp;"[@a"&amp;$1:$1-1&amp;"]"),INDIRECT(GLOBAL_VAR[TABLENAME]&amp;"[@c"&amp;$1:$1-1&amp;"]"))</f>
        <v>0</v>
      </c>
      <c r="Q439" s="33"/>
      <c r="R439" s="33" t="str">
        <f>IF(GLOBAL[[#This Row],[b3]]="","",GLOBAL[[#This Row],[b3]]-GLOBAL[[#This Row],[a3]])</f>
        <v/>
      </c>
      <c r="S439" s="32">
        <f ca="1">SUM(INDIRECT(GLOBAL_VAR[TABLENAME]&amp;"[@a"&amp;$1:$1-1&amp;"]"),INDIRECT(GLOBAL_VAR[TABLENAME]&amp;"[@c"&amp;$1:$1-1&amp;"]"))</f>
        <v>0</v>
      </c>
      <c r="T439" s="33"/>
      <c r="U439" s="33" t="str">
        <f>IF(GLOBAL[[#This Row],[b4]]="","",GLOBAL[[#This Row],[b4]]-GLOBAL[[#This Row],[a4]])</f>
        <v/>
      </c>
      <c r="V439" s="32">
        <f ca="1">SUM(INDIRECT(GLOBAL_VAR[TABLENAME]&amp;"[@a"&amp;$1:$1-1&amp;"]"),INDIRECT(GLOBAL_VAR[TABLENAME]&amp;"[@c"&amp;$1:$1-1&amp;"]"))</f>
        <v>0</v>
      </c>
      <c r="W439" s="31"/>
      <c r="X439" s="31" t="str">
        <f>IF(GLOBAL[[#This Row],[b5]]="","",GLOBAL[[#This Row],[b5]]-GLOBAL[[#This Row],[a5]])</f>
        <v/>
      </c>
      <c r="Y439" s="32">
        <f ca="1">SUM(INDIRECT(GLOBAL_VAR[TABLENAME]&amp;"[@a"&amp;$1:$1-1&amp;"]"),INDIRECT(GLOBAL_VAR[TABLENAME]&amp;"[@c"&amp;$1:$1-1&amp;"]"))</f>
        <v>0</v>
      </c>
      <c r="AA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439" s="31" t="str">
        <f>_xlfn.IFNA(MATCH(GLOBAL[[#This Row],[POINTER]],Table6[NB BM_C_QTY+F],0),"")</f>
        <v/>
      </c>
      <c r="AC439" t="str">
        <f>_xlfn.IFNA(MATCH(GLOBAL[[#This Row],[POINTER]],Table5[CONCAT],0),"")</f>
        <v/>
      </c>
    </row>
    <row r="440" spans="1:29">
      <c r="A440" s="31">
        <f ca="1">IF(GLOBAL[[#This Row],[TT]]&lt;1,"",ROW()-2)</f>
        <v>438</v>
      </c>
      <c r="B440" s="33" t="s">
        <v>5080</v>
      </c>
      <c r="C440" s="31">
        <v>2</v>
      </c>
      <c r="D440" s="31">
        <v>72</v>
      </c>
      <c r="E440" s="31">
        <f ca="1">IF(GLOBAL[[#This Row],[b12]]="",GLOBAL[[#This Row],[a6]],GLOBAL[[#This Row],[b12]])</f>
        <v>2</v>
      </c>
      <c r="F440" s="32">
        <f>GLOBAL[[#This Row],[AWAL]]</f>
        <v>2</v>
      </c>
      <c r="G440" s="31"/>
      <c r="H440" s="31"/>
      <c r="I440" s="31" t="str">
        <f>IF(GLOBAL[[#This Row],[/MASUK]]="","",SUMIF(Table6[NB BM_C_QTY+F],GLOBAL[POINTER],Table6[C]))</f>
        <v/>
      </c>
      <c r="J440" s="102">
        <f>IF(GLOBAL[[#This Row],[//KELUAR]]="",0,-1*SUMIF(Table5[CONCAT],GLOBAL[POINTER],Table5[3]))</f>
        <v>0</v>
      </c>
      <c r="K440" s="31" t="str">
        <f>IF(GLOBAL[[#This Row],[b1]]="","",GLOBAL[[#This Row],[b1]]-GLOBAL[[#This Row],[a1]]-GLOBAL[[#This Row],[bkeluar1]])</f>
        <v/>
      </c>
      <c r="L440" s="31">
        <f>SUM(GLOBAL[[#This Row],[bmasuk1]:[c1]])</f>
        <v>0</v>
      </c>
      <c r="M440" s="32">
        <f>SUM(F440,L440)</f>
        <v>2</v>
      </c>
      <c r="N440" s="31"/>
      <c r="O440" s="31"/>
      <c r="P440" s="32">
        <f ca="1">SUM(INDIRECT(GLOBAL_VAR[TABLENAME]&amp;"[@a"&amp;$1:$1-1&amp;"]"),INDIRECT(GLOBAL_VAR[TABLENAME]&amp;"[@c"&amp;$1:$1-1&amp;"]"))</f>
        <v>2</v>
      </c>
      <c r="Q440" s="33"/>
      <c r="R440" s="33" t="str">
        <f>IF(GLOBAL[[#This Row],[b3]]="","",GLOBAL[[#This Row],[b3]]-GLOBAL[[#This Row],[a3]])</f>
        <v/>
      </c>
      <c r="S440" s="32">
        <f ca="1">SUM(INDIRECT(GLOBAL_VAR[TABLENAME]&amp;"[@a"&amp;$1:$1-1&amp;"]"),INDIRECT(GLOBAL_VAR[TABLENAME]&amp;"[@c"&amp;$1:$1-1&amp;"]"))</f>
        <v>2</v>
      </c>
      <c r="T440" s="33"/>
      <c r="U440" s="33" t="str">
        <f>IF(GLOBAL[[#This Row],[b4]]="","",GLOBAL[[#This Row],[b4]]-GLOBAL[[#This Row],[a4]])</f>
        <v/>
      </c>
      <c r="V440" s="32">
        <f ca="1">SUM(INDIRECT(GLOBAL_VAR[TABLENAME]&amp;"[@a"&amp;$1:$1-1&amp;"]"),INDIRECT(GLOBAL_VAR[TABLENAME]&amp;"[@c"&amp;$1:$1-1&amp;"]"))</f>
        <v>2</v>
      </c>
      <c r="W440" s="31"/>
      <c r="X440" s="31" t="str">
        <f>IF(GLOBAL[[#This Row],[b5]]="","",GLOBAL[[#This Row],[b5]]-GLOBAL[[#This Row],[a5]])</f>
        <v/>
      </c>
      <c r="Y440" s="32">
        <f ca="1">SUM(INDIRECT(GLOBAL_VAR[TABLENAME]&amp;"[@a"&amp;$1:$1-1&amp;"]"),INDIRECT(GLOBAL_VAR[TABLENAME]&amp;"[@c"&amp;$1:$1-1&amp;"]"))</f>
        <v>2</v>
      </c>
      <c r="AA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440" s="31" t="str">
        <f>_xlfn.IFNA(MATCH(GLOBAL[[#This Row],[POINTER]],Table6[NB BM_C_QTY+F],0),"")</f>
        <v/>
      </c>
      <c r="AC440" t="str">
        <f>_xlfn.IFNA(MATCH(GLOBAL[[#This Row],[POINTER]],Table5[CONCAT],0),"")</f>
        <v/>
      </c>
    </row>
    <row r="441" spans="1:29">
      <c r="A441" s="31">
        <f ca="1">IF(GLOBAL[[#This Row],[TT]]&lt;1,"",ROW()-2)</f>
        <v>439</v>
      </c>
      <c r="B441" s="33" t="s">
        <v>5081</v>
      </c>
      <c r="C441" s="31">
        <v>1</v>
      </c>
      <c r="D441" s="31">
        <v>72</v>
      </c>
      <c r="E441" s="31">
        <f ca="1">IF(GLOBAL[[#This Row],[b12]]="",GLOBAL[[#This Row],[a6]],GLOBAL[[#This Row],[b12]])</f>
        <v>1</v>
      </c>
      <c r="F441" s="32">
        <f>GLOBAL[[#This Row],[AWAL]]</f>
        <v>1</v>
      </c>
      <c r="G441" s="31"/>
      <c r="H441" s="31"/>
      <c r="I441" s="31" t="str">
        <f>IF(GLOBAL[[#This Row],[/MASUK]]="","",SUMIF(Table6[NB BM_C_QTY+F],GLOBAL[POINTER],Table6[C]))</f>
        <v/>
      </c>
      <c r="J441" s="102">
        <f>IF(GLOBAL[[#This Row],[//KELUAR]]="",0,-1*SUMIF(Table5[CONCAT],GLOBAL[POINTER],Table5[3]))</f>
        <v>0</v>
      </c>
      <c r="K441" s="31" t="str">
        <f>IF(GLOBAL[[#This Row],[b1]]="","",GLOBAL[[#This Row],[b1]]-GLOBAL[[#This Row],[a1]]-GLOBAL[[#This Row],[bkeluar1]])</f>
        <v/>
      </c>
      <c r="L441" s="31">
        <f>SUM(GLOBAL[[#This Row],[bmasuk1]:[c1]])</f>
        <v>0</v>
      </c>
      <c r="M441" s="32">
        <f>SUM(F441,L441)</f>
        <v>1</v>
      </c>
      <c r="N441" s="31"/>
      <c r="O441" s="31"/>
      <c r="P441" s="32">
        <f ca="1">SUM(INDIRECT(GLOBAL_VAR[TABLENAME]&amp;"[@a"&amp;$1:$1-1&amp;"]"),INDIRECT(GLOBAL_VAR[TABLENAME]&amp;"[@c"&amp;$1:$1-1&amp;"]"))</f>
        <v>1</v>
      </c>
      <c r="Q441" s="33"/>
      <c r="R441" s="33" t="str">
        <f>IF(GLOBAL[[#This Row],[b3]]="","",GLOBAL[[#This Row],[b3]]-GLOBAL[[#This Row],[a3]])</f>
        <v/>
      </c>
      <c r="S441" s="32">
        <f ca="1">SUM(INDIRECT(GLOBAL_VAR[TABLENAME]&amp;"[@a"&amp;$1:$1-1&amp;"]"),INDIRECT(GLOBAL_VAR[TABLENAME]&amp;"[@c"&amp;$1:$1-1&amp;"]"))</f>
        <v>1</v>
      </c>
      <c r="T441" s="33"/>
      <c r="U441" s="33" t="str">
        <f>IF(GLOBAL[[#This Row],[b4]]="","",GLOBAL[[#This Row],[b4]]-GLOBAL[[#This Row],[a4]])</f>
        <v/>
      </c>
      <c r="V441" s="32">
        <f ca="1">SUM(INDIRECT(GLOBAL_VAR[TABLENAME]&amp;"[@a"&amp;$1:$1-1&amp;"]"),INDIRECT(GLOBAL_VAR[TABLENAME]&amp;"[@c"&amp;$1:$1-1&amp;"]"))</f>
        <v>1</v>
      </c>
      <c r="W441" s="31"/>
      <c r="X441" s="31" t="str">
        <f>IF(GLOBAL[[#This Row],[b5]]="","",GLOBAL[[#This Row],[b5]]-GLOBAL[[#This Row],[a5]])</f>
        <v/>
      </c>
      <c r="Y441" s="32">
        <f ca="1">SUM(INDIRECT(GLOBAL_VAR[TABLENAME]&amp;"[@a"&amp;$1:$1-1&amp;"]"),INDIRECT(GLOBAL_VAR[TABLENAME]&amp;"[@c"&amp;$1:$1-1&amp;"]"))</f>
        <v>1</v>
      </c>
      <c r="AA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441" s="31" t="str">
        <f>_xlfn.IFNA(MATCH(GLOBAL[[#This Row],[POINTER]],Table6[NB BM_C_QTY+F],0),"")</f>
        <v/>
      </c>
      <c r="AC441" t="str">
        <f>_xlfn.IFNA(MATCH(GLOBAL[[#This Row],[POINTER]],Table5[CONCAT],0),"")</f>
        <v/>
      </c>
    </row>
    <row r="442" spans="1:29">
      <c r="A442" s="31" t="str">
        <f ca="1">IF(GLOBAL[[#This Row],[TT]]&lt;1,"",ROW()-2)</f>
        <v/>
      </c>
      <c r="B442" s="33" t="s">
        <v>2119</v>
      </c>
      <c r="C442" s="31">
        <v>0</v>
      </c>
      <c r="D442" s="31" t="s">
        <v>2148</v>
      </c>
      <c r="E442" s="31">
        <f ca="1">IF(GLOBAL[[#This Row],[b12]]="",GLOBAL[[#This Row],[a6]],GLOBAL[[#This Row],[b12]])</f>
        <v>0</v>
      </c>
      <c r="F442" s="32">
        <f>GLOBAL[[#This Row],[AWAL]]</f>
        <v>0</v>
      </c>
      <c r="G442" s="31"/>
      <c r="H442" s="31"/>
      <c r="I442" s="31" t="str">
        <f>IF(GLOBAL[[#This Row],[/MASUK]]="","",SUMIF(Table6[NB BM_C_QTY+F],GLOBAL[POINTER],Table6[C]))</f>
        <v/>
      </c>
      <c r="J442" s="102">
        <f>IF(GLOBAL[[#This Row],[//KELUAR]]="",0,-1*SUMIF(Table5[CONCAT],GLOBAL[POINTER],Table5[3]))</f>
        <v>0</v>
      </c>
      <c r="K442" s="31" t="str">
        <f>IF(GLOBAL[[#This Row],[b1]]="","",GLOBAL[[#This Row],[b1]]-GLOBAL[[#This Row],[a1]]-GLOBAL[[#This Row],[bkeluar1]])</f>
        <v/>
      </c>
      <c r="L442" s="31">
        <f>SUM(GLOBAL[[#This Row],[bmasuk1]:[c1]])</f>
        <v>0</v>
      </c>
      <c r="M442" s="32">
        <f>SUM(F442,L442)</f>
        <v>0</v>
      </c>
      <c r="N442" s="31"/>
      <c r="O442" s="31"/>
      <c r="P442" s="32">
        <f ca="1">SUM(INDIRECT(GLOBAL_VAR[TABLENAME]&amp;"[@a"&amp;$1:$1-1&amp;"]"),INDIRECT(GLOBAL_VAR[TABLENAME]&amp;"[@c"&amp;$1:$1-1&amp;"]"))</f>
        <v>0</v>
      </c>
      <c r="Q442" s="33"/>
      <c r="R442" s="33" t="str">
        <f>IF(GLOBAL[[#This Row],[b3]]="","",GLOBAL[[#This Row],[b3]]-GLOBAL[[#This Row],[a3]])</f>
        <v/>
      </c>
      <c r="S442" s="32">
        <f ca="1">SUM(INDIRECT(GLOBAL_VAR[TABLENAME]&amp;"[@a"&amp;$1:$1-1&amp;"]"),INDIRECT(GLOBAL_VAR[TABLENAME]&amp;"[@c"&amp;$1:$1-1&amp;"]"))</f>
        <v>0</v>
      </c>
      <c r="T442" s="33"/>
      <c r="U442" s="33" t="str">
        <f>IF(GLOBAL[[#This Row],[b4]]="","",GLOBAL[[#This Row],[b4]]-GLOBAL[[#This Row],[a4]])</f>
        <v/>
      </c>
      <c r="V442" s="32">
        <f ca="1">SUM(INDIRECT(GLOBAL_VAR[TABLENAME]&amp;"[@a"&amp;$1:$1-1&amp;"]"),INDIRECT(GLOBAL_VAR[TABLENAME]&amp;"[@c"&amp;$1:$1-1&amp;"]"))</f>
        <v>0</v>
      </c>
      <c r="W442" s="31"/>
      <c r="X442" s="31" t="str">
        <f>IF(GLOBAL[[#This Row],[b5]]="","",GLOBAL[[#This Row],[b5]]-GLOBAL[[#This Row],[a5]])</f>
        <v/>
      </c>
      <c r="Y442" s="32">
        <f ca="1">SUM(INDIRECT(GLOBAL_VAR[TABLENAME]&amp;"[@a"&amp;$1:$1-1&amp;"]"),INDIRECT(GLOBAL_VAR[TABLENAME]&amp;"[@c"&amp;$1:$1-1&amp;"]"))</f>
        <v>0</v>
      </c>
      <c r="AA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442" s="31" t="str">
        <f>_xlfn.IFNA(MATCH(GLOBAL[[#This Row],[POINTER]],Table6[NB BM_C_QTY+F],0),"")</f>
        <v/>
      </c>
      <c r="AC442" t="str">
        <f>_xlfn.IFNA(MATCH(GLOBAL[[#This Row],[POINTER]],Table5[CONCAT],0),"")</f>
        <v/>
      </c>
    </row>
    <row r="443" spans="1:29">
      <c r="A443" s="31" t="str">
        <f ca="1">IF(GLOBAL[[#This Row],[TT]]&lt;1,"",ROW()-2)</f>
        <v/>
      </c>
      <c r="B443" s="33" t="s">
        <v>2633</v>
      </c>
      <c r="C443" s="31">
        <v>0</v>
      </c>
      <c r="D443" s="31" t="s">
        <v>2042</v>
      </c>
      <c r="E443" s="31">
        <f ca="1">IF(GLOBAL[[#This Row],[b12]]="",GLOBAL[[#This Row],[a6]],GLOBAL[[#This Row],[b12]])</f>
        <v>0</v>
      </c>
      <c r="F443" s="32">
        <f>GLOBAL[[#This Row],[AWAL]]</f>
        <v>0</v>
      </c>
      <c r="G443" s="31"/>
      <c r="H443" s="31"/>
      <c r="I443" s="31" t="str">
        <f>IF(GLOBAL[[#This Row],[/MASUK]]="","",SUMIF(Table6[NB BM_C_QTY+F],GLOBAL[POINTER],Table6[C]))</f>
        <v/>
      </c>
      <c r="J443" s="102">
        <f>IF(GLOBAL[[#This Row],[//KELUAR]]="",0,-1*SUMIF(Table5[CONCAT],GLOBAL[POINTER],Table5[3]))</f>
        <v>0</v>
      </c>
      <c r="K443" s="31" t="str">
        <f>IF(GLOBAL[[#This Row],[b1]]="","",GLOBAL[[#This Row],[b1]]-GLOBAL[[#This Row],[a1]]-GLOBAL[[#This Row],[bkeluar1]])</f>
        <v/>
      </c>
      <c r="L443" s="31">
        <f>SUM(GLOBAL[[#This Row],[bmasuk1]:[c1]])</f>
        <v>0</v>
      </c>
      <c r="M443" s="32">
        <f>SUM(F443,L443)</f>
        <v>0</v>
      </c>
      <c r="N443" s="31"/>
      <c r="O443" s="31"/>
      <c r="P443" s="32">
        <f ca="1">SUM(INDIRECT(GLOBAL_VAR[TABLENAME]&amp;"[@a"&amp;$1:$1-1&amp;"]"),INDIRECT(GLOBAL_VAR[TABLENAME]&amp;"[@c"&amp;$1:$1-1&amp;"]"))</f>
        <v>0</v>
      </c>
      <c r="Q443" s="33"/>
      <c r="R443" s="33" t="str">
        <f>IF(GLOBAL[[#This Row],[b3]]="","",GLOBAL[[#This Row],[b3]]-GLOBAL[[#This Row],[a3]])</f>
        <v/>
      </c>
      <c r="S443" s="32">
        <f ca="1">SUM(INDIRECT(GLOBAL_VAR[TABLENAME]&amp;"[@a"&amp;$1:$1-1&amp;"]"),INDIRECT(GLOBAL_VAR[TABLENAME]&amp;"[@c"&amp;$1:$1-1&amp;"]"))</f>
        <v>0</v>
      </c>
      <c r="T443" s="33"/>
      <c r="U443" s="33" t="str">
        <f>IF(GLOBAL[[#This Row],[b4]]="","",GLOBAL[[#This Row],[b4]]-GLOBAL[[#This Row],[a4]])</f>
        <v/>
      </c>
      <c r="V443" s="32">
        <f ca="1">SUM(INDIRECT(GLOBAL_VAR[TABLENAME]&amp;"[@a"&amp;$1:$1-1&amp;"]"),INDIRECT(GLOBAL_VAR[TABLENAME]&amp;"[@c"&amp;$1:$1-1&amp;"]"))</f>
        <v>0</v>
      </c>
      <c r="W443" s="31"/>
      <c r="X443" s="31" t="str">
        <f>IF(GLOBAL[[#This Row],[b5]]="","",GLOBAL[[#This Row],[b5]]-GLOBAL[[#This Row],[a5]])</f>
        <v/>
      </c>
      <c r="Y443" s="32">
        <f ca="1">SUM(INDIRECT(GLOBAL_VAR[TABLENAME]&amp;"[@a"&amp;$1:$1-1&amp;"]"),INDIRECT(GLOBAL_VAR[TABLENAME]&amp;"[@c"&amp;$1:$1-1&amp;"]"))</f>
        <v>0</v>
      </c>
      <c r="AA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443" s="31" t="str">
        <f>_xlfn.IFNA(MATCH(GLOBAL[[#This Row],[POINTER]],Table6[NB BM_C_QTY+F],0),"")</f>
        <v/>
      </c>
      <c r="AC443" t="str">
        <f>_xlfn.IFNA(MATCH(GLOBAL[[#This Row],[POINTER]],Table5[CONCAT],0),"")</f>
        <v/>
      </c>
    </row>
    <row r="444" spans="1:29">
      <c r="A444" s="31" t="str">
        <f ca="1">IF(GLOBAL[[#This Row],[TT]]&lt;1,"",ROW()-2)</f>
        <v/>
      </c>
      <c r="B444" s="33" t="s">
        <v>2616</v>
      </c>
      <c r="C444" s="31">
        <v>0</v>
      </c>
      <c r="D444" s="31">
        <v>72</v>
      </c>
      <c r="E444" s="31">
        <f ca="1">IF(GLOBAL[[#This Row],[b12]]="",GLOBAL[[#This Row],[a6]],GLOBAL[[#This Row],[b12]])</f>
        <v>0</v>
      </c>
      <c r="F444" s="32">
        <f>GLOBAL[[#This Row],[AWAL]]</f>
        <v>0</v>
      </c>
      <c r="G444" s="31"/>
      <c r="H444" s="31"/>
      <c r="I444" s="31" t="str">
        <f>IF(GLOBAL[[#This Row],[/MASUK]]="","",SUMIF(Table6[NB BM_C_QTY+F],GLOBAL[POINTER],Table6[C]))</f>
        <v/>
      </c>
      <c r="J444" s="102">
        <f>IF(GLOBAL[[#This Row],[//KELUAR]]="",0,-1*SUMIF(Table5[CONCAT],GLOBAL[POINTER],Table5[3]))</f>
        <v>0</v>
      </c>
      <c r="K444" s="31" t="str">
        <f>IF(GLOBAL[[#This Row],[b1]]="","",GLOBAL[[#This Row],[b1]]-GLOBAL[[#This Row],[a1]]-GLOBAL[[#This Row],[bkeluar1]])</f>
        <v/>
      </c>
      <c r="L444" s="31">
        <f>SUM(GLOBAL[[#This Row],[bmasuk1]:[c1]])</f>
        <v>0</v>
      </c>
      <c r="M444" s="32">
        <f>SUM(F444,L444)</f>
        <v>0</v>
      </c>
      <c r="N444" s="31"/>
      <c r="O444" s="31"/>
      <c r="P444" s="32">
        <f ca="1">SUM(INDIRECT(GLOBAL_VAR[TABLENAME]&amp;"[@a"&amp;$1:$1-1&amp;"]"),INDIRECT(GLOBAL_VAR[TABLENAME]&amp;"[@c"&amp;$1:$1-1&amp;"]"))</f>
        <v>0</v>
      </c>
      <c r="Q444" s="33"/>
      <c r="R444" s="33" t="str">
        <f>IF(GLOBAL[[#This Row],[b3]]="","",GLOBAL[[#This Row],[b3]]-GLOBAL[[#This Row],[a3]])</f>
        <v/>
      </c>
      <c r="S444" s="32">
        <f ca="1">SUM(INDIRECT(GLOBAL_VAR[TABLENAME]&amp;"[@a"&amp;$1:$1-1&amp;"]"),INDIRECT(GLOBAL_VAR[TABLENAME]&amp;"[@c"&amp;$1:$1-1&amp;"]"))</f>
        <v>0</v>
      </c>
      <c r="T444" s="33"/>
      <c r="U444" s="33" t="str">
        <f>IF(GLOBAL[[#This Row],[b4]]="","",GLOBAL[[#This Row],[b4]]-GLOBAL[[#This Row],[a4]])</f>
        <v/>
      </c>
      <c r="V444" s="32">
        <f ca="1">SUM(INDIRECT(GLOBAL_VAR[TABLENAME]&amp;"[@a"&amp;$1:$1-1&amp;"]"),INDIRECT(GLOBAL_VAR[TABLENAME]&amp;"[@c"&amp;$1:$1-1&amp;"]"))</f>
        <v>0</v>
      </c>
      <c r="W444" s="31"/>
      <c r="X444" s="31" t="str">
        <f>IF(GLOBAL[[#This Row],[b5]]="","",GLOBAL[[#This Row],[b5]]-GLOBAL[[#This Row],[a5]])</f>
        <v/>
      </c>
      <c r="Y444" s="32">
        <f ca="1">SUM(INDIRECT(GLOBAL_VAR[TABLENAME]&amp;"[@a"&amp;$1:$1-1&amp;"]"),INDIRECT(GLOBAL_VAR[TABLENAME]&amp;"[@c"&amp;$1:$1-1&amp;"]"))</f>
        <v>0</v>
      </c>
      <c r="AA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444" s="31" t="str">
        <f>_xlfn.IFNA(MATCH(GLOBAL[[#This Row],[POINTER]],Table6[NB BM_C_QTY+F],0),"")</f>
        <v/>
      </c>
      <c r="AC444" t="str">
        <f>_xlfn.IFNA(MATCH(GLOBAL[[#This Row],[POINTER]],Table5[CONCAT],0),"")</f>
        <v/>
      </c>
    </row>
    <row r="445" spans="1:29">
      <c r="A445" s="31" t="str">
        <f ca="1">IF(GLOBAL[[#This Row],[TT]]&lt;1,"",ROW()-2)</f>
        <v/>
      </c>
      <c r="B445" s="33" t="s">
        <v>2687</v>
      </c>
      <c r="C445" s="31">
        <v>0</v>
      </c>
      <c r="D445" s="31">
        <v>96</v>
      </c>
      <c r="E445" s="31">
        <f ca="1">IF(GLOBAL[[#This Row],[b12]]="",GLOBAL[[#This Row],[a6]],GLOBAL[[#This Row],[b12]])</f>
        <v>0</v>
      </c>
      <c r="F445" s="32">
        <f>GLOBAL[[#This Row],[AWAL]]</f>
        <v>0</v>
      </c>
      <c r="G445" s="31"/>
      <c r="H445" s="31"/>
      <c r="I445" s="31" t="str">
        <f>IF(GLOBAL[[#This Row],[/MASUK]]="","",SUMIF(Table6[NB BM_C_QTY+F],GLOBAL[POINTER],Table6[C]))</f>
        <v/>
      </c>
      <c r="J445" s="102">
        <f>IF(GLOBAL[[#This Row],[//KELUAR]]="",0,-1*SUMIF(Table5[CONCAT],GLOBAL[POINTER],Table5[3]))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>SUM(F445,L445)</f>
        <v>0</v>
      </c>
      <c r="N445" s="31"/>
      <c r="O445" s="31"/>
      <c r="P445" s="32">
        <f ca="1">SUM(INDIRECT(GLOBAL_VAR[TABLENAME]&amp;"[@a"&amp;$1:$1-1&amp;"]"),INDIRECT(GLOBAL_VAR[TABLENAME]&amp;"[@c"&amp;$1:$1-1&amp;"]"))</f>
        <v>0</v>
      </c>
      <c r="Q445" s="33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0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0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0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445" s="31" t="str">
        <f>_xlfn.IFNA(MATCH(GLOBAL[[#This Row],[POINTER]],Table6[NB BM_C_QTY+F],0),"")</f>
        <v/>
      </c>
      <c r="AC445" t="str">
        <f>_xlfn.IFNA(MATCH(GLOBAL[[#This Row],[POINTER]],Table5[CONCAT],0),"")</f>
        <v/>
      </c>
    </row>
    <row r="446" spans="1:29">
      <c r="A446" s="31" t="str">
        <f ca="1">IF(GLOBAL[[#This Row],[TT]]&lt;1,"",ROW()-2)</f>
        <v/>
      </c>
      <c r="B446" s="33" t="s">
        <v>2574</v>
      </c>
      <c r="C446" s="31">
        <v>0</v>
      </c>
      <c r="D446" s="31" t="s">
        <v>2148</v>
      </c>
      <c r="E446" s="31">
        <f ca="1">IF(GLOBAL[[#This Row],[b12]]="",GLOBAL[[#This Row],[a6]],GLOBAL[[#This Row],[b12]])</f>
        <v>0</v>
      </c>
      <c r="F446" s="32">
        <f>GLOBAL[[#This Row],[AWAL]]</f>
        <v>0</v>
      </c>
      <c r="G446" s="31"/>
      <c r="H446" s="31"/>
      <c r="I446" s="31" t="str">
        <f>IF(GLOBAL[[#This Row],[/MASUK]]="","",SUMIF(Table6[NB BM_C_QTY+F],GLOBAL[POINTER],Table6[C]))</f>
        <v/>
      </c>
      <c r="J446" s="102">
        <f>IF(GLOBAL[[#This Row],[//KELUAR]]="",0,-1*SUMIF(Table5[CONCAT],GLOBAL[POINTER],Table5[3]))</f>
        <v>0</v>
      </c>
      <c r="K446" s="31" t="str">
        <f>IF(GLOBAL[[#This Row],[b1]]="","",GLOBAL[[#This Row],[b1]]-GLOBAL[[#This Row],[a1]]-GLOBAL[[#This Row],[bkeluar1]])</f>
        <v/>
      </c>
      <c r="L446" s="31">
        <f>SUM(GLOBAL[[#This Row],[bmasuk1]:[c1]])</f>
        <v>0</v>
      </c>
      <c r="M446" s="32">
        <f>SUM(F446,L446)</f>
        <v>0</v>
      </c>
      <c r="N446" s="31"/>
      <c r="O446" s="31"/>
      <c r="P446" s="32">
        <f ca="1">SUM(INDIRECT(GLOBAL_VAR[TABLENAME]&amp;"[@a"&amp;$1:$1-1&amp;"]"),INDIRECT(GLOBAL_VAR[TABLENAME]&amp;"[@c"&amp;$1:$1-1&amp;"]"))</f>
        <v>0</v>
      </c>
      <c r="Q446" s="33"/>
      <c r="R446" s="33" t="str">
        <f>IF(GLOBAL[[#This Row],[b3]]="","",GLOBAL[[#This Row],[b3]]-GLOBAL[[#This Row],[a3]])</f>
        <v/>
      </c>
      <c r="S446" s="32">
        <f ca="1">SUM(INDIRECT(GLOBAL_VAR[TABLENAME]&amp;"[@a"&amp;$1:$1-1&amp;"]"),INDIRECT(GLOBAL_VAR[TABLENAME]&amp;"[@c"&amp;$1:$1-1&amp;"]"))</f>
        <v>0</v>
      </c>
      <c r="T446" s="33"/>
      <c r="U446" s="33" t="str">
        <f>IF(GLOBAL[[#This Row],[b4]]="","",GLOBAL[[#This Row],[b4]]-GLOBAL[[#This Row],[a4]])</f>
        <v/>
      </c>
      <c r="V446" s="32">
        <f ca="1">SUM(INDIRECT(GLOBAL_VAR[TABLENAME]&amp;"[@a"&amp;$1:$1-1&amp;"]"),INDIRECT(GLOBAL_VAR[TABLENAME]&amp;"[@c"&amp;$1:$1-1&amp;"]"))</f>
        <v>0</v>
      </c>
      <c r="W446" s="31"/>
      <c r="X446" s="31" t="str">
        <f>IF(GLOBAL[[#This Row],[b5]]="","",GLOBAL[[#This Row],[b5]]-GLOBAL[[#This Row],[a5]])</f>
        <v/>
      </c>
      <c r="Y446" s="32">
        <f ca="1">SUM(INDIRECT(GLOBAL_VAR[TABLENAME]&amp;"[@a"&amp;$1:$1-1&amp;"]"),INDIRECT(GLOBAL_VAR[TABLENAME]&amp;"[@c"&amp;$1:$1-1&amp;"]"))</f>
        <v>0</v>
      </c>
      <c r="AA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446" s="31" t="str">
        <f>_xlfn.IFNA(MATCH(GLOBAL[[#This Row],[POINTER]],Table6[NB BM_C_QTY+F],0),"")</f>
        <v/>
      </c>
      <c r="AC446" t="str">
        <f>_xlfn.IFNA(MATCH(GLOBAL[[#This Row],[POINTER]],Table5[CONCAT],0),"")</f>
        <v/>
      </c>
    </row>
    <row r="447" spans="1:29">
      <c r="A447" s="31" t="str">
        <f ca="1">IF(GLOBAL[[#This Row],[TT]]&lt;1,"",ROW()-2)</f>
        <v/>
      </c>
      <c r="B447" s="33" t="s">
        <v>1977</v>
      </c>
      <c r="C447" s="31">
        <v>0</v>
      </c>
      <c r="D447" s="31" t="s">
        <v>2148</v>
      </c>
      <c r="E447" s="31">
        <f ca="1">IF(GLOBAL[[#This Row],[b12]]="",GLOBAL[[#This Row],[a6]],GLOBAL[[#This Row],[b12]])</f>
        <v>0</v>
      </c>
      <c r="F447" s="32">
        <f>GLOBAL[[#This Row],[AWAL]]</f>
        <v>0</v>
      </c>
      <c r="G447" s="31"/>
      <c r="H447" s="31"/>
      <c r="I447" s="31" t="str">
        <f>IF(GLOBAL[[#This Row],[/MASUK]]="","",SUMIF(Table6[NB BM_C_QTY+F],GLOBAL[POINTER],Table6[C]))</f>
        <v/>
      </c>
      <c r="J447" s="102">
        <f>IF(GLOBAL[[#This Row],[//KELUAR]]="",0,-1*SUMIF(Table5[CONCAT],GLOBAL[POINTER],Table5[3]))</f>
        <v>0</v>
      </c>
      <c r="K447" s="31" t="str">
        <f>IF(GLOBAL[[#This Row],[b1]]="","",GLOBAL[[#This Row],[b1]]-GLOBAL[[#This Row],[a1]]-GLOBAL[[#This Row],[bkeluar1]])</f>
        <v/>
      </c>
      <c r="L447" s="31">
        <f>SUM(GLOBAL[[#This Row],[bmasuk1]:[c1]])</f>
        <v>0</v>
      </c>
      <c r="M447" s="32">
        <f>SUM(F447,L447)</f>
        <v>0</v>
      </c>
      <c r="N447" s="31"/>
      <c r="O447" s="31"/>
      <c r="P447" s="32">
        <f ca="1">SUM(INDIRECT(GLOBAL_VAR[TABLENAME]&amp;"[@a"&amp;$1:$1-1&amp;"]"),INDIRECT(GLOBAL_VAR[TABLENAME]&amp;"[@c"&amp;$1:$1-1&amp;"]"))</f>
        <v>0</v>
      </c>
      <c r="Q447" s="33"/>
      <c r="R447" s="33" t="str">
        <f>IF(GLOBAL[[#This Row],[b3]]="","",GLOBAL[[#This Row],[b3]]-GLOBAL[[#This Row],[a3]])</f>
        <v/>
      </c>
      <c r="S447" s="32">
        <f ca="1">SUM(INDIRECT(GLOBAL_VAR[TABLENAME]&amp;"[@a"&amp;$1:$1-1&amp;"]"),INDIRECT(GLOBAL_VAR[TABLENAME]&amp;"[@c"&amp;$1:$1-1&amp;"]"))</f>
        <v>0</v>
      </c>
      <c r="T447" s="33"/>
      <c r="U447" s="33" t="str">
        <f>IF(GLOBAL[[#This Row],[b4]]="","",GLOBAL[[#This Row],[b4]]-GLOBAL[[#This Row],[a4]])</f>
        <v/>
      </c>
      <c r="V447" s="32">
        <f ca="1">SUM(INDIRECT(GLOBAL_VAR[TABLENAME]&amp;"[@a"&amp;$1:$1-1&amp;"]"),INDIRECT(GLOBAL_VAR[TABLENAME]&amp;"[@c"&amp;$1:$1-1&amp;"]"))</f>
        <v>0</v>
      </c>
      <c r="W447" s="31"/>
      <c r="X447" s="31" t="str">
        <f>IF(GLOBAL[[#This Row],[b5]]="","",GLOBAL[[#This Row],[b5]]-GLOBAL[[#This Row],[a5]])</f>
        <v/>
      </c>
      <c r="Y447" s="32">
        <f ca="1">SUM(INDIRECT(GLOBAL_VAR[TABLENAME]&amp;"[@a"&amp;$1:$1-1&amp;"]"),INDIRECT(GLOBAL_VAR[TABLENAME]&amp;"[@c"&amp;$1:$1-1&amp;"]"))</f>
        <v>0</v>
      </c>
      <c r="AA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447" s="31" t="str">
        <f>_xlfn.IFNA(MATCH(GLOBAL[[#This Row],[POINTER]],Table6[NB BM_C_QTY+F],0),"")</f>
        <v/>
      </c>
      <c r="AC447" t="str">
        <f>_xlfn.IFNA(MATCH(GLOBAL[[#This Row],[POINTER]],Table5[CONCAT],0),"")</f>
        <v/>
      </c>
    </row>
    <row r="448" spans="1:29">
      <c r="A448" s="31" t="str">
        <f ca="1">IF(GLOBAL[[#This Row],[TT]]&lt;1,"",ROW()-2)</f>
        <v/>
      </c>
      <c r="B448" s="33" t="s">
        <v>2272</v>
      </c>
      <c r="C448" s="31">
        <v>0</v>
      </c>
      <c r="D448" s="31" t="s">
        <v>2042</v>
      </c>
      <c r="E448" s="31">
        <f ca="1">IF(GLOBAL[[#This Row],[b12]]="",GLOBAL[[#This Row],[a6]],GLOBAL[[#This Row],[b12]])</f>
        <v>0</v>
      </c>
      <c r="F448" s="32">
        <f>GLOBAL[[#This Row],[AWAL]]</f>
        <v>0</v>
      </c>
      <c r="G448" s="31"/>
      <c r="H448" s="31"/>
      <c r="I448" s="31" t="str">
        <f>IF(GLOBAL[[#This Row],[/MASUK]]="","",SUMIF(Table6[NB BM_C_QTY+F],GLOBAL[POINTER],Table6[C]))</f>
        <v/>
      </c>
      <c r="J448" s="102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>SUM(F448,L448)</f>
        <v>0</v>
      </c>
      <c r="N448" s="31"/>
      <c r="O448" s="31"/>
      <c r="P448" s="32">
        <f ca="1">SUM(INDIRECT(GLOBAL_VAR[TABLENAME]&amp;"[@a"&amp;$1:$1-1&amp;"]"),INDIRECT(GLOBAL_VAR[TABLENAME]&amp;"[@c"&amp;$1:$1-1&amp;"]"))</f>
        <v>0</v>
      </c>
      <c r="Q448" s="33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0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0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0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30">
      <c r="A449" s="31" t="str">
        <f ca="1">IF(GLOBAL[[#This Row],[TT]]&lt;1,"",ROW()-2)</f>
        <v/>
      </c>
      <c r="B449" s="33" t="s">
        <v>2273</v>
      </c>
      <c r="C449" s="31">
        <v>0</v>
      </c>
      <c r="D449" s="31" t="s">
        <v>2042</v>
      </c>
      <c r="E449" s="31">
        <f ca="1">IF(GLOBAL[[#This Row],[b12]]="",GLOBAL[[#This Row],[a6]],GLOBAL[[#This Row],[b12]])</f>
        <v>0</v>
      </c>
      <c r="F449" s="32">
        <f>GLOBAL[[#This Row],[AWAL]]</f>
        <v>0</v>
      </c>
      <c r="G449" s="31"/>
      <c r="H449" s="31"/>
      <c r="I449" s="31" t="str">
        <f>IF(GLOBAL[[#This Row],[/MASUK]]="","",SUMIF(Table6[NB BM_C_QTY+F],GLOBAL[POINTER],Table6[C]))</f>
        <v/>
      </c>
      <c r="J449" s="102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>SUM(F449,L449)</f>
        <v>0</v>
      </c>
      <c r="N449" s="31"/>
      <c r="O449" s="31"/>
      <c r="P449" s="32">
        <f ca="1">SUM(INDIRECT(GLOBAL_VAR[TABLENAME]&amp;"[@a"&amp;$1:$1-1&amp;"]"),INDIRECT(GLOBAL_VAR[TABLENAME]&amp;"[@c"&amp;$1:$1-1&amp;"]"))</f>
        <v>0</v>
      </c>
      <c r="Q449" s="33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0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0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0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30">
      <c r="A450" s="31" t="str">
        <f ca="1">IF(GLOBAL[[#This Row],[TT]]&lt;1,"",ROW()-2)</f>
        <v/>
      </c>
      <c r="B450" s="33" t="s">
        <v>2274</v>
      </c>
      <c r="C450" s="31">
        <v>0</v>
      </c>
      <c r="D450" s="31" t="s">
        <v>2042</v>
      </c>
      <c r="E450" s="31">
        <f ca="1">IF(GLOBAL[[#This Row],[b12]]="",GLOBAL[[#This Row],[a6]],GLOBAL[[#This Row],[b12]])</f>
        <v>0</v>
      </c>
      <c r="F450" s="32">
        <f>GLOBAL[[#This Row],[AWAL]]</f>
        <v>0</v>
      </c>
      <c r="G450" s="31"/>
      <c r="H450" s="31"/>
      <c r="I450" s="31" t="str">
        <f>IF(GLOBAL[[#This Row],[/MASUK]]="","",SUMIF(Table6[NB BM_C_QTY+F],GLOBAL[POINTER],Table6[C]))</f>
        <v/>
      </c>
      <c r="J450" s="102">
        <f>IF(GLOBAL[[#This Row],[//KELUAR]]="",0,-1*SUMIF(Table5[CONCAT],GLOBAL[POINTER],Table5[3]))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>SUM(F450,L450)</f>
        <v>0</v>
      </c>
      <c r="N450" s="31"/>
      <c r="O450" s="31"/>
      <c r="P450" s="32">
        <f ca="1">SUM(INDIRECT(GLOBAL_VAR[TABLENAME]&amp;"[@a"&amp;$1:$1-1&amp;"]"),INDIRECT(GLOBAL_VAR[TABLENAME]&amp;"[@c"&amp;$1:$1-1&amp;"]"))</f>
        <v>0</v>
      </c>
      <c r="Q450" s="33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0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0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0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450" s="31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30">
      <c r="A451" s="31" t="str">
        <f ca="1">IF(GLOBAL[[#This Row],[TT]]&lt;1,"",ROW()-2)</f>
        <v/>
      </c>
      <c r="B451" s="33" t="s">
        <v>2275</v>
      </c>
      <c r="C451" s="31">
        <v>0</v>
      </c>
      <c r="D451" s="31" t="s">
        <v>2042</v>
      </c>
      <c r="E451" s="31">
        <f ca="1">IF(GLOBAL[[#This Row],[b12]]="",GLOBAL[[#This Row],[a6]],GLOBAL[[#This Row],[b12]])</f>
        <v>0</v>
      </c>
      <c r="F451" s="32">
        <f>GLOBAL[[#This Row],[AWAL]]</f>
        <v>0</v>
      </c>
      <c r="G451" s="31"/>
      <c r="H451" s="31"/>
      <c r="I451" s="31" t="str">
        <f>IF(GLOBAL[[#This Row],[/MASUK]]="","",SUMIF(Table6[NB BM_C_QTY+F],GLOBAL[POINTER],Table6[C]))</f>
        <v/>
      </c>
      <c r="J451" s="102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>SUM(F451,L451)</f>
        <v>0</v>
      </c>
      <c r="N451" s="31"/>
      <c r="O451" s="31"/>
      <c r="P451" s="32">
        <f ca="1">SUM(INDIRECT(GLOBAL_VAR[TABLENAME]&amp;"[@a"&amp;$1:$1-1&amp;"]"),INDIRECT(GLOBAL_VAR[TABLENAME]&amp;"[@c"&amp;$1:$1-1&amp;"]"))</f>
        <v>0</v>
      </c>
      <c r="Q451" s="33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0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0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0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30">
      <c r="A452" s="31" t="str">
        <f ca="1">IF(GLOBAL[[#This Row],[TT]]&lt;1,"",ROW()-2)</f>
        <v/>
      </c>
      <c r="B452" s="33" t="s">
        <v>2684</v>
      </c>
      <c r="C452" s="31">
        <v>0</v>
      </c>
      <c r="D452" s="31">
        <v>96</v>
      </c>
      <c r="E452" s="31">
        <f ca="1">IF(GLOBAL[[#This Row],[b12]]="",GLOBAL[[#This Row],[a6]],GLOBAL[[#This Row],[b12]])</f>
        <v>0</v>
      </c>
      <c r="F452" s="32">
        <f>GLOBAL[[#This Row],[AWAL]]</f>
        <v>0</v>
      </c>
      <c r="G452" s="31"/>
      <c r="H452" s="31"/>
      <c r="I452" s="31" t="str">
        <f>IF(GLOBAL[[#This Row],[/MASUK]]="","",SUMIF(Table6[NB BM_C_QTY+F],GLOBAL[POINTER],Table6[C]))</f>
        <v/>
      </c>
      <c r="J452" s="102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>SUM(F452,L452)</f>
        <v>0</v>
      </c>
      <c r="N452" s="31"/>
      <c r="O452" s="31"/>
      <c r="P452" s="32">
        <f ca="1">SUM(INDIRECT(GLOBAL_VAR[TABLENAME]&amp;"[@a"&amp;$1:$1-1&amp;"]"),INDIRECT(GLOBAL_VAR[TABLENAME]&amp;"[@c"&amp;$1:$1-1&amp;"]"))</f>
        <v>0</v>
      </c>
      <c r="Q452" s="33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0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0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0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  <c r="AD452" s="71"/>
    </row>
    <row r="453" spans="1:30">
      <c r="A453" s="31" t="str">
        <f ca="1">IF(GLOBAL[[#This Row],[TT]]&lt;1,"",ROW()-2)</f>
        <v/>
      </c>
      <c r="B453" s="33" t="s">
        <v>2685</v>
      </c>
      <c r="C453" s="31">
        <v>0</v>
      </c>
      <c r="D453" s="31" t="s">
        <v>2042</v>
      </c>
      <c r="E453" s="31">
        <f ca="1">IF(GLOBAL[[#This Row],[b12]]="",GLOBAL[[#This Row],[a6]],GLOBAL[[#This Row],[b12]])</f>
        <v>0</v>
      </c>
      <c r="F453" s="32">
        <f>GLOBAL[[#This Row],[AWAL]]</f>
        <v>0</v>
      </c>
      <c r="G453" s="31"/>
      <c r="H453" s="31"/>
      <c r="I453" s="31" t="str">
        <f>IF(GLOBAL[[#This Row],[/MASUK]]="","",SUMIF(Table6[NB BM_C_QTY+F],GLOBAL[POINTER],Table6[C]))</f>
        <v/>
      </c>
      <c r="J453" s="102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>SUM(F453,L453)</f>
        <v>0</v>
      </c>
      <c r="N453" s="31"/>
      <c r="O453" s="31"/>
      <c r="P453" s="32">
        <f ca="1">SUM(INDIRECT(GLOBAL_VAR[TABLENAME]&amp;"[@a"&amp;$1:$1-1&amp;"]"),INDIRECT(GLOBAL_VAR[TABLENAME]&amp;"[@c"&amp;$1:$1-1&amp;"]"))</f>
        <v>0</v>
      </c>
      <c r="Q453" s="33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0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0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0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  <c r="AD453" s="72"/>
    </row>
    <row r="454" spans="1:30">
      <c r="A454" s="31" t="str">
        <f ca="1">IF(GLOBAL[[#This Row],[TT]]&lt;1,"",ROW()-2)</f>
        <v/>
      </c>
      <c r="B454" s="33" t="s">
        <v>2617</v>
      </c>
      <c r="C454" s="31">
        <v>0</v>
      </c>
      <c r="D454" s="31">
        <v>96</v>
      </c>
      <c r="E454" s="31">
        <f ca="1">IF(GLOBAL[[#This Row],[b12]]="",GLOBAL[[#This Row],[a6]],GLOBAL[[#This Row],[b12]])</f>
        <v>0</v>
      </c>
      <c r="F454" s="32">
        <f>GLOBAL[[#This Row],[AWAL]]</f>
        <v>0</v>
      </c>
      <c r="G454" s="31"/>
      <c r="H454" s="31"/>
      <c r="I454" s="31" t="str">
        <f>IF(GLOBAL[[#This Row],[/MASUK]]="","",SUMIF(Table6[NB BM_C_QTY+F],GLOBAL[POINTER],Table6[C]))</f>
        <v/>
      </c>
      <c r="J454" s="102">
        <f>IF(GLOBAL[[#This Row],[//KELUAR]]="",0,-1*SUMIF(Table5[CONCAT],GLOBAL[POINTER],Table5[3]))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>SUM(F454,L454)</f>
        <v>0</v>
      </c>
      <c r="N454" s="31"/>
      <c r="O454" s="31"/>
      <c r="P454" s="32">
        <f ca="1">SUM(INDIRECT(GLOBAL_VAR[TABLENAME]&amp;"[@a"&amp;$1:$1-1&amp;"]"),INDIRECT(GLOBAL_VAR[TABLENAME]&amp;"[@c"&amp;$1:$1-1&amp;"]"))</f>
        <v>0</v>
      </c>
      <c r="Q454" s="33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0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0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0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454" s="31" t="str">
        <f>_xlfn.IFNA(MATCH(GLOBAL[[#This Row],[POINTER]],Table6[NB BM_C_QTY+F],0),"")</f>
        <v/>
      </c>
      <c r="AC454" t="str">
        <f>_xlfn.IFNA(MATCH(GLOBAL[[#This Row],[POINTER]],Table5[CONCAT],0),"")</f>
        <v/>
      </c>
      <c r="AD454" s="71"/>
    </row>
    <row r="455" spans="1:30">
      <c r="A455" s="31" t="str">
        <f ca="1">IF(GLOBAL[[#This Row],[TT]]&lt;1,"",ROW()-2)</f>
        <v/>
      </c>
      <c r="B455" s="33" t="s">
        <v>2389</v>
      </c>
      <c r="C455" s="31">
        <v>0</v>
      </c>
      <c r="D455" s="31" t="s">
        <v>2042</v>
      </c>
      <c r="E455" s="31">
        <f ca="1">IF(GLOBAL[[#This Row],[b12]]="",GLOBAL[[#This Row],[a6]],GLOBAL[[#This Row],[b12]])</f>
        <v>0</v>
      </c>
      <c r="F455" s="32">
        <f>GLOBAL[[#This Row],[AWAL]]</f>
        <v>0</v>
      </c>
      <c r="G455" s="31"/>
      <c r="H455" s="31"/>
      <c r="I455" s="31" t="str">
        <f>IF(GLOBAL[[#This Row],[/MASUK]]="","",SUMIF(Table6[NB BM_C_QTY+F],GLOBAL[POINTER],Table6[C]))</f>
        <v/>
      </c>
      <c r="J455" s="102">
        <f>IF(GLOBAL[[#This Row],[//KELUAR]]="",0,-1*SUMIF(Table5[CONCAT],GLOBAL[POINTER],Table5[3]))</f>
        <v>0</v>
      </c>
      <c r="K455" s="31" t="str">
        <f>IF(GLOBAL[[#This Row],[b1]]="","",GLOBAL[[#This Row],[b1]]-GLOBAL[[#This Row],[a1]]-GLOBAL[[#This Row],[bkeluar1]])</f>
        <v/>
      </c>
      <c r="L455" s="31">
        <f>SUM(GLOBAL[[#This Row],[bmasuk1]:[c1]])</f>
        <v>0</v>
      </c>
      <c r="M455" s="32">
        <f>SUM(F455,L455)</f>
        <v>0</v>
      </c>
      <c r="N455" s="31"/>
      <c r="O455" s="31"/>
      <c r="P455" s="32">
        <f ca="1">SUM(INDIRECT(GLOBAL_VAR[TABLENAME]&amp;"[@a"&amp;$1:$1-1&amp;"]"),INDIRECT(GLOBAL_VAR[TABLENAME]&amp;"[@c"&amp;$1:$1-1&amp;"]"))</f>
        <v>0</v>
      </c>
      <c r="Q455" s="33"/>
      <c r="R455" s="33" t="str">
        <f>IF(GLOBAL[[#This Row],[b3]]="","",GLOBAL[[#This Row],[b3]]-GLOBAL[[#This Row],[a3]])</f>
        <v/>
      </c>
      <c r="S455" s="32">
        <f ca="1">SUM(INDIRECT(GLOBAL_VAR[TABLENAME]&amp;"[@a"&amp;$1:$1-1&amp;"]"),INDIRECT(GLOBAL_VAR[TABLENAME]&amp;"[@c"&amp;$1:$1-1&amp;"]"))</f>
        <v>0</v>
      </c>
      <c r="T455" s="33"/>
      <c r="U455" s="33" t="str">
        <f>IF(GLOBAL[[#This Row],[b4]]="","",GLOBAL[[#This Row],[b4]]-GLOBAL[[#This Row],[a4]])</f>
        <v/>
      </c>
      <c r="V455" s="32">
        <f ca="1">SUM(INDIRECT(GLOBAL_VAR[TABLENAME]&amp;"[@a"&amp;$1:$1-1&amp;"]"),INDIRECT(GLOBAL_VAR[TABLENAME]&amp;"[@c"&amp;$1:$1-1&amp;"]"))</f>
        <v>0</v>
      </c>
      <c r="W455" s="31"/>
      <c r="X455" s="31" t="str">
        <f>IF(GLOBAL[[#This Row],[b5]]="","",GLOBAL[[#This Row],[b5]]-GLOBAL[[#This Row],[a5]])</f>
        <v/>
      </c>
      <c r="Y455" s="32">
        <f ca="1">SUM(INDIRECT(GLOBAL_VAR[TABLENAME]&amp;"[@a"&amp;$1:$1-1&amp;"]"),INDIRECT(GLOBAL_VAR[TABLENAME]&amp;"[@c"&amp;$1:$1-1&amp;"]"))</f>
        <v>0</v>
      </c>
      <c r="AA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455" s="31" t="str">
        <f>_xlfn.IFNA(MATCH(GLOBAL[[#This Row],[POINTER]],Table6[NB BM_C_QTY+F],0),"")</f>
        <v/>
      </c>
      <c r="AC455" t="str">
        <f>_xlfn.IFNA(MATCH(GLOBAL[[#This Row],[POINTER]],Table5[CONCAT],0),"")</f>
        <v/>
      </c>
    </row>
    <row r="456" spans="1:30">
      <c r="A456" s="31" t="str">
        <f ca="1">IF(GLOBAL[[#This Row],[TT]]&lt;1,"",ROW()-2)</f>
        <v/>
      </c>
      <c r="B456" s="33" t="s">
        <v>2683</v>
      </c>
      <c r="C456" s="31">
        <v>0</v>
      </c>
      <c r="D456" s="31">
        <v>96</v>
      </c>
      <c r="E456" s="31">
        <f ca="1">IF(GLOBAL[[#This Row],[b12]]="",GLOBAL[[#This Row],[a6]],GLOBAL[[#This Row],[b12]])</f>
        <v>0</v>
      </c>
      <c r="F456" s="32">
        <f>GLOBAL[[#This Row],[AWAL]]</f>
        <v>0</v>
      </c>
      <c r="G456" s="31"/>
      <c r="H456" s="31"/>
      <c r="I456" s="31" t="str">
        <f>IF(GLOBAL[[#This Row],[/MASUK]]="","",SUMIF(Table6[NB BM_C_QTY+F],GLOBAL[POINTER],Table6[C]))</f>
        <v/>
      </c>
      <c r="J456" s="102">
        <f>IF(GLOBAL[[#This Row],[//KELUAR]]="",0,-1*SUMIF(Table5[CONCAT],GLOBAL[POINTER],Table5[3]))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>SUM(F456,L456)</f>
        <v>0</v>
      </c>
      <c r="N456" s="31"/>
      <c r="O456" s="31"/>
      <c r="P456" s="32">
        <f ca="1">SUM(INDIRECT(GLOBAL_VAR[TABLENAME]&amp;"[@a"&amp;$1:$1-1&amp;"]"),INDIRECT(GLOBAL_VAR[TABLENAME]&amp;"[@c"&amp;$1:$1-1&amp;"]"))</f>
        <v>0</v>
      </c>
      <c r="Q456" s="33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0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0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0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456" s="31" t="str">
        <f>_xlfn.IFNA(MATCH(GLOBAL[[#This Row],[POINTER]],Table6[NB BM_C_QTY+F],0),"")</f>
        <v/>
      </c>
      <c r="AC456" t="str">
        <f>_xlfn.IFNA(MATCH(GLOBAL[[#This Row],[POINTER]],Table5[CONCAT],0),"")</f>
        <v/>
      </c>
      <c r="AD456" s="72"/>
    </row>
    <row r="457" spans="1:30">
      <c r="A457" s="39">
        <f ca="1">IF(GLOBAL[[#This Row],[TT]]&lt;1,"",ROW()-2)</f>
        <v>455</v>
      </c>
      <c r="B457" s="33" t="s">
        <v>4522</v>
      </c>
      <c r="C457" s="31">
        <v>1</v>
      </c>
      <c r="D457" s="31" t="s">
        <v>2103</v>
      </c>
      <c r="E457" s="39">
        <f ca="1">IF(GLOBAL[[#This Row],[b12]]="",GLOBAL[[#This Row],[a6]],GLOBAL[[#This Row],[b12]])</f>
        <v>1</v>
      </c>
      <c r="F457" s="40">
        <f>GLOBAL[[#This Row],[AWAL]]</f>
        <v>1</v>
      </c>
      <c r="G457" s="31"/>
      <c r="H457" s="31"/>
      <c r="I457" s="31" t="str">
        <f>IF(GLOBAL[[#This Row],[/MASUK]]="","",SUMIF(Table6[NB BM_C_QTY+F],GLOBAL[POINTER],Table6[C]))</f>
        <v/>
      </c>
      <c r="J457" s="102">
        <f>IF(GLOBAL[[#This Row],[//KELUAR]]="",0,-1*SUMIF(Table5[CONCAT],GLOBAL[POINTER],Table5[3]))</f>
        <v>0</v>
      </c>
      <c r="K457" s="39" t="str">
        <f>IF(GLOBAL[[#This Row],[b1]]="","",GLOBAL[[#This Row],[b1]]-GLOBAL[[#This Row],[a1]]-GLOBAL[[#This Row],[bkeluar1]])</f>
        <v/>
      </c>
      <c r="L457" s="39">
        <f>SUM(GLOBAL[[#This Row],[bmasuk1]:[c1]])</f>
        <v>0</v>
      </c>
      <c r="M457" s="40">
        <f>SUM(F457,L457)</f>
        <v>1</v>
      </c>
      <c r="N457" s="31"/>
      <c r="O457" s="39"/>
      <c r="P457" s="40">
        <f ca="1">SUM(INDIRECT(GLOBAL_VAR[TABLENAME]&amp;"[@a"&amp;$1:$1-1&amp;"]"),INDIRECT(GLOBAL_VAR[TABLENAME]&amp;"[@c"&amp;$1:$1-1&amp;"]"))</f>
        <v>1</v>
      </c>
      <c r="Q457" s="33"/>
      <c r="R457" s="41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1</v>
      </c>
      <c r="T457" s="33"/>
      <c r="U457" s="41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1</v>
      </c>
      <c r="W457" s="31"/>
      <c r="X457" s="39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1</v>
      </c>
      <c r="Z457" s="29"/>
      <c r="AA45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457" s="39" t="str">
        <f>_xlfn.IFNA(MATCH(GLOBAL[[#This Row],[POINTER]],Table6[NB BM_C_QTY+F],0),"")</f>
        <v/>
      </c>
      <c r="AC457" s="72" t="str">
        <f>_xlfn.IFNA(MATCH(GLOBAL[[#This Row],[POINTER]],Table5[CONCAT],0),"")</f>
        <v/>
      </c>
    </row>
    <row r="458" spans="1:30">
      <c r="A458" s="31" t="str">
        <f ca="1">IF(GLOBAL[[#This Row],[TT]]&lt;1,"",ROW()-2)</f>
        <v/>
      </c>
      <c r="B458" s="33" t="s">
        <v>2615</v>
      </c>
      <c r="C458" s="31">
        <v>0</v>
      </c>
      <c r="D458" s="31">
        <v>72</v>
      </c>
      <c r="E458" s="31">
        <f ca="1">IF(GLOBAL[[#This Row],[b12]]="",GLOBAL[[#This Row],[a6]],GLOBAL[[#This Row],[b12]])</f>
        <v>0</v>
      </c>
      <c r="F458" s="32">
        <f>GLOBAL[[#This Row],[AWAL]]</f>
        <v>0</v>
      </c>
      <c r="G458" s="31"/>
      <c r="H458" s="31"/>
      <c r="I458" s="31" t="str">
        <f>IF(GLOBAL[[#This Row],[/MASUK]]="","",SUMIF(Table6[NB BM_C_QTY+F],GLOBAL[POINTER],Table6[C]))</f>
        <v/>
      </c>
      <c r="J458" s="102">
        <f>IF(GLOBAL[[#This Row],[//KELUAR]]="",0,-1*SUMIF(Table5[CONCAT],GLOBAL[POINTER],Table5[3]))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>SUM(F458,L458)</f>
        <v>0</v>
      </c>
      <c r="N458" s="31"/>
      <c r="O458" s="31"/>
      <c r="P458" s="32">
        <f ca="1">SUM(INDIRECT(GLOBAL_VAR[TABLENAME]&amp;"[@a"&amp;$1:$1-1&amp;"]"),INDIRECT(GLOBAL_VAR[TABLENAME]&amp;"[@c"&amp;$1:$1-1&amp;"]"))</f>
        <v>0</v>
      </c>
      <c r="Q458" s="33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0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0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0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458" s="31" t="str">
        <f>_xlfn.IFNA(MATCH(GLOBAL[[#This Row],[POINTER]],Table6[NB BM_C_QTY+F],0),"")</f>
        <v/>
      </c>
      <c r="AC458" t="str">
        <f>_xlfn.IFNA(MATCH(GLOBAL[[#This Row],[POINTER]],Table5[CONCAT],0),"")</f>
        <v/>
      </c>
    </row>
    <row r="459" spans="1:30">
      <c r="A459" s="31" t="str">
        <f ca="1">IF(GLOBAL[[#This Row],[TT]]&lt;1,"",ROW()-2)</f>
        <v/>
      </c>
      <c r="B459" s="33" t="s">
        <v>2120</v>
      </c>
      <c r="C459" s="31">
        <v>0</v>
      </c>
      <c r="D459" s="31">
        <v>72</v>
      </c>
      <c r="E459" s="31">
        <f ca="1">IF(GLOBAL[[#This Row],[b12]]="",GLOBAL[[#This Row],[a6]],GLOBAL[[#This Row],[b12]])</f>
        <v>0</v>
      </c>
      <c r="F459" s="32">
        <f>GLOBAL[[#This Row],[AWAL]]</f>
        <v>0</v>
      </c>
      <c r="G459" s="31"/>
      <c r="H459" s="31"/>
      <c r="I459" s="31" t="str">
        <f>IF(GLOBAL[[#This Row],[/MASUK]]="","",SUMIF(Table6[NB BM_C_QTY+F],GLOBAL[POINTER],Table6[C]))</f>
        <v/>
      </c>
      <c r="J459" s="102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>SUM(F459,L459)</f>
        <v>0</v>
      </c>
      <c r="N459" s="31"/>
      <c r="O459" s="31"/>
      <c r="P459" s="32">
        <f ca="1">SUM(INDIRECT(GLOBAL_VAR[TABLENAME]&amp;"[@a"&amp;$1:$1-1&amp;"]"),INDIRECT(GLOBAL_VAR[TABLENAME]&amp;"[@c"&amp;$1:$1-1&amp;"]"))</f>
        <v>0</v>
      </c>
      <c r="Q459" s="33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0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0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0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  <c r="AD459" s="71"/>
    </row>
    <row r="460" spans="1:30">
      <c r="A460" s="31" t="str">
        <f ca="1">IF(GLOBAL[[#This Row],[TT]]&lt;1,"",ROW()-2)</f>
        <v/>
      </c>
      <c r="B460" s="33" t="s">
        <v>2121</v>
      </c>
      <c r="C460" s="31">
        <v>0</v>
      </c>
      <c r="D460" s="31">
        <v>72</v>
      </c>
      <c r="E460" s="31">
        <f ca="1">IF(GLOBAL[[#This Row],[b12]]="",GLOBAL[[#This Row],[a6]],GLOBAL[[#This Row],[b12]])</f>
        <v>0</v>
      </c>
      <c r="F460" s="32">
        <f>GLOBAL[[#This Row],[AWAL]]</f>
        <v>0</v>
      </c>
      <c r="G460" s="31"/>
      <c r="H460" s="31"/>
      <c r="I460" s="31" t="str">
        <f>IF(GLOBAL[[#This Row],[/MASUK]]="","",SUMIF(Table6[NB BM_C_QTY+F],GLOBAL[POINTER],Table6[C]))</f>
        <v/>
      </c>
      <c r="J460" s="102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>SUM(F460,L460)</f>
        <v>0</v>
      </c>
      <c r="N460" s="31"/>
      <c r="O460" s="31"/>
      <c r="P460" s="32">
        <f ca="1">SUM(INDIRECT(GLOBAL_VAR[TABLENAME]&amp;"[@a"&amp;$1:$1-1&amp;"]"),INDIRECT(GLOBAL_VAR[TABLENAME]&amp;"[@c"&amp;$1:$1-1&amp;"]"))</f>
        <v>0</v>
      </c>
      <c r="Q460" s="33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</row>
    <row r="461" spans="1:30">
      <c r="A461" s="81" t="str">
        <f ca="1">IF(GLOBAL[[#This Row],[TT]]&lt;1,"",ROW()-2)</f>
        <v/>
      </c>
      <c r="B461" s="33" t="s">
        <v>5194</v>
      </c>
      <c r="C461" s="31">
        <v>1</v>
      </c>
      <c r="D461" s="31" t="s">
        <v>2042</v>
      </c>
      <c r="E461" s="39">
        <f ca="1">IF(GLOBAL[[#This Row],[b12]]="",GLOBAL[[#This Row],[a6]],GLOBAL[[#This Row],[b12]])</f>
        <v>0</v>
      </c>
      <c r="F461" s="40">
        <f>GLOBAL[[#This Row],[AWAL]]</f>
        <v>1</v>
      </c>
      <c r="G461" s="31"/>
      <c r="H461" s="31"/>
      <c r="I461" s="31" t="str">
        <f>IF(GLOBAL[[#This Row],[/MASUK]]="","",SUMIF(Table6[NB BM_C_QTY+F],GLOBAL[POINTER],Table6[C]))</f>
        <v/>
      </c>
      <c r="J461" s="102">
        <f>IF(GLOBAL[[#This Row],[//KELUAR]]="",0,-1*SUMIF(Table5[CONCAT],GLOBAL[POINTER],Table5[3]))</f>
        <v>-1</v>
      </c>
      <c r="K461" s="39" t="str">
        <f>IF(GLOBAL[[#This Row],[b1]]="","",GLOBAL[[#This Row],[b1]]-GLOBAL[[#This Row],[a1]]-GLOBAL[[#This Row],[bkeluar1]])</f>
        <v/>
      </c>
      <c r="L461" s="39">
        <f>SUM(GLOBAL[[#This Row],[bmasuk1]:[c1]])</f>
        <v>-1</v>
      </c>
      <c r="M461" s="40">
        <f>SUM(F461,L461)</f>
        <v>0</v>
      </c>
      <c r="N461" s="31"/>
      <c r="O461" s="39"/>
      <c r="P461" s="40">
        <f ca="1">SUM(INDIRECT(GLOBAL_VAR[TABLENAME]&amp;"[@a"&amp;$1:$1-1&amp;"]"),INDIRECT(GLOBAL_VAR[TABLENAME]&amp;"[@c"&amp;$1:$1-1&amp;"]"))</f>
        <v>0</v>
      </c>
      <c r="Q461" s="33"/>
      <c r="R461" s="41" t="str">
        <f>IF(GLOBAL[[#This Row],[b3]]="","",GLOBAL[[#This Row],[b3]]-GLOBAL[[#This Row],[a3]])</f>
        <v/>
      </c>
      <c r="S461" s="40">
        <f ca="1">SUM(INDIRECT(GLOBAL_VAR[TABLENAME]&amp;"[@a"&amp;$1:$1-1&amp;"]"),INDIRECT(GLOBAL_VAR[TABLENAME]&amp;"[@c"&amp;$1:$1-1&amp;"]"))</f>
        <v>0</v>
      </c>
      <c r="T461" s="33"/>
      <c r="U461" s="41" t="str">
        <f>IF(GLOBAL[[#This Row],[b4]]="","",GLOBAL[[#This Row],[b4]]-GLOBAL[[#This Row],[a4]])</f>
        <v/>
      </c>
      <c r="V461" s="40">
        <f ca="1">SUM(INDIRECT(GLOBAL_VAR[TABLENAME]&amp;"[@a"&amp;$1:$1-1&amp;"]"),INDIRECT(GLOBAL_VAR[TABLENAME]&amp;"[@c"&amp;$1:$1-1&amp;"]"))</f>
        <v>0</v>
      </c>
      <c r="W461" s="31"/>
      <c r="X461" s="39" t="str">
        <f>IF(GLOBAL[[#This Row],[b5]]="","",GLOBAL[[#This Row],[b5]]-GLOBAL[[#This Row],[a5]])</f>
        <v/>
      </c>
      <c r="Y461" s="40">
        <f ca="1">SUM(INDIRECT(GLOBAL_VAR[TABLENAME]&amp;"[@a"&amp;$1:$1-1&amp;"]"),INDIRECT(GLOBAL_VAR[TABLENAME]&amp;"[@c"&amp;$1:$1-1&amp;"]"))</f>
        <v>0</v>
      </c>
      <c r="AA4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461" s="39" t="str">
        <f>_xlfn.IFNA(MATCH(GLOBAL[[#This Row],[POINTER]],Table6[NB BM_C_QTY+F],0),"")</f>
        <v/>
      </c>
      <c r="AC461" s="71">
        <f>_xlfn.IFNA(MATCH(GLOBAL[[#This Row],[POINTER]],Table5[CONCAT],0),"")</f>
        <v>123</v>
      </c>
    </row>
    <row r="462" spans="1:30">
      <c r="A462" s="81" t="str">
        <f ca="1">IF(GLOBAL[[#This Row],[TT]]&lt;1,"",ROW()-2)</f>
        <v/>
      </c>
      <c r="B462" s="33" t="s">
        <v>5193</v>
      </c>
      <c r="C462" s="31">
        <v>1</v>
      </c>
      <c r="D462" s="31" t="s">
        <v>2042</v>
      </c>
      <c r="E462" s="39">
        <f ca="1">IF(GLOBAL[[#This Row],[b12]]="",GLOBAL[[#This Row],[a6]],GLOBAL[[#This Row],[b12]])</f>
        <v>0</v>
      </c>
      <c r="F462" s="40">
        <f>GLOBAL[[#This Row],[AWAL]]</f>
        <v>1</v>
      </c>
      <c r="G462" s="31"/>
      <c r="H462" s="31"/>
      <c r="I462" s="31" t="str">
        <f>IF(GLOBAL[[#This Row],[/MASUK]]="","",SUMIF(Table6[NB BM_C_QTY+F],GLOBAL[POINTER],Table6[C]))</f>
        <v/>
      </c>
      <c r="J462" s="102">
        <f>IF(GLOBAL[[#This Row],[//KELUAR]]="",0,-1*SUMIF(Table5[CONCAT],GLOBAL[POINTER],Table5[3]))</f>
        <v>-1</v>
      </c>
      <c r="K462" s="39" t="str">
        <f>IF(GLOBAL[[#This Row],[b1]]="","",GLOBAL[[#This Row],[b1]]-GLOBAL[[#This Row],[a1]]-GLOBAL[[#This Row],[bkeluar1]])</f>
        <v/>
      </c>
      <c r="L462" s="39">
        <f>SUM(GLOBAL[[#This Row],[bmasuk1]:[c1]])</f>
        <v>-1</v>
      </c>
      <c r="M462" s="40">
        <f>SUM(F462,L462)</f>
        <v>0</v>
      </c>
      <c r="N462" s="31"/>
      <c r="O462" s="39"/>
      <c r="P462" s="40">
        <f ca="1">SUM(INDIRECT(GLOBAL_VAR[TABLENAME]&amp;"[@a"&amp;$1:$1-1&amp;"]"),INDIRECT(GLOBAL_VAR[TABLENAME]&amp;"[@c"&amp;$1:$1-1&amp;"]"))</f>
        <v>0</v>
      </c>
      <c r="Q462" s="33"/>
      <c r="R462" s="41" t="str">
        <f>IF(GLOBAL[[#This Row],[b3]]="","",GLOBAL[[#This Row],[b3]]-GLOBAL[[#This Row],[a3]])</f>
        <v/>
      </c>
      <c r="S462" s="40">
        <f ca="1">SUM(INDIRECT(GLOBAL_VAR[TABLENAME]&amp;"[@a"&amp;$1:$1-1&amp;"]"),INDIRECT(GLOBAL_VAR[TABLENAME]&amp;"[@c"&amp;$1:$1-1&amp;"]"))</f>
        <v>0</v>
      </c>
      <c r="T462" s="33"/>
      <c r="U462" s="41" t="str">
        <f>IF(GLOBAL[[#This Row],[b4]]="","",GLOBAL[[#This Row],[b4]]-GLOBAL[[#This Row],[a4]])</f>
        <v/>
      </c>
      <c r="V462" s="40">
        <f ca="1">SUM(INDIRECT(GLOBAL_VAR[TABLENAME]&amp;"[@a"&amp;$1:$1-1&amp;"]"),INDIRECT(GLOBAL_VAR[TABLENAME]&amp;"[@c"&amp;$1:$1-1&amp;"]"))</f>
        <v>0</v>
      </c>
      <c r="W462" s="31"/>
      <c r="X462" s="39" t="str">
        <f>IF(GLOBAL[[#This Row],[b5]]="","",GLOBAL[[#This Row],[b5]]-GLOBAL[[#This Row],[a5]])</f>
        <v/>
      </c>
      <c r="Y462" s="40">
        <f ca="1">SUM(INDIRECT(GLOBAL_VAR[TABLENAME]&amp;"[@a"&amp;$1:$1-1&amp;"]"),INDIRECT(GLOBAL_VAR[TABLENAME]&amp;"[@c"&amp;$1:$1-1&amp;"]"))</f>
        <v>0</v>
      </c>
      <c r="AA4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462" s="39" t="str">
        <f>_xlfn.IFNA(MATCH(GLOBAL[[#This Row],[POINTER]],Table6[NB BM_C_QTY+F],0),"")</f>
        <v/>
      </c>
      <c r="AC462" s="71">
        <f>_xlfn.IFNA(MATCH(GLOBAL[[#This Row],[POINTER]],Table5[CONCAT],0),"")</f>
        <v>30</v>
      </c>
    </row>
    <row r="463" spans="1:30">
      <c r="A463" s="81" t="str">
        <f ca="1">IF(GLOBAL[[#This Row],[TT]]&lt;1,"",ROW()-2)</f>
        <v/>
      </c>
      <c r="B463" s="33" t="s">
        <v>5126</v>
      </c>
      <c r="C463" s="31">
        <v>1</v>
      </c>
      <c r="D463" s="31" t="s">
        <v>2220</v>
      </c>
      <c r="E463" s="39">
        <f ca="1">IF(GLOBAL[[#This Row],[b12]]="",GLOBAL[[#This Row],[a6]],GLOBAL[[#This Row],[b12]])</f>
        <v>0</v>
      </c>
      <c r="F463" s="40">
        <f>GLOBAL[[#This Row],[AWAL]]</f>
        <v>1</v>
      </c>
      <c r="G463" s="31">
        <v>0</v>
      </c>
      <c r="H463" s="31"/>
      <c r="I463" s="31" t="str">
        <f>IF(GLOBAL[[#This Row],[/MASUK]]="","",SUMIF(Table6[NB BM_C_QTY+F],GLOBAL[POINTER],Table6[C]))</f>
        <v/>
      </c>
      <c r="J463" s="102">
        <f>IF(GLOBAL[[#This Row],[//KELUAR]]="",0,-1*SUMIF(Table5[CONCAT],GLOBAL[POINTER],Table5[3]))</f>
        <v>0</v>
      </c>
      <c r="K463" s="39">
        <f>IF(GLOBAL[[#This Row],[b1]]="","",GLOBAL[[#This Row],[b1]]-GLOBAL[[#This Row],[a1]]-GLOBAL[[#This Row],[bkeluar1]])</f>
        <v>-1</v>
      </c>
      <c r="L463" s="39">
        <f>SUM(GLOBAL[[#This Row],[bmasuk1]:[c1]])</f>
        <v>-1</v>
      </c>
      <c r="M463" s="40">
        <f>SUM(F463,L463)</f>
        <v>0</v>
      </c>
      <c r="N463" s="31"/>
      <c r="O463" s="39"/>
      <c r="P463" s="40">
        <f ca="1">SUM(INDIRECT(GLOBAL_VAR[TABLENAME]&amp;"[@a"&amp;$1:$1-1&amp;"]"),INDIRECT(GLOBAL_VAR[TABLENAME]&amp;"[@c"&amp;$1:$1-1&amp;"]"))</f>
        <v>0</v>
      </c>
      <c r="Q463" s="33"/>
      <c r="R463" s="41" t="str">
        <f>IF(GLOBAL[[#This Row],[b3]]="","",GLOBAL[[#This Row],[b3]]-GLOBAL[[#This Row],[a3]])</f>
        <v/>
      </c>
      <c r="S463" s="40">
        <f ca="1">SUM(INDIRECT(GLOBAL_VAR[TABLENAME]&amp;"[@a"&amp;$1:$1-1&amp;"]"),INDIRECT(GLOBAL_VAR[TABLENAME]&amp;"[@c"&amp;$1:$1-1&amp;"]"))</f>
        <v>0</v>
      </c>
      <c r="T463" s="33"/>
      <c r="U463" s="41" t="str">
        <f>IF(GLOBAL[[#This Row],[b4]]="","",GLOBAL[[#This Row],[b4]]-GLOBAL[[#This Row],[a4]])</f>
        <v/>
      </c>
      <c r="V463" s="40">
        <f ca="1">SUM(INDIRECT(GLOBAL_VAR[TABLENAME]&amp;"[@a"&amp;$1:$1-1&amp;"]"),INDIRECT(GLOBAL_VAR[TABLENAME]&amp;"[@c"&amp;$1:$1-1&amp;"]"))</f>
        <v>0</v>
      </c>
      <c r="W463" s="31"/>
      <c r="X463" s="39" t="str">
        <f>IF(GLOBAL[[#This Row],[b5]]="","",GLOBAL[[#This Row],[b5]]-GLOBAL[[#This Row],[a5]])</f>
        <v/>
      </c>
      <c r="Y463" s="40">
        <f ca="1">SUM(INDIRECT(GLOBAL_VAR[TABLENAME]&amp;"[@a"&amp;$1:$1-1&amp;"]"),INDIRECT(GLOBAL_VAR[TABLENAME]&amp;"[@c"&amp;$1:$1-1&amp;"]"))</f>
        <v>0</v>
      </c>
      <c r="AA4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463" s="39" t="str">
        <f>_xlfn.IFNA(MATCH(GLOBAL[[#This Row],[POINTER]],Table6[NB BM_C_QTY+F],0),"")</f>
        <v/>
      </c>
      <c r="AC463" s="71" t="str">
        <f>_xlfn.IFNA(MATCH(GLOBAL[[#This Row],[POINTER]],Table5[CONCAT],0),"")</f>
        <v/>
      </c>
    </row>
    <row r="464" spans="1:30">
      <c r="A464" s="81">
        <f ca="1">IF(GLOBAL[[#This Row],[TT]]&lt;1,"",ROW()-2)</f>
        <v>462</v>
      </c>
      <c r="B464" s="33" t="s">
        <v>5127</v>
      </c>
      <c r="C464" s="31">
        <v>1</v>
      </c>
      <c r="D464" s="31" t="s">
        <v>2220</v>
      </c>
      <c r="E464" s="39">
        <f ca="1">IF(GLOBAL[[#This Row],[b12]]="",GLOBAL[[#This Row],[a6]],GLOBAL[[#This Row],[b12]])</f>
        <v>1</v>
      </c>
      <c r="F464" s="40">
        <f>GLOBAL[[#This Row],[AWAL]]</f>
        <v>1</v>
      </c>
      <c r="G464" s="31"/>
      <c r="H464" s="31"/>
      <c r="I464" s="31" t="str">
        <f>IF(GLOBAL[[#This Row],[/MASUK]]="","",SUMIF(Table6[NB BM_C_QTY+F],GLOBAL[POINTER],Table6[C]))</f>
        <v/>
      </c>
      <c r="J464" s="102">
        <f>IF(GLOBAL[[#This Row],[//KELUAR]]="",0,-1*SUMIF(Table5[CONCAT],GLOBAL[POINTER],Table5[3]))</f>
        <v>0</v>
      </c>
      <c r="K464" s="39" t="str">
        <f>IF(GLOBAL[[#This Row],[b1]]="","",GLOBAL[[#This Row],[b1]]-GLOBAL[[#This Row],[a1]]-GLOBAL[[#This Row],[bkeluar1]])</f>
        <v/>
      </c>
      <c r="L464" s="39">
        <f>SUM(GLOBAL[[#This Row],[bmasuk1]:[c1]])</f>
        <v>0</v>
      </c>
      <c r="M464" s="40">
        <f>SUM(F464,L464)</f>
        <v>1</v>
      </c>
      <c r="N464" s="31"/>
      <c r="O464" s="39"/>
      <c r="P464" s="40">
        <f ca="1">SUM(INDIRECT(GLOBAL_VAR[TABLENAME]&amp;"[@a"&amp;$1:$1-1&amp;"]"),INDIRECT(GLOBAL_VAR[TABLENAME]&amp;"[@c"&amp;$1:$1-1&amp;"]"))</f>
        <v>1</v>
      </c>
      <c r="Q464" s="33"/>
      <c r="R464" s="41" t="str">
        <f>IF(GLOBAL[[#This Row],[b3]]="","",GLOBAL[[#This Row],[b3]]-GLOBAL[[#This Row],[a3]])</f>
        <v/>
      </c>
      <c r="S464" s="40">
        <f ca="1">SUM(INDIRECT(GLOBAL_VAR[TABLENAME]&amp;"[@a"&amp;$1:$1-1&amp;"]"),INDIRECT(GLOBAL_VAR[TABLENAME]&amp;"[@c"&amp;$1:$1-1&amp;"]"))</f>
        <v>1</v>
      </c>
      <c r="T464" s="33"/>
      <c r="U464" s="41" t="str">
        <f>IF(GLOBAL[[#This Row],[b4]]="","",GLOBAL[[#This Row],[b4]]-GLOBAL[[#This Row],[a4]])</f>
        <v/>
      </c>
      <c r="V464" s="40">
        <f ca="1">SUM(INDIRECT(GLOBAL_VAR[TABLENAME]&amp;"[@a"&amp;$1:$1-1&amp;"]"),INDIRECT(GLOBAL_VAR[TABLENAME]&amp;"[@c"&amp;$1:$1-1&amp;"]"))</f>
        <v>1</v>
      </c>
      <c r="W464" s="31"/>
      <c r="X464" s="39" t="str">
        <f>IF(GLOBAL[[#This Row],[b5]]="","",GLOBAL[[#This Row],[b5]]-GLOBAL[[#This Row],[a5]])</f>
        <v/>
      </c>
      <c r="Y464" s="40">
        <f ca="1">SUM(INDIRECT(GLOBAL_VAR[TABLENAME]&amp;"[@a"&amp;$1:$1-1&amp;"]"),INDIRECT(GLOBAL_VAR[TABLENAME]&amp;"[@c"&amp;$1:$1-1&amp;"]"))</f>
        <v>1</v>
      </c>
      <c r="Z464" s="29"/>
      <c r="AA46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464" s="39" t="str">
        <f>_xlfn.IFNA(MATCH(GLOBAL[[#This Row],[POINTER]],Table6[NB BM_C_QTY+F],0),"")</f>
        <v/>
      </c>
      <c r="AC464" s="72" t="str">
        <f>_xlfn.IFNA(MATCH(GLOBAL[[#This Row],[POINTER]],Table5[CONCAT],0),"")</f>
        <v/>
      </c>
    </row>
    <row r="465" spans="1:29">
      <c r="A465" s="81" t="str">
        <f ca="1">IF(GLOBAL[[#This Row],[TT]]&lt;1,"",ROW()-2)</f>
        <v/>
      </c>
      <c r="B465" s="33" t="s">
        <v>5128</v>
      </c>
      <c r="C465" s="31">
        <v>1</v>
      </c>
      <c r="D465" s="31" t="s">
        <v>2220</v>
      </c>
      <c r="E465" s="39">
        <f ca="1">IF(GLOBAL[[#This Row],[b12]]="",GLOBAL[[#This Row],[a6]],GLOBAL[[#This Row],[b12]])</f>
        <v>0</v>
      </c>
      <c r="F465" s="40">
        <f>GLOBAL[[#This Row],[AWAL]]</f>
        <v>1</v>
      </c>
      <c r="G465" s="31">
        <v>0</v>
      </c>
      <c r="H465" s="31"/>
      <c r="I465" s="31" t="str">
        <f>IF(GLOBAL[[#This Row],[/MASUK]]="","",SUMIF(Table6[NB BM_C_QTY+F],GLOBAL[POINTER],Table6[C]))</f>
        <v/>
      </c>
      <c r="J465" s="102">
        <f>IF(GLOBAL[[#This Row],[//KELUAR]]="",0,-1*SUMIF(Table5[CONCAT],GLOBAL[POINTER],Table5[3]))</f>
        <v>0</v>
      </c>
      <c r="K465" s="39">
        <f>IF(GLOBAL[[#This Row],[b1]]="","",GLOBAL[[#This Row],[b1]]-GLOBAL[[#This Row],[a1]]-GLOBAL[[#This Row],[bkeluar1]])</f>
        <v>-1</v>
      </c>
      <c r="L465" s="39">
        <f>SUM(GLOBAL[[#This Row],[bmasuk1]:[c1]])</f>
        <v>-1</v>
      </c>
      <c r="M465" s="40">
        <f>SUM(F465,L465)</f>
        <v>0</v>
      </c>
      <c r="N465" s="31"/>
      <c r="O465" s="39"/>
      <c r="P465" s="40">
        <f ca="1">SUM(INDIRECT(GLOBAL_VAR[TABLENAME]&amp;"[@a"&amp;$1:$1-1&amp;"]"),INDIRECT(GLOBAL_VAR[TABLENAME]&amp;"[@c"&amp;$1:$1-1&amp;"]"))</f>
        <v>0</v>
      </c>
      <c r="Q465" s="33"/>
      <c r="R465" s="41" t="str">
        <f>IF(GLOBAL[[#This Row],[b3]]="","",GLOBAL[[#This Row],[b3]]-GLOBAL[[#This Row],[a3]])</f>
        <v/>
      </c>
      <c r="S465" s="40">
        <f ca="1">SUM(INDIRECT(GLOBAL_VAR[TABLENAME]&amp;"[@a"&amp;$1:$1-1&amp;"]"),INDIRECT(GLOBAL_VAR[TABLENAME]&amp;"[@c"&amp;$1:$1-1&amp;"]"))</f>
        <v>0</v>
      </c>
      <c r="T465" s="33"/>
      <c r="U465" s="41" t="str">
        <f>IF(GLOBAL[[#This Row],[b4]]="","",GLOBAL[[#This Row],[b4]]-GLOBAL[[#This Row],[a4]])</f>
        <v/>
      </c>
      <c r="V465" s="40">
        <f ca="1">SUM(INDIRECT(GLOBAL_VAR[TABLENAME]&amp;"[@a"&amp;$1:$1-1&amp;"]"),INDIRECT(GLOBAL_VAR[TABLENAME]&amp;"[@c"&amp;$1:$1-1&amp;"]"))</f>
        <v>0</v>
      </c>
      <c r="W465" s="31"/>
      <c r="X465" s="39" t="str">
        <f>IF(GLOBAL[[#This Row],[b5]]="","",GLOBAL[[#This Row],[b5]]-GLOBAL[[#This Row],[a5]])</f>
        <v/>
      </c>
      <c r="Y465" s="40">
        <f ca="1">SUM(INDIRECT(GLOBAL_VAR[TABLENAME]&amp;"[@a"&amp;$1:$1-1&amp;"]"),INDIRECT(GLOBAL_VAR[TABLENAME]&amp;"[@c"&amp;$1:$1-1&amp;"]"))</f>
        <v>0</v>
      </c>
      <c r="AA4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465" s="39" t="str">
        <f>_xlfn.IFNA(MATCH(GLOBAL[[#This Row],[POINTER]],Table6[NB BM_C_QTY+F],0),"")</f>
        <v/>
      </c>
      <c r="AC465" s="71" t="str">
        <f>_xlfn.IFNA(MATCH(GLOBAL[[#This Row],[POINTER]],Table5[CONCAT],0),"")</f>
        <v/>
      </c>
    </row>
    <row r="466" spans="1:29">
      <c r="A466" s="79">
        <f ca="1">IF(GLOBAL[[#This Row],[TT]]&lt;1,"",ROW()-2)</f>
        <v>464</v>
      </c>
      <c r="B466" s="33" t="s">
        <v>5179</v>
      </c>
      <c r="C466" s="31">
        <v>1</v>
      </c>
      <c r="D466" s="31" t="s">
        <v>2220</v>
      </c>
      <c r="E466" s="31">
        <f ca="1">IF(GLOBAL[[#This Row],[b12]]="",GLOBAL[[#This Row],[a6]],GLOBAL[[#This Row],[b12]])</f>
        <v>1</v>
      </c>
      <c r="F466" s="32">
        <f>GLOBAL[[#This Row],[AWAL]]</f>
        <v>1</v>
      </c>
      <c r="G466" s="31"/>
      <c r="H466" s="31"/>
      <c r="I466" s="31" t="str">
        <f>IF(GLOBAL[[#This Row],[/MASUK]]="","",SUMIF(Table6[NB BM_C_QTY+F],GLOBAL[POINTER],Table6[C]))</f>
        <v/>
      </c>
      <c r="J466" s="102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>SUM(F466,L466)</f>
        <v>1</v>
      </c>
      <c r="N466" s="31"/>
      <c r="O466" s="31"/>
      <c r="P466" s="32">
        <f ca="1">SUM(INDIRECT(GLOBAL_VAR[TABLENAME]&amp;"[@a"&amp;$1:$1-1&amp;"]"),INDIRECT(GLOBAL_VAR[TABLENAME]&amp;"[@c"&amp;$1:$1-1&amp;"]"))</f>
        <v>1</v>
      </c>
      <c r="Q466" s="33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1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1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1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</row>
    <row r="467" spans="1:29">
      <c r="A467" s="81" t="str">
        <f ca="1">IF(GLOBAL[[#This Row],[TT]]&lt;1,"",ROW()-2)</f>
        <v/>
      </c>
      <c r="B467" s="33" t="s">
        <v>5129</v>
      </c>
      <c r="C467" s="31">
        <v>1</v>
      </c>
      <c r="D467" s="31" t="s">
        <v>2220</v>
      </c>
      <c r="E467" s="39">
        <f ca="1">IF(GLOBAL[[#This Row],[b12]]="",GLOBAL[[#This Row],[a6]],GLOBAL[[#This Row],[b12]])</f>
        <v>0</v>
      </c>
      <c r="F467" s="40">
        <f>GLOBAL[[#This Row],[AWAL]]</f>
        <v>1</v>
      </c>
      <c r="G467" s="31"/>
      <c r="H467" s="31"/>
      <c r="I467" s="31" t="str">
        <f>IF(GLOBAL[[#This Row],[/MASUK]]="","",SUMIF(Table6[NB BM_C_QTY+F],GLOBAL[POINTER],Table6[C]))</f>
        <v/>
      </c>
      <c r="J467" s="102">
        <f>IF(GLOBAL[[#This Row],[//KELUAR]]="",0,-1*SUMIF(Table5[CONCAT],GLOBAL[POINTER],Table5[3]))</f>
        <v>-1</v>
      </c>
      <c r="K467" s="39" t="str">
        <f>IF(GLOBAL[[#This Row],[b1]]="","",GLOBAL[[#This Row],[b1]]-GLOBAL[[#This Row],[a1]]-GLOBAL[[#This Row],[bkeluar1]])</f>
        <v/>
      </c>
      <c r="L467" s="39">
        <f>SUM(GLOBAL[[#This Row],[bmasuk1]:[c1]])</f>
        <v>-1</v>
      </c>
      <c r="M467" s="40">
        <f>SUM(F467,L467)</f>
        <v>0</v>
      </c>
      <c r="N467" s="31"/>
      <c r="O467" s="39"/>
      <c r="P467" s="40">
        <f ca="1">SUM(INDIRECT(GLOBAL_VAR[TABLENAME]&amp;"[@a"&amp;$1:$1-1&amp;"]"),INDIRECT(GLOBAL_VAR[TABLENAME]&amp;"[@c"&amp;$1:$1-1&amp;"]"))</f>
        <v>0</v>
      </c>
      <c r="Q467" s="33"/>
      <c r="R467" s="41" t="str">
        <f>IF(GLOBAL[[#This Row],[b3]]="","",GLOBAL[[#This Row],[b3]]-GLOBAL[[#This Row],[a3]])</f>
        <v/>
      </c>
      <c r="S467" s="40">
        <f ca="1">SUM(INDIRECT(GLOBAL_VAR[TABLENAME]&amp;"[@a"&amp;$1:$1-1&amp;"]"),INDIRECT(GLOBAL_VAR[TABLENAME]&amp;"[@c"&amp;$1:$1-1&amp;"]"))</f>
        <v>0</v>
      </c>
      <c r="T467" s="33"/>
      <c r="U467" s="41" t="str">
        <f>IF(GLOBAL[[#This Row],[b4]]="","",GLOBAL[[#This Row],[b4]]-GLOBAL[[#This Row],[a4]])</f>
        <v/>
      </c>
      <c r="V467" s="40">
        <f ca="1">SUM(INDIRECT(GLOBAL_VAR[TABLENAME]&amp;"[@a"&amp;$1:$1-1&amp;"]"),INDIRECT(GLOBAL_VAR[TABLENAME]&amp;"[@c"&amp;$1:$1-1&amp;"]"))</f>
        <v>0</v>
      </c>
      <c r="W467" s="31"/>
      <c r="X467" s="39" t="str">
        <f>IF(GLOBAL[[#This Row],[b5]]="","",GLOBAL[[#This Row],[b5]]-GLOBAL[[#This Row],[a5]])</f>
        <v/>
      </c>
      <c r="Y467" s="40">
        <f ca="1">SUM(INDIRECT(GLOBAL_VAR[TABLENAME]&amp;"[@a"&amp;$1:$1-1&amp;"]"),INDIRECT(GLOBAL_VAR[TABLENAME]&amp;"[@c"&amp;$1:$1-1&amp;"]"))</f>
        <v>0</v>
      </c>
      <c r="Z467" s="29"/>
      <c r="AA4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467" s="39" t="str">
        <f>_xlfn.IFNA(MATCH(GLOBAL[[#This Row],[POINTER]],Table6[NB BM_C_QTY+F],0),"")</f>
        <v/>
      </c>
      <c r="AC467" s="72">
        <f>_xlfn.IFNA(MATCH(GLOBAL[[#This Row],[POINTER]],Table5[CONCAT],0),"")</f>
        <v>121</v>
      </c>
    </row>
    <row r="468" spans="1:29">
      <c r="A468" s="79">
        <f ca="1">IF(GLOBAL[[#This Row],[TT]]&lt;1,"",ROW()-2)</f>
        <v>466</v>
      </c>
      <c r="B468" s="33" t="s">
        <v>5180</v>
      </c>
      <c r="C468" s="31">
        <v>1</v>
      </c>
      <c r="D468" s="31" t="s">
        <v>2220</v>
      </c>
      <c r="E468" s="31">
        <f ca="1">IF(GLOBAL[[#This Row],[b12]]="",GLOBAL[[#This Row],[a6]],GLOBAL[[#This Row],[b12]])</f>
        <v>1</v>
      </c>
      <c r="F468" s="32">
        <f>GLOBAL[[#This Row],[AWAL]]</f>
        <v>1</v>
      </c>
      <c r="G468" s="31"/>
      <c r="H468" s="31"/>
      <c r="I468" s="31" t="str">
        <f>IF(GLOBAL[[#This Row],[/MASUK]]="","",SUMIF(Table6[NB BM_C_QTY+F],GLOBAL[POINTER],Table6[C]))</f>
        <v/>
      </c>
      <c r="J468" s="102">
        <f>IF(GLOBAL[[#This Row],[//KELUAR]]="",0,-1*SUMIF(Table5[CONCAT],GLOBAL[POINTER],Table5[3]))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>SUM(F468,L468)</f>
        <v>1</v>
      </c>
      <c r="N468" s="31"/>
      <c r="O468" s="31"/>
      <c r="P468" s="32">
        <f ca="1">SUM(INDIRECT(GLOBAL_VAR[TABLENAME]&amp;"[@a"&amp;$1:$1-1&amp;"]"),INDIRECT(GLOBAL_VAR[TABLENAME]&amp;"[@c"&amp;$1:$1-1&amp;"]"))</f>
        <v>1</v>
      </c>
      <c r="Q468" s="33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1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1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1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468" s="31" t="str">
        <f>_xlfn.IFNA(MATCH(GLOBAL[[#This Row],[POINTER]],Table6[NB BM_C_QTY+F],0),"")</f>
        <v/>
      </c>
      <c r="AC468" t="str">
        <f>_xlfn.IFNA(MATCH(GLOBAL[[#This Row],[POINTER]],Table5[CONCAT],0),"")</f>
        <v/>
      </c>
    </row>
    <row r="469" spans="1:29">
      <c r="A469" s="81">
        <f ca="1">IF(GLOBAL[[#This Row],[TT]]&lt;1,"",ROW()-2)</f>
        <v>467</v>
      </c>
      <c r="B469" s="33" t="s">
        <v>5130</v>
      </c>
      <c r="C469" s="31">
        <v>1</v>
      </c>
      <c r="D469" s="31" t="s">
        <v>2042</v>
      </c>
      <c r="E469" s="39">
        <f ca="1">IF(GLOBAL[[#This Row],[b12]]="",GLOBAL[[#This Row],[a6]],GLOBAL[[#This Row],[b12]])</f>
        <v>1</v>
      </c>
      <c r="F469" s="40">
        <f>GLOBAL[[#This Row],[AWAL]]</f>
        <v>1</v>
      </c>
      <c r="G469" s="31"/>
      <c r="H469" s="31"/>
      <c r="I469" s="31" t="str">
        <f>IF(GLOBAL[[#This Row],[/MASUK]]="","",SUMIF(Table6[NB BM_C_QTY+F],GLOBAL[POINTER],Table6[C]))</f>
        <v/>
      </c>
      <c r="J469" s="102">
        <f>IF(GLOBAL[[#This Row],[//KELUAR]]="",0,-1*SUMIF(Table5[CONCAT],GLOBAL[POINTER],Table5[3]))</f>
        <v>0</v>
      </c>
      <c r="K469" s="39" t="str">
        <f>IF(GLOBAL[[#This Row],[b1]]="","",GLOBAL[[#This Row],[b1]]-GLOBAL[[#This Row],[a1]]-GLOBAL[[#This Row],[bkeluar1]])</f>
        <v/>
      </c>
      <c r="L469" s="39">
        <f>SUM(GLOBAL[[#This Row],[bmasuk1]:[c1]])</f>
        <v>0</v>
      </c>
      <c r="M469" s="40">
        <f>SUM(F469,L469)</f>
        <v>1</v>
      </c>
      <c r="N469" s="31"/>
      <c r="O469" s="39"/>
      <c r="P469" s="40">
        <f ca="1">SUM(INDIRECT(GLOBAL_VAR[TABLENAME]&amp;"[@a"&amp;$1:$1-1&amp;"]"),INDIRECT(GLOBAL_VAR[TABLENAME]&amp;"[@c"&amp;$1:$1-1&amp;"]"))</f>
        <v>1</v>
      </c>
      <c r="Q469" s="33"/>
      <c r="R469" s="41" t="str">
        <f>IF(GLOBAL[[#This Row],[b3]]="","",GLOBAL[[#This Row],[b3]]-GLOBAL[[#This Row],[a3]])</f>
        <v/>
      </c>
      <c r="S469" s="40">
        <f ca="1">SUM(INDIRECT(GLOBAL_VAR[TABLENAME]&amp;"[@a"&amp;$1:$1-1&amp;"]"),INDIRECT(GLOBAL_VAR[TABLENAME]&amp;"[@c"&amp;$1:$1-1&amp;"]"))</f>
        <v>1</v>
      </c>
      <c r="T469" s="33"/>
      <c r="U469" s="41" t="str">
        <f>IF(GLOBAL[[#This Row],[b4]]="","",GLOBAL[[#This Row],[b4]]-GLOBAL[[#This Row],[a4]])</f>
        <v/>
      </c>
      <c r="V469" s="40">
        <f ca="1">SUM(INDIRECT(GLOBAL_VAR[TABLENAME]&amp;"[@a"&amp;$1:$1-1&amp;"]"),INDIRECT(GLOBAL_VAR[TABLENAME]&amp;"[@c"&amp;$1:$1-1&amp;"]"))</f>
        <v>1</v>
      </c>
      <c r="W469" s="31"/>
      <c r="X469" s="39" t="str">
        <f>IF(GLOBAL[[#This Row],[b5]]="","",GLOBAL[[#This Row],[b5]]-GLOBAL[[#This Row],[a5]])</f>
        <v/>
      </c>
      <c r="Y469" s="40">
        <f ca="1">SUM(INDIRECT(GLOBAL_VAR[TABLENAME]&amp;"[@a"&amp;$1:$1-1&amp;"]"),INDIRECT(GLOBAL_VAR[TABLENAME]&amp;"[@c"&amp;$1:$1-1&amp;"]"))</f>
        <v>1</v>
      </c>
      <c r="AA4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469" s="39" t="str">
        <f>_xlfn.IFNA(MATCH(GLOBAL[[#This Row],[POINTER]],Table6[NB BM_C_QTY+F],0),"")</f>
        <v/>
      </c>
      <c r="AC469" s="71" t="str">
        <f>_xlfn.IFNA(MATCH(GLOBAL[[#This Row],[POINTER]],Table5[CONCAT],0),"")</f>
        <v/>
      </c>
    </row>
    <row r="470" spans="1:29">
      <c r="A470" s="79" t="str">
        <f ca="1">IF(GLOBAL[[#This Row],[TT]]&lt;1,"",ROW()-2)</f>
        <v/>
      </c>
      <c r="B470" s="33" t="s">
        <v>5181</v>
      </c>
      <c r="C470" s="31">
        <v>1</v>
      </c>
      <c r="D470" s="31" t="s">
        <v>2042</v>
      </c>
      <c r="E470" s="31">
        <f ca="1">IF(GLOBAL[[#This Row],[b12]]="",GLOBAL[[#This Row],[a6]],GLOBAL[[#This Row],[b12]])</f>
        <v>0</v>
      </c>
      <c r="F470" s="32">
        <f>GLOBAL[[#This Row],[AWAL]]</f>
        <v>1</v>
      </c>
      <c r="G470" s="31"/>
      <c r="H470" s="31"/>
      <c r="I470" s="31" t="str">
        <f>IF(GLOBAL[[#This Row],[/MASUK]]="","",SUMIF(Table6[NB BM_C_QTY+F],GLOBAL[POINTER],Table6[C]))</f>
        <v/>
      </c>
      <c r="J470" s="102">
        <f>IF(GLOBAL[[#This Row],[//KELUAR]]="",0,-1*SUMIF(Table5[CONCAT],GLOBAL[POINTER],Table5[3]))</f>
        <v>-1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-1</v>
      </c>
      <c r="M470" s="32">
        <f>SUM(F470,L470)</f>
        <v>0</v>
      </c>
      <c r="N470" s="31"/>
      <c r="O470" s="31"/>
      <c r="P470" s="32">
        <f ca="1">SUM(INDIRECT(GLOBAL_VAR[TABLENAME]&amp;"[@a"&amp;$1:$1-1&amp;"]"),INDIRECT(GLOBAL_VAR[TABLENAME]&amp;"[@c"&amp;$1:$1-1&amp;"]"))</f>
        <v>0</v>
      </c>
      <c r="Q470" s="33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0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0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0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470" s="31" t="str">
        <f>_xlfn.IFNA(MATCH(GLOBAL[[#This Row],[POINTER]],Table6[NB BM_C_QTY+F],0),"")</f>
        <v/>
      </c>
      <c r="AC470">
        <f>_xlfn.IFNA(MATCH(GLOBAL[[#This Row],[POINTER]],Table5[CONCAT],0),"")</f>
        <v>122</v>
      </c>
    </row>
    <row r="471" spans="1:29">
      <c r="A471" s="31" t="str">
        <f ca="1">IF(GLOBAL[[#This Row],[TT]]&lt;1,"",ROW()-2)</f>
        <v/>
      </c>
      <c r="B471" s="33" t="s">
        <v>429</v>
      </c>
      <c r="C471" s="31">
        <v>0</v>
      </c>
      <c r="D471" s="31" t="s">
        <v>288</v>
      </c>
      <c r="E471" s="31">
        <f ca="1">IF(GLOBAL[[#This Row],[b12]]="",GLOBAL[[#This Row],[a6]],GLOBAL[[#This Row],[b12]])</f>
        <v>0</v>
      </c>
      <c r="F471" s="32">
        <f>GLOBAL[[#This Row],[AWAL]]</f>
        <v>0</v>
      </c>
      <c r="G471" s="31"/>
      <c r="H471" s="31"/>
      <c r="I471" s="31" t="str">
        <f>IF(GLOBAL[[#This Row],[/MASUK]]="","",SUMIF(Table6[NB BM_C_QTY+F],GLOBAL[POINTER],Table6[C]))</f>
        <v/>
      </c>
      <c r="J471" s="102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>SUM(F471,L471)</f>
        <v>0</v>
      </c>
      <c r="N471" s="31"/>
      <c r="O471" s="31"/>
      <c r="P471" s="32">
        <f ca="1">SUM(INDIRECT(GLOBAL_VAR[TABLENAME]&amp;"[@a"&amp;$1:$1-1&amp;"]"),INDIRECT(GLOBAL_VAR[TABLENAME]&amp;"[@c"&amp;$1:$1-1&amp;"]"))</f>
        <v>0</v>
      </c>
      <c r="Q471" s="33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0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0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0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</row>
    <row r="472" spans="1:29">
      <c r="A472" s="31" t="str">
        <f ca="1">IF(GLOBAL[[#This Row],[TT]]&lt;1,"",ROW()-2)</f>
        <v/>
      </c>
      <c r="B472" s="33" t="s">
        <v>2634</v>
      </c>
      <c r="C472" s="31">
        <v>0</v>
      </c>
      <c r="D472" s="31" t="s">
        <v>2113</v>
      </c>
      <c r="E472" s="31">
        <f ca="1">IF(GLOBAL[[#This Row],[b12]]="",GLOBAL[[#This Row],[a6]],GLOBAL[[#This Row],[b12]])</f>
        <v>0</v>
      </c>
      <c r="F472" s="32">
        <f>GLOBAL[[#This Row],[AWAL]]</f>
        <v>0</v>
      </c>
      <c r="G472" s="31"/>
      <c r="H472" s="31"/>
      <c r="I472" s="31" t="str">
        <f>IF(GLOBAL[[#This Row],[/MASUK]]="","",SUMIF(Table6[NB BM_C_QTY+F],GLOBAL[POINTER],Table6[C]))</f>
        <v/>
      </c>
      <c r="J472" s="102">
        <f>IF(GLOBAL[[#This Row],[//KELUAR]]="",0,-1*SUMIF(Table5[CONCAT],GLOBAL[POINTER],Table5[3]))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>SUM(F472,L472)</f>
        <v>0</v>
      </c>
      <c r="N472" s="31"/>
      <c r="O472" s="31"/>
      <c r="P472" s="32">
        <f ca="1">SUM(INDIRECT(GLOBAL_VAR[TABLENAME]&amp;"[@a"&amp;$1:$1-1&amp;"]"),INDIRECT(GLOBAL_VAR[TABLENAME]&amp;"[@c"&amp;$1:$1-1&amp;"]"))</f>
        <v>0</v>
      </c>
      <c r="Q472" s="33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0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0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0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472" s="31" t="str">
        <f>_xlfn.IFNA(MATCH(GLOBAL[[#This Row],[POINTER]],Table6[NB BM_C_QTY+F],0),"")</f>
        <v/>
      </c>
      <c r="AC472" t="str">
        <f>_xlfn.IFNA(MATCH(GLOBAL[[#This Row],[POINTER]],Table5[CONCAT],0),"")</f>
        <v/>
      </c>
    </row>
    <row r="473" spans="1:29">
      <c r="A473" s="31" t="str">
        <f ca="1">IF(GLOBAL[[#This Row],[TT]]&lt;1,"",ROW()-2)</f>
        <v/>
      </c>
      <c r="B473" s="33" t="s">
        <v>2244</v>
      </c>
      <c r="C473" s="31">
        <v>0</v>
      </c>
      <c r="D473" s="31" t="s">
        <v>2148</v>
      </c>
      <c r="E473" s="31">
        <f ca="1">IF(GLOBAL[[#This Row],[b12]]="",GLOBAL[[#This Row],[a6]],GLOBAL[[#This Row],[b12]])</f>
        <v>0</v>
      </c>
      <c r="F473" s="32">
        <f>GLOBAL[[#This Row],[AWAL]]</f>
        <v>0</v>
      </c>
      <c r="G473" s="31"/>
      <c r="H473" s="31"/>
      <c r="I473" s="31" t="str">
        <f>IF(GLOBAL[[#This Row],[/MASUK]]="","",SUMIF(Table6[NB BM_C_QTY+F],GLOBAL[POINTER],Table6[C]))</f>
        <v/>
      </c>
      <c r="J473" s="102">
        <f>IF(GLOBAL[[#This Row],[//KELUAR]]="",0,-1*SUMIF(Table5[CONCAT],GLOBAL[POINTER],Table5[3]))</f>
        <v>0</v>
      </c>
      <c r="K473" s="31" t="str">
        <f>IF(GLOBAL[[#This Row],[b1]]="","",GLOBAL[[#This Row],[b1]]-GLOBAL[[#This Row],[a1]]-GLOBAL[[#This Row],[bkeluar1]])</f>
        <v/>
      </c>
      <c r="L473" s="31">
        <f>SUM(GLOBAL[[#This Row],[bmasuk1]:[c1]])</f>
        <v>0</v>
      </c>
      <c r="M473" s="32">
        <f>SUM(F473,L473)</f>
        <v>0</v>
      </c>
      <c r="N473" s="31"/>
      <c r="O473" s="31"/>
      <c r="P473" s="32">
        <f ca="1">SUM(INDIRECT(GLOBAL_VAR[TABLENAME]&amp;"[@a"&amp;$1:$1-1&amp;"]"),INDIRECT(GLOBAL_VAR[TABLENAME]&amp;"[@c"&amp;$1:$1-1&amp;"]"))</f>
        <v>0</v>
      </c>
      <c r="Q473" s="33"/>
      <c r="R473" s="33" t="str">
        <f>IF(GLOBAL[[#This Row],[b3]]="","",GLOBAL[[#This Row],[b3]]-GLOBAL[[#This Row],[a3]])</f>
        <v/>
      </c>
      <c r="S473" s="32">
        <f ca="1">SUM(INDIRECT(GLOBAL_VAR[TABLENAME]&amp;"[@a"&amp;$1:$1-1&amp;"]"),INDIRECT(GLOBAL_VAR[TABLENAME]&amp;"[@c"&amp;$1:$1-1&amp;"]"))</f>
        <v>0</v>
      </c>
      <c r="T473" s="33"/>
      <c r="U473" s="33" t="str">
        <f>IF(GLOBAL[[#This Row],[b4]]="","",GLOBAL[[#This Row],[b4]]-GLOBAL[[#This Row],[a4]])</f>
        <v/>
      </c>
      <c r="V473" s="32">
        <f ca="1">SUM(INDIRECT(GLOBAL_VAR[TABLENAME]&amp;"[@a"&amp;$1:$1-1&amp;"]"),INDIRECT(GLOBAL_VAR[TABLENAME]&amp;"[@c"&amp;$1:$1-1&amp;"]"))</f>
        <v>0</v>
      </c>
      <c r="W473" s="31"/>
      <c r="X473" s="31" t="str">
        <f>IF(GLOBAL[[#This Row],[b5]]="","",GLOBAL[[#This Row],[b5]]-GLOBAL[[#This Row],[a5]])</f>
        <v/>
      </c>
      <c r="Y473" s="32">
        <f ca="1">SUM(INDIRECT(GLOBAL_VAR[TABLENAME]&amp;"[@a"&amp;$1:$1-1&amp;"]"),INDIRECT(GLOBAL_VAR[TABLENAME]&amp;"[@c"&amp;$1:$1-1&amp;"]"))</f>
        <v>0</v>
      </c>
      <c r="AA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473" s="31" t="str">
        <f>_xlfn.IFNA(MATCH(GLOBAL[[#This Row],[POINTER]],Table6[NB BM_C_QTY+F],0),"")</f>
        <v/>
      </c>
      <c r="AC473" t="str">
        <f>_xlfn.IFNA(MATCH(GLOBAL[[#This Row],[POINTER]],Table5[CONCAT],0),"")</f>
        <v/>
      </c>
    </row>
    <row r="474" spans="1:29">
      <c r="A474" s="31" t="str">
        <f ca="1">IF(GLOBAL[[#This Row],[TT]]&lt;1,"",ROW()-2)</f>
        <v/>
      </c>
      <c r="B474" s="33" t="s">
        <v>2587</v>
      </c>
      <c r="C474" s="31">
        <v>0</v>
      </c>
      <c r="D474" s="31" t="s">
        <v>2102</v>
      </c>
      <c r="E474" s="31">
        <f ca="1">IF(GLOBAL[[#This Row],[b12]]="",GLOBAL[[#This Row],[a6]],GLOBAL[[#This Row],[b12]])</f>
        <v>0</v>
      </c>
      <c r="F474" s="32">
        <f>GLOBAL[[#This Row],[AWAL]]</f>
        <v>0</v>
      </c>
      <c r="G474" s="31"/>
      <c r="H474" s="31"/>
      <c r="I474" s="31" t="str">
        <f>IF(GLOBAL[[#This Row],[/MASUK]]="","",SUMIF(Table6[NB BM_C_QTY+F],GLOBAL[POINTER],Table6[C]))</f>
        <v/>
      </c>
      <c r="J474" s="102">
        <f>IF(GLOBAL[[#This Row],[//KELUAR]]="",0,-1*SUMIF(Table5[CONCAT],GLOBAL[POINTER],Table5[3]))</f>
        <v>0</v>
      </c>
      <c r="K474" s="31" t="str">
        <f>IF(GLOBAL[[#This Row],[b1]]="","",GLOBAL[[#This Row],[b1]]-GLOBAL[[#This Row],[a1]]-GLOBAL[[#This Row],[bkeluar1]])</f>
        <v/>
      </c>
      <c r="L474" s="31">
        <f>SUM(GLOBAL[[#This Row],[bmasuk1]:[c1]])</f>
        <v>0</v>
      </c>
      <c r="M474" s="32">
        <f>SUM(F474,L474)</f>
        <v>0</v>
      </c>
      <c r="N474" s="31"/>
      <c r="O474" s="31"/>
      <c r="P474" s="32">
        <f ca="1">SUM(INDIRECT(GLOBAL_VAR[TABLENAME]&amp;"[@a"&amp;$1:$1-1&amp;"]"),INDIRECT(GLOBAL_VAR[TABLENAME]&amp;"[@c"&amp;$1:$1-1&amp;"]"))</f>
        <v>0</v>
      </c>
      <c r="Q474" s="33"/>
      <c r="R474" s="33" t="str">
        <f>IF(GLOBAL[[#This Row],[b3]]="","",GLOBAL[[#This Row],[b3]]-GLOBAL[[#This Row],[a3]])</f>
        <v/>
      </c>
      <c r="S474" s="32">
        <f ca="1">SUM(INDIRECT(GLOBAL_VAR[TABLENAME]&amp;"[@a"&amp;$1:$1-1&amp;"]"),INDIRECT(GLOBAL_VAR[TABLENAME]&amp;"[@c"&amp;$1:$1-1&amp;"]"))</f>
        <v>0</v>
      </c>
      <c r="T474" s="33"/>
      <c r="U474" s="33" t="str">
        <f>IF(GLOBAL[[#This Row],[b4]]="","",GLOBAL[[#This Row],[b4]]-GLOBAL[[#This Row],[a4]])</f>
        <v/>
      </c>
      <c r="V474" s="32">
        <f ca="1">SUM(INDIRECT(GLOBAL_VAR[TABLENAME]&amp;"[@a"&amp;$1:$1-1&amp;"]"),INDIRECT(GLOBAL_VAR[TABLENAME]&amp;"[@c"&amp;$1:$1-1&amp;"]"))</f>
        <v>0</v>
      </c>
      <c r="W474" s="31"/>
      <c r="X474" s="31" t="str">
        <f>IF(GLOBAL[[#This Row],[b5]]="","",GLOBAL[[#This Row],[b5]]-GLOBAL[[#This Row],[a5]])</f>
        <v/>
      </c>
      <c r="Y474" s="32">
        <f ca="1">SUM(INDIRECT(GLOBAL_VAR[TABLENAME]&amp;"[@a"&amp;$1:$1-1&amp;"]"),INDIRECT(GLOBAL_VAR[TABLENAME]&amp;"[@c"&amp;$1:$1-1&amp;"]"))</f>
        <v>0</v>
      </c>
      <c r="AA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474" s="31" t="str">
        <f>_xlfn.IFNA(MATCH(GLOBAL[[#This Row],[POINTER]],Table6[NB BM_C_QTY+F],0),"")</f>
        <v/>
      </c>
      <c r="AC474" t="str">
        <f>_xlfn.IFNA(MATCH(GLOBAL[[#This Row],[POINTER]],Table5[CONCAT],0),"")</f>
        <v/>
      </c>
    </row>
    <row r="475" spans="1:29">
      <c r="A475" s="31" t="str">
        <f ca="1">IF(GLOBAL[[#This Row],[TT]]&lt;1,"",ROW()-2)</f>
        <v/>
      </c>
      <c r="B475" s="33" t="s">
        <v>2788</v>
      </c>
      <c r="C475" s="31">
        <v>0</v>
      </c>
      <c r="D475" s="31" t="s">
        <v>2042</v>
      </c>
      <c r="E475" s="31">
        <f ca="1">IF(GLOBAL[[#This Row],[b12]]="",GLOBAL[[#This Row],[a6]],GLOBAL[[#This Row],[b12]])</f>
        <v>0</v>
      </c>
      <c r="F475" s="32">
        <f>GLOBAL[[#This Row],[AWAL]]</f>
        <v>0</v>
      </c>
      <c r="G475" s="31"/>
      <c r="H475" s="31"/>
      <c r="I475" s="31" t="str">
        <f>IF(GLOBAL[[#This Row],[/MASUK]]="","",SUMIF(Table6[NB BM_C_QTY+F],GLOBAL[POINTER],Table6[C]))</f>
        <v/>
      </c>
      <c r="J475" s="102">
        <f>IF(GLOBAL[[#This Row],[//KELUAR]]="",0,-1*SUMIF(Table5[CONCAT],GLOBAL[POINTER],Table5[3]))</f>
        <v>0</v>
      </c>
      <c r="K475" s="31" t="str">
        <f>IF(GLOBAL[[#This Row],[b1]]="","",GLOBAL[[#This Row],[b1]]-GLOBAL[[#This Row],[a1]]-GLOBAL[[#This Row],[bkeluar1]])</f>
        <v/>
      </c>
      <c r="L475" s="31">
        <f>SUM(GLOBAL[[#This Row],[bmasuk1]:[c1]])</f>
        <v>0</v>
      </c>
      <c r="M475" s="32">
        <f>SUM(F475,L475)</f>
        <v>0</v>
      </c>
      <c r="N475" s="31"/>
      <c r="O475" s="31"/>
      <c r="P475" s="32">
        <f ca="1">SUM(INDIRECT(GLOBAL_VAR[TABLENAME]&amp;"[@a"&amp;$1:$1-1&amp;"]"),INDIRECT(GLOBAL_VAR[TABLENAME]&amp;"[@c"&amp;$1:$1-1&amp;"]"))</f>
        <v>0</v>
      </c>
      <c r="Q475" s="33"/>
      <c r="R475" s="33" t="str">
        <f>IF(GLOBAL[[#This Row],[b3]]="","",GLOBAL[[#This Row],[b3]]-GLOBAL[[#This Row],[a3]])</f>
        <v/>
      </c>
      <c r="S475" s="32">
        <f ca="1">SUM(INDIRECT(GLOBAL_VAR[TABLENAME]&amp;"[@a"&amp;$1:$1-1&amp;"]"),INDIRECT(GLOBAL_VAR[TABLENAME]&amp;"[@c"&amp;$1:$1-1&amp;"]"))</f>
        <v>0</v>
      </c>
      <c r="T475" s="33"/>
      <c r="U475" s="33" t="str">
        <f>IF(GLOBAL[[#This Row],[b4]]="","",GLOBAL[[#This Row],[b4]]-GLOBAL[[#This Row],[a4]])</f>
        <v/>
      </c>
      <c r="V475" s="32">
        <f ca="1">SUM(INDIRECT(GLOBAL_VAR[TABLENAME]&amp;"[@a"&amp;$1:$1-1&amp;"]"),INDIRECT(GLOBAL_VAR[TABLENAME]&amp;"[@c"&amp;$1:$1-1&amp;"]"))</f>
        <v>0</v>
      </c>
      <c r="W475" s="31"/>
      <c r="X475" s="31" t="str">
        <f>IF(GLOBAL[[#This Row],[b5]]="","",GLOBAL[[#This Row],[b5]]-GLOBAL[[#This Row],[a5]])</f>
        <v/>
      </c>
      <c r="Y475" s="32">
        <f ca="1">SUM(INDIRECT(GLOBAL_VAR[TABLENAME]&amp;"[@a"&amp;$1:$1-1&amp;"]"),INDIRECT(GLOBAL_VAR[TABLENAME]&amp;"[@c"&amp;$1:$1-1&amp;"]"))</f>
        <v>0</v>
      </c>
      <c r="AA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475" s="31" t="str">
        <f>_xlfn.IFNA(MATCH(GLOBAL[[#This Row],[POINTER]],Table6[NB BM_C_QTY+F],0),"")</f>
        <v/>
      </c>
      <c r="AC475" t="str">
        <f>_xlfn.IFNA(MATCH(GLOBAL[[#This Row],[POINTER]],Table5[CONCAT],0),"")</f>
        <v/>
      </c>
    </row>
    <row r="476" spans="1:29">
      <c r="A476" s="31">
        <f ca="1">IF(GLOBAL[[#This Row],[TT]]&lt;1,"",ROW()-2)</f>
        <v>474</v>
      </c>
      <c r="B476" s="33" t="s">
        <v>2601</v>
      </c>
      <c r="C476" s="31">
        <v>10</v>
      </c>
      <c r="D476" s="31" t="s">
        <v>395</v>
      </c>
      <c r="E476" s="31">
        <f ca="1">IF(GLOBAL[[#This Row],[b12]]="",GLOBAL[[#This Row],[a6]],GLOBAL[[#This Row],[b12]])</f>
        <v>10</v>
      </c>
      <c r="F476" s="32">
        <f>GLOBAL[[#This Row],[AWAL]]</f>
        <v>10</v>
      </c>
      <c r="G476" s="31"/>
      <c r="H476" s="31"/>
      <c r="I476" s="31" t="str">
        <f>IF(GLOBAL[[#This Row],[/MASUK]]="","",SUMIF(Table6[NB BM_C_QTY+F],GLOBAL[POINTER],Table6[C]))</f>
        <v/>
      </c>
      <c r="J476" s="102">
        <f>IF(GLOBAL[[#This Row],[//KELUAR]]="",0,-1*SUMIF(Table5[CONCAT],GLOBAL[POINTER],Table5[3]))</f>
        <v>0</v>
      </c>
      <c r="K476" s="31" t="str">
        <f>IF(GLOBAL[[#This Row],[b1]]="","",GLOBAL[[#This Row],[b1]]-GLOBAL[[#This Row],[a1]]-GLOBAL[[#This Row],[bkeluar1]])</f>
        <v/>
      </c>
      <c r="L476" s="31">
        <f>SUM(GLOBAL[[#This Row],[bmasuk1]:[c1]])</f>
        <v>0</v>
      </c>
      <c r="M476" s="32">
        <f>SUM(F476,L476)</f>
        <v>10</v>
      </c>
      <c r="N476" s="31"/>
      <c r="O476" s="31"/>
      <c r="P476" s="32">
        <f ca="1">SUM(INDIRECT(GLOBAL_VAR[TABLENAME]&amp;"[@a"&amp;$1:$1-1&amp;"]"),INDIRECT(GLOBAL_VAR[TABLENAME]&amp;"[@c"&amp;$1:$1-1&amp;"]"))</f>
        <v>10</v>
      </c>
      <c r="Q476" s="33"/>
      <c r="R476" s="33" t="str">
        <f>IF(GLOBAL[[#This Row],[b3]]="","",GLOBAL[[#This Row],[b3]]-GLOBAL[[#This Row],[a3]])</f>
        <v/>
      </c>
      <c r="S476" s="32">
        <f ca="1">SUM(INDIRECT(GLOBAL_VAR[TABLENAME]&amp;"[@a"&amp;$1:$1-1&amp;"]"),INDIRECT(GLOBAL_VAR[TABLENAME]&amp;"[@c"&amp;$1:$1-1&amp;"]"))</f>
        <v>10</v>
      </c>
      <c r="T476" s="33"/>
      <c r="U476" s="33" t="str">
        <f>IF(GLOBAL[[#This Row],[b4]]="","",GLOBAL[[#This Row],[b4]]-GLOBAL[[#This Row],[a4]])</f>
        <v/>
      </c>
      <c r="V476" s="32">
        <f ca="1">SUM(INDIRECT(GLOBAL_VAR[TABLENAME]&amp;"[@a"&amp;$1:$1-1&amp;"]"),INDIRECT(GLOBAL_VAR[TABLENAME]&amp;"[@c"&amp;$1:$1-1&amp;"]"))</f>
        <v>10</v>
      </c>
      <c r="W476" s="31"/>
      <c r="X476" s="31" t="str">
        <f>IF(GLOBAL[[#This Row],[b5]]="","",GLOBAL[[#This Row],[b5]]-GLOBAL[[#This Row],[a5]])</f>
        <v/>
      </c>
      <c r="Y476" s="32">
        <f ca="1">SUM(INDIRECT(GLOBAL_VAR[TABLENAME]&amp;"[@a"&amp;$1:$1-1&amp;"]"),INDIRECT(GLOBAL_VAR[TABLENAME]&amp;"[@c"&amp;$1:$1-1&amp;"]"))</f>
        <v>10</v>
      </c>
      <c r="AA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476" s="31" t="str">
        <f>_xlfn.IFNA(MATCH(GLOBAL[[#This Row],[POINTER]],Table6[NB BM_C_QTY+F],0),"")</f>
        <v/>
      </c>
      <c r="AC476" t="str">
        <f>_xlfn.IFNA(MATCH(GLOBAL[[#This Row],[POINTER]],Table5[CONCAT],0),"")</f>
        <v/>
      </c>
    </row>
    <row r="477" spans="1:29">
      <c r="A477" s="31" t="str">
        <f ca="1">IF(GLOBAL[[#This Row],[TT]]&lt;1,"",ROW()-2)</f>
        <v/>
      </c>
      <c r="B477" s="33" t="s">
        <v>2584</v>
      </c>
      <c r="C477" s="31">
        <v>0</v>
      </c>
      <c r="D477" s="31" t="s">
        <v>2102</v>
      </c>
      <c r="E477" s="31">
        <f ca="1">IF(GLOBAL[[#This Row],[b12]]="",GLOBAL[[#This Row],[a6]],GLOBAL[[#This Row],[b12]])</f>
        <v>0</v>
      </c>
      <c r="F477" s="32">
        <f>GLOBAL[[#This Row],[AWAL]]</f>
        <v>0</v>
      </c>
      <c r="G477" s="31"/>
      <c r="H477" s="31"/>
      <c r="I477" s="31" t="str">
        <f>IF(GLOBAL[[#This Row],[/MASUK]]="","",SUMIF(Table6[NB BM_C_QTY+F],GLOBAL[POINTER],Table6[C]))</f>
        <v/>
      </c>
      <c r="J477" s="102">
        <f>IF(GLOBAL[[#This Row],[//KELUAR]]="",0,-1*SUMIF(Table5[CONCAT],GLOBAL[POINTER],Table5[3]))</f>
        <v>0</v>
      </c>
      <c r="K477" s="31" t="str">
        <f>IF(GLOBAL[[#This Row],[b1]]="","",GLOBAL[[#This Row],[b1]]-GLOBAL[[#This Row],[a1]]-GLOBAL[[#This Row],[bkeluar1]])</f>
        <v/>
      </c>
      <c r="L477" s="31">
        <f>SUM(GLOBAL[[#This Row],[bmasuk1]:[c1]])</f>
        <v>0</v>
      </c>
      <c r="M477" s="32">
        <f>SUM(F477,L477)</f>
        <v>0</v>
      </c>
      <c r="N477" s="31"/>
      <c r="O477" s="31"/>
      <c r="P477" s="32">
        <f ca="1">SUM(INDIRECT(GLOBAL_VAR[TABLENAME]&amp;"[@a"&amp;$1:$1-1&amp;"]"),INDIRECT(GLOBAL_VAR[TABLENAME]&amp;"[@c"&amp;$1:$1-1&amp;"]"))</f>
        <v>0</v>
      </c>
      <c r="Q477" s="33"/>
      <c r="R477" s="33" t="str">
        <f>IF(GLOBAL[[#This Row],[b3]]="","",GLOBAL[[#This Row],[b3]]-GLOBAL[[#This Row],[a3]])</f>
        <v/>
      </c>
      <c r="S477" s="32">
        <f ca="1">SUM(INDIRECT(GLOBAL_VAR[TABLENAME]&amp;"[@a"&amp;$1:$1-1&amp;"]"),INDIRECT(GLOBAL_VAR[TABLENAME]&amp;"[@c"&amp;$1:$1-1&amp;"]"))</f>
        <v>0</v>
      </c>
      <c r="T477" s="33"/>
      <c r="U477" s="33" t="str">
        <f>IF(GLOBAL[[#This Row],[b4]]="","",GLOBAL[[#This Row],[b4]]-GLOBAL[[#This Row],[a4]])</f>
        <v/>
      </c>
      <c r="V477" s="32">
        <f ca="1">SUM(INDIRECT(GLOBAL_VAR[TABLENAME]&amp;"[@a"&amp;$1:$1-1&amp;"]"),INDIRECT(GLOBAL_VAR[TABLENAME]&amp;"[@c"&amp;$1:$1-1&amp;"]"))</f>
        <v>0</v>
      </c>
      <c r="W477" s="31"/>
      <c r="X477" s="31" t="str">
        <f>IF(GLOBAL[[#This Row],[b5]]="","",GLOBAL[[#This Row],[b5]]-GLOBAL[[#This Row],[a5]])</f>
        <v/>
      </c>
      <c r="Y477" s="32">
        <f ca="1">SUM(INDIRECT(GLOBAL_VAR[TABLENAME]&amp;"[@a"&amp;$1:$1-1&amp;"]"),INDIRECT(GLOBAL_VAR[TABLENAME]&amp;"[@c"&amp;$1:$1-1&amp;"]"))</f>
        <v>0</v>
      </c>
      <c r="AA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477" s="31" t="str">
        <f>_xlfn.IFNA(MATCH(GLOBAL[[#This Row],[POINTER]],Table6[NB BM_C_QTY+F],0),"")</f>
        <v/>
      </c>
      <c r="AC477" t="str">
        <f>_xlfn.IFNA(MATCH(GLOBAL[[#This Row],[POINTER]],Table5[CONCAT],0),"")</f>
        <v/>
      </c>
    </row>
    <row r="478" spans="1:29">
      <c r="A478" s="31" t="str">
        <f ca="1">IF(GLOBAL[[#This Row],[TT]]&lt;1,"",ROW()-2)</f>
        <v/>
      </c>
      <c r="B478" s="33" t="s">
        <v>2585</v>
      </c>
      <c r="C478" s="31">
        <v>0</v>
      </c>
      <c r="D478" s="31" t="s">
        <v>2102</v>
      </c>
      <c r="E478" s="31">
        <f ca="1">IF(GLOBAL[[#This Row],[b12]]="",GLOBAL[[#This Row],[a6]],GLOBAL[[#This Row],[b12]])</f>
        <v>0</v>
      </c>
      <c r="F478" s="32">
        <f>GLOBAL[[#This Row],[AWAL]]</f>
        <v>0</v>
      </c>
      <c r="G478" s="31"/>
      <c r="H478" s="31"/>
      <c r="I478" s="31" t="str">
        <f>IF(GLOBAL[[#This Row],[/MASUK]]="","",SUMIF(Table6[NB BM_C_QTY+F],GLOBAL[POINTER],Table6[C]))</f>
        <v/>
      </c>
      <c r="J478" s="102">
        <f>IF(GLOBAL[[#This Row],[//KELUAR]]="",0,-1*SUMIF(Table5[CONCAT],GLOBAL[POINTER],Table5[3]))</f>
        <v>0</v>
      </c>
      <c r="K478" s="31" t="str">
        <f>IF(GLOBAL[[#This Row],[b1]]="","",GLOBAL[[#This Row],[b1]]-GLOBAL[[#This Row],[a1]]-GLOBAL[[#This Row],[bkeluar1]])</f>
        <v/>
      </c>
      <c r="L478" s="31">
        <f>SUM(GLOBAL[[#This Row],[bmasuk1]:[c1]])</f>
        <v>0</v>
      </c>
      <c r="M478" s="32">
        <f>SUM(F478,L478)</f>
        <v>0</v>
      </c>
      <c r="N478" s="31"/>
      <c r="O478" s="31"/>
      <c r="P478" s="32">
        <f ca="1">SUM(INDIRECT(GLOBAL_VAR[TABLENAME]&amp;"[@a"&amp;$1:$1-1&amp;"]"),INDIRECT(GLOBAL_VAR[TABLENAME]&amp;"[@c"&amp;$1:$1-1&amp;"]"))</f>
        <v>0</v>
      </c>
      <c r="Q478" s="33"/>
      <c r="R478" s="33" t="str">
        <f>IF(GLOBAL[[#This Row],[b3]]="","",GLOBAL[[#This Row],[b3]]-GLOBAL[[#This Row],[a3]])</f>
        <v/>
      </c>
      <c r="S478" s="32">
        <f ca="1">SUM(INDIRECT(GLOBAL_VAR[TABLENAME]&amp;"[@a"&amp;$1:$1-1&amp;"]"),INDIRECT(GLOBAL_VAR[TABLENAME]&amp;"[@c"&amp;$1:$1-1&amp;"]"))</f>
        <v>0</v>
      </c>
      <c r="T478" s="33"/>
      <c r="U478" s="33" t="str">
        <f>IF(GLOBAL[[#This Row],[b4]]="","",GLOBAL[[#This Row],[b4]]-GLOBAL[[#This Row],[a4]])</f>
        <v/>
      </c>
      <c r="V478" s="32">
        <f ca="1">SUM(INDIRECT(GLOBAL_VAR[TABLENAME]&amp;"[@a"&amp;$1:$1-1&amp;"]"),INDIRECT(GLOBAL_VAR[TABLENAME]&amp;"[@c"&amp;$1:$1-1&amp;"]"))</f>
        <v>0</v>
      </c>
      <c r="W478" s="31"/>
      <c r="X478" s="31" t="str">
        <f>IF(GLOBAL[[#This Row],[b5]]="","",GLOBAL[[#This Row],[b5]]-GLOBAL[[#This Row],[a5]])</f>
        <v/>
      </c>
      <c r="Y478" s="32">
        <f ca="1">SUM(INDIRECT(GLOBAL_VAR[TABLENAME]&amp;"[@a"&amp;$1:$1-1&amp;"]"),INDIRECT(GLOBAL_VAR[TABLENAME]&amp;"[@c"&amp;$1:$1-1&amp;"]"))</f>
        <v>0</v>
      </c>
      <c r="AA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478" s="31" t="str">
        <f>_xlfn.IFNA(MATCH(GLOBAL[[#This Row],[POINTER]],Table6[NB BM_C_QTY+F],0),"")</f>
        <v/>
      </c>
      <c r="AC478" t="str">
        <f>_xlfn.IFNA(MATCH(GLOBAL[[#This Row],[POINTER]],Table5[CONCAT],0),"")</f>
        <v/>
      </c>
    </row>
    <row r="479" spans="1:29">
      <c r="A479" s="31">
        <f ca="1">IF(GLOBAL[[#This Row],[TT]]&lt;1,"",ROW()-2)</f>
        <v>477</v>
      </c>
      <c r="B479" s="33" t="s">
        <v>430</v>
      </c>
      <c r="C479" s="31">
        <v>1</v>
      </c>
      <c r="D479" s="31" t="s">
        <v>431</v>
      </c>
      <c r="E479" s="31">
        <f ca="1">IF(GLOBAL[[#This Row],[b12]]="",GLOBAL[[#This Row],[a6]],GLOBAL[[#This Row],[b12]])</f>
        <v>1</v>
      </c>
      <c r="F479" s="32">
        <f>GLOBAL[[#This Row],[AWAL]]</f>
        <v>1</v>
      </c>
      <c r="G479" s="31"/>
      <c r="H479" s="31"/>
      <c r="I479" s="31" t="str">
        <f>IF(GLOBAL[[#This Row],[/MASUK]]="","",SUMIF(Table6[NB BM_C_QTY+F],GLOBAL[POINTER],Table6[C]))</f>
        <v/>
      </c>
      <c r="J479" s="102">
        <f>IF(GLOBAL[[#This Row],[//KELUAR]]="",0,-1*SUMIF(Table5[CONCAT],GLOBAL[POINTER],Table5[3]))</f>
        <v>0</v>
      </c>
      <c r="K479" s="31" t="str">
        <f>IF(GLOBAL[[#This Row],[b1]]="","",GLOBAL[[#This Row],[b1]]-GLOBAL[[#This Row],[a1]]-GLOBAL[[#This Row],[bkeluar1]])</f>
        <v/>
      </c>
      <c r="L479" s="31">
        <f>SUM(GLOBAL[[#This Row],[bmasuk1]:[c1]])</f>
        <v>0</v>
      </c>
      <c r="M479" s="32">
        <f>SUM(F479,L479)</f>
        <v>1</v>
      </c>
      <c r="N479" s="31"/>
      <c r="O479" s="31"/>
      <c r="P479" s="32">
        <f ca="1">SUM(INDIRECT(GLOBAL_VAR[TABLENAME]&amp;"[@a"&amp;$1:$1-1&amp;"]"),INDIRECT(GLOBAL_VAR[TABLENAME]&amp;"[@c"&amp;$1:$1-1&amp;"]"))</f>
        <v>1</v>
      </c>
      <c r="Q479" s="33"/>
      <c r="R479" s="33" t="str">
        <f>IF(GLOBAL[[#This Row],[b3]]="","",GLOBAL[[#This Row],[b3]]-GLOBAL[[#This Row],[a3]])</f>
        <v/>
      </c>
      <c r="S479" s="32">
        <f ca="1">SUM(INDIRECT(GLOBAL_VAR[TABLENAME]&amp;"[@a"&amp;$1:$1-1&amp;"]"),INDIRECT(GLOBAL_VAR[TABLENAME]&amp;"[@c"&amp;$1:$1-1&amp;"]"))</f>
        <v>1</v>
      </c>
      <c r="T479" s="33"/>
      <c r="U479" s="33" t="str">
        <f>IF(GLOBAL[[#This Row],[b4]]="","",GLOBAL[[#This Row],[b4]]-GLOBAL[[#This Row],[a4]])</f>
        <v/>
      </c>
      <c r="V479" s="32">
        <f ca="1">SUM(INDIRECT(GLOBAL_VAR[TABLENAME]&amp;"[@a"&amp;$1:$1-1&amp;"]"),INDIRECT(GLOBAL_VAR[TABLENAME]&amp;"[@c"&amp;$1:$1-1&amp;"]"))</f>
        <v>1</v>
      </c>
      <c r="W479" s="31"/>
      <c r="X479" s="31" t="str">
        <f>IF(GLOBAL[[#This Row],[b5]]="","",GLOBAL[[#This Row],[b5]]-GLOBAL[[#This Row],[a5]])</f>
        <v/>
      </c>
      <c r="Y479" s="32">
        <f ca="1">SUM(INDIRECT(GLOBAL_VAR[TABLENAME]&amp;"[@a"&amp;$1:$1-1&amp;"]"),INDIRECT(GLOBAL_VAR[TABLENAME]&amp;"[@c"&amp;$1:$1-1&amp;"]"))</f>
        <v>1</v>
      </c>
      <c r="AA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479" s="31" t="str">
        <f>_xlfn.IFNA(MATCH(GLOBAL[[#This Row],[POINTER]],Table6[NB BM_C_QTY+F],0),"")</f>
        <v/>
      </c>
      <c r="AC479" t="str">
        <f>_xlfn.IFNA(MATCH(GLOBAL[[#This Row],[POINTER]],Table5[CONCAT],0),"")</f>
        <v/>
      </c>
    </row>
    <row r="480" spans="1:29">
      <c r="A480" s="31">
        <f ca="1">IF(GLOBAL[[#This Row],[TT]]&lt;1,"",ROW()-2)</f>
        <v>478</v>
      </c>
      <c r="B480" s="33" t="s">
        <v>432</v>
      </c>
      <c r="C480" s="31">
        <v>9</v>
      </c>
      <c r="D480" s="31">
        <v>72</v>
      </c>
      <c r="E480" s="31">
        <f ca="1">IF(GLOBAL[[#This Row],[b12]]="",GLOBAL[[#This Row],[a6]],GLOBAL[[#This Row],[b12]])</f>
        <v>9</v>
      </c>
      <c r="F480" s="32">
        <f>GLOBAL[[#This Row],[AWAL]]</f>
        <v>9</v>
      </c>
      <c r="G480" s="31"/>
      <c r="H480" s="31"/>
      <c r="I480" s="31" t="str">
        <f>IF(GLOBAL[[#This Row],[/MASUK]]="","",SUMIF(Table6[NB BM_C_QTY+F],GLOBAL[POINTER],Table6[C]))</f>
        <v/>
      </c>
      <c r="J480" s="102">
        <f>IF(GLOBAL[[#This Row],[//KELUAR]]="",0,-1*SUMIF(Table5[CONCAT],GLOBAL[POINTER],Table5[3]))</f>
        <v>0</v>
      </c>
      <c r="K480" s="31" t="str">
        <f>IF(GLOBAL[[#This Row],[b1]]="","",GLOBAL[[#This Row],[b1]]-GLOBAL[[#This Row],[a1]]-GLOBAL[[#This Row],[bkeluar1]])</f>
        <v/>
      </c>
      <c r="L480" s="31">
        <f>SUM(GLOBAL[[#This Row],[bmasuk1]:[c1]])</f>
        <v>0</v>
      </c>
      <c r="M480" s="32">
        <f>SUM(F480,L480)</f>
        <v>9</v>
      </c>
      <c r="N480" s="31"/>
      <c r="O480" s="31"/>
      <c r="P480" s="32">
        <f ca="1">SUM(INDIRECT(GLOBAL_VAR[TABLENAME]&amp;"[@a"&amp;$1:$1-1&amp;"]"),INDIRECT(GLOBAL_VAR[TABLENAME]&amp;"[@c"&amp;$1:$1-1&amp;"]"))</f>
        <v>9</v>
      </c>
      <c r="Q480" s="33"/>
      <c r="R480" s="33" t="str">
        <f>IF(GLOBAL[[#This Row],[b3]]="","",GLOBAL[[#This Row],[b3]]-GLOBAL[[#This Row],[a3]])</f>
        <v/>
      </c>
      <c r="S480" s="32">
        <f ca="1">SUM(INDIRECT(GLOBAL_VAR[TABLENAME]&amp;"[@a"&amp;$1:$1-1&amp;"]"),INDIRECT(GLOBAL_VAR[TABLENAME]&amp;"[@c"&amp;$1:$1-1&amp;"]"))</f>
        <v>9</v>
      </c>
      <c r="T480" s="33"/>
      <c r="U480" s="33" t="str">
        <f>IF(GLOBAL[[#This Row],[b4]]="","",GLOBAL[[#This Row],[b4]]-GLOBAL[[#This Row],[a4]])</f>
        <v/>
      </c>
      <c r="V480" s="32">
        <f ca="1">SUM(INDIRECT(GLOBAL_VAR[TABLENAME]&amp;"[@a"&amp;$1:$1-1&amp;"]"),INDIRECT(GLOBAL_VAR[TABLENAME]&amp;"[@c"&amp;$1:$1-1&amp;"]"))</f>
        <v>9</v>
      </c>
      <c r="W480" s="31"/>
      <c r="X480" s="31" t="str">
        <f>IF(GLOBAL[[#This Row],[b5]]="","",GLOBAL[[#This Row],[b5]]-GLOBAL[[#This Row],[a5]])</f>
        <v/>
      </c>
      <c r="Y480" s="32">
        <f ca="1">SUM(INDIRECT(GLOBAL_VAR[TABLENAME]&amp;"[@a"&amp;$1:$1-1&amp;"]"),INDIRECT(GLOBAL_VAR[TABLENAME]&amp;"[@c"&amp;$1:$1-1&amp;"]"))</f>
        <v>9</v>
      </c>
      <c r="AA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480" s="31" t="str">
        <f>_xlfn.IFNA(MATCH(GLOBAL[[#This Row],[POINTER]],Table6[NB BM_C_QTY+F],0),"")</f>
        <v/>
      </c>
      <c r="AC480" t="str">
        <f>_xlfn.IFNA(MATCH(GLOBAL[[#This Row],[POINTER]],Table5[CONCAT],0),"")</f>
        <v/>
      </c>
    </row>
    <row r="481" spans="1:29">
      <c r="A481" s="31">
        <f ca="1">IF(GLOBAL[[#This Row],[TT]]&lt;1,"",ROW()-2)</f>
        <v>479</v>
      </c>
      <c r="B481" s="33" t="s">
        <v>4406</v>
      </c>
      <c r="C481" s="31">
        <v>2</v>
      </c>
      <c r="D481" s="31" t="s">
        <v>2158</v>
      </c>
      <c r="E481" s="31">
        <f ca="1">IF(GLOBAL[[#This Row],[b12]]="",GLOBAL[[#This Row],[a6]],GLOBAL[[#This Row],[b12]])</f>
        <v>2</v>
      </c>
      <c r="F481" s="32">
        <f>GLOBAL[[#This Row],[AWAL]]</f>
        <v>2</v>
      </c>
      <c r="G481" s="31"/>
      <c r="H481" s="31"/>
      <c r="I481" s="31" t="str">
        <f>IF(GLOBAL[[#This Row],[/MASUK]]="","",SUMIF(Table6[NB BM_C_QTY+F],GLOBAL[POINTER],Table6[C]))</f>
        <v/>
      </c>
      <c r="J481" s="102">
        <f>IF(GLOBAL[[#This Row],[//KELUAR]]="",0,-1*SUMIF(Table5[CONCAT],GLOBAL[POINTER],Table5[3]))</f>
        <v>0</v>
      </c>
      <c r="K481" s="31" t="str">
        <f>IF(GLOBAL[[#This Row],[b1]]="","",GLOBAL[[#This Row],[b1]]-GLOBAL[[#This Row],[a1]]-GLOBAL[[#This Row],[bkeluar1]])</f>
        <v/>
      </c>
      <c r="L481" s="31">
        <f>SUM(GLOBAL[[#This Row],[bmasuk1]:[c1]])</f>
        <v>0</v>
      </c>
      <c r="M481" s="32">
        <f>SUM(F481,L481)</f>
        <v>2</v>
      </c>
      <c r="N481" s="31"/>
      <c r="O481" s="31"/>
      <c r="P481" s="32">
        <f ca="1">SUM(INDIRECT(GLOBAL_VAR[TABLENAME]&amp;"[@a"&amp;$1:$1-1&amp;"]"),INDIRECT(GLOBAL_VAR[TABLENAME]&amp;"[@c"&amp;$1:$1-1&amp;"]"))</f>
        <v>2</v>
      </c>
      <c r="Q481" s="33"/>
      <c r="R481" s="33" t="str">
        <f>IF(GLOBAL[[#This Row],[b3]]="","",GLOBAL[[#This Row],[b3]]-GLOBAL[[#This Row],[a3]])</f>
        <v/>
      </c>
      <c r="S481" s="32">
        <f ca="1">SUM(INDIRECT(GLOBAL_VAR[TABLENAME]&amp;"[@a"&amp;$1:$1-1&amp;"]"),INDIRECT(GLOBAL_VAR[TABLENAME]&amp;"[@c"&amp;$1:$1-1&amp;"]"))</f>
        <v>2</v>
      </c>
      <c r="T481" s="33"/>
      <c r="U481" s="33" t="str">
        <f>IF(GLOBAL[[#This Row],[b4]]="","",GLOBAL[[#This Row],[b4]]-GLOBAL[[#This Row],[a4]])</f>
        <v/>
      </c>
      <c r="V481" s="32">
        <f ca="1">SUM(INDIRECT(GLOBAL_VAR[TABLENAME]&amp;"[@a"&amp;$1:$1-1&amp;"]"),INDIRECT(GLOBAL_VAR[TABLENAME]&amp;"[@c"&amp;$1:$1-1&amp;"]"))</f>
        <v>2</v>
      </c>
      <c r="W481" s="31"/>
      <c r="X481" s="31" t="str">
        <f>IF(GLOBAL[[#This Row],[b5]]="","",GLOBAL[[#This Row],[b5]]-GLOBAL[[#This Row],[a5]])</f>
        <v/>
      </c>
      <c r="Y481" s="32">
        <f ca="1">SUM(INDIRECT(GLOBAL_VAR[TABLENAME]&amp;"[@a"&amp;$1:$1-1&amp;"]"),INDIRECT(GLOBAL_VAR[TABLENAME]&amp;"[@c"&amp;$1:$1-1&amp;"]"))</f>
        <v>2</v>
      </c>
      <c r="AA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481" s="31" t="str">
        <f>_xlfn.IFNA(MATCH(GLOBAL[[#This Row],[POINTER]],Table6[NB BM_C_QTY+F],0),"")</f>
        <v/>
      </c>
      <c r="AC481" t="str">
        <f>_xlfn.IFNA(MATCH(GLOBAL[[#This Row],[POINTER]],Table5[CONCAT],0),"")</f>
        <v/>
      </c>
    </row>
    <row r="482" spans="1:29">
      <c r="A482" s="31" t="str">
        <f ca="1">IF(GLOBAL[[#This Row],[TT]]&lt;1,"",ROW()-2)</f>
        <v/>
      </c>
      <c r="B482" s="33" t="s">
        <v>4407</v>
      </c>
      <c r="C482" s="31">
        <v>0</v>
      </c>
      <c r="D482" s="31" t="s">
        <v>2158</v>
      </c>
      <c r="E482" s="31">
        <f ca="1">IF(GLOBAL[[#This Row],[b12]]="",GLOBAL[[#This Row],[a6]],GLOBAL[[#This Row],[b12]])</f>
        <v>0</v>
      </c>
      <c r="F482" s="32">
        <f>GLOBAL[[#This Row],[AWAL]]</f>
        <v>0</v>
      </c>
      <c r="G482" s="31"/>
      <c r="H482" s="31"/>
      <c r="I482" s="31" t="str">
        <f>IF(GLOBAL[[#This Row],[/MASUK]]="","",SUMIF(Table6[NB BM_C_QTY+F],GLOBAL[POINTER],Table6[C]))</f>
        <v/>
      </c>
      <c r="J482" s="102">
        <f>IF(GLOBAL[[#This Row],[//KELUAR]]="",0,-1*SUMIF(Table5[CONCAT],GLOBAL[POINTER],Table5[3]))</f>
        <v>0</v>
      </c>
      <c r="K482" s="31" t="str">
        <f>IF(GLOBAL[[#This Row],[b1]]="","",GLOBAL[[#This Row],[b1]]-GLOBAL[[#This Row],[a1]]-GLOBAL[[#This Row],[bkeluar1]])</f>
        <v/>
      </c>
      <c r="L482" s="31">
        <f>SUM(GLOBAL[[#This Row],[bmasuk1]:[c1]])</f>
        <v>0</v>
      </c>
      <c r="M482" s="32">
        <f>SUM(F482,L482)</f>
        <v>0</v>
      </c>
      <c r="N482" s="31"/>
      <c r="O482" s="31"/>
      <c r="P482" s="32">
        <f ca="1">SUM(INDIRECT(GLOBAL_VAR[TABLENAME]&amp;"[@a"&amp;$1:$1-1&amp;"]"),INDIRECT(GLOBAL_VAR[TABLENAME]&amp;"[@c"&amp;$1:$1-1&amp;"]"))</f>
        <v>0</v>
      </c>
      <c r="Q482" s="33"/>
      <c r="R482" s="33" t="str">
        <f>IF(GLOBAL[[#This Row],[b3]]="","",GLOBAL[[#This Row],[b3]]-GLOBAL[[#This Row],[a3]])</f>
        <v/>
      </c>
      <c r="S482" s="32">
        <f ca="1">SUM(INDIRECT(GLOBAL_VAR[TABLENAME]&amp;"[@a"&amp;$1:$1-1&amp;"]"),INDIRECT(GLOBAL_VAR[TABLENAME]&amp;"[@c"&amp;$1:$1-1&amp;"]"))</f>
        <v>0</v>
      </c>
      <c r="T482" s="33"/>
      <c r="U482" s="33" t="str">
        <f>IF(GLOBAL[[#This Row],[b4]]="","",GLOBAL[[#This Row],[b4]]-GLOBAL[[#This Row],[a4]])</f>
        <v/>
      </c>
      <c r="V482" s="32">
        <f ca="1">SUM(INDIRECT(GLOBAL_VAR[TABLENAME]&amp;"[@a"&amp;$1:$1-1&amp;"]"),INDIRECT(GLOBAL_VAR[TABLENAME]&amp;"[@c"&amp;$1:$1-1&amp;"]"))</f>
        <v>0</v>
      </c>
      <c r="W482" s="31"/>
      <c r="X482" s="31" t="str">
        <f>IF(GLOBAL[[#This Row],[b5]]="","",GLOBAL[[#This Row],[b5]]-GLOBAL[[#This Row],[a5]])</f>
        <v/>
      </c>
      <c r="Y482" s="32">
        <f ca="1">SUM(INDIRECT(GLOBAL_VAR[TABLENAME]&amp;"[@a"&amp;$1:$1-1&amp;"]"),INDIRECT(GLOBAL_VAR[TABLENAME]&amp;"[@c"&amp;$1:$1-1&amp;"]"))</f>
        <v>0</v>
      </c>
      <c r="AA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482" s="31" t="str">
        <f>_xlfn.IFNA(MATCH(GLOBAL[[#This Row],[POINTER]],Table6[NB BM_C_QTY+F],0),"")</f>
        <v/>
      </c>
      <c r="AC482" t="str">
        <f>_xlfn.IFNA(MATCH(GLOBAL[[#This Row],[POINTER]],Table5[CONCAT],0),"")</f>
        <v/>
      </c>
    </row>
    <row r="483" spans="1:29">
      <c r="A483" s="31" t="str">
        <f ca="1">IF(GLOBAL[[#This Row],[TT]]&lt;1,"",ROW()-2)</f>
        <v/>
      </c>
      <c r="B483" s="33" t="s">
        <v>4408</v>
      </c>
      <c r="C483" s="31">
        <v>0</v>
      </c>
      <c r="D483" s="31" t="s">
        <v>2158</v>
      </c>
      <c r="E483" s="31">
        <f ca="1">IF(GLOBAL[[#This Row],[b12]]="",GLOBAL[[#This Row],[a6]],GLOBAL[[#This Row],[b12]])</f>
        <v>0</v>
      </c>
      <c r="F483" s="32">
        <f>GLOBAL[[#This Row],[AWAL]]</f>
        <v>0</v>
      </c>
      <c r="G483" s="31"/>
      <c r="H483" s="31"/>
      <c r="I483" s="31" t="str">
        <f>IF(GLOBAL[[#This Row],[/MASUK]]="","",SUMIF(Table6[NB BM_C_QTY+F],GLOBAL[POINTER],Table6[C]))</f>
        <v/>
      </c>
      <c r="J483" s="102">
        <f>IF(GLOBAL[[#This Row],[//KELUAR]]="",0,-1*SUMIF(Table5[CONCAT],GLOBAL[POINTER],Table5[3]))</f>
        <v>0</v>
      </c>
      <c r="K483" s="31" t="str">
        <f>IF(GLOBAL[[#This Row],[b1]]="","",GLOBAL[[#This Row],[b1]]-GLOBAL[[#This Row],[a1]]-GLOBAL[[#This Row],[bkeluar1]])</f>
        <v/>
      </c>
      <c r="L483" s="31">
        <f>SUM(GLOBAL[[#This Row],[bmasuk1]:[c1]])</f>
        <v>0</v>
      </c>
      <c r="M483" s="32">
        <f>SUM(F483,L483)</f>
        <v>0</v>
      </c>
      <c r="N483" s="31"/>
      <c r="O483" s="31"/>
      <c r="P483" s="32">
        <f ca="1">SUM(INDIRECT(GLOBAL_VAR[TABLENAME]&amp;"[@a"&amp;$1:$1-1&amp;"]"),INDIRECT(GLOBAL_VAR[TABLENAME]&amp;"[@c"&amp;$1:$1-1&amp;"]"))</f>
        <v>0</v>
      </c>
      <c r="Q483" s="33"/>
      <c r="R483" s="33" t="str">
        <f>IF(GLOBAL[[#This Row],[b3]]="","",GLOBAL[[#This Row],[b3]]-GLOBAL[[#This Row],[a3]])</f>
        <v/>
      </c>
      <c r="S483" s="32">
        <f ca="1">SUM(INDIRECT(GLOBAL_VAR[TABLENAME]&amp;"[@a"&amp;$1:$1-1&amp;"]"),INDIRECT(GLOBAL_VAR[TABLENAME]&amp;"[@c"&amp;$1:$1-1&amp;"]"))</f>
        <v>0</v>
      </c>
      <c r="T483" s="33"/>
      <c r="U483" s="33" t="str">
        <f>IF(GLOBAL[[#This Row],[b4]]="","",GLOBAL[[#This Row],[b4]]-GLOBAL[[#This Row],[a4]])</f>
        <v/>
      </c>
      <c r="V483" s="32">
        <f ca="1">SUM(INDIRECT(GLOBAL_VAR[TABLENAME]&amp;"[@a"&amp;$1:$1-1&amp;"]"),INDIRECT(GLOBAL_VAR[TABLENAME]&amp;"[@c"&amp;$1:$1-1&amp;"]"))</f>
        <v>0</v>
      </c>
      <c r="W483" s="31"/>
      <c r="X483" s="31" t="str">
        <f>IF(GLOBAL[[#This Row],[b5]]="","",GLOBAL[[#This Row],[b5]]-GLOBAL[[#This Row],[a5]])</f>
        <v/>
      </c>
      <c r="Y483" s="32">
        <f ca="1">SUM(INDIRECT(GLOBAL_VAR[TABLENAME]&amp;"[@a"&amp;$1:$1-1&amp;"]"),INDIRECT(GLOBAL_VAR[TABLENAME]&amp;"[@c"&amp;$1:$1-1&amp;"]"))</f>
        <v>0</v>
      </c>
      <c r="AA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483" s="31" t="str">
        <f>_xlfn.IFNA(MATCH(GLOBAL[[#This Row],[POINTER]],Table6[NB BM_C_QTY+F],0),"")</f>
        <v/>
      </c>
      <c r="AC483" t="str">
        <f>_xlfn.IFNA(MATCH(GLOBAL[[#This Row],[POINTER]],Table5[CONCAT],0),"")</f>
        <v/>
      </c>
    </row>
    <row r="484" spans="1:29">
      <c r="A484" s="31" t="str">
        <f ca="1">IF(GLOBAL[[#This Row],[TT]]&lt;1,"",ROW()-2)</f>
        <v/>
      </c>
      <c r="B484" s="33" t="s">
        <v>5132</v>
      </c>
      <c r="C484" s="31">
        <v>1</v>
      </c>
      <c r="D484" s="31" t="s">
        <v>2158</v>
      </c>
      <c r="E484" s="31">
        <f ca="1">IF(GLOBAL[[#This Row],[b12]]="",GLOBAL[[#This Row],[a6]],GLOBAL[[#This Row],[b12]])</f>
        <v>0</v>
      </c>
      <c r="F484" s="32">
        <f>GLOBAL[[#This Row],[AWAL]]</f>
        <v>1</v>
      </c>
      <c r="G484" s="31"/>
      <c r="H484" s="31"/>
      <c r="I484" s="31" t="str">
        <f>IF(GLOBAL[[#This Row],[/MASUK]]="","",SUMIF(Table6[NB BM_C_QTY+F],GLOBAL[POINTER],Table6[C]))</f>
        <v/>
      </c>
      <c r="J484" s="102">
        <f>IF(GLOBAL[[#This Row],[//KELUAR]]="",0,-1*SUMIF(Table5[CONCAT],GLOBAL[POINTER],Table5[3]))</f>
        <v>-1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-1</v>
      </c>
      <c r="M484" s="32">
        <f>SUM(F484,L484)</f>
        <v>0</v>
      </c>
      <c r="N484" s="31"/>
      <c r="O484" s="31"/>
      <c r="P484" s="32">
        <f ca="1">SUM(INDIRECT(GLOBAL_VAR[TABLENAME]&amp;"[@a"&amp;$1:$1-1&amp;"]"),INDIRECT(GLOBAL_VAR[TABLENAME]&amp;"[@c"&amp;$1:$1-1&amp;"]"))</f>
        <v>0</v>
      </c>
      <c r="Q484" s="33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0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0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0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484" s="31" t="str">
        <f>_xlfn.IFNA(MATCH(GLOBAL[[#This Row],[POINTER]],Table6[NB BM_C_QTY+F],0),"")</f>
        <v/>
      </c>
      <c r="AC484">
        <f>_xlfn.IFNA(MATCH(GLOBAL[[#This Row],[POINTER]],Table5[CONCAT],0),"")</f>
        <v>141</v>
      </c>
    </row>
    <row r="485" spans="1:29">
      <c r="A485" s="31">
        <f ca="1">IF(GLOBAL[[#This Row],[TT]]&lt;1,"",ROW()-2)</f>
        <v>483</v>
      </c>
      <c r="B485" s="33" t="s">
        <v>4409</v>
      </c>
      <c r="C485" s="31">
        <v>2</v>
      </c>
      <c r="D485" s="31" t="s">
        <v>4350</v>
      </c>
      <c r="E485" s="31">
        <f ca="1">IF(GLOBAL[[#This Row],[b12]]="",GLOBAL[[#This Row],[a6]],GLOBAL[[#This Row],[b12]])</f>
        <v>2</v>
      </c>
      <c r="F485" s="32">
        <f>GLOBAL[[#This Row],[AWAL]]</f>
        <v>2</v>
      </c>
      <c r="G485" s="31"/>
      <c r="H485" s="31"/>
      <c r="I485" s="31" t="str">
        <f>IF(GLOBAL[[#This Row],[/MASUK]]="","",SUMIF(Table6[NB BM_C_QTY+F],GLOBAL[POINTER],Table6[C]))</f>
        <v/>
      </c>
      <c r="J485" s="102">
        <f>IF(GLOBAL[[#This Row],[//KELUAR]]="",0,-1*SUMIF(Table5[CONCAT],GLOBAL[POINTER],Table5[3]))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>SUM(F485,L485)</f>
        <v>2</v>
      </c>
      <c r="N485" s="31"/>
      <c r="O485" s="31"/>
      <c r="P485" s="32">
        <f ca="1">SUM(INDIRECT(GLOBAL_VAR[TABLENAME]&amp;"[@a"&amp;$1:$1-1&amp;"]"),INDIRECT(GLOBAL_VAR[TABLENAME]&amp;"[@c"&amp;$1:$1-1&amp;"]"))</f>
        <v>2</v>
      </c>
      <c r="Q485" s="33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2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2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2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bntaliaa03211415a780384pcsuntana</v>
      </c>
      <c r="AB485" s="31" t="str">
        <f>_xlfn.IFNA(MATCH(GLOBAL[[#This Row],[POINTER]],Table6[NB BM_C_QTY+F],0),"")</f>
        <v/>
      </c>
      <c r="AC485" t="str">
        <f>_xlfn.IFNA(MATCH(GLOBAL[[#This Row],[POINTER]],Table5[CONCAT],0),"")</f>
        <v/>
      </c>
    </row>
    <row r="486" spans="1:29">
      <c r="A486" s="31">
        <f ca="1">IF(GLOBAL[[#This Row],[TT]]&lt;1,"",ROW()-2)</f>
        <v>484</v>
      </c>
      <c r="B486" s="33" t="s">
        <v>4410</v>
      </c>
      <c r="C486" s="31">
        <v>2</v>
      </c>
      <c r="D486" s="31" t="s">
        <v>4350</v>
      </c>
      <c r="E486" s="31">
        <f ca="1">IF(GLOBAL[[#This Row],[b12]]="",GLOBAL[[#This Row],[a6]],GLOBAL[[#This Row],[b12]])</f>
        <v>2</v>
      </c>
      <c r="F486" s="32">
        <f>GLOBAL[[#This Row],[AWAL]]</f>
        <v>2</v>
      </c>
      <c r="G486" s="31"/>
      <c r="H486" s="31"/>
      <c r="I486" s="31" t="str">
        <f>IF(GLOBAL[[#This Row],[/MASUK]]="","",SUMIF(Table6[NB BM_C_QTY+F],GLOBAL[POINTER],Table6[C]))</f>
        <v/>
      </c>
      <c r="J486" s="102">
        <f>IF(GLOBAL[[#This Row],[//KELUAR]]="",0,-1*SUMIF(Table5[CONCAT],GLOBAL[POINTER],Table5[3]))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>SUM(F486,L486)</f>
        <v>2</v>
      </c>
      <c r="N486" s="31"/>
      <c r="O486" s="31"/>
      <c r="P486" s="32">
        <f ca="1">SUM(INDIRECT(GLOBAL_VAR[TABLENAME]&amp;"[@a"&amp;$1:$1-1&amp;"]"),INDIRECT(GLOBAL_VAR[TABLENAME]&amp;"[@c"&amp;$1:$1-1&amp;"]"))</f>
        <v>2</v>
      </c>
      <c r="Q486" s="33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2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2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2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486" s="31" t="str">
        <f>_xlfn.IFNA(MATCH(GLOBAL[[#This Row],[POINTER]],Table6[NB BM_C_QTY+F],0),"")</f>
        <v/>
      </c>
      <c r="AC486" t="str">
        <f>_xlfn.IFNA(MATCH(GLOBAL[[#This Row],[POINTER]],Table5[CONCAT],0),"")</f>
        <v/>
      </c>
    </row>
    <row r="487" spans="1:29">
      <c r="A487" s="31" t="str">
        <f ca="1">IF(GLOBAL[[#This Row],[TT]]&lt;1,"",ROW()-2)</f>
        <v/>
      </c>
      <c r="B487" s="33" t="s">
        <v>4411</v>
      </c>
      <c r="C487" s="31">
        <v>0</v>
      </c>
      <c r="D487" s="31" t="s">
        <v>2042</v>
      </c>
      <c r="E487" s="31">
        <f ca="1">IF(GLOBAL[[#This Row],[b12]]="",GLOBAL[[#This Row],[a6]],GLOBAL[[#This Row],[b12]])</f>
        <v>0</v>
      </c>
      <c r="F487" s="32">
        <f>GLOBAL[[#This Row],[AWAL]]</f>
        <v>0</v>
      </c>
      <c r="G487" s="31"/>
      <c r="H487" s="31"/>
      <c r="I487" s="31" t="str">
        <f>IF(GLOBAL[[#This Row],[/MASUK]]="","",SUMIF(Table6[NB BM_C_QTY+F],GLOBAL[POINTER],Table6[C]))</f>
        <v/>
      </c>
      <c r="J487" s="102">
        <f>IF(GLOBAL[[#This Row],[//KELUAR]]="",0,-1*SUMIF(Table5[CONCAT],GLOBAL[POINTER],Table5[3]))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>SUM(F487,L487)</f>
        <v>0</v>
      </c>
      <c r="N487" s="31"/>
      <c r="O487" s="31"/>
      <c r="P487" s="32">
        <f ca="1">SUM(INDIRECT(GLOBAL_VAR[TABLENAME]&amp;"[@a"&amp;$1:$1-1&amp;"]"),INDIRECT(GLOBAL_VAR[TABLENAME]&amp;"[@c"&amp;$1:$1-1&amp;"]"))</f>
        <v>0</v>
      </c>
      <c r="Q487" s="33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0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0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0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487" s="31" t="str">
        <f>_xlfn.IFNA(MATCH(GLOBAL[[#This Row],[POINTER]],Table6[NB BM_C_QTY+F],0),"")</f>
        <v/>
      </c>
      <c r="AC487" t="str">
        <f>_xlfn.IFNA(MATCH(GLOBAL[[#This Row],[POINTER]],Table5[CONCAT],0),"")</f>
        <v/>
      </c>
    </row>
    <row r="488" spans="1:29">
      <c r="A488" s="31" t="str">
        <f ca="1">IF(GLOBAL[[#This Row],[TT]]&lt;1,"",ROW()-2)</f>
        <v/>
      </c>
      <c r="B488" s="33" t="s">
        <v>4412</v>
      </c>
      <c r="C488" s="31">
        <v>0</v>
      </c>
      <c r="D488" s="31" t="s">
        <v>2042</v>
      </c>
      <c r="E488" s="31">
        <f ca="1">IF(GLOBAL[[#This Row],[b12]]="",GLOBAL[[#This Row],[a6]],GLOBAL[[#This Row],[b12]])</f>
        <v>0</v>
      </c>
      <c r="F488" s="32">
        <f>GLOBAL[[#This Row],[AWAL]]</f>
        <v>0</v>
      </c>
      <c r="G488" s="31"/>
      <c r="H488" s="31"/>
      <c r="I488" s="31" t="str">
        <f>IF(GLOBAL[[#This Row],[/MASUK]]="","",SUMIF(Table6[NB BM_C_QTY+F],GLOBAL[POINTER],Table6[C]))</f>
        <v/>
      </c>
      <c r="J488" s="102">
        <f>IF(GLOBAL[[#This Row],[//KELUAR]]="",0,-1*SUMIF(Table5[CONCAT],GLOBAL[POINTER],Table5[3]))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>SUM(F488,L488)</f>
        <v>0</v>
      </c>
      <c r="N488" s="31"/>
      <c r="O488" s="31"/>
      <c r="P488" s="32">
        <f ca="1">SUM(INDIRECT(GLOBAL_VAR[TABLENAME]&amp;"[@a"&amp;$1:$1-1&amp;"]"),INDIRECT(GLOBAL_VAR[TABLENAME]&amp;"[@c"&amp;$1:$1-1&amp;"]"))</f>
        <v>0</v>
      </c>
      <c r="Q488" s="33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0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0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0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488" s="31" t="str">
        <f>_xlfn.IFNA(MATCH(GLOBAL[[#This Row],[POINTER]],Table6[NB BM_C_QTY+F],0),"")</f>
        <v/>
      </c>
      <c r="AC488" t="str">
        <f>_xlfn.IFNA(MATCH(GLOBAL[[#This Row],[POINTER]],Table5[CONCAT],0),"")</f>
        <v/>
      </c>
    </row>
    <row r="489" spans="1:29">
      <c r="A489" s="31" t="str">
        <f ca="1">IF(GLOBAL[[#This Row],[TT]]&lt;1,"",ROW()-2)</f>
        <v/>
      </c>
      <c r="B489" s="33" t="s">
        <v>4413</v>
      </c>
      <c r="C489" s="31">
        <v>0</v>
      </c>
      <c r="D489" s="31" t="s">
        <v>2042</v>
      </c>
      <c r="E489" s="31">
        <f ca="1">IF(GLOBAL[[#This Row],[b12]]="",GLOBAL[[#This Row],[a6]],GLOBAL[[#This Row],[b12]])</f>
        <v>0</v>
      </c>
      <c r="F489" s="32">
        <f>GLOBAL[[#This Row],[AWAL]]</f>
        <v>0</v>
      </c>
      <c r="G489" s="31"/>
      <c r="H489" s="31"/>
      <c r="I489" s="31" t="str">
        <f>IF(GLOBAL[[#This Row],[/MASUK]]="","",SUMIF(Table6[NB BM_C_QTY+F],GLOBAL[POINTER],Table6[C]))</f>
        <v/>
      </c>
      <c r="J489" s="102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>SUM(F489,L489)</f>
        <v>0</v>
      </c>
      <c r="N489" s="31"/>
      <c r="O489" s="31"/>
      <c r="P489" s="32">
        <f ca="1">SUM(INDIRECT(GLOBAL_VAR[TABLENAME]&amp;"[@a"&amp;$1:$1-1&amp;"]"),INDIRECT(GLOBAL_VAR[TABLENAME]&amp;"[@c"&amp;$1:$1-1&amp;"]"))</f>
        <v>0</v>
      </c>
      <c r="Q489" s="33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0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0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0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 t="str">
        <f ca="1">IF(GLOBAL[[#This Row],[TT]]&lt;1,"",ROW()-2)</f>
        <v/>
      </c>
      <c r="B490" s="33" t="s">
        <v>4414</v>
      </c>
      <c r="C490" s="31">
        <v>0</v>
      </c>
      <c r="D490" s="31" t="s">
        <v>2042</v>
      </c>
      <c r="E490" s="31">
        <f ca="1">IF(GLOBAL[[#This Row],[b12]]="",GLOBAL[[#This Row],[a6]],GLOBAL[[#This Row],[b12]])</f>
        <v>0</v>
      </c>
      <c r="F490" s="32">
        <f>GLOBAL[[#This Row],[AWAL]]</f>
        <v>0</v>
      </c>
      <c r="G490" s="31"/>
      <c r="H490" s="31"/>
      <c r="I490" s="31" t="str">
        <f>IF(GLOBAL[[#This Row],[/MASUK]]="","",SUMIF(Table6[NB BM_C_QTY+F],GLOBAL[POINTER],Table6[C]))</f>
        <v/>
      </c>
      <c r="J490" s="102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>SUM(F490,L490)</f>
        <v>0</v>
      </c>
      <c r="N490" s="31"/>
      <c r="O490" s="31"/>
      <c r="P490" s="32">
        <f ca="1">SUM(INDIRECT(GLOBAL_VAR[TABLENAME]&amp;"[@a"&amp;$1:$1-1&amp;"]"),INDIRECT(GLOBAL_VAR[TABLENAME]&amp;"[@c"&amp;$1:$1-1&amp;"]"))</f>
        <v>0</v>
      </c>
      <c r="Q490" s="33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0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0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0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31" t="str">
        <f ca="1">IF(GLOBAL[[#This Row],[TT]]&lt;1,"",ROW()-2)</f>
        <v/>
      </c>
      <c r="B491" s="33" t="s">
        <v>4415</v>
      </c>
      <c r="C491" s="31">
        <v>0</v>
      </c>
      <c r="D491" s="31" t="s">
        <v>2042</v>
      </c>
      <c r="E491" s="31">
        <f ca="1">IF(GLOBAL[[#This Row],[b12]]="",GLOBAL[[#This Row],[a6]],GLOBAL[[#This Row],[b12]])</f>
        <v>0</v>
      </c>
      <c r="F491" s="32">
        <f>GLOBAL[[#This Row],[AWAL]]</f>
        <v>0</v>
      </c>
      <c r="G491" s="31"/>
      <c r="H491" s="31"/>
      <c r="I491" s="31" t="str">
        <f>IF(GLOBAL[[#This Row],[/MASUK]]="","",SUMIF(Table6[NB BM_C_QTY+F],GLOBAL[POINTER],Table6[C]))</f>
        <v/>
      </c>
      <c r="J491" s="102">
        <f>IF(GLOBAL[[#This Row],[//KELUAR]]="",0,-1*SUMIF(Table5[CONCAT],GLOBAL[POINTER],Table5[3]))</f>
        <v>0</v>
      </c>
      <c r="K491" s="31" t="str">
        <f>IF(GLOBAL[[#This Row],[b1]]="","",GLOBAL[[#This Row],[b1]]-GLOBAL[[#This Row],[a1]]-GLOBAL[[#This Row],[bkeluar1]])</f>
        <v/>
      </c>
      <c r="L491" s="31">
        <f>SUM(GLOBAL[[#This Row],[bmasuk1]:[c1]])</f>
        <v>0</v>
      </c>
      <c r="M491" s="32">
        <f>SUM(F491,L491)</f>
        <v>0</v>
      </c>
      <c r="N491" s="31"/>
      <c r="O491" s="31"/>
      <c r="P491" s="32">
        <f ca="1">SUM(INDIRECT(GLOBAL_VAR[TABLENAME]&amp;"[@a"&amp;$1:$1-1&amp;"]"),INDIRECT(GLOBAL_VAR[TABLENAME]&amp;"[@c"&amp;$1:$1-1&amp;"]"))</f>
        <v>0</v>
      </c>
      <c r="Q491" s="33"/>
      <c r="R491" s="33" t="str">
        <f>IF(GLOBAL[[#This Row],[b3]]="","",GLOBAL[[#This Row],[b3]]-GLOBAL[[#This Row],[a3]])</f>
        <v/>
      </c>
      <c r="S491" s="32">
        <f ca="1">SUM(INDIRECT(GLOBAL_VAR[TABLENAME]&amp;"[@a"&amp;$1:$1-1&amp;"]"),INDIRECT(GLOBAL_VAR[TABLENAME]&amp;"[@c"&amp;$1:$1-1&amp;"]"))</f>
        <v>0</v>
      </c>
      <c r="T491" s="33"/>
      <c r="U491" s="33" t="str">
        <f>IF(GLOBAL[[#This Row],[b4]]="","",GLOBAL[[#This Row],[b4]]-GLOBAL[[#This Row],[a4]])</f>
        <v/>
      </c>
      <c r="V491" s="32">
        <f ca="1">SUM(INDIRECT(GLOBAL_VAR[TABLENAME]&amp;"[@a"&amp;$1:$1-1&amp;"]"),INDIRECT(GLOBAL_VAR[TABLENAME]&amp;"[@c"&amp;$1:$1-1&amp;"]"))</f>
        <v>0</v>
      </c>
      <c r="W491" s="31"/>
      <c r="X491" s="31" t="str">
        <f>IF(GLOBAL[[#This Row],[b5]]="","",GLOBAL[[#This Row],[b5]]-GLOBAL[[#This Row],[a5]])</f>
        <v/>
      </c>
      <c r="Y491" s="32">
        <f ca="1">SUM(INDIRECT(GLOBAL_VAR[TABLENAME]&amp;"[@a"&amp;$1:$1-1&amp;"]"),INDIRECT(GLOBAL_VAR[TABLENAME]&amp;"[@c"&amp;$1:$1-1&amp;"]"))</f>
        <v>0</v>
      </c>
      <c r="AA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491" s="31" t="str">
        <f>_xlfn.IFNA(MATCH(GLOBAL[[#This Row],[POINTER]],Table6[NB BM_C_QTY+F],0),"")</f>
        <v/>
      </c>
      <c r="AC491" t="str">
        <f>_xlfn.IFNA(MATCH(GLOBAL[[#This Row],[POINTER]],Table5[CONCAT],0),"")</f>
        <v/>
      </c>
    </row>
    <row r="492" spans="1:29">
      <c r="A492" s="31">
        <f ca="1">IF(GLOBAL[[#This Row],[TT]]&lt;1,"",ROW()-2)</f>
        <v>490</v>
      </c>
      <c r="B492" s="33" t="s">
        <v>4425</v>
      </c>
      <c r="C492" s="31">
        <v>1</v>
      </c>
      <c r="D492" s="31" t="s">
        <v>2158</v>
      </c>
      <c r="E492" s="31">
        <f ca="1">IF(GLOBAL[[#This Row],[b12]]="",GLOBAL[[#This Row],[a6]],GLOBAL[[#This Row],[b12]])</f>
        <v>1</v>
      </c>
      <c r="F492" s="32">
        <f>GLOBAL[[#This Row],[AWAL]]</f>
        <v>1</v>
      </c>
      <c r="G492" s="31"/>
      <c r="H492" s="31"/>
      <c r="I492" s="31" t="str">
        <f>IF(GLOBAL[[#This Row],[/MASUK]]="","",SUMIF(Table6[NB BM_C_QTY+F],GLOBAL[POINTER],Table6[C]))</f>
        <v/>
      </c>
      <c r="J492" s="102">
        <f>IF(GLOBAL[[#This Row],[//KELUAR]]="",0,-1*SUMIF(Table5[CONCAT],GLOBAL[POINTER],Table5[3]))</f>
        <v>0</v>
      </c>
      <c r="K492" s="31" t="str">
        <f>IF(GLOBAL[[#This Row],[b1]]="","",GLOBAL[[#This Row],[b1]]-GLOBAL[[#This Row],[a1]]-GLOBAL[[#This Row],[bkeluar1]])</f>
        <v/>
      </c>
      <c r="L492" s="31">
        <f>SUM(GLOBAL[[#This Row],[bmasuk1]:[c1]])</f>
        <v>0</v>
      </c>
      <c r="M492" s="32">
        <f>SUM(F492,L492)</f>
        <v>1</v>
      </c>
      <c r="N492" s="31"/>
      <c r="O492" s="31"/>
      <c r="P492" s="32">
        <f ca="1">SUM(INDIRECT(GLOBAL_VAR[TABLENAME]&amp;"[@a"&amp;$1:$1-1&amp;"]"),INDIRECT(GLOBAL_VAR[TABLENAME]&amp;"[@c"&amp;$1:$1-1&amp;"]"))</f>
        <v>1</v>
      </c>
      <c r="Q492" s="33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1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1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1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492" s="31" t="str">
        <f>_xlfn.IFNA(MATCH(GLOBAL[[#This Row],[POINTER]],Table6[NB BM_C_QTY+F],0),"")</f>
        <v/>
      </c>
      <c r="AC492" t="str">
        <f>_xlfn.IFNA(MATCH(GLOBAL[[#This Row],[POINTER]],Table5[CONCAT],0),"")</f>
        <v/>
      </c>
    </row>
    <row r="493" spans="1:29">
      <c r="A493" s="31">
        <f ca="1">IF(GLOBAL[[#This Row],[TT]]&lt;1,"",ROW()-2)</f>
        <v>491</v>
      </c>
      <c r="B493" s="33" t="s">
        <v>4426</v>
      </c>
      <c r="C493" s="31">
        <v>1</v>
      </c>
      <c r="D493" s="31" t="s">
        <v>2158</v>
      </c>
      <c r="E493" s="31">
        <f ca="1">IF(GLOBAL[[#This Row],[b12]]="",GLOBAL[[#This Row],[a6]],GLOBAL[[#This Row],[b12]])</f>
        <v>1</v>
      </c>
      <c r="F493" s="32">
        <f>GLOBAL[[#This Row],[AWAL]]</f>
        <v>1</v>
      </c>
      <c r="G493" s="31"/>
      <c r="H493" s="31"/>
      <c r="I493" s="31" t="str">
        <f>IF(GLOBAL[[#This Row],[/MASUK]]="","",SUMIF(Table6[NB BM_C_QTY+F],GLOBAL[POINTER],Table6[C]))</f>
        <v/>
      </c>
      <c r="J493" s="102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>SUM(F493,L493)</f>
        <v>1</v>
      </c>
      <c r="N493" s="31"/>
      <c r="O493" s="31"/>
      <c r="P493" s="32">
        <f ca="1">SUM(INDIRECT(GLOBAL_VAR[TABLENAME]&amp;"[@a"&amp;$1:$1-1&amp;"]"),INDIRECT(GLOBAL_VAR[TABLENAME]&amp;"[@c"&amp;$1:$1-1&amp;"]"))</f>
        <v>1</v>
      </c>
      <c r="Q493" s="33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1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1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1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>
        <f ca="1">IF(GLOBAL[[#This Row],[TT]]&lt;1,"",ROW()-2)</f>
        <v>492</v>
      </c>
      <c r="B494" s="33" t="s">
        <v>4427</v>
      </c>
      <c r="C494" s="31">
        <v>1</v>
      </c>
      <c r="D494" s="31" t="s">
        <v>2158</v>
      </c>
      <c r="E494" s="31">
        <f ca="1">IF(GLOBAL[[#This Row],[b12]]="",GLOBAL[[#This Row],[a6]],GLOBAL[[#This Row],[b12]])</f>
        <v>1</v>
      </c>
      <c r="F494" s="32">
        <f>GLOBAL[[#This Row],[AWAL]]</f>
        <v>1</v>
      </c>
      <c r="G494" s="31"/>
      <c r="H494" s="31"/>
      <c r="I494" s="31" t="str">
        <f>IF(GLOBAL[[#This Row],[/MASUK]]="","",SUMIF(Table6[NB BM_C_QTY+F],GLOBAL[POINTER],Table6[C]))</f>
        <v/>
      </c>
      <c r="J494" s="102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>SUM(F494,L494)</f>
        <v>1</v>
      </c>
      <c r="N494" s="31"/>
      <c r="O494" s="31"/>
      <c r="P494" s="32">
        <f ca="1">SUM(INDIRECT(GLOBAL_VAR[TABLENAME]&amp;"[@a"&amp;$1:$1-1&amp;"]"),INDIRECT(GLOBAL_VAR[TABLENAME]&amp;"[@c"&amp;$1:$1-1&amp;"]"))</f>
        <v>1</v>
      </c>
      <c r="Q494" s="33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1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1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1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>
        <f ca="1">IF(GLOBAL[[#This Row],[TT]]&lt;1,"",ROW()-2)</f>
        <v>493</v>
      </c>
      <c r="B495" s="33" t="s">
        <v>4428</v>
      </c>
      <c r="C495" s="31">
        <v>1</v>
      </c>
      <c r="D495" s="31" t="s">
        <v>4350</v>
      </c>
      <c r="E495" s="31">
        <f ca="1">IF(GLOBAL[[#This Row],[b12]]="",GLOBAL[[#This Row],[a6]],GLOBAL[[#This Row],[b12]])</f>
        <v>1</v>
      </c>
      <c r="F495" s="32">
        <f>GLOBAL[[#This Row],[AWAL]]</f>
        <v>1</v>
      </c>
      <c r="G495" s="31"/>
      <c r="H495" s="31"/>
      <c r="I495" s="31" t="str">
        <f>IF(GLOBAL[[#This Row],[/MASUK]]="","",SUMIF(Table6[NB BM_C_QTY+F],GLOBAL[POINTER],Table6[C]))</f>
        <v/>
      </c>
      <c r="J495" s="102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>SUM(F495,L495)</f>
        <v>1</v>
      </c>
      <c r="N495" s="31"/>
      <c r="O495" s="31"/>
      <c r="P495" s="32">
        <f ca="1">SUM(INDIRECT(GLOBAL_VAR[TABLENAME]&amp;"[@a"&amp;$1:$1-1&amp;"]"),INDIRECT(GLOBAL_VAR[TABLENAME]&amp;"[@c"&amp;$1:$1-1&amp;"]"))</f>
        <v>1</v>
      </c>
      <c r="Q495" s="33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1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1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1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>
        <f ca="1">IF(GLOBAL[[#This Row],[TT]]&lt;1,"",ROW()-2)</f>
        <v>494</v>
      </c>
      <c r="B496" s="33" t="s">
        <v>4429</v>
      </c>
      <c r="C496" s="31">
        <v>1</v>
      </c>
      <c r="D496" s="31" t="s">
        <v>4350</v>
      </c>
      <c r="E496" s="31">
        <f ca="1">IF(GLOBAL[[#This Row],[b12]]="",GLOBAL[[#This Row],[a6]],GLOBAL[[#This Row],[b12]])</f>
        <v>1</v>
      </c>
      <c r="F496" s="32">
        <f>GLOBAL[[#This Row],[AWAL]]</f>
        <v>1</v>
      </c>
      <c r="G496" s="31"/>
      <c r="H496" s="31"/>
      <c r="I496" s="31" t="str">
        <f>IF(GLOBAL[[#This Row],[/MASUK]]="","",SUMIF(Table6[NB BM_C_QTY+F],GLOBAL[POINTER],Table6[C]))</f>
        <v/>
      </c>
      <c r="J496" s="102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>SUM(F496,L496)</f>
        <v>1</v>
      </c>
      <c r="N496" s="31"/>
      <c r="O496" s="31"/>
      <c r="P496" s="32">
        <f ca="1">SUM(INDIRECT(GLOBAL_VAR[TABLENAME]&amp;"[@a"&amp;$1:$1-1&amp;"]"),INDIRECT(GLOBAL_VAR[TABLENAME]&amp;"[@c"&amp;$1:$1-1&amp;"]"))</f>
        <v>1</v>
      </c>
      <c r="Q496" s="33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1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1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1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29">
      <c r="A497" s="31">
        <f ca="1">IF(GLOBAL[[#This Row],[TT]]&lt;1,"",ROW()-2)</f>
        <v>495</v>
      </c>
      <c r="B497" s="33" t="s">
        <v>4430</v>
      </c>
      <c r="C497" s="31">
        <v>1</v>
      </c>
      <c r="D497" s="31" t="s">
        <v>4350</v>
      </c>
      <c r="E497" s="31">
        <f ca="1">IF(GLOBAL[[#This Row],[b12]]="",GLOBAL[[#This Row],[a6]],GLOBAL[[#This Row],[b12]])</f>
        <v>1</v>
      </c>
      <c r="F497" s="32">
        <f>GLOBAL[[#This Row],[AWAL]]</f>
        <v>1</v>
      </c>
      <c r="G497" s="31"/>
      <c r="H497" s="31"/>
      <c r="I497" s="31" t="str">
        <f>IF(GLOBAL[[#This Row],[/MASUK]]="","",SUMIF(Table6[NB BM_C_QTY+F],GLOBAL[POINTER],Table6[C]))</f>
        <v/>
      </c>
      <c r="J497" s="102">
        <f>IF(GLOBAL[[#This Row],[//KELUAR]]="",0,-1*SUMIF(Table5[CONCAT],GLOBAL[POINTER],Table5[3]))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>SUM(F497,L497)</f>
        <v>1</v>
      </c>
      <c r="N497" s="31"/>
      <c r="O497" s="31"/>
      <c r="P497" s="32">
        <f ca="1">SUM(INDIRECT(GLOBAL_VAR[TABLENAME]&amp;"[@a"&amp;$1:$1-1&amp;"]"),INDIRECT(GLOBAL_VAR[TABLENAME]&amp;"[@c"&amp;$1:$1-1&amp;"]"))</f>
        <v>1</v>
      </c>
      <c r="Q497" s="33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1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1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1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29">
      <c r="A498" s="31">
        <f ca="1">IF(GLOBAL[[#This Row],[TT]]&lt;1,"",ROW()-2)</f>
        <v>496</v>
      </c>
      <c r="B498" s="33" t="s">
        <v>4431</v>
      </c>
      <c r="C498" s="31">
        <v>1</v>
      </c>
      <c r="D498" s="31" t="s">
        <v>4350</v>
      </c>
      <c r="E498" s="31">
        <f ca="1">IF(GLOBAL[[#This Row],[b12]]="",GLOBAL[[#This Row],[a6]],GLOBAL[[#This Row],[b12]])</f>
        <v>1</v>
      </c>
      <c r="F498" s="32">
        <f>GLOBAL[[#This Row],[AWAL]]</f>
        <v>1</v>
      </c>
      <c r="G498" s="31"/>
      <c r="H498" s="31"/>
      <c r="I498" s="31" t="str">
        <f>IF(GLOBAL[[#This Row],[/MASUK]]="","",SUMIF(Table6[NB BM_C_QTY+F],GLOBAL[POINTER],Table6[C]))</f>
        <v/>
      </c>
      <c r="J498" s="102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>SUM(F498,L498)</f>
        <v>1</v>
      </c>
      <c r="N498" s="31"/>
      <c r="O498" s="31"/>
      <c r="P498" s="32">
        <f ca="1">SUM(INDIRECT(GLOBAL_VAR[TABLENAME]&amp;"[@a"&amp;$1:$1-1&amp;"]"),INDIRECT(GLOBAL_VAR[TABLENAME]&amp;"[@c"&amp;$1:$1-1&amp;"]"))</f>
        <v>1</v>
      </c>
      <c r="Q498" s="33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1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1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1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29">
      <c r="A499" s="31">
        <f ca="1">IF(GLOBAL[[#This Row],[TT]]&lt;1,"",ROW()-2)</f>
        <v>497</v>
      </c>
      <c r="B499" s="33" t="s">
        <v>4432</v>
      </c>
      <c r="C499" s="31">
        <v>1</v>
      </c>
      <c r="D499" s="31" t="s">
        <v>4350</v>
      </c>
      <c r="E499" s="31">
        <f ca="1">IF(GLOBAL[[#This Row],[b12]]="",GLOBAL[[#This Row],[a6]],GLOBAL[[#This Row],[b12]])</f>
        <v>1</v>
      </c>
      <c r="F499" s="32">
        <f>GLOBAL[[#This Row],[AWAL]]</f>
        <v>1</v>
      </c>
      <c r="G499" s="31"/>
      <c r="H499" s="31"/>
      <c r="I499" s="31" t="str">
        <f>IF(GLOBAL[[#This Row],[/MASUK]]="","",SUMIF(Table6[NB BM_C_QTY+F],GLOBAL[POINTER],Table6[C]))</f>
        <v/>
      </c>
      <c r="J499" s="102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>SUM(F499,L499)</f>
        <v>1</v>
      </c>
      <c r="N499" s="31"/>
      <c r="O499" s="31"/>
      <c r="P499" s="32">
        <f ca="1">SUM(INDIRECT(GLOBAL_VAR[TABLENAME]&amp;"[@a"&amp;$1:$1-1&amp;"]"),INDIRECT(GLOBAL_VAR[TABLENAME]&amp;"[@c"&amp;$1:$1-1&amp;"]"))</f>
        <v>1</v>
      </c>
      <c r="Q499" s="33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1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1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1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29">
      <c r="A500" s="31">
        <f ca="1">IF(GLOBAL[[#This Row],[TT]]&lt;1,"",ROW()-2)</f>
        <v>498</v>
      </c>
      <c r="B500" s="33" t="s">
        <v>4433</v>
      </c>
      <c r="C500" s="31">
        <v>1</v>
      </c>
      <c r="D500" s="31" t="s">
        <v>4350</v>
      </c>
      <c r="E500" s="31">
        <f ca="1">IF(GLOBAL[[#This Row],[b12]]="",GLOBAL[[#This Row],[a6]],GLOBAL[[#This Row],[b12]])</f>
        <v>1</v>
      </c>
      <c r="F500" s="32">
        <f>GLOBAL[[#This Row],[AWAL]]</f>
        <v>1</v>
      </c>
      <c r="G500" s="31"/>
      <c r="H500" s="31"/>
      <c r="I500" s="31" t="str">
        <f>IF(GLOBAL[[#This Row],[/MASUK]]="","",SUMIF(Table6[NB BM_C_QTY+F],GLOBAL[POINTER],Table6[C]))</f>
        <v/>
      </c>
      <c r="J500" s="102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>SUM(F500,L500)</f>
        <v>1</v>
      </c>
      <c r="N500" s="31"/>
      <c r="O500" s="31"/>
      <c r="P500" s="32">
        <f ca="1">SUM(INDIRECT(GLOBAL_VAR[TABLENAME]&amp;"[@a"&amp;$1:$1-1&amp;"]"),INDIRECT(GLOBAL_VAR[TABLENAME]&amp;"[@c"&amp;$1:$1-1&amp;"]"))</f>
        <v>1</v>
      </c>
      <c r="Q500" s="33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1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1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1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</row>
    <row r="501" spans="1:29">
      <c r="A501" s="31" t="str">
        <f ca="1">IF(GLOBAL[[#This Row],[TT]]&lt;1,"",ROW()-2)</f>
        <v/>
      </c>
      <c r="B501" s="33" t="s">
        <v>2328</v>
      </c>
      <c r="C501" s="31">
        <v>0</v>
      </c>
      <c r="D501" s="31" t="s">
        <v>2042</v>
      </c>
      <c r="E501" s="31">
        <f ca="1">IF(GLOBAL[[#This Row],[b12]]="",GLOBAL[[#This Row],[a6]],GLOBAL[[#This Row],[b12]])</f>
        <v>0</v>
      </c>
      <c r="F501" s="32">
        <f>GLOBAL[[#This Row],[AWAL]]</f>
        <v>0</v>
      </c>
      <c r="G501" s="31"/>
      <c r="H501" s="31"/>
      <c r="I501" s="31" t="str">
        <f>IF(GLOBAL[[#This Row],[/MASUK]]="","",SUMIF(Table6[NB BM_C_QTY+F],GLOBAL[POINTER],Table6[C]))</f>
        <v/>
      </c>
      <c r="J501" s="102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>SUM(F501,L501)</f>
        <v>0</v>
      </c>
      <c r="N501" s="31"/>
      <c r="O501" s="31"/>
      <c r="P501" s="32">
        <f ca="1">SUM(INDIRECT(GLOBAL_VAR[TABLENAME]&amp;"[@a"&amp;$1:$1-1&amp;"]"),INDIRECT(GLOBAL_VAR[TABLENAME]&amp;"[@c"&amp;$1:$1-1&amp;"]"))</f>
        <v>0</v>
      </c>
      <c r="Q501" s="33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0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0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0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</row>
    <row r="502" spans="1:29">
      <c r="A502" s="31">
        <f ca="1">IF(GLOBAL[[#This Row],[TT]]&lt;1,"",ROW()-2)</f>
        <v>500</v>
      </c>
      <c r="B502" s="33" t="s">
        <v>2283</v>
      </c>
      <c r="C502" s="31">
        <v>24</v>
      </c>
      <c r="D502" s="31" t="s">
        <v>2042</v>
      </c>
      <c r="E502" s="31">
        <f ca="1">IF(GLOBAL[[#This Row],[b12]]="",GLOBAL[[#This Row],[a6]],GLOBAL[[#This Row],[b12]])</f>
        <v>24</v>
      </c>
      <c r="F502" s="32">
        <f>GLOBAL[[#This Row],[AWAL]]</f>
        <v>24</v>
      </c>
      <c r="G502" s="31"/>
      <c r="H502" s="31"/>
      <c r="I502" s="31" t="str">
        <f>IF(GLOBAL[[#This Row],[/MASUK]]="","",SUMIF(Table6[NB BM_C_QTY+F],GLOBAL[POINTER],Table6[C]))</f>
        <v/>
      </c>
      <c r="J502" s="102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>SUM(F502,L502)</f>
        <v>24</v>
      </c>
      <c r="N502" s="31"/>
      <c r="O502" s="31"/>
      <c r="P502" s="32">
        <f ca="1">SUM(INDIRECT(GLOBAL_VAR[TABLENAME]&amp;"[@a"&amp;$1:$1-1&amp;"]"),INDIRECT(GLOBAL_VAR[TABLENAME]&amp;"[@c"&amp;$1:$1-1&amp;"]"))</f>
        <v>24</v>
      </c>
      <c r="Q502" s="33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24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24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24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</row>
    <row r="503" spans="1:29">
      <c r="A503" s="31">
        <f ca="1">IF(GLOBAL[[#This Row],[TT]]&lt;1,"",ROW()-2)</f>
        <v>501</v>
      </c>
      <c r="B503" s="33" t="s">
        <v>2281</v>
      </c>
      <c r="C503" s="31">
        <v>60</v>
      </c>
      <c r="D503" s="31" t="s">
        <v>2042</v>
      </c>
      <c r="E503" s="31">
        <f ca="1">IF(GLOBAL[[#This Row],[b12]]="",GLOBAL[[#This Row],[a6]],GLOBAL[[#This Row],[b12]])</f>
        <v>60</v>
      </c>
      <c r="F503" s="32">
        <f>GLOBAL[[#This Row],[AWAL]]</f>
        <v>60</v>
      </c>
      <c r="G503" s="31"/>
      <c r="H503" s="31"/>
      <c r="I503" s="31" t="str">
        <f>IF(GLOBAL[[#This Row],[/MASUK]]="","",SUMIF(Table6[NB BM_C_QTY+F],GLOBAL[POINTER],Table6[C]))</f>
        <v/>
      </c>
      <c r="J503" s="102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>SUM(F503,L503)</f>
        <v>60</v>
      </c>
      <c r="N503" s="31"/>
      <c r="O503" s="31"/>
      <c r="P503" s="32">
        <f ca="1">SUM(INDIRECT(GLOBAL_VAR[TABLENAME]&amp;"[@a"&amp;$1:$1-1&amp;"]"),INDIRECT(GLOBAL_VAR[TABLENAME]&amp;"[@c"&amp;$1:$1-1&amp;"]"))</f>
        <v>60</v>
      </c>
      <c r="Q503" s="33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60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60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60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29">
      <c r="A504" s="31">
        <f ca="1">IF(GLOBAL[[#This Row],[TT]]&lt;1,"",ROW()-2)</f>
        <v>502</v>
      </c>
      <c r="B504" s="33" t="s">
        <v>2282</v>
      </c>
      <c r="C504" s="31">
        <v>15</v>
      </c>
      <c r="D504" s="31">
        <v>72</v>
      </c>
      <c r="E504" s="31">
        <f ca="1">IF(GLOBAL[[#This Row],[b12]]="",GLOBAL[[#This Row],[a6]],GLOBAL[[#This Row],[b12]])</f>
        <v>15</v>
      </c>
      <c r="F504" s="32">
        <f>GLOBAL[[#This Row],[AWAL]]</f>
        <v>15</v>
      </c>
      <c r="G504" s="31"/>
      <c r="H504" s="31"/>
      <c r="I504" s="31" t="str">
        <f>IF(GLOBAL[[#This Row],[/MASUK]]="","",SUMIF(Table6[NB BM_C_QTY+F],GLOBAL[POINTER],Table6[C]))</f>
        <v/>
      </c>
      <c r="J504" s="102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>SUM(F504,L504)</f>
        <v>15</v>
      </c>
      <c r="N504" s="31"/>
      <c r="O504" s="31"/>
      <c r="P504" s="32">
        <f ca="1">SUM(INDIRECT(GLOBAL_VAR[TABLENAME]&amp;"[@a"&amp;$1:$1-1&amp;"]"),INDIRECT(GLOBAL_VAR[TABLENAME]&amp;"[@c"&amp;$1:$1-1&amp;"]"))</f>
        <v>15</v>
      </c>
      <c r="Q504" s="33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15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15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15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</row>
    <row r="505" spans="1:29">
      <c r="A505" s="31">
        <f ca="1">IF(GLOBAL[[#This Row],[TT]]&lt;1,"",ROW()-2)</f>
        <v>503</v>
      </c>
      <c r="B505" s="33" t="s">
        <v>433</v>
      </c>
      <c r="C505" s="31">
        <v>1</v>
      </c>
      <c r="D505" s="31" t="s">
        <v>63</v>
      </c>
      <c r="E505" s="31">
        <f ca="1">IF(GLOBAL[[#This Row],[b12]]="",GLOBAL[[#This Row],[a6]],GLOBAL[[#This Row],[b12]])</f>
        <v>1</v>
      </c>
      <c r="F505" s="32">
        <f>GLOBAL[[#This Row],[AWAL]]</f>
        <v>1</v>
      </c>
      <c r="G505" s="31"/>
      <c r="H505" s="31"/>
      <c r="I505" s="31" t="str">
        <f>IF(GLOBAL[[#This Row],[/MASUK]]="","",SUMIF(Table6[NB BM_C_QTY+F],GLOBAL[POINTER],Table6[C]))</f>
        <v/>
      </c>
      <c r="J505" s="102">
        <f>IF(GLOBAL[[#This Row],[//KELUAR]]="",0,-1*SUMIF(Table5[CONCAT],GLOBAL[POINTER],Table5[3]))</f>
        <v>0</v>
      </c>
      <c r="K505" s="31" t="str">
        <f>IF(GLOBAL[[#This Row],[b1]]="","",GLOBAL[[#This Row],[b1]]-GLOBAL[[#This Row],[a1]]-GLOBAL[[#This Row],[bkeluar1]])</f>
        <v/>
      </c>
      <c r="L505" s="31">
        <f>SUM(GLOBAL[[#This Row],[bmasuk1]:[c1]])</f>
        <v>0</v>
      </c>
      <c r="M505" s="32">
        <f>SUM(F505,L505)</f>
        <v>1</v>
      </c>
      <c r="N505" s="31"/>
      <c r="O505" s="31"/>
      <c r="P505" s="32">
        <f ca="1">SUM(INDIRECT(GLOBAL_VAR[TABLENAME]&amp;"[@a"&amp;$1:$1-1&amp;"]"),INDIRECT(GLOBAL_VAR[TABLENAME]&amp;"[@c"&amp;$1:$1-1&amp;"]"))</f>
        <v>1</v>
      </c>
      <c r="Q505" s="33"/>
      <c r="R505" s="33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1</v>
      </c>
      <c r="T505" s="33"/>
      <c r="U505" s="33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1</v>
      </c>
      <c r="W505" s="31"/>
      <c r="X505" s="31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1</v>
      </c>
      <c r="AA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505" s="31" t="str">
        <f>_xlfn.IFNA(MATCH(GLOBAL[[#This Row],[POINTER]],Table6[NB BM_C_QTY+F],0),"")</f>
        <v/>
      </c>
      <c r="AC505" t="str">
        <f>_xlfn.IFNA(MATCH(GLOBAL[[#This Row],[POINTER]],Table5[CONCAT],0),"")</f>
        <v/>
      </c>
    </row>
    <row r="506" spans="1:29">
      <c r="A506" s="31">
        <f ca="1">IF(GLOBAL[[#This Row],[TT]]&lt;1,"",ROW()-2)</f>
        <v>504</v>
      </c>
      <c r="B506" s="54" t="s">
        <v>434</v>
      </c>
      <c r="C506" s="31">
        <v>1</v>
      </c>
      <c r="D506" s="31" t="s">
        <v>39</v>
      </c>
      <c r="E506" s="31">
        <f ca="1">IF(GLOBAL[[#This Row],[b12]]="",GLOBAL[[#This Row],[a6]],GLOBAL[[#This Row],[b12]])</f>
        <v>1</v>
      </c>
      <c r="F506" s="32">
        <f>GLOBAL[[#This Row],[AWAL]]</f>
        <v>1</v>
      </c>
      <c r="G506" s="31"/>
      <c r="H506" s="31"/>
      <c r="I506" s="31" t="str">
        <f>IF(GLOBAL[[#This Row],[/MASUK]]="","",SUMIF(Table6[NB BM_C_QTY+F],GLOBAL[POINTER],Table6[C]))</f>
        <v/>
      </c>
      <c r="J506" s="102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>SUM(F506,L506)</f>
        <v>1</v>
      </c>
      <c r="N506" s="31"/>
      <c r="O506" s="31"/>
      <c r="P506" s="32">
        <f ca="1">SUM(INDIRECT(GLOBAL_VAR[TABLENAME]&amp;"[@a"&amp;$1:$1-1&amp;"]"),INDIRECT(GLOBAL_VAR[TABLENAME]&amp;"[@c"&amp;$1:$1-1&amp;"]"))</f>
        <v>1</v>
      </c>
      <c r="Q506" s="33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1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1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1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29">
      <c r="A507" s="31" t="str">
        <f ca="1">IF(GLOBAL[[#This Row],[TT]]&lt;1,"",ROW()-2)</f>
        <v/>
      </c>
      <c r="B507" s="33" t="s">
        <v>435</v>
      </c>
      <c r="C507" s="31">
        <v>0</v>
      </c>
      <c r="D507" s="31" t="s">
        <v>121</v>
      </c>
      <c r="E507" s="31">
        <f ca="1">IF(GLOBAL[[#This Row],[b12]]="",GLOBAL[[#This Row],[a6]],GLOBAL[[#This Row],[b12]])</f>
        <v>0</v>
      </c>
      <c r="F507" s="32">
        <f>GLOBAL[[#This Row],[AWAL]]</f>
        <v>0</v>
      </c>
      <c r="G507" s="31"/>
      <c r="H507" s="31"/>
      <c r="I507" s="31" t="str">
        <f>IF(GLOBAL[[#This Row],[/MASUK]]="","",SUMIF(Table6[NB BM_C_QTY+F],GLOBAL[POINTER],Table6[C]))</f>
        <v/>
      </c>
      <c r="J507" s="102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>SUM(F507,L507)</f>
        <v>0</v>
      </c>
      <c r="N507" s="31"/>
      <c r="O507" s="31"/>
      <c r="P507" s="32">
        <f ca="1">SUM(INDIRECT(GLOBAL_VAR[TABLENAME]&amp;"[@a"&amp;$1:$1-1&amp;"]"),INDIRECT(GLOBAL_VAR[TABLENAME]&amp;"[@c"&amp;$1:$1-1&amp;"]"))</f>
        <v>0</v>
      </c>
      <c r="Q507" s="33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0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0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0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</row>
    <row r="508" spans="1:29">
      <c r="A508" s="31" t="str">
        <f ca="1">IF(GLOBAL[[#This Row],[TT]]&lt;1,"",ROW()-2)</f>
        <v/>
      </c>
      <c r="B508" s="33" t="s">
        <v>436</v>
      </c>
      <c r="C508" s="31">
        <v>0</v>
      </c>
      <c r="D508" s="31" t="s">
        <v>121</v>
      </c>
      <c r="E508" s="31">
        <f ca="1">IF(GLOBAL[[#This Row],[b12]]="",GLOBAL[[#This Row],[a6]],GLOBAL[[#This Row],[b12]])</f>
        <v>0</v>
      </c>
      <c r="F508" s="32">
        <f>GLOBAL[[#This Row],[AWAL]]</f>
        <v>0</v>
      </c>
      <c r="G508" s="31"/>
      <c r="H508" s="31"/>
      <c r="I508" s="31" t="str">
        <f>IF(GLOBAL[[#This Row],[/MASUK]]="","",SUMIF(Table6[NB BM_C_QTY+F],GLOBAL[POINTER],Table6[C]))</f>
        <v/>
      </c>
      <c r="J508" s="102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>SUM(F508,L508)</f>
        <v>0</v>
      </c>
      <c r="N508" s="31"/>
      <c r="O508" s="31"/>
      <c r="P508" s="32">
        <f ca="1">SUM(INDIRECT(GLOBAL_VAR[TABLENAME]&amp;"[@a"&amp;$1:$1-1&amp;"]"),INDIRECT(GLOBAL_VAR[TABLENAME]&amp;"[@c"&amp;$1:$1-1&amp;"]"))</f>
        <v>0</v>
      </c>
      <c r="Q508" s="33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0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0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0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29">
      <c r="A509" s="31">
        <f ca="1">IF(GLOBAL[[#This Row],[TT]]&lt;1,"",ROW()-2)</f>
        <v>507</v>
      </c>
      <c r="B509" s="33" t="s">
        <v>438</v>
      </c>
      <c r="C509" s="31">
        <v>1</v>
      </c>
      <c r="D509" s="31">
        <v>480</v>
      </c>
      <c r="E509" s="31">
        <f ca="1">IF(GLOBAL[[#This Row],[b12]]="",GLOBAL[[#This Row],[a6]],GLOBAL[[#This Row],[b12]])</f>
        <v>1</v>
      </c>
      <c r="F509" s="32">
        <f>GLOBAL[[#This Row],[AWAL]]</f>
        <v>1</v>
      </c>
      <c r="G509" s="31"/>
      <c r="H509" s="31"/>
      <c r="I509" s="31" t="str">
        <f>IF(GLOBAL[[#This Row],[/MASUK]]="","",SUMIF(Table6[NB BM_C_QTY+F],GLOBAL[POINTER],Table6[C]))</f>
        <v/>
      </c>
      <c r="J509" s="102">
        <f>IF(GLOBAL[[#This Row],[//KELUAR]]="",0,-1*SUMIF(Table5[CONCAT],GLOBAL[POINTER],Table5[3]))</f>
        <v>0</v>
      </c>
      <c r="K509" s="31" t="str">
        <f>IF(GLOBAL[[#This Row],[b1]]="","",GLOBAL[[#This Row],[b1]]-GLOBAL[[#This Row],[a1]]-GLOBAL[[#This Row],[bkeluar1]])</f>
        <v/>
      </c>
      <c r="L509" s="31">
        <f>SUM(GLOBAL[[#This Row],[bmasuk1]:[c1]])</f>
        <v>0</v>
      </c>
      <c r="M509" s="32">
        <f>SUM(F509,L509)</f>
        <v>1</v>
      </c>
      <c r="N509" s="31"/>
      <c r="O509" s="31"/>
      <c r="P509" s="32">
        <f ca="1">SUM(INDIRECT(GLOBAL_VAR[TABLENAME]&amp;"[@a"&amp;$1:$1-1&amp;"]"),INDIRECT(GLOBAL_VAR[TABLENAME]&amp;"[@c"&amp;$1:$1-1&amp;"]"))</f>
        <v>1</v>
      </c>
      <c r="Q509" s="33"/>
      <c r="R509" s="33" t="str">
        <f>IF(GLOBAL[[#This Row],[b3]]="","",GLOBAL[[#This Row],[b3]]-GLOBAL[[#This Row],[a3]])</f>
        <v/>
      </c>
      <c r="S509" s="32">
        <f ca="1">SUM(INDIRECT(GLOBAL_VAR[TABLENAME]&amp;"[@a"&amp;$1:$1-1&amp;"]"),INDIRECT(GLOBAL_VAR[TABLENAME]&amp;"[@c"&amp;$1:$1-1&amp;"]"))</f>
        <v>1</v>
      </c>
      <c r="T509" s="33"/>
      <c r="U509" s="33" t="str">
        <f>IF(GLOBAL[[#This Row],[b4]]="","",GLOBAL[[#This Row],[b4]]-GLOBAL[[#This Row],[a4]])</f>
        <v/>
      </c>
      <c r="V509" s="32">
        <f ca="1">SUM(INDIRECT(GLOBAL_VAR[TABLENAME]&amp;"[@a"&amp;$1:$1-1&amp;"]"),INDIRECT(GLOBAL_VAR[TABLENAME]&amp;"[@c"&amp;$1:$1-1&amp;"]"))</f>
        <v>1</v>
      </c>
      <c r="W509" s="31"/>
      <c r="X509" s="31" t="str">
        <f>IF(GLOBAL[[#This Row],[b5]]="","",GLOBAL[[#This Row],[b5]]-GLOBAL[[#This Row],[a5]])</f>
        <v/>
      </c>
      <c r="Y509" s="32">
        <f ca="1">SUM(INDIRECT(GLOBAL_VAR[TABLENAME]&amp;"[@a"&amp;$1:$1-1&amp;"]"),INDIRECT(GLOBAL_VAR[TABLENAME]&amp;"[@c"&amp;$1:$1-1&amp;"]"))</f>
        <v>1</v>
      </c>
      <c r="AA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509" s="31" t="str">
        <f>_xlfn.IFNA(MATCH(GLOBAL[[#This Row],[POINTER]],Table6[NB BM_C_QTY+F],0),"")</f>
        <v/>
      </c>
      <c r="AC509" t="str">
        <f>_xlfn.IFNA(MATCH(GLOBAL[[#This Row],[POINTER]],Table5[CONCAT],0),"")</f>
        <v/>
      </c>
    </row>
    <row r="510" spans="1:29">
      <c r="A510" s="31">
        <f ca="1">IF(GLOBAL[[#This Row],[TT]]&lt;1,"",ROW()-2)</f>
        <v>508</v>
      </c>
      <c r="B510" s="33" t="s">
        <v>439</v>
      </c>
      <c r="C510" s="31">
        <v>1</v>
      </c>
      <c r="D510" s="31">
        <v>480</v>
      </c>
      <c r="E510" s="31">
        <f ca="1">IF(GLOBAL[[#This Row],[b12]]="",GLOBAL[[#This Row],[a6]],GLOBAL[[#This Row],[b12]])</f>
        <v>1</v>
      </c>
      <c r="F510" s="32">
        <f>GLOBAL[[#This Row],[AWAL]]</f>
        <v>1</v>
      </c>
      <c r="G510" s="31"/>
      <c r="H510" s="31"/>
      <c r="I510" s="31" t="str">
        <f>IF(GLOBAL[[#This Row],[/MASUK]]="","",SUMIF(Table6[NB BM_C_QTY+F],GLOBAL[POINTER],Table6[C]))</f>
        <v/>
      </c>
      <c r="J510" s="102">
        <f>IF(GLOBAL[[#This Row],[//KELUAR]]="",0,-1*SUMIF(Table5[CONCAT],GLOBAL[POINTER],Table5[3]))</f>
        <v>0</v>
      </c>
      <c r="K510" s="31" t="str">
        <f>IF(GLOBAL[[#This Row],[b1]]="","",GLOBAL[[#This Row],[b1]]-GLOBAL[[#This Row],[a1]]-GLOBAL[[#This Row],[bkeluar1]])</f>
        <v/>
      </c>
      <c r="L510" s="31">
        <f>SUM(GLOBAL[[#This Row],[bmasuk1]:[c1]])</f>
        <v>0</v>
      </c>
      <c r="M510" s="32">
        <f>SUM(F510,L510)</f>
        <v>1</v>
      </c>
      <c r="N510" s="31"/>
      <c r="O510" s="31"/>
      <c r="P510" s="32">
        <f ca="1">SUM(INDIRECT(GLOBAL_VAR[TABLENAME]&amp;"[@a"&amp;$1:$1-1&amp;"]"),INDIRECT(GLOBAL_VAR[TABLENAME]&amp;"[@c"&amp;$1:$1-1&amp;"]"))</f>
        <v>1</v>
      </c>
      <c r="Q510" s="33"/>
      <c r="R510" s="33" t="str">
        <f>IF(GLOBAL[[#This Row],[b3]]="","",GLOBAL[[#This Row],[b3]]-GLOBAL[[#This Row],[a3]])</f>
        <v/>
      </c>
      <c r="S510" s="32">
        <f ca="1">SUM(INDIRECT(GLOBAL_VAR[TABLENAME]&amp;"[@a"&amp;$1:$1-1&amp;"]"),INDIRECT(GLOBAL_VAR[TABLENAME]&amp;"[@c"&amp;$1:$1-1&amp;"]"))</f>
        <v>1</v>
      </c>
      <c r="T510" s="33"/>
      <c r="U510" s="33" t="str">
        <f>IF(GLOBAL[[#This Row],[b4]]="","",GLOBAL[[#This Row],[b4]]-GLOBAL[[#This Row],[a4]])</f>
        <v/>
      </c>
      <c r="V510" s="32">
        <f ca="1">SUM(INDIRECT(GLOBAL_VAR[TABLENAME]&amp;"[@a"&amp;$1:$1-1&amp;"]"),INDIRECT(GLOBAL_VAR[TABLENAME]&amp;"[@c"&amp;$1:$1-1&amp;"]"))</f>
        <v>1</v>
      </c>
      <c r="W510" s="31"/>
      <c r="X510" s="31" t="str">
        <f>IF(GLOBAL[[#This Row],[b5]]="","",GLOBAL[[#This Row],[b5]]-GLOBAL[[#This Row],[a5]])</f>
        <v/>
      </c>
      <c r="Y510" s="32">
        <f ca="1">SUM(INDIRECT(GLOBAL_VAR[TABLENAME]&amp;"[@a"&amp;$1:$1-1&amp;"]"),INDIRECT(GLOBAL_VAR[TABLENAME]&amp;"[@c"&amp;$1:$1-1&amp;"]"))</f>
        <v>1</v>
      </c>
      <c r="AA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510" s="31" t="str">
        <f>_xlfn.IFNA(MATCH(GLOBAL[[#This Row],[POINTER]],Table6[NB BM_C_QTY+F],0),"")</f>
        <v/>
      </c>
      <c r="AC510" t="str">
        <f>_xlfn.IFNA(MATCH(GLOBAL[[#This Row],[POINTER]],Table5[CONCAT],0),"")</f>
        <v/>
      </c>
    </row>
    <row r="511" spans="1:29">
      <c r="A511" s="31">
        <f ca="1">IF(GLOBAL[[#This Row],[TT]]&lt;1,"",ROW()-2)</f>
        <v>509</v>
      </c>
      <c r="B511" s="33" t="s">
        <v>440</v>
      </c>
      <c r="C511" s="31">
        <v>1</v>
      </c>
      <c r="D511" s="31" t="s">
        <v>123</v>
      </c>
      <c r="E511" s="31">
        <f ca="1">IF(GLOBAL[[#This Row],[b12]]="",GLOBAL[[#This Row],[a6]],GLOBAL[[#This Row],[b12]])</f>
        <v>1</v>
      </c>
      <c r="F511" s="32">
        <f>GLOBAL[[#This Row],[AWAL]]</f>
        <v>1</v>
      </c>
      <c r="G511" s="31"/>
      <c r="H511" s="31"/>
      <c r="I511" s="31" t="str">
        <f>IF(GLOBAL[[#This Row],[/MASUK]]="","",SUMIF(Table6[NB BM_C_QTY+F],GLOBAL[POINTER],Table6[C]))</f>
        <v/>
      </c>
      <c r="J511" s="102">
        <f>IF(GLOBAL[[#This Row],[//KELUAR]]="",0,-1*SUMIF(Table5[CONCAT],GLOBAL[POINTER],Table5[3]))</f>
        <v>0</v>
      </c>
      <c r="K511" s="31" t="str">
        <f>IF(GLOBAL[[#This Row],[b1]]="","",GLOBAL[[#This Row],[b1]]-GLOBAL[[#This Row],[a1]]-GLOBAL[[#This Row],[bkeluar1]])</f>
        <v/>
      </c>
      <c r="L511" s="31">
        <f>SUM(GLOBAL[[#This Row],[bmasuk1]:[c1]])</f>
        <v>0</v>
      </c>
      <c r="M511" s="32">
        <f>SUM(F511,L511)</f>
        <v>1</v>
      </c>
      <c r="N511" s="31"/>
      <c r="O511" s="31"/>
      <c r="P511" s="32">
        <f ca="1">SUM(INDIRECT(GLOBAL_VAR[TABLENAME]&amp;"[@a"&amp;$1:$1-1&amp;"]"),INDIRECT(GLOBAL_VAR[TABLENAME]&amp;"[@c"&amp;$1:$1-1&amp;"]"))</f>
        <v>1</v>
      </c>
      <c r="Q511" s="33"/>
      <c r="R511" s="33" t="str">
        <f>IF(GLOBAL[[#This Row],[b3]]="","",GLOBAL[[#This Row],[b3]]-GLOBAL[[#This Row],[a3]])</f>
        <v/>
      </c>
      <c r="S511" s="32">
        <f ca="1">SUM(INDIRECT(GLOBAL_VAR[TABLENAME]&amp;"[@a"&amp;$1:$1-1&amp;"]"),INDIRECT(GLOBAL_VAR[TABLENAME]&amp;"[@c"&amp;$1:$1-1&amp;"]"))</f>
        <v>1</v>
      </c>
      <c r="T511" s="33"/>
      <c r="U511" s="33" t="str">
        <f>IF(GLOBAL[[#This Row],[b4]]="","",GLOBAL[[#This Row],[b4]]-GLOBAL[[#This Row],[a4]])</f>
        <v/>
      </c>
      <c r="V511" s="32">
        <f ca="1">SUM(INDIRECT(GLOBAL_VAR[TABLENAME]&amp;"[@a"&amp;$1:$1-1&amp;"]"),INDIRECT(GLOBAL_VAR[TABLENAME]&amp;"[@c"&amp;$1:$1-1&amp;"]"))</f>
        <v>1</v>
      </c>
      <c r="W511" s="31"/>
      <c r="X511" s="31" t="str">
        <f>IF(GLOBAL[[#This Row],[b5]]="","",GLOBAL[[#This Row],[b5]]-GLOBAL[[#This Row],[a5]])</f>
        <v/>
      </c>
      <c r="Y511" s="32">
        <f ca="1">SUM(INDIRECT(GLOBAL_VAR[TABLENAME]&amp;"[@a"&amp;$1:$1-1&amp;"]"),INDIRECT(GLOBAL_VAR[TABLENAME]&amp;"[@c"&amp;$1:$1-1&amp;"]"))</f>
        <v>1</v>
      </c>
      <c r="AA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511" s="31" t="str">
        <f>_xlfn.IFNA(MATCH(GLOBAL[[#This Row],[POINTER]],Table6[NB BM_C_QTY+F],0),"")</f>
        <v/>
      </c>
      <c r="AC511" t="str">
        <f>_xlfn.IFNA(MATCH(GLOBAL[[#This Row],[POINTER]],Table5[CONCAT],0),"")</f>
        <v/>
      </c>
    </row>
    <row r="512" spans="1:29">
      <c r="A512" s="31">
        <f ca="1">IF(GLOBAL[[#This Row],[TT]]&lt;1,"",ROW()-2)</f>
        <v>510</v>
      </c>
      <c r="B512" s="33" t="s">
        <v>2245</v>
      </c>
      <c r="C512" s="31">
        <v>1</v>
      </c>
      <c r="D512" s="31" t="s">
        <v>2055</v>
      </c>
      <c r="E512" s="31">
        <f ca="1">IF(GLOBAL[[#This Row],[b12]]="",GLOBAL[[#This Row],[a6]],GLOBAL[[#This Row],[b12]])</f>
        <v>1</v>
      </c>
      <c r="F512" s="32">
        <f>GLOBAL[[#This Row],[AWAL]]</f>
        <v>1</v>
      </c>
      <c r="G512" s="31"/>
      <c r="H512" s="31"/>
      <c r="I512" s="31" t="str">
        <f>IF(GLOBAL[[#This Row],[/MASUK]]="","",SUMIF(Table6[NB BM_C_QTY+F],GLOBAL[POINTER],Table6[C]))</f>
        <v/>
      </c>
      <c r="J512" s="102">
        <f>IF(GLOBAL[[#This Row],[//KELUAR]]="",0,-1*SUMIF(Table5[CONCAT],GLOBAL[POINTER],Table5[3]))</f>
        <v>0</v>
      </c>
      <c r="K512" s="31" t="str">
        <f>IF(GLOBAL[[#This Row],[b1]]="","",GLOBAL[[#This Row],[b1]]-GLOBAL[[#This Row],[a1]]-GLOBAL[[#This Row],[bkeluar1]])</f>
        <v/>
      </c>
      <c r="L512" s="31">
        <f>SUM(GLOBAL[[#This Row],[bmasuk1]:[c1]])</f>
        <v>0</v>
      </c>
      <c r="M512" s="32">
        <f>SUM(F512,L512)</f>
        <v>1</v>
      </c>
      <c r="N512" s="31"/>
      <c r="O512" s="31"/>
      <c r="P512" s="32">
        <f ca="1">SUM(INDIRECT(GLOBAL_VAR[TABLENAME]&amp;"[@a"&amp;$1:$1-1&amp;"]"),INDIRECT(GLOBAL_VAR[TABLENAME]&amp;"[@c"&amp;$1:$1-1&amp;"]"))</f>
        <v>1</v>
      </c>
      <c r="Q512" s="33"/>
      <c r="R512" s="33" t="str">
        <f>IF(GLOBAL[[#This Row],[b3]]="","",GLOBAL[[#This Row],[b3]]-GLOBAL[[#This Row],[a3]])</f>
        <v/>
      </c>
      <c r="S512" s="32">
        <f ca="1">SUM(INDIRECT(GLOBAL_VAR[TABLENAME]&amp;"[@a"&amp;$1:$1-1&amp;"]"),INDIRECT(GLOBAL_VAR[TABLENAME]&amp;"[@c"&amp;$1:$1-1&amp;"]"))</f>
        <v>1</v>
      </c>
      <c r="T512" s="33"/>
      <c r="U512" s="33" t="str">
        <f>IF(GLOBAL[[#This Row],[b4]]="","",GLOBAL[[#This Row],[b4]]-GLOBAL[[#This Row],[a4]])</f>
        <v/>
      </c>
      <c r="V512" s="32">
        <f ca="1">SUM(INDIRECT(GLOBAL_VAR[TABLENAME]&amp;"[@a"&amp;$1:$1-1&amp;"]"),INDIRECT(GLOBAL_VAR[TABLENAME]&amp;"[@c"&amp;$1:$1-1&amp;"]"))</f>
        <v>1</v>
      </c>
      <c r="W512" s="31"/>
      <c r="X512" s="31" t="str">
        <f>IF(GLOBAL[[#This Row],[b5]]="","",GLOBAL[[#This Row],[b5]]-GLOBAL[[#This Row],[a5]])</f>
        <v/>
      </c>
      <c r="Y512" s="32">
        <f ca="1">SUM(INDIRECT(GLOBAL_VAR[TABLENAME]&amp;"[@a"&amp;$1:$1-1&amp;"]"),INDIRECT(GLOBAL_VAR[TABLENAME]&amp;"[@c"&amp;$1:$1-1&amp;"]"))</f>
        <v>1</v>
      </c>
      <c r="AA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512" s="31" t="str">
        <f>_xlfn.IFNA(MATCH(GLOBAL[[#This Row],[POINTER]],Table6[NB BM_C_QTY+F],0),"")</f>
        <v/>
      </c>
      <c r="AC512" t="str">
        <f>_xlfn.IFNA(MATCH(GLOBAL[[#This Row],[POINTER]],Table5[CONCAT],0),"")</f>
        <v/>
      </c>
    </row>
    <row r="513" spans="1:29">
      <c r="A513" s="31" t="str">
        <f ca="1">IF(GLOBAL[[#This Row],[TT]]&lt;1,"",ROW()-2)</f>
        <v/>
      </c>
      <c r="B513" s="33" t="s">
        <v>3458</v>
      </c>
      <c r="C513" s="31">
        <v>0</v>
      </c>
      <c r="D513" s="31" t="s">
        <v>2345</v>
      </c>
      <c r="E513" s="31">
        <f ca="1">IF(GLOBAL[[#This Row],[b12]]="",GLOBAL[[#This Row],[a6]],GLOBAL[[#This Row],[b12]])</f>
        <v>0</v>
      </c>
      <c r="F513" s="32">
        <f>GLOBAL[[#This Row],[AWAL]]</f>
        <v>0</v>
      </c>
      <c r="G513" s="31"/>
      <c r="H513" s="31"/>
      <c r="I513" s="31" t="str">
        <f>IF(GLOBAL[[#This Row],[/MASUK]]="","",SUMIF(Table6[NB BM_C_QTY+F],GLOBAL[POINTER],Table6[C]))</f>
        <v/>
      </c>
      <c r="J513" s="102">
        <f>IF(GLOBAL[[#This Row],[//KELUAR]]="",0,-1*SUMIF(Table5[CONCAT],GLOBAL[POINTER],Table5[3]))</f>
        <v>0</v>
      </c>
      <c r="K513" s="31" t="str">
        <f>IF(GLOBAL[[#This Row],[b1]]="","",GLOBAL[[#This Row],[b1]]-GLOBAL[[#This Row],[a1]]-GLOBAL[[#This Row],[bkeluar1]])</f>
        <v/>
      </c>
      <c r="L513" s="31">
        <f>SUM(GLOBAL[[#This Row],[bmasuk1]:[c1]])</f>
        <v>0</v>
      </c>
      <c r="M513" s="32">
        <f>SUM(F513,L513)</f>
        <v>0</v>
      </c>
      <c r="N513" s="31"/>
      <c r="O513" s="31"/>
      <c r="P513" s="32">
        <f ca="1">SUM(INDIRECT(GLOBAL_VAR[TABLENAME]&amp;"[@a"&amp;$1:$1-1&amp;"]"),INDIRECT(GLOBAL_VAR[TABLENAME]&amp;"[@c"&amp;$1:$1-1&amp;"]"))</f>
        <v>0</v>
      </c>
      <c r="Q513" s="33"/>
      <c r="R513" s="33" t="str">
        <f>IF(GLOBAL[[#This Row],[b3]]="","",GLOBAL[[#This Row],[b3]]-GLOBAL[[#This Row],[a3]])</f>
        <v/>
      </c>
      <c r="S513" s="32">
        <f ca="1">SUM(INDIRECT(GLOBAL_VAR[TABLENAME]&amp;"[@a"&amp;$1:$1-1&amp;"]"),INDIRECT(GLOBAL_VAR[TABLENAME]&amp;"[@c"&amp;$1:$1-1&amp;"]"))</f>
        <v>0</v>
      </c>
      <c r="T513" s="33"/>
      <c r="U513" s="33" t="str">
        <f>IF(GLOBAL[[#This Row],[b4]]="","",GLOBAL[[#This Row],[b4]]-GLOBAL[[#This Row],[a4]])</f>
        <v/>
      </c>
      <c r="V513" s="32">
        <f ca="1">SUM(INDIRECT(GLOBAL_VAR[TABLENAME]&amp;"[@a"&amp;$1:$1-1&amp;"]"),INDIRECT(GLOBAL_VAR[TABLENAME]&amp;"[@c"&amp;$1:$1-1&amp;"]"))</f>
        <v>0</v>
      </c>
      <c r="W513" s="31"/>
      <c r="X513" s="31" t="str">
        <f>IF(GLOBAL[[#This Row],[b5]]="","",GLOBAL[[#This Row],[b5]]-GLOBAL[[#This Row],[a5]])</f>
        <v/>
      </c>
      <c r="Y513" s="32">
        <f ca="1">SUM(INDIRECT(GLOBAL_VAR[TABLENAME]&amp;"[@a"&amp;$1:$1-1&amp;"]"),INDIRECT(GLOBAL_VAR[TABLENAME]&amp;"[@c"&amp;$1:$1-1&amp;"]"))</f>
        <v>0</v>
      </c>
      <c r="AA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513" s="31" t="str">
        <f>_xlfn.IFNA(MATCH(GLOBAL[[#This Row],[POINTER]],Table6[NB BM_C_QTY+F],0),"")</f>
        <v/>
      </c>
      <c r="AC513" t="str">
        <f>_xlfn.IFNA(MATCH(GLOBAL[[#This Row],[POINTER]],Table5[CONCAT],0),"")</f>
        <v/>
      </c>
    </row>
    <row r="514" spans="1:29">
      <c r="A514" s="31">
        <f ca="1">IF(GLOBAL[[#This Row],[TT]]&lt;1,"",ROW()-2)</f>
        <v>512</v>
      </c>
      <c r="B514" s="33" t="s">
        <v>2329</v>
      </c>
      <c r="C514" s="31">
        <v>4</v>
      </c>
      <c r="D514" s="31" t="s">
        <v>2103</v>
      </c>
      <c r="E514" s="31">
        <f ca="1">IF(GLOBAL[[#This Row],[b12]]="",GLOBAL[[#This Row],[a6]],GLOBAL[[#This Row],[b12]])</f>
        <v>4</v>
      </c>
      <c r="F514" s="32">
        <f>GLOBAL[[#This Row],[AWAL]]</f>
        <v>4</v>
      </c>
      <c r="G514" s="31"/>
      <c r="H514" s="31"/>
      <c r="I514" s="31" t="str">
        <f>IF(GLOBAL[[#This Row],[/MASUK]]="","",SUMIF(Table6[NB BM_C_QTY+F],GLOBAL[POINTER],Table6[C]))</f>
        <v/>
      </c>
      <c r="J514" s="102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>SUM(F514,L514)</f>
        <v>4</v>
      </c>
      <c r="N514" s="31"/>
      <c r="O514" s="31"/>
      <c r="P514" s="32">
        <f ca="1">SUM(INDIRECT(GLOBAL_VAR[TABLENAME]&amp;"[@a"&amp;$1:$1-1&amp;"]"),INDIRECT(GLOBAL_VAR[TABLENAME]&amp;"[@c"&amp;$1:$1-1&amp;"]"))</f>
        <v>4</v>
      </c>
      <c r="Q514" s="33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4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4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4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29">
      <c r="A515" s="31">
        <f ca="1">IF(GLOBAL[[#This Row],[TT]]&lt;1,"",ROW()-2)</f>
        <v>513</v>
      </c>
      <c r="B515" s="33" t="s">
        <v>3460</v>
      </c>
      <c r="C515" s="31">
        <v>2</v>
      </c>
      <c r="D515" s="31" t="s">
        <v>2103</v>
      </c>
      <c r="E515" s="31">
        <f ca="1">IF(GLOBAL[[#This Row],[b12]]="",GLOBAL[[#This Row],[a6]],GLOBAL[[#This Row],[b12]])</f>
        <v>2</v>
      </c>
      <c r="F515" s="32">
        <f>GLOBAL[[#This Row],[AWAL]]</f>
        <v>2</v>
      </c>
      <c r="G515" s="31"/>
      <c r="H515" s="31"/>
      <c r="I515" s="31" t="str">
        <f>IF(GLOBAL[[#This Row],[/MASUK]]="","",SUMIF(Table6[NB BM_C_QTY+F],GLOBAL[POINTER],Table6[C]))</f>
        <v/>
      </c>
      <c r="J515" s="102">
        <f>IF(GLOBAL[[#This Row],[//KELUAR]]="",0,-1*SUMIF(Table5[CONCAT],GLOBAL[POINTER],Table5[3]))</f>
        <v>0</v>
      </c>
      <c r="K515" s="31" t="str">
        <f>IF(GLOBAL[[#This Row],[b1]]="","",GLOBAL[[#This Row],[b1]]-GLOBAL[[#This Row],[a1]]-GLOBAL[[#This Row],[bkeluar1]])</f>
        <v/>
      </c>
      <c r="L515" s="31">
        <f>SUM(GLOBAL[[#This Row],[bmasuk1]:[c1]])</f>
        <v>0</v>
      </c>
      <c r="M515" s="32">
        <f>SUM(F515,L515)</f>
        <v>2</v>
      </c>
      <c r="N515" s="31"/>
      <c r="O515" s="31"/>
      <c r="P515" s="32">
        <f ca="1">SUM(INDIRECT(GLOBAL_VAR[TABLENAME]&amp;"[@a"&amp;$1:$1-1&amp;"]"),INDIRECT(GLOBAL_VAR[TABLENAME]&amp;"[@c"&amp;$1:$1-1&amp;"]"))</f>
        <v>2</v>
      </c>
      <c r="Q515" s="33"/>
      <c r="R515" s="33" t="str">
        <f>IF(GLOBAL[[#This Row],[b3]]="","",GLOBAL[[#This Row],[b3]]-GLOBAL[[#This Row],[a3]])</f>
        <v/>
      </c>
      <c r="S515" s="32">
        <f ca="1">SUM(INDIRECT(GLOBAL_VAR[TABLENAME]&amp;"[@a"&amp;$1:$1-1&amp;"]"),INDIRECT(GLOBAL_VAR[TABLENAME]&amp;"[@c"&amp;$1:$1-1&amp;"]"))</f>
        <v>2</v>
      </c>
      <c r="T515" s="33"/>
      <c r="U515" s="33" t="str">
        <f>IF(GLOBAL[[#This Row],[b4]]="","",GLOBAL[[#This Row],[b4]]-GLOBAL[[#This Row],[a4]])</f>
        <v/>
      </c>
      <c r="V515" s="32">
        <f ca="1">SUM(INDIRECT(GLOBAL_VAR[TABLENAME]&amp;"[@a"&amp;$1:$1-1&amp;"]"),INDIRECT(GLOBAL_VAR[TABLENAME]&amp;"[@c"&amp;$1:$1-1&amp;"]"))</f>
        <v>2</v>
      </c>
      <c r="W515" s="31"/>
      <c r="X515" s="31" t="str">
        <f>IF(GLOBAL[[#This Row],[b5]]="","",GLOBAL[[#This Row],[b5]]-GLOBAL[[#This Row],[a5]])</f>
        <v/>
      </c>
      <c r="Y515" s="32">
        <f ca="1">SUM(INDIRECT(GLOBAL_VAR[TABLENAME]&amp;"[@a"&amp;$1:$1-1&amp;"]"),INDIRECT(GLOBAL_VAR[TABLENAME]&amp;"[@c"&amp;$1:$1-1&amp;"]"))</f>
        <v>2</v>
      </c>
      <c r="AA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515" s="31" t="str">
        <f>_xlfn.IFNA(MATCH(GLOBAL[[#This Row],[POINTER]],Table6[NB BM_C_QTY+F],0),"")</f>
        <v/>
      </c>
      <c r="AC515" t="str">
        <f>_xlfn.IFNA(MATCH(GLOBAL[[#This Row],[POINTER]],Table5[CONCAT],0),"")</f>
        <v/>
      </c>
    </row>
    <row r="516" spans="1:29">
      <c r="A516" s="31" t="str">
        <f ca="1">IF(GLOBAL[[#This Row],[TT]]&lt;1,"",ROW()-2)</f>
        <v/>
      </c>
      <c r="B516" s="33" t="s">
        <v>441</v>
      </c>
      <c r="C516" s="31">
        <v>0</v>
      </c>
      <c r="D516" s="31" t="s">
        <v>15</v>
      </c>
      <c r="E516" s="31">
        <f ca="1">IF(GLOBAL[[#This Row],[b12]]="",GLOBAL[[#This Row],[a6]],GLOBAL[[#This Row],[b12]])</f>
        <v>0</v>
      </c>
      <c r="F516" s="32">
        <f>GLOBAL[[#This Row],[AWAL]]</f>
        <v>0</v>
      </c>
      <c r="G516" s="31"/>
      <c r="H516" s="31"/>
      <c r="I516" s="31" t="str">
        <f>IF(GLOBAL[[#This Row],[/MASUK]]="","",SUMIF(Table6[NB BM_C_QTY+F],GLOBAL[POINTER],Table6[C]))</f>
        <v/>
      </c>
      <c r="J516" s="102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>SUM(F516,L516)</f>
        <v>0</v>
      </c>
      <c r="N516" s="31"/>
      <c r="O516" s="31"/>
      <c r="P516" s="32">
        <f ca="1">SUM(INDIRECT(GLOBAL_VAR[TABLENAME]&amp;"[@a"&amp;$1:$1-1&amp;"]"),INDIRECT(GLOBAL_VAR[TABLENAME]&amp;"[@c"&amp;$1:$1-1&amp;"]"))</f>
        <v>0</v>
      </c>
      <c r="Q516" s="33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0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0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0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29">
      <c r="A517" s="31">
        <f ca="1">IF(GLOBAL[[#This Row],[TT]]&lt;1,"",ROW()-2)</f>
        <v>515</v>
      </c>
      <c r="B517" s="33" t="s">
        <v>442</v>
      </c>
      <c r="C517" s="31">
        <v>5</v>
      </c>
      <c r="D517" s="31" t="s">
        <v>224</v>
      </c>
      <c r="E517" s="31">
        <f ca="1">IF(GLOBAL[[#This Row],[b12]]="",GLOBAL[[#This Row],[a6]],GLOBAL[[#This Row],[b12]])</f>
        <v>5</v>
      </c>
      <c r="F517" s="32">
        <f>GLOBAL[[#This Row],[AWAL]]</f>
        <v>5</v>
      </c>
      <c r="G517" s="31"/>
      <c r="H517" s="31"/>
      <c r="I517" s="31" t="str">
        <f>IF(GLOBAL[[#This Row],[/MASUK]]="","",SUMIF(Table6[NB BM_C_QTY+F],GLOBAL[POINTER],Table6[C]))</f>
        <v/>
      </c>
      <c r="J517" s="102">
        <f>IF(GLOBAL[[#This Row],[//KELUAR]]="",0,-1*SUMIF(Table5[CONCAT],GLOBAL[POINTER],Table5[3]))</f>
        <v>0</v>
      </c>
      <c r="K517" s="31" t="str">
        <f>IF(GLOBAL[[#This Row],[b1]]="","",GLOBAL[[#This Row],[b1]]-GLOBAL[[#This Row],[a1]]-GLOBAL[[#This Row],[bkeluar1]])</f>
        <v/>
      </c>
      <c r="L517" s="31">
        <f>SUM(GLOBAL[[#This Row],[bmasuk1]:[c1]])</f>
        <v>0</v>
      </c>
      <c r="M517" s="32">
        <f>SUM(F517,L517)</f>
        <v>5</v>
      </c>
      <c r="N517" s="31"/>
      <c r="O517" s="31"/>
      <c r="P517" s="32">
        <f ca="1">SUM(INDIRECT(GLOBAL_VAR[TABLENAME]&amp;"[@a"&amp;$1:$1-1&amp;"]"),INDIRECT(GLOBAL_VAR[TABLENAME]&amp;"[@c"&amp;$1:$1-1&amp;"]"))</f>
        <v>5</v>
      </c>
      <c r="Q517" s="33"/>
      <c r="R517" s="33" t="str">
        <f>IF(GLOBAL[[#This Row],[b3]]="","",GLOBAL[[#This Row],[b3]]-GLOBAL[[#This Row],[a3]])</f>
        <v/>
      </c>
      <c r="S517" s="32">
        <f ca="1">SUM(INDIRECT(GLOBAL_VAR[TABLENAME]&amp;"[@a"&amp;$1:$1-1&amp;"]"),INDIRECT(GLOBAL_VAR[TABLENAME]&amp;"[@c"&amp;$1:$1-1&amp;"]"))</f>
        <v>5</v>
      </c>
      <c r="T517" s="33"/>
      <c r="U517" s="33" t="str">
        <f>IF(GLOBAL[[#This Row],[b4]]="","",GLOBAL[[#This Row],[b4]]-GLOBAL[[#This Row],[a4]])</f>
        <v/>
      </c>
      <c r="V517" s="32">
        <f ca="1">SUM(INDIRECT(GLOBAL_VAR[TABLENAME]&amp;"[@a"&amp;$1:$1-1&amp;"]"),INDIRECT(GLOBAL_VAR[TABLENAME]&amp;"[@c"&amp;$1:$1-1&amp;"]"))</f>
        <v>5</v>
      </c>
      <c r="W517" s="31"/>
      <c r="X517" s="31" t="str">
        <f>IF(GLOBAL[[#This Row],[b5]]="","",GLOBAL[[#This Row],[b5]]-GLOBAL[[#This Row],[a5]])</f>
        <v/>
      </c>
      <c r="Y517" s="32">
        <f ca="1">SUM(INDIRECT(GLOBAL_VAR[TABLENAME]&amp;"[@a"&amp;$1:$1-1&amp;"]"),INDIRECT(GLOBAL_VAR[TABLENAME]&amp;"[@c"&amp;$1:$1-1&amp;"]"))</f>
        <v>5</v>
      </c>
      <c r="AA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517" s="31" t="str">
        <f>_xlfn.IFNA(MATCH(GLOBAL[[#This Row],[POINTER]],Table6[NB BM_C_QTY+F],0),"")</f>
        <v/>
      </c>
      <c r="AC517" t="str">
        <f>_xlfn.IFNA(MATCH(GLOBAL[[#This Row],[POINTER]],Table5[CONCAT],0),"")</f>
        <v/>
      </c>
    </row>
    <row r="518" spans="1:29">
      <c r="A518" s="31">
        <f ca="1">IF(GLOBAL[[#This Row],[TT]]&lt;1,"",ROW()-2)</f>
        <v>516</v>
      </c>
      <c r="B518" s="33" t="s">
        <v>443</v>
      </c>
      <c r="C518" s="31">
        <v>2</v>
      </c>
      <c r="D518" s="31" t="s">
        <v>27</v>
      </c>
      <c r="E518" s="31">
        <f ca="1">IF(GLOBAL[[#This Row],[b12]]="",GLOBAL[[#This Row],[a6]],GLOBAL[[#This Row],[b12]])</f>
        <v>2</v>
      </c>
      <c r="F518" s="32">
        <f>GLOBAL[[#This Row],[AWAL]]</f>
        <v>2</v>
      </c>
      <c r="G518" s="31"/>
      <c r="H518" s="31"/>
      <c r="I518" s="31" t="str">
        <f>IF(GLOBAL[[#This Row],[/MASUK]]="","",SUMIF(Table6[NB BM_C_QTY+F],GLOBAL[POINTER],Table6[C]))</f>
        <v/>
      </c>
      <c r="J518" s="102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>SUM(F518,L518)</f>
        <v>2</v>
      </c>
      <c r="N518" s="31"/>
      <c r="O518" s="31"/>
      <c r="P518" s="32">
        <f ca="1">SUM(INDIRECT(GLOBAL_VAR[TABLENAME]&amp;"[@a"&amp;$1:$1-1&amp;"]"),INDIRECT(GLOBAL_VAR[TABLENAME]&amp;"[@c"&amp;$1:$1-1&amp;"]"))</f>
        <v>2</v>
      </c>
      <c r="Q518" s="33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2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2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2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29">
      <c r="A519" s="31" t="str">
        <f ca="1">IF(GLOBAL[[#This Row],[TT]]&lt;1,"",ROW()-2)</f>
        <v/>
      </c>
      <c r="B519" s="33" t="s">
        <v>2339</v>
      </c>
      <c r="C519" s="31">
        <v>0</v>
      </c>
      <c r="D519" s="31" t="s">
        <v>2055</v>
      </c>
      <c r="E519" s="31">
        <f ca="1">IF(GLOBAL[[#This Row],[b12]]="",GLOBAL[[#This Row],[a6]],GLOBAL[[#This Row],[b12]])</f>
        <v>0</v>
      </c>
      <c r="F519" s="32">
        <f>GLOBAL[[#This Row],[AWAL]]</f>
        <v>0</v>
      </c>
      <c r="G519" s="31"/>
      <c r="H519" s="31"/>
      <c r="I519" s="31" t="str">
        <f>IF(GLOBAL[[#This Row],[/MASUK]]="","",SUMIF(Table6[NB BM_C_QTY+F],GLOBAL[POINTER],Table6[C]))</f>
        <v/>
      </c>
      <c r="J519" s="102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>SUM(F519,L519)</f>
        <v>0</v>
      </c>
      <c r="N519" s="31"/>
      <c r="O519" s="31"/>
      <c r="P519" s="32">
        <f ca="1">SUM(INDIRECT(GLOBAL_VAR[TABLENAME]&amp;"[@a"&amp;$1:$1-1&amp;"]"),INDIRECT(GLOBAL_VAR[TABLENAME]&amp;"[@c"&amp;$1:$1-1&amp;"]"))</f>
        <v>0</v>
      </c>
      <c r="Q519" s="33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0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0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0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29">
      <c r="A520" s="31">
        <f ca="1">IF(GLOBAL[[#This Row],[TT]]&lt;1,"",ROW()-2)</f>
        <v>518</v>
      </c>
      <c r="B520" s="33" t="s">
        <v>3603</v>
      </c>
      <c r="C520" s="31">
        <v>10</v>
      </c>
      <c r="D520" s="31" t="s">
        <v>224</v>
      </c>
      <c r="E520" s="31">
        <f ca="1">IF(GLOBAL[[#This Row],[b12]]="",GLOBAL[[#This Row],[a6]],GLOBAL[[#This Row],[b12]])</f>
        <v>10</v>
      </c>
      <c r="F520" s="32">
        <f>GLOBAL[[#This Row],[AWAL]]</f>
        <v>10</v>
      </c>
      <c r="G520" s="31"/>
      <c r="H520" s="31"/>
      <c r="I520" s="31" t="str">
        <f>IF(GLOBAL[[#This Row],[/MASUK]]="","",SUMIF(Table6[NB BM_C_QTY+F],GLOBAL[POINTER],Table6[C]))</f>
        <v/>
      </c>
      <c r="J520" s="102">
        <f>IF(GLOBAL[[#This Row],[//KELUAR]]="",0,-1*SUMIF(Table5[CONCAT],GLOBAL[POINTER],Table5[3]))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>SUM(F520,L520)</f>
        <v>10</v>
      </c>
      <c r="N520" s="31"/>
      <c r="O520" s="31"/>
      <c r="P520" s="32">
        <f ca="1">SUM(INDIRECT(GLOBAL_VAR[TABLENAME]&amp;"[@a"&amp;$1:$1-1&amp;"]"),INDIRECT(GLOBAL_VAR[TABLENAME]&amp;"[@c"&amp;$1:$1-1&amp;"]"))</f>
        <v>10</v>
      </c>
      <c r="Q520" s="33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10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10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10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boxfiletyloc306bmuda6m448pcuntana</v>
      </c>
      <c r="AB520" s="31" t="str">
        <f>_xlfn.IFNA(MATCH(GLOBAL[[#This Row],[POINTER]],Table6[NB BM_C_QTY+F],0),"")</f>
        <v/>
      </c>
      <c r="AC520" t="str">
        <f>_xlfn.IFNA(MATCH(GLOBAL[[#This Row],[POINTER]],Table5[CONCAT],0),"")</f>
        <v/>
      </c>
    </row>
    <row r="521" spans="1:29">
      <c r="A521" s="31">
        <f ca="1">IF(GLOBAL[[#This Row],[TT]]&lt;1,"",ROW()-2)</f>
        <v>519</v>
      </c>
      <c r="B521" s="33" t="s">
        <v>3604</v>
      </c>
      <c r="C521" s="31">
        <v>9</v>
      </c>
      <c r="D521" s="31" t="s">
        <v>224</v>
      </c>
      <c r="E521" s="31">
        <f ca="1">IF(GLOBAL[[#This Row],[b12]]="",GLOBAL[[#This Row],[a6]],GLOBAL[[#This Row],[b12]])</f>
        <v>9</v>
      </c>
      <c r="F521" s="32">
        <f>GLOBAL[[#This Row],[AWAL]]</f>
        <v>9</v>
      </c>
      <c r="G521" s="31"/>
      <c r="H521" s="31"/>
      <c r="I521" s="31" t="str">
        <f>IF(GLOBAL[[#This Row],[/MASUK]]="","",SUMIF(Table6[NB BM_C_QTY+F],GLOBAL[POINTER],Table6[C]))</f>
        <v/>
      </c>
      <c r="J521" s="102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>SUM(F521,L521)</f>
        <v>9</v>
      </c>
      <c r="N521" s="31"/>
      <c r="O521" s="31"/>
      <c r="P521" s="32">
        <f ca="1">SUM(INDIRECT(GLOBAL_VAR[TABLENAME]&amp;"[@a"&amp;$1:$1-1&amp;"]"),INDIRECT(GLOBAL_VAR[TABLENAME]&amp;"[@c"&amp;$1:$1-1&amp;"]"))</f>
        <v>9</v>
      </c>
      <c r="Q521" s="33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9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9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9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boxfiletyloc306ht6btua348pcuntana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29">
      <c r="A522" s="31">
        <f ca="1">IF(GLOBAL[[#This Row],[TT]]&lt;1,"",ROW()-2)</f>
        <v>520</v>
      </c>
      <c r="B522" s="33" t="s">
        <v>3605</v>
      </c>
      <c r="C522" s="31">
        <v>8</v>
      </c>
      <c r="D522" s="31" t="s">
        <v>224</v>
      </c>
      <c r="E522" s="31">
        <f ca="1">IF(GLOBAL[[#This Row],[b12]]="",GLOBAL[[#This Row],[a6]],GLOBAL[[#This Row],[b12]])</f>
        <v>8</v>
      </c>
      <c r="F522" s="32">
        <f>GLOBAL[[#This Row],[AWAL]]</f>
        <v>8</v>
      </c>
      <c r="G522" s="31"/>
      <c r="H522" s="31"/>
      <c r="I522" s="31" t="str">
        <f>IF(GLOBAL[[#This Row],[/MASUK]]="","",SUMIF(Table6[NB BM_C_QTY+F],GLOBAL[POINTER],Table6[C]))</f>
        <v/>
      </c>
      <c r="J522" s="102">
        <f>IF(GLOBAL[[#This Row],[//KELUAR]]="",0,-1*SUMIF(Table5[CONCAT],GLOBAL[POINTER],Table5[3]))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>SUM(F522,L522)</f>
        <v>8</v>
      </c>
      <c r="N522" s="31"/>
      <c r="O522" s="31"/>
      <c r="P522" s="32">
        <f ca="1">SUM(INDIRECT(GLOBAL_VAR[TABLENAME]&amp;"[@a"&amp;$1:$1-1&amp;"]"),INDIRECT(GLOBAL_VAR[TABLENAME]&amp;"[@c"&amp;$1:$1-1&amp;"]"))</f>
        <v>8</v>
      </c>
      <c r="Q522" s="33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8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8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8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boxfiletyloc306orange4hj448pcuntana</v>
      </c>
      <c r="AB522" s="31" t="str">
        <f>_xlfn.IFNA(MATCH(GLOBAL[[#This Row],[POINTER]],Table6[NB BM_C_QTY+F],0),"")</f>
        <v/>
      </c>
      <c r="AC522" t="str">
        <f>_xlfn.IFNA(MATCH(GLOBAL[[#This Row],[POINTER]],Table5[CONCAT],0),"")</f>
        <v/>
      </c>
    </row>
    <row r="523" spans="1:29">
      <c r="A523" s="31" t="str">
        <f ca="1">IF(GLOBAL[[#This Row],[TT]]&lt;1,"",ROW()-2)</f>
        <v/>
      </c>
      <c r="B523" s="33" t="s">
        <v>444</v>
      </c>
      <c r="C523" s="31">
        <v>0</v>
      </c>
      <c r="D523" s="31" t="s">
        <v>6</v>
      </c>
      <c r="E523" s="31">
        <f ca="1">IF(GLOBAL[[#This Row],[b12]]="",GLOBAL[[#This Row],[a6]],GLOBAL[[#This Row],[b12]])</f>
        <v>0</v>
      </c>
      <c r="F523" s="32">
        <f>GLOBAL[[#This Row],[AWAL]]</f>
        <v>0</v>
      </c>
      <c r="G523" s="31"/>
      <c r="H523" s="31"/>
      <c r="I523" s="31" t="str">
        <f>IF(GLOBAL[[#This Row],[/MASUK]]="","",SUMIF(Table6[NB BM_C_QTY+F],GLOBAL[POINTER],Table6[C]))</f>
        <v/>
      </c>
      <c r="J523" s="102">
        <f>IF(GLOBAL[[#This Row],[//KELUAR]]="",0,-1*SUMIF(Table5[CONCAT],GLOBAL[POINTER],Table5[3]))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>SUM(F523,L523)</f>
        <v>0</v>
      </c>
      <c r="N523" s="31"/>
      <c r="O523" s="31"/>
      <c r="P523" s="32">
        <f ca="1">SUM(INDIRECT(GLOBAL_VAR[TABLENAME]&amp;"[@a"&amp;$1:$1-1&amp;"]"),INDIRECT(GLOBAL_VAR[TABLENAME]&amp;"[@c"&amp;$1:$1-1&amp;"]"))</f>
        <v>0</v>
      </c>
      <c r="Q523" s="33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0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0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0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523" s="31" t="str">
        <f>_xlfn.IFNA(MATCH(GLOBAL[[#This Row],[POINTER]],Table6[NB BM_C_QTY+F],0),"")</f>
        <v/>
      </c>
      <c r="AC523" t="str">
        <f>_xlfn.IFNA(MATCH(GLOBAL[[#This Row],[POINTER]],Table5[CONCAT],0),"")</f>
        <v/>
      </c>
    </row>
    <row r="524" spans="1:29">
      <c r="A524" s="31">
        <f ca="1">IF(GLOBAL[[#This Row],[TT]]&lt;1,"",ROW()-2)</f>
        <v>522</v>
      </c>
      <c r="B524" s="33" t="s">
        <v>4578</v>
      </c>
      <c r="C524" s="31">
        <v>1</v>
      </c>
      <c r="D524" s="31" t="s">
        <v>7</v>
      </c>
      <c r="E524" s="31">
        <f ca="1">IF(GLOBAL[[#This Row],[b12]]="",GLOBAL[[#This Row],[a6]],GLOBAL[[#This Row],[b12]])</f>
        <v>1</v>
      </c>
      <c r="F524" s="32">
        <f>GLOBAL[[#This Row],[AWAL]]</f>
        <v>1</v>
      </c>
      <c r="G524" s="31"/>
      <c r="H524" s="31"/>
      <c r="I524" s="31" t="str">
        <f>IF(GLOBAL[[#This Row],[/MASUK]]="","",SUMIF(Table6[NB BM_C_QTY+F],GLOBAL[POINTER],Table6[C]))</f>
        <v/>
      </c>
      <c r="J524" s="102">
        <f>IF(GLOBAL[[#This Row],[//KELUAR]]="",0,-1*SUMIF(Table5[CONCAT],GLOBAL[POINTER],Table5[3]))</f>
        <v>0</v>
      </c>
      <c r="K524" s="31" t="str">
        <f>IF(GLOBAL[[#This Row],[b1]]="","",GLOBAL[[#This Row],[b1]]-GLOBAL[[#This Row],[a1]]-GLOBAL[[#This Row],[bkeluar1]])</f>
        <v/>
      </c>
      <c r="L524" s="31">
        <f>SUM(GLOBAL[[#This Row],[bmasuk1]:[c1]])</f>
        <v>0</v>
      </c>
      <c r="M524" s="32">
        <f>SUM(F524,L524)</f>
        <v>1</v>
      </c>
      <c r="N524" s="31"/>
      <c r="O524" s="31"/>
      <c r="P524" s="32">
        <f ca="1">SUM(INDIRECT(GLOBAL_VAR[TABLENAME]&amp;"[@a"&amp;$1:$1-1&amp;"]"),INDIRECT(GLOBAL_VAR[TABLENAME]&amp;"[@c"&amp;$1:$1-1&amp;"]"))</f>
        <v>1</v>
      </c>
      <c r="Q524" s="33"/>
      <c r="R524" s="33" t="str">
        <f>IF(GLOBAL[[#This Row],[b3]]="","",GLOBAL[[#This Row],[b3]]-GLOBAL[[#This Row],[a3]])</f>
        <v/>
      </c>
      <c r="S524" s="32">
        <f ca="1">SUM(INDIRECT(GLOBAL_VAR[TABLENAME]&amp;"[@a"&amp;$1:$1-1&amp;"]"),INDIRECT(GLOBAL_VAR[TABLENAME]&amp;"[@c"&amp;$1:$1-1&amp;"]"))</f>
        <v>1</v>
      </c>
      <c r="T524" s="33"/>
      <c r="U524" s="33" t="str">
        <f>IF(GLOBAL[[#This Row],[b4]]="","",GLOBAL[[#This Row],[b4]]-GLOBAL[[#This Row],[a4]])</f>
        <v/>
      </c>
      <c r="V524" s="32">
        <f ca="1">SUM(INDIRECT(GLOBAL_VAR[TABLENAME]&amp;"[@a"&amp;$1:$1-1&amp;"]"),INDIRECT(GLOBAL_VAR[TABLENAME]&amp;"[@c"&amp;$1:$1-1&amp;"]"))</f>
        <v>1</v>
      </c>
      <c r="W524" s="31"/>
      <c r="X524" s="31" t="str">
        <f>IF(GLOBAL[[#This Row],[b5]]="","",GLOBAL[[#This Row],[b5]]-GLOBAL[[#This Row],[a5]])</f>
        <v/>
      </c>
      <c r="Y524" s="32">
        <f ca="1">SUM(INDIRECT(GLOBAL_VAR[TABLENAME]&amp;"[@a"&amp;$1:$1-1&amp;"]"),INDIRECT(GLOBAL_VAR[TABLENAME]&amp;"[@c"&amp;$1:$1-1&amp;"]"))</f>
        <v>1</v>
      </c>
      <c r="AA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524" s="31" t="str">
        <f>_xlfn.IFNA(MATCH(GLOBAL[[#This Row],[POINTER]],Table6[NB BM_C_QTY+F],0),"")</f>
        <v/>
      </c>
      <c r="AC524" t="str">
        <f>_xlfn.IFNA(MATCH(GLOBAL[[#This Row],[POINTER]],Table5[CONCAT],0),"")</f>
        <v/>
      </c>
    </row>
    <row r="525" spans="1:29">
      <c r="A525" s="31">
        <f ca="1">IF(GLOBAL[[#This Row],[TT]]&lt;1,"",ROW()-2)</f>
        <v>523</v>
      </c>
      <c r="B525" s="33" t="s">
        <v>445</v>
      </c>
      <c r="C525" s="31">
        <v>2</v>
      </c>
      <c r="D525" s="31" t="s">
        <v>7</v>
      </c>
      <c r="E525" s="31">
        <f ca="1">IF(GLOBAL[[#This Row],[b12]]="",GLOBAL[[#This Row],[a6]],GLOBAL[[#This Row],[b12]])</f>
        <v>2</v>
      </c>
      <c r="F525" s="32">
        <f>GLOBAL[[#This Row],[AWAL]]</f>
        <v>2</v>
      </c>
      <c r="G525" s="31"/>
      <c r="H525" s="31"/>
      <c r="I525" s="31" t="str">
        <f>IF(GLOBAL[[#This Row],[/MASUK]]="","",SUMIF(Table6[NB BM_C_QTY+F],GLOBAL[POINTER],Table6[C]))</f>
        <v/>
      </c>
      <c r="J525" s="102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>SUM(F525,L525)</f>
        <v>2</v>
      </c>
      <c r="N525" s="31"/>
      <c r="O525" s="31"/>
      <c r="P525" s="32">
        <f ca="1">SUM(INDIRECT(GLOBAL_VAR[TABLENAME]&amp;"[@a"&amp;$1:$1-1&amp;"]"),INDIRECT(GLOBAL_VAR[TABLENAME]&amp;"[@c"&amp;$1:$1-1&amp;"]"))</f>
        <v>2</v>
      </c>
      <c r="Q525" s="33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2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2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2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29">
      <c r="A526" s="31">
        <f ca="1">IF(GLOBAL[[#This Row],[TT]]&lt;1,"",ROW()-2)</f>
        <v>524</v>
      </c>
      <c r="B526" s="33" t="s">
        <v>4579</v>
      </c>
      <c r="C526" s="31">
        <v>1</v>
      </c>
      <c r="D526" s="31" t="s">
        <v>484</v>
      </c>
      <c r="E526" s="31">
        <f ca="1">IF(GLOBAL[[#This Row],[b12]]="",GLOBAL[[#This Row],[a6]],GLOBAL[[#This Row],[b12]])</f>
        <v>1</v>
      </c>
      <c r="F526" s="32">
        <f>GLOBAL[[#This Row],[AWAL]]</f>
        <v>1</v>
      </c>
      <c r="G526" s="31"/>
      <c r="H526" s="31"/>
      <c r="I526" s="31" t="str">
        <f>IF(GLOBAL[[#This Row],[/MASUK]]="","",SUMIF(Table6[NB BM_C_QTY+F],GLOBAL[POINTER],Table6[C]))</f>
        <v/>
      </c>
      <c r="J526" s="102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>SUM(F526,L526)</f>
        <v>1</v>
      </c>
      <c r="N526" s="31"/>
      <c r="O526" s="31"/>
      <c r="P526" s="32">
        <f ca="1">SUM(INDIRECT(GLOBAL_VAR[TABLENAME]&amp;"[@a"&amp;$1:$1-1&amp;"]"),INDIRECT(GLOBAL_VAR[TABLENAME]&amp;"[@c"&amp;$1:$1-1&amp;"]"))</f>
        <v>1</v>
      </c>
      <c r="Q526" s="33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1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1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1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29">
      <c r="A527" s="31">
        <f ca="1">IF(GLOBAL[[#This Row],[TT]]&lt;1,"",ROW()-2)</f>
        <v>525</v>
      </c>
      <c r="B527" s="33" t="s">
        <v>446</v>
      </c>
      <c r="C527" s="31">
        <v>6</v>
      </c>
      <c r="D527" s="31" t="s">
        <v>61</v>
      </c>
      <c r="E527" s="31">
        <f ca="1">IF(GLOBAL[[#This Row],[b12]]="",GLOBAL[[#This Row],[a6]],GLOBAL[[#This Row],[b12]])</f>
        <v>6</v>
      </c>
      <c r="F527" s="32">
        <f>GLOBAL[[#This Row],[AWAL]]</f>
        <v>6</v>
      </c>
      <c r="G527" s="31"/>
      <c r="H527" s="31"/>
      <c r="I527" s="31" t="str">
        <f>IF(GLOBAL[[#This Row],[/MASUK]]="","",SUMIF(Table6[NB BM_C_QTY+F],GLOBAL[POINTER],Table6[C]))</f>
        <v/>
      </c>
      <c r="J527" s="102">
        <f>IF(GLOBAL[[#This Row],[//KELUAR]]="",0,-1*SUMIF(Table5[CONCAT],GLOBAL[POINTER],Table5[3]))</f>
        <v>0</v>
      </c>
      <c r="K527" s="31" t="str">
        <f>IF(GLOBAL[[#This Row],[b1]]="","",GLOBAL[[#This Row],[b1]]-GLOBAL[[#This Row],[a1]]-GLOBAL[[#This Row],[bkeluar1]])</f>
        <v/>
      </c>
      <c r="L527" s="31">
        <f>SUM(GLOBAL[[#This Row],[bmasuk1]:[c1]])</f>
        <v>0</v>
      </c>
      <c r="M527" s="32">
        <f>SUM(F527,L527)</f>
        <v>6</v>
      </c>
      <c r="N527" s="31"/>
      <c r="O527" s="31"/>
      <c r="P527" s="32">
        <f ca="1">SUM(INDIRECT(GLOBAL_VAR[TABLENAME]&amp;"[@a"&amp;$1:$1-1&amp;"]"),INDIRECT(GLOBAL_VAR[TABLENAME]&amp;"[@c"&amp;$1:$1-1&amp;"]"))</f>
        <v>6</v>
      </c>
      <c r="Q527" s="33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6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6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6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29">
      <c r="A528" s="31">
        <f ca="1">IF(GLOBAL[[#This Row],[TT]]&lt;1,"",ROW()-2)</f>
        <v>526</v>
      </c>
      <c r="B528" s="33" t="s">
        <v>4580</v>
      </c>
      <c r="C528" s="31">
        <v>1</v>
      </c>
      <c r="D528" s="31" t="s">
        <v>7</v>
      </c>
      <c r="E528" s="31">
        <f ca="1">IF(GLOBAL[[#This Row],[b12]]="",GLOBAL[[#This Row],[a6]],GLOBAL[[#This Row],[b12]])</f>
        <v>1</v>
      </c>
      <c r="F528" s="32">
        <f>GLOBAL[[#This Row],[AWAL]]</f>
        <v>1</v>
      </c>
      <c r="G528" s="31"/>
      <c r="H528" s="31"/>
      <c r="I528" s="31" t="str">
        <f>IF(GLOBAL[[#This Row],[/MASUK]]="","",SUMIF(Table6[NB BM_C_QTY+F],GLOBAL[POINTER],Table6[C]))</f>
        <v/>
      </c>
      <c r="J528" s="102">
        <f>IF(GLOBAL[[#This Row],[//KELUAR]]="",0,-1*SUMIF(Table5[CONCAT],GLOBAL[POINTER],Table5[3]))</f>
        <v>0</v>
      </c>
      <c r="K528" s="31" t="str">
        <f>IF(GLOBAL[[#This Row],[b1]]="","",GLOBAL[[#This Row],[b1]]-GLOBAL[[#This Row],[a1]]-GLOBAL[[#This Row],[bkeluar1]])</f>
        <v/>
      </c>
      <c r="L528" s="31">
        <f>SUM(GLOBAL[[#This Row],[bmasuk1]:[c1]])</f>
        <v>0</v>
      </c>
      <c r="M528" s="32">
        <f>SUM(F528,L528)</f>
        <v>1</v>
      </c>
      <c r="N528" s="31"/>
      <c r="O528" s="31"/>
      <c r="P528" s="32">
        <f ca="1">SUM(INDIRECT(GLOBAL_VAR[TABLENAME]&amp;"[@a"&amp;$1:$1-1&amp;"]"),INDIRECT(GLOBAL_VAR[TABLENAME]&amp;"[@c"&amp;$1:$1-1&amp;"]"))</f>
        <v>1</v>
      </c>
      <c r="Q528" s="33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1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1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1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29">
      <c r="A529" s="31">
        <f ca="1">IF(GLOBAL[[#This Row],[TT]]&lt;1,"",ROW()-2)</f>
        <v>527</v>
      </c>
      <c r="B529" s="33" t="s">
        <v>447</v>
      </c>
      <c r="C529" s="31">
        <v>3</v>
      </c>
      <c r="D529" s="31" t="s">
        <v>7</v>
      </c>
      <c r="E529" s="31">
        <f ca="1">IF(GLOBAL[[#This Row],[b12]]="",GLOBAL[[#This Row],[a6]],GLOBAL[[#This Row],[b12]])</f>
        <v>3</v>
      </c>
      <c r="F529" s="32">
        <f>GLOBAL[[#This Row],[AWAL]]</f>
        <v>3</v>
      </c>
      <c r="G529" s="31"/>
      <c r="H529" s="31"/>
      <c r="I529" s="31" t="str">
        <f>IF(GLOBAL[[#This Row],[/MASUK]]="","",SUMIF(Table6[NB BM_C_QTY+F],GLOBAL[POINTER],Table6[C]))</f>
        <v/>
      </c>
      <c r="J529" s="102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>SUM(F529,L529)</f>
        <v>3</v>
      </c>
      <c r="N529" s="31"/>
      <c r="O529" s="31"/>
      <c r="P529" s="32">
        <f ca="1">SUM(INDIRECT(GLOBAL_VAR[TABLENAME]&amp;"[@a"&amp;$1:$1-1&amp;"]"),INDIRECT(GLOBAL_VAR[TABLENAME]&amp;"[@c"&amp;$1:$1-1&amp;"]"))</f>
        <v>3</v>
      </c>
      <c r="Q529" s="33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3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3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3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29">
      <c r="A530" s="31">
        <f ca="1">IF(GLOBAL[[#This Row],[TT]]&lt;1,"",ROW()-2)</f>
        <v>528</v>
      </c>
      <c r="B530" s="33" t="s">
        <v>448</v>
      </c>
      <c r="C530" s="31">
        <v>1</v>
      </c>
      <c r="D530" s="31" t="s">
        <v>40</v>
      </c>
      <c r="E530" s="31">
        <f ca="1">IF(GLOBAL[[#This Row],[b12]]="",GLOBAL[[#This Row],[a6]],GLOBAL[[#This Row],[b12]])</f>
        <v>1</v>
      </c>
      <c r="F530" s="32">
        <f>GLOBAL[[#This Row],[AWAL]]</f>
        <v>1</v>
      </c>
      <c r="G530" s="31"/>
      <c r="H530" s="31"/>
      <c r="I530" s="31" t="str">
        <f>IF(GLOBAL[[#This Row],[/MASUK]]="","",SUMIF(Table6[NB BM_C_QTY+F],GLOBAL[POINTER],Table6[C]))</f>
        <v/>
      </c>
      <c r="J530" s="102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>SUM(F530,L530)</f>
        <v>1</v>
      </c>
      <c r="N530" s="31"/>
      <c r="O530" s="31"/>
      <c r="P530" s="32">
        <f ca="1">SUM(INDIRECT(GLOBAL_VAR[TABLENAME]&amp;"[@a"&amp;$1:$1-1&amp;"]"),INDIRECT(GLOBAL_VAR[TABLENAME]&amp;"[@c"&amp;$1:$1-1&amp;"]"))</f>
        <v>1</v>
      </c>
      <c r="Q530" s="33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1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1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1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29">
      <c r="A531" s="31">
        <f ca="1">IF(GLOBAL[[#This Row],[TT]]&lt;1,"",ROW()-2)</f>
        <v>529</v>
      </c>
      <c r="B531" s="33" t="s">
        <v>449</v>
      </c>
      <c r="C531" s="31">
        <v>5</v>
      </c>
      <c r="D531" s="31" t="s">
        <v>7</v>
      </c>
      <c r="E531" s="31">
        <f ca="1">IF(GLOBAL[[#This Row],[b12]]="",GLOBAL[[#This Row],[a6]],GLOBAL[[#This Row],[b12]])</f>
        <v>5</v>
      </c>
      <c r="F531" s="32">
        <f>GLOBAL[[#This Row],[AWAL]]</f>
        <v>5</v>
      </c>
      <c r="G531" s="31"/>
      <c r="H531" s="31"/>
      <c r="I531" s="31" t="str">
        <f>IF(GLOBAL[[#This Row],[/MASUK]]="","",SUMIF(Table6[NB BM_C_QTY+F],GLOBAL[POINTER],Table6[C]))</f>
        <v/>
      </c>
      <c r="J531" s="102">
        <f>IF(GLOBAL[[#This Row],[//KELUAR]]="",0,-1*SUMIF(Table5[CONCAT],GLOBAL[POINTER],Table5[3]))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>SUM(F531,L531)</f>
        <v>5</v>
      </c>
      <c r="N531" s="31"/>
      <c r="O531" s="31"/>
      <c r="P531" s="32">
        <f ca="1">SUM(INDIRECT(GLOBAL_VAR[TABLENAME]&amp;"[@a"&amp;$1:$1-1&amp;"]"),INDIRECT(GLOBAL_VAR[TABLENAME]&amp;"[@c"&amp;$1:$1-1&amp;"]"))</f>
        <v>5</v>
      </c>
      <c r="Q531" s="33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5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5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5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29">
      <c r="A532" s="31">
        <f ca="1">IF(GLOBAL[[#This Row],[TT]]&lt;1,"",ROW()-2)</f>
        <v>530</v>
      </c>
      <c r="B532" s="33" t="s">
        <v>450</v>
      </c>
      <c r="C532" s="31">
        <v>6</v>
      </c>
      <c r="D532" s="31" t="s">
        <v>168</v>
      </c>
      <c r="E532" s="31">
        <f ca="1">IF(GLOBAL[[#This Row],[b12]]="",GLOBAL[[#This Row],[a6]],GLOBAL[[#This Row],[b12]])</f>
        <v>6</v>
      </c>
      <c r="F532" s="32">
        <f>GLOBAL[[#This Row],[AWAL]]</f>
        <v>6</v>
      </c>
      <c r="G532" s="31"/>
      <c r="H532" s="31"/>
      <c r="I532" s="31" t="str">
        <f>IF(GLOBAL[[#This Row],[/MASUK]]="","",SUMIF(Table6[NB BM_C_QTY+F],GLOBAL[POINTER],Table6[C]))</f>
        <v/>
      </c>
      <c r="J532" s="102">
        <f>IF(GLOBAL[[#This Row],[//KELUAR]]="",0,-1*SUMIF(Table5[CONCAT],GLOBAL[POINTER],Table5[3]))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>SUM(F532,L532)</f>
        <v>6</v>
      </c>
      <c r="N532" s="31"/>
      <c r="O532" s="31"/>
      <c r="P532" s="32">
        <f ca="1">SUM(INDIRECT(GLOBAL_VAR[TABLENAME]&amp;"[@a"&amp;$1:$1-1&amp;"]"),INDIRECT(GLOBAL_VAR[TABLENAME]&amp;"[@c"&amp;$1:$1-1&amp;"]"))</f>
        <v>6</v>
      </c>
      <c r="Q532" s="33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6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6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6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29">
      <c r="A533" s="39">
        <f ca="1">IF(GLOBAL[[#This Row],[TT]]&lt;1,"",ROW()-2)</f>
        <v>531</v>
      </c>
      <c r="B533" s="33" t="s">
        <v>4581</v>
      </c>
      <c r="C533" s="31">
        <v>15</v>
      </c>
      <c r="D533" s="31" t="s">
        <v>7</v>
      </c>
      <c r="E533" s="39">
        <f ca="1">IF(GLOBAL[[#This Row],[b12]]="",GLOBAL[[#This Row],[a6]],GLOBAL[[#This Row],[b12]])</f>
        <v>15</v>
      </c>
      <c r="F533" s="40">
        <f>GLOBAL[[#This Row],[AWAL]]</f>
        <v>15</v>
      </c>
      <c r="G533" s="31"/>
      <c r="H533" s="31"/>
      <c r="I533" s="31" t="str">
        <f>IF(GLOBAL[[#This Row],[/MASUK]]="","",SUMIF(Table6[NB BM_C_QTY+F],GLOBAL[POINTER],Table6[C]))</f>
        <v/>
      </c>
      <c r="J533" s="102">
        <f>IF(GLOBAL[[#This Row],[//KELUAR]]="",0,-1*SUMIF(Table5[CONCAT],GLOBAL[POINTER],Table5[3]))</f>
        <v>0</v>
      </c>
      <c r="K533" s="39" t="str">
        <f>IF(GLOBAL[[#This Row],[b1]]="","",GLOBAL[[#This Row],[b1]]-GLOBAL[[#This Row],[a1]]-GLOBAL[[#This Row],[bkeluar1]])</f>
        <v/>
      </c>
      <c r="L533" s="39">
        <f>SUM(GLOBAL[[#This Row],[bmasuk1]:[c1]])</f>
        <v>0</v>
      </c>
      <c r="M533" s="40">
        <f>SUM(F533,L533)</f>
        <v>15</v>
      </c>
      <c r="N533" s="31"/>
      <c r="O533" s="39"/>
      <c r="P533" s="40">
        <f ca="1">SUM(INDIRECT(GLOBAL_VAR[TABLENAME]&amp;"[@a"&amp;$1:$1-1&amp;"]"),INDIRECT(GLOBAL_VAR[TABLENAME]&amp;"[@c"&amp;$1:$1-1&amp;"]"))</f>
        <v>15</v>
      </c>
      <c r="Q533" s="33"/>
      <c r="R533" s="41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15</v>
      </c>
      <c r="T533" s="33"/>
      <c r="U533" s="41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15</v>
      </c>
      <c r="W533" s="31"/>
      <c r="X533" s="39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15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533" s="39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29">
      <c r="A534" s="31">
        <f ca="1">IF(GLOBAL[[#This Row],[TT]]&lt;1,"",ROW()-2)</f>
        <v>532</v>
      </c>
      <c r="B534" s="33" t="s">
        <v>451</v>
      </c>
      <c r="C534" s="31">
        <v>5</v>
      </c>
      <c r="D534" s="31" t="s">
        <v>88</v>
      </c>
      <c r="E534" s="31">
        <f ca="1">IF(GLOBAL[[#This Row],[b12]]="",GLOBAL[[#This Row],[a6]],GLOBAL[[#This Row],[b12]])</f>
        <v>5</v>
      </c>
      <c r="F534" s="32">
        <f>GLOBAL[[#This Row],[AWAL]]</f>
        <v>5</v>
      </c>
      <c r="G534" s="31"/>
      <c r="H534" s="31"/>
      <c r="I534" s="31" t="str">
        <f>IF(GLOBAL[[#This Row],[/MASUK]]="","",SUMIF(Table6[NB BM_C_QTY+F],GLOBAL[POINTER],Table6[C]))</f>
        <v/>
      </c>
      <c r="J534" s="102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>SUM(F534,L534)</f>
        <v>5</v>
      </c>
      <c r="N534" s="31"/>
      <c r="O534" s="31"/>
      <c r="P534" s="32">
        <f ca="1">SUM(INDIRECT(GLOBAL_VAR[TABLENAME]&amp;"[@a"&amp;$1:$1-1&amp;"]"),INDIRECT(GLOBAL_VAR[TABLENAME]&amp;"[@c"&amp;$1:$1-1&amp;"]"))</f>
        <v>5</v>
      </c>
      <c r="Q534" s="33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5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5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5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29">
      <c r="A535" s="31">
        <f ca="1">IF(GLOBAL[[#This Row],[TT]]&lt;1,"",ROW()-2)</f>
        <v>533</v>
      </c>
      <c r="B535" s="33" t="s">
        <v>4582</v>
      </c>
      <c r="C535" s="31">
        <v>1</v>
      </c>
      <c r="D535" s="31" t="s">
        <v>7</v>
      </c>
      <c r="E535" s="31">
        <f ca="1">IF(GLOBAL[[#This Row],[b12]]="",GLOBAL[[#This Row],[a6]],GLOBAL[[#This Row],[b12]])</f>
        <v>1</v>
      </c>
      <c r="F535" s="32">
        <f>GLOBAL[[#This Row],[AWAL]]</f>
        <v>1</v>
      </c>
      <c r="G535" s="31"/>
      <c r="H535" s="31"/>
      <c r="I535" s="31" t="str">
        <f>IF(GLOBAL[[#This Row],[/MASUK]]="","",SUMIF(Table6[NB BM_C_QTY+F],GLOBAL[POINTER],Table6[C]))</f>
        <v/>
      </c>
      <c r="J535" s="102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>SUM(F535,L535)</f>
        <v>1</v>
      </c>
      <c r="N535" s="31"/>
      <c r="O535" s="31"/>
      <c r="P535" s="32">
        <f ca="1">SUM(INDIRECT(GLOBAL_VAR[TABLENAME]&amp;"[@a"&amp;$1:$1-1&amp;"]"),INDIRECT(GLOBAL_VAR[TABLENAME]&amp;"[@c"&amp;$1:$1-1&amp;"]"))</f>
        <v>1</v>
      </c>
      <c r="Q535" s="33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1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1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1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29">
      <c r="A536" s="31">
        <f ca="1">IF(GLOBAL[[#This Row],[TT]]&lt;1,"",ROW()-2)</f>
        <v>534</v>
      </c>
      <c r="B536" s="33" t="s">
        <v>4583</v>
      </c>
      <c r="C536" s="31">
        <v>8</v>
      </c>
      <c r="D536" s="31" t="s">
        <v>497</v>
      </c>
      <c r="E536" s="31">
        <f ca="1">IF(GLOBAL[[#This Row],[b12]]="",GLOBAL[[#This Row],[a6]],GLOBAL[[#This Row],[b12]])</f>
        <v>8</v>
      </c>
      <c r="F536" s="32">
        <f>GLOBAL[[#This Row],[AWAL]]</f>
        <v>8</v>
      </c>
      <c r="G536" s="31"/>
      <c r="H536" s="31"/>
      <c r="I536" s="31" t="str">
        <f>IF(GLOBAL[[#This Row],[/MASUK]]="","",SUMIF(Table6[NB BM_C_QTY+F],GLOBAL[POINTER],Table6[C]))</f>
        <v/>
      </c>
      <c r="J536" s="102">
        <f>IF(GLOBAL[[#This Row],[//KELUAR]]="",0,-1*SUMIF(Table5[CONCAT],GLOBAL[POINTER],Table5[3]))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>SUM(F536,L536)</f>
        <v>8</v>
      </c>
      <c r="N536" s="31"/>
      <c r="O536" s="31"/>
      <c r="P536" s="32">
        <f ca="1">SUM(INDIRECT(GLOBAL_VAR[TABLENAME]&amp;"[@a"&amp;$1:$1-1&amp;"]"),INDIRECT(GLOBAL_VAR[TABLENAME]&amp;"[@c"&amp;$1:$1-1&amp;"]"))</f>
        <v>8</v>
      </c>
      <c r="Q536" s="33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8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8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8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29">
      <c r="A537" s="31">
        <f ca="1">IF(GLOBAL[[#This Row],[TT]]&lt;1,"",ROW()-2)</f>
        <v>535</v>
      </c>
      <c r="B537" s="33" t="s">
        <v>4584</v>
      </c>
      <c r="C537" s="31">
        <v>1</v>
      </c>
      <c r="D537" s="31" t="s">
        <v>484</v>
      </c>
      <c r="E537" s="31">
        <f ca="1">IF(GLOBAL[[#This Row],[b12]]="",GLOBAL[[#This Row],[a6]],GLOBAL[[#This Row],[b12]])</f>
        <v>1</v>
      </c>
      <c r="F537" s="32">
        <f>GLOBAL[[#This Row],[AWAL]]</f>
        <v>1</v>
      </c>
      <c r="G537" s="31"/>
      <c r="H537" s="31"/>
      <c r="I537" s="31" t="str">
        <f>IF(GLOBAL[[#This Row],[/MASUK]]="","",SUMIF(Table6[NB BM_C_QTY+F],GLOBAL[POINTER],Table6[C]))</f>
        <v/>
      </c>
      <c r="J537" s="102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>SUM(F537,L537)</f>
        <v>1</v>
      </c>
      <c r="N537" s="31"/>
      <c r="O537" s="31"/>
      <c r="P537" s="32">
        <f ca="1">SUM(INDIRECT(GLOBAL_VAR[TABLENAME]&amp;"[@a"&amp;$1:$1-1&amp;"]"),INDIRECT(GLOBAL_VAR[TABLENAME]&amp;"[@c"&amp;$1:$1-1&amp;"]"))</f>
        <v>1</v>
      </c>
      <c r="Q537" s="33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1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1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1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29">
      <c r="A538" s="31">
        <f ca="1">IF(GLOBAL[[#This Row],[TT]]&lt;1,"",ROW()-2)</f>
        <v>536</v>
      </c>
      <c r="B538" s="33" t="s">
        <v>452</v>
      </c>
      <c r="C538" s="31">
        <v>3</v>
      </c>
      <c r="D538" s="31" t="s">
        <v>453</v>
      </c>
      <c r="E538" s="31">
        <f ca="1">IF(GLOBAL[[#This Row],[b12]]="",GLOBAL[[#This Row],[a6]],GLOBAL[[#This Row],[b12]])</f>
        <v>3</v>
      </c>
      <c r="F538" s="32">
        <f>GLOBAL[[#This Row],[AWAL]]</f>
        <v>3</v>
      </c>
      <c r="G538" s="31"/>
      <c r="H538" s="31"/>
      <c r="I538" s="31" t="str">
        <f>IF(GLOBAL[[#This Row],[/MASUK]]="","",SUMIF(Table6[NB BM_C_QTY+F],GLOBAL[POINTER],Table6[C]))</f>
        <v/>
      </c>
      <c r="J538" s="102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>SUM(F538,L538)</f>
        <v>3</v>
      </c>
      <c r="N538" s="31"/>
      <c r="O538" s="31"/>
      <c r="P538" s="32">
        <f ca="1">SUM(INDIRECT(GLOBAL_VAR[TABLENAME]&amp;"[@a"&amp;$1:$1-1&amp;"]"),INDIRECT(GLOBAL_VAR[TABLENAME]&amp;"[@c"&amp;$1:$1-1&amp;"]"))</f>
        <v>3</v>
      </c>
      <c r="Q538" s="33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3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3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3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29">
      <c r="A539" s="31">
        <f ca="1">IF(GLOBAL[[#This Row],[TT]]&lt;1,"",ROW()-2)</f>
        <v>537</v>
      </c>
      <c r="B539" s="33" t="s">
        <v>454</v>
      </c>
      <c r="C539" s="31">
        <v>3</v>
      </c>
      <c r="D539" s="31" t="s">
        <v>7</v>
      </c>
      <c r="E539" s="31">
        <f ca="1">IF(GLOBAL[[#This Row],[b12]]="",GLOBAL[[#This Row],[a6]],GLOBAL[[#This Row],[b12]])</f>
        <v>3</v>
      </c>
      <c r="F539" s="32">
        <f>GLOBAL[[#This Row],[AWAL]]</f>
        <v>3</v>
      </c>
      <c r="G539" s="31"/>
      <c r="H539" s="31"/>
      <c r="I539" s="31" t="str">
        <f>IF(GLOBAL[[#This Row],[/MASUK]]="","",SUMIF(Table6[NB BM_C_QTY+F],GLOBAL[POINTER],Table6[C]))</f>
        <v/>
      </c>
      <c r="J539" s="102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>SUM(F539,L539)</f>
        <v>3</v>
      </c>
      <c r="N539" s="31"/>
      <c r="O539" s="31"/>
      <c r="P539" s="32">
        <f ca="1">SUM(INDIRECT(GLOBAL_VAR[TABLENAME]&amp;"[@a"&amp;$1:$1-1&amp;"]"),INDIRECT(GLOBAL_VAR[TABLENAME]&amp;"[@c"&amp;$1:$1-1&amp;"]"))</f>
        <v>3</v>
      </c>
      <c r="Q539" s="33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3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3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3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</row>
    <row r="540" spans="1:29">
      <c r="A540" s="31">
        <f ca="1">IF(GLOBAL[[#This Row],[TT]]&lt;1,"",ROW()-2)</f>
        <v>538</v>
      </c>
      <c r="B540" s="33" t="s">
        <v>455</v>
      </c>
      <c r="C540" s="31">
        <v>1</v>
      </c>
      <c r="D540" s="31" t="s">
        <v>7</v>
      </c>
      <c r="E540" s="31">
        <f ca="1">IF(GLOBAL[[#This Row],[b12]]="",GLOBAL[[#This Row],[a6]],GLOBAL[[#This Row],[b12]])</f>
        <v>1</v>
      </c>
      <c r="F540" s="32">
        <f>GLOBAL[[#This Row],[AWAL]]</f>
        <v>1</v>
      </c>
      <c r="G540" s="31"/>
      <c r="H540" s="31"/>
      <c r="I540" s="31" t="str">
        <f>IF(GLOBAL[[#This Row],[/MASUK]]="","",SUMIF(Table6[NB BM_C_QTY+F],GLOBAL[POINTER],Table6[C]))</f>
        <v/>
      </c>
      <c r="J540" s="102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>SUM(F540,L540)</f>
        <v>1</v>
      </c>
      <c r="N540" s="31"/>
      <c r="O540" s="31"/>
      <c r="P540" s="32">
        <f ca="1">SUM(INDIRECT(GLOBAL_VAR[TABLENAME]&amp;"[@a"&amp;$1:$1-1&amp;"]"),INDIRECT(GLOBAL_VAR[TABLENAME]&amp;"[@c"&amp;$1:$1-1&amp;"]"))</f>
        <v>1</v>
      </c>
      <c r="Q540" s="33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1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1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1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29">
      <c r="A541" s="31">
        <f ca="1">IF(GLOBAL[[#This Row],[TT]]&lt;1,"",ROW()-2)</f>
        <v>539</v>
      </c>
      <c r="B541" s="33" t="s">
        <v>456</v>
      </c>
      <c r="C541" s="31">
        <v>4</v>
      </c>
      <c r="D541" s="31" t="s">
        <v>7</v>
      </c>
      <c r="E541" s="31">
        <f ca="1">IF(GLOBAL[[#This Row],[b12]]="",GLOBAL[[#This Row],[a6]],GLOBAL[[#This Row],[b12]])</f>
        <v>4</v>
      </c>
      <c r="F541" s="32">
        <f>GLOBAL[[#This Row],[AWAL]]</f>
        <v>4</v>
      </c>
      <c r="G541" s="31"/>
      <c r="H541" s="31"/>
      <c r="I541" s="31" t="str">
        <f>IF(GLOBAL[[#This Row],[/MASUK]]="","",SUMIF(Table6[NB BM_C_QTY+F],GLOBAL[POINTER],Table6[C]))</f>
        <v/>
      </c>
      <c r="J541" s="102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>SUM(F541,L541)</f>
        <v>4</v>
      </c>
      <c r="N541" s="31"/>
      <c r="O541" s="31"/>
      <c r="P541" s="32">
        <f ca="1">SUM(INDIRECT(GLOBAL_VAR[TABLENAME]&amp;"[@a"&amp;$1:$1-1&amp;"]"),INDIRECT(GLOBAL_VAR[TABLENAME]&amp;"[@c"&amp;$1:$1-1&amp;"]"))</f>
        <v>4</v>
      </c>
      <c r="Q541" s="33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4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4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4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</row>
    <row r="542" spans="1:29">
      <c r="A542" s="31">
        <f ca="1">IF(GLOBAL[[#This Row],[TT]]&lt;1,"",ROW()-2)</f>
        <v>540</v>
      </c>
      <c r="B542" s="33" t="s">
        <v>457</v>
      </c>
      <c r="C542" s="31">
        <v>1</v>
      </c>
      <c r="D542" s="31" t="s">
        <v>7</v>
      </c>
      <c r="E542" s="31">
        <f ca="1">IF(GLOBAL[[#This Row],[b12]]="",GLOBAL[[#This Row],[a6]],GLOBAL[[#This Row],[b12]])</f>
        <v>1</v>
      </c>
      <c r="F542" s="32">
        <f>GLOBAL[[#This Row],[AWAL]]</f>
        <v>1</v>
      </c>
      <c r="G542" s="31"/>
      <c r="H542" s="31"/>
      <c r="I542" s="31" t="str">
        <f>IF(GLOBAL[[#This Row],[/MASUK]]="","",SUMIF(Table6[NB BM_C_QTY+F],GLOBAL[POINTER],Table6[C]))</f>
        <v/>
      </c>
      <c r="J542" s="102">
        <f>IF(GLOBAL[[#This Row],[//KELUAR]]="",0,-1*SUMIF(Table5[CONCAT],GLOBAL[POINTER],Table5[3]))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>SUM(F542,L542)</f>
        <v>1</v>
      </c>
      <c r="N542" s="31"/>
      <c r="O542" s="31"/>
      <c r="P542" s="32">
        <f ca="1">SUM(INDIRECT(GLOBAL_VAR[TABLENAME]&amp;"[@a"&amp;$1:$1-1&amp;"]"),INDIRECT(GLOBAL_VAR[TABLENAME]&amp;"[@c"&amp;$1:$1-1&amp;"]"))</f>
        <v>1</v>
      </c>
      <c r="Q542" s="33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1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1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1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542" s="31" t="str">
        <f>_xlfn.IFNA(MATCH(GLOBAL[[#This Row],[POINTER]],Table6[NB BM_C_QTY+F],0),"")</f>
        <v/>
      </c>
      <c r="AC542" t="str">
        <f>_xlfn.IFNA(MATCH(GLOBAL[[#This Row],[POINTER]],Table5[CONCAT],0),"")</f>
        <v/>
      </c>
    </row>
    <row r="543" spans="1:29">
      <c r="A543" s="31">
        <f ca="1">IF(GLOBAL[[#This Row],[TT]]&lt;1,"",ROW()-2)</f>
        <v>541</v>
      </c>
      <c r="B543" s="33" t="s">
        <v>458</v>
      </c>
      <c r="C543" s="31">
        <v>5</v>
      </c>
      <c r="D543" s="31" t="s">
        <v>7</v>
      </c>
      <c r="E543" s="31">
        <f ca="1">IF(GLOBAL[[#This Row],[b12]]="",GLOBAL[[#This Row],[a6]],GLOBAL[[#This Row],[b12]])</f>
        <v>5</v>
      </c>
      <c r="F543" s="32">
        <f>GLOBAL[[#This Row],[AWAL]]</f>
        <v>5</v>
      </c>
      <c r="G543" s="31"/>
      <c r="H543" s="31"/>
      <c r="I543" s="31" t="str">
        <f>IF(GLOBAL[[#This Row],[/MASUK]]="","",SUMIF(Table6[NB BM_C_QTY+F],GLOBAL[POINTER],Table6[C]))</f>
        <v/>
      </c>
      <c r="J543" s="102">
        <f>IF(GLOBAL[[#This Row],[//KELUAR]]="",0,-1*SUMIF(Table5[CONCAT],GLOBAL[POINTER],Table5[3]))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>SUM(F543,L543)</f>
        <v>5</v>
      </c>
      <c r="N543" s="31"/>
      <c r="O543" s="31"/>
      <c r="P543" s="32">
        <f ca="1">SUM(INDIRECT(GLOBAL_VAR[TABLENAME]&amp;"[@a"&amp;$1:$1-1&amp;"]"),INDIRECT(GLOBAL_VAR[TABLENAME]&amp;"[@c"&amp;$1:$1-1&amp;"]"))</f>
        <v>5</v>
      </c>
      <c r="Q543" s="33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5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5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5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543" s="31" t="str">
        <f>_xlfn.IFNA(MATCH(GLOBAL[[#This Row],[POINTER]],Table6[NB BM_C_QTY+F],0),"")</f>
        <v/>
      </c>
      <c r="AC543" t="str">
        <f>_xlfn.IFNA(MATCH(GLOBAL[[#This Row],[POINTER]],Table5[CONCAT],0),"")</f>
        <v/>
      </c>
    </row>
    <row r="544" spans="1:29">
      <c r="A544" s="31">
        <f ca="1">IF(GLOBAL[[#This Row],[TT]]&lt;1,"",ROW()-2)</f>
        <v>542</v>
      </c>
      <c r="B544" s="33" t="s">
        <v>459</v>
      </c>
      <c r="C544" s="31">
        <v>5</v>
      </c>
      <c r="D544" s="31" t="s">
        <v>453</v>
      </c>
      <c r="E544" s="31">
        <f ca="1">IF(GLOBAL[[#This Row],[b12]]="",GLOBAL[[#This Row],[a6]],GLOBAL[[#This Row],[b12]])</f>
        <v>5</v>
      </c>
      <c r="F544" s="32">
        <f>GLOBAL[[#This Row],[AWAL]]</f>
        <v>5</v>
      </c>
      <c r="G544" s="31"/>
      <c r="H544" s="31"/>
      <c r="I544" s="31" t="str">
        <f>IF(GLOBAL[[#This Row],[/MASUK]]="","",SUMIF(Table6[NB BM_C_QTY+F],GLOBAL[POINTER],Table6[C]))</f>
        <v/>
      </c>
      <c r="J544" s="102">
        <f>IF(GLOBAL[[#This Row],[//KELUAR]]="",0,-1*SUMIF(Table5[CONCAT],GLOBAL[POINTER],Table5[3]))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>SUM(F544,L544)</f>
        <v>5</v>
      </c>
      <c r="N544" s="31"/>
      <c r="O544" s="31"/>
      <c r="P544" s="32">
        <f ca="1">SUM(INDIRECT(GLOBAL_VAR[TABLENAME]&amp;"[@a"&amp;$1:$1-1&amp;"]"),INDIRECT(GLOBAL_VAR[TABLENAME]&amp;"[@c"&amp;$1:$1-1&amp;"]"))</f>
        <v>5</v>
      </c>
      <c r="Q544" s="33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5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5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5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544" s="31" t="str">
        <f>_xlfn.IFNA(MATCH(GLOBAL[[#This Row],[POINTER]],Table6[NB BM_C_QTY+F],0),"")</f>
        <v/>
      </c>
      <c r="AC544" t="str">
        <f>_xlfn.IFNA(MATCH(GLOBAL[[#This Row],[POINTER]],Table5[CONCAT],0),"")</f>
        <v/>
      </c>
    </row>
    <row r="545" spans="1:31">
      <c r="A545" s="31">
        <f ca="1">IF(GLOBAL[[#This Row],[TT]]&lt;1,"",ROW()-2)</f>
        <v>543</v>
      </c>
      <c r="B545" s="33" t="s">
        <v>459</v>
      </c>
      <c r="C545" s="31">
        <v>5</v>
      </c>
      <c r="D545" s="31" t="s">
        <v>40</v>
      </c>
      <c r="E545" s="31">
        <f ca="1">IF(GLOBAL[[#This Row],[b12]]="",GLOBAL[[#This Row],[a6]],GLOBAL[[#This Row],[b12]])</f>
        <v>5</v>
      </c>
      <c r="F545" s="32">
        <f>GLOBAL[[#This Row],[AWAL]]</f>
        <v>5</v>
      </c>
      <c r="G545" s="31"/>
      <c r="H545" s="31"/>
      <c r="I545" s="31" t="str">
        <f>IF(GLOBAL[[#This Row],[/MASUK]]="","",SUMIF(Table6[NB BM_C_QTY+F],GLOBAL[POINTER],Table6[C]))</f>
        <v/>
      </c>
      <c r="J545" s="102">
        <f>IF(GLOBAL[[#This Row],[//KELUAR]]="",0,-1*SUMIF(Table5[CONCAT],GLOBAL[POINTER],Table5[3]))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>SUM(F545,L545)</f>
        <v>5</v>
      </c>
      <c r="N545" s="31"/>
      <c r="O545" s="31"/>
      <c r="P545" s="32">
        <f ca="1">SUM(INDIRECT(GLOBAL_VAR[TABLENAME]&amp;"[@a"&amp;$1:$1-1&amp;"]"),INDIRECT(GLOBAL_VAR[TABLENAME]&amp;"[@c"&amp;$1:$1-1&amp;"]"))</f>
        <v>5</v>
      </c>
      <c r="Q545" s="33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5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5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5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545" s="31" t="str">
        <f>_xlfn.IFNA(MATCH(GLOBAL[[#This Row],[POINTER]],Table6[NB BM_C_QTY+F],0),"")</f>
        <v/>
      </c>
      <c r="AC545" t="str">
        <f>_xlfn.IFNA(MATCH(GLOBAL[[#This Row],[POINTER]],Table5[CONCAT],0),"")</f>
        <v/>
      </c>
    </row>
    <row r="546" spans="1:31">
      <c r="A546" s="31">
        <f ca="1">IF(GLOBAL[[#This Row],[TT]]&lt;1,"",ROW()-2)</f>
        <v>544</v>
      </c>
      <c r="B546" s="33" t="s">
        <v>460</v>
      </c>
      <c r="C546" s="31">
        <v>4</v>
      </c>
      <c r="D546" s="31" t="s">
        <v>40</v>
      </c>
      <c r="E546" s="31">
        <f ca="1">IF(GLOBAL[[#This Row],[b12]]="",GLOBAL[[#This Row],[a6]],GLOBAL[[#This Row],[b12]])</f>
        <v>4</v>
      </c>
      <c r="F546" s="32">
        <f>GLOBAL[[#This Row],[AWAL]]</f>
        <v>4</v>
      </c>
      <c r="G546" s="31"/>
      <c r="H546" s="31"/>
      <c r="I546" s="31" t="str">
        <f>IF(GLOBAL[[#This Row],[/MASUK]]="","",SUMIF(Table6[NB BM_C_QTY+F],GLOBAL[POINTER],Table6[C]))</f>
        <v/>
      </c>
      <c r="J546" s="102">
        <f>IF(GLOBAL[[#This Row],[//KELUAR]]="",0,-1*SUMIF(Table5[CONCAT],GLOBAL[POINTER],Table5[3]))</f>
        <v>0</v>
      </c>
      <c r="K546" s="31" t="str">
        <f>IF(GLOBAL[[#This Row],[b1]]="","",GLOBAL[[#This Row],[b1]]-GLOBAL[[#This Row],[a1]]-GLOBAL[[#This Row],[bkeluar1]])</f>
        <v/>
      </c>
      <c r="L546" s="31">
        <f>SUM(GLOBAL[[#This Row],[bmasuk1]:[c1]])</f>
        <v>0</v>
      </c>
      <c r="M546" s="32">
        <f>SUM(F546,L546)</f>
        <v>4</v>
      </c>
      <c r="N546" s="31"/>
      <c r="O546" s="31"/>
      <c r="P546" s="32">
        <f ca="1">SUM(INDIRECT(GLOBAL_VAR[TABLENAME]&amp;"[@a"&amp;$1:$1-1&amp;"]"),INDIRECT(GLOBAL_VAR[TABLENAME]&amp;"[@c"&amp;$1:$1-1&amp;"]"))</f>
        <v>4</v>
      </c>
      <c r="Q546" s="33"/>
      <c r="R546" s="33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4</v>
      </c>
      <c r="T546" s="33"/>
      <c r="U546" s="33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4</v>
      </c>
      <c r="W546" s="31"/>
      <c r="X546" s="31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4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546" s="31" t="str">
        <f>_xlfn.IFNA(MATCH(GLOBAL[[#This Row],[POINTER]],Table6[NB BM_C_QTY+F],0),"")</f>
        <v/>
      </c>
      <c r="AC546" t="str">
        <f>_xlfn.IFNA(MATCH(GLOBAL[[#This Row],[POINTER]],Table5[CONCAT],0),"")</f>
        <v/>
      </c>
    </row>
    <row r="547" spans="1:31">
      <c r="A547" s="31">
        <f ca="1">IF(GLOBAL[[#This Row],[TT]]&lt;1,"",ROW()-2)</f>
        <v>545</v>
      </c>
      <c r="B547" s="33" t="s">
        <v>461</v>
      </c>
      <c r="C547" s="31">
        <v>3</v>
      </c>
      <c r="D547" s="31" t="s">
        <v>453</v>
      </c>
      <c r="E547" s="31">
        <f ca="1">IF(GLOBAL[[#This Row],[b12]]="",GLOBAL[[#This Row],[a6]],GLOBAL[[#This Row],[b12]])</f>
        <v>3</v>
      </c>
      <c r="F547" s="32">
        <f>GLOBAL[[#This Row],[AWAL]]</f>
        <v>3</v>
      </c>
      <c r="G547" s="31"/>
      <c r="H547" s="31"/>
      <c r="I547" s="31" t="str">
        <f>IF(GLOBAL[[#This Row],[/MASUK]]="","",SUMIF(Table6[NB BM_C_QTY+F],GLOBAL[POINTER],Table6[C]))</f>
        <v/>
      </c>
      <c r="J547" s="102">
        <f>IF(GLOBAL[[#This Row],[//KELUAR]]="",0,-1*SUMIF(Table5[CONCAT],GLOBAL[POINTER],Table5[3]))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>SUM(F547,L547)</f>
        <v>3</v>
      </c>
      <c r="N547" s="31"/>
      <c r="O547" s="31"/>
      <c r="P547" s="32">
        <f ca="1">SUM(INDIRECT(GLOBAL_VAR[TABLENAME]&amp;"[@a"&amp;$1:$1-1&amp;"]"),INDIRECT(GLOBAL_VAR[TABLENAME]&amp;"[@c"&amp;$1:$1-1&amp;"]"))</f>
        <v>3</v>
      </c>
      <c r="Q547" s="33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3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3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3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547" s="31" t="str">
        <f>_xlfn.IFNA(MATCH(GLOBAL[[#This Row],[POINTER]],Table6[NB BM_C_QTY+F],0),"")</f>
        <v/>
      </c>
      <c r="AC547" t="str">
        <f>_xlfn.IFNA(MATCH(GLOBAL[[#This Row],[POINTER]],Table5[CONCAT],0),"")</f>
        <v/>
      </c>
    </row>
    <row r="548" spans="1:31">
      <c r="A548" s="31">
        <f ca="1">IF(GLOBAL[[#This Row],[TT]]&lt;1,"",ROW()-2)</f>
        <v>546</v>
      </c>
      <c r="B548" s="33" t="s">
        <v>462</v>
      </c>
      <c r="C548" s="31">
        <v>4</v>
      </c>
      <c r="D548" s="31" t="s">
        <v>463</v>
      </c>
      <c r="E548" s="31">
        <f ca="1">IF(GLOBAL[[#This Row],[b12]]="",GLOBAL[[#This Row],[a6]],GLOBAL[[#This Row],[b12]])</f>
        <v>4</v>
      </c>
      <c r="F548" s="32">
        <f>GLOBAL[[#This Row],[AWAL]]</f>
        <v>4</v>
      </c>
      <c r="G548" s="31"/>
      <c r="H548" s="31"/>
      <c r="I548" s="31" t="str">
        <f>IF(GLOBAL[[#This Row],[/MASUK]]="","",SUMIF(Table6[NB BM_C_QTY+F],GLOBAL[POINTER],Table6[C]))</f>
        <v/>
      </c>
      <c r="J548" s="102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>SUM(F548,L548)</f>
        <v>4</v>
      </c>
      <c r="N548" s="31"/>
      <c r="O548" s="31"/>
      <c r="P548" s="32">
        <f ca="1">SUM(INDIRECT(GLOBAL_VAR[TABLENAME]&amp;"[@a"&amp;$1:$1-1&amp;"]"),INDIRECT(GLOBAL_VAR[TABLENAME]&amp;"[@c"&amp;$1:$1-1&amp;"]"))</f>
        <v>4</v>
      </c>
      <c r="Q548" s="33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4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4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4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1">
      <c r="A549" s="31">
        <f ca="1">IF(GLOBAL[[#This Row],[TT]]&lt;1,"",ROW()-2)</f>
        <v>547</v>
      </c>
      <c r="B549" s="33" t="s">
        <v>462</v>
      </c>
      <c r="C549" s="31">
        <v>1</v>
      </c>
      <c r="D549" s="31" t="s">
        <v>29</v>
      </c>
      <c r="E549" s="31">
        <f ca="1">IF(GLOBAL[[#This Row],[b12]]="",GLOBAL[[#This Row],[a6]],GLOBAL[[#This Row],[b12]])</f>
        <v>1</v>
      </c>
      <c r="F549" s="32">
        <f>GLOBAL[[#This Row],[AWAL]]</f>
        <v>1</v>
      </c>
      <c r="G549" s="31"/>
      <c r="H549" s="31"/>
      <c r="I549" s="31" t="str">
        <f>IF(GLOBAL[[#This Row],[/MASUK]]="","",SUMIF(Table6[NB BM_C_QTY+F],GLOBAL[POINTER],Table6[C]))</f>
        <v/>
      </c>
      <c r="J549" s="102">
        <f>IF(GLOBAL[[#This Row],[//KELUAR]]="",0,-1*SUMIF(Table5[CONCAT],GLOBAL[POINTER],Table5[3]))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>SUM(F549,L549)</f>
        <v>1</v>
      </c>
      <c r="N549" s="31"/>
      <c r="O549" s="31"/>
      <c r="P549" s="32">
        <f ca="1">SUM(INDIRECT(GLOBAL_VAR[TABLENAME]&amp;"[@a"&amp;$1:$1-1&amp;"]"),INDIRECT(GLOBAL_VAR[TABLENAME]&amp;"[@c"&amp;$1:$1-1&amp;"]"))</f>
        <v>1</v>
      </c>
      <c r="Q549" s="33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1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1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1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1">
      <c r="A550" s="31">
        <f ca="1">IF(GLOBAL[[#This Row],[TT]]&lt;1,"",ROW()-2)</f>
        <v>548</v>
      </c>
      <c r="B550" s="33" t="s">
        <v>464</v>
      </c>
      <c r="C550" s="31">
        <v>1</v>
      </c>
      <c r="D550" s="31" t="s">
        <v>11</v>
      </c>
      <c r="E550" s="31">
        <f ca="1">IF(GLOBAL[[#This Row],[b12]]="",GLOBAL[[#This Row],[a6]],GLOBAL[[#This Row],[b12]])</f>
        <v>1</v>
      </c>
      <c r="F550" s="32">
        <f>GLOBAL[[#This Row],[AWAL]]</f>
        <v>1</v>
      </c>
      <c r="G550" s="31"/>
      <c r="H550" s="31"/>
      <c r="I550" s="31" t="str">
        <f>IF(GLOBAL[[#This Row],[/MASUK]]="","",SUMIF(Table6[NB BM_C_QTY+F],GLOBAL[POINTER],Table6[C]))</f>
        <v/>
      </c>
      <c r="J550" s="102">
        <f>IF(GLOBAL[[#This Row],[//KELUAR]]="",0,-1*SUMIF(Table5[CONCAT],GLOBAL[POINTER],Table5[3]))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>SUM(F550,L550)</f>
        <v>1</v>
      </c>
      <c r="N550" s="31"/>
      <c r="O550" s="31"/>
      <c r="P550" s="32">
        <f ca="1">SUM(INDIRECT(GLOBAL_VAR[TABLENAME]&amp;"[@a"&amp;$1:$1-1&amp;"]"),INDIRECT(GLOBAL_VAR[TABLENAME]&amp;"[@c"&amp;$1:$1-1&amp;"]"))</f>
        <v>1</v>
      </c>
      <c r="Q550" s="33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1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1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1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</row>
    <row r="551" spans="1:31">
      <c r="A551" s="31">
        <f ca="1">IF(GLOBAL[[#This Row],[TT]]&lt;1,"",ROW()-2)</f>
        <v>549</v>
      </c>
      <c r="B551" s="33" t="s">
        <v>465</v>
      </c>
      <c r="C551" s="31">
        <v>1</v>
      </c>
      <c r="D551" s="31" t="s">
        <v>453</v>
      </c>
      <c r="E551" s="31">
        <f ca="1">IF(GLOBAL[[#This Row],[b12]]="",GLOBAL[[#This Row],[a6]],GLOBAL[[#This Row],[b12]])</f>
        <v>1</v>
      </c>
      <c r="F551" s="32">
        <f>GLOBAL[[#This Row],[AWAL]]</f>
        <v>1</v>
      </c>
      <c r="G551" s="31"/>
      <c r="H551" s="31"/>
      <c r="I551" s="31" t="str">
        <f>IF(GLOBAL[[#This Row],[/MASUK]]="","",SUMIF(Table6[NB BM_C_QTY+F],GLOBAL[POINTER],Table6[C]))</f>
        <v/>
      </c>
      <c r="J551" s="102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>SUM(F551,L551)</f>
        <v>1</v>
      </c>
      <c r="N551" s="31"/>
      <c r="O551" s="31"/>
      <c r="P551" s="32">
        <f ca="1">SUM(INDIRECT(GLOBAL_VAR[TABLENAME]&amp;"[@a"&amp;$1:$1-1&amp;"]"),INDIRECT(GLOBAL_VAR[TABLENAME]&amp;"[@c"&amp;$1:$1-1&amp;"]"))</f>
        <v>1</v>
      </c>
      <c r="Q551" s="33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1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1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1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  <c r="AE551" s="29"/>
    </row>
    <row r="552" spans="1:31">
      <c r="A552" s="31" t="str">
        <f ca="1">IF(GLOBAL[[#This Row],[TT]]&lt;1,"",ROW()-2)</f>
        <v/>
      </c>
      <c r="B552" s="33" t="s">
        <v>4331</v>
      </c>
      <c r="C552" s="31">
        <v>1</v>
      </c>
      <c r="D552" s="31" t="s">
        <v>2108</v>
      </c>
      <c r="E552" s="31">
        <f ca="1">IF(GLOBAL[[#This Row],[b12]]="",GLOBAL[[#This Row],[a6]],GLOBAL[[#This Row],[b12]])</f>
        <v>0</v>
      </c>
      <c r="F552" s="32">
        <f>GLOBAL[[#This Row],[AWAL]]</f>
        <v>1</v>
      </c>
      <c r="G552" s="31">
        <v>0</v>
      </c>
      <c r="H552" s="31"/>
      <c r="I552" s="31" t="str">
        <f>IF(GLOBAL[[#This Row],[/MASUK]]="","",SUMIF(Table6[NB BM_C_QTY+F],GLOBAL[POINTER],Table6[C]))</f>
        <v/>
      </c>
      <c r="J552" s="102">
        <f>IF(GLOBAL[[#This Row],[//KELUAR]]="",0,-1*SUMIF(Table5[CONCAT],GLOBAL[POINTER],Table5[3]))</f>
        <v>0</v>
      </c>
      <c r="K552" s="31">
        <f>IF(GLOBAL[[#This Row],[b1]]="","",GLOBAL[[#This Row],[b1]]-GLOBAL[[#This Row],[a1]]-GLOBAL[[#This Row],[bkeluar1]])</f>
        <v>-1</v>
      </c>
      <c r="L552" s="31">
        <f>SUM(GLOBAL[[#This Row],[bmasuk1]:[c1]])</f>
        <v>-1</v>
      </c>
      <c r="M552" s="32">
        <f>SUM(F552,L552)</f>
        <v>0</v>
      </c>
      <c r="N552" s="31"/>
      <c r="O552" s="31"/>
      <c r="P552" s="32">
        <f ca="1">SUM(INDIRECT(GLOBAL_VAR[TABLENAME]&amp;"[@a"&amp;$1:$1-1&amp;"]"),INDIRECT(GLOBAL_VAR[TABLENAME]&amp;"[@c"&amp;$1:$1-1&amp;"]"))</f>
        <v>0</v>
      </c>
      <c r="Q552" s="33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0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0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0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</row>
    <row r="553" spans="1:31">
      <c r="A553" s="31">
        <f ca="1">IF(GLOBAL[[#This Row],[TT]]&lt;1,"",ROW()-2)</f>
        <v>551</v>
      </c>
      <c r="B553" s="33" t="s">
        <v>4332</v>
      </c>
      <c r="C553" s="31">
        <v>2</v>
      </c>
      <c r="D553" s="31" t="s">
        <v>2108</v>
      </c>
      <c r="E553" s="31">
        <f ca="1">IF(GLOBAL[[#This Row],[b12]]="",GLOBAL[[#This Row],[a6]],GLOBAL[[#This Row],[b12]])</f>
        <v>2</v>
      </c>
      <c r="F553" s="32">
        <f>GLOBAL[[#This Row],[AWAL]]</f>
        <v>2</v>
      </c>
      <c r="G553" s="31"/>
      <c r="H553" s="31"/>
      <c r="I553" s="31" t="str">
        <f>IF(GLOBAL[[#This Row],[/MASUK]]="","",SUMIF(Table6[NB BM_C_QTY+F],GLOBAL[POINTER],Table6[C]))</f>
        <v/>
      </c>
      <c r="J553" s="102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>SUM(F553,L553)</f>
        <v>2</v>
      </c>
      <c r="N553" s="31"/>
      <c r="O553" s="31"/>
      <c r="P553" s="32">
        <f ca="1">SUM(INDIRECT(GLOBAL_VAR[TABLENAME]&amp;"[@a"&amp;$1:$1-1&amp;"]"),INDIRECT(GLOBAL_VAR[TABLENAME]&amp;"[@c"&amp;$1:$1-1&amp;"]"))</f>
        <v>2</v>
      </c>
      <c r="Q553" s="33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2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2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2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</row>
    <row r="554" spans="1:31">
      <c r="A554" s="31">
        <f ca="1">IF(GLOBAL[[#This Row],[TT]]&lt;1,"",ROW()-2)</f>
        <v>552</v>
      </c>
      <c r="B554" s="33" t="s">
        <v>466</v>
      </c>
      <c r="C554" s="31">
        <v>4</v>
      </c>
      <c r="D554" s="31" t="s">
        <v>453</v>
      </c>
      <c r="E554" s="31">
        <f ca="1">IF(GLOBAL[[#This Row],[b12]]="",GLOBAL[[#This Row],[a6]],GLOBAL[[#This Row],[b12]])</f>
        <v>4</v>
      </c>
      <c r="F554" s="32">
        <f>GLOBAL[[#This Row],[AWAL]]</f>
        <v>4</v>
      </c>
      <c r="G554" s="31"/>
      <c r="H554" s="31"/>
      <c r="I554" s="31" t="str">
        <f>IF(GLOBAL[[#This Row],[/MASUK]]="","",SUMIF(Table6[NB BM_C_QTY+F],GLOBAL[POINTER],Table6[C]))</f>
        <v/>
      </c>
      <c r="J554" s="102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>SUM(F554,L554)</f>
        <v>4</v>
      </c>
      <c r="N554" s="31"/>
      <c r="O554" s="31"/>
      <c r="P554" s="32">
        <f ca="1">SUM(INDIRECT(GLOBAL_VAR[TABLENAME]&amp;"[@a"&amp;$1:$1-1&amp;"]"),INDIRECT(GLOBAL_VAR[TABLENAME]&amp;"[@c"&amp;$1:$1-1&amp;"]"))</f>
        <v>4</v>
      </c>
      <c r="Q554" s="33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4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4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4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1">
      <c r="A555" s="31" t="str">
        <f ca="1">IF(GLOBAL[[#This Row],[TT]]&lt;1,"",ROW()-2)</f>
        <v/>
      </c>
      <c r="B555" s="33" t="s">
        <v>2710</v>
      </c>
      <c r="C555" s="31">
        <v>0</v>
      </c>
      <c r="D555" s="31" t="s">
        <v>2108</v>
      </c>
      <c r="E555" s="31">
        <f ca="1">IF(GLOBAL[[#This Row],[b12]]="",GLOBAL[[#This Row],[a6]],GLOBAL[[#This Row],[b12]])</f>
        <v>0</v>
      </c>
      <c r="F555" s="32">
        <f>GLOBAL[[#This Row],[AWAL]]</f>
        <v>0</v>
      </c>
      <c r="G555" s="31"/>
      <c r="H555" s="31"/>
      <c r="I555" s="31" t="str">
        <f>IF(GLOBAL[[#This Row],[/MASUK]]="","",SUMIF(Table6[NB BM_C_QTY+F],GLOBAL[POINTER],Table6[C]))</f>
        <v/>
      </c>
      <c r="J555" s="102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>SUM(F555,L555)</f>
        <v>0</v>
      </c>
      <c r="N555" s="31"/>
      <c r="O555" s="31"/>
      <c r="P555" s="32">
        <f ca="1">SUM(INDIRECT(GLOBAL_VAR[TABLENAME]&amp;"[@a"&amp;$1:$1-1&amp;"]"),INDIRECT(GLOBAL_VAR[TABLENAME]&amp;"[@c"&amp;$1:$1-1&amp;"]"))</f>
        <v>0</v>
      </c>
      <c r="Q555" s="33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0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0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0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</row>
    <row r="556" spans="1:31">
      <c r="A556" s="31">
        <f ca="1">IF(GLOBAL[[#This Row],[TT]]&lt;1,"",ROW()-2)</f>
        <v>554</v>
      </c>
      <c r="B556" s="33" t="s">
        <v>467</v>
      </c>
      <c r="C556" s="31">
        <v>1</v>
      </c>
      <c r="D556" s="31" t="s">
        <v>311</v>
      </c>
      <c r="E556" s="31">
        <f ca="1">IF(GLOBAL[[#This Row],[b12]]="",GLOBAL[[#This Row],[a6]],GLOBAL[[#This Row],[b12]])</f>
        <v>1</v>
      </c>
      <c r="F556" s="32">
        <f>GLOBAL[[#This Row],[AWAL]]</f>
        <v>1</v>
      </c>
      <c r="G556" s="31"/>
      <c r="H556" s="31"/>
      <c r="I556" s="31" t="str">
        <f>IF(GLOBAL[[#This Row],[/MASUK]]="","",SUMIF(Table6[NB BM_C_QTY+F],GLOBAL[POINTER],Table6[C]))</f>
        <v/>
      </c>
      <c r="J556" s="102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>SUM(F556,L556)</f>
        <v>1</v>
      </c>
      <c r="N556" s="31"/>
      <c r="O556" s="31"/>
      <c r="P556" s="32">
        <f ca="1">SUM(INDIRECT(GLOBAL_VAR[TABLENAME]&amp;"[@a"&amp;$1:$1-1&amp;"]"),INDIRECT(GLOBAL_VAR[TABLENAME]&amp;"[@c"&amp;$1:$1-1&amp;"]"))</f>
        <v>1</v>
      </c>
      <c r="Q556" s="33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1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1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1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1">
      <c r="A557" s="31">
        <f ca="1">IF(GLOBAL[[#This Row],[TT]]&lt;1,"",ROW()-2)</f>
        <v>555</v>
      </c>
      <c r="B557" s="33" t="s">
        <v>468</v>
      </c>
      <c r="C557" s="31">
        <v>1</v>
      </c>
      <c r="D557" s="31" t="s">
        <v>453</v>
      </c>
      <c r="E557" s="31">
        <f ca="1">IF(GLOBAL[[#This Row],[b12]]="",GLOBAL[[#This Row],[a6]],GLOBAL[[#This Row],[b12]])</f>
        <v>1</v>
      </c>
      <c r="F557" s="32">
        <f>GLOBAL[[#This Row],[AWAL]]</f>
        <v>1</v>
      </c>
      <c r="G557" s="31"/>
      <c r="H557" s="31"/>
      <c r="I557" s="31" t="str">
        <f>IF(GLOBAL[[#This Row],[/MASUK]]="","",SUMIF(Table6[NB BM_C_QTY+F],GLOBAL[POINTER],Table6[C]))</f>
        <v/>
      </c>
      <c r="J557" s="102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>SUM(F557,L557)</f>
        <v>1</v>
      </c>
      <c r="N557" s="31"/>
      <c r="O557" s="31"/>
      <c r="P557" s="32">
        <f ca="1">SUM(INDIRECT(GLOBAL_VAR[TABLENAME]&amp;"[@a"&amp;$1:$1-1&amp;"]"),INDIRECT(GLOBAL_VAR[TABLENAME]&amp;"[@c"&amp;$1:$1-1&amp;"]"))</f>
        <v>1</v>
      </c>
      <c r="Q557" s="33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1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1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1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1">
      <c r="A558" s="31">
        <f ca="1">IF(GLOBAL[[#This Row],[TT]]&lt;1,"",ROW()-2)</f>
        <v>556</v>
      </c>
      <c r="B558" s="33" t="s">
        <v>469</v>
      </c>
      <c r="C558" s="31">
        <v>1</v>
      </c>
      <c r="D558" s="31" t="s">
        <v>168</v>
      </c>
      <c r="E558" s="31">
        <f ca="1">IF(GLOBAL[[#This Row],[b12]]="",GLOBAL[[#This Row],[a6]],GLOBAL[[#This Row],[b12]])</f>
        <v>1</v>
      </c>
      <c r="F558" s="32">
        <f>GLOBAL[[#This Row],[AWAL]]</f>
        <v>1</v>
      </c>
      <c r="G558" s="31"/>
      <c r="H558" s="31"/>
      <c r="I558" s="31" t="str">
        <f>IF(GLOBAL[[#This Row],[/MASUK]]="","",SUMIF(Table6[NB BM_C_QTY+F],GLOBAL[POINTER],Table6[C]))</f>
        <v/>
      </c>
      <c r="J558" s="102">
        <f>IF(GLOBAL[[#This Row],[//KELUAR]]="",0,-1*SUMIF(Table5[CONCAT],GLOBAL[POINTER],Table5[3]))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>SUM(F558,L558)</f>
        <v>1</v>
      </c>
      <c r="N558" s="31"/>
      <c r="O558" s="31"/>
      <c r="P558" s="32">
        <f ca="1">SUM(INDIRECT(GLOBAL_VAR[TABLENAME]&amp;"[@a"&amp;$1:$1-1&amp;"]"),INDIRECT(GLOBAL_VAR[TABLENAME]&amp;"[@c"&amp;$1:$1-1&amp;"]"))</f>
        <v>1</v>
      </c>
      <c r="Q558" s="33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1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1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1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558" s="31" t="str">
        <f>_xlfn.IFNA(MATCH(GLOBAL[[#This Row],[POINTER]],Table6[NB BM_C_QTY+F],0),"")</f>
        <v/>
      </c>
      <c r="AC558" t="str">
        <f>_xlfn.IFNA(MATCH(GLOBAL[[#This Row],[POINTER]],Table5[CONCAT],0),"")</f>
        <v/>
      </c>
      <c r="AE558" s="29"/>
    </row>
    <row r="559" spans="1:31">
      <c r="A559" s="31">
        <f ca="1">IF(GLOBAL[[#This Row],[TT]]&lt;1,"",ROW()-2)</f>
        <v>557</v>
      </c>
      <c r="B559" s="33" t="s">
        <v>470</v>
      </c>
      <c r="C559" s="31">
        <v>2</v>
      </c>
      <c r="D559" s="31" t="s">
        <v>168</v>
      </c>
      <c r="E559" s="31">
        <f ca="1">IF(GLOBAL[[#This Row],[b12]]="",GLOBAL[[#This Row],[a6]],GLOBAL[[#This Row],[b12]])</f>
        <v>2</v>
      </c>
      <c r="F559" s="32">
        <f>GLOBAL[[#This Row],[AWAL]]</f>
        <v>2</v>
      </c>
      <c r="G559" s="31"/>
      <c r="H559" s="31"/>
      <c r="I559" s="31" t="str">
        <f>IF(GLOBAL[[#This Row],[/MASUK]]="","",SUMIF(Table6[NB BM_C_QTY+F],GLOBAL[POINTER],Table6[C]))</f>
        <v/>
      </c>
      <c r="J559" s="102">
        <f>IF(GLOBAL[[#This Row],[//KELUAR]]="",0,-1*SUMIF(Table5[CONCAT],GLOBAL[POINTER],Table5[3]))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>SUM(F559,L559)</f>
        <v>2</v>
      </c>
      <c r="N559" s="31"/>
      <c r="O559" s="31"/>
      <c r="P559" s="32">
        <f ca="1">SUM(INDIRECT(GLOBAL_VAR[TABLENAME]&amp;"[@a"&amp;$1:$1-1&amp;"]"),INDIRECT(GLOBAL_VAR[TABLENAME]&amp;"[@c"&amp;$1:$1-1&amp;"]"))</f>
        <v>2</v>
      </c>
      <c r="Q559" s="33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2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2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2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559" s="31" t="str">
        <f>_xlfn.IFNA(MATCH(GLOBAL[[#This Row],[POINTER]],Table6[NB BM_C_QTY+F],0),"")</f>
        <v/>
      </c>
      <c r="AC559" t="str">
        <f>_xlfn.IFNA(MATCH(GLOBAL[[#This Row],[POINTER]],Table5[CONCAT],0),"")</f>
        <v/>
      </c>
    </row>
    <row r="560" spans="1:31">
      <c r="A560" s="31">
        <f ca="1">IF(GLOBAL[[#This Row],[TT]]&lt;1,"",ROW()-2)</f>
        <v>558</v>
      </c>
      <c r="B560" s="33" t="s">
        <v>4305</v>
      </c>
      <c r="C560" s="31">
        <v>3</v>
      </c>
      <c r="D560" s="31" t="s">
        <v>2108</v>
      </c>
      <c r="E560" s="31">
        <f ca="1">IF(GLOBAL[[#This Row],[b12]]="",GLOBAL[[#This Row],[a6]],GLOBAL[[#This Row],[b12]])</f>
        <v>3</v>
      </c>
      <c r="F560" s="32">
        <f>GLOBAL[[#This Row],[AWAL]]</f>
        <v>3</v>
      </c>
      <c r="G560" s="31"/>
      <c r="H560" s="31"/>
      <c r="I560" s="31" t="str">
        <f>IF(GLOBAL[[#This Row],[/MASUK]]="","",SUMIF(Table6[NB BM_C_QTY+F],GLOBAL[POINTER],Table6[C]))</f>
        <v/>
      </c>
      <c r="J560" s="102">
        <f>IF(GLOBAL[[#This Row],[//KELUAR]]="",0,-1*SUMIF(Table5[CONCAT],GLOBAL[POINTER],Table5[3]))</f>
        <v>0</v>
      </c>
      <c r="K560" s="31" t="str">
        <f>IF(GLOBAL[[#This Row],[b1]]="","",GLOBAL[[#This Row],[b1]]-GLOBAL[[#This Row],[a1]]-GLOBAL[[#This Row],[bkeluar1]])</f>
        <v/>
      </c>
      <c r="L560" s="31">
        <f>SUM(GLOBAL[[#This Row],[bmasuk1]:[c1]])</f>
        <v>0</v>
      </c>
      <c r="M560" s="32">
        <f>SUM(F560,L560)</f>
        <v>3</v>
      </c>
      <c r="N560" s="31"/>
      <c r="O560" s="31"/>
      <c r="P560" s="32">
        <f ca="1">SUM(INDIRECT(GLOBAL_VAR[TABLENAME]&amp;"[@a"&amp;$1:$1-1&amp;"]"),INDIRECT(GLOBAL_VAR[TABLENAME]&amp;"[@c"&amp;$1:$1-1&amp;"]"))</f>
        <v>3</v>
      </c>
      <c r="Q560" s="33"/>
      <c r="R560" s="33" t="str">
        <f>IF(GLOBAL[[#This Row],[b3]]="","",GLOBAL[[#This Row],[b3]]-GLOBAL[[#This Row],[a3]])</f>
        <v/>
      </c>
      <c r="S560" s="32">
        <f ca="1">SUM(INDIRECT(GLOBAL_VAR[TABLENAME]&amp;"[@a"&amp;$1:$1-1&amp;"]"),INDIRECT(GLOBAL_VAR[TABLENAME]&amp;"[@c"&amp;$1:$1-1&amp;"]"))</f>
        <v>3</v>
      </c>
      <c r="T560" s="33"/>
      <c r="U560" s="33" t="str">
        <f>IF(GLOBAL[[#This Row],[b4]]="","",GLOBAL[[#This Row],[b4]]-GLOBAL[[#This Row],[a4]])</f>
        <v/>
      </c>
      <c r="V560" s="32">
        <f ca="1">SUM(INDIRECT(GLOBAL_VAR[TABLENAME]&amp;"[@a"&amp;$1:$1-1&amp;"]"),INDIRECT(GLOBAL_VAR[TABLENAME]&amp;"[@c"&amp;$1:$1-1&amp;"]"))</f>
        <v>3</v>
      </c>
      <c r="W560" s="31"/>
      <c r="X560" s="31" t="str">
        <f>IF(GLOBAL[[#This Row],[b5]]="","",GLOBAL[[#This Row],[b5]]-GLOBAL[[#This Row],[a5]])</f>
        <v/>
      </c>
      <c r="Y560" s="32">
        <f ca="1">SUM(INDIRECT(GLOBAL_VAR[TABLENAME]&amp;"[@a"&amp;$1:$1-1&amp;"]"),INDIRECT(GLOBAL_VAR[TABLENAME]&amp;"[@c"&amp;$1:$1-1&amp;"]"))</f>
        <v>3</v>
      </c>
      <c r="AA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560" s="31" t="str">
        <f>_xlfn.IFNA(MATCH(GLOBAL[[#This Row],[POINTER]],Table6[NB BM_C_QTY+F],0),"")</f>
        <v/>
      </c>
      <c r="AC560" t="str">
        <f>_xlfn.IFNA(MATCH(GLOBAL[[#This Row],[POINTER]],Table5[CONCAT],0),"")</f>
        <v/>
      </c>
    </row>
    <row r="561" spans="1:29">
      <c r="A561" s="31" t="str">
        <f ca="1">IF(GLOBAL[[#This Row],[TT]]&lt;1,"",ROW()-2)</f>
        <v/>
      </c>
      <c r="B561" s="33" t="s">
        <v>471</v>
      </c>
      <c r="C561" s="31">
        <v>0</v>
      </c>
      <c r="D561" s="31" t="s">
        <v>472</v>
      </c>
      <c r="E561" s="31">
        <f ca="1">IF(GLOBAL[[#This Row],[b12]]="",GLOBAL[[#This Row],[a6]],GLOBAL[[#This Row],[b12]])</f>
        <v>0</v>
      </c>
      <c r="F561" s="32">
        <f>GLOBAL[[#This Row],[AWAL]]</f>
        <v>0</v>
      </c>
      <c r="G561" s="31"/>
      <c r="H561" s="31"/>
      <c r="I561" s="31" t="str">
        <f>IF(GLOBAL[[#This Row],[/MASUK]]="","",SUMIF(Table6[NB BM_C_QTY+F],GLOBAL[POINTER],Table6[C]))</f>
        <v/>
      </c>
      <c r="J561" s="102">
        <f>IF(GLOBAL[[#This Row],[//KELUAR]]="",0,-1*SUMIF(Table5[CONCAT],GLOBAL[POINTER],Table5[3]))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>SUM(F561,L561)</f>
        <v>0</v>
      </c>
      <c r="N561" s="31"/>
      <c r="O561" s="31"/>
      <c r="P561" s="32">
        <f ca="1">SUM(INDIRECT(GLOBAL_VAR[TABLENAME]&amp;"[@a"&amp;$1:$1-1&amp;"]"),INDIRECT(GLOBAL_VAR[TABLENAME]&amp;"[@c"&amp;$1:$1-1&amp;"]"))</f>
        <v>0</v>
      </c>
      <c r="Q561" s="33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0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0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0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561" s="31" t="str">
        <f>_xlfn.IFNA(MATCH(GLOBAL[[#This Row],[POINTER]],Table6[NB BM_C_QTY+F],0),"")</f>
        <v/>
      </c>
      <c r="AC561" t="str">
        <f>_xlfn.IFNA(MATCH(GLOBAL[[#This Row],[POINTER]],Table5[CONCAT],0),"")</f>
        <v/>
      </c>
    </row>
    <row r="562" spans="1:29">
      <c r="A562" s="31" t="str">
        <f ca="1">IF(GLOBAL[[#This Row],[TT]]&lt;1,"",ROW()-2)</f>
        <v/>
      </c>
      <c r="B562" s="33" t="s">
        <v>2798</v>
      </c>
      <c r="C562" s="31">
        <v>0</v>
      </c>
      <c r="D562" s="31" t="s">
        <v>2108</v>
      </c>
      <c r="E562" s="31">
        <f ca="1">IF(GLOBAL[[#This Row],[b12]]="",GLOBAL[[#This Row],[a6]],GLOBAL[[#This Row],[b12]])</f>
        <v>0</v>
      </c>
      <c r="F562" s="32">
        <f>GLOBAL[[#This Row],[AWAL]]</f>
        <v>0</v>
      </c>
      <c r="G562" s="31"/>
      <c r="H562" s="31"/>
      <c r="I562" s="31" t="str">
        <f>IF(GLOBAL[[#This Row],[/MASUK]]="","",SUMIF(Table6[NB BM_C_QTY+F],GLOBAL[POINTER],Table6[C]))</f>
        <v/>
      </c>
      <c r="J562" s="102">
        <f>IF(GLOBAL[[#This Row],[//KELUAR]]="",0,-1*SUMIF(Table5[CONCAT],GLOBAL[POINTER],Table5[3]))</f>
        <v>0</v>
      </c>
      <c r="K562" s="31" t="str">
        <f>IF(GLOBAL[[#This Row],[b1]]="","",GLOBAL[[#This Row],[b1]]-GLOBAL[[#This Row],[a1]]-GLOBAL[[#This Row],[bkeluar1]])</f>
        <v/>
      </c>
      <c r="L562" s="31">
        <f>SUM(GLOBAL[[#This Row],[bmasuk1]:[c1]])</f>
        <v>0</v>
      </c>
      <c r="M562" s="32">
        <f>SUM(F562,L562)</f>
        <v>0</v>
      </c>
      <c r="N562" s="31"/>
      <c r="O562" s="31"/>
      <c r="P562" s="32">
        <f ca="1">SUM(INDIRECT(GLOBAL_VAR[TABLENAME]&amp;"[@a"&amp;$1:$1-1&amp;"]"),INDIRECT(GLOBAL_VAR[TABLENAME]&amp;"[@c"&amp;$1:$1-1&amp;"]"))</f>
        <v>0</v>
      </c>
      <c r="Q562" s="33"/>
      <c r="R562" s="33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0</v>
      </c>
      <c r="T562" s="33"/>
      <c r="U562" s="33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0</v>
      </c>
      <c r="W562" s="31"/>
      <c r="X562" s="31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0</v>
      </c>
      <c r="AA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562" s="31" t="str">
        <f>_xlfn.IFNA(MATCH(GLOBAL[[#This Row],[POINTER]],Table6[NB BM_C_QTY+F],0),"")</f>
        <v/>
      </c>
      <c r="AC562" t="str">
        <f>_xlfn.IFNA(MATCH(GLOBAL[[#This Row],[POINTER]],Table5[CONCAT],0),"")</f>
        <v/>
      </c>
    </row>
    <row r="563" spans="1:29">
      <c r="A563" s="31">
        <f ca="1">IF(GLOBAL[[#This Row],[TT]]&lt;1,"",ROW()-2)</f>
        <v>561</v>
      </c>
      <c r="B563" s="33" t="s">
        <v>473</v>
      </c>
      <c r="C563" s="31">
        <v>4</v>
      </c>
      <c r="D563" s="31" t="s">
        <v>7</v>
      </c>
      <c r="E563" s="31">
        <f ca="1">IF(GLOBAL[[#This Row],[b12]]="",GLOBAL[[#This Row],[a6]],GLOBAL[[#This Row],[b12]])</f>
        <v>4</v>
      </c>
      <c r="F563" s="32">
        <f>GLOBAL[[#This Row],[AWAL]]</f>
        <v>4</v>
      </c>
      <c r="G563" s="31"/>
      <c r="H563" s="31"/>
      <c r="I563" s="31" t="str">
        <f>IF(GLOBAL[[#This Row],[/MASUK]]="","",SUMIF(Table6[NB BM_C_QTY+F],GLOBAL[POINTER],Table6[C]))</f>
        <v/>
      </c>
      <c r="J563" s="102">
        <f>IF(GLOBAL[[#This Row],[//KELUAR]]="",0,-1*SUMIF(Table5[CONCAT],GLOBAL[POINTER],Table5[3]))</f>
        <v>0</v>
      </c>
      <c r="K563" s="31" t="str">
        <f>IF(GLOBAL[[#This Row],[b1]]="","",GLOBAL[[#This Row],[b1]]-GLOBAL[[#This Row],[a1]]-GLOBAL[[#This Row],[bkeluar1]])</f>
        <v/>
      </c>
      <c r="L563" s="31">
        <f>SUM(GLOBAL[[#This Row],[bmasuk1]:[c1]])</f>
        <v>0</v>
      </c>
      <c r="M563" s="32">
        <f>SUM(F563,L563)</f>
        <v>4</v>
      </c>
      <c r="N563" s="31"/>
      <c r="O563" s="31"/>
      <c r="P563" s="32">
        <f ca="1">SUM(INDIRECT(GLOBAL_VAR[TABLENAME]&amp;"[@a"&amp;$1:$1-1&amp;"]"),INDIRECT(GLOBAL_VAR[TABLENAME]&amp;"[@c"&amp;$1:$1-1&amp;"]"))</f>
        <v>4</v>
      </c>
      <c r="Q563" s="33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4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4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4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563" s="31" t="str">
        <f>_xlfn.IFNA(MATCH(GLOBAL[[#This Row],[POINTER]],Table6[NB BM_C_QTY+F],0),"")</f>
        <v/>
      </c>
      <c r="AC563" t="str">
        <f>_xlfn.IFNA(MATCH(GLOBAL[[#This Row],[POINTER]],Table5[CONCAT],0),"")</f>
        <v/>
      </c>
    </row>
    <row r="564" spans="1:29">
      <c r="A564" s="31">
        <f ca="1">IF(GLOBAL[[#This Row],[TT]]&lt;1,"",ROW()-2)</f>
        <v>562</v>
      </c>
      <c r="B564" s="33" t="s">
        <v>4585</v>
      </c>
      <c r="C564" s="31">
        <v>2</v>
      </c>
      <c r="D564" s="31" t="s">
        <v>7</v>
      </c>
      <c r="E564" s="31">
        <f ca="1">IF(GLOBAL[[#This Row],[b12]]="",GLOBAL[[#This Row],[a6]],GLOBAL[[#This Row],[b12]])</f>
        <v>2</v>
      </c>
      <c r="F564" s="32">
        <f>GLOBAL[[#This Row],[AWAL]]</f>
        <v>2</v>
      </c>
      <c r="G564" s="31"/>
      <c r="H564" s="31"/>
      <c r="I564" s="31" t="str">
        <f>IF(GLOBAL[[#This Row],[/MASUK]]="","",SUMIF(Table6[NB BM_C_QTY+F],GLOBAL[POINTER],Table6[C]))</f>
        <v/>
      </c>
      <c r="J564" s="102">
        <f>IF(GLOBAL[[#This Row],[//KELUAR]]="",0,-1*SUMIF(Table5[CONCAT],GLOBAL[POINTER],Table5[3]))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>SUM(F564,L564)</f>
        <v>2</v>
      </c>
      <c r="N564" s="31"/>
      <c r="O564" s="31"/>
      <c r="P564" s="32">
        <f ca="1">SUM(INDIRECT(GLOBAL_VAR[TABLENAME]&amp;"[@a"&amp;$1:$1-1&amp;"]"),INDIRECT(GLOBAL_VAR[TABLENAME]&amp;"[@c"&amp;$1:$1-1&amp;"]"))</f>
        <v>2</v>
      </c>
      <c r="Q564" s="33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2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2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2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564" s="31" t="str">
        <f>_xlfn.IFNA(MATCH(GLOBAL[[#This Row],[POINTER]],Table6[NB BM_C_QTY+F],0),"")</f>
        <v/>
      </c>
      <c r="AC564" t="str">
        <f>_xlfn.IFNA(MATCH(GLOBAL[[#This Row],[POINTER]],Table5[CONCAT],0),"")</f>
        <v/>
      </c>
    </row>
    <row r="565" spans="1:29">
      <c r="A565" s="31">
        <f ca="1">IF(GLOBAL[[#This Row],[TT]]&lt;1,"",ROW()-2)</f>
        <v>563</v>
      </c>
      <c r="B565" s="33" t="s">
        <v>474</v>
      </c>
      <c r="C565" s="31">
        <v>1</v>
      </c>
      <c r="D565" s="31" t="s">
        <v>180</v>
      </c>
      <c r="E565" s="31">
        <f ca="1">IF(GLOBAL[[#This Row],[b12]]="",GLOBAL[[#This Row],[a6]],GLOBAL[[#This Row],[b12]])</f>
        <v>1</v>
      </c>
      <c r="F565" s="32">
        <f>GLOBAL[[#This Row],[AWAL]]</f>
        <v>1</v>
      </c>
      <c r="G565" s="31"/>
      <c r="H565" s="31"/>
      <c r="I565" s="31" t="str">
        <f>IF(GLOBAL[[#This Row],[/MASUK]]="","",SUMIF(Table6[NB BM_C_QTY+F],GLOBAL[POINTER],Table6[C]))</f>
        <v/>
      </c>
      <c r="J565" s="102">
        <f>IF(GLOBAL[[#This Row],[//KELUAR]]="",0,-1*SUMIF(Table5[CONCAT],GLOBAL[POINTER],Table5[3]))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>SUM(F565,L565)</f>
        <v>1</v>
      </c>
      <c r="N565" s="31"/>
      <c r="O565" s="31"/>
      <c r="P565" s="32">
        <f ca="1">SUM(INDIRECT(GLOBAL_VAR[TABLENAME]&amp;"[@a"&amp;$1:$1-1&amp;"]"),INDIRECT(GLOBAL_VAR[TABLENAME]&amp;"[@c"&amp;$1:$1-1&amp;"]"))</f>
        <v>1</v>
      </c>
      <c r="Q565" s="33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1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1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1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565" s="31" t="str">
        <f>_xlfn.IFNA(MATCH(GLOBAL[[#This Row],[POINTER]],Table6[NB BM_C_QTY+F],0),"")</f>
        <v/>
      </c>
      <c r="AC565" t="str">
        <f>_xlfn.IFNA(MATCH(GLOBAL[[#This Row],[POINTER]],Table5[CONCAT],0),"")</f>
        <v/>
      </c>
    </row>
    <row r="566" spans="1:29">
      <c r="A566" s="31">
        <f ca="1">IF(GLOBAL[[#This Row],[TT]]&lt;1,"",ROW()-2)</f>
        <v>564</v>
      </c>
      <c r="B566" s="33" t="s">
        <v>475</v>
      </c>
      <c r="C566" s="31">
        <v>3</v>
      </c>
      <c r="D566" s="31" t="s">
        <v>7</v>
      </c>
      <c r="E566" s="31">
        <f ca="1">IF(GLOBAL[[#This Row],[b12]]="",GLOBAL[[#This Row],[a6]],GLOBAL[[#This Row],[b12]])</f>
        <v>3</v>
      </c>
      <c r="F566" s="32">
        <f>GLOBAL[[#This Row],[AWAL]]</f>
        <v>3</v>
      </c>
      <c r="G566" s="31"/>
      <c r="H566" s="31"/>
      <c r="I566" s="31" t="str">
        <f>IF(GLOBAL[[#This Row],[/MASUK]]="","",SUMIF(Table6[NB BM_C_QTY+F],GLOBAL[POINTER],Table6[C]))</f>
        <v/>
      </c>
      <c r="J566" s="102">
        <f>IF(GLOBAL[[#This Row],[//KELUAR]]="",0,-1*SUMIF(Table5[CONCAT],GLOBAL[POINTER],Table5[3]))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>SUM(F566,L566)</f>
        <v>3</v>
      </c>
      <c r="N566" s="31"/>
      <c r="O566" s="31"/>
      <c r="P566" s="32">
        <f ca="1">SUM(INDIRECT(GLOBAL_VAR[TABLENAME]&amp;"[@a"&amp;$1:$1-1&amp;"]"),INDIRECT(GLOBAL_VAR[TABLENAME]&amp;"[@c"&amp;$1:$1-1&amp;"]"))</f>
        <v>3</v>
      </c>
      <c r="Q566" s="33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3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3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3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566" s="31" t="str">
        <f>_xlfn.IFNA(MATCH(GLOBAL[[#This Row],[POINTER]],Table6[NB BM_C_QTY+F],0),"")</f>
        <v/>
      </c>
      <c r="AC566" t="str">
        <f>_xlfn.IFNA(MATCH(GLOBAL[[#This Row],[POINTER]],Table5[CONCAT],0),"")</f>
        <v/>
      </c>
    </row>
    <row r="567" spans="1:29">
      <c r="A567" s="31">
        <f ca="1">IF(GLOBAL[[#This Row],[TT]]&lt;1,"",ROW()-2)</f>
        <v>565</v>
      </c>
      <c r="B567" s="33" t="s">
        <v>476</v>
      </c>
      <c r="C567" s="31">
        <v>6</v>
      </c>
      <c r="D567" s="31" t="s">
        <v>29</v>
      </c>
      <c r="E567" s="31">
        <f ca="1">IF(GLOBAL[[#This Row],[b12]]="",GLOBAL[[#This Row],[a6]],GLOBAL[[#This Row],[b12]])</f>
        <v>6</v>
      </c>
      <c r="F567" s="32">
        <f>GLOBAL[[#This Row],[AWAL]]</f>
        <v>6</v>
      </c>
      <c r="G567" s="31"/>
      <c r="H567" s="31"/>
      <c r="I567" s="31" t="str">
        <f>IF(GLOBAL[[#This Row],[/MASUK]]="","",SUMIF(Table6[NB BM_C_QTY+F],GLOBAL[POINTER],Table6[C]))</f>
        <v/>
      </c>
      <c r="J567" s="102">
        <f>IF(GLOBAL[[#This Row],[//KELUAR]]="",0,-1*SUMIF(Table5[CONCAT],GLOBAL[POINTER],Table5[3]))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>SUM(F567,L567)</f>
        <v>6</v>
      </c>
      <c r="N567" s="31"/>
      <c r="O567" s="31"/>
      <c r="P567" s="32">
        <f ca="1">SUM(INDIRECT(GLOBAL_VAR[TABLENAME]&amp;"[@a"&amp;$1:$1-1&amp;"]"),INDIRECT(GLOBAL_VAR[TABLENAME]&amp;"[@c"&amp;$1:$1-1&amp;"]"))</f>
        <v>6</v>
      </c>
      <c r="Q567" s="33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6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6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6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567" s="31" t="str">
        <f>_xlfn.IFNA(MATCH(GLOBAL[[#This Row],[POINTER]],Table6[NB BM_C_QTY+F],0),"")</f>
        <v/>
      </c>
      <c r="AC567" t="str">
        <f>_xlfn.IFNA(MATCH(GLOBAL[[#This Row],[POINTER]],Table5[CONCAT],0),"")</f>
        <v/>
      </c>
    </row>
    <row r="568" spans="1:29">
      <c r="A568" s="31">
        <f ca="1">IF(GLOBAL[[#This Row],[TT]]&lt;1,"",ROW()-2)</f>
        <v>566</v>
      </c>
      <c r="B568" s="33" t="s">
        <v>477</v>
      </c>
      <c r="C568" s="31">
        <v>2</v>
      </c>
      <c r="D568" s="31" t="s">
        <v>7</v>
      </c>
      <c r="E568" s="31">
        <f ca="1">IF(GLOBAL[[#This Row],[b12]]="",GLOBAL[[#This Row],[a6]],GLOBAL[[#This Row],[b12]])</f>
        <v>2</v>
      </c>
      <c r="F568" s="32">
        <f>GLOBAL[[#This Row],[AWAL]]</f>
        <v>2</v>
      </c>
      <c r="G568" s="31"/>
      <c r="H568" s="31"/>
      <c r="I568" s="31" t="str">
        <f>IF(GLOBAL[[#This Row],[/MASUK]]="","",SUMIF(Table6[NB BM_C_QTY+F],GLOBAL[POINTER],Table6[C]))</f>
        <v/>
      </c>
      <c r="J568" s="102">
        <f>IF(GLOBAL[[#This Row],[//KELUAR]]="",0,-1*SUMIF(Table5[CONCAT],GLOBAL[POINTER],Table5[3]))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>SUM(F568,L568)</f>
        <v>2</v>
      </c>
      <c r="N568" s="31"/>
      <c r="O568" s="31"/>
      <c r="P568" s="32">
        <f ca="1">SUM(INDIRECT(GLOBAL_VAR[TABLENAME]&amp;"[@a"&amp;$1:$1-1&amp;"]"),INDIRECT(GLOBAL_VAR[TABLENAME]&amp;"[@c"&amp;$1:$1-1&amp;"]"))</f>
        <v>2</v>
      </c>
      <c r="Q568" s="33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2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2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2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568" s="31" t="str">
        <f>_xlfn.IFNA(MATCH(GLOBAL[[#This Row],[POINTER]],Table6[NB BM_C_QTY+F],0),"")</f>
        <v/>
      </c>
      <c r="AC568" t="str">
        <f>_xlfn.IFNA(MATCH(GLOBAL[[#This Row],[POINTER]],Table5[CONCAT],0),"")</f>
        <v/>
      </c>
    </row>
    <row r="569" spans="1:29">
      <c r="A569" s="31">
        <f ca="1">IF(GLOBAL[[#This Row],[TT]]&lt;1,"",ROW()-2)</f>
        <v>567</v>
      </c>
      <c r="B569" s="33" t="s">
        <v>478</v>
      </c>
      <c r="C569" s="31">
        <v>1</v>
      </c>
      <c r="D569" s="31" t="s">
        <v>479</v>
      </c>
      <c r="E569" s="31">
        <f ca="1">IF(GLOBAL[[#This Row],[b12]]="",GLOBAL[[#This Row],[a6]],GLOBAL[[#This Row],[b12]])</f>
        <v>1</v>
      </c>
      <c r="F569" s="32">
        <f>GLOBAL[[#This Row],[AWAL]]</f>
        <v>1</v>
      </c>
      <c r="G569" s="31"/>
      <c r="H569" s="31"/>
      <c r="I569" s="31" t="str">
        <f>IF(GLOBAL[[#This Row],[/MASUK]]="","",SUMIF(Table6[NB BM_C_QTY+F],GLOBAL[POINTER],Table6[C]))</f>
        <v/>
      </c>
      <c r="J569" s="102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>SUM(F569,L569)</f>
        <v>1</v>
      </c>
      <c r="N569" s="31"/>
      <c r="O569" s="31"/>
      <c r="P569" s="32">
        <f ca="1">SUM(INDIRECT(GLOBAL_VAR[TABLENAME]&amp;"[@a"&amp;$1:$1-1&amp;"]"),INDIRECT(GLOBAL_VAR[TABLENAME]&amp;"[@c"&amp;$1:$1-1&amp;"]"))</f>
        <v>1</v>
      </c>
      <c r="Q569" s="33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1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1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1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29">
      <c r="A570" s="31">
        <f ca="1">IF(GLOBAL[[#This Row],[TT]]&lt;1,"",ROW()-2)</f>
        <v>568</v>
      </c>
      <c r="B570" s="33" t="s">
        <v>480</v>
      </c>
      <c r="C570" s="31">
        <v>2</v>
      </c>
      <c r="D570" s="31" t="s">
        <v>472</v>
      </c>
      <c r="E570" s="31">
        <f ca="1">IF(GLOBAL[[#This Row],[b12]]="",GLOBAL[[#This Row],[a6]],GLOBAL[[#This Row],[b12]])</f>
        <v>2</v>
      </c>
      <c r="F570" s="32">
        <f>GLOBAL[[#This Row],[AWAL]]</f>
        <v>2</v>
      </c>
      <c r="G570" s="31"/>
      <c r="H570" s="31"/>
      <c r="I570" s="31" t="str">
        <f>IF(GLOBAL[[#This Row],[/MASUK]]="","",SUMIF(Table6[NB BM_C_QTY+F],GLOBAL[POINTER],Table6[C]))</f>
        <v/>
      </c>
      <c r="J570" s="102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>SUM(F570,L570)</f>
        <v>2</v>
      </c>
      <c r="N570" s="31"/>
      <c r="O570" s="31"/>
      <c r="P570" s="32">
        <f ca="1">SUM(INDIRECT(GLOBAL_VAR[TABLENAME]&amp;"[@a"&amp;$1:$1-1&amp;"]"),INDIRECT(GLOBAL_VAR[TABLENAME]&amp;"[@c"&amp;$1:$1-1&amp;"]"))</f>
        <v>2</v>
      </c>
      <c r="Q570" s="33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2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2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2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29">
      <c r="A571" s="31">
        <f ca="1">IF(GLOBAL[[#This Row],[TT]]&lt;1,"",ROW()-2)</f>
        <v>569</v>
      </c>
      <c r="B571" s="33" t="s">
        <v>481</v>
      </c>
      <c r="C571" s="31">
        <v>9</v>
      </c>
      <c r="D571" s="31" t="s">
        <v>482</v>
      </c>
      <c r="E571" s="31">
        <f ca="1">IF(GLOBAL[[#This Row],[b12]]="",GLOBAL[[#This Row],[a6]],GLOBAL[[#This Row],[b12]])</f>
        <v>9</v>
      </c>
      <c r="F571" s="32">
        <f>GLOBAL[[#This Row],[AWAL]]</f>
        <v>9</v>
      </c>
      <c r="G571" s="31"/>
      <c r="H571" s="31"/>
      <c r="I571" s="31" t="str">
        <f>IF(GLOBAL[[#This Row],[/MASUK]]="","",SUMIF(Table6[NB BM_C_QTY+F],GLOBAL[POINTER],Table6[C]))</f>
        <v/>
      </c>
      <c r="J571" s="102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>SUM(F571,L571)</f>
        <v>9</v>
      </c>
      <c r="N571" s="31"/>
      <c r="O571" s="31"/>
      <c r="P571" s="32">
        <f ca="1">SUM(INDIRECT(GLOBAL_VAR[TABLENAME]&amp;"[@a"&amp;$1:$1-1&amp;"]"),INDIRECT(GLOBAL_VAR[TABLENAME]&amp;"[@c"&amp;$1:$1-1&amp;"]"))</f>
        <v>9</v>
      </c>
      <c r="Q571" s="33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9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9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9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29">
      <c r="A572" s="31">
        <f ca="1">IF(GLOBAL[[#This Row],[TT]]&lt;1,"",ROW()-2)</f>
        <v>570</v>
      </c>
      <c r="B572" s="33" t="s">
        <v>4586</v>
      </c>
      <c r="C572" s="31">
        <v>13</v>
      </c>
      <c r="D572" s="31" t="s">
        <v>484</v>
      </c>
      <c r="E572" s="31">
        <f ca="1">IF(GLOBAL[[#This Row],[b12]]="",GLOBAL[[#This Row],[a6]],GLOBAL[[#This Row],[b12]])</f>
        <v>13</v>
      </c>
      <c r="F572" s="32">
        <f>GLOBAL[[#This Row],[AWAL]]</f>
        <v>13</v>
      </c>
      <c r="G572" s="31"/>
      <c r="H572" s="31"/>
      <c r="I572" s="31" t="str">
        <f>IF(GLOBAL[[#This Row],[/MASUK]]="","",SUMIF(Table6[NB BM_C_QTY+F],GLOBAL[POINTER],Table6[C]))</f>
        <v/>
      </c>
      <c r="J572" s="102">
        <f>IF(GLOBAL[[#This Row],[//KELUAR]]="",0,-1*SUMIF(Table5[CONCAT],GLOBAL[POINTER],Table5[3]))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>SUM(F572,L572)</f>
        <v>13</v>
      </c>
      <c r="N572" s="31"/>
      <c r="O572" s="31"/>
      <c r="P572" s="32">
        <f ca="1">SUM(INDIRECT(GLOBAL_VAR[TABLENAME]&amp;"[@a"&amp;$1:$1-1&amp;"]"),INDIRECT(GLOBAL_VAR[TABLENAME]&amp;"[@c"&amp;$1:$1-1&amp;"]"))</f>
        <v>13</v>
      </c>
      <c r="Q572" s="33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13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13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13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572" s="31" t="str">
        <f>_xlfn.IFNA(MATCH(GLOBAL[[#This Row],[POINTER]],Table6[NB BM_C_QTY+F],0),"")</f>
        <v/>
      </c>
      <c r="AC572" t="str">
        <f>_xlfn.IFNA(MATCH(GLOBAL[[#This Row],[POINTER]],Table5[CONCAT],0),"")</f>
        <v/>
      </c>
    </row>
    <row r="573" spans="1:29">
      <c r="A573" s="31">
        <f ca="1">IF(GLOBAL[[#This Row],[TT]]&lt;1,"",ROW()-2)</f>
        <v>571</v>
      </c>
      <c r="B573" s="33" t="s">
        <v>4587</v>
      </c>
      <c r="C573" s="31">
        <v>40</v>
      </c>
      <c r="D573" s="31" t="s">
        <v>484</v>
      </c>
      <c r="E573" s="31">
        <f ca="1">IF(GLOBAL[[#This Row],[b12]]="",GLOBAL[[#This Row],[a6]],GLOBAL[[#This Row],[b12]])</f>
        <v>40</v>
      </c>
      <c r="F573" s="32">
        <f>GLOBAL[[#This Row],[AWAL]]</f>
        <v>40</v>
      </c>
      <c r="G573" s="31"/>
      <c r="H573" s="31"/>
      <c r="I573" s="31" t="str">
        <f>IF(GLOBAL[[#This Row],[/MASUK]]="","",SUMIF(Table6[NB BM_C_QTY+F],GLOBAL[POINTER],Table6[C]))</f>
        <v/>
      </c>
      <c r="J573" s="102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>SUM(F573,L573)</f>
        <v>40</v>
      </c>
      <c r="N573" s="31"/>
      <c r="O573" s="31"/>
      <c r="P573" s="32">
        <f ca="1">SUM(INDIRECT(GLOBAL_VAR[TABLENAME]&amp;"[@a"&amp;$1:$1-1&amp;"]"),INDIRECT(GLOBAL_VAR[TABLENAME]&amp;"[@c"&amp;$1:$1-1&amp;"]"))</f>
        <v>40</v>
      </c>
      <c r="Q573" s="33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40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40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40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29">
      <c r="A574" s="31">
        <f ca="1">IF(GLOBAL[[#This Row],[TT]]&lt;1,"",ROW()-2)</f>
        <v>572</v>
      </c>
      <c r="B574" s="33" t="s">
        <v>4588</v>
      </c>
      <c r="C574" s="31">
        <v>15</v>
      </c>
      <c r="D574" s="31" t="s">
        <v>484</v>
      </c>
      <c r="E574" s="31">
        <f ca="1">IF(GLOBAL[[#This Row],[b12]]="",GLOBAL[[#This Row],[a6]],GLOBAL[[#This Row],[b12]])</f>
        <v>15</v>
      </c>
      <c r="F574" s="32">
        <f>GLOBAL[[#This Row],[AWAL]]</f>
        <v>15</v>
      </c>
      <c r="G574" s="31"/>
      <c r="H574" s="31"/>
      <c r="I574" s="31" t="str">
        <f>IF(GLOBAL[[#This Row],[/MASUK]]="","",SUMIF(Table6[NB BM_C_QTY+F],GLOBAL[POINTER],Table6[C]))</f>
        <v/>
      </c>
      <c r="J574" s="102">
        <f>IF(GLOBAL[[#This Row],[//KELUAR]]="",0,-1*SUMIF(Table5[CONCAT],GLOBAL[POINTER],Table5[3]))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>SUM(F574,L574)</f>
        <v>15</v>
      </c>
      <c r="N574" s="31"/>
      <c r="O574" s="31"/>
      <c r="P574" s="32">
        <f ca="1">SUM(INDIRECT(GLOBAL_VAR[TABLENAME]&amp;"[@a"&amp;$1:$1-1&amp;"]"),INDIRECT(GLOBAL_VAR[TABLENAME]&amp;"[@c"&amp;$1:$1-1&amp;"]"))</f>
        <v>15</v>
      </c>
      <c r="Q574" s="33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15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15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15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574" s="31" t="str">
        <f>_xlfn.IFNA(MATCH(GLOBAL[[#This Row],[POINTER]],Table6[NB BM_C_QTY+F],0),"")</f>
        <v/>
      </c>
      <c r="AC574" t="str">
        <f>_xlfn.IFNA(MATCH(GLOBAL[[#This Row],[POINTER]],Table5[CONCAT],0),"")</f>
        <v/>
      </c>
    </row>
    <row r="575" spans="1:29">
      <c r="A575" s="31" t="str">
        <f ca="1">IF(GLOBAL[[#This Row],[TT]]&lt;1,"",ROW()-2)</f>
        <v/>
      </c>
      <c r="B575" s="33" t="s">
        <v>483</v>
      </c>
      <c r="C575" s="31">
        <v>0</v>
      </c>
      <c r="D575" s="31" t="s">
        <v>484</v>
      </c>
      <c r="E575" s="31">
        <f ca="1">IF(GLOBAL[[#This Row],[b12]]="",GLOBAL[[#This Row],[a6]],GLOBAL[[#This Row],[b12]])</f>
        <v>0</v>
      </c>
      <c r="F575" s="32">
        <f>GLOBAL[[#This Row],[AWAL]]</f>
        <v>0</v>
      </c>
      <c r="G575" s="31"/>
      <c r="H575" s="31"/>
      <c r="I575" s="31" t="str">
        <f>IF(GLOBAL[[#This Row],[/MASUK]]="","",SUMIF(Table6[NB BM_C_QTY+F],GLOBAL[POINTER],Table6[C]))</f>
        <v/>
      </c>
      <c r="J575" s="102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>SUM(F575,L575)</f>
        <v>0</v>
      </c>
      <c r="N575" s="31"/>
      <c r="O575" s="31"/>
      <c r="P575" s="32">
        <f ca="1">SUM(INDIRECT(GLOBAL_VAR[TABLENAME]&amp;"[@a"&amp;$1:$1-1&amp;"]"),INDIRECT(GLOBAL_VAR[TABLENAME]&amp;"[@c"&amp;$1:$1-1&amp;"]"))</f>
        <v>0</v>
      </c>
      <c r="Q575" s="33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0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0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0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29">
      <c r="A576" s="31">
        <f ca="1">IF(GLOBAL[[#This Row],[TT]]&lt;1,"",ROW()-2)</f>
        <v>574</v>
      </c>
      <c r="B576" s="33" t="s">
        <v>4589</v>
      </c>
      <c r="C576" s="31">
        <v>6</v>
      </c>
      <c r="D576" s="31" t="s">
        <v>484</v>
      </c>
      <c r="E576" s="31">
        <f ca="1">IF(GLOBAL[[#This Row],[b12]]="",GLOBAL[[#This Row],[a6]],GLOBAL[[#This Row],[b12]])</f>
        <v>6</v>
      </c>
      <c r="F576" s="32">
        <f>GLOBAL[[#This Row],[AWAL]]</f>
        <v>6</v>
      </c>
      <c r="G576" s="31"/>
      <c r="H576" s="31"/>
      <c r="I576" s="31" t="str">
        <f>IF(GLOBAL[[#This Row],[/MASUK]]="","",SUMIF(Table6[NB BM_C_QTY+F],GLOBAL[POINTER],Table6[C]))</f>
        <v/>
      </c>
      <c r="J576" s="102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>SUM(F576,L576)</f>
        <v>6</v>
      </c>
      <c r="N576" s="31"/>
      <c r="O576" s="31"/>
      <c r="P576" s="32">
        <f ca="1">SUM(INDIRECT(GLOBAL_VAR[TABLENAME]&amp;"[@a"&amp;$1:$1-1&amp;"]"),INDIRECT(GLOBAL_VAR[TABLENAME]&amp;"[@c"&amp;$1:$1-1&amp;"]"))</f>
        <v>6</v>
      </c>
      <c r="Q576" s="33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6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6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6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29">
      <c r="A577" s="31">
        <f ca="1">IF(GLOBAL[[#This Row],[TT]]&lt;1,"",ROW()-2)</f>
        <v>575</v>
      </c>
      <c r="B577" s="33" t="s">
        <v>4590</v>
      </c>
      <c r="C577" s="31">
        <v>1</v>
      </c>
      <c r="D577" s="31" t="s">
        <v>484</v>
      </c>
      <c r="E577" s="31">
        <f ca="1">IF(GLOBAL[[#This Row],[b12]]="",GLOBAL[[#This Row],[a6]],GLOBAL[[#This Row],[b12]])</f>
        <v>1</v>
      </c>
      <c r="F577" s="32">
        <f>GLOBAL[[#This Row],[AWAL]]</f>
        <v>1</v>
      </c>
      <c r="G577" s="31"/>
      <c r="H577" s="31"/>
      <c r="I577" s="31" t="str">
        <f>IF(GLOBAL[[#This Row],[/MASUK]]="","",SUMIF(Table6[NB BM_C_QTY+F],GLOBAL[POINTER],Table6[C]))</f>
        <v/>
      </c>
      <c r="J577" s="102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>SUM(F577,L577)</f>
        <v>1</v>
      </c>
      <c r="N577" s="31"/>
      <c r="O577" s="31"/>
      <c r="P577" s="32">
        <f ca="1">SUM(INDIRECT(GLOBAL_VAR[TABLENAME]&amp;"[@a"&amp;$1:$1-1&amp;"]"),INDIRECT(GLOBAL_VAR[TABLENAME]&amp;"[@c"&amp;$1:$1-1&amp;"]"))</f>
        <v>1</v>
      </c>
      <c r="Q577" s="33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1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1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1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29">
      <c r="A578" s="31">
        <f ca="1">IF(GLOBAL[[#This Row],[TT]]&lt;1,"",ROW()-2)</f>
        <v>576</v>
      </c>
      <c r="B578" s="33" t="s">
        <v>4591</v>
      </c>
      <c r="C578" s="31">
        <v>40</v>
      </c>
      <c r="D578" s="31" t="s">
        <v>484</v>
      </c>
      <c r="E578" s="31">
        <f ca="1">IF(GLOBAL[[#This Row],[b12]]="",GLOBAL[[#This Row],[a6]],GLOBAL[[#This Row],[b12]])</f>
        <v>40</v>
      </c>
      <c r="F578" s="32">
        <f>GLOBAL[[#This Row],[AWAL]]</f>
        <v>40</v>
      </c>
      <c r="G578" s="31"/>
      <c r="H578" s="31"/>
      <c r="I578" s="31" t="str">
        <f>IF(GLOBAL[[#This Row],[/MASUK]]="","",SUMIF(Table6[NB BM_C_QTY+F],GLOBAL[POINTER],Table6[C]))</f>
        <v/>
      </c>
      <c r="J578" s="102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>SUM(F578,L578)</f>
        <v>40</v>
      </c>
      <c r="N578" s="31"/>
      <c r="O578" s="31"/>
      <c r="P578" s="32">
        <f ca="1">SUM(INDIRECT(GLOBAL_VAR[TABLENAME]&amp;"[@a"&amp;$1:$1-1&amp;"]"),INDIRECT(GLOBAL_VAR[TABLENAME]&amp;"[@c"&amp;$1:$1-1&amp;"]"))</f>
        <v>40</v>
      </c>
      <c r="Q578" s="33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40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40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40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29">
      <c r="A579" s="39">
        <f ca="1">IF(GLOBAL[[#This Row],[TT]]&lt;1,"",ROW()-2)</f>
        <v>577</v>
      </c>
      <c r="B579" s="33" t="s">
        <v>4592</v>
      </c>
      <c r="C579" s="31">
        <v>28</v>
      </c>
      <c r="D579" s="31" t="s">
        <v>484</v>
      </c>
      <c r="E579" s="39">
        <f ca="1">IF(GLOBAL[[#This Row],[b12]]="",GLOBAL[[#This Row],[a6]],GLOBAL[[#This Row],[b12]])</f>
        <v>28</v>
      </c>
      <c r="F579" s="40">
        <f>GLOBAL[[#This Row],[AWAL]]</f>
        <v>28</v>
      </c>
      <c r="G579" s="31"/>
      <c r="H579" s="31"/>
      <c r="I579" s="31" t="str">
        <f>IF(GLOBAL[[#This Row],[/MASUK]]="","",SUMIF(Table6[NB BM_C_QTY+F],GLOBAL[POINTER],Table6[C]))</f>
        <v/>
      </c>
      <c r="J579" s="102">
        <f>IF(GLOBAL[[#This Row],[//KELUAR]]="",0,-1*SUMIF(Table5[CONCAT],GLOBAL[POINTER],Table5[3]))</f>
        <v>0</v>
      </c>
      <c r="K579" s="39" t="str">
        <f>IF(GLOBAL[[#This Row],[b1]]="","",GLOBAL[[#This Row],[b1]]-GLOBAL[[#This Row],[a1]]-GLOBAL[[#This Row],[bkeluar1]])</f>
        <v/>
      </c>
      <c r="L579" s="39">
        <f>SUM(GLOBAL[[#This Row],[bmasuk1]:[c1]])</f>
        <v>0</v>
      </c>
      <c r="M579" s="40">
        <f>SUM(F579,L579)</f>
        <v>28</v>
      </c>
      <c r="N579" s="31"/>
      <c r="O579" s="39"/>
      <c r="P579" s="40">
        <f ca="1">SUM(INDIRECT(GLOBAL_VAR[TABLENAME]&amp;"[@a"&amp;$1:$1-1&amp;"]"),INDIRECT(GLOBAL_VAR[TABLENAME]&amp;"[@c"&amp;$1:$1-1&amp;"]"))</f>
        <v>28</v>
      </c>
      <c r="Q579" s="33"/>
      <c r="R579" s="41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28</v>
      </c>
      <c r="T579" s="33"/>
      <c r="U579" s="41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28</v>
      </c>
      <c r="W579" s="31"/>
      <c r="X579" s="39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28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579" s="39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29">
      <c r="A580" s="31" t="str">
        <f ca="1">IF(GLOBAL[[#This Row],[TT]]&lt;1,"",ROW()-2)</f>
        <v/>
      </c>
      <c r="B580" s="33" t="s">
        <v>485</v>
      </c>
      <c r="C580" s="31">
        <v>0</v>
      </c>
      <c r="D580" s="31" t="s">
        <v>484</v>
      </c>
      <c r="E580" s="31">
        <f ca="1">IF(GLOBAL[[#This Row],[b12]]="",GLOBAL[[#This Row],[a6]],GLOBAL[[#This Row],[b12]])</f>
        <v>0</v>
      </c>
      <c r="F580" s="32">
        <f>GLOBAL[[#This Row],[AWAL]]</f>
        <v>0</v>
      </c>
      <c r="G580" s="31"/>
      <c r="H580" s="31"/>
      <c r="I580" s="31" t="str">
        <f>IF(GLOBAL[[#This Row],[/MASUK]]="","",SUMIF(Table6[NB BM_C_QTY+F],GLOBAL[POINTER],Table6[C]))</f>
        <v/>
      </c>
      <c r="J580" s="102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>SUM(F580,L580)</f>
        <v>0</v>
      </c>
      <c r="N580" s="31"/>
      <c r="O580" s="31"/>
      <c r="P580" s="32">
        <f ca="1">SUM(INDIRECT(GLOBAL_VAR[TABLENAME]&amp;"[@a"&amp;$1:$1-1&amp;"]"),INDIRECT(GLOBAL_VAR[TABLENAME]&amp;"[@c"&amp;$1:$1-1&amp;"]"))</f>
        <v>0</v>
      </c>
      <c r="Q580" s="33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0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0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0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29">
      <c r="A581" s="31">
        <f ca="1">IF(GLOBAL[[#This Row],[TT]]&lt;1,"",ROW()-2)</f>
        <v>579</v>
      </c>
      <c r="B581" s="33" t="s">
        <v>486</v>
      </c>
      <c r="C581" s="31">
        <v>10</v>
      </c>
      <c r="D581" s="31" t="s">
        <v>484</v>
      </c>
      <c r="E581" s="31">
        <f ca="1">IF(GLOBAL[[#This Row],[b12]]="",GLOBAL[[#This Row],[a6]],GLOBAL[[#This Row],[b12]])</f>
        <v>10</v>
      </c>
      <c r="F581" s="32">
        <f>GLOBAL[[#This Row],[AWAL]]</f>
        <v>10</v>
      </c>
      <c r="G581" s="31"/>
      <c r="H581" s="31"/>
      <c r="I581" s="31" t="str">
        <f>IF(GLOBAL[[#This Row],[/MASUK]]="","",SUMIF(Table6[NB BM_C_QTY+F],GLOBAL[POINTER],Table6[C]))</f>
        <v/>
      </c>
      <c r="J581" s="102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>SUM(F581,L581)</f>
        <v>10</v>
      </c>
      <c r="N581" s="31"/>
      <c r="O581" s="31"/>
      <c r="P581" s="32">
        <f ca="1">SUM(INDIRECT(GLOBAL_VAR[TABLENAME]&amp;"[@a"&amp;$1:$1-1&amp;"]"),INDIRECT(GLOBAL_VAR[TABLENAME]&amp;"[@c"&amp;$1:$1-1&amp;"]"))</f>
        <v>10</v>
      </c>
      <c r="Q581" s="33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10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10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10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29">
      <c r="A582" s="31">
        <f ca="1">IF(GLOBAL[[#This Row],[TT]]&lt;1,"",ROW()-2)</f>
        <v>580</v>
      </c>
      <c r="B582" s="33" t="s">
        <v>487</v>
      </c>
      <c r="C582" s="31">
        <v>15</v>
      </c>
      <c r="D582" s="31" t="s">
        <v>484</v>
      </c>
      <c r="E582" s="31">
        <f ca="1">IF(GLOBAL[[#This Row],[b12]]="",GLOBAL[[#This Row],[a6]],GLOBAL[[#This Row],[b12]])</f>
        <v>15</v>
      </c>
      <c r="F582" s="32">
        <f>GLOBAL[[#This Row],[AWAL]]</f>
        <v>15</v>
      </c>
      <c r="G582" s="31"/>
      <c r="H582" s="31"/>
      <c r="I582" s="31" t="str">
        <f>IF(GLOBAL[[#This Row],[/MASUK]]="","",SUMIF(Table6[NB BM_C_QTY+F],GLOBAL[POINTER],Table6[C]))</f>
        <v/>
      </c>
      <c r="J582" s="102">
        <f>IF(GLOBAL[[#This Row],[//KELUAR]]="",0,-1*SUMIF(Table5[CONCAT],GLOBAL[POINTER],Table5[3]))</f>
        <v>0</v>
      </c>
      <c r="K582" s="31" t="str">
        <f>IF(GLOBAL[[#This Row],[b1]]="","",GLOBAL[[#This Row],[b1]]-GLOBAL[[#This Row],[a1]]-GLOBAL[[#This Row],[bkeluar1]])</f>
        <v/>
      </c>
      <c r="L582" s="31">
        <f>SUM(GLOBAL[[#This Row],[bmasuk1]:[c1]])</f>
        <v>0</v>
      </c>
      <c r="M582" s="32">
        <f>SUM(F582,L582)</f>
        <v>15</v>
      </c>
      <c r="N582" s="31"/>
      <c r="O582" s="31"/>
      <c r="P582" s="32">
        <f ca="1">SUM(INDIRECT(GLOBAL_VAR[TABLENAME]&amp;"[@a"&amp;$1:$1-1&amp;"]"),INDIRECT(GLOBAL_VAR[TABLENAME]&amp;"[@c"&amp;$1:$1-1&amp;"]"))</f>
        <v>15</v>
      </c>
      <c r="Q582" s="33"/>
      <c r="R582" s="33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15</v>
      </c>
      <c r="T582" s="33"/>
      <c r="U582" s="33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15</v>
      </c>
      <c r="W582" s="31"/>
      <c r="X582" s="31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15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582" s="31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29">
      <c r="A583" s="31">
        <f ca="1">IF(GLOBAL[[#This Row],[TT]]&lt;1,"",ROW()-2)</f>
        <v>581</v>
      </c>
      <c r="B583" s="33" t="s">
        <v>4593</v>
      </c>
      <c r="C583" s="31">
        <v>35</v>
      </c>
      <c r="D583" s="31" t="s">
        <v>484</v>
      </c>
      <c r="E583" s="31">
        <f ca="1">IF(GLOBAL[[#This Row],[b12]]="",GLOBAL[[#This Row],[a6]],GLOBAL[[#This Row],[b12]])</f>
        <v>35</v>
      </c>
      <c r="F583" s="32">
        <f>GLOBAL[[#This Row],[AWAL]]</f>
        <v>35</v>
      </c>
      <c r="G583" s="31"/>
      <c r="H583" s="31"/>
      <c r="I583" s="31" t="str">
        <f>IF(GLOBAL[[#This Row],[/MASUK]]="","",SUMIF(Table6[NB BM_C_QTY+F],GLOBAL[POINTER],Table6[C]))</f>
        <v/>
      </c>
      <c r="J583" s="102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>SUM(F583,L583)</f>
        <v>35</v>
      </c>
      <c r="N583" s="31"/>
      <c r="O583" s="31"/>
      <c r="P583" s="32">
        <f ca="1">SUM(INDIRECT(GLOBAL_VAR[TABLENAME]&amp;"[@a"&amp;$1:$1-1&amp;"]"),INDIRECT(GLOBAL_VAR[TABLENAME]&amp;"[@c"&amp;$1:$1-1&amp;"]"))</f>
        <v>35</v>
      </c>
      <c r="Q583" s="33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35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35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35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29">
      <c r="A584" s="31">
        <f ca="1">IF(GLOBAL[[#This Row],[TT]]&lt;1,"",ROW()-2)</f>
        <v>582</v>
      </c>
      <c r="B584" s="33" t="s">
        <v>488</v>
      </c>
      <c r="C584" s="31">
        <v>2</v>
      </c>
      <c r="D584" s="31" t="s">
        <v>168</v>
      </c>
      <c r="E584" s="31">
        <f ca="1">IF(GLOBAL[[#This Row],[b12]]="",GLOBAL[[#This Row],[a6]],GLOBAL[[#This Row],[b12]])</f>
        <v>2</v>
      </c>
      <c r="F584" s="32">
        <f>GLOBAL[[#This Row],[AWAL]]</f>
        <v>2</v>
      </c>
      <c r="G584" s="31"/>
      <c r="H584" s="31"/>
      <c r="I584" s="31" t="str">
        <f>IF(GLOBAL[[#This Row],[/MASUK]]="","",SUMIF(Table6[NB BM_C_QTY+F],GLOBAL[POINTER],Table6[C]))</f>
        <v/>
      </c>
      <c r="J584" s="102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>SUM(F584,L584)</f>
        <v>2</v>
      </c>
      <c r="N584" s="31"/>
      <c r="O584" s="31"/>
      <c r="P584" s="32">
        <f ca="1">SUM(INDIRECT(GLOBAL_VAR[TABLENAME]&amp;"[@a"&amp;$1:$1-1&amp;"]"),INDIRECT(GLOBAL_VAR[TABLENAME]&amp;"[@c"&amp;$1:$1-1&amp;"]"))</f>
        <v>2</v>
      </c>
      <c r="Q584" s="33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2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2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2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29">
      <c r="A585" s="31">
        <f ca="1">IF(GLOBAL[[#This Row],[TT]]&lt;1,"",ROW()-2)</f>
        <v>583</v>
      </c>
      <c r="B585" s="33" t="s">
        <v>4594</v>
      </c>
      <c r="C585" s="31">
        <v>20</v>
      </c>
      <c r="D585" s="31" t="s">
        <v>7</v>
      </c>
      <c r="E585" s="31">
        <f ca="1">IF(GLOBAL[[#This Row],[b12]]="",GLOBAL[[#This Row],[a6]],GLOBAL[[#This Row],[b12]])</f>
        <v>20</v>
      </c>
      <c r="F585" s="32">
        <f>GLOBAL[[#This Row],[AWAL]]</f>
        <v>20</v>
      </c>
      <c r="G585" s="31"/>
      <c r="H585" s="31"/>
      <c r="I585" s="31" t="str">
        <f>IF(GLOBAL[[#This Row],[/MASUK]]="","",SUMIF(Table6[NB BM_C_QTY+F],GLOBAL[POINTER],Table6[C]))</f>
        <v/>
      </c>
      <c r="J585" s="102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>SUM(F585,L585)</f>
        <v>20</v>
      </c>
      <c r="N585" s="31"/>
      <c r="O585" s="31"/>
      <c r="P585" s="32">
        <f ca="1">SUM(INDIRECT(GLOBAL_VAR[TABLENAME]&amp;"[@a"&amp;$1:$1-1&amp;"]"),INDIRECT(GLOBAL_VAR[TABLENAME]&amp;"[@c"&amp;$1:$1-1&amp;"]"))</f>
        <v>20</v>
      </c>
      <c r="Q585" s="33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20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20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20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29">
      <c r="A586" s="31">
        <f ca="1">IF(GLOBAL[[#This Row],[TT]]&lt;1,"",ROW()-2)</f>
        <v>584</v>
      </c>
      <c r="B586" s="33" t="s">
        <v>4595</v>
      </c>
      <c r="C586" s="31">
        <v>20</v>
      </c>
      <c r="D586" s="31" t="s">
        <v>7</v>
      </c>
      <c r="E586" s="31">
        <f ca="1">IF(GLOBAL[[#This Row],[b12]]="",GLOBAL[[#This Row],[a6]],GLOBAL[[#This Row],[b12]])</f>
        <v>20</v>
      </c>
      <c r="F586" s="32">
        <f>GLOBAL[[#This Row],[AWAL]]</f>
        <v>20</v>
      </c>
      <c r="G586" s="31"/>
      <c r="H586" s="31"/>
      <c r="I586" s="31" t="str">
        <f>IF(GLOBAL[[#This Row],[/MASUK]]="","",SUMIF(Table6[NB BM_C_QTY+F],GLOBAL[POINTER],Table6[C]))</f>
        <v/>
      </c>
      <c r="J586" s="102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>SUM(F586,L586)</f>
        <v>20</v>
      </c>
      <c r="N586" s="31"/>
      <c r="O586" s="31"/>
      <c r="P586" s="32">
        <f ca="1">SUM(INDIRECT(GLOBAL_VAR[TABLENAME]&amp;"[@a"&amp;$1:$1-1&amp;"]"),INDIRECT(GLOBAL_VAR[TABLENAME]&amp;"[@c"&amp;$1:$1-1&amp;"]"))</f>
        <v>20</v>
      </c>
      <c r="Q586" s="33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20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20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20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29">
      <c r="A587" s="31">
        <f ca="1">IF(GLOBAL[[#This Row],[TT]]&lt;1,"",ROW()-2)</f>
        <v>585</v>
      </c>
      <c r="B587" s="33" t="s">
        <v>4596</v>
      </c>
      <c r="C587" s="31">
        <v>15</v>
      </c>
      <c r="D587" s="31" t="s">
        <v>7</v>
      </c>
      <c r="E587" s="31">
        <f ca="1">IF(GLOBAL[[#This Row],[b12]]="",GLOBAL[[#This Row],[a6]],GLOBAL[[#This Row],[b12]])</f>
        <v>15</v>
      </c>
      <c r="F587" s="32">
        <f>GLOBAL[[#This Row],[AWAL]]</f>
        <v>15</v>
      </c>
      <c r="G587" s="31"/>
      <c r="H587" s="31"/>
      <c r="I587" s="31" t="str">
        <f>IF(GLOBAL[[#This Row],[/MASUK]]="","",SUMIF(Table6[NB BM_C_QTY+F],GLOBAL[POINTER],Table6[C]))</f>
        <v/>
      </c>
      <c r="J587" s="102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>SUM(F587,L587)</f>
        <v>15</v>
      </c>
      <c r="N587" s="31"/>
      <c r="O587" s="31"/>
      <c r="P587" s="32">
        <f ca="1">SUM(INDIRECT(GLOBAL_VAR[TABLENAME]&amp;"[@a"&amp;$1:$1-1&amp;"]"),INDIRECT(GLOBAL_VAR[TABLENAME]&amp;"[@c"&amp;$1:$1-1&amp;"]"))</f>
        <v>15</v>
      </c>
      <c r="Q587" s="33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15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15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15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29">
      <c r="A588" s="31">
        <f ca="1">IF(GLOBAL[[#This Row],[TT]]&lt;1,"",ROW()-2)</f>
        <v>586</v>
      </c>
      <c r="B588" s="33" t="s">
        <v>489</v>
      </c>
      <c r="C588" s="31">
        <v>1</v>
      </c>
      <c r="D588" s="31" t="s">
        <v>7</v>
      </c>
      <c r="E588" s="31">
        <f ca="1">IF(GLOBAL[[#This Row],[b12]]="",GLOBAL[[#This Row],[a6]],GLOBAL[[#This Row],[b12]])</f>
        <v>1</v>
      </c>
      <c r="F588" s="32">
        <f>GLOBAL[[#This Row],[AWAL]]</f>
        <v>1</v>
      </c>
      <c r="G588" s="31"/>
      <c r="H588" s="31"/>
      <c r="I588" s="31" t="str">
        <f>IF(GLOBAL[[#This Row],[/MASUK]]="","",SUMIF(Table6[NB BM_C_QTY+F],GLOBAL[POINTER],Table6[C]))</f>
        <v/>
      </c>
      <c r="J588" s="102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>SUM(F588,L588)</f>
        <v>1</v>
      </c>
      <c r="N588" s="31"/>
      <c r="O588" s="31"/>
      <c r="P588" s="32">
        <f ca="1">SUM(INDIRECT(GLOBAL_VAR[TABLENAME]&amp;"[@a"&amp;$1:$1-1&amp;"]"),INDIRECT(GLOBAL_VAR[TABLENAME]&amp;"[@c"&amp;$1:$1-1&amp;"]"))</f>
        <v>1</v>
      </c>
      <c r="Q588" s="33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1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1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1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29">
      <c r="A589" s="31">
        <f ca="1">IF(GLOBAL[[#This Row],[TT]]&lt;1,"",ROW()-2)</f>
        <v>587</v>
      </c>
      <c r="B589" s="33" t="s">
        <v>490</v>
      </c>
      <c r="C589" s="31">
        <v>6</v>
      </c>
      <c r="D589" s="31" t="s">
        <v>7</v>
      </c>
      <c r="E589" s="31">
        <f ca="1">IF(GLOBAL[[#This Row],[b12]]="",GLOBAL[[#This Row],[a6]],GLOBAL[[#This Row],[b12]])</f>
        <v>6</v>
      </c>
      <c r="F589" s="32">
        <f>GLOBAL[[#This Row],[AWAL]]</f>
        <v>6</v>
      </c>
      <c r="G589" s="31"/>
      <c r="H589" s="31"/>
      <c r="I589" s="31" t="str">
        <f>IF(GLOBAL[[#This Row],[/MASUK]]="","",SUMIF(Table6[NB BM_C_QTY+F],GLOBAL[POINTER],Table6[C]))</f>
        <v/>
      </c>
      <c r="J589" s="102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>SUM(F589,L589)</f>
        <v>6</v>
      </c>
      <c r="N589" s="31"/>
      <c r="O589" s="31"/>
      <c r="P589" s="32">
        <f ca="1">SUM(INDIRECT(GLOBAL_VAR[TABLENAME]&amp;"[@a"&amp;$1:$1-1&amp;"]"),INDIRECT(GLOBAL_VAR[TABLENAME]&amp;"[@c"&amp;$1:$1-1&amp;"]"))</f>
        <v>6</v>
      </c>
      <c r="Q589" s="33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6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6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6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29">
      <c r="A590" s="31">
        <f ca="1">IF(GLOBAL[[#This Row],[TT]]&lt;1,"",ROW()-2)</f>
        <v>588</v>
      </c>
      <c r="B590" s="33" t="s">
        <v>491</v>
      </c>
      <c r="C590" s="31">
        <v>1</v>
      </c>
      <c r="D590" s="31" t="s">
        <v>40</v>
      </c>
      <c r="E590" s="31">
        <f ca="1">IF(GLOBAL[[#This Row],[b12]]="",GLOBAL[[#This Row],[a6]],GLOBAL[[#This Row],[b12]])</f>
        <v>1</v>
      </c>
      <c r="F590" s="32">
        <f>GLOBAL[[#This Row],[AWAL]]</f>
        <v>1</v>
      </c>
      <c r="G590" s="31"/>
      <c r="H590" s="31"/>
      <c r="I590" s="31" t="str">
        <f>IF(GLOBAL[[#This Row],[/MASUK]]="","",SUMIF(Table6[NB BM_C_QTY+F],GLOBAL[POINTER],Table6[C]))</f>
        <v/>
      </c>
      <c r="J590" s="102">
        <f>IF(GLOBAL[[#This Row],[//KELUAR]]="",0,-1*SUMIF(Table5[CONCAT],GLOBAL[POINTER],Table5[3]))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>SUM(F590,L590)</f>
        <v>1</v>
      </c>
      <c r="N590" s="31"/>
      <c r="O590" s="31"/>
      <c r="P590" s="32">
        <f ca="1">SUM(INDIRECT(GLOBAL_VAR[TABLENAME]&amp;"[@a"&amp;$1:$1-1&amp;"]"),INDIRECT(GLOBAL_VAR[TABLENAME]&amp;"[@c"&amp;$1:$1-1&amp;"]"))</f>
        <v>1</v>
      </c>
      <c r="Q590" s="33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1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1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1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590" s="31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29">
      <c r="A591" s="31">
        <f ca="1">IF(GLOBAL[[#This Row],[TT]]&lt;1,"",ROW()-2)</f>
        <v>589</v>
      </c>
      <c r="B591" s="33" t="s">
        <v>4597</v>
      </c>
      <c r="C591" s="31">
        <v>7</v>
      </c>
      <c r="D591" s="31" t="s">
        <v>7</v>
      </c>
      <c r="E591" s="31">
        <f ca="1">IF(GLOBAL[[#This Row],[b12]]="",GLOBAL[[#This Row],[a6]],GLOBAL[[#This Row],[b12]])</f>
        <v>7</v>
      </c>
      <c r="F591" s="32">
        <f>GLOBAL[[#This Row],[AWAL]]</f>
        <v>7</v>
      </c>
      <c r="G591" s="31"/>
      <c r="H591" s="31"/>
      <c r="I591" s="31" t="str">
        <f>IF(GLOBAL[[#This Row],[/MASUK]]="","",SUMIF(Table6[NB BM_C_QTY+F],GLOBAL[POINTER],Table6[C]))</f>
        <v/>
      </c>
      <c r="J591" s="102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>SUM(F591,L591)</f>
        <v>7</v>
      </c>
      <c r="N591" s="31"/>
      <c r="O591" s="31"/>
      <c r="P591" s="32">
        <f ca="1">SUM(INDIRECT(GLOBAL_VAR[TABLENAME]&amp;"[@a"&amp;$1:$1-1&amp;"]"),INDIRECT(GLOBAL_VAR[TABLENAME]&amp;"[@c"&amp;$1:$1-1&amp;"]"))</f>
        <v>7</v>
      </c>
      <c r="Q591" s="33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7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7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7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</row>
    <row r="592" spans="1:29">
      <c r="A592" s="31">
        <f ca="1">IF(GLOBAL[[#This Row],[TT]]&lt;1,"",ROW()-2)</f>
        <v>590</v>
      </c>
      <c r="B592" s="33" t="s">
        <v>492</v>
      </c>
      <c r="C592" s="31">
        <v>3</v>
      </c>
      <c r="D592" s="31" t="s">
        <v>7</v>
      </c>
      <c r="E592" s="31">
        <f ca="1">IF(GLOBAL[[#This Row],[b12]]="",GLOBAL[[#This Row],[a6]],GLOBAL[[#This Row],[b12]])</f>
        <v>3</v>
      </c>
      <c r="F592" s="32">
        <f>GLOBAL[[#This Row],[AWAL]]</f>
        <v>3</v>
      </c>
      <c r="G592" s="31"/>
      <c r="H592" s="31"/>
      <c r="I592" s="31" t="str">
        <f>IF(GLOBAL[[#This Row],[/MASUK]]="","",SUMIF(Table6[NB BM_C_QTY+F],GLOBAL[POINTER],Table6[C]))</f>
        <v/>
      </c>
      <c r="J592" s="102">
        <f>IF(GLOBAL[[#This Row],[//KELUAR]]="",0,-1*SUMIF(Table5[CONCAT],GLOBAL[POINTER],Table5[3]))</f>
        <v>0</v>
      </c>
      <c r="K592" s="31" t="str">
        <f>IF(GLOBAL[[#This Row],[b1]]="","",GLOBAL[[#This Row],[b1]]-GLOBAL[[#This Row],[a1]]-GLOBAL[[#This Row],[bkeluar1]])</f>
        <v/>
      </c>
      <c r="L592" s="31">
        <f>SUM(GLOBAL[[#This Row],[bmasuk1]:[c1]])</f>
        <v>0</v>
      </c>
      <c r="M592" s="32">
        <f>SUM(F592,L592)</f>
        <v>3</v>
      </c>
      <c r="N592" s="31"/>
      <c r="O592" s="31"/>
      <c r="P592" s="32">
        <f ca="1">SUM(INDIRECT(GLOBAL_VAR[TABLENAME]&amp;"[@a"&amp;$1:$1-1&amp;"]"),INDIRECT(GLOBAL_VAR[TABLENAME]&amp;"[@c"&amp;$1:$1-1&amp;"]"))</f>
        <v>3</v>
      </c>
      <c r="Q592" s="33"/>
      <c r="R592" s="33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3</v>
      </c>
      <c r="T592" s="33"/>
      <c r="U592" s="33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3</v>
      </c>
      <c r="W592" s="31"/>
      <c r="X592" s="31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3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592" s="31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29">
      <c r="A593" s="31">
        <f ca="1">IF(GLOBAL[[#This Row],[TT]]&lt;1,"",ROW()-2)</f>
        <v>591</v>
      </c>
      <c r="B593" s="33" t="s">
        <v>493</v>
      </c>
      <c r="C593" s="31">
        <v>2</v>
      </c>
      <c r="D593" s="31" t="s">
        <v>7</v>
      </c>
      <c r="E593" s="31">
        <f ca="1">IF(GLOBAL[[#This Row],[b12]]="",GLOBAL[[#This Row],[a6]],GLOBAL[[#This Row],[b12]])</f>
        <v>2</v>
      </c>
      <c r="F593" s="32">
        <f>GLOBAL[[#This Row],[AWAL]]</f>
        <v>2</v>
      </c>
      <c r="G593" s="31"/>
      <c r="H593" s="31"/>
      <c r="I593" s="31" t="str">
        <f>IF(GLOBAL[[#This Row],[/MASUK]]="","",SUMIF(Table6[NB BM_C_QTY+F],GLOBAL[POINTER],Table6[C]))</f>
        <v/>
      </c>
      <c r="J593" s="102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>SUM(F593,L593)</f>
        <v>2</v>
      </c>
      <c r="N593" s="31"/>
      <c r="O593" s="31"/>
      <c r="P593" s="32">
        <f ca="1">SUM(INDIRECT(GLOBAL_VAR[TABLENAME]&amp;"[@a"&amp;$1:$1-1&amp;"]"),INDIRECT(GLOBAL_VAR[TABLENAME]&amp;"[@c"&amp;$1:$1-1&amp;"]"))</f>
        <v>2</v>
      </c>
      <c r="Q593" s="33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2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2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2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29">
      <c r="A594" s="31" t="str">
        <f ca="1">IF(GLOBAL[[#This Row],[TT]]&lt;1,"",ROW()-2)</f>
        <v/>
      </c>
      <c r="B594" s="33" t="s">
        <v>4333</v>
      </c>
      <c r="C594" s="31">
        <v>0</v>
      </c>
      <c r="D594" s="31" t="s">
        <v>2108</v>
      </c>
      <c r="E594" s="31">
        <f ca="1">IF(GLOBAL[[#This Row],[b12]]="",GLOBAL[[#This Row],[a6]],GLOBAL[[#This Row],[b12]])</f>
        <v>0</v>
      </c>
      <c r="F594" s="32">
        <f>GLOBAL[[#This Row],[AWAL]]</f>
        <v>0</v>
      </c>
      <c r="G594" s="31"/>
      <c r="H594" s="31"/>
      <c r="I594" s="31" t="str">
        <f>IF(GLOBAL[[#This Row],[/MASUK]]="","",SUMIF(Table6[NB BM_C_QTY+F],GLOBAL[POINTER],Table6[C]))</f>
        <v/>
      </c>
      <c r="J594" s="102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>SUM(F594,L594)</f>
        <v>0</v>
      </c>
      <c r="N594" s="31"/>
      <c r="O594" s="31"/>
      <c r="P594" s="32">
        <f ca="1">SUM(INDIRECT(GLOBAL_VAR[TABLENAME]&amp;"[@a"&amp;$1:$1-1&amp;"]"),INDIRECT(GLOBAL_VAR[TABLENAME]&amp;"[@c"&amp;$1:$1-1&amp;"]"))</f>
        <v>0</v>
      </c>
      <c r="Q594" s="33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0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0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0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bp9082gantungangading144lsnuntana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29">
      <c r="A595" s="31" t="str">
        <f ca="1">IF(GLOBAL[[#This Row],[TT]]&lt;1,"",ROW()-2)</f>
        <v/>
      </c>
      <c r="B595" s="33" t="s">
        <v>4334</v>
      </c>
      <c r="C595" s="31">
        <v>0</v>
      </c>
      <c r="D595" s="31" t="s">
        <v>2108</v>
      </c>
      <c r="E595" s="31">
        <f ca="1">IF(GLOBAL[[#This Row],[b12]]="",GLOBAL[[#This Row],[a6]],GLOBAL[[#This Row],[b12]])</f>
        <v>0</v>
      </c>
      <c r="F595" s="32">
        <f>GLOBAL[[#This Row],[AWAL]]</f>
        <v>0</v>
      </c>
      <c r="G595" s="31"/>
      <c r="H595" s="31"/>
      <c r="I595" s="31" t="str">
        <f>IF(GLOBAL[[#This Row],[/MASUK]]="","",SUMIF(Table6[NB BM_C_QTY+F],GLOBAL[POINTER],Table6[C]))</f>
        <v/>
      </c>
      <c r="J595" s="102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>SUM(F595,L595)</f>
        <v>0</v>
      </c>
      <c r="N595" s="31"/>
      <c r="O595" s="31"/>
      <c r="P595" s="32">
        <f ca="1">SUM(INDIRECT(GLOBAL_VAR[TABLENAME]&amp;"[@a"&amp;$1:$1-1&amp;"]"),INDIRECT(GLOBAL_VAR[TABLENAME]&amp;"[@c"&amp;$1:$1-1&amp;"]"))</f>
        <v>0</v>
      </c>
      <c r="Q595" s="33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0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0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0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29">
      <c r="A596" s="31">
        <f ca="1">IF(GLOBAL[[#This Row],[TT]]&lt;1,"",ROW()-2)</f>
        <v>594</v>
      </c>
      <c r="B596" s="33" t="s">
        <v>4598</v>
      </c>
      <c r="C596" s="31">
        <v>11</v>
      </c>
      <c r="D596" s="31" t="s">
        <v>7</v>
      </c>
      <c r="E596" s="31">
        <f ca="1">IF(GLOBAL[[#This Row],[b12]]="",GLOBAL[[#This Row],[a6]],GLOBAL[[#This Row],[b12]])</f>
        <v>11</v>
      </c>
      <c r="F596" s="32">
        <f>GLOBAL[[#This Row],[AWAL]]</f>
        <v>11</v>
      </c>
      <c r="G596" s="31"/>
      <c r="H596" s="31"/>
      <c r="I596" s="31" t="str">
        <f>IF(GLOBAL[[#This Row],[/MASUK]]="","",SUMIF(Table6[NB BM_C_QTY+F],GLOBAL[POINTER],Table6[C]))</f>
        <v/>
      </c>
      <c r="J596" s="102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>SUM(F596,L596)</f>
        <v>11</v>
      </c>
      <c r="N596" s="31"/>
      <c r="O596" s="31"/>
      <c r="P596" s="32">
        <f ca="1">SUM(INDIRECT(GLOBAL_VAR[TABLENAME]&amp;"[@a"&amp;$1:$1-1&amp;"]"),INDIRECT(GLOBAL_VAR[TABLENAME]&amp;"[@c"&amp;$1:$1-1&amp;"]"))</f>
        <v>11</v>
      </c>
      <c r="Q596" s="33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11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11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11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29">
      <c r="A597" s="31">
        <f ca="1">IF(GLOBAL[[#This Row],[TT]]&lt;1,"",ROW()-2)</f>
        <v>595</v>
      </c>
      <c r="B597" s="33" t="s">
        <v>4599</v>
      </c>
      <c r="C597" s="31">
        <v>2</v>
      </c>
      <c r="D597" s="31" t="s">
        <v>536</v>
      </c>
      <c r="E597" s="31">
        <f ca="1">IF(GLOBAL[[#This Row],[b12]]="",GLOBAL[[#This Row],[a6]],GLOBAL[[#This Row],[b12]])</f>
        <v>2</v>
      </c>
      <c r="F597" s="32">
        <f>GLOBAL[[#This Row],[AWAL]]</f>
        <v>2</v>
      </c>
      <c r="G597" s="31"/>
      <c r="H597" s="31"/>
      <c r="I597" s="31" t="str">
        <f>IF(GLOBAL[[#This Row],[/MASUK]]="","",SUMIF(Table6[NB BM_C_QTY+F],GLOBAL[POINTER],Table6[C]))</f>
        <v/>
      </c>
      <c r="J597" s="102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>SUM(F597,L597)</f>
        <v>2</v>
      </c>
      <c r="N597" s="31"/>
      <c r="O597" s="31"/>
      <c r="P597" s="32">
        <f ca="1">SUM(INDIRECT(GLOBAL_VAR[TABLENAME]&amp;"[@a"&amp;$1:$1-1&amp;"]"),INDIRECT(GLOBAL_VAR[TABLENAME]&amp;"[@c"&amp;$1:$1-1&amp;"]"))</f>
        <v>2</v>
      </c>
      <c r="Q597" s="33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2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2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2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29">
      <c r="A598" s="31">
        <f ca="1">IF(GLOBAL[[#This Row],[TT]]&lt;1,"",ROW()-2)</f>
        <v>596</v>
      </c>
      <c r="B598" s="33" t="s">
        <v>494</v>
      </c>
      <c r="C598" s="31">
        <v>2</v>
      </c>
      <c r="D598" s="31" t="s">
        <v>7</v>
      </c>
      <c r="E598" s="31">
        <f ca="1">IF(GLOBAL[[#This Row],[b12]]="",GLOBAL[[#This Row],[a6]],GLOBAL[[#This Row],[b12]])</f>
        <v>2</v>
      </c>
      <c r="F598" s="32">
        <f>GLOBAL[[#This Row],[AWAL]]</f>
        <v>2</v>
      </c>
      <c r="G598" s="31"/>
      <c r="H598" s="31"/>
      <c r="I598" s="31" t="str">
        <f>IF(GLOBAL[[#This Row],[/MASUK]]="","",SUMIF(Table6[NB BM_C_QTY+F],GLOBAL[POINTER],Table6[C]))</f>
        <v/>
      </c>
      <c r="J598" s="102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>SUM(F598,L598)</f>
        <v>2</v>
      </c>
      <c r="N598" s="31"/>
      <c r="O598" s="31"/>
      <c r="P598" s="32">
        <f ca="1">SUM(INDIRECT(GLOBAL_VAR[TABLENAME]&amp;"[@a"&amp;$1:$1-1&amp;"]"),INDIRECT(GLOBAL_VAR[TABLENAME]&amp;"[@c"&amp;$1:$1-1&amp;"]"))</f>
        <v>2</v>
      </c>
      <c r="Q598" s="33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2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2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2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</row>
    <row r="599" spans="1:29">
      <c r="A599" s="31">
        <f ca="1">IF(GLOBAL[[#This Row],[TT]]&lt;1,"",ROW()-2)</f>
        <v>597</v>
      </c>
      <c r="B599" s="33" t="s">
        <v>495</v>
      </c>
      <c r="C599" s="31">
        <v>11</v>
      </c>
      <c r="D599" s="31" t="s">
        <v>7</v>
      </c>
      <c r="E599" s="31">
        <f ca="1">IF(GLOBAL[[#This Row],[b12]]="",GLOBAL[[#This Row],[a6]],GLOBAL[[#This Row],[b12]])</f>
        <v>11</v>
      </c>
      <c r="F599" s="32">
        <f>GLOBAL[[#This Row],[AWAL]]</f>
        <v>11</v>
      </c>
      <c r="G599" s="31"/>
      <c r="H599" s="31"/>
      <c r="I599" s="31" t="str">
        <f>IF(GLOBAL[[#This Row],[/MASUK]]="","",SUMIF(Table6[NB BM_C_QTY+F],GLOBAL[POINTER],Table6[C]))</f>
        <v/>
      </c>
      <c r="J599" s="102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>SUM(F599,L599)</f>
        <v>11</v>
      </c>
      <c r="N599" s="31"/>
      <c r="O599" s="31"/>
      <c r="P599" s="32">
        <f ca="1">SUM(INDIRECT(GLOBAL_VAR[TABLENAME]&amp;"[@a"&amp;$1:$1-1&amp;"]"),INDIRECT(GLOBAL_VAR[TABLENAME]&amp;"[@c"&amp;$1:$1-1&amp;"]"))</f>
        <v>11</v>
      </c>
      <c r="Q599" s="33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11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11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11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</row>
    <row r="600" spans="1:29">
      <c r="A600" s="31" t="str">
        <f ca="1">IF(GLOBAL[[#This Row],[TT]]&lt;1,"",ROW()-2)</f>
        <v/>
      </c>
      <c r="B600" s="33" t="s">
        <v>4335</v>
      </c>
      <c r="C600" s="31">
        <v>0</v>
      </c>
      <c r="D600" s="31" t="s">
        <v>2108</v>
      </c>
      <c r="E600" s="31">
        <f ca="1">IF(GLOBAL[[#This Row],[b12]]="",GLOBAL[[#This Row],[a6]],GLOBAL[[#This Row],[b12]])</f>
        <v>0</v>
      </c>
      <c r="F600" s="32">
        <f>GLOBAL[[#This Row],[AWAL]]</f>
        <v>0</v>
      </c>
      <c r="G600" s="31"/>
      <c r="H600" s="31"/>
      <c r="I600" s="31" t="str">
        <f>IF(GLOBAL[[#This Row],[/MASUK]]="","",SUMIF(Table6[NB BM_C_QTY+F],GLOBAL[POINTER],Table6[C]))</f>
        <v/>
      </c>
      <c r="J600" s="102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>SUM(F600,L600)</f>
        <v>0</v>
      </c>
      <c r="N600" s="31"/>
      <c r="O600" s="31"/>
      <c r="P600" s="32">
        <f ca="1">SUM(INDIRECT(GLOBAL_VAR[TABLENAME]&amp;"[@a"&amp;$1:$1-1&amp;"]"),INDIRECT(GLOBAL_VAR[TABLENAME]&amp;"[@c"&amp;$1:$1-1&amp;"]"))</f>
        <v>0</v>
      </c>
      <c r="Q600" s="33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0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0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0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bp99096gantungangading144lsnuntana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29">
      <c r="A601" s="31">
        <f ca="1">IF(GLOBAL[[#This Row],[TT]]&lt;1,"",ROW()-2)</f>
        <v>599</v>
      </c>
      <c r="B601" s="33" t="s">
        <v>496</v>
      </c>
      <c r="C601" s="31">
        <v>1</v>
      </c>
      <c r="D601" s="31" t="s">
        <v>7</v>
      </c>
      <c r="E601" s="31">
        <f ca="1">IF(GLOBAL[[#This Row],[b12]]="",GLOBAL[[#This Row],[a6]],GLOBAL[[#This Row],[b12]])</f>
        <v>1</v>
      </c>
      <c r="F601" s="32">
        <f>GLOBAL[[#This Row],[AWAL]]</f>
        <v>1</v>
      </c>
      <c r="G601" s="31"/>
      <c r="H601" s="31"/>
      <c r="I601" s="31" t="str">
        <f>IF(GLOBAL[[#This Row],[/MASUK]]="","",SUMIF(Table6[NB BM_C_QTY+F],GLOBAL[POINTER],Table6[C]))</f>
        <v/>
      </c>
      <c r="J601" s="102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>SUM(F601,L601)</f>
        <v>1</v>
      </c>
      <c r="N601" s="31"/>
      <c r="O601" s="31"/>
      <c r="P601" s="32">
        <f ca="1">SUM(INDIRECT(GLOBAL_VAR[TABLENAME]&amp;"[@a"&amp;$1:$1-1&amp;"]"),INDIRECT(GLOBAL_VAR[TABLENAME]&amp;"[@c"&amp;$1:$1-1&amp;"]"))</f>
        <v>1</v>
      </c>
      <c r="Q601" s="33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1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1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1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29">
      <c r="A602" s="31" t="str">
        <f ca="1">IF(GLOBAL[[#This Row],[TT]]&lt;1,"",ROW()-2)</f>
        <v/>
      </c>
      <c r="B602" s="33" t="s">
        <v>3784</v>
      </c>
      <c r="C602" s="31">
        <v>0</v>
      </c>
      <c r="D602" s="31" t="s">
        <v>2150</v>
      </c>
      <c r="E602" s="31">
        <f ca="1">IF(GLOBAL[[#This Row],[b12]]="",GLOBAL[[#This Row],[a6]],GLOBAL[[#This Row],[b12]])</f>
        <v>0</v>
      </c>
      <c r="F602" s="32">
        <f>GLOBAL[[#This Row],[AWAL]]</f>
        <v>0</v>
      </c>
      <c r="G602" s="31"/>
      <c r="H602" s="31"/>
      <c r="I602" s="31" t="str">
        <f>IF(GLOBAL[[#This Row],[/MASUK]]="","",SUMIF(Table6[NB BM_C_QTY+F],GLOBAL[POINTER],Table6[C]))</f>
        <v/>
      </c>
      <c r="J602" s="102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>SUM(F602,L602)</f>
        <v>0</v>
      </c>
      <c r="N602" s="31"/>
      <c r="O602" s="31"/>
      <c r="P602" s="32">
        <f ca="1">SUM(INDIRECT(GLOBAL_VAR[TABLENAME]&amp;"[@a"&amp;$1:$1-1&amp;"]"),INDIRECT(GLOBAL_VAR[TABLENAME]&amp;"[@c"&amp;$1:$1-1&amp;"]"))</f>
        <v>0</v>
      </c>
      <c r="Q602" s="33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0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0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0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29">
      <c r="A603" s="31" t="str">
        <f ca="1">IF(GLOBAL[[#This Row],[TT]]&lt;1,"",ROW()-2)</f>
        <v/>
      </c>
      <c r="B603" s="33" t="s">
        <v>498</v>
      </c>
      <c r="C603" s="31">
        <v>0</v>
      </c>
      <c r="D603" s="31" t="s">
        <v>7</v>
      </c>
      <c r="E603" s="31">
        <f ca="1">IF(GLOBAL[[#This Row],[b12]]="",GLOBAL[[#This Row],[a6]],GLOBAL[[#This Row],[b12]])</f>
        <v>0</v>
      </c>
      <c r="F603" s="32">
        <f>GLOBAL[[#This Row],[AWAL]]</f>
        <v>0</v>
      </c>
      <c r="G603" s="31"/>
      <c r="H603" s="31"/>
      <c r="I603" s="31" t="str">
        <f>IF(GLOBAL[[#This Row],[/MASUK]]="","",SUMIF(Table6[NB BM_C_QTY+F],GLOBAL[POINTER],Table6[C]))</f>
        <v/>
      </c>
      <c r="J603" s="102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>SUM(F603,L603)</f>
        <v>0</v>
      </c>
      <c r="N603" s="31"/>
      <c r="O603" s="31"/>
      <c r="P603" s="32">
        <f ca="1">SUM(INDIRECT(GLOBAL_VAR[TABLENAME]&amp;"[@a"&amp;$1:$1-1&amp;"]"),INDIRECT(GLOBAL_VAR[TABLENAME]&amp;"[@c"&amp;$1:$1-1&amp;"]"))</f>
        <v>0</v>
      </c>
      <c r="Q603" s="33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0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0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0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29">
      <c r="A604" s="31">
        <f ca="1">IF(GLOBAL[[#This Row],[TT]]&lt;1,"",ROW()-2)</f>
        <v>602</v>
      </c>
      <c r="B604" s="33" t="s">
        <v>500</v>
      </c>
      <c r="C604" s="31">
        <v>1</v>
      </c>
      <c r="D604" s="31" t="s">
        <v>7</v>
      </c>
      <c r="E604" s="31">
        <f ca="1">IF(GLOBAL[[#This Row],[b12]]="",GLOBAL[[#This Row],[a6]],GLOBAL[[#This Row],[b12]])</f>
        <v>1</v>
      </c>
      <c r="F604" s="32">
        <f>GLOBAL[[#This Row],[AWAL]]</f>
        <v>1</v>
      </c>
      <c r="G604" s="31"/>
      <c r="H604" s="31"/>
      <c r="I604" s="31" t="str">
        <f>IF(GLOBAL[[#This Row],[/MASUK]]="","",SUMIF(Table6[NB BM_C_QTY+F],GLOBAL[POINTER],Table6[C]))</f>
        <v/>
      </c>
      <c r="J604" s="102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>SUM(F604,L604)</f>
        <v>1</v>
      </c>
      <c r="N604" s="31"/>
      <c r="O604" s="31"/>
      <c r="P604" s="32">
        <f ca="1">SUM(INDIRECT(GLOBAL_VAR[TABLENAME]&amp;"[@a"&amp;$1:$1-1&amp;"]"),INDIRECT(GLOBAL_VAR[TABLENAME]&amp;"[@c"&amp;$1:$1-1&amp;"]"))</f>
        <v>1</v>
      </c>
      <c r="Q604" s="33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1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1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1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29">
      <c r="A605" s="31">
        <f ca="1">IF(GLOBAL[[#This Row],[TT]]&lt;1,"",ROW()-2)</f>
        <v>603</v>
      </c>
      <c r="B605" s="33" t="s">
        <v>501</v>
      </c>
      <c r="C605" s="31">
        <v>1</v>
      </c>
      <c r="D605" s="31" t="s">
        <v>497</v>
      </c>
      <c r="E605" s="31">
        <f ca="1">IF(GLOBAL[[#This Row],[b12]]="",GLOBAL[[#This Row],[a6]],GLOBAL[[#This Row],[b12]])</f>
        <v>1</v>
      </c>
      <c r="F605" s="32">
        <f>GLOBAL[[#This Row],[AWAL]]</f>
        <v>1</v>
      </c>
      <c r="G605" s="31"/>
      <c r="H605" s="31"/>
      <c r="I605" s="31" t="str">
        <f>IF(GLOBAL[[#This Row],[/MASUK]]="","",SUMIF(Table6[NB BM_C_QTY+F],GLOBAL[POINTER],Table6[C]))</f>
        <v/>
      </c>
      <c r="J605" s="102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>SUM(F605,L605)</f>
        <v>1</v>
      </c>
      <c r="N605" s="31"/>
      <c r="O605" s="31"/>
      <c r="P605" s="32">
        <f ca="1">SUM(INDIRECT(GLOBAL_VAR[TABLENAME]&amp;"[@a"&amp;$1:$1-1&amp;"]"),INDIRECT(GLOBAL_VAR[TABLENAME]&amp;"[@c"&amp;$1:$1-1&amp;"]"))</f>
        <v>1</v>
      </c>
      <c r="Q605" s="33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1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1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1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29">
      <c r="A606" s="31">
        <f ca="1">IF(GLOBAL[[#This Row],[TT]]&lt;1,"",ROW()-2)</f>
        <v>604</v>
      </c>
      <c r="B606" s="33" t="s">
        <v>502</v>
      </c>
      <c r="C606" s="31">
        <v>1</v>
      </c>
      <c r="D606" s="31" t="s">
        <v>7</v>
      </c>
      <c r="E606" s="31">
        <f ca="1">IF(GLOBAL[[#This Row],[b12]]="",GLOBAL[[#This Row],[a6]],GLOBAL[[#This Row],[b12]])</f>
        <v>1</v>
      </c>
      <c r="F606" s="32">
        <f>GLOBAL[[#This Row],[AWAL]]</f>
        <v>1</v>
      </c>
      <c r="G606" s="31"/>
      <c r="H606" s="31"/>
      <c r="I606" s="31" t="str">
        <f>IF(GLOBAL[[#This Row],[/MASUK]]="","",SUMIF(Table6[NB BM_C_QTY+F],GLOBAL[POINTER],Table6[C]))</f>
        <v/>
      </c>
      <c r="J606" s="102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>SUM(F606,L606)</f>
        <v>1</v>
      </c>
      <c r="N606" s="31"/>
      <c r="O606" s="31"/>
      <c r="P606" s="32">
        <f ca="1">SUM(INDIRECT(GLOBAL_VAR[TABLENAME]&amp;"[@a"&amp;$1:$1-1&amp;"]"),INDIRECT(GLOBAL_VAR[TABLENAME]&amp;"[@c"&amp;$1:$1-1&amp;"]"))</f>
        <v>1</v>
      </c>
      <c r="Q606" s="33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1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1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1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29">
      <c r="A607" s="31">
        <f ca="1">IF(GLOBAL[[#This Row],[TT]]&lt;1,"",ROW()-2)</f>
        <v>605</v>
      </c>
      <c r="B607" s="33" t="s">
        <v>4600</v>
      </c>
      <c r="C607" s="31">
        <v>2</v>
      </c>
      <c r="D607" s="31" t="s">
        <v>7</v>
      </c>
      <c r="E607" s="31">
        <f ca="1">IF(GLOBAL[[#This Row],[b12]]="",GLOBAL[[#This Row],[a6]],GLOBAL[[#This Row],[b12]])</f>
        <v>2</v>
      </c>
      <c r="F607" s="32">
        <f>GLOBAL[[#This Row],[AWAL]]</f>
        <v>2</v>
      </c>
      <c r="G607" s="31"/>
      <c r="H607" s="31"/>
      <c r="I607" s="31" t="str">
        <f>IF(GLOBAL[[#This Row],[/MASUK]]="","",SUMIF(Table6[NB BM_C_QTY+F],GLOBAL[POINTER],Table6[C]))</f>
        <v/>
      </c>
      <c r="J607" s="102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>SUM(F607,L607)</f>
        <v>2</v>
      </c>
      <c r="N607" s="31"/>
      <c r="O607" s="31"/>
      <c r="P607" s="32">
        <f ca="1">SUM(INDIRECT(GLOBAL_VAR[TABLENAME]&amp;"[@a"&amp;$1:$1-1&amp;"]"),INDIRECT(GLOBAL_VAR[TABLENAME]&amp;"[@c"&amp;$1:$1-1&amp;"]"))</f>
        <v>2</v>
      </c>
      <c r="Q607" s="33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2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2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2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29">
      <c r="A608" s="31">
        <f ca="1">IF(GLOBAL[[#This Row],[TT]]&lt;1,"",ROW()-2)</f>
        <v>606</v>
      </c>
      <c r="B608" s="33" t="s">
        <v>4601</v>
      </c>
      <c r="C608" s="31">
        <v>2</v>
      </c>
      <c r="D608" s="31" t="s">
        <v>39</v>
      </c>
      <c r="E608" s="31">
        <f ca="1">IF(GLOBAL[[#This Row],[b12]]="",GLOBAL[[#This Row],[a6]],GLOBAL[[#This Row],[b12]])</f>
        <v>2</v>
      </c>
      <c r="F608" s="32">
        <f>GLOBAL[[#This Row],[AWAL]]</f>
        <v>2</v>
      </c>
      <c r="G608" s="31"/>
      <c r="H608" s="31"/>
      <c r="I608" s="31" t="str">
        <f>IF(GLOBAL[[#This Row],[/MASUK]]="","",SUMIF(Table6[NB BM_C_QTY+F],GLOBAL[POINTER],Table6[C]))</f>
        <v/>
      </c>
      <c r="J608" s="102">
        <f>IF(GLOBAL[[#This Row],[//KELUAR]]="",0,-1*SUMIF(Table5[CONCAT],GLOBAL[POINTER],Table5[3]))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>SUM(F608,L608)</f>
        <v>2</v>
      </c>
      <c r="N608" s="31"/>
      <c r="O608" s="31"/>
      <c r="P608" s="32">
        <f ca="1">SUM(INDIRECT(GLOBAL_VAR[TABLENAME]&amp;"[@a"&amp;$1:$1-1&amp;"]"),INDIRECT(GLOBAL_VAR[TABLENAME]&amp;"[@c"&amp;$1:$1-1&amp;"]"))</f>
        <v>2</v>
      </c>
      <c r="Q608" s="33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2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2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2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503</v>
      </c>
      <c r="C609" s="31">
        <v>1</v>
      </c>
      <c r="D609" s="31" t="s">
        <v>504</v>
      </c>
      <c r="E609" s="31">
        <f ca="1">IF(GLOBAL[[#This Row],[b12]]="",GLOBAL[[#This Row],[a6]],GLOBAL[[#This Row],[b12]])</f>
        <v>1</v>
      </c>
      <c r="F609" s="32">
        <f>GLOBAL[[#This Row],[AWAL]]</f>
        <v>1</v>
      </c>
      <c r="G609" s="31"/>
      <c r="H609" s="31"/>
      <c r="I609" s="31" t="str">
        <f>IF(GLOBAL[[#This Row],[/MASUK]]="","",SUMIF(Table6[NB BM_C_QTY+F],GLOBAL[POINTER],Table6[C]))</f>
        <v/>
      </c>
      <c r="J609" s="102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>SUM(F609,L609)</f>
        <v>1</v>
      </c>
      <c r="N609" s="31"/>
      <c r="O609" s="31"/>
      <c r="P609" s="32">
        <f ca="1">SUM(INDIRECT(GLOBAL_VAR[TABLENAME]&amp;"[@a"&amp;$1:$1-1&amp;"]"),INDIRECT(GLOBAL_VAR[TABLENAME]&amp;"[@c"&amp;$1:$1-1&amp;"]"))</f>
        <v>1</v>
      </c>
      <c r="Q609" s="33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1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1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1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>
        <f ca="1">IF(GLOBAL[[#This Row],[TT]]&lt;1,"",ROW()-2)</f>
        <v>608</v>
      </c>
      <c r="B610" s="33" t="s">
        <v>505</v>
      </c>
      <c r="C610" s="31">
        <v>2</v>
      </c>
      <c r="D610" s="31" t="s">
        <v>506</v>
      </c>
      <c r="E610" s="31">
        <f ca="1">IF(GLOBAL[[#This Row],[b12]]="",GLOBAL[[#This Row],[a6]],GLOBAL[[#This Row],[b12]])</f>
        <v>2</v>
      </c>
      <c r="F610" s="32">
        <f>GLOBAL[[#This Row],[AWAL]]</f>
        <v>2</v>
      </c>
      <c r="G610" s="31"/>
      <c r="H610" s="31"/>
      <c r="I610" s="31" t="str">
        <f>IF(GLOBAL[[#This Row],[/MASUK]]="","",SUMIF(Table6[NB BM_C_QTY+F],GLOBAL[POINTER],Table6[C]))</f>
        <v/>
      </c>
      <c r="J610" s="102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>SUM(F610,L610)</f>
        <v>2</v>
      </c>
      <c r="N610" s="31"/>
      <c r="O610" s="31"/>
      <c r="P610" s="32">
        <f ca="1">SUM(INDIRECT(GLOBAL_VAR[TABLENAME]&amp;"[@a"&amp;$1:$1-1&amp;"]"),INDIRECT(GLOBAL_VAR[TABLENAME]&amp;"[@c"&amp;$1:$1-1&amp;"]"))</f>
        <v>2</v>
      </c>
      <c r="Q610" s="33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2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2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2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>
        <f ca="1">IF(GLOBAL[[#This Row],[TT]]&lt;1,"",ROW()-2)</f>
        <v>609</v>
      </c>
      <c r="B611" s="33" t="s">
        <v>4602</v>
      </c>
      <c r="C611" s="31">
        <v>13</v>
      </c>
      <c r="D611" s="31" t="s">
        <v>7</v>
      </c>
      <c r="E611" s="31">
        <f ca="1">IF(GLOBAL[[#This Row],[b12]]="",GLOBAL[[#This Row],[a6]],GLOBAL[[#This Row],[b12]])</f>
        <v>13</v>
      </c>
      <c r="F611" s="32">
        <f>GLOBAL[[#This Row],[AWAL]]</f>
        <v>13</v>
      </c>
      <c r="G611" s="31"/>
      <c r="H611" s="31"/>
      <c r="I611" s="31" t="str">
        <f>IF(GLOBAL[[#This Row],[/MASUK]]="","",SUMIF(Table6[NB BM_C_QTY+F],GLOBAL[POINTER],Table6[C]))</f>
        <v/>
      </c>
      <c r="J611" s="102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>SUM(F611,L611)</f>
        <v>13</v>
      </c>
      <c r="N611" s="31"/>
      <c r="O611" s="31"/>
      <c r="P611" s="32">
        <f ca="1">SUM(INDIRECT(GLOBAL_VAR[TABLENAME]&amp;"[@a"&amp;$1:$1-1&amp;"]"),INDIRECT(GLOBAL_VAR[TABLENAME]&amp;"[@c"&amp;$1:$1-1&amp;"]"))</f>
        <v>13</v>
      </c>
      <c r="Q611" s="33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13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13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13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>
        <f ca="1">IF(GLOBAL[[#This Row],[TT]]&lt;1,"",ROW()-2)</f>
        <v>610</v>
      </c>
      <c r="B612" s="33" t="s">
        <v>507</v>
      </c>
      <c r="C612" s="31">
        <v>7</v>
      </c>
      <c r="D612" s="31" t="s">
        <v>506</v>
      </c>
      <c r="E612" s="31">
        <f ca="1">IF(GLOBAL[[#This Row],[b12]]="",GLOBAL[[#This Row],[a6]],GLOBAL[[#This Row],[b12]])</f>
        <v>7</v>
      </c>
      <c r="F612" s="32">
        <f>GLOBAL[[#This Row],[AWAL]]</f>
        <v>7</v>
      </c>
      <c r="G612" s="31"/>
      <c r="H612" s="31"/>
      <c r="I612" s="31" t="str">
        <f>IF(GLOBAL[[#This Row],[/MASUK]]="","",SUMIF(Table6[NB BM_C_QTY+F],GLOBAL[POINTER],Table6[C]))</f>
        <v/>
      </c>
      <c r="J612" s="102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>SUM(F612,L612)</f>
        <v>7</v>
      </c>
      <c r="N612" s="31"/>
      <c r="O612" s="31"/>
      <c r="P612" s="32">
        <f ca="1">SUM(INDIRECT(GLOBAL_VAR[TABLENAME]&amp;"[@a"&amp;$1:$1-1&amp;"]"),INDIRECT(GLOBAL_VAR[TABLENAME]&amp;"[@c"&amp;$1:$1-1&amp;"]"))</f>
        <v>7</v>
      </c>
      <c r="Q612" s="33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7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7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7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>
        <f ca="1">IF(GLOBAL[[#This Row],[TT]]&lt;1,"",ROW()-2)</f>
        <v>611</v>
      </c>
      <c r="B613" s="33" t="s">
        <v>508</v>
      </c>
      <c r="C613" s="31">
        <v>2</v>
      </c>
      <c r="D613" s="31" t="s">
        <v>385</v>
      </c>
      <c r="E613" s="31">
        <f ca="1">IF(GLOBAL[[#This Row],[b12]]="",GLOBAL[[#This Row],[a6]],GLOBAL[[#This Row],[b12]])</f>
        <v>2</v>
      </c>
      <c r="F613" s="32">
        <f>GLOBAL[[#This Row],[AWAL]]</f>
        <v>2</v>
      </c>
      <c r="G613" s="31"/>
      <c r="H613" s="31"/>
      <c r="I613" s="31" t="str">
        <f>IF(GLOBAL[[#This Row],[/MASUK]]="","",SUMIF(Table6[NB BM_C_QTY+F],GLOBAL[POINTER],Table6[C]))</f>
        <v/>
      </c>
      <c r="J613" s="102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>SUM(F613,L613)</f>
        <v>2</v>
      </c>
      <c r="N613" s="31"/>
      <c r="O613" s="31"/>
      <c r="P613" s="32">
        <f ca="1">SUM(INDIRECT(GLOBAL_VAR[TABLENAME]&amp;"[@a"&amp;$1:$1-1&amp;"]"),INDIRECT(GLOBAL_VAR[TABLENAME]&amp;"[@c"&amp;$1:$1-1&amp;"]"))</f>
        <v>2</v>
      </c>
      <c r="Q613" s="33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2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2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2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>
        <f ca="1">IF(GLOBAL[[#This Row],[TT]]&lt;1,"",ROW()-2)</f>
        <v>612</v>
      </c>
      <c r="B614" s="33" t="s">
        <v>509</v>
      </c>
      <c r="C614" s="31">
        <v>1</v>
      </c>
      <c r="D614" s="31" t="s">
        <v>168</v>
      </c>
      <c r="E614" s="31">
        <f ca="1">IF(GLOBAL[[#This Row],[b12]]="",GLOBAL[[#This Row],[a6]],GLOBAL[[#This Row],[b12]])</f>
        <v>1</v>
      </c>
      <c r="F614" s="32">
        <f>GLOBAL[[#This Row],[AWAL]]</f>
        <v>1</v>
      </c>
      <c r="G614" s="31"/>
      <c r="H614" s="31"/>
      <c r="I614" s="31" t="str">
        <f>IF(GLOBAL[[#This Row],[/MASUK]]="","",SUMIF(Table6[NB BM_C_QTY+F],GLOBAL[POINTER],Table6[C]))</f>
        <v/>
      </c>
      <c r="J614" s="102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>SUM(F614,L614)</f>
        <v>1</v>
      </c>
      <c r="N614" s="31"/>
      <c r="O614" s="31"/>
      <c r="P614" s="32">
        <f ca="1">SUM(INDIRECT(GLOBAL_VAR[TABLENAME]&amp;"[@a"&amp;$1:$1-1&amp;"]"),INDIRECT(GLOBAL_VAR[TABLENAME]&amp;"[@c"&amp;$1:$1-1&amp;"]"))</f>
        <v>1</v>
      </c>
      <c r="Q614" s="33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1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1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1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9">
        <f ca="1">IF(GLOBAL[[#This Row],[TT]]&lt;1,"",ROW()-2)</f>
        <v>613</v>
      </c>
      <c r="B615" s="33" t="s">
        <v>510</v>
      </c>
      <c r="C615" s="31">
        <v>1</v>
      </c>
      <c r="D615" s="31" t="s">
        <v>7</v>
      </c>
      <c r="E615" s="39">
        <f ca="1">IF(GLOBAL[[#This Row],[b12]]="",GLOBAL[[#This Row],[a6]],GLOBAL[[#This Row],[b12]])</f>
        <v>1</v>
      </c>
      <c r="F615" s="40">
        <f>GLOBAL[[#This Row],[AWAL]]</f>
        <v>1</v>
      </c>
      <c r="G615" s="31"/>
      <c r="H615" s="31"/>
      <c r="I615" s="31" t="str">
        <f>IF(GLOBAL[[#This Row],[/MASUK]]="","",SUMIF(Table6[NB BM_C_QTY+F],GLOBAL[POINTER],Table6[C]))</f>
        <v/>
      </c>
      <c r="J615" s="102">
        <f>IF(GLOBAL[[#This Row],[//KELUAR]]="",0,-1*SUMIF(Table5[CONCAT],GLOBAL[POINTER],Table5[3]))</f>
        <v>0</v>
      </c>
      <c r="K615" s="39" t="str">
        <f>IF(GLOBAL[[#This Row],[b1]]="","",GLOBAL[[#This Row],[b1]]-GLOBAL[[#This Row],[a1]]-GLOBAL[[#This Row],[bkeluar1]])</f>
        <v/>
      </c>
      <c r="L615" s="39">
        <f>SUM(GLOBAL[[#This Row],[bmasuk1]:[c1]])</f>
        <v>0</v>
      </c>
      <c r="M615" s="40">
        <f>SUM(F615,L615)</f>
        <v>1</v>
      </c>
      <c r="N615" s="31"/>
      <c r="O615" s="39"/>
      <c r="P615" s="40">
        <f ca="1">SUM(INDIRECT(GLOBAL_VAR[TABLENAME]&amp;"[@a"&amp;$1:$1-1&amp;"]"),INDIRECT(GLOBAL_VAR[TABLENAME]&amp;"[@c"&amp;$1:$1-1&amp;"]"))</f>
        <v>1</v>
      </c>
      <c r="Q615" s="33"/>
      <c r="R615" s="41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1</v>
      </c>
      <c r="T615" s="33"/>
      <c r="U615" s="41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1</v>
      </c>
      <c r="W615" s="31"/>
      <c r="X615" s="39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1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615" s="39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511</v>
      </c>
      <c r="C616" s="31">
        <v>2</v>
      </c>
      <c r="D616" s="31" t="s">
        <v>40</v>
      </c>
      <c r="E616" s="31">
        <f ca="1">IF(GLOBAL[[#This Row],[b12]]="",GLOBAL[[#This Row],[a6]],GLOBAL[[#This Row],[b12]])</f>
        <v>2</v>
      </c>
      <c r="F616" s="32">
        <f>GLOBAL[[#This Row],[AWAL]]</f>
        <v>2</v>
      </c>
      <c r="G616" s="31"/>
      <c r="H616" s="31"/>
      <c r="I616" s="31" t="str">
        <f>IF(GLOBAL[[#This Row],[/MASUK]]="","",SUMIF(Table6[NB BM_C_QTY+F],GLOBAL[POINTER],Table6[C]))</f>
        <v/>
      </c>
      <c r="J616" s="102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>SUM(F616,L616)</f>
        <v>2</v>
      </c>
      <c r="N616" s="31"/>
      <c r="O616" s="31"/>
      <c r="P616" s="32">
        <f ca="1">SUM(INDIRECT(GLOBAL_VAR[TABLENAME]&amp;"[@a"&amp;$1:$1-1&amp;"]"),INDIRECT(GLOBAL_VAR[TABLENAME]&amp;"[@c"&amp;$1:$1-1&amp;"]"))</f>
        <v>2</v>
      </c>
      <c r="Q616" s="33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2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2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2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512</v>
      </c>
      <c r="C617" s="31">
        <v>3</v>
      </c>
      <c r="D617" s="31" t="s">
        <v>47</v>
      </c>
      <c r="E617" s="31">
        <f ca="1">IF(GLOBAL[[#This Row],[b12]]="",GLOBAL[[#This Row],[a6]],GLOBAL[[#This Row],[b12]])</f>
        <v>3</v>
      </c>
      <c r="F617" s="32">
        <f>GLOBAL[[#This Row],[AWAL]]</f>
        <v>3</v>
      </c>
      <c r="G617" s="31"/>
      <c r="H617" s="31"/>
      <c r="I617" s="31" t="str">
        <f>IF(GLOBAL[[#This Row],[/MASUK]]="","",SUMIF(Table6[NB BM_C_QTY+F],GLOBAL[POINTER],Table6[C]))</f>
        <v/>
      </c>
      <c r="J617" s="102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>SUM(F617,L617)</f>
        <v>3</v>
      </c>
      <c r="N617" s="31"/>
      <c r="O617" s="31"/>
      <c r="P617" s="32">
        <f ca="1">SUM(INDIRECT(GLOBAL_VAR[TABLENAME]&amp;"[@a"&amp;$1:$1-1&amp;"]"),INDIRECT(GLOBAL_VAR[TABLENAME]&amp;"[@c"&amp;$1:$1-1&amp;"]"))</f>
        <v>3</v>
      </c>
      <c r="Q617" s="33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3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3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3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513</v>
      </c>
      <c r="C618" s="31">
        <v>7</v>
      </c>
      <c r="D618" s="31" t="s">
        <v>229</v>
      </c>
      <c r="E618" s="31">
        <f ca="1">IF(GLOBAL[[#This Row],[b12]]="",GLOBAL[[#This Row],[a6]],GLOBAL[[#This Row],[b12]])</f>
        <v>7</v>
      </c>
      <c r="F618" s="32">
        <f>GLOBAL[[#This Row],[AWAL]]</f>
        <v>7</v>
      </c>
      <c r="G618" s="31"/>
      <c r="H618" s="31"/>
      <c r="I618" s="31" t="str">
        <f>IF(GLOBAL[[#This Row],[/MASUK]]="","",SUMIF(Table6[NB BM_C_QTY+F],GLOBAL[POINTER],Table6[C]))</f>
        <v/>
      </c>
      <c r="J618" s="102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>SUM(F618,L618)</f>
        <v>7</v>
      </c>
      <c r="N618" s="31"/>
      <c r="O618" s="31"/>
      <c r="P618" s="32">
        <f ca="1">SUM(INDIRECT(GLOBAL_VAR[TABLENAME]&amp;"[@a"&amp;$1:$1-1&amp;"]"),INDIRECT(GLOBAL_VAR[TABLENAME]&amp;"[@c"&amp;$1:$1-1&amp;"]"))</f>
        <v>7</v>
      </c>
      <c r="Q618" s="33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7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7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7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514</v>
      </c>
      <c r="C619" s="31">
        <v>1</v>
      </c>
      <c r="D619" s="31" t="s">
        <v>515</v>
      </c>
      <c r="E619" s="31">
        <f ca="1">IF(GLOBAL[[#This Row],[b12]]="",GLOBAL[[#This Row],[a6]],GLOBAL[[#This Row],[b12]])</f>
        <v>1</v>
      </c>
      <c r="F619" s="32">
        <f>GLOBAL[[#This Row],[AWAL]]</f>
        <v>1</v>
      </c>
      <c r="G619" s="31"/>
      <c r="H619" s="31"/>
      <c r="I619" s="31" t="str">
        <f>IF(GLOBAL[[#This Row],[/MASUK]]="","",SUMIF(Table6[NB BM_C_QTY+F],GLOBAL[POINTER],Table6[C]))</f>
        <v/>
      </c>
      <c r="J619" s="102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>SUM(F619,L619)</f>
        <v>1</v>
      </c>
      <c r="N619" s="31"/>
      <c r="O619" s="31"/>
      <c r="P619" s="32">
        <f ca="1">SUM(INDIRECT(GLOBAL_VAR[TABLENAME]&amp;"[@a"&amp;$1:$1-1&amp;"]"),INDIRECT(GLOBAL_VAR[TABLENAME]&amp;"[@c"&amp;$1:$1-1&amp;"]"))</f>
        <v>1</v>
      </c>
      <c r="Q619" s="33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1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1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1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516</v>
      </c>
      <c r="C620" s="31">
        <v>13</v>
      </c>
      <c r="D620" s="31" t="s">
        <v>355</v>
      </c>
      <c r="E620" s="31">
        <f ca="1">IF(GLOBAL[[#This Row],[b12]]="",GLOBAL[[#This Row],[a6]],GLOBAL[[#This Row],[b12]])</f>
        <v>13</v>
      </c>
      <c r="F620" s="32">
        <f>GLOBAL[[#This Row],[AWAL]]</f>
        <v>13</v>
      </c>
      <c r="G620" s="31"/>
      <c r="H620" s="31"/>
      <c r="I620" s="31" t="str">
        <f>IF(GLOBAL[[#This Row],[/MASUK]]="","",SUMIF(Table6[NB BM_C_QTY+F],GLOBAL[POINTER],Table6[C]))</f>
        <v/>
      </c>
      <c r="J620" s="102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>SUM(F620,L620)</f>
        <v>13</v>
      </c>
      <c r="N620" s="31"/>
      <c r="O620" s="31"/>
      <c r="P620" s="32">
        <f ca="1">SUM(INDIRECT(GLOBAL_VAR[TABLENAME]&amp;"[@a"&amp;$1:$1-1&amp;"]"),INDIRECT(GLOBAL_VAR[TABLENAME]&amp;"[@c"&amp;$1:$1-1&amp;"]"))</f>
        <v>13</v>
      </c>
      <c r="Q620" s="33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13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13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13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517</v>
      </c>
      <c r="C621" s="31">
        <v>5</v>
      </c>
      <c r="D621" s="31" t="s">
        <v>7</v>
      </c>
      <c r="E621" s="31">
        <f ca="1">IF(GLOBAL[[#This Row],[b12]]="",GLOBAL[[#This Row],[a6]],GLOBAL[[#This Row],[b12]])</f>
        <v>5</v>
      </c>
      <c r="F621" s="32">
        <f>GLOBAL[[#This Row],[AWAL]]</f>
        <v>5</v>
      </c>
      <c r="G621" s="31"/>
      <c r="H621" s="31"/>
      <c r="I621" s="31" t="str">
        <f>IF(GLOBAL[[#This Row],[/MASUK]]="","",SUMIF(Table6[NB BM_C_QTY+F],GLOBAL[POINTER],Table6[C]))</f>
        <v/>
      </c>
      <c r="J621" s="102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>SUM(F621,L621)</f>
        <v>5</v>
      </c>
      <c r="N621" s="31"/>
      <c r="O621" s="31"/>
      <c r="P621" s="32">
        <f ca="1">SUM(INDIRECT(GLOBAL_VAR[TABLENAME]&amp;"[@a"&amp;$1:$1-1&amp;"]"),INDIRECT(GLOBAL_VAR[TABLENAME]&amp;"[@c"&amp;$1:$1-1&amp;"]"))</f>
        <v>5</v>
      </c>
      <c r="Q621" s="33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5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5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5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1" t="str">
        <f ca="1">IF(GLOBAL[[#This Row],[TT]]&lt;1,"",ROW()-2)</f>
        <v/>
      </c>
      <c r="B622" s="33" t="s">
        <v>518</v>
      </c>
      <c r="C622" s="31">
        <v>0</v>
      </c>
      <c r="D622" s="31" t="s">
        <v>7</v>
      </c>
      <c r="E622" s="31">
        <f ca="1">IF(GLOBAL[[#This Row],[b12]]="",GLOBAL[[#This Row],[a6]],GLOBAL[[#This Row],[b12]])</f>
        <v>0</v>
      </c>
      <c r="F622" s="32">
        <f>GLOBAL[[#This Row],[AWAL]]</f>
        <v>0</v>
      </c>
      <c r="G622" s="31"/>
      <c r="H622" s="31"/>
      <c r="I622" s="31" t="str">
        <f>IF(GLOBAL[[#This Row],[/MASUK]]="","",SUMIF(Table6[NB BM_C_QTY+F],GLOBAL[POINTER],Table6[C]))</f>
        <v/>
      </c>
      <c r="J622" s="102">
        <f>IF(GLOBAL[[#This Row],[//KELUAR]]="",0,-1*SUMIF(Table5[CONCAT],GLOBAL[POINTER],Table5[3]))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>SUM(F622,L622)</f>
        <v>0</v>
      </c>
      <c r="N622" s="31"/>
      <c r="O622" s="31"/>
      <c r="P622" s="32">
        <f ca="1">SUM(INDIRECT(GLOBAL_VAR[TABLENAME]&amp;"[@a"&amp;$1:$1-1&amp;"]"),INDIRECT(GLOBAL_VAR[TABLENAME]&amp;"[@c"&amp;$1:$1-1&amp;"]"))</f>
        <v>0</v>
      </c>
      <c r="Q622" s="33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0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0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0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622" s="31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 t="str">
        <f ca="1">IF(GLOBAL[[#This Row],[TT]]&lt;1,"",ROW()-2)</f>
        <v/>
      </c>
      <c r="B623" s="33" t="s">
        <v>519</v>
      </c>
      <c r="C623" s="31">
        <v>0</v>
      </c>
      <c r="D623" s="31" t="s">
        <v>7</v>
      </c>
      <c r="E623" s="31">
        <f ca="1">IF(GLOBAL[[#This Row],[b12]]="",GLOBAL[[#This Row],[a6]],GLOBAL[[#This Row],[b12]])</f>
        <v>0</v>
      </c>
      <c r="F623" s="32">
        <f>GLOBAL[[#This Row],[AWAL]]</f>
        <v>0</v>
      </c>
      <c r="G623" s="31"/>
      <c r="H623" s="31"/>
      <c r="I623" s="31" t="str">
        <f>IF(GLOBAL[[#This Row],[/MASUK]]="","",SUMIF(Table6[NB BM_C_QTY+F],GLOBAL[POINTER],Table6[C]))</f>
        <v/>
      </c>
      <c r="J623" s="102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>SUM(F623,L623)</f>
        <v>0</v>
      </c>
      <c r="N623" s="31"/>
      <c r="O623" s="31"/>
      <c r="P623" s="32">
        <f ca="1">SUM(INDIRECT(GLOBAL_VAR[TABLENAME]&amp;"[@a"&amp;$1:$1-1&amp;"]"),INDIRECT(GLOBAL_VAR[TABLENAME]&amp;"[@c"&amp;$1:$1-1&amp;"]"))</f>
        <v>0</v>
      </c>
      <c r="Q623" s="33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0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0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0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1" t="str">
        <f ca="1">IF(GLOBAL[[#This Row],[TT]]&lt;1,"",ROW()-2)</f>
        <v/>
      </c>
      <c r="B624" s="33" t="s">
        <v>520</v>
      </c>
      <c r="C624" s="31">
        <v>0</v>
      </c>
      <c r="D624" s="31" t="s">
        <v>7</v>
      </c>
      <c r="E624" s="31">
        <f ca="1">IF(GLOBAL[[#This Row],[b12]]="",GLOBAL[[#This Row],[a6]],GLOBAL[[#This Row],[b12]])</f>
        <v>0</v>
      </c>
      <c r="F624" s="32">
        <f>GLOBAL[[#This Row],[AWAL]]</f>
        <v>0</v>
      </c>
      <c r="G624" s="31"/>
      <c r="H624" s="31"/>
      <c r="I624" s="31" t="str">
        <f>IF(GLOBAL[[#This Row],[/MASUK]]="","",SUMIF(Table6[NB BM_C_QTY+F],GLOBAL[POINTER],Table6[C]))</f>
        <v/>
      </c>
      <c r="J624" s="102">
        <f>IF(GLOBAL[[#This Row],[//KELUAR]]="",0,-1*SUMIF(Table5[CONCAT],GLOBAL[POINTER],Table5[3]))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>SUM(F624,L624)</f>
        <v>0</v>
      </c>
      <c r="N624" s="31"/>
      <c r="O624" s="31"/>
      <c r="P624" s="32">
        <f ca="1">SUM(INDIRECT(GLOBAL_VAR[TABLENAME]&amp;"[@a"&amp;$1:$1-1&amp;"]"),INDIRECT(GLOBAL_VAR[TABLENAME]&amp;"[@c"&amp;$1:$1-1&amp;"]"))</f>
        <v>0</v>
      </c>
      <c r="Q624" s="33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0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0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0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624" s="31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30">
      <c r="A625" s="31">
        <f ca="1">IF(GLOBAL[[#This Row],[TT]]&lt;1,"",ROW()-2)</f>
        <v>623</v>
      </c>
      <c r="B625" s="33" t="s">
        <v>521</v>
      </c>
      <c r="C625" s="31">
        <v>3</v>
      </c>
      <c r="D625" s="31" t="s">
        <v>7</v>
      </c>
      <c r="E625" s="31">
        <f ca="1">IF(GLOBAL[[#This Row],[b12]]="",GLOBAL[[#This Row],[a6]],GLOBAL[[#This Row],[b12]])</f>
        <v>3</v>
      </c>
      <c r="F625" s="32">
        <f>GLOBAL[[#This Row],[AWAL]]</f>
        <v>3</v>
      </c>
      <c r="G625" s="31"/>
      <c r="H625" s="31"/>
      <c r="I625" s="31" t="str">
        <f>IF(GLOBAL[[#This Row],[/MASUK]]="","",SUMIF(Table6[NB BM_C_QTY+F],GLOBAL[POINTER],Table6[C]))</f>
        <v/>
      </c>
      <c r="J625" s="102">
        <f>IF(GLOBAL[[#This Row],[//KELUAR]]="",0,-1*SUMIF(Table5[CONCAT],GLOBAL[POINTER],Table5[3]))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>SUM(F625,L625)</f>
        <v>3</v>
      </c>
      <c r="N625" s="31"/>
      <c r="O625" s="31"/>
      <c r="P625" s="32">
        <f ca="1">SUM(INDIRECT(GLOBAL_VAR[TABLENAME]&amp;"[@a"&amp;$1:$1-1&amp;"]"),INDIRECT(GLOBAL_VAR[TABLENAME]&amp;"[@c"&amp;$1:$1-1&amp;"]"))</f>
        <v>3</v>
      </c>
      <c r="Q625" s="33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3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3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3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625" s="31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30">
      <c r="A626" s="39">
        <f ca="1">IF(GLOBAL[[#This Row],[TT]]&lt;1,"",ROW()-2)</f>
        <v>624</v>
      </c>
      <c r="B626" s="33" t="s">
        <v>3606</v>
      </c>
      <c r="C626" s="31">
        <v>14</v>
      </c>
      <c r="D626" s="31" t="s">
        <v>7</v>
      </c>
      <c r="E626" s="39">
        <f ca="1">IF(GLOBAL[[#This Row],[b12]]="",GLOBAL[[#This Row],[a6]],GLOBAL[[#This Row],[b12]])</f>
        <v>14</v>
      </c>
      <c r="F626" s="40">
        <f>GLOBAL[[#This Row],[AWAL]]</f>
        <v>14</v>
      </c>
      <c r="G626" s="31"/>
      <c r="H626" s="31"/>
      <c r="I626" s="31" t="str">
        <f>IF(GLOBAL[[#This Row],[/MASUK]]="","",SUMIF(Table6[NB BM_C_QTY+F],GLOBAL[POINTER],Table6[C]))</f>
        <v/>
      </c>
      <c r="J626" s="102">
        <f>IF(GLOBAL[[#This Row],[//KELUAR]]="",0,-1*SUMIF(Table5[CONCAT],GLOBAL[POINTER],Table5[3]))</f>
        <v>0</v>
      </c>
      <c r="K626" s="39" t="str">
        <f>IF(GLOBAL[[#This Row],[b1]]="","",GLOBAL[[#This Row],[b1]]-GLOBAL[[#This Row],[a1]]-GLOBAL[[#This Row],[bkeluar1]])</f>
        <v/>
      </c>
      <c r="L626" s="39">
        <f>SUM(GLOBAL[[#This Row],[bmasuk1]:[c1]])</f>
        <v>0</v>
      </c>
      <c r="M626" s="40">
        <f>SUM(F626,L626)</f>
        <v>14</v>
      </c>
      <c r="N626" s="31"/>
      <c r="O626" s="39"/>
      <c r="P626" s="40">
        <f ca="1">SUM(INDIRECT(GLOBAL_VAR[TABLENAME]&amp;"[@a"&amp;$1:$1-1&amp;"]"),INDIRECT(GLOBAL_VAR[TABLENAME]&amp;"[@c"&amp;$1:$1-1&amp;"]"))</f>
        <v>14</v>
      </c>
      <c r="Q626" s="33"/>
      <c r="R626" s="41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14</v>
      </c>
      <c r="T626" s="33"/>
      <c r="U626" s="41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14</v>
      </c>
      <c r="W626" s="31"/>
      <c r="X626" s="39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14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B626" s="39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30">
      <c r="A627" s="31">
        <f ca="1">IF(GLOBAL[[#This Row],[TT]]&lt;1,"",ROW()-2)</f>
        <v>625</v>
      </c>
      <c r="B627" s="33" t="s">
        <v>2657</v>
      </c>
      <c r="C627" s="31">
        <v>26</v>
      </c>
      <c r="D627" s="31" t="s">
        <v>2108</v>
      </c>
      <c r="E627" s="31">
        <f ca="1">IF(GLOBAL[[#This Row],[b12]]="",GLOBAL[[#This Row],[a6]],GLOBAL[[#This Row],[b12]])</f>
        <v>26</v>
      </c>
      <c r="F627" s="32">
        <f>GLOBAL[[#This Row],[AWAL]]</f>
        <v>26</v>
      </c>
      <c r="G627" s="31"/>
      <c r="H627" s="31"/>
      <c r="I627" s="31" t="str">
        <f>IF(GLOBAL[[#This Row],[/MASUK]]="","",SUMIF(Table6[NB BM_C_QTY+F],GLOBAL[POINTER],Table6[C]))</f>
        <v/>
      </c>
      <c r="J627" s="102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>SUM(F627,L627)</f>
        <v>26</v>
      </c>
      <c r="N627" s="31"/>
      <c r="O627" s="31"/>
      <c r="P627" s="32">
        <f ca="1">SUM(INDIRECT(GLOBAL_VAR[TABLENAME]&amp;"[@a"&amp;$1:$1-1&amp;"]"),INDIRECT(GLOBAL_VAR[TABLENAME]&amp;"[@c"&amp;$1:$1-1&amp;"]"))</f>
        <v>26</v>
      </c>
      <c r="Q627" s="33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26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26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26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30">
      <c r="A628" s="31" t="str">
        <f ca="1">IF(GLOBAL[[#This Row],[TT]]&lt;1,"",ROW()-2)</f>
        <v/>
      </c>
      <c r="B628" s="33" t="s">
        <v>2656</v>
      </c>
      <c r="C628" s="31">
        <v>0</v>
      </c>
      <c r="D628" s="31" t="s">
        <v>2108</v>
      </c>
      <c r="E628" s="31">
        <f ca="1">IF(GLOBAL[[#This Row],[b12]]="",GLOBAL[[#This Row],[a6]],GLOBAL[[#This Row],[b12]])</f>
        <v>0</v>
      </c>
      <c r="F628" s="32">
        <f>GLOBAL[[#This Row],[AWAL]]</f>
        <v>0</v>
      </c>
      <c r="G628" s="31"/>
      <c r="H628" s="31"/>
      <c r="I628" s="31" t="str">
        <f>IF(GLOBAL[[#This Row],[/MASUK]]="","",SUMIF(Table6[NB BM_C_QTY+F],GLOBAL[POINTER],Table6[C]))</f>
        <v/>
      </c>
      <c r="J628" s="102">
        <f>IF(GLOBAL[[#This Row],[//KELUAR]]="",0,-1*SUMIF(Table5[CONCAT],GLOBAL[POINTER],Table5[3]))</f>
        <v>0</v>
      </c>
      <c r="K628" s="31" t="str">
        <f>IF(GLOBAL[[#This Row],[b1]]="","",GLOBAL[[#This Row],[b1]]-GLOBAL[[#This Row],[a1]]-GLOBAL[[#This Row],[bkeluar1]])</f>
        <v/>
      </c>
      <c r="L628" s="31">
        <f>SUM(GLOBAL[[#This Row],[bmasuk1]:[c1]])</f>
        <v>0</v>
      </c>
      <c r="M628" s="32">
        <f>SUM(F628,L628)</f>
        <v>0</v>
      </c>
      <c r="N628" s="31"/>
      <c r="O628" s="31"/>
      <c r="P628" s="32">
        <f ca="1">SUM(INDIRECT(GLOBAL_VAR[TABLENAME]&amp;"[@a"&amp;$1:$1-1&amp;"]"),INDIRECT(GLOBAL_VAR[TABLENAME]&amp;"[@c"&amp;$1:$1-1&amp;"]"))</f>
        <v>0</v>
      </c>
      <c r="Q628" s="33"/>
      <c r="R628" s="33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0</v>
      </c>
      <c r="T628" s="33"/>
      <c r="U628" s="33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0</v>
      </c>
      <c r="W628" s="31"/>
      <c r="X628" s="31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0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628" s="31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30">
      <c r="A629" s="31">
        <f ca="1">IF(GLOBAL[[#This Row],[TT]]&lt;1,"",ROW()-2)</f>
        <v>627</v>
      </c>
      <c r="B629" s="33" t="s">
        <v>4217</v>
      </c>
      <c r="C629" s="31">
        <v>1</v>
      </c>
      <c r="D629" s="31" t="s">
        <v>11</v>
      </c>
      <c r="E629" s="31">
        <f ca="1">IF(GLOBAL[[#This Row],[b12]]="",GLOBAL[[#This Row],[a6]],GLOBAL[[#This Row],[b12]])</f>
        <v>1</v>
      </c>
      <c r="F629" s="32">
        <f>GLOBAL[[#This Row],[AWAL]]</f>
        <v>1</v>
      </c>
      <c r="G629" s="31"/>
      <c r="H629" s="31"/>
      <c r="I629" s="31" t="str">
        <f>IF(GLOBAL[[#This Row],[/MASUK]]="","",SUMIF(Table6[NB BM_C_QTY+F],GLOBAL[POINTER],Table6[C]))</f>
        <v/>
      </c>
      <c r="J629" s="102">
        <f>IF(GLOBAL[[#This Row],[//KELUAR]]="",0,-1*SUMIF(Table5[CONCAT],GLOBAL[POINTER],Table5[3]))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>SUM(F629,L629)</f>
        <v>1</v>
      </c>
      <c r="N629" s="31"/>
      <c r="O629" s="31"/>
      <c r="P629" s="32">
        <f ca="1">SUM(INDIRECT(GLOBAL_VAR[TABLENAME]&amp;"[@a"&amp;$1:$1-1&amp;"]"),INDIRECT(GLOBAL_VAR[TABLENAME]&amp;"[@c"&amp;$1:$1-1&amp;"]"))</f>
        <v>1</v>
      </c>
      <c r="Q629" s="33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1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1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1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629" s="31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30">
      <c r="A630" s="31">
        <f ca="1">IF(GLOBAL[[#This Row],[TT]]&lt;1,"",ROW()-2)</f>
        <v>628</v>
      </c>
      <c r="B630" s="33" t="s">
        <v>3960</v>
      </c>
      <c r="C630" s="31">
        <v>2</v>
      </c>
      <c r="D630" s="31" t="s">
        <v>2041</v>
      </c>
      <c r="E630" s="31">
        <f ca="1">IF(GLOBAL[[#This Row],[b12]]="",GLOBAL[[#This Row],[a6]],GLOBAL[[#This Row],[b12]])</f>
        <v>2</v>
      </c>
      <c r="F630" s="32">
        <f>GLOBAL[[#This Row],[AWAL]]</f>
        <v>2</v>
      </c>
      <c r="G630" s="31"/>
      <c r="H630" s="31"/>
      <c r="I630" s="31" t="str">
        <f>IF(GLOBAL[[#This Row],[/MASUK]]="","",SUMIF(Table6[NB BM_C_QTY+F],GLOBAL[POINTER],Table6[C]))</f>
        <v/>
      </c>
      <c r="J630" s="102">
        <f>IF(GLOBAL[[#This Row],[//KELUAR]]="",0,-1*SUMIF(Table5[CONCAT],GLOBAL[POINTER],Table5[3]))</f>
        <v>0</v>
      </c>
      <c r="K630" s="31" t="str">
        <f>IF(GLOBAL[[#This Row],[b1]]="","",GLOBAL[[#This Row],[b1]]-GLOBAL[[#This Row],[a1]]-GLOBAL[[#This Row],[bkeluar1]])</f>
        <v/>
      </c>
      <c r="L630" s="31">
        <f>SUM(GLOBAL[[#This Row],[bmasuk1]:[c1]])</f>
        <v>0</v>
      </c>
      <c r="M630" s="32">
        <f>SUM(F630,L630)</f>
        <v>2</v>
      </c>
      <c r="N630" s="31"/>
      <c r="O630" s="31"/>
      <c r="P630" s="32">
        <f ca="1">SUM(INDIRECT(GLOBAL_VAR[TABLENAME]&amp;"[@a"&amp;$1:$1-1&amp;"]"),INDIRECT(GLOBAL_VAR[TABLENAME]&amp;"[@c"&amp;$1:$1-1&amp;"]"))</f>
        <v>2</v>
      </c>
      <c r="Q630" s="33"/>
      <c r="R630" s="33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2</v>
      </c>
      <c r="T630" s="33"/>
      <c r="U630" s="33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2</v>
      </c>
      <c r="W630" s="31"/>
      <c r="X630" s="31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2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630" s="31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30">
      <c r="A631" s="31" t="str">
        <f ca="1">IF(GLOBAL[[#This Row],[TT]]&lt;1,"",ROW()-2)</f>
        <v/>
      </c>
      <c r="B631" s="33" t="s">
        <v>3433</v>
      </c>
      <c r="C631" s="31">
        <v>0</v>
      </c>
      <c r="D631" s="31"/>
      <c r="E631" s="31">
        <f ca="1">IF(GLOBAL[[#This Row],[b12]]="",GLOBAL[[#This Row],[a6]],GLOBAL[[#This Row],[b12]])</f>
        <v>0</v>
      </c>
      <c r="F631" s="32">
        <f>GLOBAL[[#This Row],[AWAL]]</f>
        <v>0</v>
      </c>
      <c r="G631" s="31"/>
      <c r="H631" s="31"/>
      <c r="I631" s="31" t="str">
        <f>IF(GLOBAL[[#This Row],[/MASUK]]="","",SUMIF(Table6[NB BM_C_QTY+F],GLOBAL[POINTER],Table6[C]))</f>
        <v/>
      </c>
      <c r="J631" s="102">
        <f>IF(GLOBAL[[#This Row],[//KELUAR]]="",0,-1*SUMIF(Table5[CONCAT],GLOBAL[POINTER],Table5[3]))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>SUM(F631,L631)</f>
        <v>0</v>
      </c>
      <c r="N631" s="31"/>
      <c r="O631" s="31"/>
      <c r="P631" s="32">
        <f ca="1">SUM(INDIRECT(GLOBAL_VAR[TABLENAME]&amp;"[@a"&amp;$1:$1-1&amp;"]"),INDIRECT(GLOBAL_VAR[TABLENAME]&amp;"[@c"&amp;$1:$1-1&amp;"]"))</f>
        <v>0</v>
      </c>
      <c r="Q631" s="33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0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0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0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631" s="31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30">
      <c r="A632" s="31" t="str">
        <f ca="1">IF(GLOBAL[[#This Row],[TT]]&lt;1,"",ROW()-2)</f>
        <v/>
      </c>
      <c r="B632" s="33" t="s">
        <v>2711</v>
      </c>
      <c r="C632" s="31">
        <v>0</v>
      </c>
      <c r="D632" s="31" t="s">
        <v>2108</v>
      </c>
      <c r="E632" s="31">
        <f ca="1">IF(GLOBAL[[#This Row],[b12]]="",GLOBAL[[#This Row],[a6]],GLOBAL[[#This Row],[b12]])</f>
        <v>0</v>
      </c>
      <c r="F632" s="32">
        <f>GLOBAL[[#This Row],[AWAL]]</f>
        <v>0</v>
      </c>
      <c r="G632" s="31"/>
      <c r="H632" s="31"/>
      <c r="I632" s="31" t="str">
        <f>IF(GLOBAL[[#This Row],[/MASUK]]="","",SUMIF(Table6[NB BM_C_QTY+F],GLOBAL[POINTER],Table6[C]))</f>
        <v/>
      </c>
      <c r="J632" s="102">
        <f>IF(GLOBAL[[#This Row],[//KELUAR]]="",0,-1*SUMIF(Table5[CONCAT],GLOBAL[POINTER],Table5[3]))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>SUM(F632,L632)</f>
        <v>0</v>
      </c>
      <c r="N632" s="31"/>
      <c r="O632" s="31"/>
      <c r="P632" s="32">
        <f ca="1">SUM(INDIRECT(GLOBAL_VAR[TABLENAME]&amp;"[@a"&amp;$1:$1-1&amp;"]"),INDIRECT(GLOBAL_VAR[TABLENAME]&amp;"[@c"&amp;$1:$1-1&amp;"]"))</f>
        <v>0</v>
      </c>
      <c r="Q632" s="33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0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0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0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632" s="31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30">
      <c r="A633" s="31">
        <f ca="1">IF(GLOBAL[[#This Row],[TT]]&lt;1,"",ROW()-2)</f>
        <v>631</v>
      </c>
      <c r="B633" s="33" t="s">
        <v>522</v>
      </c>
      <c r="C633" s="31">
        <v>4</v>
      </c>
      <c r="D633" s="31" t="s">
        <v>7</v>
      </c>
      <c r="E633" s="31">
        <f ca="1">IF(GLOBAL[[#This Row],[b12]]="",GLOBAL[[#This Row],[a6]],GLOBAL[[#This Row],[b12]])</f>
        <v>4</v>
      </c>
      <c r="F633" s="32">
        <f>GLOBAL[[#This Row],[AWAL]]</f>
        <v>4</v>
      </c>
      <c r="G633" s="31"/>
      <c r="H633" s="31"/>
      <c r="I633" s="31" t="str">
        <f>IF(GLOBAL[[#This Row],[/MASUK]]="","",SUMIF(Table6[NB BM_C_QTY+F],GLOBAL[POINTER],Table6[C]))</f>
        <v/>
      </c>
      <c r="J633" s="102">
        <f>IF(GLOBAL[[#This Row],[//KELUAR]]="",0,-1*SUMIF(Table5[CONCAT],GLOBAL[POINTER],Table5[3]))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>SUM(F633,L633)</f>
        <v>4</v>
      </c>
      <c r="N633" s="31"/>
      <c r="O633" s="31"/>
      <c r="P633" s="32">
        <f ca="1">SUM(INDIRECT(GLOBAL_VAR[TABLENAME]&amp;"[@a"&amp;$1:$1-1&amp;"]"),INDIRECT(GLOBAL_VAR[TABLENAME]&amp;"[@c"&amp;$1:$1-1&amp;"]"))</f>
        <v>4</v>
      </c>
      <c r="Q633" s="33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4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4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4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633" s="31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30">
      <c r="A634" s="31" t="str">
        <f ca="1">IF(GLOBAL[[#This Row],[TT]]&lt;1,"",ROW()-2)</f>
        <v/>
      </c>
      <c r="B634" s="33" t="s">
        <v>5517</v>
      </c>
      <c r="C634" s="31">
        <v>0</v>
      </c>
      <c r="D634" s="31" t="s">
        <v>11</v>
      </c>
      <c r="E634" s="31">
        <f ca="1">IF(GLOBAL[[#This Row],[b12]]="",GLOBAL[[#This Row],[a6]],GLOBAL[[#This Row],[b12]])</f>
        <v>0</v>
      </c>
      <c r="F634" s="32">
        <f>GLOBAL[[#This Row],[AWAL]]</f>
        <v>0</v>
      </c>
      <c r="G634" s="31"/>
      <c r="H634" s="31"/>
      <c r="I634" s="31" t="str">
        <f>IF(GLOBAL[[#This Row],[/MASUK]]="","",SUMIF(Table6[NB BM_C_QTY+F],GLOBAL[POINTER],Table6[C]))</f>
        <v/>
      </c>
      <c r="J634" s="102">
        <f>IF(GLOBAL[[#This Row],[//KELUAR]]="",0,-1*SUMIF(Table5[CONCAT],GLOBAL[POINTER],Table5[3]))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>SUM(F634,L634)</f>
        <v>0</v>
      </c>
      <c r="N634" s="31"/>
      <c r="O634" s="31"/>
      <c r="P634" s="32">
        <f ca="1">SUM(INDIRECT(GLOBAL_VAR[TABLENAME]&amp;"[@a"&amp;$1:$1-1&amp;"]"),INDIRECT(GLOBAL_VAR[TABLENAME]&amp;"[@c"&amp;$1:$1-1&amp;"]"))</f>
        <v>0</v>
      </c>
      <c r="Q634" s="33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0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0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0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634" s="31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30">
      <c r="A635" s="39">
        <f>IF(GLOBAL[[#This Row],[TT]]&lt;1,"",ROW()-2)</f>
        <v>633</v>
      </c>
      <c r="B635" s="79" t="s">
        <v>5580</v>
      </c>
      <c r="C635" s="31"/>
      <c r="D635" s="31" t="s">
        <v>2041</v>
      </c>
      <c r="E635" s="39">
        <f>IF(GLOBAL[[#This Row],[b12]]="",GLOBAL[[#This Row],[a6]],GLOBAL[[#This Row],[b12]])</f>
        <v>4</v>
      </c>
      <c r="F635" s="40">
        <f>GLOBAL[[#This Row],[AWAL]]</f>
        <v>0</v>
      </c>
      <c r="G635" s="31"/>
      <c r="H635" s="31">
        <v>4</v>
      </c>
      <c r="I635" s="39">
        <f>IF(GLOBAL[[#This Row],[/MASUK]]="","",SUMIF(Table6[NB BM_C_QTY+F],GLOBAL[POINTER],Table6[C]))</f>
        <v>5</v>
      </c>
      <c r="J635" s="102">
        <f>IF(GLOBAL[[#This Row],[//KELUAR]]="",0,-1*SUMIF(Table5[CONCAT],GLOBAL[POINTER],Table5[3]))</f>
        <v>0</v>
      </c>
      <c r="K635" s="39" t="str">
        <f>IF(GLOBAL[[#This Row],[b1]]="","",GLOBAL[[#This Row],[b1]]-GLOBAL[[#This Row],[a1]]-GLOBAL[[#This Row],[bkeluar1]])</f>
        <v/>
      </c>
      <c r="L635" s="39">
        <f>SUM(GLOBAL[[#This Row],[bmasuk1]:[c1]])</f>
        <v>5</v>
      </c>
      <c r="M635" s="40">
        <f>SUM(F635,L635)</f>
        <v>5</v>
      </c>
      <c r="N635" s="31"/>
      <c r="O635" s="39"/>
      <c r="P635" s="40">
        <f ca="1">SUM(INDIRECT(GLOBAL_VAR[TABLENAME]&amp;"[@a"&amp;$1:$1-1&amp;"]"),INDIRECT(GLOBAL_VAR[TABLENAME]&amp;"[@c"&amp;$1:$1-1&amp;"]"))</f>
        <v>5</v>
      </c>
      <c r="Q635" s="33"/>
      <c r="R635" s="41" t="str">
        <f>IF(GLOBAL[[#This Row],[b3]]="","",GLOBAL[[#This Row],[b3]]-GLOBAL[[#This Row],[a3]])</f>
        <v/>
      </c>
      <c r="S635" s="40">
        <f ca="1">SUM(INDIRECT(GLOBAL_VAR[TABLENAME]&amp;"[@a"&amp;$1:$1-1&amp;"]"),INDIRECT(GLOBAL_VAR[TABLENAME]&amp;"[@c"&amp;$1:$1-1&amp;"]"))</f>
        <v>5</v>
      </c>
      <c r="T635" s="33"/>
      <c r="U635" s="41" t="str">
        <f>IF(GLOBAL[[#This Row],[b4]]="","",GLOBAL[[#This Row],[b4]]-GLOBAL[[#This Row],[a4]])</f>
        <v/>
      </c>
      <c r="V635" s="40">
        <f ca="1">SUM(INDIRECT(GLOBAL_VAR[TABLENAME]&amp;"[@a"&amp;$1:$1-1&amp;"]"),INDIRECT(GLOBAL_VAR[TABLENAME]&amp;"[@c"&amp;$1:$1-1&amp;"]"))</f>
        <v>5</v>
      </c>
      <c r="W635" s="31"/>
      <c r="X635" s="39" t="str">
        <f>IF(GLOBAL[[#This Row],[b5]]="","",GLOBAL[[#This Row],[b5]]-GLOBAL[[#This Row],[a5]])</f>
        <v/>
      </c>
      <c r="Y635" s="40">
        <f ca="1">SUM(INDIRECT(GLOBAL_VAR[TABLENAME]&amp;"[@a"&amp;$1:$1-1&amp;"]"),INDIRECT(GLOBAL_VAR[TABLENAME]&amp;"[@c"&amp;$1:$1-1&amp;"]"))</f>
        <v>5</v>
      </c>
      <c r="AA6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635" s="39">
        <f>_xlfn.IFNA(MATCH(GLOBAL[[#This Row],[POINTER]],Table6[NB BM_C_QTY+F],0),"")</f>
        <v>89</v>
      </c>
      <c r="AC635" s="71" t="str">
        <f>_xlfn.IFNA(MATCH(GLOBAL[[#This Row],[POINTER]],Table5[CONCAT],0),"")</f>
        <v/>
      </c>
    </row>
    <row r="636" spans="1:30">
      <c r="A636" s="31">
        <f ca="1">IF(GLOBAL[[#This Row],[TT]]&lt;1,"",ROW()-2)</f>
        <v>634</v>
      </c>
      <c r="B636" s="33" t="s">
        <v>2571</v>
      </c>
      <c r="C636" s="31">
        <v>6</v>
      </c>
      <c r="D636" s="31" t="s">
        <v>2041</v>
      </c>
      <c r="E636" s="31">
        <f ca="1">IF(GLOBAL[[#This Row],[b12]]="",GLOBAL[[#This Row],[a6]],GLOBAL[[#This Row],[b12]])</f>
        <v>4</v>
      </c>
      <c r="F636" s="32">
        <f>GLOBAL[[#This Row],[AWAL]]</f>
        <v>6</v>
      </c>
      <c r="G636" s="31">
        <v>4</v>
      </c>
      <c r="H636" s="31"/>
      <c r="I636" s="31" t="str">
        <f>IF(GLOBAL[[#This Row],[/MASUK]]="","",SUMIF(Table6[NB BM_C_QTY+F],GLOBAL[POINTER],Table6[C]))</f>
        <v/>
      </c>
      <c r="J636" s="102">
        <f>IF(GLOBAL[[#This Row],[//KELUAR]]="",0,-1*SUMIF(Table5[CONCAT],GLOBAL[POINTER],Table5[3]))</f>
        <v>0</v>
      </c>
      <c r="K636" s="31">
        <f>IF(GLOBAL[[#This Row],[b1]]="","",GLOBAL[[#This Row],[b1]]-GLOBAL[[#This Row],[a1]]-GLOBAL[[#This Row],[bkeluar1]])</f>
        <v>-2</v>
      </c>
      <c r="L636" s="31">
        <f>SUM(GLOBAL[[#This Row],[bmasuk1]:[c1]])</f>
        <v>-2</v>
      </c>
      <c r="M636" s="32">
        <f>SUM(F636,L636)</f>
        <v>4</v>
      </c>
      <c r="N636" s="31"/>
      <c r="O636" s="31"/>
      <c r="P636" s="32">
        <f ca="1">SUM(INDIRECT(GLOBAL_VAR[TABLENAME]&amp;"[@a"&amp;$1:$1-1&amp;"]"),INDIRECT(GLOBAL_VAR[TABLENAME]&amp;"[@c"&amp;$1:$1-1&amp;"]"))</f>
        <v>4</v>
      </c>
      <c r="Q636" s="33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4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4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4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36" s="31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30">
      <c r="A637" s="31" t="str">
        <f ca="1">IF(GLOBAL[[#This Row],[TT]]&lt;1,"",ROW()-2)</f>
        <v/>
      </c>
      <c r="B637" s="33" t="s">
        <v>2571</v>
      </c>
      <c r="C637" s="31">
        <v>0</v>
      </c>
      <c r="D637" s="31" t="s">
        <v>2041</v>
      </c>
      <c r="E637" s="31">
        <f ca="1">IF(GLOBAL[[#This Row],[b12]]="",GLOBAL[[#This Row],[a6]],GLOBAL[[#This Row],[b12]])</f>
        <v>0</v>
      </c>
      <c r="F637" s="32">
        <f>GLOBAL[[#This Row],[AWAL]]</f>
        <v>0</v>
      </c>
      <c r="G637" s="31"/>
      <c r="H637" s="31"/>
      <c r="I637" s="31" t="str">
        <f>IF(GLOBAL[[#This Row],[/MASUK]]="","",SUMIF(Table6[NB BM_C_QTY+F],GLOBAL[POINTER],Table6[C]))</f>
        <v/>
      </c>
      <c r="J637" s="102">
        <f>IF(GLOBAL[[#This Row],[//KELUAR]]="",0,-1*SUMIF(Table5[CONCAT],GLOBAL[POINTER],Table5[3]))</f>
        <v>0</v>
      </c>
      <c r="K637" s="31" t="str">
        <f>IF(GLOBAL[[#This Row],[b1]]="","",GLOBAL[[#This Row],[b1]]-GLOBAL[[#This Row],[a1]]-GLOBAL[[#This Row],[bkeluar1]])</f>
        <v/>
      </c>
      <c r="L637" s="31">
        <f>SUM(GLOBAL[[#This Row],[bmasuk1]:[c1]])</f>
        <v>0</v>
      </c>
      <c r="M637" s="32">
        <f>SUM(F637,L637)</f>
        <v>0</v>
      </c>
      <c r="N637" s="31"/>
      <c r="O637" s="31"/>
      <c r="P637" s="32">
        <f ca="1">SUM(INDIRECT(GLOBAL_VAR[TABLENAME]&amp;"[@a"&amp;$1:$1-1&amp;"]"),INDIRECT(GLOBAL_VAR[TABLENAME]&amp;"[@c"&amp;$1:$1-1&amp;"]"))</f>
        <v>0</v>
      </c>
      <c r="Q637" s="33"/>
      <c r="R637" s="33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0</v>
      </c>
      <c r="T637" s="33"/>
      <c r="U637" s="33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0</v>
      </c>
      <c r="W637" s="31"/>
      <c r="X637" s="31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0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37" s="31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30">
      <c r="A638" s="31">
        <f>IF(GLOBAL[[#This Row],[TT]]&lt;1,"",ROW()-2)</f>
        <v>636</v>
      </c>
      <c r="B638" s="33" t="s">
        <v>5581</v>
      </c>
      <c r="C638" s="31">
        <v>0</v>
      </c>
      <c r="D638" s="31" t="s">
        <v>2041</v>
      </c>
      <c r="E638" s="31">
        <f>IF(GLOBAL[[#This Row],[b12]]="",GLOBAL[[#This Row],[a6]],GLOBAL[[#This Row],[b12]])</f>
        <v>1</v>
      </c>
      <c r="F638" s="32">
        <f>GLOBAL[[#This Row],[AWAL]]</f>
        <v>0</v>
      </c>
      <c r="G638" s="31"/>
      <c r="H638" s="31">
        <v>1</v>
      </c>
      <c r="I638" s="31">
        <f>IF(GLOBAL[[#This Row],[/MASUK]]="","",SUMIF(Table6[NB BM_C_QTY+F],GLOBAL[POINTER],Table6[C]))</f>
        <v>2</v>
      </c>
      <c r="J638" s="102">
        <f>IF(GLOBAL[[#This Row],[//KELUAR]]="",0,-1*SUMIF(Table5[CONCAT],GLOBAL[POINTER],Table5[3]))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2</v>
      </c>
      <c r="M638" s="32">
        <f>SUM(F638,L638)</f>
        <v>2</v>
      </c>
      <c r="N638" s="31"/>
      <c r="O638" s="31"/>
      <c r="P638" s="32">
        <f ca="1">SUM(INDIRECT(GLOBAL_VAR[TABLENAME]&amp;"[@a"&amp;$1:$1-1&amp;"]"),INDIRECT(GLOBAL_VAR[TABLENAME]&amp;"[@c"&amp;$1:$1-1&amp;"]"))</f>
        <v>2</v>
      </c>
      <c r="Q638" s="33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2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2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2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638" s="31">
        <f>_xlfn.IFNA(MATCH(GLOBAL[[#This Row],[POINTER]],Table6[NB BM_C_QTY+F],0),"")</f>
        <v>66</v>
      </c>
      <c r="AC638" t="str">
        <f>_xlfn.IFNA(MATCH(GLOBAL[[#This Row],[POINTER]],Table5[CONCAT],0),"")</f>
        <v/>
      </c>
    </row>
    <row r="639" spans="1:30">
      <c r="A639" s="39" t="str">
        <f>IF(GLOBAL[[#This Row],[TT]]&lt;1,"",ROW()-2)</f>
        <v/>
      </c>
      <c r="B639" s="79" t="s">
        <v>2572</v>
      </c>
      <c r="C639" s="31"/>
      <c r="D639" s="31" t="s">
        <v>2041</v>
      </c>
      <c r="E639" s="39">
        <f>IF(GLOBAL[[#This Row],[b12]]="",GLOBAL[[#This Row],[a6]],GLOBAL[[#This Row],[b12]])</f>
        <v>0</v>
      </c>
      <c r="F639" s="40">
        <f>GLOBAL[[#This Row],[AWAL]]</f>
        <v>0</v>
      </c>
      <c r="G639" s="31"/>
      <c r="H639" s="31">
        <v>0</v>
      </c>
      <c r="I639" s="39">
        <f>IF(GLOBAL[[#This Row],[/MASUK]]="","",SUMIF(Table6[NB BM_C_QTY+F],GLOBAL[POINTER],Table6[C]))</f>
        <v>2</v>
      </c>
      <c r="J639" s="102">
        <f>IF(GLOBAL[[#This Row],[//KELUAR]]="",0,-1*SUMIF(Table5[CONCAT],GLOBAL[POINTER],Table5[3]))</f>
        <v>-1</v>
      </c>
      <c r="K639" s="39" t="str">
        <f>IF(GLOBAL[[#This Row],[b1]]="","",GLOBAL[[#This Row],[b1]]-GLOBAL[[#This Row],[a1]]-GLOBAL[[#This Row],[bkeluar1]])</f>
        <v/>
      </c>
      <c r="L639" s="39">
        <f>SUM(GLOBAL[[#This Row],[bmasuk1]:[c1]])</f>
        <v>1</v>
      </c>
      <c r="M639" s="40">
        <f>SUM(F639,L639)</f>
        <v>1</v>
      </c>
      <c r="N639" s="31"/>
      <c r="O639" s="39"/>
      <c r="P639" s="40">
        <f ca="1">SUM(INDIRECT(GLOBAL_VAR[TABLENAME]&amp;"[@a"&amp;$1:$1-1&amp;"]"),INDIRECT(GLOBAL_VAR[TABLENAME]&amp;"[@c"&amp;$1:$1-1&amp;"]"))</f>
        <v>1</v>
      </c>
      <c r="Q639" s="33"/>
      <c r="R639" s="41" t="str">
        <f>IF(GLOBAL[[#This Row],[b3]]="","",GLOBAL[[#This Row],[b3]]-GLOBAL[[#This Row],[a3]])</f>
        <v/>
      </c>
      <c r="S639" s="40">
        <f ca="1">SUM(INDIRECT(GLOBAL_VAR[TABLENAME]&amp;"[@a"&amp;$1:$1-1&amp;"]"),INDIRECT(GLOBAL_VAR[TABLENAME]&amp;"[@c"&amp;$1:$1-1&amp;"]"))</f>
        <v>1</v>
      </c>
      <c r="T639" s="33"/>
      <c r="U639" s="41" t="str">
        <f>IF(GLOBAL[[#This Row],[b4]]="","",GLOBAL[[#This Row],[b4]]-GLOBAL[[#This Row],[a4]])</f>
        <v/>
      </c>
      <c r="V639" s="40">
        <f ca="1">SUM(INDIRECT(GLOBAL_VAR[TABLENAME]&amp;"[@a"&amp;$1:$1-1&amp;"]"),INDIRECT(GLOBAL_VAR[TABLENAME]&amp;"[@c"&amp;$1:$1-1&amp;"]"))</f>
        <v>1</v>
      </c>
      <c r="W639" s="31"/>
      <c r="X639" s="39" t="str">
        <f>IF(GLOBAL[[#This Row],[b5]]="","",GLOBAL[[#This Row],[b5]]-GLOBAL[[#This Row],[a5]])</f>
        <v/>
      </c>
      <c r="Y639" s="40">
        <f ca="1">SUM(INDIRECT(GLOBAL_VAR[TABLENAME]&amp;"[@a"&amp;$1:$1-1&amp;"]"),INDIRECT(GLOBAL_VAR[TABLENAME]&amp;"[@c"&amp;$1:$1-1&amp;"]"))</f>
        <v>1</v>
      </c>
      <c r="Z639" s="29"/>
      <c r="AA63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639" s="39">
        <f>_xlfn.IFNA(MATCH(GLOBAL[[#This Row],[POINTER]],Table6[NB BM_C_QTY+F],0),"")</f>
        <v>67</v>
      </c>
      <c r="AC639" s="72">
        <f>_xlfn.IFNA(MATCH(GLOBAL[[#This Row],[POINTER]],Table5[CONCAT],0),"")</f>
        <v>116</v>
      </c>
      <c r="AD639" s="29"/>
    </row>
    <row r="640" spans="1:30">
      <c r="A640" s="31">
        <f>IF(GLOBAL[[#This Row],[TT]]&lt;1,"",ROW()-2)</f>
        <v>638</v>
      </c>
      <c r="B640" s="33" t="s">
        <v>5600</v>
      </c>
      <c r="C640" s="31">
        <v>0</v>
      </c>
      <c r="D640" s="31" t="s">
        <v>2108</v>
      </c>
      <c r="E640" s="31">
        <f>IF(GLOBAL[[#This Row],[b12]]="",GLOBAL[[#This Row],[a6]],GLOBAL[[#This Row],[b12]])</f>
        <v>1</v>
      </c>
      <c r="F640" s="32">
        <f>GLOBAL[[#This Row],[AWAL]]</f>
        <v>0</v>
      </c>
      <c r="G640" s="31"/>
      <c r="H640" s="31">
        <v>1</v>
      </c>
      <c r="I640" s="31" t="str">
        <f>IF(GLOBAL[[#This Row],[/MASUK]]="","",SUMIF(Table6[NB BM_C_QTY+F],GLOBAL[POINTER],Table6[C]))</f>
        <v/>
      </c>
      <c r="J640" s="102">
        <f>IF(GLOBAL[[#This Row],[//KELUAR]]="",0,-1*SUMIF(Table5[CONCAT],GLOBAL[POINTER],Table5[3]))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>SUM(F640,L640)</f>
        <v>0</v>
      </c>
      <c r="N640" s="31"/>
      <c r="O640" s="31"/>
      <c r="P640" s="32">
        <f ca="1">SUM(INDIRECT(GLOBAL_VAR[TABLENAME]&amp;"[@a"&amp;$1:$1-1&amp;"]"),INDIRECT(GLOBAL_VAR[TABLENAME]&amp;"[@c"&amp;$1:$1-1&amp;"]"))</f>
        <v>0</v>
      </c>
      <c r="Q640" s="33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0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0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0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640" s="31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29">
      <c r="A641" s="31">
        <f ca="1">IF(GLOBAL[[#This Row],[TT]]&lt;1,"",ROW()-2)</f>
        <v>639</v>
      </c>
      <c r="B641" s="33" t="s">
        <v>523</v>
      </c>
      <c r="C641" s="31">
        <v>1</v>
      </c>
      <c r="D641" s="31" t="s">
        <v>229</v>
      </c>
      <c r="E641" s="31">
        <f ca="1">IF(GLOBAL[[#This Row],[b12]]="",GLOBAL[[#This Row],[a6]],GLOBAL[[#This Row],[b12]])</f>
        <v>1</v>
      </c>
      <c r="F641" s="32">
        <f>GLOBAL[[#This Row],[AWAL]]</f>
        <v>1</v>
      </c>
      <c r="G641" s="31"/>
      <c r="H641" s="31"/>
      <c r="I641" s="31" t="str">
        <f>IF(GLOBAL[[#This Row],[/MASUK]]="","",SUMIF(Table6[NB BM_C_QTY+F],GLOBAL[POINTER],Table6[C]))</f>
        <v/>
      </c>
      <c r="J641" s="102">
        <f>IF(GLOBAL[[#This Row],[//KELUAR]]="",0,-1*SUMIF(Table5[CONCAT],GLOBAL[POINTER],Table5[3]))</f>
        <v>0</v>
      </c>
      <c r="K641" s="31" t="str">
        <f>IF(GLOBAL[[#This Row],[b1]]="","",GLOBAL[[#This Row],[b1]]-GLOBAL[[#This Row],[a1]]-GLOBAL[[#This Row],[bkeluar1]])</f>
        <v/>
      </c>
      <c r="L641" s="31">
        <f>SUM(GLOBAL[[#This Row],[bmasuk1]:[c1]])</f>
        <v>0</v>
      </c>
      <c r="M641" s="32">
        <f>SUM(F641,L641)</f>
        <v>1</v>
      </c>
      <c r="N641" s="31"/>
      <c r="O641" s="31"/>
      <c r="P641" s="32">
        <f ca="1">SUM(INDIRECT(GLOBAL_VAR[TABLENAME]&amp;"[@a"&amp;$1:$1-1&amp;"]"),INDIRECT(GLOBAL_VAR[TABLENAME]&amp;"[@c"&amp;$1:$1-1&amp;"]"))</f>
        <v>1</v>
      </c>
      <c r="Q641" s="33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1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1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1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641" s="31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29">
      <c r="A642" s="31">
        <f ca="1">IF(GLOBAL[[#This Row],[TT]]&lt;1,"",ROW()-2)</f>
        <v>640</v>
      </c>
      <c r="B642" s="33" t="s">
        <v>524</v>
      </c>
      <c r="C642" s="31">
        <v>2</v>
      </c>
      <c r="D642" s="31" t="s">
        <v>185</v>
      </c>
      <c r="E642" s="31">
        <f ca="1">IF(GLOBAL[[#This Row],[b12]]="",GLOBAL[[#This Row],[a6]],GLOBAL[[#This Row],[b12]])</f>
        <v>2</v>
      </c>
      <c r="F642" s="32">
        <f>GLOBAL[[#This Row],[AWAL]]</f>
        <v>2</v>
      </c>
      <c r="G642" s="31"/>
      <c r="H642" s="31"/>
      <c r="I642" s="31" t="str">
        <f>IF(GLOBAL[[#This Row],[/MASUK]]="","",SUMIF(Table6[NB BM_C_QTY+F],GLOBAL[POINTER],Table6[C]))</f>
        <v/>
      </c>
      <c r="J642" s="102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>SUM(F642,L642)</f>
        <v>2</v>
      </c>
      <c r="N642" s="31"/>
      <c r="O642" s="31"/>
      <c r="P642" s="32">
        <f ca="1">SUM(INDIRECT(GLOBAL_VAR[TABLENAME]&amp;"[@a"&amp;$1:$1-1&amp;"]"),INDIRECT(GLOBAL_VAR[TABLENAME]&amp;"[@c"&amp;$1:$1-1&amp;"]"))</f>
        <v>2</v>
      </c>
      <c r="Q642" s="33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2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2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2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29">
      <c r="A643" s="31">
        <f ca="1">IF(GLOBAL[[#This Row],[TT]]&lt;1,"",ROW()-2)</f>
        <v>641</v>
      </c>
      <c r="B643" s="33" t="s">
        <v>525</v>
      </c>
      <c r="C643" s="31">
        <v>2</v>
      </c>
      <c r="D643" s="31" t="s">
        <v>7</v>
      </c>
      <c r="E643" s="31">
        <f ca="1">IF(GLOBAL[[#This Row],[b12]]="",GLOBAL[[#This Row],[a6]],GLOBAL[[#This Row],[b12]])</f>
        <v>2</v>
      </c>
      <c r="F643" s="32">
        <f>GLOBAL[[#This Row],[AWAL]]</f>
        <v>2</v>
      </c>
      <c r="G643" s="31"/>
      <c r="H643" s="31"/>
      <c r="I643" s="31" t="str">
        <f>IF(GLOBAL[[#This Row],[/MASUK]]="","",SUMIF(Table6[NB BM_C_QTY+F],GLOBAL[POINTER],Table6[C]))</f>
        <v/>
      </c>
      <c r="J643" s="102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>SUM(F643,L643)</f>
        <v>2</v>
      </c>
      <c r="N643" s="31"/>
      <c r="O643" s="31"/>
      <c r="P643" s="32">
        <f ca="1">SUM(INDIRECT(GLOBAL_VAR[TABLENAME]&amp;"[@a"&amp;$1:$1-1&amp;"]"),INDIRECT(GLOBAL_VAR[TABLENAME]&amp;"[@c"&amp;$1:$1-1&amp;"]"))</f>
        <v>2</v>
      </c>
      <c r="Q643" s="33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2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2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2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29">
      <c r="A644" s="31">
        <f ca="1">IF(GLOBAL[[#This Row],[TT]]&lt;1,"",ROW()-2)</f>
        <v>642</v>
      </c>
      <c r="B644" s="33" t="s">
        <v>4603</v>
      </c>
      <c r="C644" s="31">
        <v>2</v>
      </c>
      <c r="D644" s="31" t="s">
        <v>11</v>
      </c>
      <c r="E644" s="31">
        <f ca="1">IF(GLOBAL[[#This Row],[b12]]="",GLOBAL[[#This Row],[a6]],GLOBAL[[#This Row],[b12]])</f>
        <v>2</v>
      </c>
      <c r="F644" s="32">
        <f>GLOBAL[[#This Row],[AWAL]]</f>
        <v>2</v>
      </c>
      <c r="G644" s="31"/>
      <c r="H644" s="31"/>
      <c r="I644" s="31" t="str">
        <f>IF(GLOBAL[[#This Row],[/MASUK]]="","",SUMIF(Table6[NB BM_C_QTY+F],GLOBAL[POINTER],Table6[C]))</f>
        <v/>
      </c>
      <c r="J644" s="102">
        <f>IF(GLOBAL[[#This Row],[//KELUAR]]="",0,-1*SUMIF(Table5[CONCAT],GLOBAL[POINTER],Table5[3]))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>SUM(F644,L644)</f>
        <v>2</v>
      </c>
      <c r="N644" s="31"/>
      <c r="O644" s="31"/>
      <c r="P644" s="32">
        <f ca="1">SUM(INDIRECT(GLOBAL_VAR[TABLENAME]&amp;"[@a"&amp;$1:$1-1&amp;"]"),INDIRECT(GLOBAL_VAR[TABLENAME]&amp;"[@c"&amp;$1:$1-1&amp;"]"))</f>
        <v>2</v>
      </c>
      <c r="Q644" s="33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2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2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2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644" s="31" t="str">
        <f>_xlfn.IFNA(MATCH(GLOBAL[[#This Row],[POINTER]],Table6[NB BM_C_QTY+F],0),"")</f>
        <v/>
      </c>
      <c r="AC644" t="str">
        <f>_xlfn.IFNA(MATCH(GLOBAL[[#This Row],[POINTER]],Table5[CONCAT],0),"")</f>
        <v/>
      </c>
    </row>
    <row r="645" spans="1:29">
      <c r="A645" s="31">
        <f ca="1">IF(GLOBAL[[#This Row],[TT]]&lt;1,"",ROW()-2)</f>
        <v>643</v>
      </c>
      <c r="B645" s="33" t="s">
        <v>4604</v>
      </c>
      <c r="C645" s="31">
        <v>5</v>
      </c>
      <c r="D645" s="31" t="s">
        <v>7</v>
      </c>
      <c r="E645" s="31">
        <f ca="1">IF(GLOBAL[[#This Row],[b12]]="",GLOBAL[[#This Row],[a6]],GLOBAL[[#This Row],[b12]])</f>
        <v>5</v>
      </c>
      <c r="F645" s="32">
        <f>GLOBAL[[#This Row],[AWAL]]</f>
        <v>5</v>
      </c>
      <c r="G645" s="31"/>
      <c r="H645" s="31"/>
      <c r="I645" s="31" t="str">
        <f>IF(GLOBAL[[#This Row],[/MASUK]]="","",SUMIF(Table6[NB BM_C_QTY+F],GLOBAL[POINTER],Table6[C]))</f>
        <v/>
      </c>
      <c r="J645" s="102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>SUM(F645,L645)</f>
        <v>5</v>
      </c>
      <c r="N645" s="31"/>
      <c r="O645" s="31"/>
      <c r="P645" s="32">
        <f ca="1">SUM(INDIRECT(GLOBAL_VAR[TABLENAME]&amp;"[@a"&amp;$1:$1-1&amp;"]"),INDIRECT(GLOBAL_VAR[TABLENAME]&amp;"[@c"&amp;$1:$1-1&amp;"]"))</f>
        <v>5</v>
      </c>
      <c r="Q645" s="33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5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5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5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29">
      <c r="A646" s="31">
        <f ca="1">IF(GLOBAL[[#This Row],[TT]]&lt;1,"",ROW()-2)</f>
        <v>644</v>
      </c>
      <c r="B646" s="33" t="s">
        <v>526</v>
      </c>
      <c r="C646" s="31">
        <v>1</v>
      </c>
      <c r="D646" s="31" t="s">
        <v>7</v>
      </c>
      <c r="E646" s="31">
        <f ca="1">IF(GLOBAL[[#This Row],[b12]]="",GLOBAL[[#This Row],[a6]],GLOBAL[[#This Row],[b12]])</f>
        <v>1</v>
      </c>
      <c r="F646" s="32">
        <f>GLOBAL[[#This Row],[AWAL]]</f>
        <v>1</v>
      </c>
      <c r="G646" s="31"/>
      <c r="H646" s="31"/>
      <c r="I646" s="31" t="str">
        <f>IF(GLOBAL[[#This Row],[/MASUK]]="","",SUMIF(Table6[NB BM_C_QTY+F],GLOBAL[POINTER],Table6[C]))</f>
        <v/>
      </c>
      <c r="J646" s="102">
        <f>IF(GLOBAL[[#This Row],[//KELUAR]]="",0,-1*SUMIF(Table5[CONCAT],GLOBAL[POINTER],Table5[3]))</f>
        <v>0</v>
      </c>
      <c r="K646" s="31" t="str">
        <f>IF(GLOBAL[[#This Row],[b1]]="","",GLOBAL[[#This Row],[b1]]-GLOBAL[[#This Row],[a1]]-GLOBAL[[#This Row],[bkeluar1]])</f>
        <v/>
      </c>
      <c r="L646" s="31">
        <f>SUM(GLOBAL[[#This Row],[bmasuk1]:[c1]])</f>
        <v>0</v>
      </c>
      <c r="M646" s="32">
        <f>SUM(F646,L646)</f>
        <v>1</v>
      </c>
      <c r="N646" s="31"/>
      <c r="O646" s="31"/>
      <c r="P646" s="32">
        <f ca="1">SUM(INDIRECT(GLOBAL_VAR[TABLENAME]&amp;"[@a"&amp;$1:$1-1&amp;"]"),INDIRECT(GLOBAL_VAR[TABLENAME]&amp;"[@c"&amp;$1:$1-1&amp;"]"))</f>
        <v>1</v>
      </c>
      <c r="Q646" s="33"/>
      <c r="R646" s="33" t="str">
        <f>IF(GLOBAL[[#This Row],[b3]]="","",GLOBAL[[#This Row],[b3]]-GLOBAL[[#This Row],[a3]])</f>
        <v/>
      </c>
      <c r="S646" s="32">
        <f ca="1">SUM(INDIRECT(GLOBAL_VAR[TABLENAME]&amp;"[@a"&amp;$1:$1-1&amp;"]"),INDIRECT(GLOBAL_VAR[TABLENAME]&amp;"[@c"&amp;$1:$1-1&amp;"]"))</f>
        <v>1</v>
      </c>
      <c r="T646" s="33"/>
      <c r="U646" s="33" t="str">
        <f>IF(GLOBAL[[#This Row],[b4]]="","",GLOBAL[[#This Row],[b4]]-GLOBAL[[#This Row],[a4]])</f>
        <v/>
      </c>
      <c r="V646" s="32">
        <f ca="1">SUM(INDIRECT(GLOBAL_VAR[TABLENAME]&amp;"[@a"&amp;$1:$1-1&amp;"]"),INDIRECT(GLOBAL_VAR[TABLENAME]&amp;"[@c"&amp;$1:$1-1&amp;"]"))</f>
        <v>1</v>
      </c>
      <c r="W646" s="31"/>
      <c r="X646" s="31" t="str">
        <f>IF(GLOBAL[[#This Row],[b5]]="","",GLOBAL[[#This Row],[b5]]-GLOBAL[[#This Row],[a5]])</f>
        <v/>
      </c>
      <c r="Y646" s="32">
        <f ca="1">SUM(INDIRECT(GLOBAL_VAR[TABLENAME]&amp;"[@a"&amp;$1:$1-1&amp;"]"),INDIRECT(GLOBAL_VAR[TABLENAME]&amp;"[@c"&amp;$1:$1-1&amp;"]"))</f>
        <v>1</v>
      </c>
      <c r="AA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646" s="31" t="str">
        <f>_xlfn.IFNA(MATCH(GLOBAL[[#This Row],[POINTER]],Table6[NB BM_C_QTY+F],0),"")</f>
        <v/>
      </c>
      <c r="AC646" t="str">
        <f>_xlfn.IFNA(MATCH(GLOBAL[[#This Row],[POINTER]],Table5[CONCAT],0),"")</f>
        <v/>
      </c>
    </row>
    <row r="647" spans="1:29">
      <c r="A647" s="31">
        <f ca="1">IF(GLOBAL[[#This Row],[TT]]&lt;1,"",ROW()-2)</f>
        <v>645</v>
      </c>
      <c r="B647" s="33" t="s">
        <v>527</v>
      </c>
      <c r="C647" s="31">
        <v>5</v>
      </c>
      <c r="D647" s="31" t="s">
        <v>17</v>
      </c>
      <c r="E647" s="31">
        <f ca="1">IF(GLOBAL[[#This Row],[b12]]="",GLOBAL[[#This Row],[a6]],GLOBAL[[#This Row],[b12]])</f>
        <v>5</v>
      </c>
      <c r="F647" s="32">
        <f>GLOBAL[[#This Row],[AWAL]]</f>
        <v>5</v>
      </c>
      <c r="G647" s="31"/>
      <c r="H647" s="31"/>
      <c r="I647" s="31" t="str">
        <f>IF(GLOBAL[[#This Row],[/MASUK]]="","",SUMIF(Table6[NB BM_C_QTY+F],GLOBAL[POINTER],Table6[C]))</f>
        <v/>
      </c>
      <c r="J647" s="102">
        <f>IF(GLOBAL[[#This Row],[//KELUAR]]="",0,-1*SUMIF(Table5[CONCAT],GLOBAL[POINTER],Table5[3]))</f>
        <v>0</v>
      </c>
      <c r="K647" s="31" t="str">
        <f>IF(GLOBAL[[#This Row],[b1]]="","",GLOBAL[[#This Row],[b1]]-GLOBAL[[#This Row],[a1]]-GLOBAL[[#This Row],[bkeluar1]])</f>
        <v/>
      </c>
      <c r="L647" s="31">
        <f>SUM(GLOBAL[[#This Row],[bmasuk1]:[c1]])</f>
        <v>0</v>
      </c>
      <c r="M647" s="32">
        <f>SUM(F647,L647)</f>
        <v>5</v>
      </c>
      <c r="N647" s="31"/>
      <c r="O647" s="31"/>
      <c r="P647" s="32">
        <f ca="1">SUM(INDIRECT(GLOBAL_VAR[TABLENAME]&amp;"[@a"&amp;$1:$1-1&amp;"]"),INDIRECT(GLOBAL_VAR[TABLENAME]&amp;"[@c"&amp;$1:$1-1&amp;"]"))</f>
        <v>5</v>
      </c>
      <c r="Q647" s="33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5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5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5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29">
      <c r="A648" s="31">
        <f ca="1">IF(GLOBAL[[#This Row],[TT]]&lt;1,"",ROW()-2)</f>
        <v>646</v>
      </c>
      <c r="B648" s="33" t="s">
        <v>528</v>
      </c>
      <c r="C648" s="31">
        <v>7</v>
      </c>
      <c r="D648" s="31" t="s">
        <v>183</v>
      </c>
      <c r="E648" s="31">
        <f ca="1">IF(GLOBAL[[#This Row],[b12]]="",GLOBAL[[#This Row],[a6]],GLOBAL[[#This Row],[b12]])</f>
        <v>7</v>
      </c>
      <c r="F648" s="32">
        <f>GLOBAL[[#This Row],[AWAL]]</f>
        <v>7</v>
      </c>
      <c r="G648" s="31"/>
      <c r="H648" s="31"/>
      <c r="I648" s="31" t="str">
        <f>IF(GLOBAL[[#This Row],[/MASUK]]="","",SUMIF(Table6[NB BM_C_QTY+F],GLOBAL[POINTER],Table6[C]))</f>
        <v/>
      </c>
      <c r="J648" s="102">
        <f>IF(GLOBAL[[#This Row],[//KELUAR]]="",0,-1*SUMIF(Table5[CONCAT],GLOBAL[POINTER],Table5[3]))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>SUM(F648,L648)</f>
        <v>7</v>
      </c>
      <c r="N648" s="31"/>
      <c r="O648" s="31"/>
      <c r="P648" s="32">
        <f ca="1">SUM(INDIRECT(GLOBAL_VAR[TABLENAME]&amp;"[@a"&amp;$1:$1-1&amp;"]"),INDIRECT(GLOBAL_VAR[TABLENAME]&amp;"[@c"&amp;$1:$1-1&amp;"]"))</f>
        <v>7</v>
      </c>
      <c r="Q648" s="33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7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7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7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648" s="31" t="str">
        <f>_xlfn.IFNA(MATCH(GLOBAL[[#This Row],[POINTER]],Table6[NB BM_C_QTY+F],0),"")</f>
        <v/>
      </c>
      <c r="AC648" t="str">
        <f>_xlfn.IFNA(MATCH(GLOBAL[[#This Row],[POINTER]],Table5[CONCAT],0),"")</f>
        <v/>
      </c>
    </row>
    <row r="649" spans="1:29">
      <c r="A649" s="31">
        <f ca="1">IF(GLOBAL[[#This Row],[TT]]&lt;1,"",ROW()-2)</f>
        <v>647</v>
      </c>
      <c r="B649" s="33" t="s">
        <v>529</v>
      </c>
      <c r="C649" s="31">
        <v>1</v>
      </c>
      <c r="D649" s="31" t="s">
        <v>7</v>
      </c>
      <c r="E649" s="31">
        <f ca="1">IF(GLOBAL[[#This Row],[b12]]="",GLOBAL[[#This Row],[a6]],GLOBAL[[#This Row],[b12]])</f>
        <v>1</v>
      </c>
      <c r="F649" s="32">
        <f>GLOBAL[[#This Row],[AWAL]]</f>
        <v>1</v>
      </c>
      <c r="G649" s="31"/>
      <c r="H649" s="31"/>
      <c r="I649" s="31" t="str">
        <f>IF(GLOBAL[[#This Row],[/MASUK]]="","",SUMIF(Table6[NB BM_C_QTY+F],GLOBAL[POINTER],Table6[C]))</f>
        <v/>
      </c>
      <c r="J649" s="102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>SUM(F649,L649)</f>
        <v>1</v>
      </c>
      <c r="N649" s="31"/>
      <c r="O649" s="31"/>
      <c r="P649" s="32">
        <f ca="1">SUM(INDIRECT(GLOBAL_VAR[TABLENAME]&amp;"[@a"&amp;$1:$1-1&amp;"]"),INDIRECT(GLOBAL_VAR[TABLENAME]&amp;"[@c"&amp;$1:$1-1&amp;"]"))</f>
        <v>1</v>
      </c>
      <c r="Q649" s="33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1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1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1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29">
      <c r="A650" s="31">
        <f ca="1">IF(GLOBAL[[#This Row],[TT]]&lt;1,"",ROW()-2)</f>
        <v>648</v>
      </c>
      <c r="B650" s="33" t="s">
        <v>530</v>
      </c>
      <c r="C650" s="31">
        <v>2</v>
      </c>
      <c r="D650" s="31" t="s">
        <v>7</v>
      </c>
      <c r="E650" s="31">
        <f ca="1">IF(GLOBAL[[#This Row],[b12]]="",GLOBAL[[#This Row],[a6]],GLOBAL[[#This Row],[b12]])</f>
        <v>2</v>
      </c>
      <c r="F650" s="32">
        <f>GLOBAL[[#This Row],[AWAL]]</f>
        <v>2</v>
      </c>
      <c r="G650" s="31"/>
      <c r="H650" s="31"/>
      <c r="I650" s="31" t="str">
        <f>IF(GLOBAL[[#This Row],[/MASUK]]="","",SUMIF(Table6[NB BM_C_QTY+F],GLOBAL[POINTER],Table6[C]))</f>
        <v/>
      </c>
      <c r="J650" s="102">
        <f>IF(GLOBAL[[#This Row],[//KELUAR]]="",0,-1*SUMIF(Table5[CONCAT],GLOBAL[POINTER],Table5[3]))</f>
        <v>0</v>
      </c>
      <c r="K650" s="31" t="str">
        <f>IF(GLOBAL[[#This Row],[b1]]="","",GLOBAL[[#This Row],[b1]]-GLOBAL[[#This Row],[a1]]-GLOBAL[[#This Row],[bkeluar1]])</f>
        <v/>
      </c>
      <c r="L650" s="31">
        <f>SUM(GLOBAL[[#This Row],[bmasuk1]:[c1]])</f>
        <v>0</v>
      </c>
      <c r="M650" s="32">
        <f>SUM(F650,L650)</f>
        <v>2</v>
      </c>
      <c r="N650" s="31"/>
      <c r="O650" s="31"/>
      <c r="P650" s="32">
        <f ca="1">SUM(INDIRECT(GLOBAL_VAR[TABLENAME]&amp;"[@a"&amp;$1:$1-1&amp;"]"),INDIRECT(GLOBAL_VAR[TABLENAME]&amp;"[@c"&amp;$1:$1-1&amp;"]"))</f>
        <v>2</v>
      </c>
      <c r="Q650" s="33"/>
      <c r="R650" s="33" t="str">
        <f>IF(GLOBAL[[#This Row],[b3]]="","",GLOBAL[[#This Row],[b3]]-GLOBAL[[#This Row],[a3]])</f>
        <v/>
      </c>
      <c r="S650" s="32">
        <f ca="1">SUM(INDIRECT(GLOBAL_VAR[TABLENAME]&amp;"[@a"&amp;$1:$1-1&amp;"]"),INDIRECT(GLOBAL_VAR[TABLENAME]&amp;"[@c"&amp;$1:$1-1&amp;"]"))</f>
        <v>2</v>
      </c>
      <c r="T650" s="33"/>
      <c r="U650" s="33" t="str">
        <f>IF(GLOBAL[[#This Row],[b4]]="","",GLOBAL[[#This Row],[b4]]-GLOBAL[[#This Row],[a4]])</f>
        <v/>
      </c>
      <c r="V650" s="32">
        <f ca="1">SUM(INDIRECT(GLOBAL_VAR[TABLENAME]&amp;"[@a"&amp;$1:$1-1&amp;"]"),INDIRECT(GLOBAL_VAR[TABLENAME]&amp;"[@c"&amp;$1:$1-1&amp;"]"))</f>
        <v>2</v>
      </c>
      <c r="W650" s="31"/>
      <c r="X650" s="31" t="str">
        <f>IF(GLOBAL[[#This Row],[b5]]="","",GLOBAL[[#This Row],[b5]]-GLOBAL[[#This Row],[a5]])</f>
        <v/>
      </c>
      <c r="Y650" s="32">
        <f ca="1">SUM(INDIRECT(GLOBAL_VAR[TABLENAME]&amp;"[@a"&amp;$1:$1-1&amp;"]"),INDIRECT(GLOBAL_VAR[TABLENAME]&amp;"[@c"&amp;$1:$1-1&amp;"]"))</f>
        <v>2</v>
      </c>
      <c r="AA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650" s="31" t="str">
        <f>_xlfn.IFNA(MATCH(GLOBAL[[#This Row],[POINTER]],Table6[NB BM_C_QTY+F],0),"")</f>
        <v/>
      </c>
      <c r="AC650" t="str">
        <f>_xlfn.IFNA(MATCH(GLOBAL[[#This Row],[POINTER]],Table5[CONCAT],0),"")</f>
        <v/>
      </c>
    </row>
    <row r="651" spans="1:29">
      <c r="A651" s="31">
        <f ca="1">IF(GLOBAL[[#This Row],[TT]]&lt;1,"",ROW()-2)</f>
        <v>649</v>
      </c>
      <c r="B651" s="33" t="s">
        <v>531</v>
      </c>
      <c r="C651" s="31">
        <v>9</v>
      </c>
      <c r="D651" s="31" t="s">
        <v>7</v>
      </c>
      <c r="E651" s="31">
        <f ca="1">IF(GLOBAL[[#This Row],[b12]]="",GLOBAL[[#This Row],[a6]],GLOBAL[[#This Row],[b12]])</f>
        <v>9</v>
      </c>
      <c r="F651" s="32">
        <f>GLOBAL[[#This Row],[AWAL]]</f>
        <v>9</v>
      </c>
      <c r="G651" s="31"/>
      <c r="H651" s="31"/>
      <c r="I651" s="31" t="str">
        <f>IF(GLOBAL[[#This Row],[/MASUK]]="","",SUMIF(Table6[NB BM_C_QTY+F],GLOBAL[POINTER],Table6[C]))</f>
        <v/>
      </c>
      <c r="J651" s="102">
        <f>IF(GLOBAL[[#This Row],[//KELUAR]]="",0,-1*SUMIF(Table5[CONCAT],GLOBAL[POINTER],Table5[3]))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>SUM(F651,L651)</f>
        <v>9</v>
      </c>
      <c r="N651" s="31"/>
      <c r="O651" s="31"/>
      <c r="P651" s="32">
        <f ca="1">SUM(INDIRECT(GLOBAL_VAR[TABLENAME]&amp;"[@a"&amp;$1:$1-1&amp;"]"),INDIRECT(GLOBAL_VAR[TABLENAME]&amp;"[@c"&amp;$1:$1-1&amp;"]"))</f>
        <v>9</v>
      </c>
      <c r="Q651" s="33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9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9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9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29">
      <c r="A652" s="31" t="str">
        <f ca="1">IF(GLOBAL[[#This Row],[TT]]&lt;1,"",ROW()-2)</f>
        <v/>
      </c>
      <c r="B652" s="33" t="s">
        <v>2255</v>
      </c>
      <c r="C652" s="31">
        <v>0</v>
      </c>
      <c r="D652" s="31" t="s">
        <v>2150</v>
      </c>
      <c r="E652" s="31">
        <f ca="1">IF(GLOBAL[[#This Row],[b12]]="",GLOBAL[[#This Row],[a6]],GLOBAL[[#This Row],[b12]])</f>
        <v>0</v>
      </c>
      <c r="F652" s="32">
        <f>GLOBAL[[#This Row],[AWAL]]</f>
        <v>0</v>
      </c>
      <c r="G652" s="31"/>
      <c r="H652" s="31"/>
      <c r="I652" s="31" t="str">
        <f>IF(GLOBAL[[#This Row],[/MASUK]]="","",SUMIF(Table6[NB BM_C_QTY+F],GLOBAL[POINTER],Table6[C]))</f>
        <v/>
      </c>
      <c r="J652" s="102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>SUM(F652,L652)</f>
        <v>0</v>
      </c>
      <c r="N652" s="31"/>
      <c r="O652" s="31"/>
      <c r="P652" s="32">
        <f ca="1">SUM(INDIRECT(GLOBAL_VAR[TABLENAME]&amp;"[@a"&amp;$1:$1-1&amp;"]"),INDIRECT(GLOBAL_VAR[TABLENAME]&amp;"[@c"&amp;$1:$1-1&amp;"]"))</f>
        <v>0</v>
      </c>
      <c r="Q652" s="33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0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0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0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29">
      <c r="A653" s="31">
        <f ca="1">IF(GLOBAL[[#This Row],[TT]]&lt;1,"",ROW()-2)</f>
        <v>651</v>
      </c>
      <c r="B653" s="33" t="s">
        <v>532</v>
      </c>
      <c r="C653" s="31">
        <v>1</v>
      </c>
      <c r="D653" s="31" t="s">
        <v>61</v>
      </c>
      <c r="E653" s="31">
        <f ca="1">IF(GLOBAL[[#This Row],[b12]]="",GLOBAL[[#This Row],[a6]],GLOBAL[[#This Row],[b12]])</f>
        <v>1</v>
      </c>
      <c r="F653" s="32">
        <f>GLOBAL[[#This Row],[AWAL]]</f>
        <v>1</v>
      </c>
      <c r="G653" s="31"/>
      <c r="H653" s="31"/>
      <c r="I653" s="31" t="str">
        <f>IF(GLOBAL[[#This Row],[/MASUK]]="","",SUMIF(Table6[NB BM_C_QTY+F],GLOBAL[POINTER],Table6[C]))</f>
        <v/>
      </c>
      <c r="J653" s="102">
        <f>IF(GLOBAL[[#This Row],[//KELUAR]]="",0,-1*SUMIF(Table5[CONCAT],GLOBAL[POINTER],Table5[3]))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>SUM(F653,L653)</f>
        <v>1</v>
      </c>
      <c r="N653" s="31"/>
      <c r="O653" s="31"/>
      <c r="P653" s="32">
        <f ca="1">SUM(INDIRECT(GLOBAL_VAR[TABLENAME]&amp;"[@a"&amp;$1:$1-1&amp;"]"),INDIRECT(GLOBAL_VAR[TABLENAME]&amp;"[@c"&amp;$1:$1-1&amp;"]"))</f>
        <v>1</v>
      </c>
      <c r="Q653" s="33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1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1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1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29">
      <c r="A654" s="31">
        <f ca="1">IF(GLOBAL[[#This Row],[TT]]&lt;1,"",ROW()-2)</f>
        <v>652</v>
      </c>
      <c r="B654" s="33" t="s">
        <v>4605</v>
      </c>
      <c r="C654" s="31">
        <v>5</v>
      </c>
      <c r="D654" s="31" t="s">
        <v>7</v>
      </c>
      <c r="E654" s="31">
        <f ca="1">IF(GLOBAL[[#This Row],[b12]]="",GLOBAL[[#This Row],[a6]],GLOBAL[[#This Row],[b12]])</f>
        <v>5</v>
      </c>
      <c r="F654" s="32">
        <f>GLOBAL[[#This Row],[AWAL]]</f>
        <v>5</v>
      </c>
      <c r="G654" s="31"/>
      <c r="H654" s="31"/>
      <c r="I654" s="31" t="str">
        <f>IF(GLOBAL[[#This Row],[/MASUK]]="","",SUMIF(Table6[NB BM_C_QTY+F],GLOBAL[POINTER],Table6[C]))</f>
        <v/>
      </c>
      <c r="J654" s="102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>SUM(F654,L654)</f>
        <v>5</v>
      </c>
      <c r="N654" s="31"/>
      <c r="O654" s="31"/>
      <c r="P654" s="32">
        <f ca="1">SUM(INDIRECT(GLOBAL_VAR[TABLENAME]&amp;"[@a"&amp;$1:$1-1&amp;"]"),INDIRECT(GLOBAL_VAR[TABLENAME]&amp;"[@c"&amp;$1:$1-1&amp;"]"))</f>
        <v>5</v>
      </c>
      <c r="Q654" s="33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5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5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5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29">
      <c r="A655" s="31" t="str">
        <f ca="1">IF(GLOBAL[[#This Row],[TT]]&lt;1,"",ROW()-2)</f>
        <v/>
      </c>
      <c r="B655" s="33" t="s">
        <v>2452</v>
      </c>
      <c r="C655" s="31">
        <v>0</v>
      </c>
      <c r="D655" s="31" t="s">
        <v>2108</v>
      </c>
      <c r="E655" s="31">
        <f ca="1">IF(GLOBAL[[#This Row],[b12]]="",GLOBAL[[#This Row],[a6]],GLOBAL[[#This Row],[b12]])</f>
        <v>0</v>
      </c>
      <c r="F655" s="32">
        <f>GLOBAL[[#This Row],[AWAL]]</f>
        <v>0</v>
      </c>
      <c r="G655" s="31"/>
      <c r="H655" s="31"/>
      <c r="I655" s="31" t="str">
        <f>IF(GLOBAL[[#This Row],[/MASUK]]="","",SUMIF(Table6[NB BM_C_QTY+F],GLOBAL[POINTER],Table6[C]))</f>
        <v/>
      </c>
      <c r="J655" s="102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>SUM(F655,L655)</f>
        <v>0</v>
      </c>
      <c r="N655" s="31"/>
      <c r="O655" s="31"/>
      <c r="P655" s="32">
        <f ca="1">SUM(INDIRECT(GLOBAL_VAR[TABLENAME]&amp;"[@a"&amp;$1:$1-1&amp;"]"),INDIRECT(GLOBAL_VAR[TABLENAME]&amp;"[@c"&amp;$1:$1-1&amp;"]"))</f>
        <v>0</v>
      </c>
      <c r="Q655" s="33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0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0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0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29">
      <c r="A656" s="31" t="str">
        <f ca="1">IF(GLOBAL[[#This Row],[TT]]&lt;1,"",ROW()-2)</f>
        <v/>
      </c>
      <c r="B656" s="33" t="s">
        <v>2453</v>
      </c>
      <c r="C656" s="31">
        <v>0</v>
      </c>
      <c r="D656" s="31" t="s">
        <v>2108</v>
      </c>
      <c r="E656" s="31">
        <f ca="1">IF(GLOBAL[[#This Row],[b12]]="",GLOBAL[[#This Row],[a6]],GLOBAL[[#This Row],[b12]])</f>
        <v>0</v>
      </c>
      <c r="F656" s="32">
        <f>GLOBAL[[#This Row],[AWAL]]</f>
        <v>0</v>
      </c>
      <c r="G656" s="31"/>
      <c r="H656" s="31"/>
      <c r="I656" s="31" t="str">
        <f>IF(GLOBAL[[#This Row],[/MASUK]]="","",SUMIF(Table6[NB BM_C_QTY+F],GLOBAL[POINTER],Table6[C]))</f>
        <v/>
      </c>
      <c r="J656" s="102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>SUM(F656,L656)</f>
        <v>0</v>
      </c>
      <c r="N656" s="31"/>
      <c r="O656" s="31"/>
      <c r="P656" s="32">
        <f ca="1">SUM(INDIRECT(GLOBAL_VAR[TABLENAME]&amp;"[@a"&amp;$1:$1-1&amp;"]"),INDIRECT(GLOBAL_VAR[TABLENAME]&amp;"[@c"&amp;$1:$1-1&amp;"]"))</f>
        <v>0</v>
      </c>
      <c r="Q656" s="33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0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0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0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29">
      <c r="A657" s="31" t="str">
        <f ca="1">IF(GLOBAL[[#This Row],[TT]]&lt;1,"",ROW()-2)</f>
        <v/>
      </c>
      <c r="B657" s="33" t="s">
        <v>2454</v>
      </c>
      <c r="C657" s="31">
        <v>0</v>
      </c>
      <c r="D657" s="31" t="s">
        <v>2108</v>
      </c>
      <c r="E657" s="31">
        <f ca="1">IF(GLOBAL[[#This Row],[b12]]="",GLOBAL[[#This Row],[a6]],GLOBAL[[#This Row],[b12]])</f>
        <v>0</v>
      </c>
      <c r="F657" s="32">
        <f>GLOBAL[[#This Row],[AWAL]]</f>
        <v>0</v>
      </c>
      <c r="G657" s="31"/>
      <c r="H657" s="31"/>
      <c r="I657" s="31" t="str">
        <f>IF(GLOBAL[[#This Row],[/MASUK]]="","",SUMIF(Table6[NB BM_C_QTY+F],GLOBAL[POINTER],Table6[C]))</f>
        <v/>
      </c>
      <c r="J657" s="102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>SUM(F657,L657)</f>
        <v>0</v>
      </c>
      <c r="N657" s="31"/>
      <c r="O657" s="31"/>
      <c r="P657" s="32">
        <f ca="1">SUM(INDIRECT(GLOBAL_VAR[TABLENAME]&amp;"[@a"&amp;$1:$1-1&amp;"]"),INDIRECT(GLOBAL_VAR[TABLENAME]&amp;"[@c"&amp;$1:$1-1&amp;"]"))</f>
        <v>0</v>
      </c>
      <c r="Q657" s="33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0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0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0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29">
      <c r="A658" s="31" t="str">
        <f ca="1">IF(GLOBAL[[#This Row],[TT]]&lt;1,"",ROW()-2)</f>
        <v/>
      </c>
      <c r="B658" s="33" t="s">
        <v>2455</v>
      </c>
      <c r="C658" s="31">
        <v>0</v>
      </c>
      <c r="D658" s="31" t="s">
        <v>2108</v>
      </c>
      <c r="E658" s="31">
        <f ca="1">IF(GLOBAL[[#This Row],[b12]]="",GLOBAL[[#This Row],[a6]],GLOBAL[[#This Row],[b12]])</f>
        <v>0</v>
      </c>
      <c r="F658" s="32">
        <f>GLOBAL[[#This Row],[AWAL]]</f>
        <v>0</v>
      </c>
      <c r="G658" s="31"/>
      <c r="H658" s="31"/>
      <c r="I658" s="31" t="str">
        <f>IF(GLOBAL[[#This Row],[/MASUK]]="","",SUMIF(Table6[NB BM_C_QTY+F],GLOBAL[POINTER],Table6[C]))</f>
        <v/>
      </c>
      <c r="J658" s="102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>SUM(F658,L658)</f>
        <v>0</v>
      </c>
      <c r="N658" s="31"/>
      <c r="O658" s="31"/>
      <c r="P658" s="32">
        <f ca="1">SUM(INDIRECT(GLOBAL_VAR[TABLENAME]&amp;"[@a"&amp;$1:$1-1&amp;"]"),INDIRECT(GLOBAL_VAR[TABLENAME]&amp;"[@c"&amp;$1:$1-1&amp;"]"))</f>
        <v>0</v>
      </c>
      <c r="Q658" s="33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0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0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0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29">
      <c r="A659" s="31" t="str">
        <f ca="1">IF(GLOBAL[[#This Row],[TT]]&lt;1,"",ROW()-2)</f>
        <v/>
      </c>
      <c r="B659" s="33" t="s">
        <v>533</v>
      </c>
      <c r="C659" s="31">
        <v>0</v>
      </c>
      <c r="D659" s="31" t="s">
        <v>11</v>
      </c>
      <c r="E659" s="31">
        <f ca="1">IF(GLOBAL[[#This Row],[b12]]="",GLOBAL[[#This Row],[a6]],GLOBAL[[#This Row],[b12]])</f>
        <v>0</v>
      </c>
      <c r="F659" s="32">
        <f>GLOBAL[[#This Row],[AWAL]]</f>
        <v>0</v>
      </c>
      <c r="G659" s="31"/>
      <c r="H659" s="31"/>
      <c r="I659" s="31" t="str">
        <f>IF(GLOBAL[[#This Row],[/MASUK]]="","",SUMIF(Table6[NB BM_C_QTY+F],GLOBAL[POINTER],Table6[C]))</f>
        <v/>
      </c>
      <c r="J659" s="102">
        <f>IF(GLOBAL[[#This Row],[//KELUAR]]="",0,-1*SUMIF(Table5[CONCAT],GLOBAL[POINTER],Table5[3]))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>SUM(F659,L659)</f>
        <v>0</v>
      </c>
      <c r="N659" s="31"/>
      <c r="O659" s="31"/>
      <c r="P659" s="32">
        <f ca="1">SUM(INDIRECT(GLOBAL_VAR[TABLENAME]&amp;"[@a"&amp;$1:$1-1&amp;"]"),INDIRECT(GLOBAL_VAR[TABLENAME]&amp;"[@c"&amp;$1:$1-1&amp;"]"))</f>
        <v>0</v>
      </c>
      <c r="Q659" s="33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0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0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0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659" s="31" t="str">
        <f>_xlfn.IFNA(MATCH(GLOBAL[[#This Row],[POINTER]],Table6[NB BM_C_QTY+F],0),"")</f>
        <v/>
      </c>
      <c r="AC659" t="str">
        <f>_xlfn.IFNA(MATCH(GLOBAL[[#This Row],[POINTER]],Table5[CONCAT],0),"")</f>
        <v/>
      </c>
    </row>
    <row r="660" spans="1:29">
      <c r="A660" s="31" t="str">
        <f ca="1">IF(GLOBAL[[#This Row],[TT]]&lt;1,"",ROW()-2)</f>
        <v/>
      </c>
      <c r="B660" s="33" t="s">
        <v>2179</v>
      </c>
      <c r="C660" s="31">
        <v>0</v>
      </c>
      <c r="D660" s="31" t="s">
        <v>2108</v>
      </c>
      <c r="E660" s="31">
        <f ca="1">IF(GLOBAL[[#This Row],[b12]]="",GLOBAL[[#This Row],[a6]],GLOBAL[[#This Row],[b12]])</f>
        <v>0</v>
      </c>
      <c r="F660" s="32">
        <f>GLOBAL[[#This Row],[AWAL]]</f>
        <v>0</v>
      </c>
      <c r="G660" s="31"/>
      <c r="H660" s="31"/>
      <c r="I660" s="31" t="str">
        <f>IF(GLOBAL[[#This Row],[/MASUK]]="","",SUMIF(Table6[NB BM_C_QTY+F],GLOBAL[POINTER],Table6[C]))</f>
        <v/>
      </c>
      <c r="J660" s="102">
        <f>IF(GLOBAL[[#This Row],[//KELUAR]]="",0,-1*SUMIF(Table5[CONCAT],GLOBAL[POINTER],Table5[3]))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>SUM(F660,L660)</f>
        <v>0</v>
      </c>
      <c r="N660" s="31"/>
      <c r="O660" s="31"/>
      <c r="P660" s="32">
        <f ca="1">SUM(INDIRECT(GLOBAL_VAR[TABLENAME]&amp;"[@a"&amp;$1:$1-1&amp;"]"),INDIRECT(GLOBAL_VAR[TABLENAME]&amp;"[@c"&amp;$1:$1-1&amp;"]"))</f>
        <v>0</v>
      </c>
      <c r="Q660" s="33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0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0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0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660" s="31" t="str">
        <f>_xlfn.IFNA(MATCH(GLOBAL[[#This Row],[POINTER]],Table6[NB BM_C_QTY+F],0),"")</f>
        <v/>
      </c>
      <c r="AC660" t="str">
        <f>_xlfn.IFNA(MATCH(GLOBAL[[#This Row],[POINTER]],Table5[CONCAT],0),"")</f>
        <v/>
      </c>
    </row>
    <row r="661" spans="1:29">
      <c r="A661" s="31" t="str">
        <f ca="1">IF(GLOBAL[[#This Row],[TT]]&lt;1,"",ROW()-2)</f>
        <v/>
      </c>
      <c r="B661" s="33" t="s">
        <v>2180</v>
      </c>
      <c r="C661" s="31">
        <v>0</v>
      </c>
      <c r="D661" s="31" t="s">
        <v>2108</v>
      </c>
      <c r="E661" s="31">
        <f ca="1">IF(GLOBAL[[#This Row],[b12]]="",GLOBAL[[#This Row],[a6]],GLOBAL[[#This Row],[b12]])</f>
        <v>0</v>
      </c>
      <c r="F661" s="32">
        <f>GLOBAL[[#This Row],[AWAL]]</f>
        <v>0</v>
      </c>
      <c r="G661" s="31"/>
      <c r="H661" s="31"/>
      <c r="I661" s="31" t="str">
        <f>IF(GLOBAL[[#This Row],[/MASUK]]="","",SUMIF(Table6[NB BM_C_QTY+F],GLOBAL[POINTER],Table6[C]))</f>
        <v/>
      </c>
      <c r="J661" s="102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>SUM(F661,L661)</f>
        <v>0</v>
      </c>
      <c r="N661" s="31"/>
      <c r="O661" s="31"/>
      <c r="P661" s="32">
        <f ca="1">SUM(INDIRECT(GLOBAL_VAR[TABLENAME]&amp;"[@a"&amp;$1:$1-1&amp;"]"),INDIRECT(GLOBAL_VAR[TABLENAME]&amp;"[@c"&amp;$1:$1-1&amp;"]"))</f>
        <v>0</v>
      </c>
      <c r="Q661" s="33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0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0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0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29">
      <c r="A662" s="31" t="str">
        <f ca="1">IF(GLOBAL[[#This Row],[TT]]&lt;1,"",ROW()-2)</f>
        <v/>
      </c>
      <c r="B662" s="33" t="s">
        <v>2181</v>
      </c>
      <c r="C662" s="31">
        <v>0</v>
      </c>
      <c r="D662" s="31" t="s">
        <v>2108</v>
      </c>
      <c r="E662" s="31">
        <f ca="1">IF(GLOBAL[[#This Row],[b12]]="",GLOBAL[[#This Row],[a6]],GLOBAL[[#This Row],[b12]])</f>
        <v>0</v>
      </c>
      <c r="F662" s="32">
        <f>GLOBAL[[#This Row],[AWAL]]</f>
        <v>0</v>
      </c>
      <c r="G662" s="31"/>
      <c r="H662" s="31"/>
      <c r="I662" s="31" t="str">
        <f>IF(GLOBAL[[#This Row],[/MASUK]]="","",SUMIF(Table6[NB BM_C_QTY+F],GLOBAL[POINTER],Table6[C]))</f>
        <v/>
      </c>
      <c r="J662" s="102">
        <f>IF(GLOBAL[[#This Row],[//KELUAR]]="",0,-1*SUMIF(Table5[CONCAT],GLOBAL[POINTER],Table5[3]))</f>
        <v>0</v>
      </c>
      <c r="K662" s="31" t="str">
        <f>IF(GLOBAL[[#This Row],[b1]]="","",GLOBAL[[#This Row],[b1]]-GLOBAL[[#This Row],[a1]]-GLOBAL[[#This Row],[bkeluar1]])</f>
        <v/>
      </c>
      <c r="L662" s="31">
        <f>SUM(GLOBAL[[#This Row],[bmasuk1]:[c1]])</f>
        <v>0</v>
      </c>
      <c r="M662" s="32">
        <f>SUM(F662,L662)</f>
        <v>0</v>
      </c>
      <c r="N662" s="31"/>
      <c r="O662" s="31"/>
      <c r="P662" s="32">
        <f ca="1">SUM(INDIRECT(GLOBAL_VAR[TABLENAME]&amp;"[@a"&amp;$1:$1-1&amp;"]"),INDIRECT(GLOBAL_VAR[TABLENAME]&amp;"[@c"&amp;$1:$1-1&amp;"]"))</f>
        <v>0</v>
      </c>
      <c r="Q662" s="33"/>
      <c r="R662" s="33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0</v>
      </c>
      <c r="T662" s="33"/>
      <c r="U662" s="33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0</v>
      </c>
      <c r="W662" s="31"/>
      <c r="X662" s="31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0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662" s="31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29">
      <c r="A663" s="31" t="str">
        <f ca="1">IF(GLOBAL[[#This Row],[TT]]&lt;1,"",ROW()-2)</f>
        <v/>
      </c>
      <c r="B663" s="33" t="s">
        <v>2182</v>
      </c>
      <c r="C663" s="31">
        <v>0</v>
      </c>
      <c r="D663" s="31" t="s">
        <v>2108</v>
      </c>
      <c r="E663" s="31">
        <f ca="1">IF(GLOBAL[[#This Row],[b12]]="",GLOBAL[[#This Row],[a6]],GLOBAL[[#This Row],[b12]])</f>
        <v>0</v>
      </c>
      <c r="F663" s="32">
        <f>GLOBAL[[#This Row],[AWAL]]</f>
        <v>0</v>
      </c>
      <c r="G663" s="31"/>
      <c r="H663" s="31"/>
      <c r="I663" s="31" t="str">
        <f>IF(GLOBAL[[#This Row],[/MASUK]]="","",SUMIF(Table6[NB BM_C_QTY+F],GLOBAL[POINTER],Table6[C]))</f>
        <v/>
      </c>
      <c r="J663" s="102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>SUM(F663,L663)</f>
        <v>0</v>
      </c>
      <c r="N663" s="31"/>
      <c r="O663" s="31"/>
      <c r="P663" s="32">
        <f ca="1">SUM(INDIRECT(GLOBAL_VAR[TABLENAME]&amp;"[@a"&amp;$1:$1-1&amp;"]"),INDIRECT(GLOBAL_VAR[TABLENAME]&amp;"[@c"&amp;$1:$1-1&amp;"]"))</f>
        <v>0</v>
      </c>
      <c r="Q663" s="33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0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0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0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29">
      <c r="A664" s="31" t="str">
        <f ca="1">IF(GLOBAL[[#This Row],[TT]]&lt;1,"",ROW()-2)</f>
        <v/>
      </c>
      <c r="B664" s="33" t="s">
        <v>2183</v>
      </c>
      <c r="C664" s="31">
        <v>0</v>
      </c>
      <c r="D664" s="31" t="s">
        <v>2108</v>
      </c>
      <c r="E664" s="31">
        <f ca="1">IF(GLOBAL[[#This Row],[b12]]="",GLOBAL[[#This Row],[a6]],GLOBAL[[#This Row],[b12]])</f>
        <v>0</v>
      </c>
      <c r="F664" s="32">
        <f>GLOBAL[[#This Row],[AWAL]]</f>
        <v>0</v>
      </c>
      <c r="G664" s="31"/>
      <c r="H664" s="31"/>
      <c r="I664" s="31" t="str">
        <f>IF(GLOBAL[[#This Row],[/MASUK]]="","",SUMIF(Table6[NB BM_C_QTY+F],GLOBAL[POINTER],Table6[C]))</f>
        <v/>
      </c>
      <c r="J664" s="102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>SUM(F664,L664)</f>
        <v>0</v>
      </c>
      <c r="N664" s="31"/>
      <c r="O664" s="31"/>
      <c r="P664" s="32">
        <f ca="1">SUM(INDIRECT(GLOBAL_VAR[TABLENAME]&amp;"[@a"&amp;$1:$1-1&amp;"]"),INDIRECT(GLOBAL_VAR[TABLENAME]&amp;"[@c"&amp;$1:$1-1&amp;"]"))</f>
        <v>0</v>
      </c>
      <c r="Q664" s="33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0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0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0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29">
      <c r="A665" s="31" t="str">
        <f ca="1">IF(GLOBAL[[#This Row],[TT]]&lt;1,"",ROW()-2)</f>
        <v/>
      </c>
      <c r="B665" s="33" t="s">
        <v>2251</v>
      </c>
      <c r="C665" s="31">
        <v>0</v>
      </c>
      <c r="D665" s="31" t="s">
        <v>2108</v>
      </c>
      <c r="E665" s="31">
        <f ca="1">IF(GLOBAL[[#This Row],[b12]]="",GLOBAL[[#This Row],[a6]],GLOBAL[[#This Row],[b12]])</f>
        <v>0</v>
      </c>
      <c r="F665" s="32">
        <f>GLOBAL[[#This Row],[AWAL]]</f>
        <v>0</v>
      </c>
      <c r="G665" s="31"/>
      <c r="H665" s="31"/>
      <c r="I665" s="31" t="str">
        <f>IF(GLOBAL[[#This Row],[/MASUK]]="","",SUMIF(Table6[NB BM_C_QTY+F],GLOBAL[POINTER],Table6[C]))</f>
        <v/>
      </c>
      <c r="J665" s="102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>SUM(F665,L665)</f>
        <v>0</v>
      </c>
      <c r="N665" s="31"/>
      <c r="O665" s="31"/>
      <c r="P665" s="32">
        <f ca="1">SUM(INDIRECT(GLOBAL_VAR[TABLENAME]&amp;"[@a"&amp;$1:$1-1&amp;"]"),INDIRECT(GLOBAL_VAR[TABLENAME]&amp;"[@c"&amp;$1:$1-1&amp;"]"))</f>
        <v>0</v>
      </c>
      <c r="Q665" s="33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0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0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0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29">
      <c r="A666" s="31" t="str">
        <f ca="1">IF(GLOBAL[[#This Row],[TT]]&lt;1,"",ROW()-2)</f>
        <v/>
      </c>
      <c r="B666" s="33" t="s">
        <v>2252</v>
      </c>
      <c r="C666" s="31">
        <v>0</v>
      </c>
      <c r="D666" s="31" t="s">
        <v>2108</v>
      </c>
      <c r="E666" s="31">
        <f ca="1">IF(GLOBAL[[#This Row],[b12]]="",GLOBAL[[#This Row],[a6]],GLOBAL[[#This Row],[b12]])</f>
        <v>0</v>
      </c>
      <c r="F666" s="32">
        <f>GLOBAL[[#This Row],[AWAL]]</f>
        <v>0</v>
      </c>
      <c r="G666" s="31"/>
      <c r="H666" s="31"/>
      <c r="I666" s="31" t="str">
        <f>IF(GLOBAL[[#This Row],[/MASUK]]="","",SUMIF(Table6[NB BM_C_QTY+F],GLOBAL[POINTER],Table6[C]))</f>
        <v/>
      </c>
      <c r="J666" s="102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>SUM(F666,L666)</f>
        <v>0</v>
      </c>
      <c r="N666" s="31"/>
      <c r="O666" s="31"/>
      <c r="P666" s="32">
        <f ca="1">SUM(INDIRECT(GLOBAL_VAR[TABLENAME]&amp;"[@a"&amp;$1:$1-1&amp;"]"),INDIRECT(GLOBAL_VAR[TABLENAME]&amp;"[@c"&amp;$1:$1-1&amp;"]"))</f>
        <v>0</v>
      </c>
      <c r="Q666" s="33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0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0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0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29">
      <c r="A667" s="31" t="str">
        <f ca="1">IF(GLOBAL[[#This Row],[TT]]&lt;1,"",ROW()-2)</f>
        <v/>
      </c>
      <c r="B667" s="33" t="s">
        <v>2295</v>
      </c>
      <c r="C667" s="31">
        <v>0</v>
      </c>
      <c r="D667" s="31" t="s">
        <v>2108</v>
      </c>
      <c r="E667" s="31">
        <f ca="1">IF(GLOBAL[[#This Row],[b12]]="",GLOBAL[[#This Row],[a6]],GLOBAL[[#This Row],[b12]])</f>
        <v>0</v>
      </c>
      <c r="F667" s="32">
        <f>GLOBAL[[#This Row],[AWAL]]</f>
        <v>0</v>
      </c>
      <c r="G667" s="31"/>
      <c r="H667" s="31"/>
      <c r="I667" s="31" t="str">
        <f>IF(GLOBAL[[#This Row],[/MASUK]]="","",SUMIF(Table6[NB BM_C_QTY+F],GLOBAL[POINTER],Table6[C]))</f>
        <v/>
      </c>
      <c r="J667" s="102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>SUM(F667,L667)</f>
        <v>0</v>
      </c>
      <c r="N667" s="31"/>
      <c r="O667" s="31"/>
      <c r="P667" s="32">
        <f ca="1">SUM(INDIRECT(GLOBAL_VAR[TABLENAME]&amp;"[@a"&amp;$1:$1-1&amp;"]"),INDIRECT(GLOBAL_VAR[TABLENAME]&amp;"[@c"&amp;$1:$1-1&amp;"]"))</f>
        <v>0</v>
      </c>
      <c r="Q667" s="33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0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0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0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29">
      <c r="A668" s="31" t="str">
        <f ca="1">IF(GLOBAL[[#This Row],[TT]]&lt;1,"",ROW()-2)</f>
        <v/>
      </c>
      <c r="B668" s="33" t="s">
        <v>2253</v>
      </c>
      <c r="C668" s="31">
        <v>0</v>
      </c>
      <c r="D668" s="31" t="s">
        <v>2108</v>
      </c>
      <c r="E668" s="31">
        <f ca="1">IF(GLOBAL[[#This Row],[b12]]="",GLOBAL[[#This Row],[a6]],GLOBAL[[#This Row],[b12]])</f>
        <v>0</v>
      </c>
      <c r="F668" s="32">
        <f>GLOBAL[[#This Row],[AWAL]]</f>
        <v>0</v>
      </c>
      <c r="G668" s="31"/>
      <c r="H668" s="31"/>
      <c r="I668" s="31" t="str">
        <f>IF(GLOBAL[[#This Row],[/MASUK]]="","",SUMIF(Table6[NB BM_C_QTY+F],GLOBAL[POINTER],Table6[C]))</f>
        <v/>
      </c>
      <c r="J668" s="102">
        <f>IF(GLOBAL[[#This Row],[//KELUAR]]="",0,-1*SUMIF(Table5[CONCAT],GLOBAL[POINTER],Table5[3]))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>SUM(F668,L668)</f>
        <v>0</v>
      </c>
      <c r="N668" s="31"/>
      <c r="O668" s="31"/>
      <c r="P668" s="32">
        <f ca="1">SUM(INDIRECT(GLOBAL_VAR[TABLENAME]&amp;"[@a"&amp;$1:$1-1&amp;"]"),INDIRECT(GLOBAL_VAR[TABLENAME]&amp;"[@c"&amp;$1:$1-1&amp;"]"))</f>
        <v>0</v>
      </c>
      <c r="Q668" s="33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0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0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0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668" s="31" t="str">
        <f>_xlfn.IFNA(MATCH(GLOBAL[[#This Row],[POINTER]],Table6[NB BM_C_QTY+F],0),"")</f>
        <v/>
      </c>
      <c r="AC668" t="str">
        <f>_xlfn.IFNA(MATCH(GLOBAL[[#This Row],[POINTER]],Table5[CONCAT],0),"")</f>
        <v/>
      </c>
    </row>
    <row r="669" spans="1:29">
      <c r="A669" s="31" t="str">
        <f ca="1">IF(GLOBAL[[#This Row],[TT]]&lt;1,"",ROW()-2)</f>
        <v/>
      </c>
      <c r="B669" s="33" t="s">
        <v>2249</v>
      </c>
      <c r="C669" s="31">
        <v>0</v>
      </c>
      <c r="D669" s="31" t="s">
        <v>2108</v>
      </c>
      <c r="E669" s="31">
        <f ca="1">IF(GLOBAL[[#This Row],[b12]]="",GLOBAL[[#This Row],[a6]],GLOBAL[[#This Row],[b12]])</f>
        <v>0</v>
      </c>
      <c r="F669" s="32">
        <f>GLOBAL[[#This Row],[AWAL]]</f>
        <v>0</v>
      </c>
      <c r="G669" s="31"/>
      <c r="H669" s="31"/>
      <c r="I669" s="31" t="str">
        <f>IF(GLOBAL[[#This Row],[/MASUK]]="","",SUMIF(Table6[NB BM_C_QTY+F],GLOBAL[POINTER],Table6[C]))</f>
        <v/>
      </c>
      <c r="J669" s="102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>SUM(F669,L669)</f>
        <v>0</v>
      </c>
      <c r="N669" s="31"/>
      <c r="O669" s="31"/>
      <c r="P669" s="32">
        <f ca="1">SUM(INDIRECT(GLOBAL_VAR[TABLENAME]&amp;"[@a"&amp;$1:$1-1&amp;"]"),INDIRECT(GLOBAL_VAR[TABLENAME]&amp;"[@c"&amp;$1:$1-1&amp;"]"))</f>
        <v>0</v>
      </c>
      <c r="Q669" s="33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0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0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0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29">
      <c r="A670" s="31" t="str">
        <f ca="1">IF(GLOBAL[[#This Row],[TT]]&lt;1,"",ROW()-2)</f>
        <v/>
      </c>
      <c r="B670" s="33" t="s">
        <v>2248</v>
      </c>
      <c r="C670" s="31">
        <v>0</v>
      </c>
      <c r="D670" s="31" t="s">
        <v>2108</v>
      </c>
      <c r="E670" s="31">
        <f ca="1">IF(GLOBAL[[#This Row],[b12]]="",GLOBAL[[#This Row],[a6]],GLOBAL[[#This Row],[b12]])</f>
        <v>0</v>
      </c>
      <c r="F670" s="32">
        <f>GLOBAL[[#This Row],[AWAL]]</f>
        <v>0</v>
      </c>
      <c r="G670" s="31"/>
      <c r="H670" s="31"/>
      <c r="I670" s="31" t="str">
        <f>IF(GLOBAL[[#This Row],[/MASUK]]="","",SUMIF(Table6[NB BM_C_QTY+F],GLOBAL[POINTER],Table6[C]))</f>
        <v/>
      </c>
      <c r="J670" s="102">
        <f>IF(GLOBAL[[#This Row],[//KELUAR]]="",0,-1*SUMIF(Table5[CONCAT],GLOBAL[POINTER],Table5[3]))</f>
        <v>0</v>
      </c>
      <c r="K670" s="31" t="str">
        <f>IF(GLOBAL[[#This Row],[b1]]="","",GLOBAL[[#This Row],[b1]]-GLOBAL[[#This Row],[a1]]-GLOBAL[[#This Row],[bkeluar1]])</f>
        <v/>
      </c>
      <c r="L670" s="31">
        <f>SUM(GLOBAL[[#This Row],[bmasuk1]:[c1]])</f>
        <v>0</v>
      </c>
      <c r="M670" s="32">
        <f>SUM(F670,L670)</f>
        <v>0</v>
      </c>
      <c r="N670" s="31"/>
      <c r="O670" s="31"/>
      <c r="P670" s="32">
        <f ca="1">SUM(INDIRECT(GLOBAL_VAR[TABLENAME]&amp;"[@a"&amp;$1:$1-1&amp;"]"),INDIRECT(GLOBAL_VAR[TABLENAME]&amp;"[@c"&amp;$1:$1-1&amp;"]"))</f>
        <v>0</v>
      </c>
      <c r="Q670" s="33"/>
      <c r="R670" s="33" t="str">
        <f>IF(GLOBAL[[#This Row],[b3]]="","",GLOBAL[[#This Row],[b3]]-GLOBAL[[#This Row],[a3]])</f>
        <v/>
      </c>
      <c r="S670" s="32">
        <f ca="1">SUM(INDIRECT(GLOBAL_VAR[TABLENAME]&amp;"[@a"&amp;$1:$1-1&amp;"]"),INDIRECT(GLOBAL_VAR[TABLENAME]&amp;"[@c"&amp;$1:$1-1&amp;"]"))</f>
        <v>0</v>
      </c>
      <c r="T670" s="33"/>
      <c r="U670" s="33" t="str">
        <f>IF(GLOBAL[[#This Row],[b4]]="","",GLOBAL[[#This Row],[b4]]-GLOBAL[[#This Row],[a4]])</f>
        <v/>
      </c>
      <c r="V670" s="32">
        <f ca="1">SUM(INDIRECT(GLOBAL_VAR[TABLENAME]&amp;"[@a"&amp;$1:$1-1&amp;"]"),INDIRECT(GLOBAL_VAR[TABLENAME]&amp;"[@c"&amp;$1:$1-1&amp;"]"))</f>
        <v>0</v>
      </c>
      <c r="W670" s="31"/>
      <c r="X670" s="31" t="str">
        <f>IF(GLOBAL[[#This Row],[b5]]="","",GLOBAL[[#This Row],[b5]]-GLOBAL[[#This Row],[a5]])</f>
        <v/>
      </c>
      <c r="Y670" s="32">
        <f ca="1">SUM(INDIRECT(GLOBAL_VAR[TABLENAME]&amp;"[@a"&amp;$1:$1-1&amp;"]"),INDIRECT(GLOBAL_VAR[TABLENAME]&amp;"[@c"&amp;$1:$1-1&amp;"]"))</f>
        <v>0</v>
      </c>
      <c r="AA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670" s="31" t="str">
        <f>_xlfn.IFNA(MATCH(GLOBAL[[#This Row],[POINTER]],Table6[NB BM_C_QTY+F],0),"")</f>
        <v/>
      </c>
      <c r="AC670" t="str">
        <f>_xlfn.IFNA(MATCH(GLOBAL[[#This Row],[POINTER]],Table5[CONCAT],0),"")</f>
        <v/>
      </c>
    </row>
    <row r="671" spans="1:29">
      <c r="A671" s="31" t="str">
        <f ca="1">IF(GLOBAL[[#This Row],[TT]]&lt;1,"",ROW()-2)</f>
        <v/>
      </c>
      <c r="B671" s="33" t="s">
        <v>2247</v>
      </c>
      <c r="C671" s="31">
        <v>0</v>
      </c>
      <c r="D671" s="31" t="s">
        <v>2108</v>
      </c>
      <c r="E671" s="31">
        <f ca="1">IF(GLOBAL[[#This Row],[b12]]="",GLOBAL[[#This Row],[a6]],GLOBAL[[#This Row],[b12]])</f>
        <v>0</v>
      </c>
      <c r="F671" s="32">
        <f>GLOBAL[[#This Row],[AWAL]]</f>
        <v>0</v>
      </c>
      <c r="G671" s="31"/>
      <c r="H671" s="31"/>
      <c r="I671" s="31" t="str">
        <f>IF(GLOBAL[[#This Row],[/MASUK]]="","",SUMIF(Table6[NB BM_C_QTY+F],GLOBAL[POINTER],Table6[C]))</f>
        <v/>
      </c>
      <c r="J671" s="102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>SUM(F671,L671)</f>
        <v>0</v>
      </c>
      <c r="N671" s="31"/>
      <c r="O671" s="31"/>
      <c r="P671" s="32">
        <f ca="1">SUM(INDIRECT(GLOBAL_VAR[TABLENAME]&amp;"[@a"&amp;$1:$1-1&amp;"]"),INDIRECT(GLOBAL_VAR[TABLENAME]&amp;"[@c"&amp;$1:$1-1&amp;"]"))</f>
        <v>0</v>
      </c>
      <c r="Q671" s="33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0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0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0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29">
      <c r="A672" s="31" t="str">
        <f ca="1">IF(GLOBAL[[#This Row],[TT]]&lt;1,"",ROW()-2)</f>
        <v/>
      </c>
      <c r="B672" s="33" t="s">
        <v>2296</v>
      </c>
      <c r="C672" s="31">
        <v>0</v>
      </c>
      <c r="D672" s="31" t="s">
        <v>2108</v>
      </c>
      <c r="E672" s="31">
        <f ca="1">IF(GLOBAL[[#This Row],[b12]]="",GLOBAL[[#This Row],[a6]],GLOBAL[[#This Row],[b12]])</f>
        <v>0</v>
      </c>
      <c r="F672" s="32">
        <f>GLOBAL[[#This Row],[AWAL]]</f>
        <v>0</v>
      </c>
      <c r="G672" s="31"/>
      <c r="H672" s="31"/>
      <c r="I672" s="31" t="str">
        <f>IF(GLOBAL[[#This Row],[/MASUK]]="","",SUMIF(Table6[NB BM_C_QTY+F],GLOBAL[POINTER],Table6[C]))</f>
        <v/>
      </c>
      <c r="J672" s="102">
        <f>IF(GLOBAL[[#This Row],[//KELUAR]]="",0,-1*SUMIF(Table5[CONCAT],GLOBAL[POINTER],Table5[3]))</f>
        <v>0</v>
      </c>
      <c r="K672" s="31" t="str">
        <f>IF(GLOBAL[[#This Row],[b1]]="","",GLOBAL[[#This Row],[b1]]-GLOBAL[[#This Row],[a1]]-GLOBAL[[#This Row],[bkeluar1]])</f>
        <v/>
      </c>
      <c r="L672" s="31">
        <f>SUM(GLOBAL[[#This Row],[bmasuk1]:[c1]])</f>
        <v>0</v>
      </c>
      <c r="M672" s="32">
        <f>SUM(F672,L672)</f>
        <v>0</v>
      </c>
      <c r="N672" s="31"/>
      <c r="O672" s="31"/>
      <c r="P672" s="32">
        <f ca="1">SUM(INDIRECT(GLOBAL_VAR[TABLENAME]&amp;"[@a"&amp;$1:$1-1&amp;"]"),INDIRECT(GLOBAL_VAR[TABLENAME]&amp;"[@c"&amp;$1:$1-1&amp;"]"))</f>
        <v>0</v>
      </c>
      <c r="Q672" s="33"/>
      <c r="R672" s="33" t="str">
        <f>IF(GLOBAL[[#This Row],[b3]]="","",GLOBAL[[#This Row],[b3]]-GLOBAL[[#This Row],[a3]])</f>
        <v/>
      </c>
      <c r="S672" s="32">
        <f ca="1">SUM(INDIRECT(GLOBAL_VAR[TABLENAME]&amp;"[@a"&amp;$1:$1-1&amp;"]"),INDIRECT(GLOBAL_VAR[TABLENAME]&amp;"[@c"&amp;$1:$1-1&amp;"]"))</f>
        <v>0</v>
      </c>
      <c r="T672" s="33"/>
      <c r="U672" s="33" t="str">
        <f>IF(GLOBAL[[#This Row],[b4]]="","",GLOBAL[[#This Row],[b4]]-GLOBAL[[#This Row],[a4]])</f>
        <v/>
      </c>
      <c r="V672" s="32">
        <f ca="1">SUM(INDIRECT(GLOBAL_VAR[TABLENAME]&amp;"[@a"&amp;$1:$1-1&amp;"]"),INDIRECT(GLOBAL_VAR[TABLENAME]&amp;"[@c"&amp;$1:$1-1&amp;"]"))</f>
        <v>0</v>
      </c>
      <c r="W672" s="31"/>
      <c r="X672" s="31" t="str">
        <f>IF(GLOBAL[[#This Row],[b5]]="","",GLOBAL[[#This Row],[b5]]-GLOBAL[[#This Row],[a5]])</f>
        <v/>
      </c>
      <c r="Y672" s="32">
        <f ca="1">SUM(INDIRECT(GLOBAL_VAR[TABLENAME]&amp;"[@a"&amp;$1:$1-1&amp;"]"),INDIRECT(GLOBAL_VAR[TABLENAME]&amp;"[@c"&amp;$1:$1-1&amp;"]"))</f>
        <v>0</v>
      </c>
      <c r="AA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672" s="31" t="str">
        <f>_xlfn.IFNA(MATCH(GLOBAL[[#This Row],[POINTER]],Table6[NB BM_C_QTY+F],0),"")</f>
        <v/>
      </c>
      <c r="AC672" t="str">
        <f>_xlfn.IFNA(MATCH(GLOBAL[[#This Row],[POINTER]],Table5[CONCAT],0),"")</f>
        <v/>
      </c>
    </row>
    <row r="673" spans="1:29">
      <c r="A673" s="31" t="str">
        <f ca="1">IF(GLOBAL[[#This Row],[TT]]&lt;1,"",ROW()-2)</f>
        <v/>
      </c>
      <c r="B673" s="33" t="s">
        <v>2250</v>
      </c>
      <c r="C673" s="31">
        <v>0</v>
      </c>
      <c r="D673" s="31" t="s">
        <v>2108</v>
      </c>
      <c r="E673" s="31">
        <f ca="1">IF(GLOBAL[[#This Row],[b12]]="",GLOBAL[[#This Row],[a6]],GLOBAL[[#This Row],[b12]])</f>
        <v>0</v>
      </c>
      <c r="F673" s="32">
        <f>GLOBAL[[#This Row],[AWAL]]</f>
        <v>0</v>
      </c>
      <c r="G673" s="31"/>
      <c r="H673" s="31"/>
      <c r="I673" s="31" t="str">
        <f>IF(GLOBAL[[#This Row],[/MASUK]]="","",SUMIF(Table6[NB BM_C_QTY+F],GLOBAL[POINTER],Table6[C]))</f>
        <v/>
      </c>
      <c r="J673" s="102">
        <f>IF(GLOBAL[[#This Row],[//KELUAR]]="",0,-1*SUMIF(Table5[CONCAT],GLOBAL[POINTER],Table5[3]))</f>
        <v>0</v>
      </c>
      <c r="K673" s="31" t="str">
        <f>IF(GLOBAL[[#This Row],[b1]]="","",GLOBAL[[#This Row],[b1]]-GLOBAL[[#This Row],[a1]]-GLOBAL[[#This Row],[bkeluar1]])</f>
        <v/>
      </c>
      <c r="L673" s="31">
        <f>SUM(GLOBAL[[#This Row],[bmasuk1]:[c1]])</f>
        <v>0</v>
      </c>
      <c r="M673" s="32">
        <f>SUM(F673,L673)</f>
        <v>0</v>
      </c>
      <c r="N673" s="31"/>
      <c r="O673" s="31"/>
      <c r="P673" s="32">
        <f ca="1">SUM(INDIRECT(GLOBAL_VAR[TABLENAME]&amp;"[@a"&amp;$1:$1-1&amp;"]"),INDIRECT(GLOBAL_VAR[TABLENAME]&amp;"[@c"&amp;$1:$1-1&amp;"]"))</f>
        <v>0</v>
      </c>
      <c r="Q673" s="33"/>
      <c r="R673" s="33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0</v>
      </c>
      <c r="T673" s="33"/>
      <c r="U673" s="33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0</v>
      </c>
      <c r="W673" s="31"/>
      <c r="X673" s="31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0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673" s="31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29">
      <c r="A674" s="31" t="str">
        <f ca="1">IF(GLOBAL[[#This Row],[TT]]&lt;1,"",ROW()-2)</f>
        <v/>
      </c>
      <c r="B674" s="33" t="s">
        <v>2254</v>
      </c>
      <c r="C674" s="31">
        <v>0</v>
      </c>
      <c r="D674" s="31" t="s">
        <v>2108</v>
      </c>
      <c r="E674" s="31">
        <f ca="1">IF(GLOBAL[[#This Row],[b12]]="",GLOBAL[[#This Row],[a6]],GLOBAL[[#This Row],[b12]])</f>
        <v>0</v>
      </c>
      <c r="F674" s="32">
        <f>GLOBAL[[#This Row],[AWAL]]</f>
        <v>0</v>
      </c>
      <c r="G674" s="31"/>
      <c r="H674" s="31"/>
      <c r="I674" s="31" t="str">
        <f>IF(GLOBAL[[#This Row],[/MASUK]]="","",SUMIF(Table6[NB BM_C_QTY+F],GLOBAL[POINTER],Table6[C]))</f>
        <v/>
      </c>
      <c r="J674" s="102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>SUM(F674,L674)</f>
        <v>0</v>
      </c>
      <c r="N674" s="31"/>
      <c r="O674" s="31"/>
      <c r="P674" s="32">
        <f ca="1">SUM(INDIRECT(GLOBAL_VAR[TABLENAME]&amp;"[@a"&amp;$1:$1-1&amp;"]"),INDIRECT(GLOBAL_VAR[TABLENAME]&amp;"[@c"&amp;$1:$1-1&amp;"]"))</f>
        <v>0</v>
      </c>
      <c r="Q674" s="33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0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0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0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29">
      <c r="A675" s="31" t="str">
        <f ca="1">IF(GLOBAL[[#This Row],[TT]]&lt;1,"",ROW()-2)</f>
        <v/>
      </c>
      <c r="B675" s="33" t="s">
        <v>2456</v>
      </c>
      <c r="C675" s="31">
        <v>0</v>
      </c>
      <c r="D675" s="31" t="s">
        <v>2150</v>
      </c>
      <c r="E675" s="31">
        <f ca="1">IF(GLOBAL[[#This Row],[b12]]="",GLOBAL[[#This Row],[a6]],GLOBAL[[#This Row],[b12]])</f>
        <v>0</v>
      </c>
      <c r="F675" s="32">
        <f>GLOBAL[[#This Row],[AWAL]]</f>
        <v>0</v>
      </c>
      <c r="G675" s="31"/>
      <c r="H675" s="31"/>
      <c r="I675" s="31" t="str">
        <f>IF(GLOBAL[[#This Row],[/MASUK]]="","",SUMIF(Table6[NB BM_C_QTY+F],GLOBAL[POINTER],Table6[C]))</f>
        <v/>
      </c>
      <c r="J675" s="102">
        <f>IF(GLOBAL[[#This Row],[//KELUAR]]="",0,-1*SUMIF(Table5[CONCAT],GLOBAL[POINTER],Table5[3]))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>SUM(F675,L675)</f>
        <v>0</v>
      </c>
      <c r="N675" s="31"/>
      <c r="O675" s="31"/>
      <c r="P675" s="32">
        <f ca="1">SUM(INDIRECT(GLOBAL_VAR[TABLENAME]&amp;"[@a"&amp;$1:$1-1&amp;"]"),INDIRECT(GLOBAL_VAR[TABLENAME]&amp;"[@c"&amp;$1:$1-1&amp;"]"))</f>
        <v>0</v>
      </c>
      <c r="Q675" s="33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0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0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0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675" s="31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29">
      <c r="A676" s="31" t="str">
        <f ca="1">IF(GLOBAL[[#This Row],[TT]]&lt;1,"",ROW()-2)</f>
        <v/>
      </c>
      <c r="B676" s="33" t="s">
        <v>4422</v>
      </c>
      <c r="C676" s="31">
        <v>0</v>
      </c>
      <c r="D676" s="31" t="s">
        <v>2150</v>
      </c>
      <c r="E676" s="31">
        <f ca="1">IF(GLOBAL[[#This Row],[b12]]="",GLOBAL[[#This Row],[a6]],GLOBAL[[#This Row],[b12]])</f>
        <v>0</v>
      </c>
      <c r="F676" s="32">
        <f>GLOBAL[[#This Row],[AWAL]]</f>
        <v>0</v>
      </c>
      <c r="G676" s="31"/>
      <c r="H676" s="31"/>
      <c r="I676" s="31" t="str">
        <f>IF(GLOBAL[[#This Row],[/MASUK]]="","",SUMIF(Table6[NB BM_C_QTY+F],GLOBAL[POINTER],Table6[C]))</f>
        <v/>
      </c>
      <c r="J676" s="102">
        <f>IF(GLOBAL[[#This Row],[//KELUAR]]="",0,-1*SUMIF(Table5[CONCAT],GLOBAL[POINTER],Table5[3]))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>SUM(F676,L676)</f>
        <v>0</v>
      </c>
      <c r="N676" s="31"/>
      <c r="O676" s="31"/>
      <c r="P676" s="32">
        <f ca="1">SUM(INDIRECT(GLOBAL_VAR[TABLENAME]&amp;"[@a"&amp;$1:$1-1&amp;"]"),INDIRECT(GLOBAL_VAR[TABLENAME]&amp;"[@c"&amp;$1:$1-1&amp;"]"))</f>
        <v>0</v>
      </c>
      <c r="Q676" s="33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0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0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0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29">
      <c r="A677" s="31" t="str">
        <f ca="1">IF(GLOBAL[[#This Row],[TT]]&lt;1,"",ROW()-2)</f>
        <v/>
      </c>
      <c r="B677" s="33" t="s">
        <v>4423</v>
      </c>
      <c r="C677" s="31">
        <v>0</v>
      </c>
      <c r="D677" s="31" t="s">
        <v>2150</v>
      </c>
      <c r="E677" s="31">
        <f ca="1">IF(GLOBAL[[#This Row],[b12]]="",GLOBAL[[#This Row],[a6]],GLOBAL[[#This Row],[b12]])</f>
        <v>0</v>
      </c>
      <c r="F677" s="32">
        <f>GLOBAL[[#This Row],[AWAL]]</f>
        <v>0</v>
      </c>
      <c r="G677" s="31"/>
      <c r="H677" s="31"/>
      <c r="I677" s="31" t="str">
        <f>IF(GLOBAL[[#This Row],[/MASUK]]="","",SUMIF(Table6[NB BM_C_QTY+F],GLOBAL[POINTER],Table6[C]))</f>
        <v/>
      </c>
      <c r="J677" s="102">
        <f>IF(GLOBAL[[#This Row],[//KELUAR]]="",0,-1*SUMIF(Table5[CONCAT],GLOBAL[POINTER],Table5[3]))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>SUM(F677,L677)</f>
        <v>0</v>
      </c>
      <c r="N677" s="31"/>
      <c r="O677" s="31"/>
      <c r="P677" s="32">
        <f ca="1">SUM(INDIRECT(GLOBAL_VAR[TABLENAME]&amp;"[@a"&amp;$1:$1-1&amp;"]"),INDIRECT(GLOBAL_VAR[TABLENAME]&amp;"[@c"&amp;$1:$1-1&amp;"]"))</f>
        <v>0</v>
      </c>
      <c r="Q677" s="33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0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0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0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29">
      <c r="A678" s="31" t="str">
        <f ca="1">IF(GLOBAL[[#This Row],[TT]]&lt;1,"",ROW()-2)</f>
        <v/>
      </c>
      <c r="B678" s="33" t="s">
        <v>4424</v>
      </c>
      <c r="C678" s="31">
        <v>0</v>
      </c>
      <c r="D678" s="31" t="s">
        <v>2150</v>
      </c>
      <c r="E678" s="31">
        <f ca="1">IF(GLOBAL[[#This Row],[b12]]="",GLOBAL[[#This Row],[a6]],GLOBAL[[#This Row],[b12]])</f>
        <v>0</v>
      </c>
      <c r="F678" s="32">
        <f>GLOBAL[[#This Row],[AWAL]]</f>
        <v>0</v>
      </c>
      <c r="G678" s="31"/>
      <c r="H678" s="31"/>
      <c r="I678" s="31" t="str">
        <f>IF(GLOBAL[[#This Row],[/MASUK]]="","",SUMIF(Table6[NB BM_C_QTY+F],GLOBAL[POINTER],Table6[C]))</f>
        <v/>
      </c>
      <c r="J678" s="102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>SUM(F678,L678)</f>
        <v>0</v>
      </c>
      <c r="N678" s="31"/>
      <c r="O678" s="31"/>
      <c r="P678" s="32">
        <f ca="1">SUM(INDIRECT(GLOBAL_VAR[TABLENAME]&amp;"[@a"&amp;$1:$1-1&amp;"]"),INDIRECT(GLOBAL_VAR[TABLENAME]&amp;"[@c"&amp;$1:$1-1&amp;"]"))</f>
        <v>0</v>
      </c>
      <c r="Q678" s="33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0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0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0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29">
      <c r="A679" s="39" t="str">
        <f ca="1">IF(GLOBAL[[#This Row],[TT]]&lt;1,"",ROW()-2)</f>
        <v/>
      </c>
      <c r="B679" s="33" t="s">
        <v>2749</v>
      </c>
      <c r="C679" s="31">
        <v>0</v>
      </c>
      <c r="D679" s="31" t="s">
        <v>2108</v>
      </c>
      <c r="E679" s="39">
        <f ca="1">IF(GLOBAL[[#This Row],[b12]]="",GLOBAL[[#This Row],[a6]],GLOBAL[[#This Row],[b12]])</f>
        <v>0</v>
      </c>
      <c r="F679" s="40">
        <f>GLOBAL[[#This Row],[AWAL]]</f>
        <v>0</v>
      </c>
      <c r="G679" s="31"/>
      <c r="H679" s="31"/>
      <c r="I679" s="31" t="str">
        <f>IF(GLOBAL[[#This Row],[/MASUK]]="","",SUMIF(Table6[NB BM_C_QTY+F],GLOBAL[POINTER],Table6[C]))</f>
        <v/>
      </c>
      <c r="J679" s="102">
        <f>IF(GLOBAL[[#This Row],[//KELUAR]]="",0,-1*SUMIF(Table5[CONCAT],GLOBAL[POINTER],Table5[3]))</f>
        <v>0</v>
      </c>
      <c r="K679" s="39" t="str">
        <f>IF(GLOBAL[[#This Row],[b1]]="","",GLOBAL[[#This Row],[b1]]-GLOBAL[[#This Row],[a1]]-GLOBAL[[#This Row],[bkeluar1]])</f>
        <v/>
      </c>
      <c r="L679" s="39">
        <f>SUM(GLOBAL[[#This Row],[bmasuk1]:[c1]])</f>
        <v>0</v>
      </c>
      <c r="M679" s="40">
        <f>SUM(F679,L679)</f>
        <v>0</v>
      </c>
      <c r="N679" s="31"/>
      <c r="O679" s="39"/>
      <c r="P679" s="40">
        <f ca="1">SUM(INDIRECT(GLOBAL_VAR[TABLENAME]&amp;"[@a"&amp;$1:$1-1&amp;"]"),INDIRECT(GLOBAL_VAR[TABLENAME]&amp;"[@c"&amp;$1:$1-1&amp;"]"))</f>
        <v>0</v>
      </c>
      <c r="Q679" s="33"/>
      <c r="R679" s="41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0</v>
      </c>
      <c r="T679" s="33"/>
      <c r="U679" s="41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0</v>
      </c>
      <c r="W679" s="31"/>
      <c r="X679" s="39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0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679" s="39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29">
      <c r="A680" s="39" t="str">
        <f ca="1">IF(GLOBAL[[#This Row],[TT]]&lt;1,"",ROW()-2)</f>
        <v/>
      </c>
      <c r="B680" s="33" t="s">
        <v>3540</v>
      </c>
      <c r="C680" s="31">
        <v>0</v>
      </c>
      <c r="D680" s="31" t="s">
        <v>3541</v>
      </c>
      <c r="E680" s="39">
        <f ca="1">IF(GLOBAL[[#This Row],[b12]]="",GLOBAL[[#This Row],[a6]],GLOBAL[[#This Row],[b12]])</f>
        <v>0</v>
      </c>
      <c r="F680" s="40">
        <f>GLOBAL[[#This Row],[AWAL]]</f>
        <v>0</v>
      </c>
      <c r="G680" s="31"/>
      <c r="H680" s="31"/>
      <c r="I680" s="31" t="str">
        <f>IF(GLOBAL[[#This Row],[/MASUK]]="","",SUMIF(Table6[NB BM_C_QTY+F],GLOBAL[POINTER],Table6[C]))</f>
        <v/>
      </c>
      <c r="J680" s="102">
        <f>IF(GLOBAL[[#This Row],[//KELUAR]]="",0,-1*SUMIF(Table5[CONCAT],GLOBAL[POINTER],Table5[3]))</f>
        <v>0</v>
      </c>
      <c r="K680" s="39" t="str">
        <f>IF(GLOBAL[[#This Row],[b1]]="","",GLOBAL[[#This Row],[b1]]-GLOBAL[[#This Row],[a1]]-GLOBAL[[#This Row],[bkeluar1]])</f>
        <v/>
      </c>
      <c r="L680" s="39">
        <f>SUM(GLOBAL[[#This Row],[bmasuk1]:[c1]])</f>
        <v>0</v>
      </c>
      <c r="M680" s="40">
        <f>SUM(F680,L680)</f>
        <v>0</v>
      </c>
      <c r="N680" s="31"/>
      <c r="O680" s="39"/>
      <c r="P680" s="40">
        <f ca="1">SUM(INDIRECT(GLOBAL_VAR[TABLENAME]&amp;"[@a"&amp;$1:$1-1&amp;"]"),INDIRECT(GLOBAL_VAR[TABLENAME]&amp;"[@c"&amp;$1:$1-1&amp;"]"))</f>
        <v>0</v>
      </c>
      <c r="Q680" s="33"/>
      <c r="R680" s="41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0</v>
      </c>
      <c r="T680" s="33"/>
      <c r="U680" s="41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0</v>
      </c>
      <c r="W680" s="31"/>
      <c r="X680" s="39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0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680" s="39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29">
      <c r="A681" s="31" t="str">
        <f ca="1">IF(GLOBAL[[#This Row],[TT]]&lt;1,"",ROW()-2)</f>
        <v/>
      </c>
      <c r="B681" s="33" t="s">
        <v>3938</v>
      </c>
      <c r="C681" s="31">
        <v>0</v>
      </c>
      <c r="D681" s="31" t="s">
        <v>2108</v>
      </c>
      <c r="E681" s="31">
        <f ca="1">IF(GLOBAL[[#This Row],[b12]]="",GLOBAL[[#This Row],[a6]],GLOBAL[[#This Row],[b12]])</f>
        <v>0</v>
      </c>
      <c r="F681" s="32">
        <f>GLOBAL[[#This Row],[AWAL]]</f>
        <v>0</v>
      </c>
      <c r="G681" s="31"/>
      <c r="H681" s="31"/>
      <c r="I681" s="31" t="str">
        <f>IF(GLOBAL[[#This Row],[/MASUK]]="","",SUMIF(Table6[NB BM_C_QTY+F],GLOBAL[POINTER],Table6[C]))</f>
        <v/>
      </c>
      <c r="J681" s="102">
        <f>IF(GLOBAL[[#This Row],[//KELUAR]]="",0,-1*SUMIF(Table5[CONCAT],GLOBAL[POINTER],Table5[3]))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>SUM(F681,L681)</f>
        <v>0</v>
      </c>
      <c r="N681" s="31"/>
      <c r="O681" s="31"/>
      <c r="P681" s="32">
        <f ca="1">SUM(INDIRECT(GLOBAL_VAR[TABLENAME]&amp;"[@a"&amp;$1:$1-1&amp;"]"),INDIRECT(GLOBAL_VAR[TABLENAME]&amp;"[@c"&amp;$1:$1-1&amp;"]"))</f>
        <v>0</v>
      </c>
      <c r="Q681" s="33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0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0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0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29">
      <c r="A682" s="31" t="str">
        <f ca="1">IF(GLOBAL[[#This Row],[TT]]&lt;1,"",ROW()-2)</f>
        <v/>
      </c>
      <c r="B682" s="33" t="s">
        <v>3939</v>
      </c>
      <c r="C682" s="31">
        <v>0</v>
      </c>
      <c r="D682" s="31" t="s">
        <v>2108</v>
      </c>
      <c r="E682" s="31">
        <f ca="1">IF(GLOBAL[[#This Row],[b12]]="",GLOBAL[[#This Row],[a6]],GLOBAL[[#This Row],[b12]])</f>
        <v>0</v>
      </c>
      <c r="F682" s="32">
        <f>GLOBAL[[#This Row],[AWAL]]</f>
        <v>0</v>
      </c>
      <c r="G682" s="31"/>
      <c r="H682" s="31"/>
      <c r="I682" s="31" t="str">
        <f>IF(GLOBAL[[#This Row],[/MASUK]]="","",SUMIF(Table6[NB BM_C_QTY+F],GLOBAL[POINTER],Table6[C]))</f>
        <v/>
      </c>
      <c r="J682" s="102">
        <f>IF(GLOBAL[[#This Row],[//KELUAR]]="",0,-1*SUMIF(Table5[CONCAT],GLOBAL[POINTER],Table5[3]))</f>
        <v>0</v>
      </c>
      <c r="K682" s="31" t="str">
        <f>IF(GLOBAL[[#This Row],[b1]]="","",GLOBAL[[#This Row],[b1]]-GLOBAL[[#This Row],[a1]]-GLOBAL[[#This Row],[bkeluar1]])</f>
        <v/>
      </c>
      <c r="L682" s="31">
        <f>SUM(GLOBAL[[#This Row],[bmasuk1]:[c1]])</f>
        <v>0</v>
      </c>
      <c r="M682" s="32">
        <f>SUM(F682,L682)</f>
        <v>0</v>
      </c>
      <c r="N682" s="31"/>
      <c r="O682" s="31"/>
      <c r="P682" s="32">
        <f ca="1">SUM(INDIRECT(GLOBAL_VAR[TABLENAME]&amp;"[@a"&amp;$1:$1-1&amp;"]"),INDIRECT(GLOBAL_VAR[TABLENAME]&amp;"[@c"&amp;$1:$1-1&amp;"]"))</f>
        <v>0</v>
      </c>
      <c r="Q682" s="33"/>
      <c r="R682" s="33" t="str">
        <f>IF(GLOBAL[[#This Row],[b3]]="","",GLOBAL[[#This Row],[b3]]-GLOBAL[[#This Row],[a3]])</f>
        <v/>
      </c>
      <c r="S682" s="32">
        <f ca="1">SUM(INDIRECT(GLOBAL_VAR[TABLENAME]&amp;"[@a"&amp;$1:$1-1&amp;"]"),INDIRECT(GLOBAL_VAR[TABLENAME]&amp;"[@c"&amp;$1:$1-1&amp;"]"))</f>
        <v>0</v>
      </c>
      <c r="T682" s="33"/>
      <c r="U682" s="33" t="str">
        <f>IF(GLOBAL[[#This Row],[b4]]="","",GLOBAL[[#This Row],[b4]]-GLOBAL[[#This Row],[a4]])</f>
        <v/>
      </c>
      <c r="V682" s="32">
        <f ca="1">SUM(INDIRECT(GLOBAL_VAR[TABLENAME]&amp;"[@a"&amp;$1:$1-1&amp;"]"),INDIRECT(GLOBAL_VAR[TABLENAME]&amp;"[@c"&amp;$1:$1-1&amp;"]"))</f>
        <v>0</v>
      </c>
      <c r="W682" s="31"/>
      <c r="X682" s="31" t="str">
        <f>IF(GLOBAL[[#This Row],[b5]]="","",GLOBAL[[#This Row],[b5]]-GLOBAL[[#This Row],[a5]])</f>
        <v/>
      </c>
      <c r="Y682" s="32">
        <f ca="1">SUM(INDIRECT(GLOBAL_VAR[TABLENAME]&amp;"[@a"&amp;$1:$1-1&amp;"]"),INDIRECT(GLOBAL_VAR[TABLENAME]&amp;"[@c"&amp;$1:$1-1&amp;"]"))</f>
        <v>0</v>
      </c>
      <c r="AA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682" s="31" t="str">
        <f>_xlfn.IFNA(MATCH(GLOBAL[[#This Row],[POINTER]],Table6[NB BM_C_QTY+F],0),"")</f>
        <v/>
      </c>
      <c r="AC682" t="str">
        <f>_xlfn.IFNA(MATCH(GLOBAL[[#This Row],[POINTER]],Table5[CONCAT],0),"")</f>
        <v/>
      </c>
    </row>
    <row r="683" spans="1:29">
      <c r="A683" s="31" t="str">
        <f ca="1">IF(GLOBAL[[#This Row],[TT]]&lt;1,"",ROW()-2)</f>
        <v/>
      </c>
      <c r="B683" s="33" t="s">
        <v>3940</v>
      </c>
      <c r="C683" s="31">
        <v>0</v>
      </c>
      <c r="D683" s="31" t="s">
        <v>2108</v>
      </c>
      <c r="E683" s="31">
        <f ca="1">IF(GLOBAL[[#This Row],[b12]]="",GLOBAL[[#This Row],[a6]],GLOBAL[[#This Row],[b12]])</f>
        <v>0</v>
      </c>
      <c r="F683" s="32">
        <f>GLOBAL[[#This Row],[AWAL]]</f>
        <v>0</v>
      </c>
      <c r="G683" s="31"/>
      <c r="H683" s="31"/>
      <c r="I683" s="31" t="str">
        <f>IF(GLOBAL[[#This Row],[/MASUK]]="","",SUMIF(Table6[NB BM_C_QTY+F],GLOBAL[POINTER],Table6[C]))</f>
        <v/>
      </c>
      <c r="J683" s="102">
        <f>IF(GLOBAL[[#This Row],[//KELUAR]]="",0,-1*SUMIF(Table5[CONCAT],GLOBAL[POINTER],Table5[3]))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>SUM(F683,L683)</f>
        <v>0</v>
      </c>
      <c r="N683" s="31"/>
      <c r="O683" s="31"/>
      <c r="P683" s="32">
        <f ca="1">SUM(INDIRECT(GLOBAL_VAR[TABLENAME]&amp;"[@a"&amp;$1:$1-1&amp;"]"),INDIRECT(GLOBAL_VAR[TABLENAME]&amp;"[@c"&amp;$1:$1-1&amp;"]"))</f>
        <v>0</v>
      </c>
      <c r="Q683" s="33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0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0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0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29">
      <c r="A684" s="31" t="str">
        <f ca="1">IF(GLOBAL[[#This Row],[TT]]&lt;1,"",ROW()-2)</f>
        <v/>
      </c>
      <c r="B684" s="33" t="s">
        <v>3943</v>
      </c>
      <c r="C684" s="31">
        <v>0</v>
      </c>
      <c r="D684" s="31" t="s">
        <v>2108</v>
      </c>
      <c r="E684" s="31">
        <f ca="1">IF(GLOBAL[[#This Row],[b12]]="",GLOBAL[[#This Row],[a6]],GLOBAL[[#This Row],[b12]])</f>
        <v>0</v>
      </c>
      <c r="F684" s="32">
        <f>GLOBAL[[#This Row],[AWAL]]</f>
        <v>0</v>
      </c>
      <c r="G684" s="31"/>
      <c r="H684" s="31"/>
      <c r="I684" s="31" t="str">
        <f>IF(GLOBAL[[#This Row],[/MASUK]]="","",SUMIF(Table6[NB BM_C_QTY+F],GLOBAL[POINTER],Table6[C]))</f>
        <v/>
      </c>
      <c r="J684" s="102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>SUM(F684,L684)</f>
        <v>0</v>
      </c>
      <c r="N684" s="31"/>
      <c r="O684" s="31"/>
      <c r="P684" s="32">
        <f ca="1">SUM(INDIRECT(GLOBAL_VAR[TABLENAME]&amp;"[@a"&amp;$1:$1-1&amp;"]"),INDIRECT(GLOBAL_VAR[TABLENAME]&amp;"[@c"&amp;$1:$1-1&amp;"]"))</f>
        <v>0</v>
      </c>
      <c r="Q684" s="33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0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0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0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29">
      <c r="A685" s="31" t="str">
        <f ca="1">IF(GLOBAL[[#This Row],[TT]]&lt;1,"",ROW()-2)</f>
        <v/>
      </c>
      <c r="B685" s="33" t="s">
        <v>3946</v>
      </c>
      <c r="C685" s="31">
        <v>0</v>
      </c>
      <c r="D685" s="31" t="s">
        <v>2108</v>
      </c>
      <c r="E685" s="31">
        <f ca="1">IF(GLOBAL[[#This Row],[b12]]="",GLOBAL[[#This Row],[a6]],GLOBAL[[#This Row],[b12]])</f>
        <v>0</v>
      </c>
      <c r="F685" s="32">
        <f>GLOBAL[[#This Row],[AWAL]]</f>
        <v>0</v>
      </c>
      <c r="G685" s="31"/>
      <c r="H685" s="31"/>
      <c r="I685" s="31" t="str">
        <f>IF(GLOBAL[[#This Row],[/MASUK]]="","",SUMIF(Table6[NB BM_C_QTY+F],GLOBAL[POINTER],Table6[C]))</f>
        <v/>
      </c>
      <c r="J685" s="102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>SUM(F685,L685)</f>
        <v>0</v>
      </c>
      <c r="N685" s="31"/>
      <c r="O685" s="31"/>
      <c r="P685" s="32">
        <f ca="1">SUM(INDIRECT(GLOBAL_VAR[TABLENAME]&amp;"[@a"&amp;$1:$1-1&amp;"]"),INDIRECT(GLOBAL_VAR[TABLENAME]&amp;"[@c"&amp;$1:$1-1&amp;"]"))</f>
        <v>0</v>
      </c>
      <c r="Q685" s="33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0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0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0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29">
      <c r="A686" s="31" t="str">
        <f ca="1">IF(GLOBAL[[#This Row],[TT]]&lt;1,"",ROW()-2)</f>
        <v/>
      </c>
      <c r="B686" s="33" t="s">
        <v>3944</v>
      </c>
      <c r="C686" s="31">
        <v>0</v>
      </c>
      <c r="D686" s="31" t="s">
        <v>2108</v>
      </c>
      <c r="E686" s="31">
        <f ca="1">IF(GLOBAL[[#This Row],[b12]]="",GLOBAL[[#This Row],[a6]],GLOBAL[[#This Row],[b12]])</f>
        <v>0</v>
      </c>
      <c r="F686" s="32">
        <f>GLOBAL[[#This Row],[AWAL]]</f>
        <v>0</v>
      </c>
      <c r="G686" s="31"/>
      <c r="H686" s="31"/>
      <c r="I686" s="31" t="str">
        <f>IF(GLOBAL[[#This Row],[/MASUK]]="","",SUMIF(Table6[NB BM_C_QTY+F],GLOBAL[POINTER],Table6[C]))</f>
        <v/>
      </c>
      <c r="J686" s="102">
        <f>IF(GLOBAL[[#This Row],[//KELUAR]]="",0,-1*SUMIF(Table5[CONCAT],GLOBAL[POINTER],Table5[3]))</f>
        <v>0</v>
      </c>
      <c r="K686" s="31" t="str">
        <f>IF(GLOBAL[[#This Row],[b1]]="","",GLOBAL[[#This Row],[b1]]-GLOBAL[[#This Row],[a1]]-GLOBAL[[#This Row],[bkeluar1]])</f>
        <v/>
      </c>
      <c r="L686" s="31">
        <f>SUM(GLOBAL[[#This Row],[bmasuk1]:[c1]])</f>
        <v>0</v>
      </c>
      <c r="M686" s="32">
        <f>SUM(F686,L686)</f>
        <v>0</v>
      </c>
      <c r="N686" s="31"/>
      <c r="O686" s="31"/>
      <c r="P686" s="32">
        <f ca="1">SUM(INDIRECT(GLOBAL_VAR[TABLENAME]&amp;"[@a"&amp;$1:$1-1&amp;"]"),INDIRECT(GLOBAL_VAR[TABLENAME]&amp;"[@c"&amp;$1:$1-1&amp;"]"))</f>
        <v>0</v>
      </c>
      <c r="Q686" s="33"/>
      <c r="R686" s="33" t="str">
        <f>IF(GLOBAL[[#This Row],[b3]]="","",GLOBAL[[#This Row],[b3]]-GLOBAL[[#This Row],[a3]])</f>
        <v/>
      </c>
      <c r="S686" s="32">
        <f ca="1">SUM(INDIRECT(GLOBAL_VAR[TABLENAME]&amp;"[@a"&amp;$1:$1-1&amp;"]"),INDIRECT(GLOBAL_VAR[TABLENAME]&amp;"[@c"&amp;$1:$1-1&amp;"]"))</f>
        <v>0</v>
      </c>
      <c r="T686" s="33"/>
      <c r="U686" s="33" t="str">
        <f>IF(GLOBAL[[#This Row],[b4]]="","",GLOBAL[[#This Row],[b4]]-GLOBAL[[#This Row],[a4]])</f>
        <v/>
      </c>
      <c r="V686" s="32">
        <f ca="1">SUM(INDIRECT(GLOBAL_VAR[TABLENAME]&amp;"[@a"&amp;$1:$1-1&amp;"]"),INDIRECT(GLOBAL_VAR[TABLENAME]&amp;"[@c"&amp;$1:$1-1&amp;"]"))</f>
        <v>0</v>
      </c>
      <c r="W686" s="31"/>
      <c r="X686" s="31" t="str">
        <f>IF(GLOBAL[[#This Row],[b5]]="","",GLOBAL[[#This Row],[b5]]-GLOBAL[[#This Row],[a5]])</f>
        <v/>
      </c>
      <c r="Y686" s="32">
        <f ca="1">SUM(INDIRECT(GLOBAL_VAR[TABLENAME]&amp;"[@a"&amp;$1:$1-1&amp;"]"),INDIRECT(GLOBAL_VAR[TABLENAME]&amp;"[@c"&amp;$1:$1-1&amp;"]"))</f>
        <v>0</v>
      </c>
      <c r="AA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686" s="31" t="str">
        <f>_xlfn.IFNA(MATCH(GLOBAL[[#This Row],[POINTER]],Table6[NB BM_C_QTY+F],0),"")</f>
        <v/>
      </c>
      <c r="AC686" t="str">
        <f>_xlfn.IFNA(MATCH(GLOBAL[[#This Row],[POINTER]],Table5[CONCAT],0),"")</f>
        <v/>
      </c>
    </row>
    <row r="687" spans="1:29">
      <c r="A687" s="31" t="str">
        <f ca="1">IF(GLOBAL[[#This Row],[TT]]&lt;1,"",ROW()-2)</f>
        <v/>
      </c>
      <c r="B687" s="33" t="s">
        <v>3945</v>
      </c>
      <c r="C687" s="31">
        <v>0</v>
      </c>
      <c r="D687" s="31" t="s">
        <v>2108</v>
      </c>
      <c r="E687" s="31">
        <f ca="1">IF(GLOBAL[[#This Row],[b12]]="",GLOBAL[[#This Row],[a6]],GLOBAL[[#This Row],[b12]])</f>
        <v>0</v>
      </c>
      <c r="F687" s="32">
        <f>GLOBAL[[#This Row],[AWAL]]</f>
        <v>0</v>
      </c>
      <c r="G687" s="31"/>
      <c r="H687" s="31"/>
      <c r="I687" s="31" t="str">
        <f>IF(GLOBAL[[#This Row],[/MASUK]]="","",SUMIF(Table6[NB BM_C_QTY+F],GLOBAL[POINTER],Table6[C]))</f>
        <v/>
      </c>
      <c r="J687" s="102">
        <f>IF(GLOBAL[[#This Row],[//KELUAR]]="",0,-1*SUMIF(Table5[CONCAT],GLOBAL[POINTER],Table5[3]))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>SUM(F687,L687)</f>
        <v>0</v>
      </c>
      <c r="N687" s="31"/>
      <c r="O687" s="31"/>
      <c r="P687" s="32">
        <f ca="1">SUM(INDIRECT(GLOBAL_VAR[TABLENAME]&amp;"[@a"&amp;$1:$1-1&amp;"]"),INDIRECT(GLOBAL_VAR[TABLENAME]&amp;"[@c"&amp;$1:$1-1&amp;"]"))</f>
        <v>0</v>
      </c>
      <c r="Q687" s="33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0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0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0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687" s="31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29">
      <c r="A688" s="31" t="str">
        <f ca="1">IF(GLOBAL[[#This Row],[TT]]&lt;1,"",ROW()-2)</f>
        <v/>
      </c>
      <c r="B688" s="33" t="s">
        <v>3941</v>
      </c>
      <c r="C688" s="31">
        <v>0</v>
      </c>
      <c r="D688" s="31" t="s">
        <v>2108</v>
      </c>
      <c r="E688" s="31">
        <f ca="1">IF(GLOBAL[[#This Row],[b12]]="",GLOBAL[[#This Row],[a6]],GLOBAL[[#This Row],[b12]])</f>
        <v>0</v>
      </c>
      <c r="F688" s="32">
        <f>GLOBAL[[#This Row],[AWAL]]</f>
        <v>0</v>
      </c>
      <c r="G688" s="31"/>
      <c r="H688" s="31"/>
      <c r="I688" s="31" t="str">
        <f>IF(GLOBAL[[#This Row],[/MASUK]]="","",SUMIF(Table6[NB BM_C_QTY+F],GLOBAL[POINTER],Table6[C]))</f>
        <v/>
      </c>
      <c r="J688" s="102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>SUM(F688,L688)</f>
        <v>0</v>
      </c>
      <c r="N688" s="31"/>
      <c r="O688" s="31"/>
      <c r="P688" s="32">
        <f ca="1">SUM(INDIRECT(GLOBAL_VAR[TABLENAME]&amp;"[@a"&amp;$1:$1-1&amp;"]"),INDIRECT(GLOBAL_VAR[TABLENAME]&amp;"[@c"&amp;$1:$1-1&amp;"]"))</f>
        <v>0</v>
      </c>
      <c r="Q688" s="33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0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0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0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1" t="str">
        <f ca="1">IF(GLOBAL[[#This Row],[TT]]&lt;1,"",ROW()-2)</f>
        <v/>
      </c>
      <c r="B689" s="33" t="s">
        <v>3942</v>
      </c>
      <c r="C689" s="31">
        <v>0</v>
      </c>
      <c r="D689" s="31" t="s">
        <v>2108</v>
      </c>
      <c r="E689" s="31">
        <f ca="1">IF(GLOBAL[[#This Row],[b12]]="",GLOBAL[[#This Row],[a6]],GLOBAL[[#This Row],[b12]])</f>
        <v>0</v>
      </c>
      <c r="F689" s="32">
        <f>GLOBAL[[#This Row],[AWAL]]</f>
        <v>0</v>
      </c>
      <c r="G689" s="31"/>
      <c r="H689" s="31"/>
      <c r="I689" s="31" t="str">
        <f>IF(GLOBAL[[#This Row],[/MASUK]]="","",SUMIF(Table6[NB BM_C_QTY+F],GLOBAL[POINTER],Table6[C]))</f>
        <v/>
      </c>
      <c r="J689" s="102">
        <f>IF(GLOBAL[[#This Row],[//KELUAR]]="",0,-1*SUMIF(Table5[CONCAT],GLOBAL[POINTER],Table5[3]))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>SUM(F689,L689)</f>
        <v>0</v>
      </c>
      <c r="N689" s="31"/>
      <c r="O689" s="31"/>
      <c r="P689" s="32">
        <f ca="1">SUM(INDIRECT(GLOBAL_VAR[TABLENAME]&amp;"[@a"&amp;$1:$1-1&amp;"]"),INDIRECT(GLOBAL_VAR[TABLENAME]&amp;"[@c"&amp;$1:$1-1&amp;"]"))</f>
        <v>0</v>
      </c>
      <c r="Q689" s="33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0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0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0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689" s="31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1" t="str">
        <f ca="1">IF(GLOBAL[[#This Row],[TT]]&lt;1,"",ROW()-2)</f>
        <v/>
      </c>
      <c r="B690" s="33" t="s">
        <v>534</v>
      </c>
      <c r="C690" s="31">
        <v>0</v>
      </c>
      <c r="D690" s="31" t="s">
        <v>7</v>
      </c>
      <c r="E690" s="31">
        <f ca="1">IF(GLOBAL[[#This Row],[b12]]="",GLOBAL[[#This Row],[a6]],GLOBAL[[#This Row],[b12]])</f>
        <v>0</v>
      </c>
      <c r="F690" s="32">
        <f>GLOBAL[[#This Row],[AWAL]]</f>
        <v>0</v>
      </c>
      <c r="G690" s="31"/>
      <c r="H690" s="31"/>
      <c r="I690" s="31" t="str">
        <f>IF(GLOBAL[[#This Row],[/MASUK]]="","",SUMIF(Table6[NB BM_C_QTY+F],GLOBAL[POINTER],Table6[C]))</f>
        <v/>
      </c>
      <c r="J690" s="102">
        <f>IF(GLOBAL[[#This Row],[//KELUAR]]="",0,-1*SUMIF(Table5[CONCAT],GLOBAL[POINTER],Table5[3]))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>SUM(F690,L690)</f>
        <v>0</v>
      </c>
      <c r="N690" s="31"/>
      <c r="O690" s="31"/>
      <c r="P690" s="32">
        <f ca="1">SUM(INDIRECT(GLOBAL_VAR[TABLENAME]&amp;"[@a"&amp;$1:$1-1&amp;"]"),INDIRECT(GLOBAL_VAR[TABLENAME]&amp;"[@c"&amp;$1:$1-1&amp;"]"))</f>
        <v>0</v>
      </c>
      <c r="Q690" s="33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0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0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0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690" s="31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1" t="str">
        <f ca="1">IF(GLOBAL[[#This Row],[TT]]&lt;1,"",ROW()-2)</f>
        <v/>
      </c>
      <c r="B691" s="33" t="s">
        <v>535</v>
      </c>
      <c r="C691" s="31">
        <v>0</v>
      </c>
      <c r="D691" s="31" t="s">
        <v>7</v>
      </c>
      <c r="E691" s="31">
        <f ca="1">IF(GLOBAL[[#This Row],[b12]]="",GLOBAL[[#This Row],[a6]],GLOBAL[[#This Row],[b12]])</f>
        <v>0</v>
      </c>
      <c r="F691" s="32">
        <f>GLOBAL[[#This Row],[AWAL]]</f>
        <v>0</v>
      </c>
      <c r="G691" s="31"/>
      <c r="H691" s="31"/>
      <c r="I691" s="31" t="str">
        <f>IF(GLOBAL[[#This Row],[/MASUK]]="","",SUMIF(Table6[NB BM_C_QTY+F],GLOBAL[POINTER],Table6[C]))</f>
        <v/>
      </c>
      <c r="J691" s="102">
        <f>IF(GLOBAL[[#This Row],[//KELUAR]]="",0,-1*SUMIF(Table5[CONCAT],GLOBAL[POINTER],Table5[3]))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>SUM(F691,L691)</f>
        <v>0</v>
      </c>
      <c r="N691" s="31"/>
      <c r="O691" s="31"/>
      <c r="P691" s="32">
        <f ca="1">SUM(INDIRECT(GLOBAL_VAR[TABLENAME]&amp;"[@a"&amp;$1:$1-1&amp;"]"),INDIRECT(GLOBAL_VAR[TABLENAME]&amp;"[@c"&amp;$1:$1-1&amp;"]"))</f>
        <v>0</v>
      </c>
      <c r="Q691" s="33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0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0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0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691" s="31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1" t="str">
        <f ca="1">IF(GLOBAL[[#This Row],[TT]]&lt;1,"",ROW()-2)</f>
        <v/>
      </c>
      <c r="B692" s="33" t="s">
        <v>539</v>
      </c>
      <c r="C692" s="31">
        <v>0</v>
      </c>
      <c r="D692" s="31" t="s">
        <v>7</v>
      </c>
      <c r="E692" s="31">
        <f ca="1">IF(GLOBAL[[#This Row],[b12]]="",GLOBAL[[#This Row],[a6]],GLOBAL[[#This Row],[b12]])</f>
        <v>0</v>
      </c>
      <c r="F692" s="32">
        <f>GLOBAL[[#This Row],[AWAL]]</f>
        <v>0</v>
      </c>
      <c r="G692" s="31"/>
      <c r="H692" s="31"/>
      <c r="I692" s="31" t="str">
        <f>IF(GLOBAL[[#This Row],[/MASUK]]="","",SUMIF(Table6[NB BM_C_QTY+F],GLOBAL[POINTER],Table6[C]))</f>
        <v/>
      </c>
      <c r="J692" s="102">
        <f>IF(GLOBAL[[#This Row],[//KELUAR]]="",0,-1*SUMIF(Table5[CONCAT],GLOBAL[POINTER],Table5[3]))</f>
        <v>0</v>
      </c>
      <c r="K692" s="31" t="str">
        <f>IF(GLOBAL[[#This Row],[b1]]="","",GLOBAL[[#This Row],[b1]]-GLOBAL[[#This Row],[a1]]-GLOBAL[[#This Row],[bkeluar1]])</f>
        <v/>
      </c>
      <c r="L692" s="31">
        <f>SUM(GLOBAL[[#This Row],[bmasuk1]:[c1]])</f>
        <v>0</v>
      </c>
      <c r="M692" s="32">
        <f>SUM(F692,L692)</f>
        <v>0</v>
      </c>
      <c r="N692" s="31"/>
      <c r="O692" s="31"/>
      <c r="P692" s="32">
        <f ca="1">SUM(INDIRECT(GLOBAL_VAR[TABLENAME]&amp;"[@a"&amp;$1:$1-1&amp;"]"),INDIRECT(GLOBAL_VAR[TABLENAME]&amp;"[@c"&amp;$1:$1-1&amp;"]"))</f>
        <v>0</v>
      </c>
      <c r="Q692" s="33"/>
      <c r="R692" s="33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0</v>
      </c>
      <c r="T692" s="33"/>
      <c r="U692" s="33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0</v>
      </c>
      <c r="W692" s="31"/>
      <c r="X692" s="31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0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692" s="31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1" t="str">
        <f ca="1">IF(GLOBAL[[#This Row],[TT]]&lt;1,"",ROW()-2)</f>
        <v/>
      </c>
      <c r="B693" s="33" t="s">
        <v>3765</v>
      </c>
      <c r="C693" s="31">
        <v>0</v>
      </c>
      <c r="D693" s="31" t="s">
        <v>3763</v>
      </c>
      <c r="E693" s="31">
        <f ca="1">IF(GLOBAL[[#This Row],[b12]]="",GLOBAL[[#This Row],[a6]],GLOBAL[[#This Row],[b12]])</f>
        <v>0</v>
      </c>
      <c r="F693" s="32">
        <f>GLOBAL[[#This Row],[AWAL]]</f>
        <v>0</v>
      </c>
      <c r="G693" s="31"/>
      <c r="H693" s="31"/>
      <c r="I693" s="31" t="str">
        <f>IF(GLOBAL[[#This Row],[/MASUK]]="","",SUMIF(Table6[NB BM_C_QTY+F],GLOBAL[POINTER],Table6[C]))</f>
        <v/>
      </c>
      <c r="J693" s="102">
        <f>IF(GLOBAL[[#This Row],[//KELUAR]]="",0,-1*SUMIF(Table5[CONCAT],GLOBAL[POINTER],Table5[3]))</f>
        <v>0</v>
      </c>
      <c r="K693" s="31" t="str">
        <f>IF(GLOBAL[[#This Row],[b1]]="","",GLOBAL[[#This Row],[b1]]-GLOBAL[[#This Row],[a1]]-GLOBAL[[#This Row],[bkeluar1]])</f>
        <v/>
      </c>
      <c r="L693" s="31">
        <f>SUM(GLOBAL[[#This Row],[bmasuk1]:[c1]])</f>
        <v>0</v>
      </c>
      <c r="M693" s="32">
        <f>SUM(F693,L693)</f>
        <v>0</v>
      </c>
      <c r="N693" s="31"/>
      <c r="O693" s="31"/>
      <c r="P693" s="32">
        <f ca="1">SUM(INDIRECT(GLOBAL_VAR[TABLENAME]&amp;"[@a"&amp;$1:$1-1&amp;"]"),INDIRECT(GLOBAL_VAR[TABLENAME]&amp;"[@c"&amp;$1:$1-1&amp;"]"))</f>
        <v>0</v>
      </c>
      <c r="Q693" s="33"/>
      <c r="R693" s="33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0</v>
      </c>
      <c r="T693" s="33"/>
      <c r="U693" s="33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0</v>
      </c>
      <c r="W693" s="31"/>
      <c r="X693" s="31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0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693" s="31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1" t="str">
        <f ca="1">IF(GLOBAL[[#This Row],[TT]]&lt;1,"",ROW()-2)</f>
        <v/>
      </c>
      <c r="B694" s="33" t="s">
        <v>3766</v>
      </c>
      <c r="C694" s="31">
        <v>0</v>
      </c>
      <c r="D694" s="31" t="s">
        <v>3764</v>
      </c>
      <c r="E694" s="31">
        <f ca="1">IF(GLOBAL[[#This Row],[b12]]="",GLOBAL[[#This Row],[a6]],GLOBAL[[#This Row],[b12]])</f>
        <v>0</v>
      </c>
      <c r="F694" s="32">
        <f>GLOBAL[[#This Row],[AWAL]]</f>
        <v>0</v>
      </c>
      <c r="G694" s="31"/>
      <c r="H694" s="31"/>
      <c r="I694" s="31" t="str">
        <f>IF(GLOBAL[[#This Row],[/MASUK]]="","",SUMIF(Table6[NB BM_C_QTY+F],GLOBAL[POINTER],Table6[C]))</f>
        <v/>
      </c>
      <c r="J694" s="102">
        <f>IF(GLOBAL[[#This Row],[//KELUAR]]="",0,-1*SUMIF(Table5[CONCAT],GLOBAL[POINTER],Table5[3]))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>SUM(F694,L694)</f>
        <v>0</v>
      </c>
      <c r="N694" s="31"/>
      <c r="O694" s="31"/>
      <c r="P694" s="32">
        <f ca="1">SUM(INDIRECT(GLOBAL_VAR[TABLENAME]&amp;"[@a"&amp;$1:$1-1&amp;"]"),INDIRECT(GLOBAL_VAR[TABLENAME]&amp;"[@c"&amp;$1:$1-1&amp;"]"))</f>
        <v>0</v>
      </c>
      <c r="Q694" s="33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0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0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0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694" s="31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>
        <f ca="1">IF(GLOBAL[[#This Row],[TT]]&lt;1,"",ROW()-2)</f>
        <v>693</v>
      </c>
      <c r="B695" s="33" t="s">
        <v>540</v>
      </c>
      <c r="C695" s="31">
        <v>5</v>
      </c>
      <c r="D695" s="31" t="s">
        <v>541</v>
      </c>
      <c r="E695" s="31">
        <f ca="1">IF(GLOBAL[[#This Row],[b12]]="",GLOBAL[[#This Row],[a6]],GLOBAL[[#This Row],[b12]])</f>
        <v>5</v>
      </c>
      <c r="F695" s="32">
        <f>GLOBAL[[#This Row],[AWAL]]</f>
        <v>5</v>
      </c>
      <c r="G695" s="31"/>
      <c r="H695" s="31"/>
      <c r="I695" s="31" t="str">
        <f>IF(GLOBAL[[#This Row],[/MASUK]]="","",SUMIF(Table6[NB BM_C_QTY+F],GLOBAL[POINTER],Table6[C]))</f>
        <v/>
      </c>
      <c r="J695" s="102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>SUM(F695,L695)</f>
        <v>5</v>
      </c>
      <c r="N695" s="31"/>
      <c r="O695" s="31"/>
      <c r="P695" s="32">
        <f ca="1">SUM(INDIRECT(GLOBAL_VAR[TABLENAME]&amp;"[@a"&amp;$1:$1-1&amp;"]"),INDIRECT(GLOBAL_VAR[TABLENAME]&amp;"[@c"&amp;$1:$1-1&amp;"]"))</f>
        <v>5</v>
      </c>
      <c r="Q695" s="33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5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5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5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>
        <f ca="1">IF(GLOBAL[[#This Row],[TT]]&lt;1,"",ROW()-2)</f>
        <v>694</v>
      </c>
      <c r="B696" s="33" t="s">
        <v>542</v>
      </c>
      <c r="C696" s="31">
        <v>8</v>
      </c>
      <c r="D696" s="31" t="s">
        <v>543</v>
      </c>
      <c r="E696" s="31">
        <f ca="1">IF(GLOBAL[[#This Row],[b12]]="",GLOBAL[[#This Row],[a6]],GLOBAL[[#This Row],[b12]])</f>
        <v>8</v>
      </c>
      <c r="F696" s="32">
        <f>GLOBAL[[#This Row],[AWAL]]</f>
        <v>8</v>
      </c>
      <c r="G696" s="31"/>
      <c r="H696" s="31"/>
      <c r="I696" s="31" t="str">
        <f>IF(GLOBAL[[#This Row],[/MASUK]]="","",SUMIF(Table6[NB BM_C_QTY+F],GLOBAL[POINTER],Table6[C]))</f>
        <v/>
      </c>
      <c r="J696" s="102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>SUM(F696,L696)</f>
        <v>8</v>
      </c>
      <c r="N696" s="31"/>
      <c r="O696" s="31"/>
      <c r="P696" s="32">
        <f ca="1">SUM(INDIRECT(GLOBAL_VAR[TABLENAME]&amp;"[@a"&amp;$1:$1-1&amp;"]"),INDIRECT(GLOBAL_VAR[TABLENAME]&amp;"[@c"&amp;$1:$1-1&amp;"]"))</f>
        <v>8</v>
      </c>
      <c r="Q696" s="33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8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8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8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>
        <f ca="1">IF(GLOBAL[[#This Row],[TT]]&lt;1,"",ROW()-2)</f>
        <v>695</v>
      </c>
      <c r="B697" s="33" t="s">
        <v>544</v>
      </c>
      <c r="C697" s="31">
        <v>9</v>
      </c>
      <c r="D697" s="31" t="s">
        <v>541</v>
      </c>
      <c r="E697" s="31">
        <f ca="1">IF(GLOBAL[[#This Row],[b12]]="",GLOBAL[[#This Row],[a6]],GLOBAL[[#This Row],[b12]])</f>
        <v>9</v>
      </c>
      <c r="F697" s="32">
        <f>GLOBAL[[#This Row],[AWAL]]</f>
        <v>9</v>
      </c>
      <c r="G697" s="31"/>
      <c r="H697" s="31"/>
      <c r="I697" s="31" t="str">
        <f>IF(GLOBAL[[#This Row],[/MASUK]]="","",SUMIF(Table6[NB BM_C_QTY+F],GLOBAL[POINTER],Table6[C]))</f>
        <v/>
      </c>
      <c r="J697" s="102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>SUM(F697,L697)</f>
        <v>9</v>
      </c>
      <c r="N697" s="31"/>
      <c r="O697" s="31"/>
      <c r="P697" s="32">
        <f ca="1">SUM(INDIRECT(GLOBAL_VAR[TABLENAME]&amp;"[@a"&amp;$1:$1-1&amp;"]"),INDIRECT(GLOBAL_VAR[TABLENAME]&amp;"[@c"&amp;$1:$1-1&amp;"]"))</f>
        <v>9</v>
      </c>
      <c r="Q697" s="33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9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9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9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>
        <f ca="1">IF(GLOBAL[[#This Row],[TT]]&lt;1,"",ROW()-2)</f>
        <v>696</v>
      </c>
      <c r="B698" s="33" t="s">
        <v>545</v>
      </c>
      <c r="C698" s="31">
        <v>5</v>
      </c>
      <c r="D698" s="31" t="s">
        <v>7</v>
      </c>
      <c r="E698" s="31">
        <f ca="1">IF(GLOBAL[[#This Row],[b12]]="",GLOBAL[[#This Row],[a6]],GLOBAL[[#This Row],[b12]])</f>
        <v>5</v>
      </c>
      <c r="F698" s="32">
        <f>GLOBAL[[#This Row],[AWAL]]</f>
        <v>5</v>
      </c>
      <c r="G698" s="31"/>
      <c r="H698" s="31"/>
      <c r="I698" s="31" t="str">
        <f>IF(GLOBAL[[#This Row],[/MASUK]]="","",SUMIF(Table6[NB BM_C_QTY+F],GLOBAL[POINTER],Table6[C]))</f>
        <v/>
      </c>
      <c r="J698" s="102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>SUM(F698,L698)</f>
        <v>5</v>
      </c>
      <c r="N698" s="31"/>
      <c r="O698" s="31"/>
      <c r="P698" s="32">
        <f ca="1">SUM(INDIRECT(GLOBAL_VAR[TABLENAME]&amp;"[@a"&amp;$1:$1-1&amp;"]"),INDIRECT(GLOBAL_VAR[TABLENAME]&amp;"[@c"&amp;$1:$1-1&amp;"]"))</f>
        <v>5</v>
      </c>
      <c r="Q698" s="33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5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5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5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>
        <f ca="1">IF(GLOBAL[[#This Row],[TT]]&lt;1,"",ROW()-2)</f>
        <v>697</v>
      </c>
      <c r="B699" s="33" t="s">
        <v>4606</v>
      </c>
      <c r="C699" s="31">
        <v>5</v>
      </c>
      <c r="D699" s="31" t="s">
        <v>7</v>
      </c>
      <c r="E699" s="31">
        <f ca="1">IF(GLOBAL[[#This Row],[b12]]="",GLOBAL[[#This Row],[a6]],GLOBAL[[#This Row],[b12]])</f>
        <v>5</v>
      </c>
      <c r="F699" s="32">
        <f>GLOBAL[[#This Row],[AWAL]]</f>
        <v>5</v>
      </c>
      <c r="G699" s="31"/>
      <c r="H699" s="31"/>
      <c r="I699" s="31" t="str">
        <f>IF(GLOBAL[[#This Row],[/MASUK]]="","",SUMIF(Table6[NB BM_C_QTY+F],GLOBAL[POINTER],Table6[C]))</f>
        <v/>
      </c>
      <c r="J699" s="102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>SUM(F699,L699)</f>
        <v>5</v>
      </c>
      <c r="N699" s="31"/>
      <c r="O699" s="31"/>
      <c r="P699" s="32">
        <f ca="1">SUM(INDIRECT(GLOBAL_VAR[TABLENAME]&amp;"[@a"&amp;$1:$1-1&amp;"]"),INDIRECT(GLOBAL_VAR[TABLENAME]&amp;"[@c"&amp;$1:$1-1&amp;"]"))</f>
        <v>5</v>
      </c>
      <c r="Q699" s="33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5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5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5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>
        <f ca="1">IF(GLOBAL[[#This Row],[TT]]&lt;1,"",ROW()-2)</f>
        <v>698</v>
      </c>
      <c r="B700" s="33" t="s">
        <v>4607</v>
      </c>
      <c r="C700" s="31">
        <v>4</v>
      </c>
      <c r="D700" s="31" t="s">
        <v>7</v>
      </c>
      <c r="E700" s="31">
        <f ca="1">IF(GLOBAL[[#This Row],[b12]]="",GLOBAL[[#This Row],[a6]],GLOBAL[[#This Row],[b12]])</f>
        <v>4</v>
      </c>
      <c r="F700" s="32">
        <f>GLOBAL[[#This Row],[AWAL]]</f>
        <v>4</v>
      </c>
      <c r="G700" s="31"/>
      <c r="H700" s="31"/>
      <c r="I700" s="31" t="str">
        <f>IF(GLOBAL[[#This Row],[/MASUK]]="","",SUMIF(Table6[NB BM_C_QTY+F],GLOBAL[POINTER],Table6[C]))</f>
        <v/>
      </c>
      <c r="J700" s="102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>SUM(F700,L700)</f>
        <v>4</v>
      </c>
      <c r="N700" s="31"/>
      <c r="O700" s="31"/>
      <c r="P700" s="32">
        <f ca="1">SUM(INDIRECT(GLOBAL_VAR[TABLENAME]&amp;"[@a"&amp;$1:$1-1&amp;"]"),INDIRECT(GLOBAL_VAR[TABLENAME]&amp;"[@c"&amp;$1:$1-1&amp;"]"))</f>
        <v>4</v>
      </c>
      <c r="Q700" s="33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4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4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4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>
        <f ca="1">IF(GLOBAL[[#This Row],[TT]]&lt;1,"",ROW()-2)</f>
        <v>699</v>
      </c>
      <c r="B701" s="33" t="s">
        <v>546</v>
      </c>
      <c r="C701" s="31">
        <v>4</v>
      </c>
      <c r="D701" s="31" t="s">
        <v>7</v>
      </c>
      <c r="E701" s="31">
        <f ca="1">IF(GLOBAL[[#This Row],[b12]]="",GLOBAL[[#This Row],[a6]],GLOBAL[[#This Row],[b12]])</f>
        <v>4</v>
      </c>
      <c r="F701" s="32">
        <f>GLOBAL[[#This Row],[AWAL]]</f>
        <v>4</v>
      </c>
      <c r="G701" s="31"/>
      <c r="H701" s="31"/>
      <c r="I701" s="31" t="str">
        <f>IF(GLOBAL[[#This Row],[/MASUK]]="","",SUMIF(Table6[NB BM_C_QTY+F],GLOBAL[POINTER],Table6[C]))</f>
        <v/>
      </c>
      <c r="J701" s="102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>SUM(F701,L701)</f>
        <v>4</v>
      </c>
      <c r="N701" s="31"/>
      <c r="O701" s="31"/>
      <c r="P701" s="32">
        <f ca="1">SUM(INDIRECT(GLOBAL_VAR[TABLENAME]&amp;"[@a"&amp;$1:$1-1&amp;"]"),INDIRECT(GLOBAL_VAR[TABLENAME]&amp;"[@c"&amp;$1:$1-1&amp;"]"))</f>
        <v>4</v>
      </c>
      <c r="Q701" s="33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4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4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4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>
        <f ca="1">IF(GLOBAL[[#This Row],[TT]]&lt;1,"",ROW()-2)</f>
        <v>700</v>
      </c>
      <c r="B702" s="33" t="s">
        <v>547</v>
      </c>
      <c r="C702" s="31">
        <v>3</v>
      </c>
      <c r="D702" s="31" t="s">
        <v>548</v>
      </c>
      <c r="E702" s="31">
        <f ca="1">IF(GLOBAL[[#This Row],[b12]]="",GLOBAL[[#This Row],[a6]],GLOBAL[[#This Row],[b12]])</f>
        <v>3</v>
      </c>
      <c r="F702" s="32">
        <f>GLOBAL[[#This Row],[AWAL]]</f>
        <v>3</v>
      </c>
      <c r="G702" s="31"/>
      <c r="H702" s="31"/>
      <c r="I702" s="31" t="str">
        <f>IF(GLOBAL[[#This Row],[/MASUK]]="","",SUMIF(Table6[NB BM_C_QTY+F],GLOBAL[POINTER],Table6[C]))</f>
        <v/>
      </c>
      <c r="J702" s="102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>SUM(F702,L702)</f>
        <v>3</v>
      </c>
      <c r="N702" s="31"/>
      <c r="O702" s="31"/>
      <c r="P702" s="32">
        <f ca="1">SUM(INDIRECT(GLOBAL_VAR[TABLENAME]&amp;"[@a"&amp;$1:$1-1&amp;"]"),INDIRECT(GLOBAL_VAR[TABLENAME]&amp;"[@c"&amp;$1:$1-1&amp;"]"))</f>
        <v>3</v>
      </c>
      <c r="Q702" s="33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3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3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3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>
        <f ca="1">IF(GLOBAL[[#This Row],[TT]]&lt;1,"",ROW()-2)</f>
        <v>701</v>
      </c>
      <c r="B703" s="33" t="s">
        <v>549</v>
      </c>
      <c r="C703" s="31">
        <v>4</v>
      </c>
      <c r="D703" s="31" t="s">
        <v>7</v>
      </c>
      <c r="E703" s="31">
        <f ca="1">IF(GLOBAL[[#This Row],[b12]]="",GLOBAL[[#This Row],[a6]],GLOBAL[[#This Row],[b12]])</f>
        <v>4</v>
      </c>
      <c r="F703" s="32">
        <f>GLOBAL[[#This Row],[AWAL]]</f>
        <v>4</v>
      </c>
      <c r="G703" s="31"/>
      <c r="H703" s="31"/>
      <c r="I703" s="31" t="str">
        <f>IF(GLOBAL[[#This Row],[/MASUK]]="","",SUMIF(Table6[NB BM_C_QTY+F],GLOBAL[POINTER],Table6[C]))</f>
        <v/>
      </c>
      <c r="J703" s="102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>SUM(F703,L703)</f>
        <v>4</v>
      </c>
      <c r="N703" s="31"/>
      <c r="O703" s="31"/>
      <c r="P703" s="32">
        <f ca="1">SUM(INDIRECT(GLOBAL_VAR[TABLENAME]&amp;"[@a"&amp;$1:$1-1&amp;"]"),INDIRECT(GLOBAL_VAR[TABLENAME]&amp;"[@c"&amp;$1:$1-1&amp;"]"))</f>
        <v>4</v>
      </c>
      <c r="Q703" s="33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4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4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4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>
        <f ca="1">IF(GLOBAL[[#This Row],[TT]]&lt;1,"",ROW()-2)</f>
        <v>702</v>
      </c>
      <c r="B704" s="33" t="s">
        <v>550</v>
      </c>
      <c r="C704" s="31">
        <v>4</v>
      </c>
      <c r="D704" s="31" t="s">
        <v>484</v>
      </c>
      <c r="E704" s="31">
        <f ca="1">IF(GLOBAL[[#This Row],[b12]]="",GLOBAL[[#This Row],[a6]],GLOBAL[[#This Row],[b12]])</f>
        <v>4</v>
      </c>
      <c r="F704" s="32">
        <f>GLOBAL[[#This Row],[AWAL]]</f>
        <v>4</v>
      </c>
      <c r="G704" s="31"/>
      <c r="H704" s="31"/>
      <c r="I704" s="31" t="str">
        <f>IF(GLOBAL[[#This Row],[/MASUK]]="","",SUMIF(Table6[NB BM_C_QTY+F],GLOBAL[POINTER],Table6[C]))</f>
        <v/>
      </c>
      <c r="J704" s="102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>SUM(F704,L704)</f>
        <v>4</v>
      </c>
      <c r="N704" s="31"/>
      <c r="O704" s="31"/>
      <c r="P704" s="32">
        <f ca="1">SUM(INDIRECT(GLOBAL_VAR[TABLENAME]&amp;"[@a"&amp;$1:$1-1&amp;"]"),INDIRECT(GLOBAL_VAR[TABLENAME]&amp;"[@c"&amp;$1:$1-1&amp;"]"))</f>
        <v>4</v>
      </c>
      <c r="Q704" s="33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4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4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4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29">
      <c r="A705" s="31">
        <f ca="1">IF(GLOBAL[[#This Row],[TT]]&lt;1,"",ROW()-2)</f>
        <v>703</v>
      </c>
      <c r="B705" s="33" t="s">
        <v>2269</v>
      </c>
      <c r="C705" s="31">
        <v>2</v>
      </c>
      <c r="D705" s="31" t="s">
        <v>484</v>
      </c>
      <c r="E705" s="31">
        <f ca="1">IF(GLOBAL[[#This Row],[b12]]="",GLOBAL[[#This Row],[a6]],GLOBAL[[#This Row],[b12]])</f>
        <v>2</v>
      </c>
      <c r="F705" s="32">
        <f>GLOBAL[[#This Row],[AWAL]]</f>
        <v>2</v>
      </c>
      <c r="G705" s="31"/>
      <c r="H705" s="31"/>
      <c r="I705" s="31" t="str">
        <f>IF(GLOBAL[[#This Row],[/MASUK]]="","",SUMIF(Table6[NB BM_C_QTY+F],GLOBAL[POINTER],Table6[C]))</f>
        <v/>
      </c>
      <c r="J705" s="102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>SUM(F705,L705)</f>
        <v>2</v>
      </c>
      <c r="N705" s="31"/>
      <c r="O705" s="31"/>
      <c r="P705" s="32">
        <f ca="1">SUM(INDIRECT(GLOBAL_VAR[TABLENAME]&amp;"[@a"&amp;$1:$1-1&amp;"]"),INDIRECT(GLOBAL_VAR[TABLENAME]&amp;"[@c"&amp;$1:$1-1&amp;"]"))</f>
        <v>2</v>
      </c>
      <c r="Q705" s="33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2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2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2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29">
      <c r="A706" s="31">
        <f ca="1">IF(GLOBAL[[#This Row],[TT]]&lt;1,"",ROW()-2)</f>
        <v>704</v>
      </c>
      <c r="B706" s="33" t="s">
        <v>2122</v>
      </c>
      <c r="C706" s="31">
        <v>11</v>
      </c>
      <c r="D706" s="31" t="s">
        <v>484</v>
      </c>
      <c r="E706" s="31">
        <f ca="1">IF(GLOBAL[[#This Row],[b12]]="",GLOBAL[[#This Row],[a6]],GLOBAL[[#This Row],[b12]])</f>
        <v>11</v>
      </c>
      <c r="F706" s="32">
        <f>GLOBAL[[#This Row],[AWAL]]</f>
        <v>11</v>
      </c>
      <c r="G706" s="31"/>
      <c r="H706" s="31"/>
      <c r="I706" s="31" t="str">
        <f>IF(GLOBAL[[#This Row],[/MASUK]]="","",SUMIF(Table6[NB BM_C_QTY+F],GLOBAL[POINTER],Table6[C]))</f>
        <v/>
      </c>
      <c r="J706" s="102">
        <f>IF(GLOBAL[[#This Row],[//KELUAR]]="",0,-1*SUMIF(Table5[CONCAT],GLOBAL[POINTER],Table5[3]))</f>
        <v>0</v>
      </c>
      <c r="K706" s="31" t="str">
        <f>IF(GLOBAL[[#This Row],[b1]]="","",GLOBAL[[#This Row],[b1]]-GLOBAL[[#This Row],[a1]]-GLOBAL[[#This Row],[bkeluar1]])</f>
        <v/>
      </c>
      <c r="L706" s="31">
        <f>SUM(GLOBAL[[#This Row],[bmasuk1]:[c1]])</f>
        <v>0</v>
      </c>
      <c r="M706" s="32">
        <f>SUM(F706,L706)</f>
        <v>11</v>
      </c>
      <c r="N706" s="31"/>
      <c r="O706" s="31"/>
      <c r="P706" s="32">
        <f ca="1">SUM(INDIRECT(GLOBAL_VAR[TABLENAME]&amp;"[@a"&amp;$1:$1-1&amp;"]"),INDIRECT(GLOBAL_VAR[TABLENAME]&amp;"[@c"&amp;$1:$1-1&amp;"]"))</f>
        <v>11</v>
      </c>
      <c r="Q706" s="33"/>
      <c r="R706" s="33" t="str">
        <f>IF(GLOBAL[[#This Row],[b3]]="","",GLOBAL[[#This Row],[b3]]-GLOBAL[[#This Row],[a3]])</f>
        <v/>
      </c>
      <c r="S706" s="32">
        <f ca="1">SUM(INDIRECT(GLOBAL_VAR[TABLENAME]&amp;"[@a"&amp;$1:$1-1&amp;"]"),INDIRECT(GLOBAL_VAR[TABLENAME]&amp;"[@c"&amp;$1:$1-1&amp;"]"))</f>
        <v>11</v>
      </c>
      <c r="T706" s="33"/>
      <c r="U706" s="33" t="str">
        <f>IF(GLOBAL[[#This Row],[b4]]="","",GLOBAL[[#This Row],[b4]]-GLOBAL[[#This Row],[a4]])</f>
        <v/>
      </c>
      <c r="V706" s="32">
        <f ca="1">SUM(INDIRECT(GLOBAL_VAR[TABLENAME]&amp;"[@a"&amp;$1:$1-1&amp;"]"),INDIRECT(GLOBAL_VAR[TABLENAME]&amp;"[@c"&amp;$1:$1-1&amp;"]"))</f>
        <v>11</v>
      </c>
      <c r="W706" s="31"/>
      <c r="X706" s="31" t="str">
        <f>IF(GLOBAL[[#This Row],[b5]]="","",GLOBAL[[#This Row],[b5]]-GLOBAL[[#This Row],[a5]])</f>
        <v/>
      </c>
      <c r="Y706" s="32">
        <f ca="1">SUM(INDIRECT(GLOBAL_VAR[TABLENAME]&amp;"[@a"&amp;$1:$1-1&amp;"]"),INDIRECT(GLOBAL_VAR[TABLENAME]&amp;"[@c"&amp;$1:$1-1&amp;"]"))</f>
        <v>11</v>
      </c>
      <c r="AA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706" s="31" t="str">
        <f>_xlfn.IFNA(MATCH(GLOBAL[[#This Row],[POINTER]],Table6[NB BM_C_QTY+F],0),"")</f>
        <v/>
      </c>
      <c r="AC706" t="str">
        <f>_xlfn.IFNA(MATCH(GLOBAL[[#This Row],[POINTER]],Table5[CONCAT],0),"")</f>
        <v/>
      </c>
    </row>
    <row r="707" spans="1:29">
      <c r="A707" s="31">
        <f ca="1">IF(GLOBAL[[#This Row],[TT]]&lt;1,"",ROW()-2)</f>
        <v>705</v>
      </c>
      <c r="B707" s="33" t="s">
        <v>4608</v>
      </c>
      <c r="C707" s="31">
        <v>2</v>
      </c>
      <c r="D707" s="31" t="s">
        <v>7</v>
      </c>
      <c r="E707" s="31">
        <f ca="1">IF(GLOBAL[[#This Row],[b12]]="",GLOBAL[[#This Row],[a6]],GLOBAL[[#This Row],[b12]])</f>
        <v>2</v>
      </c>
      <c r="F707" s="32">
        <f>GLOBAL[[#This Row],[AWAL]]</f>
        <v>2</v>
      </c>
      <c r="G707" s="31"/>
      <c r="H707" s="31"/>
      <c r="I707" s="31" t="str">
        <f>IF(GLOBAL[[#This Row],[/MASUK]]="","",SUMIF(Table6[NB BM_C_QTY+F],GLOBAL[POINTER],Table6[C]))</f>
        <v/>
      </c>
      <c r="J707" s="102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>SUM(F707,L707)</f>
        <v>2</v>
      </c>
      <c r="N707" s="31"/>
      <c r="O707" s="31"/>
      <c r="P707" s="32">
        <f ca="1">SUM(INDIRECT(GLOBAL_VAR[TABLENAME]&amp;"[@a"&amp;$1:$1-1&amp;"]"),INDIRECT(GLOBAL_VAR[TABLENAME]&amp;"[@c"&amp;$1:$1-1&amp;"]"))</f>
        <v>2</v>
      </c>
      <c r="Q707" s="33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2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2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2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29">
      <c r="A708" s="31">
        <f ca="1">IF(GLOBAL[[#This Row],[TT]]&lt;1,"",ROW()-2)</f>
        <v>706</v>
      </c>
      <c r="B708" s="33" t="s">
        <v>4609</v>
      </c>
      <c r="C708" s="31">
        <v>3</v>
      </c>
      <c r="D708" s="31" t="s">
        <v>7</v>
      </c>
      <c r="E708" s="31">
        <f ca="1">IF(GLOBAL[[#This Row],[b12]]="",GLOBAL[[#This Row],[a6]],GLOBAL[[#This Row],[b12]])</f>
        <v>3</v>
      </c>
      <c r="F708" s="32">
        <f>GLOBAL[[#This Row],[AWAL]]</f>
        <v>3</v>
      </c>
      <c r="G708" s="31"/>
      <c r="H708" s="31"/>
      <c r="I708" s="31" t="str">
        <f>IF(GLOBAL[[#This Row],[/MASUK]]="","",SUMIF(Table6[NB BM_C_QTY+F],GLOBAL[POINTER],Table6[C]))</f>
        <v/>
      </c>
      <c r="J708" s="102">
        <f>IF(GLOBAL[[#This Row],[//KELUAR]]="",0,-1*SUMIF(Table5[CONCAT],GLOBAL[POINTER],Table5[3]))</f>
        <v>0</v>
      </c>
      <c r="K708" s="31" t="str">
        <f>IF(GLOBAL[[#This Row],[b1]]="","",GLOBAL[[#This Row],[b1]]-GLOBAL[[#This Row],[a1]]-GLOBAL[[#This Row],[bkeluar1]])</f>
        <v/>
      </c>
      <c r="L708" s="31">
        <f>SUM(GLOBAL[[#This Row],[bmasuk1]:[c1]])</f>
        <v>0</v>
      </c>
      <c r="M708" s="32">
        <f>SUM(F708,L708)</f>
        <v>3</v>
      </c>
      <c r="N708" s="31"/>
      <c r="O708" s="31"/>
      <c r="P708" s="32">
        <f ca="1">SUM(INDIRECT(GLOBAL_VAR[TABLENAME]&amp;"[@a"&amp;$1:$1-1&amp;"]"),INDIRECT(GLOBAL_VAR[TABLENAME]&amp;"[@c"&amp;$1:$1-1&amp;"]"))</f>
        <v>3</v>
      </c>
      <c r="Q708" s="33"/>
      <c r="R708" s="33" t="str">
        <f>IF(GLOBAL[[#This Row],[b3]]="","",GLOBAL[[#This Row],[b3]]-GLOBAL[[#This Row],[a3]])</f>
        <v/>
      </c>
      <c r="S708" s="32">
        <f ca="1">SUM(INDIRECT(GLOBAL_VAR[TABLENAME]&amp;"[@a"&amp;$1:$1-1&amp;"]"),INDIRECT(GLOBAL_VAR[TABLENAME]&amp;"[@c"&amp;$1:$1-1&amp;"]"))</f>
        <v>3</v>
      </c>
      <c r="T708" s="33"/>
      <c r="U708" s="33" t="str">
        <f>IF(GLOBAL[[#This Row],[b4]]="","",GLOBAL[[#This Row],[b4]]-GLOBAL[[#This Row],[a4]])</f>
        <v/>
      </c>
      <c r="V708" s="32">
        <f ca="1">SUM(INDIRECT(GLOBAL_VAR[TABLENAME]&amp;"[@a"&amp;$1:$1-1&amp;"]"),INDIRECT(GLOBAL_VAR[TABLENAME]&amp;"[@c"&amp;$1:$1-1&amp;"]"))</f>
        <v>3</v>
      </c>
      <c r="W708" s="31"/>
      <c r="X708" s="31" t="str">
        <f>IF(GLOBAL[[#This Row],[b5]]="","",GLOBAL[[#This Row],[b5]]-GLOBAL[[#This Row],[a5]])</f>
        <v/>
      </c>
      <c r="Y708" s="32">
        <f ca="1">SUM(INDIRECT(GLOBAL_VAR[TABLENAME]&amp;"[@a"&amp;$1:$1-1&amp;"]"),INDIRECT(GLOBAL_VAR[TABLENAME]&amp;"[@c"&amp;$1:$1-1&amp;"]"))</f>
        <v>3</v>
      </c>
      <c r="AA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708" s="31" t="str">
        <f>_xlfn.IFNA(MATCH(GLOBAL[[#This Row],[POINTER]],Table6[NB BM_C_QTY+F],0),"")</f>
        <v/>
      </c>
      <c r="AC708" t="str">
        <f>_xlfn.IFNA(MATCH(GLOBAL[[#This Row],[POINTER]],Table5[CONCAT],0),"")</f>
        <v/>
      </c>
    </row>
    <row r="709" spans="1:29">
      <c r="A709" s="39">
        <f ca="1">IF(GLOBAL[[#This Row],[TT]]&lt;1,"",ROW()-2)</f>
        <v>707</v>
      </c>
      <c r="B709" s="33" t="s">
        <v>4610</v>
      </c>
      <c r="C709" s="31">
        <v>17</v>
      </c>
      <c r="D709" s="31" t="s">
        <v>7</v>
      </c>
      <c r="E709" s="39">
        <f ca="1">IF(GLOBAL[[#This Row],[b12]]="",GLOBAL[[#This Row],[a6]],GLOBAL[[#This Row],[b12]])</f>
        <v>17</v>
      </c>
      <c r="F709" s="40">
        <f>GLOBAL[[#This Row],[AWAL]]</f>
        <v>17</v>
      </c>
      <c r="G709" s="31"/>
      <c r="H709" s="31"/>
      <c r="I709" s="31" t="str">
        <f>IF(GLOBAL[[#This Row],[/MASUK]]="","",SUMIF(Table6[NB BM_C_QTY+F],GLOBAL[POINTER],Table6[C]))</f>
        <v/>
      </c>
      <c r="J709" s="102">
        <f>IF(GLOBAL[[#This Row],[//KELUAR]]="",0,-1*SUMIF(Table5[CONCAT],GLOBAL[POINTER],Table5[3]))</f>
        <v>0</v>
      </c>
      <c r="K709" s="39" t="str">
        <f>IF(GLOBAL[[#This Row],[b1]]="","",GLOBAL[[#This Row],[b1]]-GLOBAL[[#This Row],[a1]]-GLOBAL[[#This Row],[bkeluar1]])</f>
        <v/>
      </c>
      <c r="L709" s="39">
        <f>SUM(GLOBAL[[#This Row],[bmasuk1]:[c1]])</f>
        <v>0</v>
      </c>
      <c r="M709" s="40">
        <f>SUM(F709,L709)</f>
        <v>17</v>
      </c>
      <c r="N709" s="31"/>
      <c r="O709" s="39"/>
      <c r="P709" s="40">
        <f ca="1">SUM(INDIRECT(GLOBAL_VAR[TABLENAME]&amp;"[@a"&amp;$1:$1-1&amp;"]"),INDIRECT(GLOBAL_VAR[TABLENAME]&amp;"[@c"&amp;$1:$1-1&amp;"]"))</f>
        <v>17</v>
      </c>
      <c r="Q709" s="33"/>
      <c r="R709" s="41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17</v>
      </c>
      <c r="T709" s="33"/>
      <c r="U709" s="41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17</v>
      </c>
      <c r="W709" s="31"/>
      <c r="X709" s="39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17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709" s="39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29">
      <c r="A710" s="31">
        <f ca="1">IF(GLOBAL[[#This Row],[TT]]&lt;1,"",ROW()-2)</f>
        <v>708</v>
      </c>
      <c r="B710" s="33" t="s">
        <v>4611</v>
      </c>
      <c r="C710" s="31">
        <v>5</v>
      </c>
      <c r="D710" s="31" t="s">
        <v>7</v>
      </c>
      <c r="E710" s="31">
        <f ca="1">IF(GLOBAL[[#This Row],[b12]]="",GLOBAL[[#This Row],[a6]],GLOBAL[[#This Row],[b12]])</f>
        <v>5</v>
      </c>
      <c r="F710" s="32">
        <f>GLOBAL[[#This Row],[AWAL]]</f>
        <v>5</v>
      </c>
      <c r="G710" s="31"/>
      <c r="H710" s="31"/>
      <c r="I710" s="31" t="str">
        <f>IF(GLOBAL[[#This Row],[/MASUK]]="","",SUMIF(Table6[NB BM_C_QTY+F],GLOBAL[POINTER],Table6[C]))</f>
        <v/>
      </c>
      <c r="J710" s="102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>SUM(F710,L710)</f>
        <v>5</v>
      </c>
      <c r="N710" s="31"/>
      <c r="O710" s="31"/>
      <c r="P710" s="32">
        <f ca="1">SUM(INDIRECT(GLOBAL_VAR[TABLENAME]&amp;"[@a"&amp;$1:$1-1&amp;"]"),INDIRECT(GLOBAL_VAR[TABLENAME]&amp;"[@c"&amp;$1:$1-1&amp;"]"))</f>
        <v>5</v>
      </c>
      <c r="Q710" s="33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5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5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5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29">
      <c r="A711" s="31">
        <f ca="1">IF(GLOBAL[[#This Row],[TT]]&lt;1,"",ROW()-2)</f>
        <v>709</v>
      </c>
      <c r="B711" s="33" t="s">
        <v>551</v>
      </c>
      <c r="C711" s="31">
        <v>8</v>
      </c>
      <c r="D711" s="31" t="s">
        <v>107</v>
      </c>
      <c r="E711" s="31">
        <f ca="1">IF(GLOBAL[[#This Row],[b12]]="",GLOBAL[[#This Row],[a6]],GLOBAL[[#This Row],[b12]])</f>
        <v>8</v>
      </c>
      <c r="F711" s="32">
        <f>GLOBAL[[#This Row],[AWAL]]</f>
        <v>8</v>
      </c>
      <c r="G711" s="31"/>
      <c r="H711" s="31"/>
      <c r="I711" s="31" t="str">
        <f>IF(GLOBAL[[#This Row],[/MASUK]]="","",SUMIF(Table6[NB BM_C_QTY+F],GLOBAL[POINTER],Table6[C]))</f>
        <v/>
      </c>
      <c r="J711" s="102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>SUM(F711,L711)</f>
        <v>8</v>
      </c>
      <c r="N711" s="31"/>
      <c r="O711" s="31"/>
      <c r="P711" s="32">
        <f ca="1">SUM(INDIRECT(GLOBAL_VAR[TABLENAME]&amp;"[@a"&amp;$1:$1-1&amp;"]"),INDIRECT(GLOBAL_VAR[TABLENAME]&amp;"[@c"&amp;$1:$1-1&amp;"]"))</f>
        <v>8</v>
      </c>
      <c r="Q711" s="33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8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8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8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29">
      <c r="A712" s="31">
        <f ca="1">IF(GLOBAL[[#This Row],[TT]]&lt;1,"",ROW()-2)</f>
        <v>710</v>
      </c>
      <c r="B712" s="33" t="s">
        <v>4612</v>
      </c>
      <c r="C712" s="31">
        <v>7</v>
      </c>
      <c r="D712" s="31" t="s">
        <v>7</v>
      </c>
      <c r="E712" s="31">
        <f ca="1">IF(GLOBAL[[#This Row],[b12]]="",GLOBAL[[#This Row],[a6]],GLOBAL[[#This Row],[b12]])</f>
        <v>7</v>
      </c>
      <c r="F712" s="32">
        <f>GLOBAL[[#This Row],[AWAL]]</f>
        <v>7</v>
      </c>
      <c r="G712" s="31"/>
      <c r="H712" s="31"/>
      <c r="I712" s="31" t="str">
        <f>IF(GLOBAL[[#This Row],[/MASUK]]="","",SUMIF(Table6[NB BM_C_QTY+F],GLOBAL[POINTER],Table6[C]))</f>
        <v/>
      </c>
      <c r="J712" s="102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>SUM(F712,L712)</f>
        <v>7</v>
      </c>
      <c r="N712" s="31"/>
      <c r="O712" s="31"/>
      <c r="P712" s="32">
        <f ca="1">SUM(INDIRECT(GLOBAL_VAR[TABLENAME]&amp;"[@a"&amp;$1:$1-1&amp;"]"),INDIRECT(GLOBAL_VAR[TABLENAME]&amp;"[@c"&amp;$1:$1-1&amp;"]"))</f>
        <v>7</v>
      </c>
      <c r="Q712" s="33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7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7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7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29">
      <c r="A713" s="31">
        <f ca="1">IF(GLOBAL[[#This Row],[TT]]&lt;1,"",ROW()-2)</f>
        <v>711</v>
      </c>
      <c r="B713" s="33" t="s">
        <v>552</v>
      </c>
      <c r="C713" s="31">
        <v>8</v>
      </c>
      <c r="D713" s="31" t="s">
        <v>23</v>
      </c>
      <c r="E713" s="31">
        <f ca="1">IF(GLOBAL[[#This Row],[b12]]="",GLOBAL[[#This Row],[a6]],GLOBAL[[#This Row],[b12]])</f>
        <v>8</v>
      </c>
      <c r="F713" s="32">
        <f>GLOBAL[[#This Row],[AWAL]]</f>
        <v>8</v>
      </c>
      <c r="G713" s="31"/>
      <c r="H713" s="31"/>
      <c r="I713" s="31" t="str">
        <f>IF(GLOBAL[[#This Row],[/MASUK]]="","",SUMIF(Table6[NB BM_C_QTY+F],GLOBAL[POINTER],Table6[C]))</f>
        <v/>
      </c>
      <c r="J713" s="102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>SUM(F713,L713)</f>
        <v>8</v>
      </c>
      <c r="N713" s="31"/>
      <c r="O713" s="31"/>
      <c r="P713" s="32">
        <f ca="1">SUM(INDIRECT(GLOBAL_VAR[TABLENAME]&amp;"[@a"&amp;$1:$1-1&amp;"]"),INDIRECT(GLOBAL_VAR[TABLENAME]&amp;"[@c"&amp;$1:$1-1&amp;"]"))</f>
        <v>8</v>
      </c>
      <c r="Q713" s="33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8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8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8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29">
      <c r="A714" s="31" t="str">
        <f ca="1">IF(GLOBAL[[#This Row],[TT]]&lt;1,"",ROW()-2)</f>
        <v/>
      </c>
      <c r="B714" s="33" t="s">
        <v>553</v>
      </c>
      <c r="C714" s="31">
        <v>0</v>
      </c>
      <c r="D714" s="31" t="s">
        <v>7</v>
      </c>
      <c r="E714" s="31">
        <f ca="1">IF(GLOBAL[[#This Row],[b12]]="",GLOBAL[[#This Row],[a6]],GLOBAL[[#This Row],[b12]])</f>
        <v>0</v>
      </c>
      <c r="F714" s="32">
        <f>GLOBAL[[#This Row],[AWAL]]</f>
        <v>0</v>
      </c>
      <c r="G714" s="31"/>
      <c r="H714" s="31"/>
      <c r="I714" s="31" t="str">
        <f>IF(GLOBAL[[#This Row],[/MASUK]]="","",SUMIF(Table6[NB BM_C_QTY+F],GLOBAL[POINTER],Table6[C]))</f>
        <v/>
      </c>
      <c r="J714" s="102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>SUM(F714,L714)</f>
        <v>0</v>
      </c>
      <c r="N714" s="31"/>
      <c r="O714" s="31"/>
      <c r="P714" s="32">
        <f ca="1">SUM(INDIRECT(GLOBAL_VAR[TABLENAME]&amp;"[@a"&amp;$1:$1-1&amp;"]"),INDIRECT(GLOBAL_VAR[TABLENAME]&amp;"[@c"&amp;$1:$1-1&amp;"]"))</f>
        <v>0</v>
      </c>
      <c r="Q714" s="33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0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0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0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29">
      <c r="A715" s="31">
        <f ca="1">IF(GLOBAL[[#This Row],[TT]]&lt;1,"",ROW()-2)</f>
        <v>713</v>
      </c>
      <c r="B715" s="33" t="s">
        <v>554</v>
      </c>
      <c r="C715" s="31">
        <v>2</v>
      </c>
      <c r="D715" s="31" t="s">
        <v>180</v>
      </c>
      <c r="E715" s="31">
        <f ca="1">IF(GLOBAL[[#This Row],[b12]]="",GLOBAL[[#This Row],[a6]],GLOBAL[[#This Row],[b12]])</f>
        <v>2</v>
      </c>
      <c r="F715" s="32">
        <f>GLOBAL[[#This Row],[AWAL]]</f>
        <v>2</v>
      </c>
      <c r="G715" s="31"/>
      <c r="H715" s="31"/>
      <c r="I715" s="31" t="str">
        <f>IF(GLOBAL[[#This Row],[/MASUK]]="","",SUMIF(Table6[NB BM_C_QTY+F],GLOBAL[POINTER],Table6[C]))</f>
        <v/>
      </c>
      <c r="J715" s="102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>SUM(F715,L715)</f>
        <v>2</v>
      </c>
      <c r="N715" s="31"/>
      <c r="O715" s="31"/>
      <c r="P715" s="32">
        <f ca="1">SUM(INDIRECT(GLOBAL_VAR[TABLENAME]&amp;"[@a"&amp;$1:$1-1&amp;"]"),INDIRECT(GLOBAL_VAR[TABLENAME]&amp;"[@c"&amp;$1:$1-1&amp;"]"))</f>
        <v>2</v>
      </c>
      <c r="Q715" s="33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2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2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2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29">
      <c r="A716" s="31">
        <f ca="1">IF(GLOBAL[[#This Row],[TT]]&lt;1,"",ROW()-2)</f>
        <v>714</v>
      </c>
      <c r="B716" s="33" t="s">
        <v>4613</v>
      </c>
      <c r="C716" s="31">
        <v>2</v>
      </c>
      <c r="D716" s="31" t="s">
        <v>7</v>
      </c>
      <c r="E716" s="31">
        <f ca="1">IF(GLOBAL[[#This Row],[b12]]="",GLOBAL[[#This Row],[a6]],GLOBAL[[#This Row],[b12]])</f>
        <v>2</v>
      </c>
      <c r="F716" s="32">
        <f>GLOBAL[[#This Row],[AWAL]]</f>
        <v>2</v>
      </c>
      <c r="G716" s="31"/>
      <c r="H716" s="31"/>
      <c r="I716" s="31" t="str">
        <f>IF(GLOBAL[[#This Row],[/MASUK]]="","",SUMIF(Table6[NB BM_C_QTY+F],GLOBAL[POINTER],Table6[C]))</f>
        <v/>
      </c>
      <c r="J716" s="102">
        <f>IF(GLOBAL[[#This Row],[//KELUAR]]="",0,-1*SUMIF(Table5[CONCAT],GLOBAL[POINTER],Table5[3]))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>SUM(F716,L716)</f>
        <v>2</v>
      </c>
      <c r="N716" s="31"/>
      <c r="O716" s="31"/>
      <c r="P716" s="32">
        <f ca="1">SUM(INDIRECT(GLOBAL_VAR[TABLENAME]&amp;"[@a"&amp;$1:$1-1&amp;"]"),INDIRECT(GLOBAL_VAR[TABLENAME]&amp;"[@c"&amp;$1:$1-1&amp;"]"))</f>
        <v>2</v>
      </c>
      <c r="Q716" s="33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2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2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2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29">
      <c r="A717" s="31">
        <f ca="1">IF(GLOBAL[[#This Row],[TT]]&lt;1,"",ROW()-2)</f>
        <v>715</v>
      </c>
      <c r="B717" s="33" t="s">
        <v>555</v>
      </c>
      <c r="C717" s="31">
        <v>4</v>
      </c>
      <c r="D717" s="31" t="s">
        <v>40</v>
      </c>
      <c r="E717" s="31">
        <f ca="1">IF(GLOBAL[[#This Row],[b12]]="",GLOBAL[[#This Row],[a6]],GLOBAL[[#This Row],[b12]])</f>
        <v>4</v>
      </c>
      <c r="F717" s="32">
        <f>GLOBAL[[#This Row],[AWAL]]</f>
        <v>4</v>
      </c>
      <c r="G717" s="31"/>
      <c r="H717" s="31"/>
      <c r="I717" s="31" t="str">
        <f>IF(GLOBAL[[#This Row],[/MASUK]]="","",SUMIF(Table6[NB BM_C_QTY+F],GLOBAL[POINTER],Table6[C]))</f>
        <v/>
      </c>
      <c r="J717" s="102">
        <f>IF(GLOBAL[[#This Row],[//KELUAR]]="",0,-1*SUMIF(Table5[CONCAT],GLOBAL[POINTER],Table5[3]))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>SUM(F717,L717)</f>
        <v>4</v>
      </c>
      <c r="N717" s="31"/>
      <c r="O717" s="31"/>
      <c r="P717" s="32">
        <f ca="1">SUM(INDIRECT(GLOBAL_VAR[TABLENAME]&amp;"[@a"&amp;$1:$1-1&amp;"]"),INDIRECT(GLOBAL_VAR[TABLENAME]&amp;"[@c"&amp;$1:$1-1&amp;"]"))</f>
        <v>4</v>
      </c>
      <c r="Q717" s="33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4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4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4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29">
      <c r="A718" s="31">
        <f ca="1">IF(GLOBAL[[#This Row],[TT]]&lt;1,"",ROW()-2)</f>
        <v>716</v>
      </c>
      <c r="B718" s="33" t="s">
        <v>556</v>
      </c>
      <c r="C718" s="31">
        <v>2</v>
      </c>
      <c r="D718" s="31" t="s">
        <v>88</v>
      </c>
      <c r="E718" s="31">
        <f ca="1">IF(GLOBAL[[#This Row],[b12]]="",GLOBAL[[#This Row],[a6]],GLOBAL[[#This Row],[b12]])</f>
        <v>2</v>
      </c>
      <c r="F718" s="32">
        <f>GLOBAL[[#This Row],[AWAL]]</f>
        <v>2</v>
      </c>
      <c r="G718" s="31"/>
      <c r="H718" s="31"/>
      <c r="I718" s="31" t="str">
        <f>IF(GLOBAL[[#This Row],[/MASUK]]="","",SUMIF(Table6[NB BM_C_QTY+F],GLOBAL[POINTER],Table6[C]))</f>
        <v/>
      </c>
      <c r="J718" s="102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>SUM(F718,L718)</f>
        <v>2</v>
      </c>
      <c r="N718" s="31"/>
      <c r="O718" s="31"/>
      <c r="P718" s="32">
        <f ca="1">SUM(INDIRECT(GLOBAL_VAR[TABLENAME]&amp;"[@a"&amp;$1:$1-1&amp;"]"),INDIRECT(GLOBAL_VAR[TABLENAME]&amp;"[@c"&amp;$1:$1-1&amp;"]"))</f>
        <v>2</v>
      </c>
      <c r="Q718" s="33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2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2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2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29">
      <c r="A719" s="31">
        <f ca="1">IF(GLOBAL[[#This Row],[TT]]&lt;1,"",ROW()-2)</f>
        <v>717</v>
      </c>
      <c r="B719" s="33" t="s">
        <v>557</v>
      </c>
      <c r="C719" s="31">
        <v>8</v>
      </c>
      <c r="D719" s="31" t="s">
        <v>40</v>
      </c>
      <c r="E719" s="31">
        <f ca="1">IF(GLOBAL[[#This Row],[b12]]="",GLOBAL[[#This Row],[a6]],GLOBAL[[#This Row],[b12]])</f>
        <v>8</v>
      </c>
      <c r="F719" s="32">
        <f>GLOBAL[[#This Row],[AWAL]]</f>
        <v>8</v>
      </c>
      <c r="G719" s="31"/>
      <c r="H719" s="31"/>
      <c r="I719" s="31" t="str">
        <f>IF(GLOBAL[[#This Row],[/MASUK]]="","",SUMIF(Table6[NB BM_C_QTY+F],GLOBAL[POINTER],Table6[C]))</f>
        <v/>
      </c>
      <c r="J719" s="102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>SUM(F719,L719)</f>
        <v>8</v>
      </c>
      <c r="N719" s="31"/>
      <c r="O719" s="31"/>
      <c r="P719" s="32">
        <f ca="1">SUM(INDIRECT(GLOBAL_VAR[TABLENAME]&amp;"[@a"&amp;$1:$1-1&amp;"]"),INDIRECT(GLOBAL_VAR[TABLENAME]&amp;"[@c"&amp;$1:$1-1&amp;"]"))</f>
        <v>8</v>
      </c>
      <c r="Q719" s="33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8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8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8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29">
      <c r="A720" s="31">
        <f ca="1">IF(GLOBAL[[#This Row],[TT]]&lt;1,"",ROW()-2)</f>
        <v>718</v>
      </c>
      <c r="B720" s="33" t="s">
        <v>4614</v>
      </c>
      <c r="C720" s="31">
        <v>10</v>
      </c>
      <c r="D720" s="31" t="s">
        <v>40</v>
      </c>
      <c r="E720" s="31">
        <f ca="1">IF(GLOBAL[[#This Row],[b12]]="",GLOBAL[[#This Row],[a6]],GLOBAL[[#This Row],[b12]])</f>
        <v>10</v>
      </c>
      <c r="F720" s="32">
        <f>GLOBAL[[#This Row],[AWAL]]</f>
        <v>10</v>
      </c>
      <c r="G720" s="31"/>
      <c r="H720" s="31"/>
      <c r="I720" s="31" t="str">
        <f>IF(GLOBAL[[#This Row],[/MASUK]]="","",SUMIF(Table6[NB BM_C_QTY+F],GLOBAL[POINTER],Table6[C]))</f>
        <v/>
      </c>
      <c r="J720" s="102">
        <f>IF(GLOBAL[[#This Row],[//KELUAR]]="",0,-1*SUMIF(Table5[CONCAT],GLOBAL[POINTER],Table5[3]))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>SUM(F720,L720)</f>
        <v>10</v>
      </c>
      <c r="N720" s="31"/>
      <c r="O720" s="31"/>
      <c r="P720" s="32">
        <f ca="1">SUM(INDIRECT(GLOBAL_VAR[TABLENAME]&amp;"[@a"&amp;$1:$1-1&amp;"]"),INDIRECT(GLOBAL_VAR[TABLENAME]&amp;"[@c"&amp;$1:$1-1&amp;"]"))</f>
        <v>10</v>
      </c>
      <c r="Q720" s="33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10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10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10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720" s="31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29">
      <c r="A721" s="31">
        <f ca="1">IF(GLOBAL[[#This Row],[TT]]&lt;1,"",ROW()-2)</f>
        <v>719</v>
      </c>
      <c r="B721" s="33" t="s">
        <v>4615</v>
      </c>
      <c r="C721" s="31">
        <v>3</v>
      </c>
      <c r="D721" s="31" t="s">
        <v>537</v>
      </c>
      <c r="E721" s="31">
        <f ca="1">IF(GLOBAL[[#This Row],[b12]]="",GLOBAL[[#This Row],[a6]],GLOBAL[[#This Row],[b12]])</f>
        <v>3</v>
      </c>
      <c r="F721" s="32">
        <f>GLOBAL[[#This Row],[AWAL]]</f>
        <v>3</v>
      </c>
      <c r="G721" s="31"/>
      <c r="H721" s="31"/>
      <c r="I721" s="31" t="str">
        <f>IF(GLOBAL[[#This Row],[/MASUK]]="","",SUMIF(Table6[NB BM_C_QTY+F],GLOBAL[POINTER],Table6[C]))</f>
        <v/>
      </c>
      <c r="J721" s="102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>SUM(F721,L721)</f>
        <v>3</v>
      </c>
      <c r="N721" s="31"/>
      <c r="O721" s="31"/>
      <c r="P721" s="32">
        <f ca="1">SUM(INDIRECT(GLOBAL_VAR[TABLENAME]&amp;"[@a"&amp;$1:$1-1&amp;"]"),INDIRECT(GLOBAL_VAR[TABLENAME]&amp;"[@c"&amp;$1:$1-1&amp;"]"))</f>
        <v>3</v>
      </c>
      <c r="Q721" s="33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3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3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3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29">
      <c r="A722" s="31">
        <f ca="1">IF(GLOBAL[[#This Row],[TT]]&lt;1,"",ROW()-2)</f>
        <v>720</v>
      </c>
      <c r="B722" s="33" t="s">
        <v>4616</v>
      </c>
      <c r="C722" s="31">
        <v>26</v>
      </c>
      <c r="D722" s="31" t="s">
        <v>7</v>
      </c>
      <c r="E722" s="31">
        <f ca="1">IF(GLOBAL[[#This Row],[b12]]="",GLOBAL[[#This Row],[a6]],GLOBAL[[#This Row],[b12]])</f>
        <v>26</v>
      </c>
      <c r="F722" s="32">
        <f>GLOBAL[[#This Row],[AWAL]]</f>
        <v>26</v>
      </c>
      <c r="G722" s="31"/>
      <c r="H722" s="31"/>
      <c r="I722" s="31" t="str">
        <f>IF(GLOBAL[[#This Row],[/MASUK]]="","",SUMIF(Table6[NB BM_C_QTY+F],GLOBAL[POINTER],Table6[C]))</f>
        <v/>
      </c>
      <c r="J722" s="102">
        <f>IF(GLOBAL[[#This Row],[//KELUAR]]="",0,-1*SUMIF(Table5[CONCAT],GLOBAL[POINTER],Table5[3]))</f>
        <v>0</v>
      </c>
      <c r="K722" s="31" t="str">
        <f>IF(GLOBAL[[#This Row],[b1]]="","",GLOBAL[[#This Row],[b1]]-GLOBAL[[#This Row],[a1]]-GLOBAL[[#This Row],[bkeluar1]])</f>
        <v/>
      </c>
      <c r="L722" s="31">
        <f>SUM(GLOBAL[[#This Row],[bmasuk1]:[c1]])</f>
        <v>0</v>
      </c>
      <c r="M722" s="32">
        <f>SUM(F722,L722)</f>
        <v>26</v>
      </c>
      <c r="N722" s="31"/>
      <c r="O722" s="31"/>
      <c r="P722" s="32">
        <f ca="1">SUM(INDIRECT(GLOBAL_VAR[TABLENAME]&amp;"[@a"&amp;$1:$1-1&amp;"]"),INDIRECT(GLOBAL_VAR[TABLENAME]&amp;"[@c"&amp;$1:$1-1&amp;"]"))</f>
        <v>26</v>
      </c>
      <c r="Q722" s="33"/>
      <c r="R722" s="33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26</v>
      </c>
      <c r="T722" s="33"/>
      <c r="U722" s="33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26</v>
      </c>
      <c r="W722" s="31"/>
      <c r="X722" s="31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26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722" s="31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29">
      <c r="A723" s="31">
        <f ca="1">IF(GLOBAL[[#This Row],[TT]]&lt;1,"",ROW()-2)</f>
        <v>721</v>
      </c>
      <c r="B723" s="33" t="s">
        <v>558</v>
      </c>
      <c r="C723" s="31">
        <v>6</v>
      </c>
      <c r="D723" s="31" t="s">
        <v>7</v>
      </c>
      <c r="E723" s="31">
        <f ca="1">IF(GLOBAL[[#This Row],[b12]]="",GLOBAL[[#This Row],[a6]],GLOBAL[[#This Row],[b12]])</f>
        <v>6</v>
      </c>
      <c r="F723" s="32">
        <f>GLOBAL[[#This Row],[AWAL]]</f>
        <v>6</v>
      </c>
      <c r="G723" s="31"/>
      <c r="H723" s="31"/>
      <c r="I723" s="31" t="str">
        <f>IF(GLOBAL[[#This Row],[/MASUK]]="","",SUMIF(Table6[NB BM_C_QTY+F],GLOBAL[POINTER],Table6[C]))</f>
        <v/>
      </c>
      <c r="J723" s="102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>SUM(F723,L723)</f>
        <v>6</v>
      </c>
      <c r="N723" s="31"/>
      <c r="O723" s="31"/>
      <c r="P723" s="32">
        <f ca="1">SUM(INDIRECT(GLOBAL_VAR[TABLENAME]&amp;"[@a"&amp;$1:$1-1&amp;"]"),INDIRECT(GLOBAL_VAR[TABLENAME]&amp;"[@c"&amp;$1:$1-1&amp;"]"))</f>
        <v>6</v>
      </c>
      <c r="Q723" s="33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6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6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6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29">
      <c r="A724" s="31">
        <f ca="1">IF(GLOBAL[[#This Row],[TT]]&lt;1,"",ROW()-2)</f>
        <v>722</v>
      </c>
      <c r="B724" s="33" t="s">
        <v>559</v>
      </c>
      <c r="C724" s="31">
        <v>4</v>
      </c>
      <c r="D724" s="31" t="s">
        <v>29</v>
      </c>
      <c r="E724" s="31">
        <f ca="1">IF(GLOBAL[[#This Row],[b12]]="",GLOBAL[[#This Row],[a6]],GLOBAL[[#This Row],[b12]])</f>
        <v>4</v>
      </c>
      <c r="F724" s="32">
        <f>GLOBAL[[#This Row],[AWAL]]</f>
        <v>4</v>
      </c>
      <c r="G724" s="31"/>
      <c r="H724" s="31"/>
      <c r="I724" s="31" t="str">
        <f>IF(GLOBAL[[#This Row],[/MASUK]]="","",SUMIF(Table6[NB BM_C_QTY+F],GLOBAL[POINTER],Table6[C]))</f>
        <v/>
      </c>
      <c r="J724" s="102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>SUM(F724,L724)</f>
        <v>4</v>
      </c>
      <c r="N724" s="31"/>
      <c r="O724" s="31"/>
      <c r="P724" s="32">
        <f ca="1">SUM(INDIRECT(GLOBAL_VAR[TABLENAME]&amp;"[@a"&amp;$1:$1-1&amp;"]"),INDIRECT(GLOBAL_VAR[TABLENAME]&amp;"[@c"&amp;$1:$1-1&amp;"]"))</f>
        <v>4</v>
      </c>
      <c r="Q724" s="33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4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4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4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29">
      <c r="A725" s="31">
        <f ca="1">IF(GLOBAL[[#This Row],[TT]]&lt;1,"",ROW()-2)</f>
        <v>723</v>
      </c>
      <c r="B725" s="33" t="s">
        <v>560</v>
      </c>
      <c r="C725" s="31">
        <v>9</v>
      </c>
      <c r="D725" s="31" t="s">
        <v>29</v>
      </c>
      <c r="E725" s="31">
        <f ca="1">IF(GLOBAL[[#This Row],[b12]]="",GLOBAL[[#This Row],[a6]],GLOBAL[[#This Row],[b12]])</f>
        <v>9</v>
      </c>
      <c r="F725" s="32">
        <f>GLOBAL[[#This Row],[AWAL]]</f>
        <v>9</v>
      </c>
      <c r="G725" s="31"/>
      <c r="H725" s="31"/>
      <c r="I725" s="31" t="str">
        <f>IF(GLOBAL[[#This Row],[/MASUK]]="","",SUMIF(Table6[NB BM_C_QTY+F],GLOBAL[POINTER],Table6[C]))</f>
        <v/>
      </c>
      <c r="J725" s="102">
        <f>IF(GLOBAL[[#This Row],[//KELUAR]]="",0,-1*SUMIF(Table5[CONCAT],GLOBAL[POINTER],Table5[3]))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>SUM(F725,L725)</f>
        <v>9</v>
      </c>
      <c r="N725" s="31"/>
      <c r="O725" s="31"/>
      <c r="P725" s="32">
        <f ca="1">SUM(INDIRECT(GLOBAL_VAR[TABLENAME]&amp;"[@a"&amp;$1:$1-1&amp;"]"),INDIRECT(GLOBAL_VAR[TABLENAME]&amp;"[@c"&amp;$1:$1-1&amp;"]"))</f>
        <v>9</v>
      </c>
      <c r="Q725" s="33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9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9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9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29">
      <c r="A726" s="31">
        <f ca="1">IF(GLOBAL[[#This Row],[TT]]&lt;1,"",ROW()-2)</f>
        <v>724</v>
      </c>
      <c r="B726" s="33" t="s">
        <v>562</v>
      </c>
      <c r="C726" s="31">
        <v>9</v>
      </c>
      <c r="D726" s="31" t="s">
        <v>61</v>
      </c>
      <c r="E726" s="31">
        <f ca="1">IF(GLOBAL[[#This Row],[b12]]="",GLOBAL[[#This Row],[a6]],GLOBAL[[#This Row],[b12]])</f>
        <v>9</v>
      </c>
      <c r="F726" s="32">
        <f>GLOBAL[[#This Row],[AWAL]]</f>
        <v>9</v>
      </c>
      <c r="G726" s="31"/>
      <c r="H726" s="31"/>
      <c r="I726" s="31" t="str">
        <f>IF(GLOBAL[[#This Row],[/MASUK]]="","",SUMIF(Table6[NB BM_C_QTY+F],GLOBAL[POINTER],Table6[C]))</f>
        <v/>
      </c>
      <c r="J726" s="102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>SUM(F726,L726)</f>
        <v>9</v>
      </c>
      <c r="N726" s="31"/>
      <c r="O726" s="31"/>
      <c r="P726" s="32">
        <f ca="1">SUM(INDIRECT(GLOBAL_VAR[TABLENAME]&amp;"[@a"&amp;$1:$1-1&amp;"]"),INDIRECT(GLOBAL_VAR[TABLENAME]&amp;"[@c"&amp;$1:$1-1&amp;"]"))</f>
        <v>9</v>
      </c>
      <c r="Q726" s="33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9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9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9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29">
      <c r="A727" s="31">
        <f ca="1">IF(GLOBAL[[#This Row],[TT]]&lt;1,"",ROW()-2)</f>
        <v>725</v>
      </c>
      <c r="B727" s="33" t="s">
        <v>563</v>
      </c>
      <c r="C727" s="31">
        <v>2</v>
      </c>
      <c r="D727" s="31" t="s">
        <v>564</v>
      </c>
      <c r="E727" s="31">
        <f ca="1">IF(GLOBAL[[#This Row],[b12]]="",GLOBAL[[#This Row],[a6]],GLOBAL[[#This Row],[b12]])</f>
        <v>2</v>
      </c>
      <c r="F727" s="32">
        <f>GLOBAL[[#This Row],[AWAL]]</f>
        <v>2</v>
      </c>
      <c r="G727" s="31"/>
      <c r="H727" s="31"/>
      <c r="I727" s="31" t="str">
        <f>IF(GLOBAL[[#This Row],[/MASUK]]="","",SUMIF(Table6[NB BM_C_QTY+F],GLOBAL[POINTER],Table6[C]))</f>
        <v/>
      </c>
      <c r="J727" s="102">
        <f>IF(GLOBAL[[#This Row],[//KELUAR]]="",0,-1*SUMIF(Table5[CONCAT],GLOBAL[POINTER],Table5[3]))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>SUM(F727,L727)</f>
        <v>2</v>
      </c>
      <c r="N727" s="31"/>
      <c r="O727" s="31"/>
      <c r="P727" s="32">
        <f ca="1">SUM(INDIRECT(GLOBAL_VAR[TABLENAME]&amp;"[@a"&amp;$1:$1-1&amp;"]"),INDIRECT(GLOBAL_VAR[TABLENAME]&amp;"[@c"&amp;$1:$1-1&amp;"]"))</f>
        <v>2</v>
      </c>
      <c r="Q727" s="33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2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2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2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727" s="31" t="str">
        <f>_xlfn.IFNA(MATCH(GLOBAL[[#This Row],[POINTER]],Table6[NB BM_C_QTY+F],0),"")</f>
        <v/>
      </c>
      <c r="AC727" t="str">
        <f>_xlfn.IFNA(MATCH(GLOBAL[[#This Row],[POINTER]],Table5[CONCAT],0),"")</f>
        <v/>
      </c>
    </row>
    <row r="728" spans="1:29">
      <c r="A728" s="31">
        <f ca="1">IF(GLOBAL[[#This Row],[TT]]&lt;1,"",ROW()-2)</f>
        <v>726</v>
      </c>
      <c r="B728" s="33" t="s">
        <v>565</v>
      </c>
      <c r="C728" s="31">
        <v>7</v>
      </c>
      <c r="D728" s="31" t="s">
        <v>103</v>
      </c>
      <c r="E728" s="31">
        <f ca="1">IF(GLOBAL[[#This Row],[b12]]="",GLOBAL[[#This Row],[a6]],GLOBAL[[#This Row],[b12]])</f>
        <v>7</v>
      </c>
      <c r="F728" s="32">
        <f>GLOBAL[[#This Row],[AWAL]]</f>
        <v>7</v>
      </c>
      <c r="G728" s="31"/>
      <c r="H728" s="31"/>
      <c r="I728" s="31" t="str">
        <f>IF(GLOBAL[[#This Row],[/MASUK]]="","",SUMIF(Table6[NB BM_C_QTY+F],GLOBAL[POINTER],Table6[C]))</f>
        <v/>
      </c>
      <c r="J728" s="102">
        <f>IF(GLOBAL[[#This Row],[//KELUAR]]="",0,-1*SUMIF(Table5[CONCAT],GLOBAL[POINTER],Table5[3]))</f>
        <v>0</v>
      </c>
      <c r="K728" s="31" t="str">
        <f>IF(GLOBAL[[#This Row],[b1]]="","",GLOBAL[[#This Row],[b1]]-GLOBAL[[#This Row],[a1]]-GLOBAL[[#This Row],[bkeluar1]])</f>
        <v/>
      </c>
      <c r="L728" s="31">
        <f>SUM(GLOBAL[[#This Row],[bmasuk1]:[c1]])</f>
        <v>0</v>
      </c>
      <c r="M728" s="32">
        <f>SUM(F728,L728)</f>
        <v>7</v>
      </c>
      <c r="N728" s="31"/>
      <c r="O728" s="31"/>
      <c r="P728" s="32">
        <f ca="1">SUM(INDIRECT(GLOBAL_VAR[TABLENAME]&amp;"[@a"&amp;$1:$1-1&amp;"]"),INDIRECT(GLOBAL_VAR[TABLENAME]&amp;"[@c"&amp;$1:$1-1&amp;"]"))</f>
        <v>7</v>
      </c>
      <c r="Q728" s="33"/>
      <c r="R728" s="33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7</v>
      </c>
      <c r="T728" s="33"/>
      <c r="U728" s="33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7</v>
      </c>
      <c r="W728" s="31"/>
      <c r="X728" s="31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7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728" s="31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29">
      <c r="A729" s="31">
        <f ca="1">IF(GLOBAL[[#This Row],[TT]]&lt;1,"",ROW()-2)</f>
        <v>727</v>
      </c>
      <c r="B729" s="33" t="s">
        <v>4617</v>
      </c>
      <c r="C729" s="31">
        <v>6</v>
      </c>
      <c r="D729" s="31" t="s">
        <v>88</v>
      </c>
      <c r="E729" s="31">
        <f ca="1">IF(GLOBAL[[#This Row],[b12]]="",GLOBAL[[#This Row],[a6]],GLOBAL[[#This Row],[b12]])</f>
        <v>6</v>
      </c>
      <c r="F729" s="32">
        <f>GLOBAL[[#This Row],[AWAL]]</f>
        <v>6</v>
      </c>
      <c r="G729" s="31"/>
      <c r="H729" s="31"/>
      <c r="I729" s="31" t="str">
        <f>IF(GLOBAL[[#This Row],[/MASUK]]="","",SUMIF(Table6[NB BM_C_QTY+F],GLOBAL[POINTER],Table6[C]))</f>
        <v/>
      </c>
      <c r="J729" s="102">
        <f>IF(GLOBAL[[#This Row],[//KELUAR]]="",0,-1*SUMIF(Table5[CONCAT],GLOBAL[POINTER],Table5[3]))</f>
        <v>0</v>
      </c>
      <c r="K729" s="31" t="str">
        <f>IF(GLOBAL[[#This Row],[b1]]="","",GLOBAL[[#This Row],[b1]]-GLOBAL[[#This Row],[a1]]-GLOBAL[[#This Row],[bkeluar1]])</f>
        <v/>
      </c>
      <c r="L729" s="31">
        <f>SUM(GLOBAL[[#This Row],[bmasuk1]:[c1]])</f>
        <v>0</v>
      </c>
      <c r="M729" s="32">
        <f>SUM(F729,L729)</f>
        <v>6</v>
      </c>
      <c r="N729" s="31"/>
      <c r="O729" s="31"/>
      <c r="P729" s="32">
        <f ca="1">SUM(INDIRECT(GLOBAL_VAR[TABLENAME]&amp;"[@a"&amp;$1:$1-1&amp;"]"),INDIRECT(GLOBAL_VAR[TABLENAME]&amp;"[@c"&amp;$1:$1-1&amp;"]"))</f>
        <v>6</v>
      </c>
      <c r="Q729" s="33"/>
      <c r="R729" s="33" t="str">
        <f>IF(GLOBAL[[#This Row],[b3]]="","",GLOBAL[[#This Row],[b3]]-GLOBAL[[#This Row],[a3]])</f>
        <v/>
      </c>
      <c r="S729" s="32">
        <f ca="1">SUM(INDIRECT(GLOBAL_VAR[TABLENAME]&amp;"[@a"&amp;$1:$1-1&amp;"]"),INDIRECT(GLOBAL_VAR[TABLENAME]&amp;"[@c"&amp;$1:$1-1&amp;"]"))</f>
        <v>6</v>
      </c>
      <c r="T729" s="33"/>
      <c r="U729" s="33" t="str">
        <f>IF(GLOBAL[[#This Row],[b4]]="","",GLOBAL[[#This Row],[b4]]-GLOBAL[[#This Row],[a4]])</f>
        <v/>
      </c>
      <c r="V729" s="32">
        <f ca="1">SUM(INDIRECT(GLOBAL_VAR[TABLENAME]&amp;"[@a"&amp;$1:$1-1&amp;"]"),INDIRECT(GLOBAL_VAR[TABLENAME]&amp;"[@c"&amp;$1:$1-1&amp;"]"))</f>
        <v>6</v>
      </c>
      <c r="W729" s="31"/>
      <c r="X729" s="31" t="str">
        <f>IF(GLOBAL[[#This Row],[b5]]="","",GLOBAL[[#This Row],[b5]]-GLOBAL[[#This Row],[a5]])</f>
        <v/>
      </c>
      <c r="Y729" s="32">
        <f ca="1">SUM(INDIRECT(GLOBAL_VAR[TABLENAME]&amp;"[@a"&amp;$1:$1-1&amp;"]"),INDIRECT(GLOBAL_VAR[TABLENAME]&amp;"[@c"&amp;$1:$1-1&amp;"]"))</f>
        <v>6</v>
      </c>
      <c r="AA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729" s="31" t="str">
        <f>_xlfn.IFNA(MATCH(GLOBAL[[#This Row],[POINTER]],Table6[NB BM_C_QTY+F],0),"")</f>
        <v/>
      </c>
      <c r="AC729" t="str">
        <f>_xlfn.IFNA(MATCH(GLOBAL[[#This Row],[POINTER]],Table5[CONCAT],0),"")</f>
        <v/>
      </c>
    </row>
    <row r="730" spans="1:29">
      <c r="A730" s="31">
        <f ca="1">IF(GLOBAL[[#This Row],[TT]]&lt;1,"",ROW()-2)</f>
        <v>728</v>
      </c>
      <c r="B730" s="33" t="s">
        <v>566</v>
      </c>
      <c r="C730" s="31">
        <v>35</v>
      </c>
      <c r="D730" s="31" t="s">
        <v>166</v>
      </c>
      <c r="E730" s="31">
        <f ca="1">IF(GLOBAL[[#This Row],[b12]]="",GLOBAL[[#This Row],[a6]],GLOBAL[[#This Row],[b12]])</f>
        <v>35</v>
      </c>
      <c r="F730" s="32">
        <f>GLOBAL[[#This Row],[AWAL]]</f>
        <v>35</v>
      </c>
      <c r="G730" s="31"/>
      <c r="H730" s="31"/>
      <c r="I730" s="31" t="str">
        <f>IF(GLOBAL[[#This Row],[/MASUK]]="","",SUMIF(Table6[NB BM_C_QTY+F],GLOBAL[POINTER],Table6[C]))</f>
        <v/>
      </c>
      <c r="J730" s="102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>SUM(F730,L730)</f>
        <v>35</v>
      </c>
      <c r="N730" s="31"/>
      <c r="O730" s="31"/>
      <c r="P730" s="32">
        <f ca="1">SUM(INDIRECT(GLOBAL_VAR[TABLENAME]&amp;"[@a"&amp;$1:$1-1&amp;"]"),INDIRECT(GLOBAL_VAR[TABLENAME]&amp;"[@c"&amp;$1:$1-1&amp;"]"))</f>
        <v>35</v>
      </c>
      <c r="Q730" s="33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35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35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35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29">
      <c r="A731" s="31">
        <f ca="1">IF(GLOBAL[[#This Row],[TT]]&lt;1,"",ROW()-2)</f>
        <v>729</v>
      </c>
      <c r="B731" s="33" t="s">
        <v>567</v>
      </c>
      <c r="C731" s="31">
        <v>2</v>
      </c>
      <c r="D731" s="31" t="s">
        <v>568</v>
      </c>
      <c r="E731" s="31">
        <f ca="1">IF(GLOBAL[[#This Row],[b12]]="",GLOBAL[[#This Row],[a6]],GLOBAL[[#This Row],[b12]])</f>
        <v>2</v>
      </c>
      <c r="F731" s="32">
        <f>GLOBAL[[#This Row],[AWAL]]</f>
        <v>2</v>
      </c>
      <c r="G731" s="31"/>
      <c r="H731" s="31"/>
      <c r="I731" s="31" t="str">
        <f>IF(GLOBAL[[#This Row],[/MASUK]]="","",SUMIF(Table6[NB BM_C_QTY+F],GLOBAL[POINTER],Table6[C]))</f>
        <v/>
      </c>
      <c r="J731" s="102">
        <f>IF(GLOBAL[[#This Row],[//KELUAR]]="",0,-1*SUMIF(Table5[CONCAT],GLOBAL[POINTER],Table5[3]))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>SUM(F731,L731)</f>
        <v>2</v>
      </c>
      <c r="N731" s="31"/>
      <c r="O731" s="31"/>
      <c r="P731" s="32">
        <f ca="1">SUM(INDIRECT(GLOBAL_VAR[TABLENAME]&amp;"[@a"&amp;$1:$1-1&amp;"]"),INDIRECT(GLOBAL_VAR[TABLENAME]&amp;"[@c"&amp;$1:$1-1&amp;"]"))</f>
        <v>2</v>
      </c>
      <c r="Q731" s="33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2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2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2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731" s="31" t="str">
        <f>_xlfn.IFNA(MATCH(GLOBAL[[#This Row],[POINTER]],Table6[NB BM_C_QTY+F],0),"")</f>
        <v/>
      </c>
      <c r="AC731" t="str">
        <f>_xlfn.IFNA(MATCH(GLOBAL[[#This Row],[POINTER]],Table5[CONCAT],0),"")</f>
        <v/>
      </c>
    </row>
    <row r="732" spans="1:29">
      <c r="A732" s="31">
        <f ca="1">IF(GLOBAL[[#This Row],[TT]]&lt;1,"",ROW()-2)</f>
        <v>730</v>
      </c>
      <c r="B732" s="33" t="s">
        <v>569</v>
      </c>
      <c r="C732" s="31">
        <v>1</v>
      </c>
      <c r="D732" s="31" t="s">
        <v>7</v>
      </c>
      <c r="E732" s="31">
        <f ca="1">IF(GLOBAL[[#This Row],[b12]]="",GLOBAL[[#This Row],[a6]],GLOBAL[[#This Row],[b12]])</f>
        <v>1</v>
      </c>
      <c r="F732" s="32">
        <f>GLOBAL[[#This Row],[AWAL]]</f>
        <v>1</v>
      </c>
      <c r="G732" s="31"/>
      <c r="H732" s="31"/>
      <c r="I732" s="31" t="str">
        <f>IF(GLOBAL[[#This Row],[/MASUK]]="","",SUMIF(Table6[NB BM_C_QTY+F],GLOBAL[POINTER],Table6[C]))</f>
        <v/>
      </c>
      <c r="J732" s="102">
        <f>IF(GLOBAL[[#This Row],[//KELUAR]]="",0,-1*SUMIF(Table5[CONCAT],GLOBAL[POINTER],Table5[3]))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>SUM(F732,L732)</f>
        <v>1</v>
      </c>
      <c r="N732" s="31"/>
      <c r="O732" s="31"/>
      <c r="P732" s="32">
        <f ca="1">SUM(INDIRECT(GLOBAL_VAR[TABLENAME]&amp;"[@a"&amp;$1:$1-1&amp;"]"),INDIRECT(GLOBAL_VAR[TABLENAME]&amp;"[@c"&amp;$1:$1-1&amp;"]"))</f>
        <v>1</v>
      </c>
      <c r="Q732" s="33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1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1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1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732" s="31" t="str">
        <f>_xlfn.IFNA(MATCH(GLOBAL[[#This Row],[POINTER]],Table6[NB BM_C_QTY+F],0),"")</f>
        <v/>
      </c>
      <c r="AC732" t="str">
        <f>_xlfn.IFNA(MATCH(GLOBAL[[#This Row],[POINTER]],Table5[CONCAT],0),"")</f>
        <v/>
      </c>
    </row>
    <row r="733" spans="1:29">
      <c r="A733" s="31">
        <f ca="1">IF(GLOBAL[[#This Row],[TT]]&lt;1,"",ROW()-2)</f>
        <v>731</v>
      </c>
      <c r="B733" s="33" t="s">
        <v>570</v>
      </c>
      <c r="C733" s="31">
        <v>2</v>
      </c>
      <c r="D733" s="31" t="s">
        <v>571</v>
      </c>
      <c r="E733" s="31">
        <f ca="1">IF(GLOBAL[[#This Row],[b12]]="",GLOBAL[[#This Row],[a6]],GLOBAL[[#This Row],[b12]])</f>
        <v>2</v>
      </c>
      <c r="F733" s="32">
        <f>GLOBAL[[#This Row],[AWAL]]</f>
        <v>2</v>
      </c>
      <c r="G733" s="31"/>
      <c r="H733" s="31"/>
      <c r="I733" s="31" t="str">
        <f>IF(GLOBAL[[#This Row],[/MASUK]]="","",SUMIF(Table6[NB BM_C_QTY+F],GLOBAL[POINTER],Table6[C]))</f>
        <v/>
      </c>
      <c r="J733" s="102">
        <f>IF(GLOBAL[[#This Row],[//KELUAR]]="",0,-1*SUMIF(Table5[CONCAT],GLOBAL[POINTER],Table5[3]))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>SUM(F733,L733)</f>
        <v>2</v>
      </c>
      <c r="N733" s="31"/>
      <c r="O733" s="31"/>
      <c r="P733" s="32">
        <f ca="1">SUM(INDIRECT(GLOBAL_VAR[TABLENAME]&amp;"[@a"&amp;$1:$1-1&amp;"]"),INDIRECT(GLOBAL_VAR[TABLENAME]&amp;"[@c"&amp;$1:$1-1&amp;"]"))</f>
        <v>2</v>
      </c>
      <c r="Q733" s="33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2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2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2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733" s="31" t="str">
        <f>_xlfn.IFNA(MATCH(GLOBAL[[#This Row],[POINTER]],Table6[NB BM_C_QTY+F],0),"")</f>
        <v/>
      </c>
      <c r="AC733" t="str">
        <f>_xlfn.IFNA(MATCH(GLOBAL[[#This Row],[POINTER]],Table5[CONCAT],0),"")</f>
        <v/>
      </c>
    </row>
    <row r="734" spans="1:29">
      <c r="A734" s="31">
        <f ca="1">IF(GLOBAL[[#This Row],[TT]]&lt;1,"",ROW()-2)</f>
        <v>732</v>
      </c>
      <c r="B734" s="33" t="s">
        <v>572</v>
      </c>
      <c r="C734" s="31">
        <v>1</v>
      </c>
      <c r="D734" s="31" t="s">
        <v>7</v>
      </c>
      <c r="E734" s="31">
        <f ca="1">IF(GLOBAL[[#This Row],[b12]]="",GLOBAL[[#This Row],[a6]],GLOBAL[[#This Row],[b12]])</f>
        <v>1</v>
      </c>
      <c r="F734" s="32">
        <f>GLOBAL[[#This Row],[AWAL]]</f>
        <v>1</v>
      </c>
      <c r="G734" s="31"/>
      <c r="H734" s="31"/>
      <c r="I734" s="31" t="str">
        <f>IF(GLOBAL[[#This Row],[/MASUK]]="","",SUMIF(Table6[NB BM_C_QTY+F],GLOBAL[POINTER],Table6[C]))</f>
        <v/>
      </c>
      <c r="J734" s="102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>SUM(F734,L734)</f>
        <v>1</v>
      </c>
      <c r="N734" s="31"/>
      <c r="O734" s="31"/>
      <c r="P734" s="32">
        <f ca="1">SUM(INDIRECT(GLOBAL_VAR[TABLENAME]&amp;"[@a"&amp;$1:$1-1&amp;"]"),INDIRECT(GLOBAL_VAR[TABLENAME]&amp;"[@c"&amp;$1:$1-1&amp;"]"))</f>
        <v>1</v>
      </c>
      <c r="Q734" s="33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1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1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1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29">
      <c r="A735" s="31">
        <f ca="1">IF(GLOBAL[[#This Row],[TT]]&lt;1,"",ROW()-2)</f>
        <v>733</v>
      </c>
      <c r="B735" s="33" t="s">
        <v>573</v>
      </c>
      <c r="C735" s="31">
        <v>11</v>
      </c>
      <c r="D735" s="31" t="s">
        <v>355</v>
      </c>
      <c r="E735" s="31">
        <f ca="1">IF(GLOBAL[[#This Row],[b12]]="",GLOBAL[[#This Row],[a6]],GLOBAL[[#This Row],[b12]])</f>
        <v>11</v>
      </c>
      <c r="F735" s="32">
        <f>GLOBAL[[#This Row],[AWAL]]</f>
        <v>11</v>
      </c>
      <c r="G735" s="31"/>
      <c r="H735" s="31"/>
      <c r="I735" s="31" t="str">
        <f>IF(GLOBAL[[#This Row],[/MASUK]]="","",SUMIF(Table6[NB BM_C_QTY+F],GLOBAL[POINTER],Table6[C]))</f>
        <v/>
      </c>
      <c r="J735" s="102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>SUM(F735,L735)</f>
        <v>11</v>
      </c>
      <c r="N735" s="31"/>
      <c r="O735" s="31"/>
      <c r="P735" s="32">
        <f ca="1">SUM(INDIRECT(GLOBAL_VAR[TABLENAME]&amp;"[@a"&amp;$1:$1-1&amp;"]"),INDIRECT(GLOBAL_VAR[TABLENAME]&amp;"[@c"&amp;$1:$1-1&amp;"]"))</f>
        <v>11</v>
      </c>
      <c r="Q735" s="33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11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11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11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29">
      <c r="A736" s="31">
        <f ca="1">IF(GLOBAL[[#This Row],[TT]]&lt;1,"",ROW()-2)</f>
        <v>734</v>
      </c>
      <c r="B736" s="33" t="s">
        <v>574</v>
      </c>
      <c r="C736" s="31">
        <v>2</v>
      </c>
      <c r="D736" s="31" t="s">
        <v>2440</v>
      </c>
      <c r="E736" s="31">
        <f ca="1">IF(GLOBAL[[#This Row],[b12]]="",GLOBAL[[#This Row],[a6]],GLOBAL[[#This Row],[b12]])</f>
        <v>2</v>
      </c>
      <c r="F736" s="32">
        <f>GLOBAL[[#This Row],[AWAL]]</f>
        <v>2</v>
      </c>
      <c r="G736" s="31"/>
      <c r="H736" s="31"/>
      <c r="I736" s="31" t="str">
        <f>IF(GLOBAL[[#This Row],[/MASUK]]="","",SUMIF(Table6[NB BM_C_QTY+F],GLOBAL[POINTER],Table6[C]))</f>
        <v/>
      </c>
      <c r="J736" s="102">
        <f>IF(GLOBAL[[#This Row],[//KELUAR]]="",0,-1*SUMIF(Table5[CONCAT],GLOBAL[POINTER],Table5[3]))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>SUM(F736,L736)</f>
        <v>2</v>
      </c>
      <c r="N736" s="31"/>
      <c r="O736" s="31"/>
      <c r="P736" s="32">
        <f ca="1">SUM(INDIRECT(GLOBAL_VAR[TABLENAME]&amp;"[@a"&amp;$1:$1-1&amp;"]"),INDIRECT(GLOBAL_VAR[TABLENAME]&amp;"[@c"&amp;$1:$1-1&amp;"]"))</f>
        <v>2</v>
      </c>
      <c r="Q736" s="33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2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2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2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29">
      <c r="A737" s="31">
        <f ca="1">IF(GLOBAL[[#This Row],[TT]]&lt;1,"",ROW()-2)</f>
        <v>735</v>
      </c>
      <c r="B737" s="33" t="s">
        <v>4618</v>
      </c>
      <c r="C737" s="31">
        <v>2</v>
      </c>
      <c r="D737" s="31" t="s">
        <v>7</v>
      </c>
      <c r="E737" s="31">
        <f ca="1">IF(GLOBAL[[#This Row],[b12]]="",GLOBAL[[#This Row],[a6]],GLOBAL[[#This Row],[b12]])</f>
        <v>2</v>
      </c>
      <c r="F737" s="32">
        <f>GLOBAL[[#This Row],[AWAL]]</f>
        <v>2</v>
      </c>
      <c r="G737" s="31"/>
      <c r="H737" s="31"/>
      <c r="I737" s="31" t="str">
        <f>IF(GLOBAL[[#This Row],[/MASUK]]="","",SUMIF(Table6[NB BM_C_QTY+F],GLOBAL[POINTER],Table6[C]))</f>
        <v/>
      </c>
      <c r="J737" s="102">
        <f>IF(GLOBAL[[#This Row],[//KELUAR]]="",0,-1*SUMIF(Table5[CONCAT],GLOBAL[POINTER],Table5[3]))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>SUM(F737,L737)</f>
        <v>2</v>
      </c>
      <c r="N737" s="31"/>
      <c r="O737" s="31"/>
      <c r="P737" s="32">
        <f ca="1">SUM(INDIRECT(GLOBAL_VAR[TABLENAME]&amp;"[@a"&amp;$1:$1-1&amp;"]"),INDIRECT(GLOBAL_VAR[TABLENAME]&amp;"[@c"&amp;$1:$1-1&amp;"]"))</f>
        <v>2</v>
      </c>
      <c r="Q737" s="33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2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2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2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29">
      <c r="A738" s="31">
        <f ca="1">IF(GLOBAL[[#This Row],[TT]]&lt;1,"",ROW()-2)</f>
        <v>736</v>
      </c>
      <c r="B738" s="33" t="s">
        <v>4619</v>
      </c>
      <c r="C738" s="31">
        <v>5</v>
      </c>
      <c r="D738" s="31" t="s">
        <v>7</v>
      </c>
      <c r="E738" s="31">
        <f ca="1">IF(GLOBAL[[#This Row],[b12]]="",GLOBAL[[#This Row],[a6]],GLOBAL[[#This Row],[b12]])</f>
        <v>5</v>
      </c>
      <c r="F738" s="32">
        <f>GLOBAL[[#This Row],[AWAL]]</f>
        <v>5</v>
      </c>
      <c r="G738" s="31"/>
      <c r="H738" s="31"/>
      <c r="I738" s="31" t="str">
        <f>IF(GLOBAL[[#This Row],[/MASUK]]="","",SUMIF(Table6[NB BM_C_QTY+F],GLOBAL[POINTER],Table6[C]))</f>
        <v/>
      </c>
      <c r="J738" s="102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>SUM(F738,L738)</f>
        <v>5</v>
      </c>
      <c r="N738" s="31"/>
      <c r="O738" s="31"/>
      <c r="P738" s="32">
        <f ca="1">SUM(INDIRECT(GLOBAL_VAR[TABLENAME]&amp;"[@a"&amp;$1:$1-1&amp;"]"),INDIRECT(GLOBAL_VAR[TABLENAME]&amp;"[@c"&amp;$1:$1-1&amp;"]"))</f>
        <v>5</v>
      </c>
      <c r="Q738" s="33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5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5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5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29">
      <c r="A739" s="31">
        <f ca="1">IF(GLOBAL[[#This Row],[TT]]&lt;1,"",ROW()-2)</f>
        <v>737</v>
      </c>
      <c r="B739" s="33" t="s">
        <v>575</v>
      </c>
      <c r="C739" s="31">
        <v>8</v>
      </c>
      <c r="D739" s="31" t="s">
        <v>7</v>
      </c>
      <c r="E739" s="31">
        <f ca="1">IF(GLOBAL[[#This Row],[b12]]="",GLOBAL[[#This Row],[a6]],GLOBAL[[#This Row],[b12]])</f>
        <v>8</v>
      </c>
      <c r="F739" s="32">
        <f>GLOBAL[[#This Row],[AWAL]]</f>
        <v>8</v>
      </c>
      <c r="G739" s="31"/>
      <c r="H739" s="31"/>
      <c r="I739" s="31" t="str">
        <f>IF(GLOBAL[[#This Row],[/MASUK]]="","",SUMIF(Table6[NB BM_C_QTY+F],GLOBAL[POINTER],Table6[C]))</f>
        <v/>
      </c>
      <c r="J739" s="102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>SUM(F739,L739)</f>
        <v>8</v>
      </c>
      <c r="N739" s="31"/>
      <c r="O739" s="31"/>
      <c r="P739" s="32">
        <f ca="1">SUM(INDIRECT(GLOBAL_VAR[TABLENAME]&amp;"[@a"&amp;$1:$1-1&amp;"]"),INDIRECT(GLOBAL_VAR[TABLENAME]&amp;"[@c"&amp;$1:$1-1&amp;"]"))</f>
        <v>8</v>
      </c>
      <c r="Q739" s="33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8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8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8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29">
      <c r="A740" s="31">
        <f ca="1">IF(GLOBAL[[#This Row],[TT]]&lt;1,"",ROW()-2)</f>
        <v>738</v>
      </c>
      <c r="B740" s="33" t="s">
        <v>576</v>
      </c>
      <c r="C740" s="31">
        <v>6</v>
      </c>
      <c r="D740" s="31" t="s">
        <v>7</v>
      </c>
      <c r="E740" s="31">
        <f ca="1">IF(GLOBAL[[#This Row],[b12]]="",GLOBAL[[#This Row],[a6]],GLOBAL[[#This Row],[b12]])</f>
        <v>6</v>
      </c>
      <c r="F740" s="32">
        <f>GLOBAL[[#This Row],[AWAL]]</f>
        <v>6</v>
      </c>
      <c r="G740" s="31"/>
      <c r="H740" s="31"/>
      <c r="I740" s="31" t="str">
        <f>IF(GLOBAL[[#This Row],[/MASUK]]="","",SUMIF(Table6[NB BM_C_QTY+F],GLOBAL[POINTER],Table6[C]))</f>
        <v/>
      </c>
      <c r="J740" s="102">
        <f>IF(GLOBAL[[#This Row],[//KELUAR]]="",0,-1*SUMIF(Table5[CONCAT],GLOBAL[POINTER],Table5[3]))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>SUM(F740,L740)</f>
        <v>6</v>
      </c>
      <c r="N740" s="31"/>
      <c r="O740" s="31"/>
      <c r="P740" s="32">
        <f ca="1">SUM(INDIRECT(GLOBAL_VAR[TABLENAME]&amp;"[@a"&amp;$1:$1-1&amp;"]"),INDIRECT(GLOBAL_VAR[TABLENAME]&amp;"[@c"&amp;$1:$1-1&amp;"]"))</f>
        <v>6</v>
      </c>
      <c r="Q740" s="33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6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6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6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29">
      <c r="A741" s="31">
        <f ca="1">IF(GLOBAL[[#This Row],[TT]]&lt;1,"",ROW()-2)</f>
        <v>739</v>
      </c>
      <c r="B741" s="33" t="s">
        <v>577</v>
      </c>
      <c r="C741" s="31">
        <v>2</v>
      </c>
      <c r="D741" s="31" t="s">
        <v>40</v>
      </c>
      <c r="E741" s="31">
        <f ca="1">IF(GLOBAL[[#This Row],[b12]]="",GLOBAL[[#This Row],[a6]],GLOBAL[[#This Row],[b12]])</f>
        <v>2</v>
      </c>
      <c r="F741" s="32">
        <f>GLOBAL[[#This Row],[AWAL]]</f>
        <v>2</v>
      </c>
      <c r="G741" s="31"/>
      <c r="H741" s="31"/>
      <c r="I741" s="31" t="str">
        <f>IF(GLOBAL[[#This Row],[/MASUK]]="","",SUMIF(Table6[NB BM_C_QTY+F],GLOBAL[POINTER],Table6[C]))</f>
        <v/>
      </c>
      <c r="J741" s="102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>SUM(F741,L741)</f>
        <v>2</v>
      </c>
      <c r="N741" s="31"/>
      <c r="O741" s="31"/>
      <c r="P741" s="32">
        <f ca="1">SUM(INDIRECT(GLOBAL_VAR[TABLENAME]&amp;"[@a"&amp;$1:$1-1&amp;"]"),INDIRECT(GLOBAL_VAR[TABLENAME]&amp;"[@c"&amp;$1:$1-1&amp;"]"))</f>
        <v>2</v>
      </c>
      <c r="Q741" s="33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2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2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2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29">
      <c r="A742" s="31">
        <f ca="1">IF(GLOBAL[[#This Row],[TT]]&lt;1,"",ROW()-2)</f>
        <v>740</v>
      </c>
      <c r="B742" s="33" t="s">
        <v>4620</v>
      </c>
      <c r="C742" s="31">
        <v>3</v>
      </c>
      <c r="D742" s="31" t="s">
        <v>7</v>
      </c>
      <c r="E742" s="31">
        <f ca="1">IF(GLOBAL[[#This Row],[b12]]="",GLOBAL[[#This Row],[a6]],GLOBAL[[#This Row],[b12]])</f>
        <v>3</v>
      </c>
      <c r="F742" s="32">
        <f>GLOBAL[[#This Row],[AWAL]]</f>
        <v>3</v>
      </c>
      <c r="G742" s="31"/>
      <c r="H742" s="31"/>
      <c r="I742" s="31" t="str">
        <f>IF(GLOBAL[[#This Row],[/MASUK]]="","",SUMIF(Table6[NB BM_C_QTY+F],GLOBAL[POINTER],Table6[C]))</f>
        <v/>
      </c>
      <c r="J742" s="102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>SUM(F742,L742)</f>
        <v>3</v>
      </c>
      <c r="N742" s="31"/>
      <c r="O742" s="31"/>
      <c r="P742" s="32">
        <f ca="1">SUM(INDIRECT(GLOBAL_VAR[TABLENAME]&amp;"[@a"&amp;$1:$1-1&amp;"]"),INDIRECT(GLOBAL_VAR[TABLENAME]&amp;"[@c"&amp;$1:$1-1&amp;"]"))</f>
        <v>3</v>
      </c>
      <c r="Q742" s="33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3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3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3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29">
      <c r="A743" s="39" t="str">
        <f>IF(GLOBAL[[#This Row],[TT]]&lt;1,"",ROW()-2)</f>
        <v/>
      </c>
      <c r="B743" s="79" t="s">
        <v>5570</v>
      </c>
      <c r="C743" s="31"/>
      <c r="D743" s="31" t="s">
        <v>2108</v>
      </c>
      <c r="E743" s="39">
        <f>IF(GLOBAL[[#This Row],[b12]]="",GLOBAL[[#This Row],[a6]],GLOBAL[[#This Row],[b12]])</f>
        <v>0</v>
      </c>
      <c r="F743" s="40">
        <f>GLOBAL[[#This Row],[AWAL]]</f>
        <v>0</v>
      </c>
      <c r="G743" s="31"/>
      <c r="H743" s="31">
        <v>0</v>
      </c>
      <c r="I743" s="39">
        <f>IF(GLOBAL[[#This Row],[/MASUK]]="","",SUMIF(Table6[NB BM_C_QTY+F],GLOBAL[POINTER],Table6[C]))</f>
        <v>1</v>
      </c>
      <c r="J743" s="102">
        <f>IF(GLOBAL[[#This Row],[//KELUAR]]="",0,-1*SUMIF(Table5[CONCAT],GLOBAL[POINTER],Table5[3]))</f>
        <v>0</v>
      </c>
      <c r="K743" s="39" t="str">
        <f>IF(GLOBAL[[#This Row],[b1]]="","",GLOBAL[[#This Row],[b1]]-GLOBAL[[#This Row],[a1]]-GLOBAL[[#This Row],[bkeluar1]])</f>
        <v/>
      </c>
      <c r="L743" s="39">
        <f>SUM(GLOBAL[[#This Row],[bmasuk1]:[c1]])</f>
        <v>1</v>
      </c>
      <c r="M743" s="40">
        <f>SUM(F743,L743)</f>
        <v>1</v>
      </c>
      <c r="N743" s="31"/>
      <c r="O743" s="39"/>
      <c r="P743" s="40">
        <f ca="1">SUM(INDIRECT(GLOBAL_VAR[TABLENAME]&amp;"[@a"&amp;$1:$1-1&amp;"]"),INDIRECT(GLOBAL_VAR[TABLENAME]&amp;"[@c"&amp;$1:$1-1&amp;"]"))</f>
        <v>1</v>
      </c>
      <c r="Q743" s="33"/>
      <c r="R743" s="41" t="str">
        <f>IF(GLOBAL[[#This Row],[b3]]="","",GLOBAL[[#This Row],[b3]]-GLOBAL[[#This Row],[a3]])</f>
        <v/>
      </c>
      <c r="S743" s="40">
        <f ca="1">SUM(INDIRECT(GLOBAL_VAR[TABLENAME]&amp;"[@a"&amp;$1:$1-1&amp;"]"),INDIRECT(GLOBAL_VAR[TABLENAME]&amp;"[@c"&amp;$1:$1-1&amp;"]"))</f>
        <v>1</v>
      </c>
      <c r="T743" s="33"/>
      <c r="U743" s="41" t="str">
        <f>IF(GLOBAL[[#This Row],[b4]]="","",GLOBAL[[#This Row],[b4]]-GLOBAL[[#This Row],[a4]])</f>
        <v/>
      </c>
      <c r="V743" s="40">
        <f ca="1">SUM(INDIRECT(GLOBAL_VAR[TABLENAME]&amp;"[@a"&amp;$1:$1-1&amp;"]"),INDIRECT(GLOBAL_VAR[TABLENAME]&amp;"[@c"&amp;$1:$1-1&amp;"]"))</f>
        <v>1</v>
      </c>
      <c r="W743" s="31"/>
      <c r="X743" s="39" t="str">
        <f>IF(GLOBAL[[#This Row],[b5]]="","",GLOBAL[[#This Row],[b5]]-GLOBAL[[#This Row],[a5]])</f>
        <v/>
      </c>
      <c r="Y743" s="40">
        <f ca="1">SUM(INDIRECT(GLOBAL_VAR[TABLENAME]&amp;"[@a"&amp;$1:$1-1&amp;"]"),INDIRECT(GLOBAL_VAR[TABLENAME]&amp;"[@c"&amp;$1:$1-1&amp;"]"))</f>
        <v>1</v>
      </c>
      <c r="AA74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743" s="39">
        <f>_xlfn.IFNA(MATCH(GLOBAL[[#This Row],[POINTER]],Table6[NB BM_C_QTY+F],0),"")</f>
        <v>121</v>
      </c>
      <c r="AC743" s="71" t="str">
        <f>_xlfn.IFNA(MATCH(GLOBAL[[#This Row],[POINTER]],Table5[CONCAT],0),"")</f>
        <v/>
      </c>
    </row>
    <row r="744" spans="1:29">
      <c r="A744" s="39">
        <f>IF(GLOBAL[[#This Row],[TT]]&lt;1,"",ROW()-2)</f>
        <v>742</v>
      </c>
      <c r="B744" s="79" t="s">
        <v>5569</v>
      </c>
      <c r="C744" s="31"/>
      <c r="D744" s="31" t="s">
        <v>2108</v>
      </c>
      <c r="E744" s="39">
        <f>IF(GLOBAL[[#This Row],[b12]]="",GLOBAL[[#This Row],[a6]],GLOBAL[[#This Row],[b12]])</f>
        <v>22</v>
      </c>
      <c r="F744" s="40">
        <f>GLOBAL[[#This Row],[AWAL]]</f>
        <v>0</v>
      </c>
      <c r="G744" s="31"/>
      <c r="H744" s="31">
        <v>22</v>
      </c>
      <c r="I744" s="39">
        <f>IF(GLOBAL[[#This Row],[/MASUK]]="","",SUMIF(Table6[NB BM_C_QTY+F],GLOBAL[POINTER],Table6[C]))</f>
        <v>23</v>
      </c>
      <c r="J744" s="102">
        <f>IF(GLOBAL[[#This Row],[//KELUAR]]="",0,-1*SUMIF(Table5[CONCAT],GLOBAL[POINTER],Table5[3]))</f>
        <v>0</v>
      </c>
      <c r="K744" s="39" t="str">
        <f>IF(GLOBAL[[#This Row],[b1]]="","",GLOBAL[[#This Row],[b1]]-GLOBAL[[#This Row],[a1]]-GLOBAL[[#This Row],[bkeluar1]])</f>
        <v/>
      </c>
      <c r="L744" s="39">
        <f>SUM(GLOBAL[[#This Row],[bmasuk1]:[c1]])</f>
        <v>23</v>
      </c>
      <c r="M744" s="40">
        <f>SUM(F744,L744)</f>
        <v>23</v>
      </c>
      <c r="N744" s="31"/>
      <c r="O744" s="39"/>
      <c r="P744" s="40">
        <f ca="1">SUM(INDIRECT(GLOBAL_VAR[TABLENAME]&amp;"[@a"&amp;$1:$1-1&amp;"]"),INDIRECT(GLOBAL_VAR[TABLENAME]&amp;"[@c"&amp;$1:$1-1&amp;"]"))</f>
        <v>23</v>
      </c>
      <c r="Q744" s="33"/>
      <c r="R744" s="41" t="str">
        <f>IF(GLOBAL[[#This Row],[b3]]="","",GLOBAL[[#This Row],[b3]]-GLOBAL[[#This Row],[a3]])</f>
        <v/>
      </c>
      <c r="S744" s="40">
        <f ca="1">SUM(INDIRECT(GLOBAL_VAR[TABLENAME]&amp;"[@a"&amp;$1:$1-1&amp;"]"),INDIRECT(GLOBAL_VAR[TABLENAME]&amp;"[@c"&amp;$1:$1-1&amp;"]"))</f>
        <v>23</v>
      </c>
      <c r="T744" s="33"/>
      <c r="U744" s="41" t="str">
        <f>IF(GLOBAL[[#This Row],[b4]]="","",GLOBAL[[#This Row],[b4]]-GLOBAL[[#This Row],[a4]])</f>
        <v/>
      </c>
      <c r="V744" s="40">
        <f ca="1">SUM(INDIRECT(GLOBAL_VAR[TABLENAME]&amp;"[@a"&amp;$1:$1-1&amp;"]"),INDIRECT(GLOBAL_VAR[TABLENAME]&amp;"[@c"&amp;$1:$1-1&amp;"]"))</f>
        <v>23</v>
      </c>
      <c r="W744" s="31"/>
      <c r="X744" s="39" t="str">
        <f>IF(GLOBAL[[#This Row],[b5]]="","",GLOBAL[[#This Row],[b5]]-GLOBAL[[#This Row],[a5]])</f>
        <v/>
      </c>
      <c r="Y744" s="40">
        <f ca="1">SUM(INDIRECT(GLOBAL_VAR[TABLENAME]&amp;"[@a"&amp;$1:$1-1&amp;"]"),INDIRECT(GLOBAL_VAR[TABLENAME]&amp;"[@c"&amp;$1:$1-1&amp;"]"))</f>
        <v>23</v>
      </c>
      <c r="AA74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744" s="39">
        <f>_xlfn.IFNA(MATCH(GLOBAL[[#This Row],[POINTER]],Table6[NB BM_C_QTY+F],0),"")</f>
        <v>120</v>
      </c>
      <c r="AC744" s="71" t="str">
        <f>_xlfn.IFNA(MATCH(GLOBAL[[#This Row],[POINTER]],Table5[CONCAT],0),"")</f>
        <v/>
      </c>
    </row>
    <row r="745" spans="1:29">
      <c r="A745" s="39">
        <f ca="1">IF(GLOBAL[[#This Row],[TT]]&lt;1,"",ROW()-2)</f>
        <v>743</v>
      </c>
      <c r="B745" s="79" t="s">
        <v>5571</v>
      </c>
      <c r="C745" s="31"/>
      <c r="D745" s="31" t="s">
        <v>2108</v>
      </c>
      <c r="E745" s="39">
        <f ca="1">IF(GLOBAL[[#This Row],[b12]]="",GLOBAL[[#This Row],[a6]],GLOBAL[[#This Row],[b12]])</f>
        <v>9</v>
      </c>
      <c r="F745" s="40">
        <f>GLOBAL[[#This Row],[AWAL]]</f>
        <v>0</v>
      </c>
      <c r="G745" s="31"/>
      <c r="H745" s="31"/>
      <c r="I745" s="39">
        <f>IF(GLOBAL[[#This Row],[/MASUK]]="","",SUMIF(Table6[NB BM_C_QTY+F],GLOBAL[POINTER],Table6[C]))</f>
        <v>9</v>
      </c>
      <c r="J745" s="102">
        <f>IF(GLOBAL[[#This Row],[//KELUAR]]="",0,-1*SUMIF(Table5[CONCAT],GLOBAL[POINTER],Table5[3]))</f>
        <v>0</v>
      </c>
      <c r="K745" s="39" t="str">
        <f>IF(GLOBAL[[#This Row],[b1]]="","",GLOBAL[[#This Row],[b1]]-GLOBAL[[#This Row],[a1]]-GLOBAL[[#This Row],[bkeluar1]])</f>
        <v/>
      </c>
      <c r="L745" s="39">
        <f>SUM(GLOBAL[[#This Row],[bmasuk1]:[c1]])</f>
        <v>9</v>
      </c>
      <c r="M745" s="40">
        <f>SUM(F745,L745)</f>
        <v>9</v>
      </c>
      <c r="N745" s="31"/>
      <c r="O745" s="39"/>
      <c r="P745" s="40">
        <f ca="1">SUM(INDIRECT(GLOBAL_VAR[TABLENAME]&amp;"[@a"&amp;$1:$1-1&amp;"]"),INDIRECT(GLOBAL_VAR[TABLENAME]&amp;"[@c"&amp;$1:$1-1&amp;"]"))</f>
        <v>9</v>
      </c>
      <c r="Q745" s="33"/>
      <c r="R745" s="41" t="str">
        <f>IF(GLOBAL[[#This Row],[b3]]="","",GLOBAL[[#This Row],[b3]]-GLOBAL[[#This Row],[a3]])</f>
        <v/>
      </c>
      <c r="S745" s="40">
        <f ca="1">SUM(INDIRECT(GLOBAL_VAR[TABLENAME]&amp;"[@a"&amp;$1:$1-1&amp;"]"),INDIRECT(GLOBAL_VAR[TABLENAME]&amp;"[@c"&amp;$1:$1-1&amp;"]"))</f>
        <v>9</v>
      </c>
      <c r="T745" s="33"/>
      <c r="U745" s="41" t="str">
        <f>IF(GLOBAL[[#This Row],[b4]]="","",GLOBAL[[#This Row],[b4]]-GLOBAL[[#This Row],[a4]])</f>
        <v/>
      </c>
      <c r="V745" s="40">
        <f ca="1">SUM(INDIRECT(GLOBAL_VAR[TABLENAME]&amp;"[@a"&amp;$1:$1-1&amp;"]"),INDIRECT(GLOBAL_VAR[TABLENAME]&amp;"[@c"&amp;$1:$1-1&amp;"]"))</f>
        <v>9</v>
      </c>
      <c r="W745" s="31"/>
      <c r="X745" s="39" t="str">
        <f>IF(GLOBAL[[#This Row],[b5]]="","",GLOBAL[[#This Row],[b5]]-GLOBAL[[#This Row],[a5]])</f>
        <v/>
      </c>
      <c r="Y745" s="40">
        <f ca="1">SUM(INDIRECT(GLOBAL_VAR[TABLENAME]&amp;"[@a"&amp;$1:$1-1&amp;"]"),INDIRECT(GLOBAL_VAR[TABLENAME]&amp;"[@c"&amp;$1:$1-1&amp;"]"))</f>
        <v>9</v>
      </c>
      <c r="AA74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745" s="39">
        <f>_xlfn.IFNA(MATCH(GLOBAL[[#This Row],[POINTER]],Table6[NB BM_C_QTY+F],0),"")</f>
        <v>122</v>
      </c>
      <c r="AC745" s="71" t="str">
        <f>_xlfn.IFNA(MATCH(GLOBAL[[#This Row],[POINTER]],Table5[CONCAT],0),"")</f>
        <v/>
      </c>
    </row>
    <row r="746" spans="1:29">
      <c r="A746" s="31">
        <f ca="1">IF(GLOBAL[[#This Row],[TT]]&lt;1,"",ROW()-2)</f>
        <v>744</v>
      </c>
      <c r="B746" s="33" t="s">
        <v>578</v>
      </c>
      <c r="C746" s="31">
        <v>1</v>
      </c>
      <c r="D746" s="31" t="s">
        <v>579</v>
      </c>
      <c r="E746" s="31">
        <f ca="1">IF(GLOBAL[[#This Row],[b12]]="",GLOBAL[[#This Row],[a6]],GLOBAL[[#This Row],[b12]])</f>
        <v>1</v>
      </c>
      <c r="F746" s="32">
        <f>GLOBAL[[#This Row],[AWAL]]</f>
        <v>1</v>
      </c>
      <c r="G746" s="31"/>
      <c r="H746" s="31"/>
      <c r="I746" s="31" t="str">
        <f>IF(GLOBAL[[#This Row],[/MASUK]]="","",SUMIF(Table6[NB BM_C_QTY+F],GLOBAL[POINTER],Table6[C]))</f>
        <v/>
      </c>
      <c r="J746" s="102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>SUM(F746,L746)</f>
        <v>1</v>
      </c>
      <c r="N746" s="31"/>
      <c r="O746" s="31"/>
      <c r="P746" s="32">
        <f ca="1">SUM(INDIRECT(GLOBAL_VAR[TABLENAME]&amp;"[@a"&amp;$1:$1-1&amp;"]"),INDIRECT(GLOBAL_VAR[TABLENAME]&amp;"[@c"&amp;$1:$1-1&amp;"]"))</f>
        <v>1</v>
      </c>
      <c r="Q746" s="33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1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1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1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29">
      <c r="A747" s="31">
        <f ca="1">IF(GLOBAL[[#This Row],[TT]]&lt;1,"",ROW()-2)</f>
        <v>745</v>
      </c>
      <c r="B747" s="33" t="s">
        <v>580</v>
      </c>
      <c r="C747" s="31">
        <v>18</v>
      </c>
      <c r="D747" s="31" t="s">
        <v>168</v>
      </c>
      <c r="E747" s="31">
        <f ca="1">IF(GLOBAL[[#This Row],[b12]]="",GLOBAL[[#This Row],[a6]],GLOBAL[[#This Row],[b12]])</f>
        <v>18</v>
      </c>
      <c r="F747" s="32">
        <f>GLOBAL[[#This Row],[AWAL]]</f>
        <v>18</v>
      </c>
      <c r="G747" s="31"/>
      <c r="H747" s="31"/>
      <c r="I747" s="31" t="str">
        <f>IF(GLOBAL[[#This Row],[/MASUK]]="","",SUMIF(Table6[NB BM_C_QTY+F],GLOBAL[POINTER],Table6[C]))</f>
        <v/>
      </c>
      <c r="J747" s="102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>SUM(F747,L747)</f>
        <v>18</v>
      </c>
      <c r="N747" s="31"/>
      <c r="O747" s="31"/>
      <c r="P747" s="32">
        <f ca="1">SUM(INDIRECT(GLOBAL_VAR[TABLENAME]&amp;"[@a"&amp;$1:$1-1&amp;"]"),INDIRECT(GLOBAL_VAR[TABLENAME]&amp;"[@c"&amp;$1:$1-1&amp;"]"))</f>
        <v>18</v>
      </c>
      <c r="Q747" s="33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18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18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18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29">
      <c r="A748" s="31">
        <f ca="1">IF(GLOBAL[[#This Row],[TT]]&lt;1,"",ROW()-2)</f>
        <v>746</v>
      </c>
      <c r="B748" s="33" t="s">
        <v>581</v>
      </c>
      <c r="C748" s="31">
        <v>4</v>
      </c>
      <c r="D748" s="31" t="s">
        <v>209</v>
      </c>
      <c r="E748" s="31">
        <f ca="1">IF(GLOBAL[[#This Row],[b12]]="",GLOBAL[[#This Row],[a6]],GLOBAL[[#This Row],[b12]])</f>
        <v>4</v>
      </c>
      <c r="F748" s="32">
        <f>GLOBAL[[#This Row],[AWAL]]</f>
        <v>4</v>
      </c>
      <c r="G748" s="31"/>
      <c r="H748" s="31"/>
      <c r="I748" s="31" t="str">
        <f>IF(GLOBAL[[#This Row],[/MASUK]]="","",SUMIF(Table6[NB BM_C_QTY+F],GLOBAL[POINTER],Table6[C]))</f>
        <v/>
      </c>
      <c r="J748" s="102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>SUM(F748,L748)</f>
        <v>4</v>
      </c>
      <c r="N748" s="31"/>
      <c r="O748" s="31"/>
      <c r="P748" s="32">
        <f ca="1">SUM(INDIRECT(GLOBAL_VAR[TABLENAME]&amp;"[@a"&amp;$1:$1-1&amp;"]"),INDIRECT(GLOBAL_VAR[TABLENAME]&amp;"[@c"&amp;$1:$1-1&amp;"]"))</f>
        <v>4</v>
      </c>
      <c r="Q748" s="33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4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4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4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582</v>
      </c>
      <c r="C749" s="31">
        <v>2</v>
      </c>
      <c r="D749" s="31" t="s">
        <v>209</v>
      </c>
      <c r="E749" s="31">
        <f ca="1">IF(GLOBAL[[#This Row],[b12]]="",GLOBAL[[#This Row],[a6]],GLOBAL[[#This Row],[b12]])</f>
        <v>2</v>
      </c>
      <c r="F749" s="32">
        <f>GLOBAL[[#This Row],[AWAL]]</f>
        <v>2</v>
      </c>
      <c r="G749" s="31"/>
      <c r="H749" s="31"/>
      <c r="I749" s="31" t="str">
        <f>IF(GLOBAL[[#This Row],[/MASUK]]="","",SUMIF(Table6[NB BM_C_QTY+F],GLOBAL[POINTER],Table6[C]))</f>
        <v/>
      </c>
      <c r="J749" s="102">
        <f>IF(GLOBAL[[#This Row],[//KELUAR]]="",0,-1*SUMIF(Table5[CONCAT],GLOBAL[POINTER],Table5[3]))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>SUM(F749,L749)</f>
        <v>2</v>
      </c>
      <c r="N749" s="31"/>
      <c r="O749" s="31"/>
      <c r="P749" s="32">
        <f ca="1">SUM(INDIRECT(GLOBAL_VAR[TABLENAME]&amp;"[@a"&amp;$1:$1-1&amp;"]"),INDIRECT(GLOBAL_VAR[TABLENAME]&amp;"[@c"&amp;$1:$1-1&amp;"]"))</f>
        <v>2</v>
      </c>
      <c r="Q749" s="33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2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2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2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749" s="31" t="str">
        <f>_xlfn.IFNA(MATCH(GLOBAL[[#This Row],[POINTER]],Table6[NB BM_C_QTY+F],0),"")</f>
        <v/>
      </c>
      <c r="AC749" t="str">
        <f>_xlfn.IFNA(MATCH(GLOBAL[[#This Row],[POINTER]],Table5[CONCAT],0),"")</f>
        <v/>
      </c>
    </row>
    <row r="750" spans="1:29">
      <c r="A750" s="31" t="str">
        <f ca="1">IF(GLOBAL[[#This Row],[TT]]&lt;1,"",ROW()-2)</f>
        <v/>
      </c>
      <c r="B750" s="33" t="s">
        <v>2284</v>
      </c>
      <c r="C750" s="31">
        <v>0</v>
      </c>
      <c r="D750" s="31" t="s">
        <v>2100</v>
      </c>
      <c r="E750" s="31">
        <f ca="1">IF(GLOBAL[[#This Row],[b12]]="",GLOBAL[[#This Row],[a6]],GLOBAL[[#This Row],[b12]])</f>
        <v>0</v>
      </c>
      <c r="F750" s="32">
        <f>GLOBAL[[#This Row],[AWAL]]</f>
        <v>0</v>
      </c>
      <c r="G750" s="31"/>
      <c r="H750" s="31"/>
      <c r="I750" s="31" t="str">
        <f>IF(GLOBAL[[#This Row],[/MASUK]]="","",SUMIF(Table6[NB BM_C_QTY+F],GLOBAL[POINTER],Table6[C]))</f>
        <v/>
      </c>
      <c r="J750" s="102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>SUM(F750,L750)</f>
        <v>0</v>
      </c>
      <c r="N750" s="31"/>
      <c r="O750" s="31"/>
      <c r="P750" s="32">
        <f ca="1">SUM(INDIRECT(GLOBAL_VAR[TABLENAME]&amp;"[@a"&amp;$1:$1-1&amp;"]"),INDIRECT(GLOBAL_VAR[TABLENAME]&amp;"[@c"&amp;$1:$1-1&amp;"]"))</f>
        <v>0</v>
      </c>
      <c r="Q750" s="33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0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0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0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2636</v>
      </c>
      <c r="C751" s="31">
        <v>1</v>
      </c>
      <c r="D751" s="31" t="s">
        <v>2100</v>
      </c>
      <c r="E751" s="31">
        <f ca="1">IF(GLOBAL[[#This Row],[b12]]="",GLOBAL[[#This Row],[a6]],GLOBAL[[#This Row],[b12]])</f>
        <v>1</v>
      </c>
      <c r="F751" s="32">
        <f>GLOBAL[[#This Row],[AWAL]]</f>
        <v>1</v>
      </c>
      <c r="G751" s="31"/>
      <c r="H751" s="31"/>
      <c r="I751" s="31" t="str">
        <f>IF(GLOBAL[[#This Row],[/MASUK]]="","",SUMIF(Table6[NB BM_C_QTY+F],GLOBAL[POINTER],Table6[C]))</f>
        <v/>
      </c>
      <c r="J751" s="102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>SUM(F751,L751)</f>
        <v>1</v>
      </c>
      <c r="N751" s="31"/>
      <c r="O751" s="31"/>
      <c r="P751" s="32">
        <f ca="1">SUM(INDIRECT(GLOBAL_VAR[TABLENAME]&amp;"[@a"&amp;$1:$1-1&amp;"]"),INDIRECT(GLOBAL_VAR[TABLENAME]&amp;"[@c"&amp;$1:$1-1&amp;"]"))</f>
        <v>1</v>
      </c>
      <c r="Q751" s="33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1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1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1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29">
      <c r="A752" s="31">
        <f ca="1">IF(GLOBAL[[#This Row],[TT]]&lt;1,"",ROW()-2)</f>
        <v>750</v>
      </c>
      <c r="B752" s="33" t="s">
        <v>583</v>
      </c>
      <c r="C752" s="31">
        <v>11</v>
      </c>
      <c r="D752" s="31" t="s">
        <v>408</v>
      </c>
      <c r="E752" s="31">
        <f ca="1">IF(GLOBAL[[#This Row],[b12]]="",GLOBAL[[#This Row],[a6]],GLOBAL[[#This Row],[b12]])</f>
        <v>11</v>
      </c>
      <c r="F752" s="32">
        <f>GLOBAL[[#This Row],[AWAL]]</f>
        <v>11</v>
      </c>
      <c r="G752" s="31"/>
      <c r="H752" s="31"/>
      <c r="I752" s="31" t="str">
        <f>IF(GLOBAL[[#This Row],[/MASUK]]="","",SUMIF(Table6[NB BM_C_QTY+F],GLOBAL[POINTER],Table6[C]))</f>
        <v/>
      </c>
      <c r="J752" s="102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>SUM(F752,L752)</f>
        <v>11</v>
      </c>
      <c r="N752" s="31"/>
      <c r="O752" s="31"/>
      <c r="P752" s="32">
        <f ca="1">SUM(INDIRECT(GLOBAL_VAR[TABLENAME]&amp;"[@a"&amp;$1:$1-1&amp;"]"),INDIRECT(GLOBAL_VAR[TABLENAME]&amp;"[@c"&amp;$1:$1-1&amp;"]"))</f>
        <v>11</v>
      </c>
      <c r="Q752" s="33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11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11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11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29">
      <c r="A753" s="31" t="str">
        <f ca="1">IF(GLOBAL[[#This Row],[TT]]&lt;1,"",ROW()-2)</f>
        <v/>
      </c>
      <c r="B753" s="33" t="s">
        <v>584</v>
      </c>
      <c r="C753" s="31">
        <v>0</v>
      </c>
      <c r="D753" s="31" t="s">
        <v>484</v>
      </c>
      <c r="E753" s="31">
        <f ca="1">IF(GLOBAL[[#This Row],[b12]]="",GLOBAL[[#This Row],[a6]],GLOBAL[[#This Row],[b12]])</f>
        <v>0</v>
      </c>
      <c r="F753" s="32">
        <f>GLOBAL[[#This Row],[AWAL]]</f>
        <v>0</v>
      </c>
      <c r="G753" s="31"/>
      <c r="H753" s="31"/>
      <c r="I753" s="31" t="str">
        <f>IF(GLOBAL[[#This Row],[/MASUK]]="","",SUMIF(Table6[NB BM_C_QTY+F],GLOBAL[POINTER],Table6[C]))</f>
        <v/>
      </c>
      <c r="J753" s="102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>SUM(F753,L753)</f>
        <v>0</v>
      </c>
      <c r="N753" s="31"/>
      <c r="O753" s="31"/>
      <c r="P753" s="32">
        <f ca="1">SUM(INDIRECT(GLOBAL_VAR[TABLENAME]&amp;"[@a"&amp;$1:$1-1&amp;"]"),INDIRECT(GLOBAL_VAR[TABLENAME]&amp;"[@c"&amp;$1:$1-1&amp;"]"))</f>
        <v>0</v>
      </c>
      <c r="Q753" s="33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0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0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0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29">
      <c r="A754" s="31">
        <f ca="1">IF(GLOBAL[[#This Row],[TT]]&lt;1,"",ROW()-2)</f>
        <v>752</v>
      </c>
      <c r="B754" s="33" t="s">
        <v>4621</v>
      </c>
      <c r="C754" s="31">
        <v>4</v>
      </c>
      <c r="D754" s="31" t="s">
        <v>538</v>
      </c>
      <c r="E754" s="31">
        <f ca="1">IF(GLOBAL[[#This Row],[b12]]="",GLOBAL[[#This Row],[a6]],GLOBAL[[#This Row],[b12]])</f>
        <v>4</v>
      </c>
      <c r="F754" s="32">
        <f>GLOBAL[[#This Row],[AWAL]]</f>
        <v>4</v>
      </c>
      <c r="G754" s="31"/>
      <c r="H754" s="31"/>
      <c r="I754" s="31" t="str">
        <f>IF(GLOBAL[[#This Row],[/MASUK]]="","",SUMIF(Table6[NB BM_C_QTY+F],GLOBAL[POINTER],Table6[C]))</f>
        <v/>
      </c>
      <c r="J754" s="102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>SUM(F754,L754)</f>
        <v>4</v>
      </c>
      <c r="N754" s="31"/>
      <c r="O754" s="31"/>
      <c r="P754" s="32">
        <f ca="1">SUM(INDIRECT(GLOBAL_VAR[TABLENAME]&amp;"[@a"&amp;$1:$1-1&amp;"]"),INDIRECT(GLOBAL_VAR[TABLENAME]&amp;"[@c"&amp;$1:$1-1&amp;"]"))</f>
        <v>4</v>
      </c>
      <c r="Q754" s="33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4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4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4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29">
      <c r="A755" s="31">
        <f ca="1">IF(GLOBAL[[#This Row],[TT]]&lt;1,"",ROW()-2)</f>
        <v>753</v>
      </c>
      <c r="B755" s="33" t="s">
        <v>4622</v>
      </c>
      <c r="C755" s="31">
        <v>5</v>
      </c>
      <c r="D755" s="31" t="s">
        <v>7</v>
      </c>
      <c r="E755" s="31">
        <f ca="1">IF(GLOBAL[[#This Row],[b12]]="",GLOBAL[[#This Row],[a6]],GLOBAL[[#This Row],[b12]])</f>
        <v>5</v>
      </c>
      <c r="F755" s="32">
        <f>GLOBAL[[#This Row],[AWAL]]</f>
        <v>5</v>
      </c>
      <c r="G755" s="31"/>
      <c r="H755" s="31"/>
      <c r="I755" s="31" t="str">
        <f>IF(GLOBAL[[#This Row],[/MASUK]]="","",SUMIF(Table6[NB BM_C_QTY+F],GLOBAL[POINTER],Table6[C]))</f>
        <v/>
      </c>
      <c r="J755" s="102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>SUM(F755,L755)</f>
        <v>5</v>
      </c>
      <c r="N755" s="31"/>
      <c r="O755" s="31"/>
      <c r="P755" s="32">
        <f ca="1">SUM(INDIRECT(GLOBAL_VAR[TABLENAME]&amp;"[@a"&amp;$1:$1-1&amp;"]"),INDIRECT(GLOBAL_VAR[TABLENAME]&amp;"[@c"&amp;$1:$1-1&amp;"]"))</f>
        <v>5</v>
      </c>
      <c r="Q755" s="33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5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5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5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29">
      <c r="A756" s="31">
        <f ca="1">IF(GLOBAL[[#This Row],[TT]]&lt;1,"",ROW()-2)</f>
        <v>754</v>
      </c>
      <c r="B756" s="33" t="s">
        <v>4623</v>
      </c>
      <c r="C756" s="31">
        <v>5</v>
      </c>
      <c r="D756" s="31" t="s">
        <v>209</v>
      </c>
      <c r="E756" s="31">
        <f ca="1">IF(GLOBAL[[#This Row],[b12]]="",GLOBAL[[#This Row],[a6]],GLOBAL[[#This Row],[b12]])</f>
        <v>5</v>
      </c>
      <c r="F756" s="32">
        <f>GLOBAL[[#This Row],[AWAL]]</f>
        <v>5</v>
      </c>
      <c r="G756" s="31"/>
      <c r="H756" s="31"/>
      <c r="I756" s="31" t="str">
        <f>IF(GLOBAL[[#This Row],[/MASUK]]="","",SUMIF(Table6[NB BM_C_QTY+F],GLOBAL[POINTER],Table6[C]))</f>
        <v/>
      </c>
      <c r="J756" s="102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>SUM(F756,L756)</f>
        <v>5</v>
      </c>
      <c r="N756" s="31"/>
      <c r="O756" s="31"/>
      <c r="P756" s="32">
        <f ca="1">SUM(INDIRECT(GLOBAL_VAR[TABLENAME]&amp;"[@a"&amp;$1:$1-1&amp;"]"),INDIRECT(GLOBAL_VAR[TABLENAME]&amp;"[@c"&amp;$1:$1-1&amp;"]"))</f>
        <v>5</v>
      </c>
      <c r="Q756" s="33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5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5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5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29">
      <c r="A757" s="31">
        <f ca="1">IF(GLOBAL[[#This Row],[TT]]&lt;1,"",ROW()-2)</f>
        <v>755</v>
      </c>
      <c r="B757" s="33" t="s">
        <v>4624</v>
      </c>
      <c r="C757" s="31">
        <v>2</v>
      </c>
      <c r="D757" s="31" t="s">
        <v>209</v>
      </c>
      <c r="E757" s="31">
        <f ca="1">IF(GLOBAL[[#This Row],[b12]]="",GLOBAL[[#This Row],[a6]],GLOBAL[[#This Row],[b12]])</f>
        <v>2</v>
      </c>
      <c r="F757" s="32">
        <f>GLOBAL[[#This Row],[AWAL]]</f>
        <v>2</v>
      </c>
      <c r="G757" s="31"/>
      <c r="H757" s="31"/>
      <c r="I757" s="31" t="str">
        <f>IF(GLOBAL[[#This Row],[/MASUK]]="","",SUMIF(Table6[NB BM_C_QTY+F],GLOBAL[POINTER],Table6[C]))</f>
        <v/>
      </c>
      <c r="J757" s="102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>SUM(F757,L757)</f>
        <v>2</v>
      </c>
      <c r="N757" s="31"/>
      <c r="O757" s="31"/>
      <c r="P757" s="32">
        <f ca="1">SUM(INDIRECT(GLOBAL_VAR[TABLENAME]&amp;"[@a"&amp;$1:$1-1&amp;"]"),INDIRECT(GLOBAL_VAR[TABLENAME]&amp;"[@c"&amp;$1:$1-1&amp;"]"))</f>
        <v>2</v>
      </c>
      <c r="Q757" s="33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2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2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2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29">
      <c r="A758" s="31">
        <f ca="1">IF(GLOBAL[[#This Row],[TT]]&lt;1,"",ROW()-2)</f>
        <v>756</v>
      </c>
      <c r="B758" s="33" t="s">
        <v>4625</v>
      </c>
      <c r="C758" s="31">
        <v>2</v>
      </c>
      <c r="D758" s="31" t="s">
        <v>7</v>
      </c>
      <c r="E758" s="31">
        <f ca="1">IF(GLOBAL[[#This Row],[b12]]="",GLOBAL[[#This Row],[a6]],GLOBAL[[#This Row],[b12]])</f>
        <v>2</v>
      </c>
      <c r="F758" s="32">
        <f>GLOBAL[[#This Row],[AWAL]]</f>
        <v>2</v>
      </c>
      <c r="G758" s="31"/>
      <c r="H758" s="31"/>
      <c r="I758" s="31" t="str">
        <f>IF(GLOBAL[[#This Row],[/MASUK]]="","",SUMIF(Table6[NB BM_C_QTY+F],GLOBAL[POINTER],Table6[C]))</f>
        <v/>
      </c>
      <c r="J758" s="102">
        <f>IF(GLOBAL[[#This Row],[//KELUAR]]="",0,-1*SUMIF(Table5[CONCAT],GLOBAL[POINTER],Table5[3]))</f>
        <v>0</v>
      </c>
      <c r="K758" s="31" t="str">
        <f>IF(GLOBAL[[#This Row],[b1]]="","",GLOBAL[[#This Row],[b1]]-GLOBAL[[#This Row],[a1]]-GLOBAL[[#This Row],[bkeluar1]])</f>
        <v/>
      </c>
      <c r="L758" s="31">
        <f>SUM(GLOBAL[[#This Row],[bmasuk1]:[c1]])</f>
        <v>0</v>
      </c>
      <c r="M758" s="32">
        <f>SUM(F758,L758)</f>
        <v>2</v>
      </c>
      <c r="N758" s="31"/>
      <c r="O758" s="31"/>
      <c r="P758" s="32">
        <f ca="1">SUM(INDIRECT(GLOBAL_VAR[TABLENAME]&amp;"[@a"&amp;$1:$1-1&amp;"]"),INDIRECT(GLOBAL_VAR[TABLENAME]&amp;"[@c"&amp;$1:$1-1&amp;"]"))</f>
        <v>2</v>
      </c>
      <c r="Q758" s="33"/>
      <c r="R758" s="33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2</v>
      </c>
      <c r="T758" s="33"/>
      <c r="U758" s="33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2</v>
      </c>
      <c r="W758" s="31"/>
      <c r="X758" s="31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2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758" s="31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29">
      <c r="A759" s="31">
        <f ca="1">IF(GLOBAL[[#This Row],[TT]]&lt;1,"",ROW()-2)</f>
        <v>757</v>
      </c>
      <c r="B759" s="33" t="s">
        <v>4626</v>
      </c>
      <c r="C759" s="31">
        <v>7</v>
      </c>
      <c r="D759" s="31" t="s">
        <v>7</v>
      </c>
      <c r="E759" s="31">
        <f ca="1">IF(GLOBAL[[#This Row],[b12]]="",GLOBAL[[#This Row],[a6]],GLOBAL[[#This Row],[b12]])</f>
        <v>7</v>
      </c>
      <c r="F759" s="32">
        <f>GLOBAL[[#This Row],[AWAL]]</f>
        <v>7</v>
      </c>
      <c r="G759" s="31"/>
      <c r="H759" s="31"/>
      <c r="I759" s="31" t="str">
        <f>IF(GLOBAL[[#This Row],[/MASUK]]="","",SUMIF(Table6[NB BM_C_QTY+F],GLOBAL[POINTER],Table6[C]))</f>
        <v/>
      </c>
      <c r="J759" s="102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>SUM(F759,L759)</f>
        <v>7</v>
      </c>
      <c r="N759" s="31"/>
      <c r="O759" s="31"/>
      <c r="P759" s="32">
        <f ca="1">SUM(INDIRECT(GLOBAL_VAR[TABLENAME]&amp;"[@a"&amp;$1:$1-1&amp;"]"),INDIRECT(GLOBAL_VAR[TABLENAME]&amp;"[@c"&amp;$1:$1-1&amp;"]"))</f>
        <v>7</v>
      </c>
      <c r="Q759" s="33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7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7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7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29">
      <c r="A760" s="31">
        <f ca="1">IF(GLOBAL[[#This Row],[TT]]&lt;1,"",ROW()-2)</f>
        <v>758</v>
      </c>
      <c r="B760" s="33" t="s">
        <v>585</v>
      </c>
      <c r="C760" s="31">
        <v>2</v>
      </c>
      <c r="D760" s="31" t="s">
        <v>7</v>
      </c>
      <c r="E760" s="31">
        <f ca="1">IF(GLOBAL[[#This Row],[b12]]="",GLOBAL[[#This Row],[a6]],GLOBAL[[#This Row],[b12]])</f>
        <v>2</v>
      </c>
      <c r="F760" s="32">
        <f>GLOBAL[[#This Row],[AWAL]]</f>
        <v>2</v>
      </c>
      <c r="G760" s="31"/>
      <c r="H760" s="31"/>
      <c r="I760" s="31" t="str">
        <f>IF(GLOBAL[[#This Row],[/MASUK]]="","",SUMIF(Table6[NB BM_C_QTY+F],GLOBAL[POINTER],Table6[C]))</f>
        <v/>
      </c>
      <c r="J760" s="102">
        <f>IF(GLOBAL[[#This Row],[//KELUAR]]="",0,-1*SUMIF(Table5[CONCAT],GLOBAL[POINTER],Table5[3]))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>SUM(F760,L760)</f>
        <v>2</v>
      </c>
      <c r="N760" s="31"/>
      <c r="O760" s="31"/>
      <c r="P760" s="32">
        <f ca="1">SUM(INDIRECT(GLOBAL_VAR[TABLENAME]&amp;"[@a"&amp;$1:$1-1&amp;"]"),INDIRECT(GLOBAL_VAR[TABLENAME]&amp;"[@c"&amp;$1:$1-1&amp;"]"))</f>
        <v>2</v>
      </c>
      <c r="Q760" s="33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2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2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2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760" s="31" t="str">
        <f>_xlfn.IFNA(MATCH(GLOBAL[[#This Row],[POINTER]],Table6[NB BM_C_QTY+F],0),"")</f>
        <v/>
      </c>
      <c r="AC760" t="str">
        <f>_xlfn.IFNA(MATCH(GLOBAL[[#This Row],[POINTER]],Table5[CONCAT],0),"")</f>
        <v/>
      </c>
    </row>
    <row r="761" spans="1:29">
      <c r="A761" s="31">
        <f ca="1">IF(GLOBAL[[#This Row],[TT]]&lt;1,"",ROW()-2)</f>
        <v>759</v>
      </c>
      <c r="B761" s="33" t="s">
        <v>586</v>
      </c>
      <c r="C761" s="31">
        <v>11</v>
      </c>
      <c r="D761" s="31" t="s">
        <v>484</v>
      </c>
      <c r="E761" s="31">
        <f ca="1">IF(GLOBAL[[#This Row],[b12]]="",GLOBAL[[#This Row],[a6]],GLOBAL[[#This Row],[b12]])</f>
        <v>11</v>
      </c>
      <c r="F761" s="32">
        <f>GLOBAL[[#This Row],[AWAL]]</f>
        <v>11</v>
      </c>
      <c r="G761" s="31"/>
      <c r="H761" s="31"/>
      <c r="I761" s="31" t="str">
        <f>IF(GLOBAL[[#This Row],[/MASUK]]="","",SUMIF(Table6[NB BM_C_QTY+F],GLOBAL[POINTER],Table6[C]))</f>
        <v/>
      </c>
      <c r="J761" s="102">
        <f>IF(GLOBAL[[#This Row],[//KELUAR]]="",0,-1*SUMIF(Table5[CONCAT],GLOBAL[POINTER],Table5[3]))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>SUM(F761,L761)</f>
        <v>11</v>
      </c>
      <c r="N761" s="31"/>
      <c r="O761" s="31"/>
      <c r="P761" s="32">
        <f ca="1">SUM(INDIRECT(GLOBAL_VAR[TABLENAME]&amp;"[@a"&amp;$1:$1-1&amp;"]"),INDIRECT(GLOBAL_VAR[TABLENAME]&amp;"[@c"&amp;$1:$1-1&amp;"]"))</f>
        <v>11</v>
      </c>
      <c r="Q761" s="33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11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11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11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761" s="31" t="str">
        <f>_xlfn.IFNA(MATCH(GLOBAL[[#This Row],[POINTER]],Table6[NB BM_C_QTY+F],0),"")</f>
        <v/>
      </c>
      <c r="AC761" t="str">
        <f>_xlfn.IFNA(MATCH(GLOBAL[[#This Row],[POINTER]],Table5[CONCAT],0),"")</f>
        <v/>
      </c>
    </row>
    <row r="762" spans="1:29">
      <c r="A762" s="31">
        <f ca="1">IF(GLOBAL[[#This Row],[TT]]&lt;1,"",ROW()-2)</f>
        <v>760</v>
      </c>
      <c r="B762" s="33" t="s">
        <v>2468</v>
      </c>
      <c r="C762" s="31">
        <v>22</v>
      </c>
      <c r="D762" s="31" t="s">
        <v>548</v>
      </c>
      <c r="E762" s="31">
        <f ca="1">IF(GLOBAL[[#This Row],[b12]]="",GLOBAL[[#This Row],[a6]],GLOBAL[[#This Row],[b12]])</f>
        <v>22</v>
      </c>
      <c r="F762" s="32">
        <f>GLOBAL[[#This Row],[AWAL]]</f>
        <v>22</v>
      </c>
      <c r="G762" s="31"/>
      <c r="H762" s="31"/>
      <c r="I762" s="31" t="str">
        <f>IF(GLOBAL[[#This Row],[/MASUK]]="","",SUMIF(Table6[NB BM_C_QTY+F],GLOBAL[POINTER],Table6[C]))</f>
        <v/>
      </c>
      <c r="J762" s="102">
        <f>IF(GLOBAL[[#This Row],[//KELUAR]]="",0,-1*SUMIF(Table5[CONCAT],GLOBAL[POINTER],Table5[3]))</f>
        <v>0</v>
      </c>
      <c r="K762" s="31" t="str">
        <f>IF(GLOBAL[[#This Row],[b1]]="","",GLOBAL[[#This Row],[b1]]-GLOBAL[[#This Row],[a1]]-GLOBAL[[#This Row],[bkeluar1]])</f>
        <v/>
      </c>
      <c r="L762" s="31">
        <f>SUM(GLOBAL[[#This Row],[bmasuk1]:[c1]])</f>
        <v>0</v>
      </c>
      <c r="M762" s="32">
        <f>SUM(F762,L762)</f>
        <v>22</v>
      </c>
      <c r="N762" s="31"/>
      <c r="O762" s="31"/>
      <c r="P762" s="32">
        <f ca="1">SUM(INDIRECT(GLOBAL_VAR[TABLENAME]&amp;"[@a"&amp;$1:$1-1&amp;"]"),INDIRECT(GLOBAL_VAR[TABLENAME]&amp;"[@c"&amp;$1:$1-1&amp;"]"))</f>
        <v>22</v>
      </c>
      <c r="Q762" s="33"/>
      <c r="R762" s="33" t="str">
        <f>IF(GLOBAL[[#This Row],[b3]]="","",GLOBAL[[#This Row],[b3]]-GLOBAL[[#This Row],[a3]])</f>
        <v/>
      </c>
      <c r="S762" s="32">
        <f ca="1">SUM(INDIRECT(GLOBAL_VAR[TABLENAME]&amp;"[@a"&amp;$1:$1-1&amp;"]"),INDIRECT(GLOBAL_VAR[TABLENAME]&amp;"[@c"&amp;$1:$1-1&amp;"]"))</f>
        <v>22</v>
      </c>
      <c r="T762" s="33"/>
      <c r="U762" s="33" t="str">
        <f>IF(GLOBAL[[#This Row],[b4]]="","",GLOBAL[[#This Row],[b4]]-GLOBAL[[#This Row],[a4]])</f>
        <v/>
      </c>
      <c r="V762" s="32">
        <f ca="1">SUM(INDIRECT(GLOBAL_VAR[TABLENAME]&amp;"[@a"&amp;$1:$1-1&amp;"]"),INDIRECT(GLOBAL_VAR[TABLENAME]&amp;"[@c"&amp;$1:$1-1&amp;"]"))</f>
        <v>22</v>
      </c>
      <c r="W762" s="31"/>
      <c r="X762" s="31" t="str">
        <f>IF(GLOBAL[[#This Row],[b5]]="","",GLOBAL[[#This Row],[b5]]-GLOBAL[[#This Row],[a5]])</f>
        <v/>
      </c>
      <c r="Y762" s="32">
        <f ca="1">SUM(INDIRECT(GLOBAL_VAR[TABLENAME]&amp;"[@a"&amp;$1:$1-1&amp;"]"),INDIRECT(GLOBAL_VAR[TABLENAME]&amp;"[@c"&amp;$1:$1-1&amp;"]"))</f>
        <v>22</v>
      </c>
      <c r="AA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762" s="31" t="str">
        <f>_xlfn.IFNA(MATCH(GLOBAL[[#This Row],[POINTER]],Table6[NB BM_C_QTY+F],0),"")</f>
        <v/>
      </c>
      <c r="AC762" t="str">
        <f>_xlfn.IFNA(MATCH(GLOBAL[[#This Row],[POINTER]],Table5[CONCAT],0),"")</f>
        <v/>
      </c>
    </row>
    <row r="763" spans="1:29">
      <c r="A763" s="31">
        <f ca="1">IF(GLOBAL[[#This Row],[TT]]&lt;1,"",ROW()-2)</f>
        <v>761</v>
      </c>
      <c r="B763" s="33" t="s">
        <v>587</v>
      </c>
      <c r="C763" s="31">
        <v>3</v>
      </c>
      <c r="D763" s="31" t="s">
        <v>7</v>
      </c>
      <c r="E763" s="31">
        <f ca="1">IF(GLOBAL[[#This Row],[b12]]="",GLOBAL[[#This Row],[a6]],GLOBAL[[#This Row],[b12]])</f>
        <v>3</v>
      </c>
      <c r="F763" s="32">
        <f>GLOBAL[[#This Row],[AWAL]]</f>
        <v>3</v>
      </c>
      <c r="G763" s="31"/>
      <c r="H763" s="31"/>
      <c r="I763" s="31" t="str">
        <f>IF(GLOBAL[[#This Row],[/MASUK]]="","",SUMIF(Table6[NB BM_C_QTY+F],GLOBAL[POINTER],Table6[C]))</f>
        <v/>
      </c>
      <c r="J763" s="102">
        <f>IF(GLOBAL[[#This Row],[//KELUAR]]="",0,-1*SUMIF(Table5[CONCAT],GLOBAL[POINTER],Table5[3]))</f>
        <v>0</v>
      </c>
      <c r="K763" s="31" t="str">
        <f>IF(GLOBAL[[#This Row],[b1]]="","",GLOBAL[[#This Row],[b1]]-GLOBAL[[#This Row],[a1]]-GLOBAL[[#This Row],[bkeluar1]])</f>
        <v/>
      </c>
      <c r="L763" s="31">
        <f>SUM(GLOBAL[[#This Row],[bmasuk1]:[c1]])</f>
        <v>0</v>
      </c>
      <c r="M763" s="32">
        <f>SUM(F763,L763)</f>
        <v>3</v>
      </c>
      <c r="N763" s="31"/>
      <c r="O763" s="31"/>
      <c r="P763" s="32">
        <f ca="1">SUM(INDIRECT(GLOBAL_VAR[TABLENAME]&amp;"[@a"&amp;$1:$1-1&amp;"]"),INDIRECT(GLOBAL_VAR[TABLENAME]&amp;"[@c"&amp;$1:$1-1&amp;"]"))</f>
        <v>3</v>
      </c>
      <c r="Q763" s="33"/>
      <c r="R763" s="33" t="str">
        <f>IF(GLOBAL[[#This Row],[b3]]="","",GLOBAL[[#This Row],[b3]]-GLOBAL[[#This Row],[a3]])</f>
        <v/>
      </c>
      <c r="S763" s="32">
        <f ca="1">SUM(INDIRECT(GLOBAL_VAR[TABLENAME]&amp;"[@a"&amp;$1:$1-1&amp;"]"),INDIRECT(GLOBAL_VAR[TABLENAME]&amp;"[@c"&amp;$1:$1-1&amp;"]"))</f>
        <v>3</v>
      </c>
      <c r="T763" s="33"/>
      <c r="U763" s="33" t="str">
        <f>IF(GLOBAL[[#This Row],[b4]]="","",GLOBAL[[#This Row],[b4]]-GLOBAL[[#This Row],[a4]])</f>
        <v/>
      </c>
      <c r="V763" s="32">
        <f ca="1">SUM(INDIRECT(GLOBAL_VAR[TABLENAME]&amp;"[@a"&amp;$1:$1-1&amp;"]"),INDIRECT(GLOBAL_VAR[TABLENAME]&amp;"[@c"&amp;$1:$1-1&amp;"]"))</f>
        <v>3</v>
      </c>
      <c r="W763" s="31"/>
      <c r="X763" s="31" t="str">
        <f>IF(GLOBAL[[#This Row],[b5]]="","",GLOBAL[[#This Row],[b5]]-GLOBAL[[#This Row],[a5]])</f>
        <v/>
      </c>
      <c r="Y763" s="32">
        <f ca="1">SUM(INDIRECT(GLOBAL_VAR[TABLENAME]&amp;"[@a"&amp;$1:$1-1&amp;"]"),INDIRECT(GLOBAL_VAR[TABLENAME]&amp;"[@c"&amp;$1:$1-1&amp;"]"))</f>
        <v>3</v>
      </c>
      <c r="AA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763" s="31" t="str">
        <f>_xlfn.IFNA(MATCH(GLOBAL[[#This Row],[POINTER]],Table6[NB BM_C_QTY+F],0),"")</f>
        <v/>
      </c>
      <c r="AC763" t="str">
        <f>_xlfn.IFNA(MATCH(GLOBAL[[#This Row],[POINTER]],Table5[CONCAT],0),"")</f>
        <v/>
      </c>
    </row>
    <row r="764" spans="1:29">
      <c r="A764" s="31">
        <f ca="1">IF(GLOBAL[[#This Row],[TT]]&lt;1,"",ROW()-2)</f>
        <v>762</v>
      </c>
      <c r="B764" s="33" t="s">
        <v>588</v>
      </c>
      <c r="C764" s="31">
        <v>36</v>
      </c>
      <c r="D764" s="31" t="s">
        <v>166</v>
      </c>
      <c r="E764" s="31">
        <f ca="1">IF(GLOBAL[[#This Row],[b12]]="",GLOBAL[[#This Row],[a6]],GLOBAL[[#This Row],[b12]])</f>
        <v>36</v>
      </c>
      <c r="F764" s="32">
        <f>GLOBAL[[#This Row],[AWAL]]</f>
        <v>36</v>
      </c>
      <c r="G764" s="31"/>
      <c r="H764" s="31"/>
      <c r="I764" s="31" t="str">
        <f>IF(GLOBAL[[#This Row],[/MASUK]]="","",SUMIF(Table6[NB BM_C_QTY+F],GLOBAL[POINTER],Table6[C]))</f>
        <v/>
      </c>
      <c r="J764" s="102">
        <f>IF(GLOBAL[[#This Row],[//KELUAR]]="",0,-1*SUMIF(Table5[CONCAT],GLOBAL[POINTER],Table5[3]))</f>
        <v>0</v>
      </c>
      <c r="K764" s="31" t="str">
        <f>IF(GLOBAL[[#This Row],[b1]]="","",GLOBAL[[#This Row],[b1]]-GLOBAL[[#This Row],[a1]]-GLOBAL[[#This Row],[bkeluar1]])</f>
        <v/>
      </c>
      <c r="L764" s="31">
        <f>SUM(GLOBAL[[#This Row],[bmasuk1]:[c1]])</f>
        <v>0</v>
      </c>
      <c r="M764" s="32">
        <f>SUM(F764,L764)</f>
        <v>36</v>
      </c>
      <c r="N764" s="31"/>
      <c r="O764" s="31"/>
      <c r="P764" s="32">
        <f ca="1">SUM(INDIRECT(GLOBAL_VAR[TABLENAME]&amp;"[@a"&amp;$1:$1-1&amp;"]"),INDIRECT(GLOBAL_VAR[TABLENAME]&amp;"[@c"&amp;$1:$1-1&amp;"]"))</f>
        <v>36</v>
      </c>
      <c r="Q764" s="33"/>
      <c r="R764" s="33" t="str">
        <f>IF(GLOBAL[[#This Row],[b3]]="","",GLOBAL[[#This Row],[b3]]-GLOBAL[[#This Row],[a3]])</f>
        <v/>
      </c>
      <c r="S764" s="32">
        <f ca="1">SUM(INDIRECT(GLOBAL_VAR[TABLENAME]&amp;"[@a"&amp;$1:$1-1&amp;"]"),INDIRECT(GLOBAL_VAR[TABLENAME]&amp;"[@c"&amp;$1:$1-1&amp;"]"))</f>
        <v>36</v>
      </c>
      <c r="T764" s="33"/>
      <c r="U764" s="33" t="str">
        <f>IF(GLOBAL[[#This Row],[b4]]="","",GLOBAL[[#This Row],[b4]]-GLOBAL[[#This Row],[a4]])</f>
        <v/>
      </c>
      <c r="V764" s="32">
        <f ca="1">SUM(INDIRECT(GLOBAL_VAR[TABLENAME]&amp;"[@a"&amp;$1:$1-1&amp;"]"),INDIRECT(GLOBAL_VAR[TABLENAME]&amp;"[@c"&amp;$1:$1-1&amp;"]"))</f>
        <v>36</v>
      </c>
      <c r="W764" s="31"/>
      <c r="X764" s="31" t="str">
        <f>IF(GLOBAL[[#This Row],[b5]]="","",GLOBAL[[#This Row],[b5]]-GLOBAL[[#This Row],[a5]])</f>
        <v/>
      </c>
      <c r="Y764" s="32">
        <f ca="1">SUM(INDIRECT(GLOBAL_VAR[TABLENAME]&amp;"[@a"&amp;$1:$1-1&amp;"]"),INDIRECT(GLOBAL_VAR[TABLENAME]&amp;"[@c"&amp;$1:$1-1&amp;"]"))</f>
        <v>36</v>
      </c>
      <c r="AA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764" s="31" t="str">
        <f>_xlfn.IFNA(MATCH(GLOBAL[[#This Row],[POINTER]],Table6[NB BM_C_QTY+F],0),"")</f>
        <v/>
      </c>
      <c r="AC764" t="str">
        <f>_xlfn.IFNA(MATCH(GLOBAL[[#This Row],[POINTER]],Table5[CONCAT],0),"")</f>
        <v/>
      </c>
    </row>
    <row r="765" spans="1:29">
      <c r="A765" s="31">
        <f ca="1">IF(GLOBAL[[#This Row],[TT]]&lt;1,"",ROW()-2)</f>
        <v>763</v>
      </c>
      <c r="B765" s="33" t="s">
        <v>589</v>
      </c>
      <c r="C765" s="31">
        <v>4</v>
      </c>
      <c r="D765" s="31" t="s">
        <v>571</v>
      </c>
      <c r="E765" s="31">
        <f ca="1">IF(GLOBAL[[#This Row],[b12]]="",GLOBAL[[#This Row],[a6]],GLOBAL[[#This Row],[b12]])</f>
        <v>4</v>
      </c>
      <c r="F765" s="32">
        <f>GLOBAL[[#This Row],[AWAL]]</f>
        <v>4</v>
      </c>
      <c r="G765" s="31"/>
      <c r="H765" s="31"/>
      <c r="I765" s="31" t="str">
        <f>IF(GLOBAL[[#This Row],[/MASUK]]="","",SUMIF(Table6[NB BM_C_QTY+F],GLOBAL[POINTER],Table6[C]))</f>
        <v/>
      </c>
      <c r="J765" s="102">
        <f>IF(GLOBAL[[#This Row],[//KELUAR]]="",0,-1*SUMIF(Table5[CONCAT],GLOBAL[POINTER],Table5[3]))</f>
        <v>0</v>
      </c>
      <c r="K765" s="31" t="str">
        <f>IF(GLOBAL[[#This Row],[b1]]="","",GLOBAL[[#This Row],[b1]]-GLOBAL[[#This Row],[a1]]-GLOBAL[[#This Row],[bkeluar1]])</f>
        <v/>
      </c>
      <c r="L765" s="31">
        <f>SUM(GLOBAL[[#This Row],[bmasuk1]:[c1]])</f>
        <v>0</v>
      </c>
      <c r="M765" s="32">
        <f>SUM(F765,L765)</f>
        <v>4</v>
      </c>
      <c r="N765" s="31"/>
      <c r="O765" s="31"/>
      <c r="P765" s="32">
        <f ca="1">SUM(INDIRECT(GLOBAL_VAR[TABLENAME]&amp;"[@a"&amp;$1:$1-1&amp;"]"),INDIRECT(GLOBAL_VAR[TABLENAME]&amp;"[@c"&amp;$1:$1-1&amp;"]"))</f>
        <v>4</v>
      </c>
      <c r="Q765" s="33"/>
      <c r="R765" s="33" t="str">
        <f>IF(GLOBAL[[#This Row],[b3]]="","",GLOBAL[[#This Row],[b3]]-GLOBAL[[#This Row],[a3]])</f>
        <v/>
      </c>
      <c r="S765" s="32">
        <f ca="1">SUM(INDIRECT(GLOBAL_VAR[TABLENAME]&amp;"[@a"&amp;$1:$1-1&amp;"]"),INDIRECT(GLOBAL_VAR[TABLENAME]&amp;"[@c"&amp;$1:$1-1&amp;"]"))</f>
        <v>4</v>
      </c>
      <c r="T765" s="33"/>
      <c r="U765" s="33" t="str">
        <f>IF(GLOBAL[[#This Row],[b4]]="","",GLOBAL[[#This Row],[b4]]-GLOBAL[[#This Row],[a4]])</f>
        <v/>
      </c>
      <c r="V765" s="32">
        <f ca="1">SUM(INDIRECT(GLOBAL_VAR[TABLENAME]&amp;"[@a"&amp;$1:$1-1&amp;"]"),INDIRECT(GLOBAL_VAR[TABLENAME]&amp;"[@c"&amp;$1:$1-1&amp;"]"))</f>
        <v>4</v>
      </c>
      <c r="W765" s="31"/>
      <c r="X765" s="31" t="str">
        <f>IF(GLOBAL[[#This Row],[b5]]="","",GLOBAL[[#This Row],[b5]]-GLOBAL[[#This Row],[a5]])</f>
        <v/>
      </c>
      <c r="Y765" s="32">
        <f ca="1">SUM(INDIRECT(GLOBAL_VAR[TABLENAME]&amp;"[@a"&amp;$1:$1-1&amp;"]"),INDIRECT(GLOBAL_VAR[TABLENAME]&amp;"[@c"&amp;$1:$1-1&amp;"]"))</f>
        <v>4</v>
      </c>
      <c r="AA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765" s="31" t="str">
        <f>_xlfn.IFNA(MATCH(GLOBAL[[#This Row],[POINTER]],Table6[NB BM_C_QTY+F],0),"")</f>
        <v/>
      </c>
      <c r="AC765" t="str">
        <f>_xlfn.IFNA(MATCH(GLOBAL[[#This Row],[POINTER]],Table5[CONCAT],0),"")</f>
        <v/>
      </c>
    </row>
    <row r="766" spans="1:29">
      <c r="A766" s="31">
        <f ca="1">IF(GLOBAL[[#This Row],[TT]]&lt;1,"",ROW()-2)</f>
        <v>764</v>
      </c>
      <c r="B766" s="33" t="s">
        <v>4627</v>
      </c>
      <c r="C766" s="31">
        <v>2</v>
      </c>
      <c r="D766" s="31" t="s">
        <v>7</v>
      </c>
      <c r="E766" s="31">
        <f ca="1">IF(GLOBAL[[#This Row],[b12]]="",GLOBAL[[#This Row],[a6]],GLOBAL[[#This Row],[b12]])</f>
        <v>2</v>
      </c>
      <c r="F766" s="32">
        <f>GLOBAL[[#This Row],[AWAL]]</f>
        <v>2</v>
      </c>
      <c r="G766" s="31"/>
      <c r="H766" s="31"/>
      <c r="I766" s="31" t="str">
        <f>IF(GLOBAL[[#This Row],[/MASUK]]="","",SUMIF(Table6[NB BM_C_QTY+F],GLOBAL[POINTER],Table6[C]))</f>
        <v/>
      </c>
      <c r="J766" s="102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>SUM(F766,L766)</f>
        <v>2</v>
      </c>
      <c r="N766" s="31"/>
      <c r="O766" s="31"/>
      <c r="P766" s="32">
        <f ca="1">SUM(INDIRECT(GLOBAL_VAR[TABLENAME]&amp;"[@a"&amp;$1:$1-1&amp;"]"),INDIRECT(GLOBAL_VAR[TABLENAME]&amp;"[@c"&amp;$1:$1-1&amp;"]"))</f>
        <v>2</v>
      </c>
      <c r="Q766" s="33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2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2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2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29">
      <c r="A767" s="31" t="str">
        <f ca="1">IF(GLOBAL[[#This Row],[TT]]&lt;1,"",ROW()-2)</f>
        <v/>
      </c>
      <c r="B767" s="33" t="s">
        <v>2289</v>
      </c>
      <c r="C767" s="31">
        <v>0</v>
      </c>
      <c r="D767" s="31" t="s">
        <v>2108</v>
      </c>
      <c r="E767" s="31">
        <f ca="1">IF(GLOBAL[[#This Row],[b12]]="",GLOBAL[[#This Row],[a6]],GLOBAL[[#This Row],[b12]])</f>
        <v>0</v>
      </c>
      <c r="F767" s="32">
        <f>GLOBAL[[#This Row],[AWAL]]</f>
        <v>0</v>
      </c>
      <c r="G767" s="31"/>
      <c r="H767" s="31"/>
      <c r="I767" s="31" t="str">
        <f>IF(GLOBAL[[#This Row],[/MASUK]]="","",SUMIF(Table6[NB BM_C_QTY+F],GLOBAL[POINTER],Table6[C]))</f>
        <v/>
      </c>
      <c r="J767" s="102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>SUM(F767,L767)</f>
        <v>0</v>
      </c>
      <c r="N767" s="31"/>
      <c r="O767" s="31"/>
      <c r="P767" s="32">
        <f ca="1">SUM(INDIRECT(GLOBAL_VAR[TABLENAME]&amp;"[@a"&amp;$1:$1-1&amp;"]"),INDIRECT(GLOBAL_VAR[TABLENAME]&amp;"[@c"&amp;$1:$1-1&amp;"]"))</f>
        <v>0</v>
      </c>
      <c r="Q767" s="33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0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0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0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</row>
    <row r="768" spans="1:29">
      <c r="A768" s="31" t="str">
        <f ca="1">IF(GLOBAL[[#This Row],[TT]]&lt;1,"",ROW()-2)</f>
        <v/>
      </c>
      <c r="B768" s="33" t="s">
        <v>2291</v>
      </c>
      <c r="C768" s="31">
        <v>0</v>
      </c>
      <c r="D768" s="31" t="s">
        <v>2108</v>
      </c>
      <c r="E768" s="31">
        <f ca="1">IF(GLOBAL[[#This Row],[b12]]="",GLOBAL[[#This Row],[a6]],GLOBAL[[#This Row],[b12]])</f>
        <v>0</v>
      </c>
      <c r="F768" s="32">
        <f>GLOBAL[[#This Row],[AWAL]]</f>
        <v>0</v>
      </c>
      <c r="G768" s="31"/>
      <c r="H768" s="31"/>
      <c r="I768" s="31" t="str">
        <f>IF(GLOBAL[[#This Row],[/MASUK]]="","",SUMIF(Table6[NB BM_C_QTY+F],GLOBAL[POINTER],Table6[C]))</f>
        <v/>
      </c>
      <c r="J768" s="102">
        <f>IF(GLOBAL[[#This Row],[//KELUAR]]="",0,-1*SUMIF(Table5[CONCAT],GLOBAL[POINTER],Table5[3]))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>SUM(F768,L768)</f>
        <v>0</v>
      </c>
      <c r="N768" s="31"/>
      <c r="O768" s="31"/>
      <c r="P768" s="32">
        <f ca="1">SUM(INDIRECT(GLOBAL_VAR[TABLENAME]&amp;"[@a"&amp;$1:$1-1&amp;"]"),INDIRECT(GLOBAL_VAR[TABLENAME]&amp;"[@c"&amp;$1:$1-1&amp;"]"))</f>
        <v>0</v>
      </c>
      <c r="Q768" s="33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0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0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0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1">
      <c r="A769" s="31" t="str">
        <f ca="1">IF(GLOBAL[[#This Row],[TT]]&lt;1,"",ROW()-2)</f>
        <v/>
      </c>
      <c r="B769" s="33" t="s">
        <v>2290</v>
      </c>
      <c r="C769" s="31">
        <v>0</v>
      </c>
      <c r="D769" s="31" t="s">
        <v>2108</v>
      </c>
      <c r="E769" s="31">
        <f ca="1">IF(GLOBAL[[#This Row],[b12]]="",GLOBAL[[#This Row],[a6]],GLOBAL[[#This Row],[b12]])</f>
        <v>0</v>
      </c>
      <c r="F769" s="32">
        <f>GLOBAL[[#This Row],[AWAL]]</f>
        <v>0</v>
      </c>
      <c r="G769" s="31"/>
      <c r="H769" s="31"/>
      <c r="I769" s="31" t="str">
        <f>IF(GLOBAL[[#This Row],[/MASUK]]="","",SUMIF(Table6[NB BM_C_QTY+F],GLOBAL[POINTER],Table6[C]))</f>
        <v/>
      </c>
      <c r="J769" s="102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>SUM(F769,L769)</f>
        <v>0</v>
      </c>
      <c r="N769" s="31"/>
      <c r="O769" s="31"/>
      <c r="P769" s="32">
        <f ca="1">SUM(INDIRECT(GLOBAL_VAR[TABLENAME]&amp;"[@a"&amp;$1:$1-1&amp;"]"),INDIRECT(GLOBAL_VAR[TABLENAME]&amp;"[@c"&amp;$1:$1-1&amp;"]"))</f>
        <v>0</v>
      </c>
      <c r="Q769" s="33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0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0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0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1">
      <c r="A770" s="31" t="str">
        <f ca="1">IF(GLOBAL[[#This Row],[TT]]&lt;1,"",ROW()-2)</f>
        <v/>
      </c>
      <c r="B770" s="33" t="s">
        <v>2286</v>
      </c>
      <c r="C770" s="31">
        <v>0</v>
      </c>
      <c r="D770" s="31" t="s">
        <v>2108</v>
      </c>
      <c r="E770" s="31">
        <f ca="1">IF(GLOBAL[[#This Row],[b12]]="",GLOBAL[[#This Row],[a6]],GLOBAL[[#This Row],[b12]])</f>
        <v>0</v>
      </c>
      <c r="F770" s="32">
        <f>GLOBAL[[#This Row],[AWAL]]</f>
        <v>0</v>
      </c>
      <c r="G770" s="31"/>
      <c r="H770" s="31"/>
      <c r="I770" s="31" t="str">
        <f>IF(GLOBAL[[#This Row],[/MASUK]]="","",SUMIF(Table6[NB BM_C_QTY+F],GLOBAL[POINTER],Table6[C]))</f>
        <v/>
      </c>
      <c r="J770" s="102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>SUM(F770,L770)</f>
        <v>0</v>
      </c>
      <c r="N770" s="31"/>
      <c r="O770" s="31"/>
      <c r="P770" s="32">
        <f ca="1">SUM(INDIRECT(GLOBAL_VAR[TABLENAME]&amp;"[@a"&amp;$1:$1-1&amp;"]"),INDIRECT(GLOBAL_VAR[TABLENAME]&amp;"[@c"&amp;$1:$1-1&amp;"]"))</f>
        <v>0</v>
      </c>
      <c r="Q770" s="33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0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0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0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1">
      <c r="A771" s="31" t="str">
        <f ca="1">IF(GLOBAL[[#This Row],[TT]]&lt;1,"",ROW()-2)</f>
        <v/>
      </c>
      <c r="B771" s="33" t="s">
        <v>2285</v>
      </c>
      <c r="C771" s="31">
        <v>0</v>
      </c>
      <c r="D771" s="31" t="s">
        <v>2108</v>
      </c>
      <c r="E771" s="31">
        <f ca="1">IF(GLOBAL[[#This Row],[b12]]="",GLOBAL[[#This Row],[a6]],GLOBAL[[#This Row],[b12]])</f>
        <v>0</v>
      </c>
      <c r="F771" s="32">
        <f>GLOBAL[[#This Row],[AWAL]]</f>
        <v>0</v>
      </c>
      <c r="G771" s="31"/>
      <c r="H771" s="31"/>
      <c r="I771" s="31" t="str">
        <f>IF(GLOBAL[[#This Row],[/MASUK]]="","",SUMIF(Table6[NB BM_C_QTY+F],GLOBAL[POINTER],Table6[C]))</f>
        <v/>
      </c>
      <c r="J771" s="102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>SUM(F771,L771)</f>
        <v>0</v>
      </c>
      <c r="N771" s="31"/>
      <c r="O771" s="31"/>
      <c r="P771" s="32">
        <f ca="1">SUM(INDIRECT(GLOBAL_VAR[TABLENAME]&amp;"[@a"&amp;$1:$1-1&amp;"]"),INDIRECT(GLOBAL_VAR[TABLENAME]&amp;"[@c"&amp;$1:$1-1&amp;"]"))</f>
        <v>0</v>
      </c>
      <c r="Q771" s="33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0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0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0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</row>
    <row r="772" spans="1:31">
      <c r="A772" s="31" t="str">
        <f ca="1">IF(GLOBAL[[#This Row],[TT]]&lt;1,"",ROW()-2)</f>
        <v/>
      </c>
      <c r="B772" s="33" t="s">
        <v>2287</v>
      </c>
      <c r="C772" s="31">
        <v>0</v>
      </c>
      <c r="D772" s="31" t="s">
        <v>2108</v>
      </c>
      <c r="E772" s="31">
        <f ca="1">IF(GLOBAL[[#This Row],[b12]]="",GLOBAL[[#This Row],[a6]],GLOBAL[[#This Row],[b12]])</f>
        <v>0</v>
      </c>
      <c r="F772" s="32">
        <f>GLOBAL[[#This Row],[AWAL]]</f>
        <v>0</v>
      </c>
      <c r="G772" s="31"/>
      <c r="H772" s="31"/>
      <c r="I772" s="31" t="str">
        <f>IF(GLOBAL[[#This Row],[/MASUK]]="","",SUMIF(Table6[NB BM_C_QTY+F],GLOBAL[POINTER],Table6[C]))</f>
        <v/>
      </c>
      <c r="J772" s="102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>SUM(F772,L772)</f>
        <v>0</v>
      </c>
      <c r="N772" s="31"/>
      <c r="O772" s="31"/>
      <c r="P772" s="32">
        <f ca="1">SUM(INDIRECT(GLOBAL_VAR[TABLENAME]&amp;"[@a"&amp;$1:$1-1&amp;"]"),INDIRECT(GLOBAL_VAR[TABLENAME]&amp;"[@c"&amp;$1:$1-1&amp;"]"))</f>
        <v>0</v>
      </c>
      <c r="Q772" s="33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0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0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0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1">
      <c r="A773" s="31" t="str">
        <f ca="1">IF(GLOBAL[[#This Row],[TT]]&lt;1,"",ROW()-2)</f>
        <v/>
      </c>
      <c r="B773" s="33" t="s">
        <v>2288</v>
      </c>
      <c r="C773" s="31">
        <v>0</v>
      </c>
      <c r="D773" s="31" t="s">
        <v>2108</v>
      </c>
      <c r="E773" s="31">
        <f ca="1">IF(GLOBAL[[#This Row],[b12]]="",GLOBAL[[#This Row],[a6]],GLOBAL[[#This Row],[b12]])</f>
        <v>0</v>
      </c>
      <c r="F773" s="32">
        <f>GLOBAL[[#This Row],[AWAL]]</f>
        <v>0</v>
      </c>
      <c r="G773" s="31"/>
      <c r="H773" s="31"/>
      <c r="I773" s="31" t="str">
        <f>IF(GLOBAL[[#This Row],[/MASUK]]="","",SUMIF(Table6[NB BM_C_QTY+F],GLOBAL[POINTER],Table6[C]))</f>
        <v/>
      </c>
      <c r="J773" s="102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>SUM(F773,L773)</f>
        <v>0</v>
      </c>
      <c r="N773" s="31"/>
      <c r="O773" s="31"/>
      <c r="P773" s="32">
        <f ca="1">SUM(INDIRECT(GLOBAL_VAR[TABLENAME]&amp;"[@a"&amp;$1:$1-1&amp;"]"),INDIRECT(GLOBAL_VAR[TABLENAME]&amp;"[@c"&amp;$1:$1-1&amp;"]"))</f>
        <v>0</v>
      </c>
      <c r="Q773" s="33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0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0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0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</row>
    <row r="774" spans="1:31">
      <c r="A774" s="31">
        <f ca="1">IF(GLOBAL[[#This Row],[TT]]&lt;1,"",ROW()-2)</f>
        <v>772</v>
      </c>
      <c r="B774" s="33" t="s">
        <v>2292</v>
      </c>
      <c r="C774" s="31">
        <v>7</v>
      </c>
      <c r="D774" s="31" t="s">
        <v>2108</v>
      </c>
      <c r="E774" s="31">
        <f ca="1">IF(GLOBAL[[#This Row],[b12]]="",GLOBAL[[#This Row],[a6]],GLOBAL[[#This Row],[b12]])</f>
        <v>7</v>
      </c>
      <c r="F774" s="32">
        <f>GLOBAL[[#This Row],[AWAL]]</f>
        <v>7</v>
      </c>
      <c r="G774" s="31"/>
      <c r="H774" s="31"/>
      <c r="I774" s="31" t="str">
        <f>IF(GLOBAL[[#This Row],[/MASUK]]="","",SUMIF(Table6[NB BM_C_QTY+F],GLOBAL[POINTER],Table6[C]))</f>
        <v/>
      </c>
      <c r="J774" s="102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>SUM(F774,L774)</f>
        <v>7</v>
      </c>
      <c r="N774" s="31"/>
      <c r="O774" s="31"/>
      <c r="P774" s="32">
        <f ca="1">SUM(INDIRECT(GLOBAL_VAR[TABLENAME]&amp;"[@a"&amp;$1:$1-1&amp;"]"),INDIRECT(GLOBAL_VAR[TABLENAME]&amp;"[@c"&amp;$1:$1-1&amp;"]"))</f>
        <v>7</v>
      </c>
      <c r="Q774" s="33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7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7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7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  <c r="AE774" s="29"/>
    </row>
    <row r="775" spans="1:31">
      <c r="A775" s="31">
        <f ca="1">IF(GLOBAL[[#This Row],[TT]]&lt;1,"",ROW()-2)</f>
        <v>773</v>
      </c>
      <c r="B775" s="33" t="s">
        <v>590</v>
      </c>
      <c r="C775" s="31">
        <v>2</v>
      </c>
      <c r="D775" s="31" t="s">
        <v>2701</v>
      </c>
      <c r="E775" s="31">
        <f ca="1">IF(GLOBAL[[#This Row],[b12]]="",GLOBAL[[#This Row],[a6]],GLOBAL[[#This Row],[b12]])</f>
        <v>2</v>
      </c>
      <c r="F775" s="32">
        <f>GLOBAL[[#This Row],[AWAL]]</f>
        <v>2</v>
      </c>
      <c r="G775" s="31"/>
      <c r="H775" s="31"/>
      <c r="I775" s="31" t="str">
        <f>IF(GLOBAL[[#This Row],[/MASUK]]="","",SUMIF(Table6[NB BM_C_QTY+F],GLOBAL[POINTER],Table6[C]))</f>
        <v/>
      </c>
      <c r="J775" s="102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>SUM(F775,L775)</f>
        <v>2</v>
      </c>
      <c r="N775" s="31"/>
      <c r="O775" s="31"/>
      <c r="P775" s="32">
        <f ca="1">SUM(INDIRECT(GLOBAL_VAR[TABLENAME]&amp;"[@a"&amp;$1:$1-1&amp;"]"),INDIRECT(GLOBAL_VAR[TABLENAME]&amp;"[@c"&amp;$1:$1-1&amp;"]"))</f>
        <v>2</v>
      </c>
      <c r="Q775" s="33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2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2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2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1">
      <c r="A776" s="31">
        <f ca="1">IF(GLOBAL[[#This Row],[TT]]&lt;1,"",ROW()-2)</f>
        <v>774</v>
      </c>
      <c r="B776" s="33" t="s">
        <v>591</v>
      </c>
      <c r="C776" s="31">
        <v>2</v>
      </c>
      <c r="D776" s="31" t="s">
        <v>103</v>
      </c>
      <c r="E776" s="31">
        <f ca="1">IF(GLOBAL[[#This Row],[b12]]="",GLOBAL[[#This Row],[a6]],GLOBAL[[#This Row],[b12]])</f>
        <v>2</v>
      </c>
      <c r="F776" s="32">
        <f>GLOBAL[[#This Row],[AWAL]]</f>
        <v>2</v>
      </c>
      <c r="G776" s="31"/>
      <c r="H776" s="31"/>
      <c r="I776" s="31" t="str">
        <f>IF(GLOBAL[[#This Row],[/MASUK]]="","",SUMIF(Table6[NB BM_C_QTY+F],GLOBAL[POINTER],Table6[C]))</f>
        <v/>
      </c>
      <c r="J776" s="102">
        <f>IF(GLOBAL[[#This Row],[//KELUAR]]="",0,-1*SUMIF(Table5[CONCAT],GLOBAL[POINTER],Table5[3]))</f>
        <v>0</v>
      </c>
      <c r="K776" s="31" t="str">
        <f>IF(GLOBAL[[#This Row],[b1]]="","",GLOBAL[[#This Row],[b1]]-GLOBAL[[#This Row],[a1]]-GLOBAL[[#This Row],[bkeluar1]])</f>
        <v/>
      </c>
      <c r="L776" s="31">
        <f>SUM(GLOBAL[[#This Row],[bmasuk1]:[c1]])</f>
        <v>0</v>
      </c>
      <c r="M776" s="32">
        <f>SUM(F776,L776)</f>
        <v>2</v>
      </c>
      <c r="N776" s="31"/>
      <c r="O776" s="31"/>
      <c r="P776" s="32">
        <f ca="1">SUM(INDIRECT(GLOBAL_VAR[TABLENAME]&amp;"[@a"&amp;$1:$1-1&amp;"]"),INDIRECT(GLOBAL_VAR[TABLENAME]&amp;"[@c"&amp;$1:$1-1&amp;"]"))</f>
        <v>2</v>
      </c>
      <c r="Q776" s="33"/>
      <c r="R776" s="33" t="str">
        <f>IF(GLOBAL[[#This Row],[b3]]="","",GLOBAL[[#This Row],[b3]]-GLOBAL[[#This Row],[a3]])</f>
        <v/>
      </c>
      <c r="S776" s="32">
        <f ca="1">SUM(INDIRECT(GLOBAL_VAR[TABLENAME]&amp;"[@a"&amp;$1:$1-1&amp;"]"),INDIRECT(GLOBAL_VAR[TABLENAME]&amp;"[@c"&amp;$1:$1-1&amp;"]"))</f>
        <v>2</v>
      </c>
      <c r="T776" s="33"/>
      <c r="U776" s="33" t="str">
        <f>IF(GLOBAL[[#This Row],[b4]]="","",GLOBAL[[#This Row],[b4]]-GLOBAL[[#This Row],[a4]])</f>
        <v/>
      </c>
      <c r="V776" s="32">
        <f ca="1">SUM(INDIRECT(GLOBAL_VAR[TABLENAME]&amp;"[@a"&amp;$1:$1-1&amp;"]"),INDIRECT(GLOBAL_VAR[TABLENAME]&amp;"[@c"&amp;$1:$1-1&amp;"]"))</f>
        <v>2</v>
      </c>
      <c r="W776" s="31"/>
      <c r="X776" s="31" t="str">
        <f>IF(GLOBAL[[#This Row],[b5]]="","",GLOBAL[[#This Row],[b5]]-GLOBAL[[#This Row],[a5]])</f>
        <v/>
      </c>
      <c r="Y776" s="32">
        <f ca="1">SUM(INDIRECT(GLOBAL_VAR[TABLENAME]&amp;"[@a"&amp;$1:$1-1&amp;"]"),INDIRECT(GLOBAL_VAR[TABLENAME]&amp;"[@c"&amp;$1:$1-1&amp;"]"))</f>
        <v>2</v>
      </c>
      <c r="AA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776" s="31" t="str">
        <f>_xlfn.IFNA(MATCH(GLOBAL[[#This Row],[POINTER]],Table6[NB BM_C_QTY+F],0),"")</f>
        <v/>
      </c>
      <c r="AC776" t="str">
        <f>_xlfn.IFNA(MATCH(GLOBAL[[#This Row],[POINTER]],Table5[CONCAT],0),"")</f>
        <v/>
      </c>
    </row>
    <row r="777" spans="1:31">
      <c r="A777" s="31">
        <f ca="1">IF(GLOBAL[[#This Row],[TT]]&lt;1,"",ROW()-2)</f>
        <v>775</v>
      </c>
      <c r="B777" s="33" t="s">
        <v>592</v>
      </c>
      <c r="C777" s="31">
        <v>4</v>
      </c>
      <c r="D777" s="31" t="s">
        <v>593</v>
      </c>
      <c r="E777" s="31">
        <f ca="1">IF(GLOBAL[[#This Row],[b12]]="",GLOBAL[[#This Row],[a6]],GLOBAL[[#This Row],[b12]])</f>
        <v>4</v>
      </c>
      <c r="F777" s="32">
        <f>GLOBAL[[#This Row],[AWAL]]</f>
        <v>4</v>
      </c>
      <c r="G777" s="31"/>
      <c r="H777" s="31"/>
      <c r="I777" s="31" t="str">
        <f>IF(GLOBAL[[#This Row],[/MASUK]]="","",SUMIF(Table6[NB BM_C_QTY+F],GLOBAL[POINTER],Table6[C]))</f>
        <v/>
      </c>
      <c r="J777" s="102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>SUM(F777,L777)</f>
        <v>4</v>
      </c>
      <c r="N777" s="31"/>
      <c r="O777" s="31"/>
      <c r="P777" s="32">
        <f ca="1">SUM(INDIRECT(GLOBAL_VAR[TABLENAME]&amp;"[@a"&amp;$1:$1-1&amp;"]"),INDIRECT(GLOBAL_VAR[TABLENAME]&amp;"[@c"&amp;$1:$1-1&amp;"]"))</f>
        <v>4</v>
      </c>
      <c r="Q777" s="33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4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4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4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1">
      <c r="A778" s="31">
        <f ca="1">IF(GLOBAL[[#This Row],[TT]]&lt;1,"",ROW()-2)</f>
        <v>776</v>
      </c>
      <c r="B778" s="33" t="s">
        <v>594</v>
      </c>
      <c r="C778" s="31">
        <v>3</v>
      </c>
      <c r="D778" s="31" t="s">
        <v>593</v>
      </c>
      <c r="E778" s="31">
        <f ca="1">IF(GLOBAL[[#This Row],[b12]]="",GLOBAL[[#This Row],[a6]],GLOBAL[[#This Row],[b12]])</f>
        <v>3</v>
      </c>
      <c r="F778" s="32">
        <f>GLOBAL[[#This Row],[AWAL]]</f>
        <v>3</v>
      </c>
      <c r="G778" s="31"/>
      <c r="H778" s="31"/>
      <c r="I778" s="31" t="str">
        <f>IF(GLOBAL[[#This Row],[/MASUK]]="","",SUMIF(Table6[NB BM_C_QTY+F],GLOBAL[POINTER],Table6[C]))</f>
        <v/>
      </c>
      <c r="J778" s="102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>SUM(F778,L778)</f>
        <v>3</v>
      </c>
      <c r="N778" s="31"/>
      <c r="O778" s="31"/>
      <c r="P778" s="32">
        <f ca="1">SUM(INDIRECT(GLOBAL_VAR[TABLENAME]&amp;"[@a"&amp;$1:$1-1&amp;"]"),INDIRECT(GLOBAL_VAR[TABLENAME]&amp;"[@c"&amp;$1:$1-1&amp;"]"))</f>
        <v>3</v>
      </c>
      <c r="Q778" s="33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3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3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3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</row>
    <row r="779" spans="1:31">
      <c r="A779" s="31">
        <f ca="1">IF(GLOBAL[[#This Row],[TT]]&lt;1,"",ROW()-2)</f>
        <v>777</v>
      </c>
      <c r="B779" s="33" t="s">
        <v>595</v>
      </c>
      <c r="C779" s="31">
        <v>2</v>
      </c>
      <c r="D779" s="31" t="s">
        <v>7</v>
      </c>
      <c r="E779" s="31">
        <f ca="1">IF(GLOBAL[[#This Row],[b12]]="",GLOBAL[[#This Row],[a6]],GLOBAL[[#This Row],[b12]])</f>
        <v>2</v>
      </c>
      <c r="F779" s="32">
        <f>GLOBAL[[#This Row],[AWAL]]</f>
        <v>2</v>
      </c>
      <c r="G779" s="31"/>
      <c r="H779" s="31"/>
      <c r="I779" s="31" t="str">
        <f>IF(GLOBAL[[#This Row],[/MASUK]]="","",SUMIF(Table6[NB BM_C_QTY+F],GLOBAL[POINTER],Table6[C]))</f>
        <v/>
      </c>
      <c r="J779" s="102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>SUM(F779,L779)</f>
        <v>2</v>
      </c>
      <c r="N779" s="31"/>
      <c r="O779" s="31"/>
      <c r="P779" s="32">
        <f ca="1">SUM(INDIRECT(GLOBAL_VAR[TABLENAME]&amp;"[@a"&amp;$1:$1-1&amp;"]"),INDIRECT(GLOBAL_VAR[TABLENAME]&amp;"[@c"&amp;$1:$1-1&amp;"]"))</f>
        <v>2</v>
      </c>
      <c r="Q779" s="33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2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2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2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1">
      <c r="A780" s="31">
        <f ca="1">IF(GLOBAL[[#This Row],[TT]]&lt;1,"",ROW()-2)</f>
        <v>778</v>
      </c>
      <c r="B780" s="33" t="s">
        <v>2658</v>
      </c>
      <c r="C780" s="31">
        <v>6</v>
      </c>
      <c r="D780" s="31" t="s">
        <v>2108</v>
      </c>
      <c r="E780" s="31">
        <f ca="1">IF(GLOBAL[[#This Row],[b12]]="",GLOBAL[[#This Row],[a6]],GLOBAL[[#This Row],[b12]])</f>
        <v>6</v>
      </c>
      <c r="F780" s="32">
        <f>GLOBAL[[#This Row],[AWAL]]</f>
        <v>6</v>
      </c>
      <c r="G780" s="31"/>
      <c r="H780" s="31"/>
      <c r="I780" s="31" t="str">
        <f>IF(GLOBAL[[#This Row],[/MASUK]]="","",SUMIF(Table6[NB BM_C_QTY+F],GLOBAL[POINTER],Table6[C]))</f>
        <v/>
      </c>
      <c r="J780" s="102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>SUM(F780,L780)</f>
        <v>6</v>
      </c>
      <c r="N780" s="31"/>
      <c r="O780" s="31"/>
      <c r="P780" s="32">
        <f ca="1">SUM(INDIRECT(GLOBAL_VAR[TABLENAME]&amp;"[@a"&amp;$1:$1-1&amp;"]"),INDIRECT(GLOBAL_VAR[TABLENAME]&amp;"[@c"&amp;$1:$1-1&amp;"]"))</f>
        <v>6</v>
      </c>
      <c r="Q780" s="33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6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6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6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1">
      <c r="A781" s="31">
        <f ca="1">IF(GLOBAL[[#This Row],[TT]]&lt;1,"",ROW()-2)</f>
        <v>779</v>
      </c>
      <c r="B781" s="33" t="s">
        <v>596</v>
      </c>
      <c r="C781" s="31">
        <v>2</v>
      </c>
      <c r="D781" s="31" t="s">
        <v>84</v>
      </c>
      <c r="E781" s="31">
        <f ca="1">IF(GLOBAL[[#This Row],[b12]]="",GLOBAL[[#This Row],[a6]],GLOBAL[[#This Row],[b12]])</f>
        <v>2</v>
      </c>
      <c r="F781" s="32">
        <f>GLOBAL[[#This Row],[AWAL]]</f>
        <v>2</v>
      </c>
      <c r="G781" s="31"/>
      <c r="H781" s="31"/>
      <c r="I781" s="31" t="str">
        <f>IF(GLOBAL[[#This Row],[/MASUK]]="","",SUMIF(Table6[NB BM_C_QTY+F],GLOBAL[POINTER],Table6[C]))</f>
        <v/>
      </c>
      <c r="J781" s="102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>SUM(F781,L781)</f>
        <v>2</v>
      </c>
      <c r="N781" s="31"/>
      <c r="O781" s="31"/>
      <c r="P781" s="32">
        <f ca="1">SUM(INDIRECT(GLOBAL_VAR[TABLENAME]&amp;"[@a"&amp;$1:$1-1&amp;"]"),INDIRECT(GLOBAL_VAR[TABLENAME]&amp;"[@c"&amp;$1:$1-1&amp;"]"))</f>
        <v>2</v>
      </c>
      <c r="Q781" s="33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2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2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2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</row>
    <row r="782" spans="1:31">
      <c r="A782" s="31">
        <f ca="1">IF(GLOBAL[[#This Row],[TT]]&lt;1,"",ROW()-2)</f>
        <v>780</v>
      </c>
      <c r="B782" s="33" t="s">
        <v>597</v>
      </c>
      <c r="C782" s="31">
        <v>8</v>
      </c>
      <c r="D782" s="31" t="s">
        <v>88</v>
      </c>
      <c r="E782" s="31">
        <f ca="1">IF(GLOBAL[[#This Row],[b12]]="",GLOBAL[[#This Row],[a6]],GLOBAL[[#This Row],[b12]])</f>
        <v>8</v>
      </c>
      <c r="F782" s="32">
        <f>GLOBAL[[#This Row],[AWAL]]</f>
        <v>8</v>
      </c>
      <c r="G782" s="31"/>
      <c r="H782" s="31"/>
      <c r="I782" s="31" t="str">
        <f>IF(GLOBAL[[#This Row],[/MASUK]]="","",SUMIF(Table6[NB BM_C_QTY+F],GLOBAL[POINTER],Table6[C]))</f>
        <v/>
      </c>
      <c r="J782" s="102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>SUM(F782,L782)</f>
        <v>8</v>
      </c>
      <c r="N782" s="31"/>
      <c r="O782" s="31"/>
      <c r="P782" s="32">
        <f ca="1">SUM(INDIRECT(GLOBAL_VAR[TABLENAME]&amp;"[@a"&amp;$1:$1-1&amp;"]"),INDIRECT(GLOBAL_VAR[TABLENAME]&amp;"[@c"&amp;$1:$1-1&amp;"]"))</f>
        <v>8</v>
      </c>
      <c r="Q782" s="33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8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8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8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1">
      <c r="A783" s="31" t="str">
        <f ca="1">IF(GLOBAL[[#This Row],[TT]]&lt;1,"",ROW()-2)</f>
        <v/>
      </c>
      <c r="B783" s="33" t="s">
        <v>2570</v>
      </c>
      <c r="C783" s="31">
        <v>0</v>
      </c>
      <c r="D783" s="31" t="s">
        <v>2108</v>
      </c>
      <c r="E783" s="31">
        <f ca="1">IF(GLOBAL[[#This Row],[b12]]="",GLOBAL[[#This Row],[a6]],GLOBAL[[#This Row],[b12]])</f>
        <v>0</v>
      </c>
      <c r="F783" s="32">
        <f>GLOBAL[[#This Row],[AWAL]]</f>
        <v>0</v>
      </c>
      <c r="G783" s="31"/>
      <c r="H783" s="31"/>
      <c r="I783" s="31" t="str">
        <f>IF(GLOBAL[[#This Row],[/MASUK]]="","",SUMIF(Table6[NB BM_C_QTY+F],GLOBAL[POINTER],Table6[C]))</f>
        <v/>
      </c>
      <c r="J783" s="102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>SUM(F783,L783)</f>
        <v>0</v>
      </c>
      <c r="N783" s="31"/>
      <c r="O783" s="31"/>
      <c r="P783" s="32">
        <f ca="1">SUM(INDIRECT(GLOBAL_VAR[TABLENAME]&amp;"[@a"&amp;$1:$1-1&amp;"]"),INDIRECT(GLOBAL_VAR[TABLENAME]&amp;"[@c"&amp;$1:$1-1&amp;"]"))</f>
        <v>0</v>
      </c>
      <c r="Q783" s="33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0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0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0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</row>
    <row r="784" spans="1:31">
      <c r="A784" s="31">
        <f ca="1">IF(GLOBAL[[#This Row],[TT]]&lt;1,"",ROW()-2)</f>
        <v>782</v>
      </c>
      <c r="B784" s="33" t="s">
        <v>598</v>
      </c>
      <c r="C784" s="31">
        <v>3</v>
      </c>
      <c r="D784" s="31" t="s">
        <v>168</v>
      </c>
      <c r="E784" s="31">
        <f ca="1">IF(GLOBAL[[#This Row],[b12]]="",GLOBAL[[#This Row],[a6]],GLOBAL[[#This Row],[b12]])</f>
        <v>3</v>
      </c>
      <c r="F784" s="32">
        <f>GLOBAL[[#This Row],[AWAL]]</f>
        <v>3</v>
      </c>
      <c r="G784" s="31"/>
      <c r="H784" s="31"/>
      <c r="I784" s="31" t="str">
        <f>IF(GLOBAL[[#This Row],[/MASUK]]="","",SUMIF(Table6[NB BM_C_QTY+F],GLOBAL[POINTER],Table6[C]))</f>
        <v/>
      </c>
      <c r="J784" s="102">
        <f>IF(GLOBAL[[#This Row],[//KELUAR]]="",0,-1*SUMIF(Table5[CONCAT],GLOBAL[POINTER],Table5[3]))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>SUM(F784,L784)</f>
        <v>3</v>
      </c>
      <c r="N784" s="31"/>
      <c r="O784" s="31"/>
      <c r="P784" s="32">
        <f ca="1">SUM(INDIRECT(GLOBAL_VAR[TABLENAME]&amp;"[@a"&amp;$1:$1-1&amp;"]"),INDIRECT(GLOBAL_VAR[TABLENAME]&amp;"[@c"&amp;$1:$1-1&amp;"]"))</f>
        <v>3</v>
      </c>
      <c r="Q784" s="33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3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3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3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784" s="31" t="str">
        <f>_xlfn.IFNA(MATCH(GLOBAL[[#This Row],[POINTER]],Table6[NB BM_C_QTY+F],0),"")</f>
        <v/>
      </c>
      <c r="AC784" t="str">
        <f>_xlfn.IFNA(MATCH(GLOBAL[[#This Row],[POINTER]],Table5[CONCAT],0),"")</f>
        <v/>
      </c>
    </row>
    <row r="785" spans="1:30">
      <c r="A785" s="31">
        <f ca="1">IF(GLOBAL[[#This Row],[TT]]&lt;1,"",ROW()-2)</f>
        <v>783</v>
      </c>
      <c r="B785" s="33" t="s">
        <v>599</v>
      </c>
      <c r="C785" s="31">
        <v>6</v>
      </c>
      <c r="D785" s="31" t="s">
        <v>40</v>
      </c>
      <c r="E785" s="31">
        <f ca="1">IF(GLOBAL[[#This Row],[b12]]="",GLOBAL[[#This Row],[a6]],GLOBAL[[#This Row],[b12]])</f>
        <v>6</v>
      </c>
      <c r="F785" s="32">
        <f>GLOBAL[[#This Row],[AWAL]]</f>
        <v>6</v>
      </c>
      <c r="G785" s="31"/>
      <c r="H785" s="31"/>
      <c r="I785" s="31" t="str">
        <f>IF(GLOBAL[[#This Row],[/MASUK]]="","",SUMIF(Table6[NB BM_C_QTY+F],GLOBAL[POINTER],Table6[C]))</f>
        <v/>
      </c>
      <c r="J785" s="102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>SUM(F785,L785)</f>
        <v>6</v>
      </c>
      <c r="N785" s="31"/>
      <c r="O785" s="31"/>
      <c r="P785" s="32">
        <f ca="1">SUM(INDIRECT(GLOBAL_VAR[TABLENAME]&amp;"[@a"&amp;$1:$1-1&amp;"]"),INDIRECT(GLOBAL_VAR[TABLENAME]&amp;"[@c"&amp;$1:$1-1&amp;"]"))</f>
        <v>6</v>
      </c>
      <c r="Q785" s="33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6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6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6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30">
      <c r="A786" s="39">
        <f ca="1">IF(GLOBAL[[#This Row],[TT]]&lt;1,"",ROW()-2)</f>
        <v>784</v>
      </c>
      <c r="B786" s="33" t="s">
        <v>5603</v>
      </c>
      <c r="C786" s="31"/>
      <c r="D786" s="31" t="s">
        <v>2108</v>
      </c>
      <c r="E786" s="39">
        <f ca="1">IF(GLOBAL[[#This Row],[b12]]="",GLOBAL[[#This Row],[a6]],GLOBAL[[#This Row],[b12]])</f>
        <v>9</v>
      </c>
      <c r="F786" s="40">
        <f>GLOBAL[[#This Row],[AWAL]]</f>
        <v>0</v>
      </c>
      <c r="G786" s="31">
        <v>9</v>
      </c>
      <c r="H786" s="31"/>
      <c r="I786" s="39" t="str">
        <f>IF(GLOBAL[[#This Row],[/MASUK]]="","",SUMIF(Table6[NB BM_C_QTY+F],GLOBAL[POINTER],Table6[C]))</f>
        <v/>
      </c>
      <c r="J786" s="102">
        <f>IF(GLOBAL[[#This Row],[//KELUAR]]="",0,-1*SUMIF(Table5[CONCAT],GLOBAL[POINTER],Table5[3]))</f>
        <v>0</v>
      </c>
      <c r="K786" s="39">
        <f>IF(GLOBAL[[#This Row],[b1]]="","",GLOBAL[[#This Row],[b1]]-GLOBAL[[#This Row],[a1]]-GLOBAL[[#This Row],[bkeluar1]])</f>
        <v>9</v>
      </c>
      <c r="L786" s="39">
        <f>SUM(GLOBAL[[#This Row],[bmasuk1]:[c1]])</f>
        <v>9</v>
      </c>
      <c r="M786" s="40">
        <f>SUM(F786,L786)</f>
        <v>9</v>
      </c>
      <c r="N786" s="31"/>
      <c r="O786" s="39"/>
      <c r="P786" s="40">
        <f ca="1">SUM(INDIRECT(GLOBAL_VAR[TABLENAME]&amp;"[@a"&amp;$1:$1-1&amp;"]"),INDIRECT(GLOBAL_VAR[TABLENAME]&amp;"[@c"&amp;$1:$1-1&amp;"]"))</f>
        <v>9</v>
      </c>
      <c r="Q786" s="33"/>
      <c r="R786" s="41" t="str">
        <f>IF(GLOBAL[[#This Row],[b3]]="","",GLOBAL[[#This Row],[b3]]-GLOBAL[[#This Row],[a3]])</f>
        <v/>
      </c>
      <c r="S786" s="40">
        <f ca="1">SUM(INDIRECT(GLOBAL_VAR[TABLENAME]&amp;"[@a"&amp;$1:$1-1&amp;"]"),INDIRECT(GLOBAL_VAR[TABLENAME]&amp;"[@c"&amp;$1:$1-1&amp;"]"))</f>
        <v>9</v>
      </c>
      <c r="T786" s="33"/>
      <c r="U786" s="41" t="str">
        <f>IF(GLOBAL[[#This Row],[b4]]="","",GLOBAL[[#This Row],[b4]]-GLOBAL[[#This Row],[a4]])</f>
        <v/>
      </c>
      <c r="V786" s="40">
        <f ca="1">SUM(INDIRECT(GLOBAL_VAR[TABLENAME]&amp;"[@a"&amp;$1:$1-1&amp;"]"),INDIRECT(GLOBAL_VAR[TABLENAME]&amp;"[@c"&amp;$1:$1-1&amp;"]"))</f>
        <v>9</v>
      </c>
      <c r="W786" s="31"/>
      <c r="X786" s="39" t="str">
        <f>IF(GLOBAL[[#This Row],[b5]]="","",GLOBAL[[#This Row],[b5]]-GLOBAL[[#This Row],[a5]])</f>
        <v/>
      </c>
      <c r="Y786" s="40">
        <f ca="1">SUM(INDIRECT(GLOBAL_VAR[TABLENAME]&amp;"[@a"&amp;$1:$1-1&amp;"]"),INDIRECT(GLOBAL_VAR[TABLENAME]&amp;"[@c"&amp;$1:$1-1&amp;"]"))</f>
        <v>9</v>
      </c>
      <c r="Z786" s="29"/>
      <c r="AA78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786" s="39" t="str">
        <f>_xlfn.IFNA(MATCH(GLOBAL[[#This Row],[POINTER]],Table6[NB BM_C_QTY+F],0),"")</f>
        <v/>
      </c>
      <c r="AC786" s="72" t="str">
        <f>_xlfn.IFNA(MATCH(GLOBAL[[#This Row],[POINTER]],Table5[CONCAT],0),"")</f>
        <v/>
      </c>
      <c r="AD786" s="29"/>
    </row>
    <row r="787" spans="1:30">
      <c r="A787" s="31">
        <f ca="1">IF(GLOBAL[[#This Row],[TT]]&lt;1,"",ROW()-2)</f>
        <v>785</v>
      </c>
      <c r="B787" s="33" t="s">
        <v>4067</v>
      </c>
      <c r="C787" s="31">
        <v>0</v>
      </c>
      <c r="D787" s="31" t="s">
        <v>2108</v>
      </c>
      <c r="E787" s="31">
        <f ca="1">IF(GLOBAL[[#This Row],[b12]]="",GLOBAL[[#This Row],[a6]],GLOBAL[[#This Row],[b12]])</f>
        <v>4</v>
      </c>
      <c r="F787" s="32">
        <f>GLOBAL[[#This Row],[AWAL]]</f>
        <v>0</v>
      </c>
      <c r="G787" s="31">
        <v>4</v>
      </c>
      <c r="H787" s="31"/>
      <c r="I787" s="31" t="str">
        <f>IF(GLOBAL[[#This Row],[/MASUK]]="","",SUMIF(Table6[NB BM_C_QTY+F],GLOBAL[POINTER],Table6[C]))</f>
        <v/>
      </c>
      <c r="J787" s="102">
        <f>IF(GLOBAL[[#This Row],[//KELUAR]]="",0,-1*SUMIF(Table5[CONCAT],GLOBAL[POINTER],Table5[3]))</f>
        <v>0</v>
      </c>
      <c r="K787" s="31">
        <f>IF(GLOBAL[[#This Row],[b1]]="","",GLOBAL[[#This Row],[b1]]-GLOBAL[[#This Row],[a1]]-GLOBAL[[#This Row],[bkeluar1]])</f>
        <v>4</v>
      </c>
      <c r="L787" s="31">
        <f>SUM(GLOBAL[[#This Row],[bmasuk1]:[c1]])</f>
        <v>4</v>
      </c>
      <c r="M787" s="32">
        <f>SUM(F787,L787)</f>
        <v>4</v>
      </c>
      <c r="N787" s="31"/>
      <c r="O787" s="31"/>
      <c r="P787" s="32">
        <f ca="1">SUM(INDIRECT(GLOBAL_VAR[TABLENAME]&amp;"[@a"&amp;$1:$1-1&amp;"]"),INDIRECT(GLOBAL_VAR[TABLENAME]&amp;"[@c"&amp;$1:$1-1&amp;"]"))</f>
        <v>4</v>
      </c>
      <c r="Q787" s="33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4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4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4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30">
      <c r="A788" s="31" t="str">
        <f ca="1">IF(GLOBAL[[#This Row],[TT]]&lt;1,"",ROW()-2)</f>
        <v/>
      </c>
      <c r="B788" s="33" t="s">
        <v>2340</v>
      </c>
      <c r="C788" s="31">
        <v>0</v>
      </c>
      <c r="D788" s="31" t="s">
        <v>2108</v>
      </c>
      <c r="E788" s="31">
        <f ca="1">IF(GLOBAL[[#This Row],[b12]]="",GLOBAL[[#This Row],[a6]],GLOBAL[[#This Row],[b12]])</f>
        <v>0</v>
      </c>
      <c r="F788" s="32">
        <f>GLOBAL[[#This Row],[AWAL]]</f>
        <v>0</v>
      </c>
      <c r="G788" s="31"/>
      <c r="H788" s="31"/>
      <c r="I788" s="31" t="str">
        <f>IF(GLOBAL[[#This Row],[/MASUK]]="","",SUMIF(Table6[NB BM_C_QTY+F],GLOBAL[POINTER],Table6[C]))</f>
        <v/>
      </c>
      <c r="J788" s="102">
        <f>IF(GLOBAL[[#This Row],[//KELUAR]]="",0,-1*SUMIF(Table5[CONCAT],GLOBAL[POINTER],Table5[3]))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>SUM(F788,L788)</f>
        <v>0</v>
      </c>
      <c r="N788" s="31"/>
      <c r="O788" s="31"/>
      <c r="P788" s="32">
        <f ca="1">SUM(INDIRECT(GLOBAL_VAR[TABLENAME]&amp;"[@a"&amp;$1:$1-1&amp;"]"),INDIRECT(GLOBAL_VAR[TABLENAME]&amp;"[@c"&amp;$1:$1-1&amp;"]"))</f>
        <v>0</v>
      </c>
      <c r="Q788" s="33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0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0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0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788" s="31" t="str">
        <f>_xlfn.IFNA(MATCH(GLOBAL[[#This Row],[POINTER]],Table6[NB BM_C_QTY+F],0),"")</f>
        <v/>
      </c>
      <c r="AC788" t="str">
        <f>_xlfn.IFNA(MATCH(GLOBAL[[#This Row],[POINTER]],Table5[CONCAT],0),"")</f>
        <v/>
      </c>
    </row>
    <row r="789" spans="1:30">
      <c r="A789" s="31" t="str">
        <f ca="1">IF(GLOBAL[[#This Row],[TT]]&lt;1,"",ROW()-2)</f>
        <v/>
      </c>
      <c r="B789" s="33" t="s">
        <v>2436</v>
      </c>
      <c r="C789" s="31">
        <v>0</v>
      </c>
      <c r="D789" s="31" t="s">
        <v>2108</v>
      </c>
      <c r="E789" s="31">
        <f ca="1">IF(GLOBAL[[#This Row],[b12]]="",GLOBAL[[#This Row],[a6]],GLOBAL[[#This Row],[b12]])</f>
        <v>0</v>
      </c>
      <c r="F789" s="32">
        <f>GLOBAL[[#This Row],[AWAL]]</f>
        <v>0</v>
      </c>
      <c r="G789" s="31"/>
      <c r="H789" s="31"/>
      <c r="I789" s="31" t="str">
        <f>IF(GLOBAL[[#This Row],[/MASUK]]="","",SUMIF(Table6[NB BM_C_QTY+F],GLOBAL[POINTER],Table6[C]))</f>
        <v/>
      </c>
      <c r="J789" s="102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>SUM(F789,L789)</f>
        <v>0</v>
      </c>
      <c r="N789" s="31"/>
      <c r="O789" s="31"/>
      <c r="P789" s="32">
        <f ca="1">SUM(INDIRECT(GLOBAL_VAR[TABLENAME]&amp;"[@a"&amp;$1:$1-1&amp;"]"),INDIRECT(GLOBAL_VAR[TABLENAME]&amp;"[@c"&amp;$1:$1-1&amp;"]"))</f>
        <v>0</v>
      </c>
      <c r="Q789" s="33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0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0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0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30">
      <c r="A790" s="31" t="str">
        <f ca="1">IF(GLOBAL[[#This Row],[TT]]&lt;1,"",ROW()-2)</f>
        <v/>
      </c>
      <c r="B790" s="33" t="s">
        <v>2330</v>
      </c>
      <c r="C790" s="31">
        <v>0</v>
      </c>
      <c r="D790" s="31" t="s">
        <v>2108</v>
      </c>
      <c r="E790" s="31">
        <f ca="1">IF(GLOBAL[[#This Row],[b12]]="",GLOBAL[[#This Row],[a6]],GLOBAL[[#This Row],[b12]])</f>
        <v>0</v>
      </c>
      <c r="F790" s="32">
        <f>GLOBAL[[#This Row],[AWAL]]</f>
        <v>0</v>
      </c>
      <c r="G790" s="31"/>
      <c r="H790" s="31"/>
      <c r="I790" s="31" t="str">
        <f>IF(GLOBAL[[#This Row],[/MASUK]]="","",SUMIF(Table6[NB BM_C_QTY+F],GLOBAL[POINTER],Table6[C]))</f>
        <v/>
      </c>
      <c r="J790" s="102">
        <f>IF(GLOBAL[[#This Row],[//KELUAR]]="",0,-1*SUMIF(Table5[CONCAT],GLOBAL[POINTER],Table5[3]))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>SUM(F790,L790)</f>
        <v>0</v>
      </c>
      <c r="N790" s="31"/>
      <c r="O790" s="31"/>
      <c r="P790" s="32">
        <f ca="1">SUM(INDIRECT(GLOBAL_VAR[TABLENAME]&amp;"[@a"&amp;$1:$1-1&amp;"]"),INDIRECT(GLOBAL_VAR[TABLENAME]&amp;"[@c"&amp;$1:$1-1&amp;"]"))</f>
        <v>0</v>
      </c>
      <c r="Q790" s="33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0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0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0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790" s="31" t="str">
        <f>_xlfn.IFNA(MATCH(GLOBAL[[#This Row],[POINTER]],Table6[NB BM_C_QTY+F],0),"")</f>
        <v/>
      </c>
      <c r="AC790" t="str">
        <f>_xlfn.IFNA(MATCH(GLOBAL[[#This Row],[POINTER]],Table5[CONCAT],0),"")</f>
        <v/>
      </c>
    </row>
    <row r="791" spans="1:30">
      <c r="A791" s="31" t="str">
        <f ca="1">IF(GLOBAL[[#This Row],[TT]]&lt;1,"",ROW()-2)</f>
        <v/>
      </c>
      <c r="B791" s="33" t="s">
        <v>2742</v>
      </c>
      <c r="C791" s="31">
        <v>0</v>
      </c>
      <c r="D791" s="31" t="s">
        <v>2108</v>
      </c>
      <c r="E791" s="31">
        <f ca="1">IF(GLOBAL[[#This Row],[b12]]="",GLOBAL[[#This Row],[a6]],GLOBAL[[#This Row],[b12]])</f>
        <v>0</v>
      </c>
      <c r="F791" s="32">
        <f>GLOBAL[[#This Row],[AWAL]]</f>
        <v>0</v>
      </c>
      <c r="G791" s="31"/>
      <c r="H791" s="31"/>
      <c r="I791" s="31" t="str">
        <f>IF(GLOBAL[[#This Row],[/MASUK]]="","",SUMIF(Table6[NB BM_C_QTY+F],GLOBAL[POINTER],Table6[C]))</f>
        <v/>
      </c>
      <c r="J791" s="102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>SUM(F791,L791)</f>
        <v>0</v>
      </c>
      <c r="N791" s="31"/>
      <c r="O791" s="31"/>
      <c r="P791" s="32">
        <f ca="1">SUM(INDIRECT(GLOBAL_VAR[TABLENAME]&amp;"[@a"&amp;$1:$1-1&amp;"]"),INDIRECT(GLOBAL_VAR[TABLENAME]&amp;"[@c"&amp;$1:$1-1&amp;"]"))</f>
        <v>0</v>
      </c>
      <c r="Q791" s="33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0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0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0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30">
      <c r="A792" s="31">
        <f ca="1">IF(GLOBAL[[#This Row],[TT]]&lt;1,"",ROW()-2)</f>
        <v>790</v>
      </c>
      <c r="B792" s="33" t="s">
        <v>4231</v>
      </c>
      <c r="C792" s="31">
        <v>0</v>
      </c>
      <c r="D792" s="31" t="s">
        <v>2108</v>
      </c>
      <c r="E792" s="31">
        <f ca="1">IF(GLOBAL[[#This Row],[b12]]="",GLOBAL[[#This Row],[a6]],GLOBAL[[#This Row],[b12]])</f>
        <v>1</v>
      </c>
      <c r="F792" s="32">
        <f>GLOBAL[[#This Row],[AWAL]]</f>
        <v>0</v>
      </c>
      <c r="G792" s="31">
        <v>1</v>
      </c>
      <c r="H792" s="31"/>
      <c r="I792" s="31" t="str">
        <f>IF(GLOBAL[[#This Row],[/MASUK]]="","",SUMIF(Table6[NB BM_C_QTY+F],GLOBAL[POINTER],Table6[C]))</f>
        <v/>
      </c>
      <c r="J792" s="102">
        <f>IF(GLOBAL[[#This Row],[//KELUAR]]="",0,-1*SUMIF(Table5[CONCAT],GLOBAL[POINTER],Table5[3]))</f>
        <v>0</v>
      </c>
      <c r="K792" s="31">
        <f>IF(GLOBAL[[#This Row],[b1]]="","",GLOBAL[[#This Row],[b1]]-GLOBAL[[#This Row],[a1]]-GLOBAL[[#This Row],[bkeluar1]])</f>
        <v>1</v>
      </c>
      <c r="L792" s="31">
        <f>SUM(GLOBAL[[#This Row],[bmasuk1]:[c1]])</f>
        <v>1</v>
      </c>
      <c r="M792" s="32">
        <f>SUM(F792,L792)</f>
        <v>1</v>
      </c>
      <c r="N792" s="31"/>
      <c r="O792" s="31"/>
      <c r="P792" s="32">
        <f ca="1">SUM(INDIRECT(GLOBAL_VAR[TABLENAME]&amp;"[@a"&amp;$1:$1-1&amp;"]"),INDIRECT(GLOBAL_VAR[TABLENAME]&amp;"[@c"&amp;$1:$1-1&amp;"]"))</f>
        <v>1</v>
      </c>
      <c r="Q792" s="33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1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1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1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bptf1191144lsnuntana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30">
      <c r="A793" s="31">
        <f ca="1">IF(GLOBAL[[#This Row],[TT]]&lt;1,"",ROW()-2)</f>
        <v>791</v>
      </c>
      <c r="B793" s="33" t="s">
        <v>3434</v>
      </c>
      <c r="C793" s="31">
        <v>7</v>
      </c>
      <c r="D793" s="31" t="s">
        <v>2010</v>
      </c>
      <c r="E793" s="31">
        <f ca="1">IF(GLOBAL[[#This Row],[b12]]="",GLOBAL[[#This Row],[a6]],GLOBAL[[#This Row],[b12]])</f>
        <v>6</v>
      </c>
      <c r="F793" s="32">
        <f>GLOBAL[[#This Row],[AWAL]]</f>
        <v>7</v>
      </c>
      <c r="G793" s="31"/>
      <c r="H793" s="31"/>
      <c r="I793" s="31" t="str">
        <f>IF(GLOBAL[[#This Row],[/MASUK]]="","",SUMIF(Table6[NB BM_C_QTY+F],GLOBAL[POINTER],Table6[C]))</f>
        <v/>
      </c>
      <c r="J793" s="102">
        <f>IF(GLOBAL[[#This Row],[//KELUAR]]="",0,-1*SUMIF(Table5[CONCAT],GLOBAL[POINTER],Table5[3]))</f>
        <v>-1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-1</v>
      </c>
      <c r="M793" s="32">
        <f>SUM(F793,L793)</f>
        <v>6</v>
      </c>
      <c r="N793" s="31"/>
      <c r="O793" s="31"/>
      <c r="P793" s="32">
        <f ca="1">SUM(INDIRECT(GLOBAL_VAR[TABLENAME]&amp;"[@a"&amp;$1:$1-1&amp;"]"),INDIRECT(GLOBAL_VAR[TABLENAME]&amp;"[@c"&amp;$1:$1-1&amp;"]"))</f>
        <v>6</v>
      </c>
      <c r="Q793" s="33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6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6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6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793" s="31" t="str">
        <f>_xlfn.IFNA(MATCH(GLOBAL[[#This Row],[POINTER]],Table6[NB BM_C_QTY+F],0),"")</f>
        <v/>
      </c>
      <c r="AC793">
        <f>_xlfn.IFNA(MATCH(GLOBAL[[#This Row],[POINTER]],Table5[CONCAT],0),"")</f>
        <v>53</v>
      </c>
    </row>
    <row r="794" spans="1:30">
      <c r="A794" s="31">
        <f ca="1">IF(GLOBAL[[#This Row],[TT]]&lt;1,"",ROW()-2)</f>
        <v>792</v>
      </c>
      <c r="B794" s="33" t="s">
        <v>600</v>
      </c>
      <c r="C794" s="31">
        <v>16</v>
      </c>
      <c r="D794" s="31" t="s">
        <v>7</v>
      </c>
      <c r="E794" s="31">
        <f ca="1">IF(GLOBAL[[#This Row],[b12]]="",GLOBAL[[#This Row],[a6]],GLOBAL[[#This Row],[b12]])</f>
        <v>16</v>
      </c>
      <c r="F794" s="32">
        <f>GLOBAL[[#This Row],[AWAL]]</f>
        <v>16</v>
      </c>
      <c r="G794" s="31"/>
      <c r="H794" s="31"/>
      <c r="I794" s="31" t="str">
        <f>IF(GLOBAL[[#This Row],[/MASUK]]="","",SUMIF(Table6[NB BM_C_QTY+F],GLOBAL[POINTER],Table6[C]))</f>
        <v/>
      </c>
      <c r="J794" s="102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>SUM(F794,L794)</f>
        <v>16</v>
      </c>
      <c r="N794" s="31"/>
      <c r="O794" s="31"/>
      <c r="P794" s="32">
        <f ca="1">SUM(INDIRECT(GLOBAL_VAR[TABLENAME]&amp;"[@a"&amp;$1:$1-1&amp;"]"),INDIRECT(GLOBAL_VAR[TABLENAME]&amp;"[@c"&amp;$1:$1-1&amp;"]"))</f>
        <v>16</v>
      </c>
      <c r="Q794" s="33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16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16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16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30">
      <c r="A795" s="31">
        <f ca="1">IF(GLOBAL[[#This Row],[TT]]&lt;1,"",ROW()-2)</f>
        <v>793</v>
      </c>
      <c r="B795" s="33" t="s">
        <v>2123</v>
      </c>
      <c r="C795" s="31">
        <v>3</v>
      </c>
      <c r="D795" s="31" t="s">
        <v>2108</v>
      </c>
      <c r="E795" s="31">
        <f ca="1">IF(GLOBAL[[#This Row],[b12]]="",GLOBAL[[#This Row],[a6]],GLOBAL[[#This Row],[b12]])</f>
        <v>3</v>
      </c>
      <c r="F795" s="32">
        <f>GLOBAL[[#This Row],[AWAL]]</f>
        <v>3</v>
      </c>
      <c r="G795" s="31"/>
      <c r="H795" s="31"/>
      <c r="I795" s="31" t="str">
        <f>IF(GLOBAL[[#This Row],[/MASUK]]="","",SUMIF(Table6[NB BM_C_QTY+F],GLOBAL[POINTER],Table6[C]))</f>
        <v/>
      </c>
      <c r="J795" s="102">
        <f>IF(GLOBAL[[#This Row],[//KELUAR]]="",0,-1*SUMIF(Table5[CONCAT],GLOBAL[POINTER],Table5[3]))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>SUM(F795,L795)</f>
        <v>3</v>
      </c>
      <c r="N795" s="31"/>
      <c r="O795" s="31"/>
      <c r="P795" s="32">
        <f ca="1">SUM(INDIRECT(GLOBAL_VAR[TABLENAME]&amp;"[@a"&amp;$1:$1-1&amp;"]"),INDIRECT(GLOBAL_VAR[TABLENAME]&amp;"[@c"&amp;$1:$1-1&amp;"]"))</f>
        <v>3</v>
      </c>
      <c r="Q795" s="33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3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3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3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30">
      <c r="A796" s="31">
        <f ca="1">IF(GLOBAL[[#This Row],[TT]]&lt;1,"",ROW()-2)</f>
        <v>794</v>
      </c>
      <c r="B796" s="33" t="s">
        <v>601</v>
      </c>
      <c r="C796" s="31">
        <v>77</v>
      </c>
      <c r="D796" s="31" t="s">
        <v>47</v>
      </c>
      <c r="E796" s="31">
        <f ca="1">IF(GLOBAL[[#This Row],[b12]]="",GLOBAL[[#This Row],[a6]],GLOBAL[[#This Row],[b12]])</f>
        <v>77</v>
      </c>
      <c r="F796" s="32">
        <f>GLOBAL[[#This Row],[AWAL]]</f>
        <v>77</v>
      </c>
      <c r="G796" s="31"/>
      <c r="H796" s="31"/>
      <c r="I796" s="31" t="str">
        <f>IF(GLOBAL[[#This Row],[/MASUK]]="","",SUMIF(Table6[NB BM_C_QTY+F],GLOBAL[POINTER],Table6[C]))</f>
        <v/>
      </c>
      <c r="J796" s="102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>SUM(F796,L796)</f>
        <v>77</v>
      </c>
      <c r="N796" s="31"/>
      <c r="O796" s="31"/>
      <c r="P796" s="32">
        <f ca="1">SUM(INDIRECT(GLOBAL_VAR[TABLENAME]&amp;"[@a"&amp;$1:$1-1&amp;"]"),INDIRECT(GLOBAL_VAR[TABLENAME]&amp;"[@c"&amp;$1:$1-1&amp;"]"))</f>
        <v>77</v>
      </c>
      <c r="Q796" s="33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77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77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77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30">
      <c r="A797" s="31">
        <f ca="1">IF(GLOBAL[[#This Row],[TT]]&lt;1,"",ROW()-2)</f>
        <v>795</v>
      </c>
      <c r="B797" s="33" t="s">
        <v>602</v>
      </c>
      <c r="C797" s="31">
        <v>5</v>
      </c>
      <c r="D797" s="31" t="s">
        <v>472</v>
      </c>
      <c r="E797" s="31">
        <f ca="1">IF(GLOBAL[[#This Row],[b12]]="",GLOBAL[[#This Row],[a6]],GLOBAL[[#This Row],[b12]])</f>
        <v>5</v>
      </c>
      <c r="F797" s="32">
        <f>GLOBAL[[#This Row],[AWAL]]</f>
        <v>5</v>
      </c>
      <c r="G797" s="31"/>
      <c r="H797" s="31"/>
      <c r="I797" s="31" t="str">
        <f>IF(GLOBAL[[#This Row],[/MASUK]]="","",SUMIF(Table6[NB BM_C_QTY+F],GLOBAL[POINTER],Table6[C]))</f>
        <v/>
      </c>
      <c r="J797" s="102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>SUM(F797,L797)</f>
        <v>5</v>
      </c>
      <c r="N797" s="31"/>
      <c r="O797" s="31"/>
      <c r="P797" s="32">
        <f ca="1">SUM(INDIRECT(GLOBAL_VAR[TABLENAME]&amp;"[@a"&amp;$1:$1-1&amp;"]"),INDIRECT(GLOBAL_VAR[TABLENAME]&amp;"[@c"&amp;$1:$1-1&amp;"]"))</f>
        <v>5</v>
      </c>
      <c r="Q797" s="33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5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5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5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30">
      <c r="A798" s="31" t="str">
        <f ca="1">IF(GLOBAL[[#This Row],[TT]]&lt;1,"",ROW()-2)</f>
        <v/>
      </c>
      <c r="B798" s="33" t="s">
        <v>603</v>
      </c>
      <c r="C798" s="31">
        <v>0</v>
      </c>
      <c r="D798" s="31" t="s">
        <v>472</v>
      </c>
      <c r="E798" s="31">
        <f ca="1">IF(GLOBAL[[#This Row],[b12]]="",GLOBAL[[#This Row],[a6]],GLOBAL[[#This Row],[b12]])</f>
        <v>0</v>
      </c>
      <c r="F798" s="32">
        <f>GLOBAL[[#This Row],[AWAL]]</f>
        <v>0</v>
      </c>
      <c r="G798" s="31"/>
      <c r="H798" s="31"/>
      <c r="I798" s="31" t="str">
        <f>IF(GLOBAL[[#This Row],[/MASUK]]="","",SUMIF(Table6[NB BM_C_QTY+F],GLOBAL[POINTER],Table6[C]))</f>
        <v/>
      </c>
      <c r="J798" s="102">
        <f>IF(GLOBAL[[#This Row],[//KELUAR]]="",0,-1*SUMIF(Table5[CONCAT],GLOBAL[POINTER],Table5[3]))</f>
        <v>0</v>
      </c>
      <c r="K798" s="31" t="str">
        <f>IF(GLOBAL[[#This Row],[b1]]="","",GLOBAL[[#This Row],[b1]]-GLOBAL[[#This Row],[a1]]-GLOBAL[[#This Row],[bkeluar1]])</f>
        <v/>
      </c>
      <c r="L798" s="31">
        <f>SUM(GLOBAL[[#This Row],[bmasuk1]:[c1]])</f>
        <v>0</v>
      </c>
      <c r="M798" s="32">
        <f>SUM(F798,L798)</f>
        <v>0</v>
      </c>
      <c r="N798" s="31"/>
      <c r="O798" s="31"/>
      <c r="P798" s="32">
        <f ca="1">SUM(INDIRECT(GLOBAL_VAR[TABLENAME]&amp;"[@a"&amp;$1:$1-1&amp;"]"),INDIRECT(GLOBAL_VAR[TABLENAME]&amp;"[@c"&amp;$1:$1-1&amp;"]"))</f>
        <v>0</v>
      </c>
      <c r="Q798" s="33"/>
      <c r="R798" s="33" t="str">
        <f>IF(GLOBAL[[#This Row],[b3]]="","",GLOBAL[[#This Row],[b3]]-GLOBAL[[#This Row],[a3]])</f>
        <v/>
      </c>
      <c r="S798" s="32">
        <f ca="1">SUM(INDIRECT(GLOBAL_VAR[TABLENAME]&amp;"[@a"&amp;$1:$1-1&amp;"]"),INDIRECT(GLOBAL_VAR[TABLENAME]&amp;"[@c"&amp;$1:$1-1&amp;"]"))</f>
        <v>0</v>
      </c>
      <c r="T798" s="33"/>
      <c r="U798" s="33" t="str">
        <f>IF(GLOBAL[[#This Row],[b4]]="","",GLOBAL[[#This Row],[b4]]-GLOBAL[[#This Row],[a4]])</f>
        <v/>
      </c>
      <c r="V798" s="32">
        <f ca="1">SUM(INDIRECT(GLOBAL_VAR[TABLENAME]&amp;"[@a"&amp;$1:$1-1&amp;"]"),INDIRECT(GLOBAL_VAR[TABLENAME]&amp;"[@c"&amp;$1:$1-1&amp;"]"))</f>
        <v>0</v>
      </c>
      <c r="W798" s="31"/>
      <c r="X798" s="31" t="str">
        <f>IF(GLOBAL[[#This Row],[b5]]="","",GLOBAL[[#This Row],[b5]]-GLOBAL[[#This Row],[a5]])</f>
        <v/>
      </c>
      <c r="Y798" s="32">
        <f ca="1">SUM(INDIRECT(GLOBAL_VAR[TABLENAME]&amp;"[@a"&amp;$1:$1-1&amp;"]"),INDIRECT(GLOBAL_VAR[TABLENAME]&amp;"[@c"&amp;$1:$1-1&amp;"]"))</f>
        <v>0</v>
      </c>
      <c r="AA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798" s="31" t="str">
        <f>_xlfn.IFNA(MATCH(GLOBAL[[#This Row],[POINTER]],Table6[NB BM_C_QTY+F],0),"")</f>
        <v/>
      </c>
      <c r="AC798" t="str">
        <f>_xlfn.IFNA(MATCH(GLOBAL[[#This Row],[POINTER]],Table5[CONCAT],0),"")</f>
        <v/>
      </c>
    </row>
    <row r="799" spans="1:30">
      <c r="A799" s="31">
        <f ca="1">IF(GLOBAL[[#This Row],[TT]]&lt;1,"",ROW()-2)</f>
        <v>797</v>
      </c>
      <c r="B799" s="33" t="s">
        <v>604</v>
      </c>
      <c r="C799" s="31">
        <v>1</v>
      </c>
      <c r="D799" s="31" t="s">
        <v>472</v>
      </c>
      <c r="E799" s="31">
        <f ca="1">IF(GLOBAL[[#This Row],[b12]]="",GLOBAL[[#This Row],[a6]],GLOBAL[[#This Row],[b12]])</f>
        <v>1</v>
      </c>
      <c r="F799" s="32">
        <f>GLOBAL[[#This Row],[AWAL]]</f>
        <v>1</v>
      </c>
      <c r="G799" s="31"/>
      <c r="H799" s="31"/>
      <c r="I799" s="31" t="str">
        <f>IF(GLOBAL[[#This Row],[/MASUK]]="","",SUMIF(Table6[NB BM_C_QTY+F],GLOBAL[POINTER],Table6[C]))</f>
        <v/>
      </c>
      <c r="J799" s="102">
        <f>IF(GLOBAL[[#This Row],[//KELUAR]]="",0,-1*SUMIF(Table5[CONCAT],GLOBAL[POINTER],Table5[3]))</f>
        <v>0</v>
      </c>
      <c r="K799" s="31" t="str">
        <f>IF(GLOBAL[[#This Row],[b1]]="","",GLOBAL[[#This Row],[b1]]-GLOBAL[[#This Row],[a1]]-GLOBAL[[#This Row],[bkeluar1]])</f>
        <v/>
      </c>
      <c r="L799" s="31">
        <f>SUM(GLOBAL[[#This Row],[bmasuk1]:[c1]])</f>
        <v>0</v>
      </c>
      <c r="M799" s="32">
        <f>SUM(F799,L799)</f>
        <v>1</v>
      </c>
      <c r="N799" s="31"/>
      <c r="O799" s="31"/>
      <c r="P799" s="32">
        <f ca="1">SUM(INDIRECT(GLOBAL_VAR[TABLENAME]&amp;"[@a"&amp;$1:$1-1&amp;"]"),INDIRECT(GLOBAL_VAR[TABLENAME]&amp;"[@c"&amp;$1:$1-1&amp;"]"))</f>
        <v>1</v>
      </c>
      <c r="Q799" s="33"/>
      <c r="R799" s="33" t="str">
        <f>IF(GLOBAL[[#This Row],[b3]]="","",GLOBAL[[#This Row],[b3]]-GLOBAL[[#This Row],[a3]])</f>
        <v/>
      </c>
      <c r="S799" s="32">
        <f ca="1">SUM(INDIRECT(GLOBAL_VAR[TABLENAME]&amp;"[@a"&amp;$1:$1-1&amp;"]"),INDIRECT(GLOBAL_VAR[TABLENAME]&amp;"[@c"&amp;$1:$1-1&amp;"]"))</f>
        <v>1</v>
      </c>
      <c r="T799" s="33"/>
      <c r="U799" s="33" t="str">
        <f>IF(GLOBAL[[#This Row],[b4]]="","",GLOBAL[[#This Row],[b4]]-GLOBAL[[#This Row],[a4]])</f>
        <v/>
      </c>
      <c r="V799" s="32">
        <f ca="1">SUM(INDIRECT(GLOBAL_VAR[TABLENAME]&amp;"[@a"&amp;$1:$1-1&amp;"]"),INDIRECT(GLOBAL_VAR[TABLENAME]&amp;"[@c"&amp;$1:$1-1&amp;"]"))</f>
        <v>1</v>
      </c>
      <c r="W799" s="31"/>
      <c r="X799" s="31" t="str">
        <f>IF(GLOBAL[[#This Row],[b5]]="","",GLOBAL[[#This Row],[b5]]-GLOBAL[[#This Row],[a5]])</f>
        <v/>
      </c>
      <c r="Y799" s="32">
        <f ca="1">SUM(INDIRECT(GLOBAL_VAR[TABLENAME]&amp;"[@a"&amp;$1:$1-1&amp;"]"),INDIRECT(GLOBAL_VAR[TABLENAME]&amp;"[@c"&amp;$1:$1-1&amp;"]"))</f>
        <v>1</v>
      </c>
      <c r="AA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799" s="31" t="str">
        <f>_xlfn.IFNA(MATCH(GLOBAL[[#This Row],[POINTER]],Table6[NB BM_C_QTY+F],0),"")</f>
        <v/>
      </c>
      <c r="AC799" t="str">
        <f>_xlfn.IFNA(MATCH(GLOBAL[[#This Row],[POINTER]],Table5[CONCAT],0),"")</f>
        <v/>
      </c>
    </row>
    <row r="800" spans="1:30">
      <c r="A800" s="31" t="str">
        <f ca="1">IF(GLOBAL[[#This Row],[TT]]&lt;1,"",ROW()-2)</f>
        <v/>
      </c>
      <c r="B800" s="33" t="s">
        <v>3435</v>
      </c>
      <c r="C800" s="31">
        <v>0</v>
      </c>
      <c r="D800" s="31" t="s">
        <v>2150</v>
      </c>
      <c r="E800" s="31">
        <f ca="1">IF(GLOBAL[[#This Row],[b12]]="",GLOBAL[[#This Row],[a6]],GLOBAL[[#This Row],[b12]])</f>
        <v>0</v>
      </c>
      <c r="F800" s="32">
        <f>GLOBAL[[#This Row],[AWAL]]</f>
        <v>0</v>
      </c>
      <c r="G800" s="31"/>
      <c r="H800" s="31"/>
      <c r="I800" s="31" t="str">
        <f>IF(GLOBAL[[#This Row],[/MASUK]]="","",SUMIF(Table6[NB BM_C_QTY+F],GLOBAL[POINTER],Table6[C]))</f>
        <v/>
      </c>
      <c r="J800" s="102">
        <f>IF(GLOBAL[[#This Row],[//KELUAR]]="",0,-1*SUMIF(Table5[CONCAT],GLOBAL[POINTER],Table5[3]))</f>
        <v>0</v>
      </c>
      <c r="K800" s="31" t="str">
        <f>IF(GLOBAL[[#This Row],[b1]]="","",GLOBAL[[#This Row],[b1]]-GLOBAL[[#This Row],[a1]]-GLOBAL[[#This Row],[bkeluar1]])</f>
        <v/>
      </c>
      <c r="L800" s="31">
        <f>SUM(GLOBAL[[#This Row],[bmasuk1]:[c1]])</f>
        <v>0</v>
      </c>
      <c r="M800" s="32">
        <f>SUM(F800,L800)</f>
        <v>0</v>
      </c>
      <c r="N800" s="31"/>
      <c r="O800" s="31"/>
      <c r="P800" s="32">
        <f ca="1">SUM(INDIRECT(GLOBAL_VAR[TABLENAME]&amp;"[@a"&amp;$1:$1-1&amp;"]"),INDIRECT(GLOBAL_VAR[TABLENAME]&amp;"[@c"&amp;$1:$1-1&amp;"]"))</f>
        <v>0</v>
      </c>
      <c r="Q800" s="33"/>
      <c r="R800" s="33" t="str">
        <f>IF(GLOBAL[[#This Row],[b3]]="","",GLOBAL[[#This Row],[b3]]-GLOBAL[[#This Row],[a3]])</f>
        <v/>
      </c>
      <c r="S800" s="32">
        <f ca="1">SUM(INDIRECT(GLOBAL_VAR[TABLENAME]&amp;"[@a"&amp;$1:$1-1&amp;"]"),INDIRECT(GLOBAL_VAR[TABLENAME]&amp;"[@c"&amp;$1:$1-1&amp;"]"))</f>
        <v>0</v>
      </c>
      <c r="T800" s="33"/>
      <c r="U800" s="33" t="str">
        <f>IF(GLOBAL[[#This Row],[b4]]="","",GLOBAL[[#This Row],[b4]]-GLOBAL[[#This Row],[a4]])</f>
        <v/>
      </c>
      <c r="V800" s="32">
        <f ca="1">SUM(INDIRECT(GLOBAL_VAR[TABLENAME]&amp;"[@a"&amp;$1:$1-1&amp;"]"),INDIRECT(GLOBAL_VAR[TABLENAME]&amp;"[@c"&amp;$1:$1-1&amp;"]"))</f>
        <v>0</v>
      </c>
      <c r="W800" s="31"/>
      <c r="X800" s="31" t="str">
        <f>IF(GLOBAL[[#This Row],[b5]]="","",GLOBAL[[#This Row],[b5]]-GLOBAL[[#This Row],[a5]])</f>
        <v/>
      </c>
      <c r="Y800" s="32">
        <f ca="1">SUM(INDIRECT(GLOBAL_VAR[TABLENAME]&amp;"[@a"&amp;$1:$1-1&amp;"]"),INDIRECT(GLOBAL_VAR[TABLENAME]&amp;"[@c"&amp;$1:$1-1&amp;"]"))</f>
        <v>0</v>
      </c>
      <c r="AA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800" s="31" t="str">
        <f>_xlfn.IFNA(MATCH(GLOBAL[[#This Row],[POINTER]],Table6[NB BM_C_QTY+F],0),"")</f>
        <v/>
      </c>
      <c r="AC800" t="str">
        <f>_xlfn.IFNA(MATCH(GLOBAL[[#This Row],[POINTER]],Table5[CONCAT],0),"")</f>
        <v/>
      </c>
    </row>
    <row r="801" spans="1:29">
      <c r="A801" s="31">
        <f ca="1">IF(GLOBAL[[#This Row],[TT]]&lt;1,"",ROW()-2)</f>
        <v>799</v>
      </c>
      <c r="B801" s="33" t="s">
        <v>4524</v>
      </c>
      <c r="C801" s="31">
        <v>3</v>
      </c>
      <c r="D801" s="31" t="s">
        <v>2108</v>
      </c>
      <c r="E801" s="31">
        <f ca="1">IF(GLOBAL[[#This Row],[b12]]="",GLOBAL[[#This Row],[a6]],GLOBAL[[#This Row],[b12]])</f>
        <v>3</v>
      </c>
      <c r="F801" s="32">
        <f>GLOBAL[[#This Row],[AWAL]]</f>
        <v>3</v>
      </c>
      <c r="G801" s="31"/>
      <c r="H801" s="31"/>
      <c r="I801" s="31" t="str">
        <f>IF(GLOBAL[[#This Row],[/MASUK]]="","",SUMIF(Table6[NB BM_C_QTY+F],GLOBAL[POINTER],Table6[C]))</f>
        <v/>
      </c>
      <c r="J801" s="102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>SUM(F801,L801)</f>
        <v>3</v>
      </c>
      <c r="N801" s="31"/>
      <c r="O801" s="31"/>
      <c r="P801" s="32">
        <f ca="1">SUM(INDIRECT(GLOBAL_VAR[TABLENAME]&amp;"[@a"&amp;$1:$1-1&amp;"]"),INDIRECT(GLOBAL_VAR[TABLENAME]&amp;"[@c"&amp;$1:$1-1&amp;"]"))</f>
        <v>3</v>
      </c>
      <c r="Q801" s="33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3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3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3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29">
      <c r="A802" s="31" t="str">
        <f ca="1">IF(GLOBAL[[#This Row],[TT]]&lt;1,"",ROW()-2)</f>
        <v/>
      </c>
      <c r="B802" s="33" t="s">
        <v>4100</v>
      </c>
      <c r="C802" s="31">
        <v>0</v>
      </c>
      <c r="D802" s="31" t="s">
        <v>2108</v>
      </c>
      <c r="E802" s="31">
        <f ca="1">IF(GLOBAL[[#This Row],[b12]]="",GLOBAL[[#This Row],[a6]],GLOBAL[[#This Row],[b12]])</f>
        <v>0</v>
      </c>
      <c r="F802" s="32">
        <f>GLOBAL[[#This Row],[AWAL]]</f>
        <v>0</v>
      </c>
      <c r="G802" s="31"/>
      <c r="H802" s="31"/>
      <c r="I802" s="31" t="str">
        <f>IF(GLOBAL[[#This Row],[/MASUK]]="","",SUMIF(Table6[NB BM_C_QTY+F],GLOBAL[POINTER],Table6[C]))</f>
        <v/>
      </c>
      <c r="J802" s="102">
        <f>IF(GLOBAL[[#This Row],[//KELUAR]]="",0,-1*SUMIF(Table5[CONCAT],GLOBAL[POINTER],Table5[3]))</f>
        <v>0</v>
      </c>
      <c r="K802" s="31" t="str">
        <f>IF(GLOBAL[[#This Row],[b1]]="","",GLOBAL[[#This Row],[b1]]-GLOBAL[[#This Row],[a1]]-GLOBAL[[#This Row],[bkeluar1]])</f>
        <v/>
      </c>
      <c r="L802" s="31">
        <f>SUM(GLOBAL[[#This Row],[bmasuk1]:[c1]])</f>
        <v>0</v>
      </c>
      <c r="M802" s="32">
        <f>SUM(F802,L802)</f>
        <v>0</v>
      </c>
      <c r="N802" s="31"/>
      <c r="O802" s="31"/>
      <c r="P802" s="32">
        <f ca="1">SUM(INDIRECT(GLOBAL_VAR[TABLENAME]&amp;"[@a"&amp;$1:$1-1&amp;"]"),INDIRECT(GLOBAL_VAR[TABLENAME]&amp;"[@c"&amp;$1:$1-1&amp;"]"))</f>
        <v>0</v>
      </c>
      <c r="Q802" s="33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0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0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0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29">
      <c r="A803" s="31" t="str">
        <f ca="1">IF(GLOBAL[[#This Row],[TT]]&lt;1,"",ROW()-2)</f>
        <v/>
      </c>
      <c r="B803" s="33" t="s">
        <v>3550</v>
      </c>
      <c r="C803" s="31">
        <v>0</v>
      </c>
      <c r="D803" s="31" t="s">
        <v>2108</v>
      </c>
      <c r="E803" s="31">
        <f ca="1">IF(GLOBAL[[#This Row],[b12]]="",GLOBAL[[#This Row],[a6]],GLOBAL[[#This Row],[b12]])</f>
        <v>0</v>
      </c>
      <c r="F803" s="32">
        <f>GLOBAL[[#This Row],[AWAL]]</f>
        <v>0</v>
      </c>
      <c r="G803" s="31"/>
      <c r="H803" s="31"/>
      <c r="I803" s="31" t="str">
        <f>IF(GLOBAL[[#This Row],[/MASUK]]="","",SUMIF(Table6[NB BM_C_QTY+F],GLOBAL[POINTER],Table6[C]))</f>
        <v/>
      </c>
      <c r="J803" s="102">
        <f>IF(GLOBAL[[#This Row],[//KELUAR]]="",0,-1*SUMIF(Table5[CONCAT],GLOBAL[POINTER],Table5[3]))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>SUM(F803,L803)</f>
        <v>0</v>
      </c>
      <c r="N803" s="31"/>
      <c r="O803" s="31"/>
      <c r="P803" s="32">
        <f ca="1">SUM(INDIRECT(GLOBAL_VAR[TABLENAME]&amp;"[@a"&amp;$1:$1-1&amp;"]"),INDIRECT(GLOBAL_VAR[TABLENAME]&amp;"[@c"&amp;$1:$1-1&amp;"]"))</f>
        <v>0</v>
      </c>
      <c r="Q803" s="33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0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0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0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803" s="31" t="str">
        <f>_xlfn.IFNA(MATCH(GLOBAL[[#This Row],[POINTER]],Table6[NB BM_C_QTY+F],0),"")</f>
        <v/>
      </c>
      <c r="AC803" t="str">
        <f>_xlfn.IFNA(MATCH(GLOBAL[[#This Row],[POINTER]],Table5[CONCAT],0),"")</f>
        <v/>
      </c>
    </row>
    <row r="804" spans="1:29">
      <c r="A804" s="31" t="str">
        <f ca="1">IF(GLOBAL[[#This Row],[TT]]&lt;1,"",ROW()-2)</f>
        <v/>
      </c>
      <c r="B804" s="33" t="s">
        <v>2239</v>
      </c>
      <c r="C804" s="31">
        <v>0</v>
      </c>
      <c r="D804" s="31" t="s">
        <v>2150</v>
      </c>
      <c r="E804" s="31">
        <f ca="1">IF(GLOBAL[[#This Row],[b12]]="",GLOBAL[[#This Row],[a6]],GLOBAL[[#This Row],[b12]])</f>
        <v>0</v>
      </c>
      <c r="F804" s="32">
        <f>GLOBAL[[#This Row],[AWAL]]</f>
        <v>0</v>
      </c>
      <c r="G804" s="31"/>
      <c r="H804" s="31"/>
      <c r="I804" s="31" t="str">
        <f>IF(GLOBAL[[#This Row],[/MASUK]]="","",SUMIF(Table6[NB BM_C_QTY+F],GLOBAL[POINTER],Table6[C]))</f>
        <v/>
      </c>
      <c r="J804" s="102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>SUM(F804,L804)</f>
        <v>0</v>
      </c>
      <c r="N804" s="31"/>
      <c r="O804" s="31"/>
      <c r="P804" s="32">
        <f ca="1">SUM(INDIRECT(GLOBAL_VAR[TABLENAME]&amp;"[@a"&amp;$1:$1-1&amp;"]"),INDIRECT(GLOBAL_VAR[TABLENAME]&amp;"[@c"&amp;$1:$1-1&amp;"]"))</f>
        <v>0</v>
      </c>
      <c r="Q804" s="33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0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0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0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29">
      <c r="A805" s="31" t="str">
        <f ca="1">IF(GLOBAL[[#This Row],[TT]]&lt;1,"",ROW()-2)</f>
        <v/>
      </c>
      <c r="B805" s="33" t="s">
        <v>3937</v>
      </c>
      <c r="C805" s="31">
        <v>0</v>
      </c>
      <c r="D805" s="31" t="s">
        <v>2150</v>
      </c>
      <c r="E805" s="31">
        <f ca="1">IF(GLOBAL[[#This Row],[b12]]="",GLOBAL[[#This Row],[a6]],GLOBAL[[#This Row],[b12]])</f>
        <v>0</v>
      </c>
      <c r="F805" s="32">
        <f>GLOBAL[[#This Row],[AWAL]]</f>
        <v>0</v>
      </c>
      <c r="G805" s="31"/>
      <c r="H805" s="31"/>
      <c r="I805" s="31" t="str">
        <f>IF(GLOBAL[[#This Row],[/MASUK]]="","",SUMIF(Table6[NB BM_C_QTY+F],GLOBAL[POINTER],Table6[C]))</f>
        <v/>
      </c>
      <c r="J805" s="102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>SUM(F805,L805)</f>
        <v>0</v>
      </c>
      <c r="N805" s="31"/>
      <c r="O805" s="31"/>
      <c r="P805" s="32">
        <f ca="1">SUM(INDIRECT(GLOBAL_VAR[TABLENAME]&amp;"[@a"&amp;$1:$1-1&amp;"]"),INDIRECT(GLOBAL_VAR[TABLENAME]&amp;"[@c"&amp;$1:$1-1&amp;"]"))</f>
        <v>0</v>
      </c>
      <c r="Q805" s="33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0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0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0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29">
      <c r="A806" s="31" t="str">
        <f ca="1">IF(GLOBAL[[#This Row],[TT]]&lt;1,"",ROW()-2)</f>
        <v/>
      </c>
      <c r="B806" s="33" t="s">
        <v>3608</v>
      </c>
      <c r="C806" s="31">
        <v>0</v>
      </c>
      <c r="D806" s="31" t="s">
        <v>2150</v>
      </c>
      <c r="E806" s="31">
        <f ca="1">IF(GLOBAL[[#This Row],[b12]]="",GLOBAL[[#This Row],[a6]],GLOBAL[[#This Row],[b12]])</f>
        <v>0</v>
      </c>
      <c r="F806" s="32">
        <f>GLOBAL[[#This Row],[AWAL]]</f>
        <v>0</v>
      </c>
      <c r="G806" s="31"/>
      <c r="H806" s="31"/>
      <c r="I806" s="31" t="str">
        <f>IF(GLOBAL[[#This Row],[/MASUK]]="","",SUMIF(Table6[NB BM_C_QTY+F],GLOBAL[POINTER],Table6[C]))</f>
        <v/>
      </c>
      <c r="J806" s="102">
        <f>IF(GLOBAL[[#This Row],[//KELUAR]]="",0,-1*SUMIF(Table5[CONCAT],GLOBAL[POINTER],Table5[3]))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>SUM(F806,L806)</f>
        <v>0</v>
      </c>
      <c r="N806" s="31"/>
      <c r="O806" s="31"/>
      <c r="P806" s="32">
        <f ca="1">SUM(INDIRECT(GLOBAL_VAR[TABLENAME]&amp;"[@a"&amp;$1:$1-1&amp;"]"),INDIRECT(GLOBAL_VAR[TABLENAME]&amp;"[@c"&amp;$1:$1-1&amp;"]"))</f>
        <v>0</v>
      </c>
      <c r="Q806" s="33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0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0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0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bptg340ht96lsnuntana</v>
      </c>
      <c r="AB806" s="31" t="str">
        <f>_xlfn.IFNA(MATCH(GLOBAL[[#This Row],[POINTER]],Table6[NB BM_C_QTY+F],0),"")</f>
        <v/>
      </c>
      <c r="AC806" t="str">
        <f>_xlfn.IFNA(MATCH(GLOBAL[[#This Row],[POINTER]],Table5[CONCAT],0),"")</f>
        <v/>
      </c>
    </row>
    <row r="807" spans="1:29">
      <c r="A807" s="31" t="str">
        <f ca="1">IF(GLOBAL[[#This Row],[TT]]&lt;1,"",ROW()-2)</f>
        <v/>
      </c>
      <c r="B807" s="33" t="s">
        <v>2229</v>
      </c>
      <c r="C807" s="31">
        <v>0</v>
      </c>
      <c r="D807" s="31" t="s">
        <v>2150</v>
      </c>
      <c r="E807" s="31">
        <f ca="1">IF(GLOBAL[[#This Row],[b12]]="",GLOBAL[[#This Row],[a6]],GLOBAL[[#This Row],[b12]])</f>
        <v>0</v>
      </c>
      <c r="F807" s="32">
        <f>GLOBAL[[#This Row],[AWAL]]</f>
        <v>0</v>
      </c>
      <c r="G807" s="31"/>
      <c r="H807" s="31"/>
      <c r="I807" s="31" t="str">
        <f>IF(GLOBAL[[#This Row],[/MASUK]]="","",SUMIF(Table6[NB BM_C_QTY+F],GLOBAL[POINTER],Table6[C]))</f>
        <v/>
      </c>
      <c r="J807" s="102">
        <f>IF(GLOBAL[[#This Row],[//KELUAR]]="",0,-1*SUMIF(Table5[CONCAT],GLOBAL[POINTER],Table5[3]))</f>
        <v>0</v>
      </c>
      <c r="K807" s="31" t="str">
        <f>IF(GLOBAL[[#This Row],[b1]]="","",GLOBAL[[#This Row],[b1]]-GLOBAL[[#This Row],[a1]]-GLOBAL[[#This Row],[bkeluar1]])</f>
        <v/>
      </c>
      <c r="L807" s="31">
        <f>SUM(GLOBAL[[#This Row],[bmasuk1]:[c1]])</f>
        <v>0</v>
      </c>
      <c r="M807" s="32">
        <f>SUM(F807,L807)</f>
        <v>0</v>
      </c>
      <c r="N807" s="31"/>
      <c r="O807" s="31"/>
      <c r="P807" s="32">
        <f ca="1">SUM(INDIRECT(GLOBAL_VAR[TABLENAME]&amp;"[@a"&amp;$1:$1-1&amp;"]"),INDIRECT(GLOBAL_VAR[TABLENAME]&amp;"[@c"&amp;$1:$1-1&amp;"]"))</f>
        <v>0</v>
      </c>
      <c r="Q807" s="33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0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0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0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807" s="31" t="str">
        <f>_xlfn.IFNA(MATCH(GLOBAL[[#This Row],[POINTER]],Table6[NB BM_C_QTY+F],0),"")</f>
        <v/>
      </c>
      <c r="AC807" t="str">
        <f>_xlfn.IFNA(MATCH(GLOBAL[[#This Row],[POINTER]],Table5[CONCAT],0),"")</f>
        <v/>
      </c>
    </row>
    <row r="808" spans="1:29">
      <c r="A808" s="31" t="str">
        <f ca="1">IF(GLOBAL[[#This Row],[TT]]&lt;1,"",ROW()-2)</f>
        <v/>
      </c>
      <c r="B808" s="33" t="s">
        <v>3491</v>
      </c>
      <c r="C808" s="31">
        <v>0</v>
      </c>
      <c r="D808" s="31" t="s">
        <v>2108</v>
      </c>
      <c r="E808" s="31">
        <f ca="1">IF(GLOBAL[[#This Row],[b12]]="",GLOBAL[[#This Row],[a6]],GLOBAL[[#This Row],[b12]])</f>
        <v>0</v>
      </c>
      <c r="F808" s="32">
        <f>GLOBAL[[#This Row],[AWAL]]</f>
        <v>0</v>
      </c>
      <c r="G808" s="31"/>
      <c r="H808" s="31"/>
      <c r="I808" s="31" t="str">
        <f>IF(GLOBAL[[#This Row],[/MASUK]]="","",SUMIF(Table6[NB BM_C_QTY+F],GLOBAL[POINTER],Table6[C]))</f>
        <v/>
      </c>
      <c r="J808" s="102">
        <f>IF(GLOBAL[[#This Row],[//KELUAR]]="",0,-1*SUMIF(Table5[CONCAT],GLOBAL[POINTER],Table5[3]))</f>
        <v>0</v>
      </c>
      <c r="K808" s="31" t="str">
        <f>IF(GLOBAL[[#This Row],[b1]]="","",GLOBAL[[#This Row],[b1]]-GLOBAL[[#This Row],[a1]]-GLOBAL[[#This Row],[bkeluar1]])</f>
        <v/>
      </c>
      <c r="L808" s="31">
        <f>SUM(GLOBAL[[#This Row],[bmasuk1]:[c1]])</f>
        <v>0</v>
      </c>
      <c r="M808" s="32">
        <f>SUM(F808,L808)</f>
        <v>0</v>
      </c>
      <c r="N808" s="31"/>
      <c r="O808" s="31"/>
      <c r="P808" s="32">
        <f ca="1">SUM(INDIRECT(GLOBAL_VAR[TABLENAME]&amp;"[@a"&amp;$1:$1-1&amp;"]"),INDIRECT(GLOBAL_VAR[TABLENAME]&amp;"[@c"&amp;$1:$1-1&amp;"]"))</f>
        <v>0</v>
      </c>
      <c r="Q808" s="33"/>
      <c r="R808" s="33" t="str">
        <f>IF(GLOBAL[[#This Row],[b3]]="","",GLOBAL[[#This Row],[b3]]-GLOBAL[[#This Row],[a3]])</f>
        <v/>
      </c>
      <c r="S808" s="32">
        <f ca="1">SUM(INDIRECT(GLOBAL_VAR[TABLENAME]&amp;"[@a"&amp;$1:$1-1&amp;"]"),INDIRECT(GLOBAL_VAR[TABLENAME]&amp;"[@c"&amp;$1:$1-1&amp;"]"))</f>
        <v>0</v>
      </c>
      <c r="T808" s="33"/>
      <c r="U808" s="33" t="str">
        <f>IF(GLOBAL[[#This Row],[b4]]="","",GLOBAL[[#This Row],[b4]]-GLOBAL[[#This Row],[a4]])</f>
        <v/>
      </c>
      <c r="V808" s="32">
        <f ca="1">SUM(INDIRECT(GLOBAL_VAR[TABLENAME]&amp;"[@a"&amp;$1:$1-1&amp;"]"),INDIRECT(GLOBAL_VAR[TABLENAME]&amp;"[@c"&amp;$1:$1-1&amp;"]"))</f>
        <v>0</v>
      </c>
      <c r="W808" s="31"/>
      <c r="X808" s="31" t="str">
        <f>IF(GLOBAL[[#This Row],[b5]]="","",GLOBAL[[#This Row],[b5]]-GLOBAL[[#This Row],[a5]])</f>
        <v/>
      </c>
      <c r="Y808" s="32">
        <f ca="1">SUM(INDIRECT(GLOBAL_VAR[TABLENAME]&amp;"[@a"&amp;$1:$1-1&amp;"]"),INDIRECT(GLOBAL_VAR[TABLENAME]&amp;"[@c"&amp;$1:$1-1&amp;"]"))</f>
        <v>0</v>
      </c>
      <c r="AA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808" s="31" t="str">
        <f>_xlfn.IFNA(MATCH(GLOBAL[[#This Row],[POINTER]],Table6[NB BM_C_QTY+F],0),"")</f>
        <v/>
      </c>
      <c r="AC808" t="str">
        <f>_xlfn.IFNA(MATCH(GLOBAL[[#This Row],[POINTER]],Table5[CONCAT],0),"")</f>
        <v/>
      </c>
    </row>
    <row r="809" spans="1:29">
      <c r="A809" s="31" t="str">
        <f ca="1">IF(GLOBAL[[#This Row],[TT]]&lt;1,"",ROW()-2)</f>
        <v/>
      </c>
      <c r="B809" s="33" t="s">
        <v>605</v>
      </c>
      <c r="C809" s="31">
        <v>0</v>
      </c>
      <c r="D809" s="31" t="s">
        <v>7</v>
      </c>
      <c r="E809" s="31">
        <f ca="1">IF(GLOBAL[[#This Row],[b12]]="",GLOBAL[[#This Row],[a6]],GLOBAL[[#This Row],[b12]])</f>
        <v>0</v>
      </c>
      <c r="F809" s="32">
        <f>GLOBAL[[#This Row],[AWAL]]</f>
        <v>0</v>
      </c>
      <c r="G809" s="31"/>
      <c r="H809" s="31"/>
      <c r="I809" s="31" t="str">
        <f>IF(GLOBAL[[#This Row],[/MASUK]]="","",SUMIF(Table6[NB BM_C_QTY+F],GLOBAL[POINTER],Table6[C]))</f>
        <v/>
      </c>
      <c r="J809" s="102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>SUM(F809,L809)</f>
        <v>0</v>
      </c>
      <c r="N809" s="31"/>
      <c r="O809" s="31"/>
      <c r="P809" s="32">
        <f ca="1">SUM(INDIRECT(GLOBAL_VAR[TABLENAME]&amp;"[@a"&amp;$1:$1-1&amp;"]"),INDIRECT(GLOBAL_VAR[TABLENAME]&amp;"[@c"&amp;$1:$1-1&amp;"]"))</f>
        <v>0</v>
      </c>
      <c r="Q809" s="33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0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0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0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29">
      <c r="A810" s="31" t="str">
        <f ca="1">IF(GLOBAL[[#This Row],[TT]]&lt;1,"",ROW()-2)</f>
        <v/>
      </c>
      <c r="B810" s="33" t="s">
        <v>4230</v>
      </c>
      <c r="C810" s="31">
        <v>0</v>
      </c>
      <c r="D810" s="31" t="s">
        <v>2108</v>
      </c>
      <c r="E810" s="31">
        <f ca="1">IF(GLOBAL[[#This Row],[b12]]="",GLOBAL[[#This Row],[a6]],GLOBAL[[#This Row],[b12]])</f>
        <v>0</v>
      </c>
      <c r="F810" s="32">
        <f>GLOBAL[[#This Row],[AWAL]]</f>
        <v>0</v>
      </c>
      <c r="G810" s="31"/>
      <c r="H810" s="31"/>
      <c r="I810" s="31" t="str">
        <f>IF(GLOBAL[[#This Row],[/MASUK]]="","",SUMIF(Table6[NB BM_C_QTY+F],GLOBAL[POINTER],Table6[C]))</f>
        <v/>
      </c>
      <c r="J810" s="102">
        <f>IF(GLOBAL[[#This Row],[//KELUAR]]="",0,-1*SUMIF(Table5[CONCAT],GLOBAL[POINTER],Table5[3]))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>SUM(F810,L810)</f>
        <v>0</v>
      </c>
      <c r="N810" s="31"/>
      <c r="O810" s="31"/>
      <c r="P810" s="32">
        <f ca="1">SUM(INDIRECT(GLOBAL_VAR[TABLENAME]&amp;"[@a"&amp;$1:$1-1&amp;"]"),INDIRECT(GLOBAL_VAR[TABLENAME]&amp;"[@c"&amp;$1:$1-1&amp;"]"))</f>
        <v>0</v>
      </c>
      <c r="Q810" s="33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0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0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0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810" s="31" t="str">
        <f>_xlfn.IFNA(MATCH(GLOBAL[[#This Row],[POINTER]],Table6[NB BM_C_QTY+F],0),"")</f>
        <v/>
      </c>
      <c r="AC810" t="str">
        <f>_xlfn.IFNA(MATCH(GLOBAL[[#This Row],[POINTER]],Table5[CONCAT],0),"")</f>
        <v/>
      </c>
    </row>
    <row r="811" spans="1:29">
      <c r="A811" s="31" t="str">
        <f ca="1">IF(GLOBAL[[#This Row],[TT]]&lt;1,"",ROW()-2)</f>
        <v/>
      </c>
      <c r="B811" s="33" t="s">
        <v>2457</v>
      </c>
      <c r="C811" s="31">
        <v>0</v>
      </c>
      <c r="D811" s="31" t="s">
        <v>2150</v>
      </c>
      <c r="E811" s="31">
        <f ca="1">IF(GLOBAL[[#This Row],[b12]]="",GLOBAL[[#This Row],[a6]],GLOBAL[[#This Row],[b12]])</f>
        <v>0</v>
      </c>
      <c r="F811" s="32">
        <f>GLOBAL[[#This Row],[AWAL]]</f>
        <v>0</v>
      </c>
      <c r="G811" s="31"/>
      <c r="H811" s="31"/>
      <c r="I811" s="31" t="str">
        <f>IF(GLOBAL[[#This Row],[/MASUK]]="","",SUMIF(Table6[NB BM_C_QTY+F],GLOBAL[POINTER],Table6[C]))</f>
        <v/>
      </c>
      <c r="J811" s="102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>SUM(F811,L811)</f>
        <v>0</v>
      </c>
      <c r="N811" s="31"/>
      <c r="O811" s="31"/>
      <c r="P811" s="32">
        <f ca="1">SUM(INDIRECT(GLOBAL_VAR[TABLENAME]&amp;"[@a"&amp;$1:$1-1&amp;"]"),INDIRECT(GLOBAL_VAR[TABLENAME]&amp;"[@c"&amp;$1:$1-1&amp;"]"))</f>
        <v>0</v>
      </c>
      <c r="Q811" s="33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0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0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0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29">
      <c r="A812" s="31" t="str">
        <f ca="1">IF(GLOBAL[[#This Row],[TT]]&lt;1,"",ROW()-2)</f>
        <v/>
      </c>
      <c r="B812" s="33" t="s">
        <v>2342</v>
      </c>
      <c r="C812" s="31">
        <v>0</v>
      </c>
      <c r="D812" s="31" t="s">
        <v>2150</v>
      </c>
      <c r="E812" s="31">
        <f ca="1">IF(GLOBAL[[#This Row],[b12]]="",GLOBAL[[#This Row],[a6]],GLOBAL[[#This Row],[b12]])</f>
        <v>0</v>
      </c>
      <c r="F812" s="32">
        <f>GLOBAL[[#This Row],[AWAL]]</f>
        <v>0</v>
      </c>
      <c r="G812" s="31"/>
      <c r="H812" s="31"/>
      <c r="I812" s="31" t="str">
        <f>IF(GLOBAL[[#This Row],[/MASUK]]="","",SUMIF(Table6[NB BM_C_QTY+F],GLOBAL[POINTER],Table6[C]))</f>
        <v/>
      </c>
      <c r="J812" s="102">
        <f>IF(GLOBAL[[#This Row],[//KELUAR]]="",0,-1*SUMIF(Table5[CONCAT],GLOBAL[POINTER],Table5[3]))</f>
        <v>0</v>
      </c>
      <c r="K812" s="31" t="str">
        <f>IF(GLOBAL[[#This Row],[b1]]="","",GLOBAL[[#This Row],[b1]]-GLOBAL[[#This Row],[a1]]-GLOBAL[[#This Row],[bkeluar1]])</f>
        <v/>
      </c>
      <c r="L812" s="31">
        <f>SUM(GLOBAL[[#This Row],[bmasuk1]:[c1]])</f>
        <v>0</v>
      </c>
      <c r="M812" s="32">
        <f>SUM(F812,L812)</f>
        <v>0</v>
      </c>
      <c r="N812" s="31"/>
      <c r="O812" s="31"/>
      <c r="P812" s="32">
        <f ca="1">SUM(INDIRECT(GLOBAL_VAR[TABLENAME]&amp;"[@a"&amp;$1:$1-1&amp;"]"),INDIRECT(GLOBAL_VAR[TABLENAME]&amp;"[@c"&amp;$1:$1-1&amp;"]"))</f>
        <v>0</v>
      </c>
      <c r="Q812" s="33"/>
      <c r="R812" s="33" t="str">
        <f>IF(GLOBAL[[#This Row],[b3]]="","",GLOBAL[[#This Row],[b3]]-GLOBAL[[#This Row],[a3]])</f>
        <v/>
      </c>
      <c r="S812" s="32">
        <f ca="1">SUM(INDIRECT(GLOBAL_VAR[TABLENAME]&amp;"[@a"&amp;$1:$1-1&amp;"]"),INDIRECT(GLOBAL_VAR[TABLENAME]&amp;"[@c"&amp;$1:$1-1&amp;"]"))</f>
        <v>0</v>
      </c>
      <c r="T812" s="33"/>
      <c r="U812" s="33" t="str">
        <f>IF(GLOBAL[[#This Row],[b4]]="","",GLOBAL[[#This Row],[b4]]-GLOBAL[[#This Row],[a4]])</f>
        <v/>
      </c>
      <c r="V812" s="32">
        <f ca="1">SUM(INDIRECT(GLOBAL_VAR[TABLENAME]&amp;"[@a"&amp;$1:$1-1&amp;"]"),INDIRECT(GLOBAL_VAR[TABLENAME]&amp;"[@c"&amp;$1:$1-1&amp;"]"))</f>
        <v>0</v>
      </c>
      <c r="W812" s="31"/>
      <c r="X812" s="31" t="str">
        <f>IF(GLOBAL[[#This Row],[b5]]="","",GLOBAL[[#This Row],[b5]]-GLOBAL[[#This Row],[a5]])</f>
        <v/>
      </c>
      <c r="Y812" s="32">
        <f ca="1">SUM(INDIRECT(GLOBAL_VAR[TABLENAME]&amp;"[@a"&amp;$1:$1-1&amp;"]"),INDIRECT(GLOBAL_VAR[TABLENAME]&amp;"[@c"&amp;$1:$1-1&amp;"]"))</f>
        <v>0</v>
      </c>
      <c r="AA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812" s="31" t="str">
        <f>_xlfn.IFNA(MATCH(GLOBAL[[#This Row],[POINTER]],Table6[NB BM_C_QTY+F],0),"")</f>
        <v/>
      </c>
      <c r="AC812" t="str">
        <f>_xlfn.IFNA(MATCH(GLOBAL[[#This Row],[POINTER]],Table5[CONCAT],0),"")</f>
        <v/>
      </c>
    </row>
    <row r="813" spans="1:29">
      <c r="A813" s="31" t="str">
        <f ca="1">IF(GLOBAL[[#This Row],[TT]]&lt;1,"",ROW()-2)</f>
        <v/>
      </c>
      <c r="B813" s="33" t="s">
        <v>2341</v>
      </c>
      <c r="C813" s="31">
        <v>0</v>
      </c>
      <c r="D813" s="31" t="s">
        <v>2150</v>
      </c>
      <c r="E813" s="31">
        <f ca="1">IF(GLOBAL[[#This Row],[b12]]="",GLOBAL[[#This Row],[a6]],GLOBAL[[#This Row],[b12]])</f>
        <v>0</v>
      </c>
      <c r="F813" s="32">
        <f>GLOBAL[[#This Row],[AWAL]]</f>
        <v>0</v>
      </c>
      <c r="G813" s="31"/>
      <c r="H813" s="31"/>
      <c r="I813" s="31" t="str">
        <f>IF(GLOBAL[[#This Row],[/MASUK]]="","",SUMIF(Table6[NB BM_C_QTY+F],GLOBAL[POINTER],Table6[C]))</f>
        <v/>
      </c>
      <c r="J813" s="102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>SUM(F813,L813)</f>
        <v>0</v>
      </c>
      <c r="N813" s="31"/>
      <c r="O813" s="31"/>
      <c r="P813" s="32">
        <f ca="1">SUM(INDIRECT(GLOBAL_VAR[TABLENAME]&amp;"[@a"&amp;$1:$1-1&amp;"]"),INDIRECT(GLOBAL_VAR[TABLENAME]&amp;"[@c"&amp;$1:$1-1&amp;"]"))</f>
        <v>0</v>
      </c>
      <c r="Q813" s="33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0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0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0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29">
      <c r="A814" s="31" t="str">
        <f ca="1">IF(GLOBAL[[#This Row],[TT]]&lt;1,"",ROW()-2)</f>
        <v/>
      </c>
      <c r="B814" s="33" t="s">
        <v>3720</v>
      </c>
      <c r="C814" s="31">
        <v>0</v>
      </c>
      <c r="D814" s="31" t="s">
        <v>2150</v>
      </c>
      <c r="E814" s="31">
        <f ca="1">IF(GLOBAL[[#This Row],[b12]]="",GLOBAL[[#This Row],[a6]],GLOBAL[[#This Row],[b12]])</f>
        <v>0</v>
      </c>
      <c r="F814" s="32">
        <f>GLOBAL[[#This Row],[AWAL]]</f>
        <v>0</v>
      </c>
      <c r="G814" s="31"/>
      <c r="H814" s="31"/>
      <c r="I814" s="31" t="str">
        <f>IF(GLOBAL[[#This Row],[/MASUK]]="","",SUMIF(Table6[NB BM_C_QTY+F],GLOBAL[POINTER],Table6[C]))</f>
        <v/>
      </c>
      <c r="J814" s="102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>SUM(F814,L814)</f>
        <v>0</v>
      </c>
      <c r="N814" s="31"/>
      <c r="O814" s="31"/>
      <c r="P814" s="32">
        <f ca="1">SUM(INDIRECT(GLOBAL_VAR[TABLENAME]&amp;"[@a"&amp;$1:$1-1&amp;"]"),INDIRECT(GLOBAL_VAR[TABLENAME]&amp;"[@c"&amp;$1:$1-1&amp;"]"))</f>
        <v>0</v>
      </c>
      <c r="Q814" s="33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0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0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0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29">
      <c r="A815" s="31" t="str">
        <f ca="1">IF(GLOBAL[[#This Row],[TT]]&lt;1,"",ROW()-2)</f>
        <v/>
      </c>
      <c r="B815" s="33" t="s">
        <v>2393</v>
      </c>
      <c r="C815" s="31">
        <v>0</v>
      </c>
      <c r="D815" s="31" t="s">
        <v>2108</v>
      </c>
      <c r="E815" s="31">
        <f ca="1">IF(GLOBAL[[#This Row],[b12]]="",GLOBAL[[#This Row],[a6]],GLOBAL[[#This Row],[b12]])</f>
        <v>0</v>
      </c>
      <c r="F815" s="32">
        <f>GLOBAL[[#This Row],[AWAL]]</f>
        <v>0</v>
      </c>
      <c r="G815" s="31"/>
      <c r="H815" s="31"/>
      <c r="I815" s="31" t="str">
        <f>IF(GLOBAL[[#This Row],[/MASUK]]="","",SUMIF(Table6[NB BM_C_QTY+F],GLOBAL[POINTER],Table6[C]))</f>
        <v/>
      </c>
      <c r="J815" s="102">
        <f>IF(GLOBAL[[#This Row],[//KELUAR]]="",0,-1*SUMIF(Table5[CONCAT],GLOBAL[POINTER],Table5[3]))</f>
        <v>0</v>
      </c>
      <c r="K815" s="31" t="str">
        <f>IF(GLOBAL[[#This Row],[b1]]="","",GLOBAL[[#This Row],[b1]]-GLOBAL[[#This Row],[a1]]-GLOBAL[[#This Row],[bkeluar1]])</f>
        <v/>
      </c>
      <c r="L815" s="31">
        <f>SUM(GLOBAL[[#This Row],[bmasuk1]:[c1]])</f>
        <v>0</v>
      </c>
      <c r="M815" s="32">
        <f>SUM(F815,L815)</f>
        <v>0</v>
      </c>
      <c r="N815" s="31"/>
      <c r="O815" s="31"/>
      <c r="P815" s="32">
        <f ca="1">SUM(INDIRECT(GLOBAL_VAR[TABLENAME]&amp;"[@a"&amp;$1:$1-1&amp;"]"),INDIRECT(GLOBAL_VAR[TABLENAME]&amp;"[@c"&amp;$1:$1-1&amp;"]"))</f>
        <v>0</v>
      </c>
      <c r="Q815" s="33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0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0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0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29">
      <c r="A816" s="31" t="str">
        <f ca="1">IF(GLOBAL[[#This Row],[TT]]&lt;1,"",ROW()-2)</f>
        <v/>
      </c>
      <c r="B816" s="33" t="s">
        <v>2337</v>
      </c>
      <c r="C816" s="31">
        <v>0</v>
      </c>
      <c r="D816" s="31" t="s">
        <v>2108</v>
      </c>
      <c r="E816" s="31">
        <f ca="1">IF(GLOBAL[[#This Row],[b12]]="",GLOBAL[[#This Row],[a6]],GLOBAL[[#This Row],[b12]])</f>
        <v>0</v>
      </c>
      <c r="F816" s="32">
        <f>GLOBAL[[#This Row],[AWAL]]</f>
        <v>0</v>
      </c>
      <c r="G816" s="31"/>
      <c r="H816" s="31"/>
      <c r="I816" s="31" t="str">
        <f>IF(GLOBAL[[#This Row],[/MASUK]]="","",SUMIF(Table6[NB BM_C_QTY+F],GLOBAL[POINTER],Table6[C]))</f>
        <v/>
      </c>
      <c r="J816" s="102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>SUM(F816,L816)</f>
        <v>0</v>
      </c>
      <c r="N816" s="31"/>
      <c r="O816" s="31"/>
      <c r="P816" s="32">
        <f ca="1">SUM(INDIRECT(GLOBAL_VAR[TABLENAME]&amp;"[@a"&amp;$1:$1-1&amp;"]"),INDIRECT(GLOBAL_VAR[TABLENAME]&amp;"[@c"&amp;$1:$1-1&amp;"]"))</f>
        <v>0</v>
      </c>
      <c r="Q816" s="33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0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0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0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30">
      <c r="A817" s="31" t="str">
        <f ca="1">IF(GLOBAL[[#This Row],[TT]]&lt;1,"",ROW()-2)</f>
        <v/>
      </c>
      <c r="B817" s="33" t="s">
        <v>2413</v>
      </c>
      <c r="C817" s="31">
        <v>0</v>
      </c>
      <c r="D817" s="31" t="s">
        <v>2108</v>
      </c>
      <c r="E817" s="31">
        <f ca="1">IF(GLOBAL[[#This Row],[b12]]="",GLOBAL[[#This Row],[a6]],GLOBAL[[#This Row],[b12]])</f>
        <v>0</v>
      </c>
      <c r="F817" s="32">
        <f>GLOBAL[[#This Row],[AWAL]]</f>
        <v>0</v>
      </c>
      <c r="G817" s="31"/>
      <c r="H817" s="31"/>
      <c r="I817" s="31" t="str">
        <f>IF(GLOBAL[[#This Row],[/MASUK]]="","",SUMIF(Table6[NB BM_C_QTY+F],GLOBAL[POINTER],Table6[C]))</f>
        <v/>
      </c>
      <c r="J817" s="102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>SUM(F817,L817)</f>
        <v>0</v>
      </c>
      <c r="N817" s="31"/>
      <c r="O817" s="31"/>
      <c r="P817" s="32">
        <f ca="1">SUM(INDIRECT(GLOBAL_VAR[TABLENAME]&amp;"[@a"&amp;$1:$1-1&amp;"]"),INDIRECT(GLOBAL_VAR[TABLENAME]&amp;"[@c"&amp;$1:$1-1&amp;"]"))</f>
        <v>0</v>
      </c>
      <c r="Q817" s="33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0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0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0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30">
      <c r="A818" s="31">
        <f>IF(GLOBAL[[#This Row],[TT]]&lt;1,"",ROW()-2)</f>
        <v>816</v>
      </c>
      <c r="B818" s="33" t="s">
        <v>3783</v>
      </c>
      <c r="C818" s="31">
        <v>0</v>
      </c>
      <c r="D818" s="31" t="s">
        <v>2108</v>
      </c>
      <c r="E818" s="31">
        <f>IF(GLOBAL[[#This Row],[b12]]="",GLOBAL[[#This Row],[a6]],GLOBAL[[#This Row],[b12]])</f>
        <v>1</v>
      </c>
      <c r="F818" s="32">
        <f>GLOBAL[[#This Row],[AWAL]]</f>
        <v>0</v>
      </c>
      <c r="G818" s="31"/>
      <c r="H818" s="31">
        <v>1</v>
      </c>
      <c r="I818" s="31">
        <f>IF(GLOBAL[[#This Row],[/MASUK]]="","",SUMIF(Table6[NB BM_C_QTY+F],GLOBAL[POINTER],Table6[C]))</f>
        <v>2</v>
      </c>
      <c r="J818" s="102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2</v>
      </c>
      <c r="M818" s="32">
        <f>SUM(F818,L818)</f>
        <v>2</v>
      </c>
      <c r="N818" s="31"/>
      <c r="O818" s="31"/>
      <c r="P818" s="32">
        <f ca="1">SUM(INDIRECT(GLOBAL_VAR[TABLENAME]&amp;"[@a"&amp;$1:$1-1&amp;"]"),INDIRECT(GLOBAL_VAR[TABLENAME]&amp;"[@c"&amp;$1:$1-1&amp;"]"))</f>
        <v>2</v>
      </c>
      <c r="Q818" s="33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2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2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2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818" s="31">
        <f>_xlfn.IFNA(MATCH(GLOBAL[[#This Row],[POINTER]],Table6[NB BM_C_QTY+F],0),"")</f>
        <v>71</v>
      </c>
      <c r="AC818" t="str">
        <f>_xlfn.IFNA(MATCH(GLOBAL[[#This Row],[POINTER]],Table5[CONCAT],0),"")</f>
        <v/>
      </c>
    </row>
    <row r="819" spans="1:30">
      <c r="A819" s="31">
        <f>IF(GLOBAL[[#This Row],[TT]]&lt;1,"",ROW()-2)</f>
        <v>817</v>
      </c>
      <c r="B819" s="33" t="s">
        <v>2433</v>
      </c>
      <c r="C819" s="31">
        <v>0</v>
      </c>
      <c r="D819" s="31" t="s">
        <v>2108</v>
      </c>
      <c r="E819" s="31">
        <f>IF(GLOBAL[[#This Row],[b12]]="",GLOBAL[[#This Row],[a6]],GLOBAL[[#This Row],[b12]])</f>
        <v>1</v>
      </c>
      <c r="F819" s="32">
        <f>GLOBAL[[#This Row],[AWAL]]</f>
        <v>0</v>
      </c>
      <c r="G819" s="31"/>
      <c r="H819" s="31">
        <v>1</v>
      </c>
      <c r="I819" s="31">
        <f>IF(GLOBAL[[#This Row],[/MASUK]]="","",SUMIF(Table6[NB BM_C_QTY+F],GLOBAL[POINTER],Table6[C]))</f>
        <v>2</v>
      </c>
      <c r="J819" s="102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2</v>
      </c>
      <c r="M819" s="32">
        <f>SUM(F819,L819)</f>
        <v>2</v>
      </c>
      <c r="N819" s="31"/>
      <c r="O819" s="31"/>
      <c r="P819" s="32">
        <f ca="1">SUM(INDIRECT(GLOBAL_VAR[TABLENAME]&amp;"[@a"&amp;$1:$1-1&amp;"]"),INDIRECT(GLOBAL_VAR[TABLENAME]&amp;"[@c"&amp;$1:$1-1&amp;"]"))</f>
        <v>2</v>
      </c>
      <c r="Q819" s="33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2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2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2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819" s="31">
        <f>_xlfn.IFNA(MATCH(GLOBAL[[#This Row],[POINTER]],Table6[NB BM_C_QTY+F],0),"")</f>
        <v>69</v>
      </c>
      <c r="AC819" t="str">
        <f>_xlfn.IFNA(MATCH(GLOBAL[[#This Row],[POINTER]],Table5[CONCAT],0),"")</f>
        <v/>
      </c>
    </row>
    <row r="820" spans="1:30">
      <c r="A820" s="31">
        <f>IF(GLOBAL[[#This Row],[TT]]&lt;1,"",ROW()-2)</f>
        <v>818</v>
      </c>
      <c r="B820" s="33" t="s">
        <v>4219</v>
      </c>
      <c r="C820" s="31">
        <v>1</v>
      </c>
      <c r="D820" s="31" t="s">
        <v>2108</v>
      </c>
      <c r="E820" s="31">
        <f>IF(GLOBAL[[#This Row],[b12]]="",GLOBAL[[#This Row],[a6]],GLOBAL[[#This Row],[b12]])</f>
        <v>1</v>
      </c>
      <c r="F820" s="32">
        <f>GLOBAL[[#This Row],[AWAL]]</f>
        <v>1</v>
      </c>
      <c r="G820" s="31"/>
      <c r="H820" s="31">
        <v>1</v>
      </c>
      <c r="I820" s="31">
        <f>IF(GLOBAL[[#This Row],[/MASUK]]="","",SUMIF(Table6[NB BM_C_QTY+F],GLOBAL[POINTER],Table6[C]))</f>
        <v>2</v>
      </c>
      <c r="J820" s="102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2</v>
      </c>
      <c r="M820" s="32">
        <f>SUM(F820,L820)</f>
        <v>3</v>
      </c>
      <c r="N820" s="31"/>
      <c r="O820" s="31"/>
      <c r="P820" s="32">
        <f ca="1">SUM(INDIRECT(GLOBAL_VAR[TABLENAME]&amp;"[@a"&amp;$1:$1-1&amp;"]"),INDIRECT(GLOBAL_VAR[TABLENAME]&amp;"[@c"&amp;$1:$1-1&amp;"]"))</f>
        <v>3</v>
      </c>
      <c r="Q820" s="33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3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3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3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820" s="31">
        <f>_xlfn.IFNA(MATCH(GLOBAL[[#This Row],[POINTER]],Table6[NB BM_C_QTY+F],0),"")</f>
        <v>70</v>
      </c>
      <c r="AC820" t="str">
        <f>_xlfn.IFNA(MATCH(GLOBAL[[#This Row],[POINTER]],Table5[CONCAT],0),"")</f>
        <v/>
      </c>
    </row>
    <row r="821" spans="1:30">
      <c r="A821" s="31">
        <f>IF(GLOBAL[[#This Row],[TT]]&lt;1,"",ROW()-2)</f>
        <v>819</v>
      </c>
      <c r="B821" s="33" t="s">
        <v>3786</v>
      </c>
      <c r="C821" s="31">
        <v>0</v>
      </c>
      <c r="D821" s="31" t="s">
        <v>2108</v>
      </c>
      <c r="E821" s="31">
        <f>IF(GLOBAL[[#This Row],[b12]]="",GLOBAL[[#This Row],[a6]],GLOBAL[[#This Row],[b12]])</f>
        <v>1</v>
      </c>
      <c r="F821" s="32">
        <f>GLOBAL[[#This Row],[AWAL]]</f>
        <v>0</v>
      </c>
      <c r="G821" s="31"/>
      <c r="H821" s="31">
        <v>1</v>
      </c>
      <c r="I821" s="31" t="str">
        <f>IF(GLOBAL[[#This Row],[/MASUK]]="","",SUMIF(Table6[NB BM_C_QTY+F],GLOBAL[POINTER],Table6[C]))</f>
        <v/>
      </c>
      <c r="J821" s="102">
        <f>IF(GLOBAL[[#This Row],[//KELUAR]]="",0,-1*SUMIF(Table5[CONCAT],GLOBAL[POINTER],Table5[3]))</f>
        <v>0</v>
      </c>
      <c r="K821" s="31" t="str">
        <f>IF(GLOBAL[[#This Row],[b1]]="","",GLOBAL[[#This Row],[b1]]-GLOBAL[[#This Row],[a1]]-GLOBAL[[#This Row],[bkeluar1]])</f>
        <v/>
      </c>
      <c r="L821" s="31">
        <f>SUM(GLOBAL[[#This Row],[bmasuk1]:[c1]])</f>
        <v>0</v>
      </c>
      <c r="M821" s="32">
        <f>SUM(F821,L821)</f>
        <v>0</v>
      </c>
      <c r="N821" s="31"/>
      <c r="O821" s="31"/>
      <c r="P821" s="32">
        <f ca="1">SUM(INDIRECT(GLOBAL_VAR[TABLENAME]&amp;"[@a"&amp;$1:$1-1&amp;"]"),INDIRECT(GLOBAL_VAR[TABLENAME]&amp;"[@c"&amp;$1:$1-1&amp;"]"))</f>
        <v>0</v>
      </c>
      <c r="Q821" s="33"/>
      <c r="R821" s="33" t="str">
        <f>IF(GLOBAL[[#This Row],[b3]]="","",GLOBAL[[#This Row],[b3]]-GLOBAL[[#This Row],[a3]])</f>
        <v/>
      </c>
      <c r="S821" s="32">
        <f ca="1">SUM(INDIRECT(GLOBAL_VAR[TABLENAME]&amp;"[@a"&amp;$1:$1-1&amp;"]"),INDIRECT(GLOBAL_VAR[TABLENAME]&amp;"[@c"&amp;$1:$1-1&amp;"]"))</f>
        <v>0</v>
      </c>
      <c r="T821" s="33"/>
      <c r="U821" s="33" t="str">
        <f>IF(GLOBAL[[#This Row],[b4]]="","",GLOBAL[[#This Row],[b4]]-GLOBAL[[#This Row],[a4]])</f>
        <v/>
      </c>
      <c r="V821" s="32">
        <f ca="1">SUM(INDIRECT(GLOBAL_VAR[TABLENAME]&amp;"[@a"&amp;$1:$1-1&amp;"]"),INDIRECT(GLOBAL_VAR[TABLENAME]&amp;"[@c"&amp;$1:$1-1&amp;"]"))</f>
        <v>0</v>
      </c>
      <c r="W821" s="31"/>
      <c r="X821" s="31" t="str">
        <f>IF(GLOBAL[[#This Row],[b5]]="","",GLOBAL[[#This Row],[b5]]-GLOBAL[[#This Row],[a5]])</f>
        <v/>
      </c>
      <c r="Y821" s="32">
        <f ca="1">SUM(INDIRECT(GLOBAL_VAR[TABLENAME]&amp;"[@a"&amp;$1:$1-1&amp;"]"),INDIRECT(GLOBAL_VAR[TABLENAME]&amp;"[@c"&amp;$1:$1-1&amp;"]"))</f>
        <v>0</v>
      </c>
      <c r="AA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821" s="31" t="str">
        <f>_xlfn.IFNA(MATCH(GLOBAL[[#This Row],[POINTER]],Table6[NB BM_C_QTY+F],0),"")</f>
        <v/>
      </c>
      <c r="AC821" t="str">
        <f>_xlfn.IFNA(MATCH(GLOBAL[[#This Row],[POINTER]],Table5[CONCAT],0),"")</f>
        <v/>
      </c>
    </row>
    <row r="822" spans="1:30">
      <c r="A822" s="31" t="str">
        <f ca="1">IF(GLOBAL[[#This Row],[TT]]&lt;1,"",ROW()-2)</f>
        <v/>
      </c>
      <c r="B822" s="33" t="s">
        <v>3710</v>
      </c>
      <c r="C822" s="31">
        <v>0</v>
      </c>
      <c r="D822" s="31" t="s">
        <v>2108</v>
      </c>
      <c r="E822" s="31">
        <f ca="1">IF(GLOBAL[[#This Row],[b12]]="",GLOBAL[[#This Row],[a6]],GLOBAL[[#This Row],[b12]])</f>
        <v>0</v>
      </c>
      <c r="F822" s="32">
        <f>GLOBAL[[#This Row],[AWAL]]</f>
        <v>0</v>
      </c>
      <c r="G822" s="31"/>
      <c r="H822" s="31"/>
      <c r="I822" s="31" t="str">
        <f>IF(GLOBAL[[#This Row],[/MASUK]]="","",SUMIF(Table6[NB BM_C_QTY+F],GLOBAL[POINTER],Table6[C]))</f>
        <v/>
      </c>
      <c r="J822" s="102">
        <f>IF(GLOBAL[[#This Row],[//KELUAR]]="",0,-1*SUMIF(Table5[CONCAT],GLOBAL[POINTER],Table5[3]))</f>
        <v>0</v>
      </c>
      <c r="K822" s="31" t="str">
        <f>IF(GLOBAL[[#This Row],[b1]]="","",GLOBAL[[#This Row],[b1]]-GLOBAL[[#This Row],[a1]]-GLOBAL[[#This Row],[bkeluar1]])</f>
        <v/>
      </c>
      <c r="L822" s="31">
        <f>SUM(GLOBAL[[#This Row],[bmasuk1]:[c1]])</f>
        <v>0</v>
      </c>
      <c r="M822" s="32">
        <f>SUM(F822,L822)</f>
        <v>0</v>
      </c>
      <c r="N822" s="31"/>
      <c r="O822" s="31"/>
      <c r="P822" s="32">
        <f ca="1">SUM(INDIRECT(GLOBAL_VAR[TABLENAME]&amp;"[@a"&amp;$1:$1-1&amp;"]"),INDIRECT(GLOBAL_VAR[TABLENAME]&amp;"[@c"&amp;$1:$1-1&amp;"]"))</f>
        <v>0</v>
      </c>
      <c r="Q822" s="33"/>
      <c r="R822" s="33" t="str">
        <f>IF(GLOBAL[[#This Row],[b3]]="","",GLOBAL[[#This Row],[b3]]-GLOBAL[[#This Row],[a3]])</f>
        <v/>
      </c>
      <c r="S822" s="32">
        <f ca="1">SUM(INDIRECT(GLOBAL_VAR[TABLENAME]&amp;"[@a"&amp;$1:$1-1&amp;"]"),INDIRECT(GLOBAL_VAR[TABLENAME]&amp;"[@c"&amp;$1:$1-1&amp;"]"))</f>
        <v>0</v>
      </c>
      <c r="T822" s="33"/>
      <c r="U822" s="33" t="str">
        <f>IF(GLOBAL[[#This Row],[b4]]="","",GLOBAL[[#This Row],[b4]]-GLOBAL[[#This Row],[a4]])</f>
        <v/>
      </c>
      <c r="V822" s="32">
        <f ca="1">SUM(INDIRECT(GLOBAL_VAR[TABLENAME]&amp;"[@a"&amp;$1:$1-1&amp;"]"),INDIRECT(GLOBAL_VAR[TABLENAME]&amp;"[@c"&amp;$1:$1-1&amp;"]"))</f>
        <v>0</v>
      </c>
      <c r="W822" s="31"/>
      <c r="X822" s="31" t="str">
        <f>IF(GLOBAL[[#This Row],[b5]]="","",GLOBAL[[#This Row],[b5]]-GLOBAL[[#This Row],[a5]])</f>
        <v/>
      </c>
      <c r="Y822" s="32">
        <f ca="1">SUM(INDIRECT(GLOBAL_VAR[TABLENAME]&amp;"[@a"&amp;$1:$1-1&amp;"]"),INDIRECT(GLOBAL_VAR[TABLENAME]&amp;"[@c"&amp;$1:$1-1&amp;"]"))</f>
        <v>0</v>
      </c>
      <c r="AA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822" s="31" t="str">
        <f>_xlfn.IFNA(MATCH(GLOBAL[[#This Row],[POINTER]],Table6[NB BM_C_QTY+F],0),"")</f>
        <v/>
      </c>
      <c r="AC822" t="str">
        <f>_xlfn.IFNA(MATCH(GLOBAL[[#This Row],[POINTER]],Table5[CONCAT],0),"")</f>
        <v/>
      </c>
    </row>
    <row r="823" spans="1:30">
      <c r="A823" s="31" t="str">
        <f ca="1">IF(GLOBAL[[#This Row],[TT]]&lt;1,"",ROW()-2)</f>
        <v/>
      </c>
      <c r="B823" s="33" t="s">
        <v>3785</v>
      </c>
      <c r="C823" s="31">
        <v>0</v>
      </c>
      <c r="D823" s="31" t="s">
        <v>2108</v>
      </c>
      <c r="E823" s="31">
        <f ca="1">IF(GLOBAL[[#This Row],[b12]]="",GLOBAL[[#This Row],[a6]],GLOBAL[[#This Row],[b12]])</f>
        <v>0</v>
      </c>
      <c r="F823" s="32">
        <f>GLOBAL[[#This Row],[AWAL]]</f>
        <v>0</v>
      </c>
      <c r="G823" s="31"/>
      <c r="H823" s="31"/>
      <c r="I823" s="31" t="str">
        <f>IF(GLOBAL[[#This Row],[/MASUK]]="","",SUMIF(Table6[NB BM_C_QTY+F],GLOBAL[POINTER],Table6[C]))</f>
        <v/>
      </c>
      <c r="J823" s="102">
        <f>IF(GLOBAL[[#This Row],[//KELUAR]]="",0,-1*SUMIF(Table5[CONCAT],GLOBAL[POINTER],Table5[3]))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>SUM(F823,L823)</f>
        <v>0</v>
      </c>
      <c r="N823" s="31"/>
      <c r="O823" s="31"/>
      <c r="P823" s="32">
        <f ca="1">SUM(INDIRECT(GLOBAL_VAR[TABLENAME]&amp;"[@a"&amp;$1:$1-1&amp;"]"),INDIRECT(GLOBAL_VAR[TABLENAME]&amp;"[@c"&amp;$1:$1-1&amp;"]"))</f>
        <v>0</v>
      </c>
      <c r="Q823" s="33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0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0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0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30">
      <c r="A824" s="31">
        <f>IF(GLOBAL[[#This Row],[TT]]&lt;1,"",ROW()-2)</f>
        <v>822</v>
      </c>
      <c r="B824" s="33" t="s">
        <v>5522</v>
      </c>
      <c r="C824" s="31">
        <v>3</v>
      </c>
      <c r="D824" s="31" t="s">
        <v>2150</v>
      </c>
      <c r="E824" s="31">
        <f>IF(GLOBAL[[#This Row],[b12]]="",GLOBAL[[#This Row],[a6]],GLOBAL[[#This Row],[b12]])</f>
        <v>5</v>
      </c>
      <c r="F824" s="32">
        <f>GLOBAL[[#This Row],[AWAL]]</f>
        <v>3</v>
      </c>
      <c r="G824" s="31"/>
      <c r="H824" s="31">
        <v>5</v>
      </c>
      <c r="I824" s="31">
        <f>IF(GLOBAL[[#This Row],[/MASUK]]="","",SUMIF(Table6[NB BM_C_QTY+F],GLOBAL[POINTER],Table6[C]))</f>
        <v>3</v>
      </c>
      <c r="J824" s="102">
        <f>IF(GLOBAL[[#This Row],[//KELUAR]]="",0,-1*SUMIF(Table5[CONCAT],GLOBAL[POINTER],Table5[3]))</f>
        <v>-1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2</v>
      </c>
      <c r="M824" s="32">
        <f>SUM(F824,L824)</f>
        <v>5</v>
      </c>
      <c r="N824" s="31"/>
      <c r="O824" s="31"/>
      <c r="P824" s="32">
        <f ca="1">SUM(INDIRECT(GLOBAL_VAR[TABLENAME]&amp;"[@a"&amp;$1:$1-1&amp;"]"),INDIRECT(GLOBAL_VAR[TABLENAME]&amp;"[@c"&amp;$1:$1-1&amp;"]"))</f>
        <v>5</v>
      </c>
      <c r="Q824" s="33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5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5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5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824" s="31">
        <f>_xlfn.IFNA(MATCH(GLOBAL[[#This Row],[POINTER]],Table6[NB BM_C_QTY+F],0),"")</f>
        <v>84</v>
      </c>
      <c r="AC824">
        <f>_xlfn.IFNA(MATCH(GLOBAL[[#This Row],[POINTER]],Table5[CONCAT],0),"")</f>
        <v>107</v>
      </c>
    </row>
    <row r="825" spans="1:30">
      <c r="A825" s="31">
        <f ca="1">IF(GLOBAL[[#This Row],[TT]]&lt;1,"",ROW()-2)</f>
        <v>823</v>
      </c>
      <c r="B825" s="33" t="s">
        <v>4218</v>
      </c>
      <c r="C825" s="31">
        <v>3</v>
      </c>
      <c r="D825" s="31" t="s">
        <v>2108</v>
      </c>
      <c r="E825" s="31">
        <f ca="1">IF(GLOBAL[[#This Row],[b12]]="",GLOBAL[[#This Row],[a6]],GLOBAL[[#This Row],[b12]])</f>
        <v>3</v>
      </c>
      <c r="F825" s="32">
        <f>GLOBAL[[#This Row],[AWAL]]</f>
        <v>3</v>
      </c>
      <c r="G825" s="31"/>
      <c r="H825" s="31"/>
      <c r="I825" s="31" t="str">
        <f>IF(GLOBAL[[#This Row],[/MASUK]]="","",SUMIF(Table6[NB BM_C_QTY+F],GLOBAL[POINTER],Table6[C]))</f>
        <v/>
      </c>
      <c r="J825" s="102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>SUM(F825,L825)</f>
        <v>3</v>
      </c>
      <c r="N825" s="31"/>
      <c r="O825" s="31"/>
      <c r="P825" s="32">
        <f ca="1">SUM(INDIRECT(GLOBAL_VAR[TABLENAME]&amp;"[@a"&amp;$1:$1-1&amp;"]"),INDIRECT(GLOBAL_VAR[TABLENAME]&amp;"[@c"&amp;$1:$1-1&amp;"]"))</f>
        <v>3</v>
      </c>
      <c r="Q825" s="33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3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3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3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bptizotg346bcd144lsnuntana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30">
      <c r="A826" s="31" t="str">
        <f ca="1">IF(GLOBAL[[#This Row],[TT]]&lt;1,"",ROW()-2)</f>
        <v/>
      </c>
      <c r="B826" s="33" t="s">
        <v>2297</v>
      </c>
      <c r="C826" s="31">
        <v>0</v>
      </c>
      <c r="D826" s="31" t="s">
        <v>2108</v>
      </c>
      <c r="E826" s="31">
        <f ca="1">IF(GLOBAL[[#This Row],[b12]]="",GLOBAL[[#This Row],[a6]],GLOBAL[[#This Row],[b12]])</f>
        <v>0</v>
      </c>
      <c r="F826" s="32">
        <f>GLOBAL[[#This Row],[AWAL]]</f>
        <v>0</v>
      </c>
      <c r="G826" s="31"/>
      <c r="H826" s="31"/>
      <c r="I826" s="31" t="str">
        <f>IF(GLOBAL[[#This Row],[/MASUK]]="","",SUMIF(Table6[NB BM_C_QTY+F],GLOBAL[POINTER],Table6[C]))</f>
        <v/>
      </c>
      <c r="J826" s="102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>SUM(F826,L826)</f>
        <v>0</v>
      </c>
      <c r="N826" s="31"/>
      <c r="O826" s="31"/>
      <c r="P826" s="32">
        <f ca="1">SUM(INDIRECT(GLOBAL_VAR[TABLENAME]&amp;"[@a"&amp;$1:$1-1&amp;"]"),INDIRECT(GLOBAL_VAR[TABLENAME]&amp;"[@c"&amp;$1:$1-1&amp;"]"))</f>
        <v>0</v>
      </c>
      <c r="Q826" s="33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0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0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0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30">
      <c r="A827" s="31" t="str">
        <f ca="1">IF(GLOBAL[[#This Row],[TT]]&lt;1,"",ROW()-2)</f>
        <v/>
      </c>
      <c r="B827" s="33" t="s">
        <v>3638</v>
      </c>
      <c r="C827" s="31">
        <v>0</v>
      </c>
      <c r="D827" s="31" t="s">
        <v>2108</v>
      </c>
      <c r="E827" s="31">
        <f ca="1">IF(GLOBAL[[#This Row],[b12]]="",GLOBAL[[#This Row],[a6]],GLOBAL[[#This Row],[b12]])</f>
        <v>0</v>
      </c>
      <c r="F827" s="32">
        <f>GLOBAL[[#This Row],[AWAL]]</f>
        <v>0</v>
      </c>
      <c r="G827" s="31"/>
      <c r="H827" s="31"/>
      <c r="I827" s="31" t="str">
        <f>IF(GLOBAL[[#This Row],[/MASUK]]="","",SUMIF(Table6[NB BM_C_QTY+F],GLOBAL[POINTER],Table6[C]))</f>
        <v/>
      </c>
      <c r="J827" s="102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>SUM(F827,L827)</f>
        <v>0</v>
      </c>
      <c r="N827" s="31"/>
      <c r="O827" s="31"/>
      <c r="P827" s="32">
        <f ca="1">SUM(INDIRECT(GLOBAL_VAR[TABLENAME]&amp;"[@a"&amp;$1:$1-1&amp;"]"),INDIRECT(GLOBAL_VAR[TABLENAME]&amp;"[@c"&amp;$1:$1-1&amp;"]"))</f>
        <v>0</v>
      </c>
      <c r="Q827" s="33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0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0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0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30">
      <c r="A828" s="31" t="str">
        <f>IF(GLOBAL[[#This Row],[TT]]&lt;1,"",ROW()-2)</f>
        <v/>
      </c>
      <c r="B828" s="33" t="s">
        <v>5528</v>
      </c>
      <c r="C828" s="31">
        <v>0</v>
      </c>
      <c r="D828" s="31" t="s">
        <v>2150</v>
      </c>
      <c r="E828" s="31">
        <f>IF(GLOBAL[[#This Row],[b12]]="",GLOBAL[[#This Row],[a6]],GLOBAL[[#This Row],[b12]])</f>
        <v>0</v>
      </c>
      <c r="F828" s="32">
        <f>GLOBAL[[#This Row],[AWAL]]</f>
        <v>0</v>
      </c>
      <c r="G828" s="31"/>
      <c r="H828" s="31">
        <v>0</v>
      </c>
      <c r="I828" s="31">
        <f>IF(GLOBAL[[#This Row],[/MASUK]]="","",SUMIF(Table6[NB BM_C_QTY+F],GLOBAL[POINTER],Table6[C]))</f>
        <v>7</v>
      </c>
      <c r="J828" s="102">
        <f>IF(GLOBAL[[#This Row],[//KELUAR]]="",0,-1*SUMIF(Table5[CONCAT],GLOBAL[POINTER],Table5[3]))</f>
        <v>-4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3</v>
      </c>
      <c r="M828" s="32">
        <f>SUM(F828,L828)</f>
        <v>3</v>
      </c>
      <c r="N828" s="31"/>
      <c r="O828" s="31"/>
      <c r="P828" s="32">
        <f ca="1">SUM(INDIRECT(GLOBAL_VAR[TABLENAME]&amp;"[@a"&amp;$1:$1-1&amp;"]"),INDIRECT(GLOBAL_VAR[TABLENAME]&amp;"[@c"&amp;$1:$1-1&amp;"]"))</f>
        <v>3</v>
      </c>
      <c r="Q828" s="33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3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3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3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828" s="31">
        <f>_xlfn.IFNA(MATCH(GLOBAL[[#This Row],[POINTER]],Table6[NB BM_C_QTY+F],0),"")</f>
        <v>83</v>
      </c>
      <c r="AC828">
        <f>_xlfn.IFNA(MATCH(GLOBAL[[#This Row],[POINTER]],Table5[CONCAT],0),"")</f>
        <v>106</v>
      </c>
    </row>
    <row r="829" spans="1:30">
      <c r="A829" s="39" t="str">
        <f>IF(GLOBAL[[#This Row],[TT]]&lt;1,"",ROW()-2)</f>
        <v/>
      </c>
      <c r="B829" s="79" t="s">
        <v>5550</v>
      </c>
      <c r="C829" s="31"/>
      <c r="D829" s="31" t="s">
        <v>2108</v>
      </c>
      <c r="E829" s="39">
        <f>IF(GLOBAL[[#This Row],[b12]]="",GLOBAL[[#This Row],[a6]],GLOBAL[[#This Row],[b12]])</f>
        <v>0</v>
      </c>
      <c r="F829" s="40">
        <f>GLOBAL[[#This Row],[AWAL]]</f>
        <v>0</v>
      </c>
      <c r="G829" s="31"/>
      <c r="H829" s="31">
        <v>0</v>
      </c>
      <c r="I829" s="39">
        <f>IF(GLOBAL[[#This Row],[/MASUK]]="","",SUMIF(Table6[NB BM_C_QTY+F],GLOBAL[POINTER],Table6[C]))</f>
        <v>1</v>
      </c>
      <c r="J829" s="102">
        <f>IF(GLOBAL[[#This Row],[//KELUAR]]="",0,-1*SUMIF(Table5[CONCAT],GLOBAL[POINTER],Table5[3]))</f>
        <v>0</v>
      </c>
      <c r="K829" s="39" t="str">
        <f>IF(GLOBAL[[#This Row],[b1]]="","",GLOBAL[[#This Row],[b1]]-GLOBAL[[#This Row],[a1]]-GLOBAL[[#This Row],[bkeluar1]])</f>
        <v/>
      </c>
      <c r="L829" s="39">
        <f>SUM(GLOBAL[[#This Row],[bmasuk1]:[c1]])</f>
        <v>1</v>
      </c>
      <c r="M829" s="40">
        <f>SUM(F829,L829)</f>
        <v>1</v>
      </c>
      <c r="N829" s="31"/>
      <c r="O829" s="39"/>
      <c r="P829" s="40">
        <f ca="1">SUM(INDIRECT(GLOBAL_VAR[TABLENAME]&amp;"[@a"&amp;$1:$1-1&amp;"]"),INDIRECT(GLOBAL_VAR[TABLENAME]&amp;"[@c"&amp;$1:$1-1&amp;"]"))</f>
        <v>1</v>
      </c>
      <c r="Q829" s="33"/>
      <c r="R829" s="41" t="str">
        <f>IF(GLOBAL[[#This Row],[b3]]="","",GLOBAL[[#This Row],[b3]]-GLOBAL[[#This Row],[a3]])</f>
        <v/>
      </c>
      <c r="S829" s="40">
        <f ca="1">SUM(INDIRECT(GLOBAL_VAR[TABLENAME]&amp;"[@a"&amp;$1:$1-1&amp;"]"),INDIRECT(GLOBAL_VAR[TABLENAME]&amp;"[@c"&amp;$1:$1-1&amp;"]"))</f>
        <v>1</v>
      </c>
      <c r="T829" s="33"/>
      <c r="U829" s="41" t="str">
        <f>IF(GLOBAL[[#This Row],[b4]]="","",GLOBAL[[#This Row],[b4]]-GLOBAL[[#This Row],[a4]])</f>
        <v/>
      </c>
      <c r="V829" s="40">
        <f ca="1">SUM(INDIRECT(GLOBAL_VAR[TABLENAME]&amp;"[@a"&amp;$1:$1-1&amp;"]"),INDIRECT(GLOBAL_VAR[TABLENAME]&amp;"[@c"&amp;$1:$1-1&amp;"]"))</f>
        <v>1</v>
      </c>
      <c r="W829" s="31"/>
      <c r="X829" s="39" t="str">
        <f>IF(GLOBAL[[#This Row],[b5]]="","",GLOBAL[[#This Row],[b5]]-GLOBAL[[#This Row],[a5]])</f>
        <v/>
      </c>
      <c r="Y829" s="40">
        <f ca="1">SUM(INDIRECT(GLOBAL_VAR[TABLENAME]&amp;"[@a"&amp;$1:$1-1&amp;"]"),INDIRECT(GLOBAL_VAR[TABLENAME]&amp;"[@c"&amp;$1:$1-1&amp;"]"))</f>
        <v>1</v>
      </c>
      <c r="Z829" s="29"/>
      <c r="AA8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829" s="39">
        <f>_xlfn.IFNA(MATCH(GLOBAL[[#This Row],[POINTER]],Table6[NB BM_C_QTY+F],0),"")</f>
        <v>76</v>
      </c>
      <c r="AC829" s="72" t="str">
        <f>_xlfn.IFNA(MATCH(GLOBAL[[#This Row],[POINTER]],Table5[CONCAT],0),"")</f>
        <v/>
      </c>
      <c r="AD829" s="29"/>
    </row>
    <row r="830" spans="1:30">
      <c r="A830" s="31" t="str">
        <f>IF(GLOBAL[[#This Row],[TT]]&lt;1,"",ROW()-2)</f>
        <v/>
      </c>
      <c r="B830" s="33" t="s">
        <v>5520</v>
      </c>
      <c r="C830" s="31">
        <v>0</v>
      </c>
      <c r="D830" s="31" t="s">
        <v>3541</v>
      </c>
      <c r="E830" s="31">
        <f>IF(GLOBAL[[#This Row],[b12]]="",GLOBAL[[#This Row],[a6]],GLOBAL[[#This Row],[b12]])</f>
        <v>0</v>
      </c>
      <c r="F830" s="32">
        <f>GLOBAL[[#This Row],[AWAL]]</f>
        <v>0</v>
      </c>
      <c r="G830" s="31"/>
      <c r="H830" s="31">
        <v>0</v>
      </c>
      <c r="I830" s="31">
        <f>IF(GLOBAL[[#This Row],[/MASUK]]="","",SUMIF(Table6[NB BM_C_QTY+F],GLOBAL[POINTER],Table6[C]))</f>
        <v>1</v>
      </c>
      <c r="J830" s="102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1</v>
      </c>
      <c r="M830" s="32">
        <f>SUM(F830,L830)</f>
        <v>1</v>
      </c>
      <c r="N830" s="31"/>
      <c r="O830" s="31"/>
      <c r="P830" s="32">
        <f ca="1">SUM(INDIRECT(GLOBAL_VAR[TABLENAME]&amp;"[@a"&amp;$1:$1-1&amp;"]"),INDIRECT(GLOBAL_VAR[TABLENAME]&amp;"[@c"&amp;$1:$1-1&amp;"]"))</f>
        <v>1</v>
      </c>
      <c r="Q830" s="33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1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1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1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830" s="31">
        <f>_xlfn.IFNA(MATCH(GLOBAL[[#This Row],[POINTER]],Table6[NB BM_C_QTY+F],0),"")</f>
        <v>75</v>
      </c>
      <c r="AC830" t="str">
        <f>_xlfn.IFNA(MATCH(GLOBAL[[#This Row],[POINTER]],Table5[CONCAT],0),"")</f>
        <v/>
      </c>
    </row>
    <row r="831" spans="1:30">
      <c r="A831" s="31">
        <f ca="1">IF(GLOBAL[[#This Row],[TT]]&lt;1,"",ROW()-2)</f>
        <v>829</v>
      </c>
      <c r="B831" s="33" t="s">
        <v>606</v>
      </c>
      <c r="C831" s="31">
        <v>2</v>
      </c>
      <c r="D831" s="31" t="s">
        <v>607</v>
      </c>
      <c r="E831" s="31">
        <f ca="1">IF(GLOBAL[[#This Row],[b12]]="",GLOBAL[[#This Row],[a6]],GLOBAL[[#This Row],[b12]])</f>
        <v>2</v>
      </c>
      <c r="F831" s="32">
        <f>GLOBAL[[#This Row],[AWAL]]</f>
        <v>2</v>
      </c>
      <c r="G831" s="31"/>
      <c r="H831" s="31"/>
      <c r="I831" s="31" t="str">
        <f>IF(GLOBAL[[#This Row],[/MASUK]]="","",SUMIF(Table6[NB BM_C_QTY+F],GLOBAL[POINTER],Table6[C]))</f>
        <v/>
      </c>
      <c r="J831" s="102">
        <f>IF(GLOBAL[[#This Row],[//KELUAR]]="",0,-1*SUMIF(Table5[CONCAT],GLOBAL[POINTER],Table5[3]))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>SUM(F831,L831)</f>
        <v>2</v>
      </c>
      <c r="N831" s="31"/>
      <c r="O831" s="31"/>
      <c r="P831" s="32">
        <f ca="1">SUM(INDIRECT(GLOBAL_VAR[TABLENAME]&amp;"[@a"&amp;$1:$1-1&amp;"]"),INDIRECT(GLOBAL_VAR[TABLENAME]&amp;"[@c"&amp;$1:$1-1&amp;"]"))</f>
        <v>2</v>
      </c>
      <c r="Q831" s="33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2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2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2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30">
      <c r="A832" s="31">
        <f ca="1">IF(GLOBAL[[#This Row],[TT]]&lt;1,"",ROW()-2)</f>
        <v>830</v>
      </c>
      <c r="B832" s="33" t="s">
        <v>606</v>
      </c>
      <c r="C832" s="31">
        <v>2</v>
      </c>
      <c r="D832" s="31" t="s">
        <v>168</v>
      </c>
      <c r="E832" s="31">
        <f ca="1">IF(GLOBAL[[#This Row],[b12]]="",GLOBAL[[#This Row],[a6]],GLOBAL[[#This Row],[b12]])</f>
        <v>2</v>
      </c>
      <c r="F832" s="32">
        <f>GLOBAL[[#This Row],[AWAL]]</f>
        <v>2</v>
      </c>
      <c r="G832" s="31"/>
      <c r="H832" s="31"/>
      <c r="I832" s="31" t="str">
        <f>IF(GLOBAL[[#This Row],[/MASUK]]="","",SUMIF(Table6[NB BM_C_QTY+F],GLOBAL[POINTER],Table6[C]))</f>
        <v/>
      </c>
      <c r="J832" s="102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>SUM(F832,L832)</f>
        <v>2</v>
      </c>
      <c r="N832" s="31"/>
      <c r="O832" s="31"/>
      <c r="P832" s="32">
        <f ca="1">SUM(INDIRECT(GLOBAL_VAR[TABLENAME]&amp;"[@a"&amp;$1:$1-1&amp;"]"),INDIRECT(GLOBAL_VAR[TABLENAME]&amp;"[@c"&amp;$1:$1-1&amp;"]"))</f>
        <v>2</v>
      </c>
      <c r="Q832" s="33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2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2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2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30">
      <c r="A833" s="31">
        <f ca="1">IF(GLOBAL[[#This Row],[TT]]&lt;1,"",ROW()-2)</f>
        <v>831</v>
      </c>
      <c r="B833" s="33" t="s">
        <v>608</v>
      </c>
      <c r="C833" s="31">
        <v>2</v>
      </c>
      <c r="D833" s="31" t="s">
        <v>484</v>
      </c>
      <c r="E833" s="31">
        <f ca="1">IF(GLOBAL[[#This Row],[b12]]="",GLOBAL[[#This Row],[a6]],GLOBAL[[#This Row],[b12]])</f>
        <v>2</v>
      </c>
      <c r="F833" s="32">
        <f>GLOBAL[[#This Row],[AWAL]]</f>
        <v>2</v>
      </c>
      <c r="G833" s="31"/>
      <c r="H833" s="31"/>
      <c r="I833" s="31" t="str">
        <f>IF(GLOBAL[[#This Row],[/MASUK]]="","",SUMIF(Table6[NB BM_C_QTY+F],GLOBAL[POINTER],Table6[C]))</f>
        <v/>
      </c>
      <c r="J833" s="102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>SUM(F833,L833)</f>
        <v>2</v>
      </c>
      <c r="N833" s="31"/>
      <c r="O833" s="31"/>
      <c r="P833" s="32">
        <f ca="1">SUM(INDIRECT(GLOBAL_VAR[TABLENAME]&amp;"[@a"&amp;$1:$1-1&amp;"]"),INDIRECT(GLOBAL_VAR[TABLENAME]&amp;"[@c"&amp;$1:$1-1&amp;"]"))</f>
        <v>2</v>
      </c>
      <c r="Q833" s="33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2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2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2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30">
      <c r="A834" s="31">
        <f ca="1">IF(GLOBAL[[#This Row],[TT]]&lt;1,"",ROW()-2)</f>
        <v>832</v>
      </c>
      <c r="B834" s="33" t="s">
        <v>609</v>
      </c>
      <c r="C834" s="31">
        <v>2</v>
      </c>
      <c r="D834" s="31" t="s">
        <v>47</v>
      </c>
      <c r="E834" s="31">
        <f ca="1">IF(GLOBAL[[#This Row],[b12]]="",GLOBAL[[#This Row],[a6]],GLOBAL[[#This Row],[b12]])</f>
        <v>2</v>
      </c>
      <c r="F834" s="32">
        <f>GLOBAL[[#This Row],[AWAL]]</f>
        <v>2</v>
      </c>
      <c r="G834" s="31"/>
      <c r="H834" s="31"/>
      <c r="I834" s="31" t="str">
        <f>IF(GLOBAL[[#This Row],[/MASUK]]="","",SUMIF(Table6[NB BM_C_QTY+F],GLOBAL[POINTER],Table6[C]))</f>
        <v/>
      </c>
      <c r="J834" s="102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>SUM(F834,L834)</f>
        <v>2</v>
      </c>
      <c r="N834" s="31"/>
      <c r="O834" s="31"/>
      <c r="P834" s="32">
        <f ca="1">SUM(INDIRECT(GLOBAL_VAR[TABLENAME]&amp;"[@a"&amp;$1:$1-1&amp;"]"),INDIRECT(GLOBAL_VAR[TABLENAME]&amp;"[@c"&amp;$1:$1-1&amp;"]"))</f>
        <v>2</v>
      </c>
      <c r="Q834" s="33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2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2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2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30">
      <c r="A835" s="31" t="str">
        <f ca="1">IF(GLOBAL[[#This Row],[TT]]&lt;1,"",ROW()-2)</f>
        <v/>
      </c>
      <c r="B835" s="33" t="s">
        <v>610</v>
      </c>
      <c r="C835" s="31">
        <v>0</v>
      </c>
      <c r="D835" s="31" t="s">
        <v>484</v>
      </c>
      <c r="E835" s="31">
        <f ca="1">IF(GLOBAL[[#This Row],[b12]]="",GLOBAL[[#This Row],[a6]],GLOBAL[[#This Row],[b12]])</f>
        <v>0</v>
      </c>
      <c r="F835" s="32">
        <f>GLOBAL[[#This Row],[AWAL]]</f>
        <v>0</v>
      </c>
      <c r="G835" s="31"/>
      <c r="H835" s="31"/>
      <c r="I835" s="31" t="str">
        <f>IF(GLOBAL[[#This Row],[/MASUK]]="","",SUMIF(Table6[NB BM_C_QTY+F],GLOBAL[POINTER],Table6[C]))</f>
        <v/>
      </c>
      <c r="J835" s="102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>SUM(F835,L835)</f>
        <v>0</v>
      </c>
      <c r="N835" s="31"/>
      <c r="O835" s="31"/>
      <c r="P835" s="32">
        <f ca="1">SUM(INDIRECT(GLOBAL_VAR[TABLENAME]&amp;"[@a"&amp;$1:$1-1&amp;"]"),INDIRECT(GLOBAL_VAR[TABLENAME]&amp;"[@c"&amp;$1:$1-1&amp;"]"))</f>
        <v>0</v>
      </c>
      <c r="Q835" s="33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0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0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0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30">
      <c r="A836" s="31" t="str">
        <f ca="1">IF(GLOBAL[[#This Row],[TT]]&lt;1,"",ROW()-2)</f>
        <v/>
      </c>
      <c r="B836" s="33" t="s">
        <v>611</v>
      </c>
      <c r="C836" s="31">
        <v>0</v>
      </c>
      <c r="D836" s="31" t="s">
        <v>99</v>
      </c>
      <c r="E836" s="31">
        <f ca="1">IF(GLOBAL[[#This Row],[b12]]="",GLOBAL[[#This Row],[a6]],GLOBAL[[#This Row],[b12]])</f>
        <v>0</v>
      </c>
      <c r="F836" s="32">
        <f>GLOBAL[[#This Row],[AWAL]]</f>
        <v>0</v>
      </c>
      <c r="G836" s="31"/>
      <c r="H836" s="31"/>
      <c r="I836" s="31" t="str">
        <f>IF(GLOBAL[[#This Row],[/MASUK]]="","",SUMIF(Table6[NB BM_C_QTY+F],GLOBAL[POINTER],Table6[C]))</f>
        <v/>
      </c>
      <c r="J836" s="102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>SUM(F836,L836)</f>
        <v>0</v>
      </c>
      <c r="N836" s="31"/>
      <c r="O836" s="31"/>
      <c r="P836" s="32">
        <f ca="1">SUM(INDIRECT(GLOBAL_VAR[TABLENAME]&amp;"[@a"&amp;$1:$1-1&amp;"]"),INDIRECT(GLOBAL_VAR[TABLENAME]&amp;"[@c"&amp;$1:$1-1&amp;"]"))</f>
        <v>0</v>
      </c>
      <c r="Q836" s="33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0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0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0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30">
      <c r="A837" s="31">
        <f ca="1">IF(GLOBAL[[#This Row],[TT]]&lt;1,"",ROW()-2)</f>
        <v>835</v>
      </c>
      <c r="B837" s="33" t="s">
        <v>4577</v>
      </c>
      <c r="C837" s="31">
        <v>14</v>
      </c>
      <c r="D837" s="31" t="s">
        <v>7</v>
      </c>
      <c r="E837" s="31">
        <f ca="1">IF(GLOBAL[[#This Row],[b12]]="",GLOBAL[[#This Row],[a6]],GLOBAL[[#This Row],[b12]])</f>
        <v>14</v>
      </c>
      <c r="F837" s="32">
        <f>GLOBAL[[#This Row],[AWAL]]</f>
        <v>14</v>
      </c>
      <c r="G837" s="31"/>
      <c r="H837" s="31"/>
      <c r="I837" s="31" t="str">
        <f>IF(GLOBAL[[#This Row],[/MASUK]]="","",SUMIF(Table6[NB BM_C_QTY+F],GLOBAL[POINTER],Table6[C]))</f>
        <v/>
      </c>
      <c r="J837" s="102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>SUM(F837,L837)</f>
        <v>14</v>
      </c>
      <c r="N837" s="31"/>
      <c r="O837" s="31"/>
      <c r="P837" s="32">
        <f ca="1">SUM(INDIRECT(GLOBAL_VAR[TABLENAME]&amp;"[@a"&amp;$1:$1-1&amp;"]"),INDIRECT(GLOBAL_VAR[TABLENAME]&amp;"[@c"&amp;$1:$1-1&amp;"]"))</f>
        <v>14</v>
      </c>
      <c r="Q837" s="33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14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14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14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30">
      <c r="A838" s="31">
        <f>IF(GLOBAL[[#This Row],[TT]]&lt;1,"",ROW()-2)</f>
        <v>836</v>
      </c>
      <c r="B838" s="33" t="s">
        <v>5527</v>
      </c>
      <c r="C838" s="31">
        <v>0</v>
      </c>
      <c r="D838" s="31" t="s">
        <v>2108</v>
      </c>
      <c r="E838" s="31">
        <f>IF(GLOBAL[[#This Row],[b12]]="",GLOBAL[[#This Row],[a6]],GLOBAL[[#This Row],[b12]])</f>
        <v>2</v>
      </c>
      <c r="F838" s="32">
        <f>GLOBAL[[#This Row],[AWAL]]</f>
        <v>0</v>
      </c>
      <c r="G838" s="31"/>
      <c r="H838" s="31">
        <v>2</v>
      </c>
      <c r="I838" s="31">
        <f>IF(GLOBAL[[#This Row],[/MASUK]]="","",SUMIF(Table6[NB BM_C_QTY+F],GLOBAL[POINTER],Table6[C]))</f>
        <v>5</v>
      </c>
      <c r="J838" s="102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5</v>
      </c>
      <c r="M838" s="32">
        <f>SUM(F838,L838)</f>
        <v>5</v>
      </c>
      <c r="N838" s="31"/>
      <c r="O838" s="31"/>
      <c r="P838" s="32">
        <f ca="1">SUM(INDIRECT(GLOBAL_VAR[TABLENAME]&amp;"[@a"&amp;$1:$1-1&amp;"]"),INDIRECT(GLOBAL_VAR[TABLENAME]&amp;"[@c"&amp;$1:$1-1&amp;"]"))</f>
        <v>5</v>
      </c>
      <c r="Q838" s="33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5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5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5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838" s="31">
        <f>_xlfn.IFNA(MATCH(GLOBAL[[#This Row],[POINTER]],Table6[NB BM_C_QTY+F],0),"")</f>
        <v>87</v>
      </c>
      <c r="AC838" t="str">
        <f>_xlfn.IFNA(MATCH(GLOBAL[[#This Row],[POINTER]],Table5[CONCAT],0),"")</f>
        <v/>
      </c>
    </row>
    <row r="839" spans="1:30">
      <c r="A839" s="31">
        <f ca="1">IF(GLOBAL[[#This Row],[TT]]&lt;1,"",ROW()-2)</f>
        <v>837</v>
      </c>
      <c r="B839" s="33" t="s">
        <v>612</v>
      </c>
      <c r="C839" s="31">
        <v>4</v>
      </c>
      <c r="D839" s="31" t="s">
        <v>84</v>
      </c>
      <c r="E839" s="31">
        <f ca="1">IF(GLOBAL[[#This Row],[b12]]="",GLOBAL[[#This Row],[a6]],GLOBAL[[#This Row],[b12]])</f>
        <v>4</v>
      </c>
      <c r="F839" s="32">
        <f>GLOBAL[[#This Row],[AWAL]]</f>
        <v>4</v>
      </c>
      <c r="G839" s="31"/>
      <c r="H839" s="31"/>
      <c r="I839" s="31" t="str">
        <f>IF(GLOBAL[[#This Row],[/MASUK]]="","",SUMIF(Table6[NB BM_C_QTY+F],GLOBAL[POINTER],Table6[C]))</f>
        <v/>
      </c>
      <c r="J839" s="102">
        <f>IF(GLOBAL[[#This Row],[//KELUAR]]="",0,-1*SUMIF(Table5[CONCAT],GLOBAL[POINTER],Table5[3]))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>SUM(F839,L839)</f>
        <v>4</v>
      </c>
      <c r="N839" s="31"/>
      <c r="O839" s="31"/>
      <c r="P839" s="32">
        <f ca="1">SUM(INDIRECT(GLOBAL_VAR[TABLENAME]&amp;"[@a"&amp;$1:$1-1&amp;"]"),INDIRECT(GLOBAL_VAR[TABLENAME]&amp;"[@c"&amp;$1:$1-1&amp;"]"))</f>
        <v>4</v>
      </c>
      <c r="Q839" s="33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4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4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4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  <c r="AD839" s="29"/>
    </row>
    <row r="840" spans="1:30">
      <c r="A840" s="31" t="str">
        <f ca="1">IF(GLOBAL[[#This Row],[TT]]&lt;1,"",ROW()-2)</f>
        <v/>
      </c>
      <c r="B840" s="33" t="s">
        <v>2666</v>
      </c>
      <c r="C840" s="31">
        <v>0</v>
      </c>
      <c r="D840" s="31" t="s">
        <v>2108</v>
      </c>
      <c r="E840" s="31">
        <f ca="1">IF(GLOBAL[[#This Row],[b12]]="",GLOBAL[[#This Row],[a6]],GLOBAL[[#This Row],[b12]])</f>
        <v>0</v>
      </c>
      <c r="F840" s="32">
        <f>GLOBAL[[#This Row],[AWAL]]</f>
        <v>0</v>
      </c>
      <c r="G840" s="31"/>
      <c r="H840" s="31"/>
      <c r="I840" s="31" t="str">
        <f>IF(GLOBAL[[#This Row],[/MASUK]]="","",SUMIF(Table6[NB BM_C_QTY+F],GLOBAL[POINTER],Table6[C]))</f>
        <v/>
      </c>
      <c r="J840" s="102">
        <f>IF(GLOBAL[[#This Row],[//KELUAR]]="",0,-1*SUMIF(Table5[CONCAT],GLOBAL[POINTER],Table5[3]))</f>
        <v>0</v>
      </c>
      <c r="K840" s="31" t="str">
        <f>IF(GLOBAL[[#This Row],[b1]]="","",GLOBAL[[#This Row],[b1]]-GLOBAL[[#This Row],[a1]]-GLOBAL[[#This Row],[bkeluar1]])</f>
        <v/>
      </c>
      <c r="L840" s="31">
        <f>SUM(GLOBAL[[#This Row],[bmasuk1]:[c1]])</f>
        <v>0</v>
      </c>
      <c r="M840" s="32">
        <f>SUM(F840,L840)</f>
        <v>0</v>
      </c>
      <c r="N840" s="31"/>
      <c r="O840" s="31"/>
      <c r="P840" s="32">
        <f ca="1">SUM(INDIRECT(GLOBAL_VAR[TABLENAME]&amp;"[@a"&amp;$1:$1-1&amp;"]"),INDIRECT(GLOBAL_VAR[TABLENAME]&amp;"[@c"&amp;$1:$1-1&amp;"]"))</f>
        <v>0</v>
      </c>
      <c r="Q840" s="33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0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0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0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30">
      <c r="A841" s="31">
        <f ca="1">IF(GLOBAL[[#This Row],[TT]]&lt;1,"",ROW()-2)</f>
        <v>839</v>
      </c>
      <c r="B841" s="33" t="s">
        <v>613</v>
      </c>
      <c r="C841" s="31">
        <v>3</v>
      </c>
      <c r="D841" s="31" t="s">
        <v>7</v>
      </c>
      <c r="E841" s="31">
        <f ca="1">IF(GLOBAL[[#This Row],[b12]]="",GLOBAL[[#This Row],[a6]],GLOBAL[[#This Row],[b12]])</f>
        <v>3</v>
      </c>
      <c r="F841" s="32">
        <f>GLOBAL[[#This Row],[AWAL]]</f>
        <v>3</v>
      </c>
      <c r="G841" s="31"/>
      <c r="H841" s="31"/>
      <c r="I841" s="31" t="str">
        <f>IF(GLOBAL[[#This Row],[/MASUK]]="","",SUMIF(Table6[NB BM_C_QTY+F],GLOBAL[POINTER],Table6[C]))</f>
        <v/>
      </c>
      <c r="J841" s="102">
        <f>IF(GLOBAL[[#This Row],[//KELUAR]]="",0,-1*SUMIF(Table5[CONCAT],GLOBAL[POINTER],Table5[3]))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>SUM(F841,L841)</f>
        <v>3</v>
      </c>
      <c r="N841" s="31"/>
      <c r="O841" s="31"/>
      <c r="P841" s="32">
        <f ca="1">SUM(INDIRECT(GLOBAL_VAR[TABLENAME]&amp;"[@a"&amp;$1:$1-1&amp;"]"),INDIRECT(GLOBAL_VAR[TABLENAME]&amp;"[@c"&amp;$1:$1-1&amp;"]"))</f>
        <v>3</v>
      </c>
      <c r="Q841" s="33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3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3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3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841" s="31" t="str">
        <f>_xlfn.IFNA(MATCH(GLOBAL[[#This Row],[POINTER]],Table6[NB BM_C_QTY+F],0),"")</f>
        <v/>
      </c>
      <c r="AC841" t="str">
        <f>_xlfn.IFNA(MATCH(GLOBAL[[#This Row],[POINTER]],Table5[CONCAT],0),"")</f>
        <v/>
      </c>
    </row>
    <row r="842" spans="1:30">
      <c r="A842" s="31">
        <f ca="1">IF(GLOBAL[[#This Row],[TT]]&lt;1,"",ROW()-2)</f>
        <v>840</v>
      </c>
      <c r="B842" s="33" t="s">
        <v>614</v>
      </c>
      <c r="C842" s="31">
        <v>1</v>
      </c>
      <c r="D842" s="31" t="s">
        <v>7</v>
      </c>
      <c r="E842" s="31">
        <f ca="1">IF(GLOBAL[[#This Row],[b12]]="",GLOBAL[[#This Row],[a6]],GLOBAL[[#This Row],[b12]])</f>
        <v>1</v>
      </c>
      <c r="F842" s="32">
        <f>GLOBAL[[#This Row],[AWAL]]</f>
        <v>1</v>
      </c>
      <c r="G842" s="31"/>
      <c r="H842" s="31"/>
      <c r="I842" s="31" t="str">
        <f>IF(GLOBAL[[#This Row],[/MASUK]]="","",SUMIF(Table6[NB BM_C_QTY+F],GLOBAL[POINTER],Table6[C]))</f>
        <v/>
      </c>
      <c r="J842" s="102">
        <f>IF(GLOBAL[[#This Row],[//KELUAR]]="",0,-1*SUMIF(Table5[CONCAT],GLOBAL[POINTER],Table5[3]))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>SUM(F842,L842)</f>
        <v>1</v>
      </c>
      <c r="N842" s="31"/>
      <c r="O842" s="31"/>
      <c r="P842" s="32">
        <f ca="1">SUM(INDIRECT(GLOBAL_VAR[TABLENAME]&amp;"[@a"&amp;$1:$1-1&amp;"]"),INDIRECT(GLOBAL_VAR[TABLENAME]&amp;"[@c"&amp;$1:$1-1&amp;"]"))</f>
        <v>1</v>
      </c>
      <c r="Q842" s="33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1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1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1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842" s="31" t="str">
        <f>_xlfn.IFNA(MATCH(GLOBAL[[#This Row],[POINTER]],Table6[NB BM_C_QTY+F],0),"")</f>
        <v/>
      </c>
      <c r="AC842" t="str">
        <f>_xlfn.IFNA(MATCH(GLOBAL[[#This Row],[POINTER]],Table5[CONCAT],0),"")</f>
        <v/>
      </c>
    </row>
    <row r="843" spans="1:30">
      <c r="A843" s="31" t="str">
        <f ca="1">IF(GLOBAL[[#This Row],[TT]]&lt;1,"",ROW()-2)</f>
        <v/>
      </c>
      <c r="B843" s="33" t="s">
        <v>615</v>
      </c>
      <c r="C843" s="31">
        <v>0</v>
      </c>
      <c r="D843" s="31" t="s">
        <v>7</v>
      </c>
      <c r="E843" s="31">
        <f ca="1">IF(GLOBAL[[#This Row],[b12]]="",GLOBAL[[#This Row],[a6]],GLOBAL[[#This Row],[b12]])</f>
        <v>0</v>
      </c>
      <c r="F843" s="32">
        <f>GLOBAL[[#This Row],[AWAL]]</f>
        <v>0</v>
      </c>
      <c r="G843" s="31"/>
      <c r="H843" s="31"/>
      <c r="I843" s="31" t="str">
        <f>IF(GLOBAL[[#This Row],[/MASUK]]="","",SUMIF(Table6[NB BM_C_QTY+F],GLOBAL[POINTER],Table6[C]))</f>
        <v/>
      </c>
      <c r="J843" s="102">
        <f>IF(GLOBAL[[#This Row],[//KELUAR]]="",0,-1*SUMIF(Table5[CONCAT],GLOBAL[POINTER],Table5[3]))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>SUM(F843,L843)</f>
        <v>0</v>
      </c>
      <c r="N843" s="31"/>
      <c r="O843" s="31"/>
      <c r="P843" s="32">
        <f ca="1">SUM(INDIRECT(GLOBAL_VAR[TABLENAME]&amp;"[@a"&amp;$1:$1-1&amp;"]"),INDIRECT(GLOBAL_VAR[TABLENAME]&amp;"[@c"&amp;$1:$1-1&amp;"]"))</f>
        <v>0</v>
      </c>
      <c r="Q843" s="33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0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0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0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30">
      <c r="A844" s="31">
        <f ca="1">IF(GLOBAL[[#This Row],[TT]]&lt;1,"",ROW()-2)</f>
        <v>842</v>
      </c>
      <c r="B844" s="33" t="s">
        <v>616</v>
      </c>
      <c r="C844" s="31">
        <v>2</v>
      </c>
      <c r="D844" s="31" t="s">
        <v>7</v>
      </c>
      <c r="E844" s="31">
        <f ca="1">IF(GLOBAL[[#This Row],[b12]]="",GLOBAL[[#This Row],[a6]],GLOBAL[[#This Row],[b12]])</f>
        <v>2</v>
      </c>
      <c r="F844" s="32">
        <f>GLOBAL[[#This Row],[AWAL]]</f>
        <v>2</v>
      </c>
      <c r="G844" s="31"/>
      <c r="H844" s="31"/>
      <c r="I844" s="31" t="str">
        <f>IF(GLOBAL[[#This Row],[/MASUK]]="","",SUMIF(Table6[NB BM_C_QTY+F],GLOBAL[POINTER],Table6[C]))</f>
        <v/>
      </c>
      <c r="J844" s="102">
        <f>IF(GLOBAL[[#This Row],[//KELUAR]]="",0,-1*SUMIF(Table5[CONCAT],GLOBAL[POINTER],Table5[3]))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>SUM(F844,L844)</f>
        <v>2</v>
      </c>
      <c r="N844" s="31"/>
      <c r="O844" s="31"/>
      <c r="P844" s="32">
        <f ca="1">SUM(INDIRECT(GLOBAL_VAR[TABLENAME]&amp;"[@a"&amp;$1:$1-1&amp;"]"),INDIRECT(GLOBAL_VAR[TABLENAME]&amp;"[@c"&amp;$1:$1-1&amp;"]"))</f>
        <v>2</v>
      </c>
      <c r="Q844" s="33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2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2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2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30">
      <c r="A845" s="31" t="str">
        <f ca="1">IF(GLOBAL[[#This Row],[TT]]&lt;1,"",ROW()-2)</f>
        <v/>
      </c>
      <c r="B845" s="33" t="s">
        <v>617</v>
      </c>
      <c r="C845" s="31">
        <v>0</v>
      </c>
      <c r="D845" s="31" t="s">
        <v>7</v>
      </c>
      <c r="E845" s="31">
        <f ca="1">IF(GLOBAL[[#This Row],[b12]]="",GLOBAL[[#This Row],[a6]],GLOBAL[[#This Row],[b12]])</f>
        <v>0</v>
      </c>
      <c r="F845" s="32">
        <f>GLOBAL[[#This Row],[AWAL]]</f>
        <v>0</v>
      </c>
      <c r="G845" s="31"/>
      <c r="H845" s="31"/>
      <c r="I845" s="31" t="str">
        <f>IF(GLOBAL[[#This Row],[/MASUK]]="","",SUMIF(Table6[NB BM_C_QTY+F],GLOBAL[POINTER],Table6[C]))</f>
        <v/>
      </c>
      <c r="J845" s="102">
        <f>IF(GLOBAL[[#This Row],[//KELUAR]]="",0,-1*SUMIF(Table5[CONCAT],GLOBAL[POINTER],Table5[3]))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>SUM(F845,L845)</f>
        <v>0</v>
      </c>
      <c r="N845" s="31"/>
      <c r="O845" s="31"/>
      <c r="P845" s="32">
        <f ca="1">SUM(INDIRECT(GLOBAL_VAR[TABLENAME]&amp;"[@a"&amp;$1:$1-1&amp;"]"),INDIRECT(GLOBAL_VAR[TABLENAME]&amp;"[@c"&amp;$1:$1-1&amp;"]"))</f>
        <v>0</v>
      </c>
      <c r="Q845" s="33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0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0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0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30">
      <c r="A846" s="31" t="str">
        <f ca="1">IF(GLOBAL[[#This Row],[TT]]&lt;1,"",ROW()-2)</f>
        <v/>
      </c>
      <c r="B846" s="33" t="s">
        <v>3542</v>
      </c>
      <c r="C846" s="31">
        <v>0</v>
      </c>
      <c r="D846" s="31" t="s">
        <v>2150</v>
      </c>
      <c r="E846" s="31">
        <f ca="1">IF(GLOBAL[[#This Row],[b12]]="",GLOBAL[[#This Row],[a6]],GLOBAL[[#This Row],[b12]])</f>
        <v>0</v>
      </c>
      <c r="F846" s="32">
        <f>GLOBAL[[#This Row],[AWAL]]</f>
        <v>0</v>
      </c>
      <c r="G846" s="31"/>
      <c r="H846" s="31"/>
      <c r="I846" s="31" t="str">
        <f>IF(GLOBAL[[#This Row],[/MASUK]]="","",SUMIF(Table6[NB BM_C_QTY+F],GLOBAL[POINTER],Table6[C]))</f>
        <v/>
      </c>
      <c r="J846" s="102">
        <f>IF(GLOBAL[[#This Row],[//KELUAR]]="",0,-1*SUMIF(Table5[CONCAT],GLOBAL[POINTER],Table5[3]))</f>
        <v>0</v>
      </c>
      <c r="K846" s="31" t="str">
        <f>IF(GLOBAL[[#This Row],[b1]]="","",GLOBAL[[#This Row],[b1]]-GLOBAL[[#This Row],[a1]]-GLOBAL[[#This Row],[bkeluar1]])</f>
        <v/>
      </c>
      <c r="L846" s="31">
        <f>SUM(GLOBAL[[#This Row],[bmasuk1]:[c1]])</f>
        <v>0</v>
      </c>
      <c r="M846" s="32">
        <f>SUM(F846,L846)</f>
        <v>0</v>
      </c>
      <c r="N846" s="31"/>
      <c r="O846" s="31"/>
      <c r="P846" s="32">
        <f ca="1">SUM(INDIRECT(GLOBAL_VAR[TABLENAME]&amp;"[@a"&amp;$1:$1-1&amp;"]"),INDIRECT(GLOBAL_VAR[TABLENAME]&amp;"[@c"&amp;$1:$1-1&amp;"]"))</f>
        <v>0</v>
      </c>
      <c r="Q846" s="33"/>
      <c r="R846" s="33" t="str">
        <f>IF(GLOBAL[[#This Row],[b3]]="","",GLOBAL[[#This Row],[b3]]-GLOBAL[[#This Row],[a3]])</f>
        <v/>
      </c>
      <c r="S846" s="32">
        <f ca="1">SUM(INDIRECT(GLOBAL_VAR[TABLENAME]&amp;"[@a"&amp;$1:$1-1&amp;"]"),INDIRECT(GLOBAL_VAR[TABLENAME]&amp;"[@c"&amp;$1:$1-1&amp;"]"))</f>
        <v>0</v>
      </c>
      <c r="T846" s="33"/>
      <c r="U846" s="33" t="str">
        <f>IF(GLOBAL[[#This Row],[b4]]="","",GLOBAL[[#This Row],[b4]]-GLOBAL[[#This Row],[a4]])</f>
        <v/>
      </c>
      <c r="V846" s="32">
        <f ca="1">SUM(INDIRECT(GLOBAL_VAR[TABLENAME]&amp;"[@a"&amp;$1:$1-1&amp;"]"),INDIRECT(GLOBAL_VAR[TABLENAME]&amp;"[@c"&amp;$1:$1-1&amp;"]"))</f>
        <v>0</v>
      </c>
      <c r="W846" s="31"/>
      <c r="X846" s="31" t="str">
        <f>IF(GLOBAL[[#This Row],[b5]]="","",GLOBAL[[#This Row],[b5]]-GLOBAL[[#This Row],[a5]])</f>
        <v/>
      </c>
      <c r="Y846" s="32">
        <f ca="1">SUM(INDIRECT(GLOBAL_VAR[TABLENAME]&amp;"[@a"&amp;$1:$1-1&amp;"]"),INDIRECT(GLOBAL_VAR[TABLENAME]&amp;"[@c"&amp;$1:$1-1&amp;"]"))</f>
        <v>0</v>
      </c>
      <c r="AA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bpweiyadae68196lsnuntana</v>
      </c>
      <c r="AB846" s="31" t="str">
        <f>_xlfn.IFNA(MATCH(GLOBAL[[#This Row],[POINTER]],Table6[NB BM_C_QTY+F],0),"")</f>
        <v/>
      </c>
      <c r="AC846" t="str">
        <f>_xlfn.IFNA(MATCH(GLOBAL[[#This Row],[POINTER]],Table5[CONCAT],0),"")</f>
        <v/>
      </c>
    </row>
    <row r="847" spans="1:30">
      <c r="A847" s="31">
        <f ca="1">IF(GLOBAL[[#This Row],[TT]]&lt;1,"",ROW()-2)</f>
        <v>845</v>
      </c>
      <c r="B847" s="33" t="s">
        <v>618</v>
      </c>
      <c r="C847" s="31">
        <v>1</v>
      </c>
      <c r="D847" s="31" t="s">
        <v>541</v>
      </c>
      <c r="E847" s="31">
        <f ca="1">IF(GLOBAL[[#This Row],[b12]]="",GLOBAL[[#This Row],[a6]],GLOBAL[[#This Row],[b12]])</f>
        <v>1</v>
      </c>
      <c r="F847" s="32">
        <f>GLOBAL[[#This Row],[AWAL]]</f>
        <v>1</v>
      </c>
      <c r="G847" s="31"/>
      <c r="H847" s="31"/>
      <c r="I847" s="31" t="str">
        <f>IF(GLOBAL[[#This Row],[/MASUK]]="","",SUMIF(Table6[NB BM_C_QTY+F],GLOBAL[POINTER],Table6[C]))</f>
        <v/>
      </c>
      <c r="J847" s="102">
        <f>IF(GLOBAL[[#This Row],[//KELUAR]]="",0,-1*SUMIF(Table5[CONCAT],GLOBAL[POINTER],Table5[3]))</f>
        <v>0</v>
      </c>
      <c r="K847" s="31" t="str">
        <f>IF(GLOBAL[[#This Row],[b1]]="","",GLOBAL[[#This Row],[b1]]-GLOBAL[[#This Row],[a1]]-GLOBAL[[#This Row],[bkeluar1]])</f>
        <v/>
      </c>
      <c r="L847" s="31">
        <f>SUM(GLOBAL[[#This Row],[bmasuk1]:[c1]])</f>
        <v>0</v>
      </c>
      <c r="M847" s="32">
        <f>SUM(F847,L847)</f>
        <v>1</v>
      </c>
      <c r="N847" s="31"/>
      <c r="O847" s="31"/>
      <c r="P847" s="32">
        <f ca="1">SUM(INDIRECT(GLOBAL_VAR[TABLENAME]&amp;"[@a"&amp;$1:$1-1&amp;"]"),INDIRECT(GLOBAL_VAR[TABLENAME]&amp;"[@c"&amp;$1:$1-1&amp;"]"))</f>
        <v>1</v>
      </c>
      <c r="Q847" s="33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1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1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1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30">
      <c r="A848" s="31" t="str">
        <f ca="1">IF(GLOBAL[[#This Row],[TT]]&lt;1,"",ROW()-2)</f>
        <v/>
      </c>
      <c r="B848" s="33" t="s">
        <v>2789</v>
      </c>
      <c r="C848" s="31">
        <v>0</v>
      </c>
      <c r="D848" s="31" t="s">
        <v>2100</v>
      </c>
      <c r="E848" s="31">
        <f ca="1">IF(GLOBAL[[#This Row],[b12]]="",GLOBAL[[#This Row],[a6]],GLOBAL[[#This Row],[b12]])</f>
        <v>0</v>
      </c>
      <c r="F848" s="32">
        <f>GLOBAL[[#This Row],[AWAL]]</f>
        <v>0</v>
      </c>
      <c r="G848" s="31"/>
      <c r="H848" s="31"/>
      <c r="I848" s="31" t="str">
        <f>IF(GLOBAL[[#This Row],[/MASUK]]="","",SUMIF(Table6[NB BM_C_QTY+F],GLOBAL[POINTER],Table6[C]))</f>
        <v/>
      </c>
      <c r="J848" s="102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>SUM(F848,L848)</f>
        <v>0</v>
      </c>
      <c r="N848" s="31"/>
      <c r="O848" s="31"/>
      <c r="P848" s="32">
        <f ca="1">SUM(INDIRECT(GLOBAL_VAR[TABLENAME]&amp;"[@a"&amp;$1:$1-1&amp;"]"),INDIRECT(GLOBAL_VAR[TABLENAME]&amp;"[@c"&amp;$1:$1-1&amp;"]"))</f>
        <v>0</v>
      </c>
      <c r="Q848" s="33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0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0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0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30">
      <c r="A849" s="31" t="str">
        <f ca="1">IF(GLOBAL[[#This Row],[TT]]&lt;1,"",ROW()-2)</f>
        <v/>
      </c>
      <c r="B849" s="33" t="s">
        <v>2124</v>
      </c>
      <c r="C849" s="31">
        <v>0</v>
      </c>
      <c r="D849" s="31" t="s">
        <v>2100</v>
      </c>
      <c r="E849" s="31">
        <f ca="1">IF(GLOBAL[[#This Row],[b12]]="",GLOBAL[[#This Row],[a6]],GLOBAL[[#This Row],[b12]])</f>
        <v>0</v>
      </c>
      <c r="F849" s="32">
        <f>GLOBAL[[#This Row],[AWAL]]</f>
        <v>0</v>
      </c>
      <c r="G849" s="31"/>
      <c r="H849" s="31"/>
      <c r="I849" s="31" t="str">
        <f>IF(GLOBAL[[#This Row],[/MASUK]]="","",SUMIF(Table6[NB BM_C_QTY+F],GLOBAL[POINTER],Table6[C]))</f>
        <v/>
      </c>
      <c r="J849" s="102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>SUM(F849,L849)</f>
        <v>0</v>
      </c>
      <c r="N849" s="31"/>
      <c r="O849" s="31"/>
      <c r="P849" s="32">
        <f ca="1">SUM(INDIRECT(GLOBAL_VAR[TABLENAME]&amp;"[@a"&amp;$1:$1-1&amp;"]"),INDIRECT(GLOBAL_VAR[TABLENAME]&amp;"[@c"&amp;$1:$1-1&amp;"]"))</f>
        <v>0</v>
      </c>
      <c r="Q849" s="33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0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0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0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30">
      <c r="A850" s="31">
        <f ca="1">IF(GLOBAL[[#This Row],[TT]]&lt;1,"",ROW()-2)</f>
        <v>848</v>
      </c>
      <c r="B850" s="33" t="s">
        <v>619</v>
      </c>
      <c r="C850" s="31">
        <v>1</v>
      </c>
      <c r="D850" s="31" t="s">
        <v>482</v>
      </c>
      <c r="E850" s="31">
        <f ca="1">IF(GLOBAL[[#This Row],[b12]]="",GLOBAL[[#This Row],[a6]],GLOBAL[[#This Row],[b12]])</f>
        <v>1</v>
      </c>
      <c r="F850" s="32">
        <f>GLOBAL[[#This Row],[AWAL]]</f>
        <v>1</v>
      </c>
      <c r="G850" s="31"/>
      <c r="H850" s="31"/>
      <c r="I850" s="31" t="str">
        <f>IF(GLOBAL[[#This Row],[/MASUK]]="","",SUMIF(Table6[NB BM_C_QTY+F],GLOBAL[POINTER],Table6[C]))</f>
        <v/>
      </c>
      <c r="J850" s="102">
        <f>IF(GLOBAL[[#This Row],[//KELUAR]]="",0,-1*SUMIF(Table5[CONCAT],GLOBAL[POINTER],Table5[3]))</f>
        <v>0</v>
      </c>
      <c r="K850" s="31" t="str">
        <f>IF(GLOBAL[[#This Row],[b1]]="","",GLOBAL[[#This Row],[b1]]-GLOBAL[[#This Row],[a1]]-GLOBAL[[#This Row],[bkeluar1]])</f>
        <v/>
      </c>
      <c r="L850" s="31">
        <f>SUM(GLOBAL[[#This Row],[bmasuk1]:[c1]])</f>
        <v>0</v>
      </c>
      <c r="M850" s="32">
        <f>SUM(F850,L850)</f>
        <v>1</v>
      </c>
      <c r="N850" s="31"/>
      <c r="O850" s="31"/>
      <c r="P850" s="32">
        <f ca="1">SUM(INDIRECT(GLOBAL_VAR[TABLENAME]&amp;"[@a"&amp;$1:$1-1&amp;"]"),INDIRECT(GLOBAL_VAR[TABLENAME]&amp;"[@c"&amp;$1:$1-1&amp;"]"))</f>
        <v>1</v>
      </c>
      <c r="Q850" s="33"/>
      <c r="R850" s="33" t="str">
        <f>IF(GLOBAL[[#This Row],[b3]]="","",GLOBAL[[#This Row],[b3]]-GLOBAL[[#This Row],[a3]])</f>
        <v/>
      </c>
      <c r="S850" s="32">
        <f ca="1">SUM(INDIRECT(GLOBAL_VAR[TABLENAME]&amp;"[@a"&amp;$1:$1-1&amp;"]"),INDIRECT(GLOBAL_VAR[TABLENAME]&amp;"[@c"&amp;$1:$1-1&amp;"]"))</f>
        <v>1</v>
      </c>
      <c r="T850" s="33"/>
      <c r="U850" s="33" t="str">
        <f>IF(GLOBAL[[#This Row],[b4]]="","",GLOBAL[[#This Row],[b4]]-GLOBAL[[#This Row],[a4]])</f>
        <v/>
      </c>
      <c r="V850" s="32">
        <f ca="1">SUM(INDIRECT(GLOBAL_VAR[TABLENAME]&amp;"[@a"&amp;$1:$1-1&amp;"]"),INDIRECT(GLOBAL_VAR[TABLENAME]&amp;"[@c"&amp;$1:$1-1&amp;"]"))</f>
        <v>1</v>
      </c>
      <c r="W850" s="31"/>
      <c r="X850" s="31" t="str">
        <f>IF(GLOBAL[[#This Row],[b5]]="","",GLOBAL[[#This Row],[b5]]-GLOBAL[[#This Row],[a5]])</f>
        <v/>
      </c>
      <c r="Y850" s="32">
        <f ca="1">SUM(INDIRECT(GLOBAL_VAR[TABLENAME]&amp;"[@a"&amp;$1:$1-1&amp;"]"),INDIRECT(GLOBAL_VAR[TABLENAME]&amp;"[@c"&amp;$1:$1-1&amp;"]"))</f>
        <v>1</v>
      </c>
      <c r="AA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850" s="31" t="str">
        <f>_xlfn.IFNA(MATCH(GLOBAL[[#This Row],[POINTER]],Table6[NB BM_C_QTY+F],0),"")</f>
        <v/>
      </c>
      <c r="AC850" t="str">
        <f>_xlfn.IFNA(MATCH(GLOBAL[[#This Row],[POINTER]],Table5[CONCAT],0),"")</f>
        <v/>
      </c>
    </row>
    <row r="851" spans="1:30">
      <c r="A851" s="31">
        <f ca="1">IF(GLOBAL[[#This Row],[TT]]&lt;1,"",ROW()-2)</f>
        <v>849</v>
      </c>
      <c r="B851" s="33" t="s">
        <v>620</v>
      </c>
      <c r="C851" s="31">
        <v>3</v>
      </c>
      <c r="D851" s="31" t="s">
        <v>7</v>
      </c>
      <c r="E851" s="31">
        <f ca="1">IF(GLOBAL[[#This Row],[b12]]="",GLOBAL[[#This Row],[a6]],GLOBAL[[#This Row],[b12]])</f>
        <v>3</v>
      </c>
      <c r="F851" s="32">
        <f>GLOBAL[[#This Row],[AWAL]]</f>
        <v>3</v>
      </c>
      <c r="G851" s="31"/>
      <c r="H851" s="31"/>
      <c r="I851" s="31" t="str">
        <f>IF(GLOBAL[[#This Row],[/MASUK]]="","",SUMIF(Table6[NB BM_C_QTY+F],GLOBAL[POINTER],Table6[C]))</f>
        <v/>
      </c>
      <c r="J851" s="102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>SUM(F851,L851)</f>
        <v>3</v>
      </c>
      <c r="N851" s="31"/>
      <c r="O851" s="31"/>
      <c r="P851" s="32">
        <f ca="1">SUM(INDIRECT(GLOBAL_VAR[TABLENAME]&amp;"[@a"&amp;$1:$1-1&amp;"]"),INDIRECT(GLOBAL_VAR[TABLENAME]&amp;"[@c"&amp;$1:$1-1&amp;"]"))</f>
        <v>3</v>
      </c>
      <c r="Q851" s="33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3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3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3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30">
      <c r="A852" s="31">
        <f ca="1">IF(GLOBAL[[#This Row],[TT]]&lt;1,"",ROW()-2)</f>
        <v>850</v>
      </c>
      <c r="B852" s="33" t="s">
        <v>2790</v>
      </c>
      <c r="C852" s="31">
        <v>4</v>
      </c>
      <c r="D852" s="31" t="s">
        <v>2100</v>
      </c>
      <c r="E852" s="31">
        <f ca="1">IF(GLOBAL[[#This Row],[b12]]="",GLOBAL[[#This Row],[a6]],GLOBAL[[#This Row],[b12]])</f>
        <v>4</v>
      </c>
      <c r="F852" s="32">
        <f>GLOBAL[[#This Row],[AWAL]]</f>
        <v>4</v>
      </c>
      <c r="G852" s="31"/>
      <c r="H852" s="31"/>
      <c r="I852" s="31" t="str">
        <f>IF(GLOBAL[[#This Row],[/MASUK]]="","",SUMIF(Table6[NB BM_C_QTY+F],GLOBAL[POINTER],Table6[C]))</f>
        <v/>
      </c>
      <c r="J852" s="102">
        <f>IF(GLOBAL[[#This Row],[//KELUAR]]="",0,-1*SUMIF(Table5[CONCAT],GLOBAL[POINTER],Table5[3]))</f>
        <v>0</v>
      </c>
      <c r="K852" s="31" t="str">
        <f>IF(GLOBAL[[#This Row],[b1]]="","",GLOBAL[[#This Row],[b1]]-GLOBAL[[#This Row],[a1]]-GLOBAL[[#This Row],[bkeluar1]])</f>
        <v/>
      </c>
      <c r="L852" s="31">
        <f>SUM(GLOBAL[[#This Row],[bmasuk1]:[c1]])</f>
        <v>0</v>
      </c>
      <c r="M852" s="32">
        <f>SUM(F852,L852)</f>
        <v>4</v>
      </c>
      <c r="N852" s="31"/>
      <c r="O852" s="31"/>
      <c r="P852" s="32">
        <f ca="1">SUM(INDIRECT(GLOBAL_VAR[TABLENAME]&amp;"[@a"&amp;$1:$1-1&amp;"]"),INDIRECT(GLOBAL_VAR[TABLENAME]&amp;"[@c"&amp;$1:$1-1&amp;"]"))</f>
        <v>4</v>
      </c>
      <c r="Q852" s="33"/>
      <c r="R852" s="33" t="str">
        <f>IF(GLOBAL[[#This Row],[b3]]="","",GLOBAL[[#This Row],[b3]]-GLOBAL[[#This Row],[a3]])</f>
        <v/>
      </c>
      <c r="S852" s="32">
        <f ca="1">SUM(INDIRECT(GLOBAL_VAR[TABLENAME]&amp;"[@a"&amp;$1:$1-1&amp;"]"),INDIRECT(GLOBAL_VAR[TABLENAME]&amp;"[@c"&amp;$1:$1-1&amp;"]"))</f>
        <v>4</v>
      </c>
      <c r="T852" s="33"/>
      <c r="U852" s="33" t="str">
        <f>IF(GLOBAL[[#This Row],[b4]]="","",GLOBAL[[#This Row],[b4]]-GLOBAL[[#This Row],[a4]])</f>
        <v/>
      </c>
      <c r="V852" s="32">
        <f ca="1">SUM(INDIRECT(GLOBAL_VAR[TABLENAME]&amp;"[@a"&amp;$1:$1-1&amp;"]"),INDIRECT(GLOBAL_VAR[TABLENAME]&amp;"[@c"&amp;$1:$1-1&amp;"]"))</f>
        <v>4</v>
      </c>
      <c r="W852" s="31"/>
      <c r="X852" s="31" t="str">
        <f>IF(GLOBAL[[#This Row],[b5]]="","",GLOBAL[[#This Row],[b5]]-GLOBAL[[#This Row],[a5]])</f>
        <v/>
      </c>
      <c r="Y852" s="32">
        <f ca="1">SUM(INDIRECT(GLOBAL_VAR[TABLENAME]&amp;"[@a"&amp;$1:$1-1&amp;"]"),INDIRECT(GLOBAL_VAR[TABLENAME]&amp;"[@c"&amp;$1:$1-1&amp;"]"))</f>
        <v>4</v>
      </c>
      <c r="AA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852" s="31" t="str">
        <f>_xlfn.IFNA(MATCH(GLOBAL[[#This Row],[POINTER]],Table6[NB BM_C_QTY+F],0),"")</f>
        <v/>
      </c>
      <c r="AC852" t="str">
        <f>_xlfn.IFNA(MATCH(GLOBAL[[#This Row],[POINTER]],Table5[CONCAT],0),"")</f>
        <v/>
      </c>
      <c r="AD852" s="29"/>
    </row>
    <row r="853" spans="1:30">
      <c r="A853" s="31">
        <f ca="1">IF(GLOBAL[[#This Row],[TT]]&lt;1,"",ROW()-2)</f>
        <v>851</v>
      </c>
      <c r="B853" s="33" t="s">
        <v>621</v>
      </c>
      <c r="C853" s="31">
        <v>2</v>
      </c>
      <c r="D853" s="31" t="s">
        <v>7</v>
      </c>
      <c r="E853" s="31">
        <f ca="1">IF(GLOBAL[[#This Row],[b12]]="",GLOBAL[[#This Row],[a6]],GLOBAL[[#This Row],[b12]])</f>
        <v>2</v>
      </c>
      <c r="F853" s="32">
        <f>GLOBAL[[#This Row],[AWAL]]</f>
        <v>2</v>
      </c>
      <c r="G853" s="31"/>
      <c r="H853" s="31"/>
      <c r="I853" s="31" t="str">
        <f>IF(GLOBAL[[#This Row],[/MASUK]]="","",SUMIF(Table6[NB BM_C_QTY+F],GLOBAL[POINTER],Table6[C]))</f>
        <v/>
      </c>
      <c r="J853" s="102">
        <f>IF(GLOBAL[[#This Row],[//KELUAR]]="",0,-1*SUMIF(Table5[CONCAT],GLOBAL[POINTER],Table5[3]))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>SUM(F853,L853)</f>
        <v>2</v>
      </c>
      <c r="N853" s="31"/>
      <c r="O853" s="31"/>
      <c r="P853" s="32">
        <f ca="1">SUM(INDIRECT(GLOBAL_VAR[TABLENAME]&amp;"[@a"&amp;$1:$1-1&amp;"]"),INDIRECT(GLOBAL_VAR[TABLENAME]&amp;"[@c"&amp;$1:$1-1&amp;"]"))</f>
        <v>2</v>
      </c>
      <c r="Q853" s="33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2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2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2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30">
      <c r="A854" s="31">
        <f ca="1">IF(GLOBAL[[#This Row],[TT]]&lt;1,"",ROW()-2)</f>
        <v>852</v>
      </c>
      <c r="B854" s="33" t="s">
        <v>622</v>
      </c>
      <c r="C854" s="31">
        <v>2</v>
      </c>
      <c r="D854" s="31" t="s">
        <v>7</v>
      </c>
      <c r="E854" s="31">
        <f ca="1">IF(GLOBAL[[#This Row],[b12]]="",GLOBAL[[#This Row],[a6]],GLOBAL[[#This Row],[b12]])</f>
        <v>2</v>
      </c>
      <c r="F854" s="32">
        <f>GLOBAL[[#This Row],[AWAL]]</f>
        <v>2</v>
      </c>
      <c r="G854" s="31"/>
      <c r="H854" s="31"/>
      <c r="I854" s="31" t="str">
        <f>IF(GLOBAL[[#This Row],[/MASUK]]="","",SUMIF(Table6[NB BM_C_QTY+F],GLOBAL[POINTER],Table6[C]))</f>
        <v/>
      </c>
      <c r="J854" s="102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>SUM(F854,L854)</f>
        <v>2</v>
      </c>
      <c r="N854" s="31"/>
      <c r="O854" s="31"/>
      <c r="P854" s="32">
        <f ca="1">SUM(INDIRECT(GLOBAL_VAR[TABLENAME]&amp;"[@a"&amp;$1:$1-1&amp;"]"),INDIRECT(GLOBAL_VAR[TABLENAME]&amp;"[@c"&amp;$1:$1-1&amp;"]"))</f>
        <v>2</v>
      </c>
      <c r="Q854" s="33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2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2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2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30">
      <c r="A855" s="31" t="str">
        <f ca="1">IF(GLOBAL[[#This Row],[TT]]&lt;1,"",ROW()-2)</f>
        <v/>
      </c>
      <c r="B855" s="33" t="s">
        <v>623</v>
      </c>
      <c r="C855" s="31">
        <v>0</v>
      </c>
      <c r="D855" s="31" t="s">
        <v>16</v>
      </c>
      <c r="E855" s="31">
        <f ca="1">IF(GLOBAL[[#This Row],[b12]]="",GLOBAL[[#This Row],[a6]],GLOBAL[[#This Row],[b12]])</f>
        <v>0</v>
      </c>
      <c r="F855" s="32">
        <f>GLOBAL[[#This Row],[AWAL]]</f>
        <v>0</v>
      </c>
      <c r="G855" s="31"/>
      <c r="H855" s="31"/>
      <c r="I855" s="31" t="str">
        <f>IF(GLOBAL[[#This Row],[/MASUK]]="","",SUMIF(Table6[NB BM_C_QTY+F],GLOBAL[POINTER],Table6[C]))</f>
        <v/>
      </c>
      <c r="J855" s="102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>SUM(F855,L855)</f>
        <v>0</v>
      </c>
      <c r="N855" s="31"/>
      <c r="O855" s="31"/>
      <c r="P855" s="32">
        <f ca="1">SUM(INDIRECT(GLOBAL_VAR[TABLENAME]&amp;"[@a"&amp;$1:$1-1&amp;"]"),INDIRECT(GLOBAL_VAR[TABLENAME]&amp;"[@c"&amp;$1:$1-1&amp;"]"))</f>
        <v>0</v>
      </c>
      <c r="Q855" s="33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0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0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0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30">
      <c r="A856" s="31">
        <f ca="1">IF(GLOBAL[[#This Row],[TT]]&lt;1,"",ROW()-2)</f>
        <v>854</v>
      </c>
      <c r="B856" s="33" t="s">
        <v>624</v>
      </c>
      <c r="C856" s="31">
        <v>2</v>
      </c>
      <c r="D856" s="31" t="s">
        <v>548</v>
      </c>
      <c r="E856" s="31">
        <f ca="1">IF(GLOBAL[[#This Row],[b12]]="",GLOBAL[[#This Row],[a6]],GLOBAL[[#This Row],[b12]])</f>
        <v>2</v>
      </c>
      <c r="F856" s="32">
        <f>GLOBAL[[#This Row],[AWAL]]</f>
        <v>2</v>
      </c>
      <c r="G856" s="31"/>
      <c r="H856" s="31"/>
      <c r="I856" s="31" t="str">
        <f>IF(GLOBAL[[#This Row],[/MASUK]]="","",SUMIF(Table6[NB BM_C_QTY+F],GLOBAL[POINTER],Table6[C]))</f>
        <v/>
      </c>
      <c r="J856" s="102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>SUM(F856,L856)</f>
        <v>2</v>
      </c>
      <c r="N856" s="31"/>
      <c r="O856" s="31"/>
      <c r="P856" s="32">
        <f ca="1">SUM(INDIRECT(GLOBAL_VAR[TABLENAME]&amp;"[@a"&amp;$1:$1-1&amp;"]"),INDIRECT(GLOBAL_VAR[TABLENAME]&amp;"[@c"&amp;$1:$1-1&amp;"]"))</f>
        <v>2</v>
      </c>
      <c r="Q856" s="33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2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2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2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30">
      <c r="A857" s="31">
        <f ca="1">IF(GLOBAL[[#This Row],[TT]]&lt;1,"",ROW()-2)</f>
        <v>855</v>
      </c>
      <c r="B857" s="33" t="s">
        <v>625</v>
      </c>
      <c r="C857" s="31">
        <v>3</v>
      </c>
      <c r="D857" s="31" t="s">
        <v>548</v>
      </c>
      <c r="E857" s="31">
        <f ca="1">IF(GLOBAL[[#This Row],[b12]]="",GLOBAL[[#This Row],[a6]],GLOBAL[[#This Row],[b12]])</f>
        <v>3</v>
      </c>
      <c r="F857" s="32">
        <f>GLOBAL[[#This Row],[AWAL]]</f>
        <v>3</v>
      </c>
      <c r="G857" s="31"/>
      <c r="H857" s="31"/>
      <c r="I857" s="31" t="str">
        <f>IF(GLOBAL[[#This Row],[/MASUK]]="","",SUMIF(Table6[NB BM_C_QTY+F],GLOBAL[POINTER],Table6[C]))</f>
        <v/>
      </c>
      <c r="J857" s="102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>SUM(F857,L857)</f>
        <v>3</v>
      </c>
      <c r="N857" s="31"/>
      <c r="O857" s="31"/>
      <c r="P857" s="32">
        <f ca="1">SUM(INDIRECT(GLOBAL_VAR[TABLENAME]&amp;"[@a"&amp;$1:$1-1&amp;"]"),INDIRECT(GLOBAL_VAR[TABLENAME]&amp;"[@c"&amp;$1:$1-1&amp;"]"))</f>
        <v>3</v>
      </c>
      <c r="Q857" s="33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3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3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3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30">
      <c r="A858" s="31" t="str">
        <f ca="1">IF(GLOBAL[[#This Row],[TT]]&lt;1,"",ROW()-2)</f>
        <v/>
      </c>
      <c r="B858" s="33" t="s">
        <v>626</v>
      </c>
      <c r="C858" s="31">
        <v>0</v>
      </c>
      <c r="D858" s="31" t="s">
        <v>16</v>
      </c>
      <c r="E858" s="31">
        <f ca="1">IF(GLOBAL[[#This Row],[b12]]="",GLOBAL[[#This Row],[a6]],GLOBAL[[#This Row],[b12]])</f>
        <v>0</v>
      </c>
      <c r="F858" s="32">
        <f>GLOBAL[[#This Row],[AWAL]]</f>
        <v>0</v>
      </c>
      <c r="G858" s="31"/>
      <c r="H858" s="31"/>
      <c r="I858" s="31" t="str">
        <f>IF(GLOBAL[[#This Row],[/MASUK]]="","",SUMIF(Table6[NB BM_C_QTY+F],GLOBAL[POINTER],Table6[C]))</f>
        <v/>
      </c>
      <c r="J858" s="102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>SUM(F858,L858)</f>
        <v>0</v>
      </c>
      <c r="N858" s="31"/>
      <c r="O858" s="31"/>
      <c r="P858" s="32">
        <f ca="1">SUM(INDIRECT(GLOBAL_VAR[TABLENAME]&amp;"[@a"&amp;$1:$1-1&amp;"]"),INDIRECT(GLOBAL_VAR[TABLENAME]&amp;"[@c"&amp;$1:$1-1&amp;"]"))</f>
        <v>0</v>
      </c>
      <c r="Q858" s="33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0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0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0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30">
      <c r="A859" s="31">
        <f ca="1">IF(GLOBAL[[#This Row],[TT]]&lt;1,"",ROW()-2)</f>
        <v>857</v>
      </c>
      <c r="B859" s="33" t="s">
        <v>627</v>
      </c>
      <c r="C859" s="31">
        <v>1</v>
      </c>
      <c r="D859" s="31" t="s">
        <v>7</v>
      </c>
      <c r="E859" s="31">
        <f ca="1">IF(GLOBAL[[#This Row],[b12]]="",GLOBAL[[#This Row],[a6]],GLOBAL[[#This Row],[b12]])</f>
        <v>1</v>
      </c>
      <c r="F859" s="32">
        <f>GLOBAL[[#This Row],[AWAL]]</f>
        <v>1</v>
      </c>
      <c r="G859" s="31"/>
      <c r="H859" s="31"/>
      <c r="I859" s="31" t="str">
        <f>IF(GLOBAL[[#This Row],[/MASUK]]="","",SUMIF(Table6[NB BM_C_QTY+F],GLOBAL[POINTER],Table6[C]))</f>
        <v/>
      </c>
      <c r="J859" s="102">
        <f>IF(GLOBAL[[#This Row],[//KELUAR]]="",0,-1*SUMIF(Table5[CONCAT],GLOBAL[POINTER],Table5[3]))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>SUM(F859,L859)</f>
        <v>1</v>
      </c>
      <c r="N859" s="31"/>
      <c r="O859" s="31"/>
      <c r="P859" s="32">
        <f ca="1">SUM(INDIRECT(GLOBAL_VAR[TABLENAME]&amp;"[@a"&amp;$1:$1-1&amp;"]"),INDIRECT(GLOBAL_VAR[TABLENAME]&amp;"[@c"&amp;$1:$1-1&amp;"]"))</f>
        <v>1</v>
      </c>
      <c r="Q859" s="33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1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1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1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30">
      <c r="A860" s="31">
        <f ca="1">IF(GLOBAL[[#This Row],[TT]]&lt;1,"",ROW()-2)</f>
        <v>858</v>
      </c>
      <c r="B860" s="33" t="s">
        <v>628</v>
      </c>
      <c r="C860" s="31">
        <v>1</v>
      </c>
      <c r="D860" s="31" t="s">
        <v>40</v>
      </c>
      <c r="E860" s="31">
        <f ca="1">IF(GLOBAL[[#This Row],[b12]]="",GLOBAL[[#This Row],[a6]],GLOBAL[[#This Row],[b12]])</f>
        <v>1</v>
      </c>
      <c r="F860" s="32">
        <f>GLOBAL[[#This Row],[AWAL]]</f>
        <v>1</v>
      </c>
      <c r="G860" s="31"/>
      <c r="H860" s="31"/>
      <c r="I860" s="31" t="str">
        <f>IF(GLOBAL[[#This Row],[/MASUK]]="","",SUMIF(Table6[NB BM_C_QTY+F],GLOBAL[POINTER],Table6[C]))</f>
        <v/>
      </c>
      <c r="J860" s="102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>SUM(F860,L860)</f>
        <v>1</v>
      </c>
      <c r="N860" s="31"/>
      <c r="O860" s="31"/>
      <c r="P860" s="32">
        <f ca="1">SUM(INDIRECT(GLOBAL_VAR[TABLENAME]&amp;"[@a"&amp;$1:$1-1&amp;"]"),INDIRECT(GLOBAL_VAR[TABLENAME]&amp;"[@c"&amp;$1:$1-1&amp;"]"))</f>
        <v>1</v>
      </c>
      <c r="Q860" s="33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1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1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1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</row>
    <row r="861" spans="1:30">
      <c r="A861" s="31" t="str">
        <f ca="1">IF(GLOBAL[[#This Row],[TT]]&lt;1,"",ROW()-2)</f>
        <v/>
      </c>
      <c r="B861" s="33" t="s">
        <v>629</v>
      </c>
      <c r="C861" s="31">
        <v>0</v>
      </c>
      <c r="D861" s="31" t="s">
        <v>11</v>
      </c>
      <c r="E861" s="31">
        <f ca="1">IF(GLOBAL[[#This Row],[b12]]="",GLOBAL[[#This Row],[a6]],GLOBAL[[#This Row],[b12]])</f>
        <v>0</v>
      </c>
      <c r="F861" s="32">
        <f>GLOBAL[[#This Row],[AWAL]]</f>
        <v>0</v>
      </c>
      <c r="G861" s="31"/>
      <c r="H861" s="31"/>
      <c r="I861" s="31" t="str">
        <f>IF(GLOBAL[[#This Row],[/MASUK]]="","",SUMIF(Table6[NB BM_C_QTY+F],GLOBAL[POINTER],Table6[C]))</f>
        <v/>
      </c>
      <c r="J861" s="102">
        <f>IF(GLOBAL[[#This Row],[//KELUAR]]="",0,-1*SUMIF(Table5[CONCAT],GLOBAL[POINTER],Table5[3]))</f>
        <v>0</v>
      </c>
      <c r="K861" s="31" t="str">
        <f>IF(GLOBAL[[#This Row],[b1]]="","",GLOBAL[[#This Row],[b1]]-GLOBAL[[#This Row],[a1]]-GLOBAL[[#This Row],[bkeluar1]])</f>
        <v/>
      </c>
      <c r="L861" s="31">
        <f>SUM(GLOBAL[[#This Row],[bmasuk1]:[c1]])</f>
        <v>0</v>
      </c>
      <c r="M861" s="32">
        <f>SUM(F861,L861)</f>
        <v>0</v>
      </c>
      <c r="N861" s="31"/>
      <c r="O861" s="31"/>
      <c r="P861" s="32">
        <f ca="1">SUM(INDIRECT(GLOBAL_VAR[TABLENAME]&amp;"[@a"&amp;$1:$1-1&amp;"]"),INDIRECT(GLOBAL_VAR[TABLENAME]&amp;"[@c"&amp;$1:$1-1&amp;"]"))</f>
        <v>0</v>
      </c>
      <c r="Q861" s="33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0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0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0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30">
      <c r="A862" s="31" t="str">
        <f ca="1">IF(GLOBAL[[#This Row],[TT]]&lt;1,"",ROW()-2)</f>
        <v/>
      </c>
      <c r="B862" s="33" t="s">
        <v>2125</v>
      </c>
      <c r="C862" s="31">
        <v>0</v>
      </c>
      <c r="D862" s="31" t="s">
        <v>2041</v>
      </c>
      <c r="E862" s="31">
        <f ca="1">IF(GLOBAL[[#This Row],[b12]]="",GLOBAL[[#This Row],[a6]],GLOBAL[[#This Row],[b12]])</f>
        <v>0</v>
      </c>
      <c r="F862" s="32">
        <f>GLOBAL[[#This Row],[AWAL]]</f>
        <v>0</v>
      </c>
      <c r="G862" s="31"/>
      <c r="H862" s="31"/>
      <c r="I862" s="31" t="str">
        <f>IF(GLOBAL[[#This Row],[/MASUK]]="","",SUMIF(Table6[NB BM_C_QTY+F],GLOBAL[POINTER],Table6[C]))</f>
        <v/>
      </c>
      <c r="J862" s="102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>SUM(F862,L862)</f>
        <v>0</v>
      </c>
      <c r="N862" s="31"/>
      <c r="O862" s="31"/>
      <c r="P862" s="32">
        <f ca="1">SUM(INDIRECT(GLOBAL_VAR[TABLENAME]&amp;"[@a"&amp;$1:$1-1&amp;"]"),INDIRECT(GLOBAL_VAR[TABLENAME]&amp;"[@c"&amp;$1:$1-1&amp;"]"))</f>
        <v>0</v>
      </c>
      <c r="Q862" s="33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0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0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0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</row>
    <row r="863" spans="1:30">
      <c r="A863" s="31" t="str">
        <f ca="1">IF(GLOBAL[[#This Row],[TT]]&lt;1,"",ROW()-2)</f>
        <v/>
      </c>
      <c r="B863" s="33" t="s">
        <v>2213</v>
      </c>
      <c r="C863" s="31">
        <v>0</v>
      </c>
      <c r="D863" s="31" t="s">
        <v>2151</v>
      </c>
      <c r="E863" s="31">
        <f ca="1">IF(GLOBAL[[#This Row],[b12]]="",GLOBAL[[#This Row],[a6]],GLOBAL[[#This Row],[b12]])</f>
        <v>0</v>
      </c>
      <c r="F863" s="32">
        <f>GLOBAL[[#This Row],[AWAL]]</f>
        <v>0</v>
      </c>
      <c r="G863" s="31"/>
      <c r="H863" s="31"/>
      <c r="I863" s="31" t="str">
        <f>IF(GLOBAL[[#This Row],[/MASUK]]="","",SUMIF(Table6[NB BM_C_QTY+F],GLOBAL[POINTER],Table6[C]))</f>
        <v/>
      </c>
      <c r="J863" s="102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>SUM(F863,L863)</f>
        <v>0</v>
      </c>
      <c r="N863" s="31"/>
      <c r="O863" s="31"/>
      <c r="P863" s="32">
        <f ca="1">SUM(INDIRECT(GLOBAL_VAR[TABLENAME]&amp;"[@a"&amp;$1:$1-1&amp;"]"),INDIRECT(GLOBAL_VAR[TABLENAME]&amp;"[@c"&amp;$1:$1-1&amp;"]"))</f>
        <v>0</v>
      </c>
      <c r="Q863" s="33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0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0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0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30">
      <c r="A864" s="31" t="str">
        <f ca="1">IF(GLOBAL[[#This Row],[TT]]&lt;1,"",ROW()-2)</f>
        <v/>
      </c>
      <c r="B864" s="33" t="s">
        <v>2217</v>
      </c>
      <c r="C864" s="31">
        <v>0</v>
      </c>
      <c r="D864" s="31" t="s">
        <v>2157</v>
      </c>
      <c r="E864" s="31">
        <f ca="1">IF(GLOBAL[[#This Row],[b12]]="",GLOBAL[[#This Row],[a6]],GLOBAL[[#This Row],[b12]])</f>
        <v>0</v>
      </c>
      <c r="F864" s="32">
        <f>GLOBAL[[#This Row],[AWAL]]</f>
        <v>0</v>
      </c>
      <c r="G864" s="31"/>
      <c r="H864" s="31"/>
      <c r="I864" s="31" t="str">
        <f>IF(GLOBAL[[#This Row],[/MASUK]]="","",SUMIF(Table6[NB BM_C_QTY+F],GLOBAL[POINTER],Table6[C]))</f>
        <v/>
      </c>
      <c r="J864" s="102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>SUM(F864,L864)</f>
        <v>0</v>
      </c>
      <c r="N864" s="31"/>
      <c r="O864" s="31"/>
      <c r="P864" s="32">
        <f ca="1">SUM(INDIRECT(GLOBAL_VAR[TABLENAME]&amp;"[@a"&amp;$1:$1-1&amp;"]"),INDIRECT(GLOBAL_VAR[TABLENAME]&amp;"[@c"&amp;$1:$1-1&amp;"]"))</f>
        <v>0</v>
      </c>
      <c r="Q864" s="33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0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0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0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29">
      <c r="A865" s="31" t="str">
        <f ca="1">IF(GLOBAL[[#This Row],[TT]]&lt;1,"",ROW()-2)</f>
        <v/>
      </c>
      <c r="B865" s="33" t="s">
        <v>2126</v>
      </c>
      <c r="C865" s="31">
        <v>0</v>
      </c>
      <c r="D865" s="31" t="s">
        <v>2152</v>
      </c>
      <c r="E865" s="31">
        <f ca="1">IF(GLOBAL[[#This Row],[b12]]="",GLOBAL[[#This Row],[a6]],GLOBAL[[#This Row],[b12]])</f>
        <v>0</v>
      </c>
      <c r="F865" s="32">
        <f>GLOBAL[[#This Row],[AWAL]]</f>
        <v>0</v>
      </c>
      <c r="G865" s="31"/>
      <c r="H865" s="31"/>
      <c r="I865" s="31" t="str">
        <f>IF(GLOBAL[[#This Row],[/MASUK]]="","",SUMIF(Table6[NB BM_C_QTY+F],GLOBAL[POINTER],Table6[C]))</f>
        <v/>
      </c>
      <c r="J865" s="102">
        <f>IF(GLOBAL[[#This Row],[//KELUAR]]="",0,-1*SUMIF(Table5[CONCAT],GLOBAL[POINTER],Table5[3]))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>SUM(F865,L865)</f>
        <v>0</v>
      </c>
      <c r="N865" s="31"/>
      <c r="O865" s="31"/>
      <c r="P865" s="32">
        <f ca="1">SUM(INDIRECT(GLOBAL_VAR[TABLENAME]&amp;"[@a"&amp;$1:$1-1&amp;"]"),INDIRECT(GLOBAL_VAR[TABLENAME]&amp;"[@c"&amp;$1:$1-1&amp;"]"))</f>
        <v>0</v>
      </c>
      <c r="Q865" s="33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0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0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0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865" s="31" t="str">
        <f>_xlfn.IFNA(MATCH(GLOBAL[[#This Row],[POINTER]],Table6[NB BM_C_QTY+F],0),"")</f>
        <v/>
      </c>
      <c r="AC865" t="str">
        <f>_xlfn.IFNA(MATCH(GLOBAL[[#This Row],[POINTER]],Table5[CONCAT],0),"")</f>
        <v/>
      </c>
    </row>
    <row r="866" spans="1:29">
      <c r="A866" s="31" t="str">
        <f ca="1">IF(GLOBAL[[#This Row],[TT]]&lt;1,"",ROW()-2)</f>
        <v/>
      </c>
      <c r="B866" s="33" t="s">
        <v>2004</v>
      </c>
      <c r="C866" s="31">
        <v>0</v>
      </c>
      <c r="D866" s="31" t="s">
        <v>2153</v>
      </c>
      <c r="E866" s="31">
        <f ca="1">IF(GLOBAL[[#This Row],[b12]]="",GLOBAL[[#This Row],[a6]],GLOBAL[[#This Row],[b12]])</f>
        <v>0</v>
      </c>
      <c r="F866" s="32">
        <f>GLOBAL[[#This Row],[AWAL]]</f>
        <v>0</v>
      </c>
      <c r="G866" s="31"/>
      <c r="H866" s="31"/>
      <c r="I866" s="31" t="str">
        <f>IF(GLOBAL[[#This Row],[/MASUK]]="","",SUMIF(Table6[NB BM_C_QTY+F],GLOBAL[POINTER],Table6[C]))</f>
        <v/>
      </c>
      <c r="J866" s="102">
        <f>IF(GLOBAL[[#This Row],[//KELUAR]]="",0,-1*SUMIF(Table5[CONCAT],GLOBAL[POINTER],Table5[3]))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>SUM(F866,L866)</f>
        <v>0</v>
      </c>
      <c r="N866" s="31"/>
      <c r="O866" s="31"/>
      <c r="P866" s="32">
        <f ca="1">SUM(INDIRECT(GLOBAL_VAR[TABLENAME]&amp;"[@a"&amp;$1:$1-1&amp;"]"),INDIRECT(GLOBAL_VAR[TABLENAME]&amp;"[@c"&amp;$1:$1-1&amp;"]"))</f>
        <v>0</v>
      </c>
      <c r="Q866" s="33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0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0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0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866" s="31" t="str">
        <f>_xlfn.IFNA(MATCH(GLOBAL[[#This Row],[POINTER]],Table6[NB BM_C_QTY+F],0),"")</f>
        <v/>
      </c>
      <c r="AC866" t="str">
        <f>_xlfn.IFNA(MATCH(GLOBAL[[#This Row],[POINTER]],Table5[CONCAT],0),"")</f>
        <v/>
      </c>
    </row>
    <row r="867" spans="1:29">
      <c r="A867" s="31" t="str">
        <f ca="1">IF(GLOBAL[[#This Row],[TT]]&lt;1,"",ROW()-2)</f>
        <v/>
      </c>
      <c r="B867" s="33" t="s">
        <v>2214</v>
      </c>
      <c r="C867" s="31">
        <v>0</v>
      </c>
      <c r="D867" s="31" t="s">
        <v>2154</v>
      </c>
      <c r="E867" s="31">
        <f ca="1">IF(GLOBAL[[#This Row],[b12]]="",GLOBAL[[#This Row],[a6]],GLOBAL[[#This Row],[b12]])</f>
        <v>0</v>
      </c>
      <c r="F867" s="32">
        <f>GLOBAL[[#This Row],[AWAL]]</f>
        <v>0</v>
      </c>
      <c r="G867" s="31"/>
      <c r="H867" s="31"/>
      <c r="I867" s="31" t="str">
        <f>IF(GLOBAL[[#This Row],[/MASUK]]="","",SUMIF(Table6[NB BM_C_QTY+F],GLOBAL[POINTER],Table6[C]))</f>
        <v/>
      </c>
      <c r="J867" s="102">
        <f>IF(GLOBAL[[#This Row],[//KELUAR]]="",0,-1*SUMIF(Table5[CONCAT],GLOBAL[POINTER],Table5[3]))</f>
        <v>0</v>
      </c>
      <c r="K867" s="31" t="str">
        <f>IF(GLOBAL[[#This Row],[b1]]="","",GLOBAL[[#This Row],[b1]]-GLOBAL[[#This Row],[a1]]-GLOBAL[[#This Row],[bkeluar1]])</f>
        <v/>
      </c>
      <c r="L867" s="31">
        <f>SUM(GLOBAL[[#This Row],[bmasuk1]:[c1]])</f>
        <v>0</v>
      </c>
      <c r="M867" s="32">
        <f>SUM(F867,L867)</f>
        <v>0</v>
      </c>
      <c r="N867" s="31"/>
      <c r="O867" s="31"/>
      <c r="P867" s="32">
        <f ca="1">SUM(INDIRECT(GLOBAL_VAR[TABLENAME]&amp;"[@a"&amp;$1:$1-1&amp;"]"),INDIRECT(GLOBAL_VAR[TABLENAME]&amp;"[@c"&amp;$1:$1-1&amp;"]"))</f>
        <v>0</v>
      </c>
      <c r="Q867" s="33"/>
      <c r="R867" s="33" t="str">
        <f>IF(GLOBAL[[#This Row],[b3]]="","",GLOBAL[[#This Row],[b3]]-GLOBAL[[#This Row],[a3]])</f>
        <v/>
      </c>
      <c r="S867" s="32">
        <f ca="1">SUM(INDIRECT(GLOBAL_VAR[TABLENAME]&amp;"[@a"&amp;$1:$1-1&amp;"]"),INDIRECT(GLOBAL_VAR[TABLENAME]&amp;"[@c"&amp;$1:$1-1&amp;"]"))</f>
        <v>0</v>
      </c>
      <c r="T867" s="33"/>
      <c r="U867" s="33" t="str">
        <f>IF(GLOBAL[[#This Row],[b4]]="","",GLOBAL[[#This Row],[b4]]-GLOBAL[[#This Row],[a4]])</f>
        <v/>
      </c>
      <c r="V867" s="32">
        <f ca="1">SUM(INDIRECT(GLOBAL_VAR[TABLENAME]&amp;"[@a"&amp;$1:$1-1&amp;"]"),INDIRECT(GLOBAL_VAR[TABLENAME]&amp;"[@c"&amp;$1:$1-1&amp;"]"))</f>
        <v>0</v>
      </c>
      <c r="W867" s="31"/>
      <c r="X867" s="31" t="str">
        <f>IF(GLOBAL[[#This Row],[b5]]="","",GLOBAL[[#This Row],[b5]]-GLOBAL[[#This Row],[a5]])</f>
        <v/>
      </c>
      <c r="Y867" s="32">
        <f ca="1">SUM(INDIRECT(GLOBAL_VAR[TABLENAME]&amp;"[@a"&amp;$1:$1-1&amp;"]"),INDIRECT(GLOBAL_VAR[TABLENAME]&amp;"[@c"&amp;$1:$1-1&amp;"]"))</f>
        <v>0</v>
      </c>
      <c r="AA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867" s="31" t="str">
        <f>_xlfn.IFNA(MATCH(GLOBAL[[#This Row],[POINTER]],Table6[NB BM_C_QTY+F],0),"")</f>
        <v/>
      </c>
      <c r="AC867" t="str">
        <f>_xlfn.IFNA(MATCH(GLOBAL[[#This Row],[POINTER]],Table5[CONCAT],0),"")</f>
        <v/>
      </c>
    </row>
    <row r="868" spans="1:29">
      <c r="A868" s="31" t="str">
        <f ca="1">IF(GLOBAL[[#This Row],[TT]]&lt;1,"",ROW()-2)</f>
        <v/>
      </c>
      <c r="B868" s="33" t="s">
        <v>2215</v>
      </c>
      <c r="C868" s="31">
        <v>0</v>
      </c>
      <c r="D868" s="31" t="s">
        <v>2155</v>
      </c>
      <c r="E868" s="31">
        <f ca="1">IF(GLOBAL[[#This Row],[b12]]="",GLOBAL[[#This Row],[a6]],GLOBAL[[#This Row],[b12]])</f>
        <v>0</v>
      </c>
      <c r="F868" s="32">
        <f>GLOBAL[[#This Row],[AWAL]]</f>
        <v>0</v>
      </c>
      <c r="G868" s="31"/>
      <c r="H868" s="31"/>
      <c r="I868" s="31" t="str">
        <f>IF(GLOBAL[[#This Row],[/MASUK]]="","",SUMIF(Table6[NB BM_C_QTY+F],GLOBAL[POINTER],Table6[C]))</f>
        <v/>
      </c>
      <c r="J868" s="102">
        <f>IF(GLOBAL[[#This Row],[//KELUAR]]="",0,-1*SUMIF(Table5[CONCAT],GLOBAL[POINTER],Table5[3]))</f>
        <v>0</v>
      </c>
      <c r="K868" s="31" t="str">
        <f>IF(GLOBAL[[#This Row],[b1]]="","",GLOBAL[[#This Row],[b1]]-GLOBAL[[#This Row],[a1]]-GLOBAL[[#This Row],[bkeluar1]])</f>
        <v/>
      </c>
      <c r="L868" s="31">
        <f>SUM(GLOBAL[[#This Row],[bmasuk1]:[c1]])</f>
        <v>0</v>
      </c>
      <c r="M868" s="32">
        <f>SUM(F868,L868)</f>
        <v>0</v>
      </c>
      <c r="N868" s="31"/>
      <c r="O868" s="31"/>
      <c r="P868" s="32">
        <f ca="1">SUM(INDIRECT(GLOBAL_VAR[TABLENAME]&amp;"[@a"&amp;$1:$1-1&amp;"]"),INDIRECT(GLOBAL_VAR[TABLENAME]&amp;"[@c"&amp;$1:$1-1&amp;"]"))</f>
        <v>0</v>
      </c>
      <c r="Q868" s="33"/>
      <c r="R868" s="33" t="str">
        <f>IF(GLOBAL[[#This Row],[b3]]="","",GLOBAL[[#This Row],[b3]]-GLOBAL[[#This Row],[a3]])</f>
        <v/>
      </c>
      <c r="S868" s="32">
        <f ca="1">SUM(INDIRECT(GLOBAL_VAR[TABLENAME]&amp;"[@a"&amp;$1:$1-1&amp;"]"),INDIRECT(GLOBAL_VAR[TABLENAME]&amp;"[@c"&amp;$1:$1-1&amp;"]"))</f>
        <v>0</v>
      </c>
      <c r="T868" s="33"/>
      <c r="U868" s="33" t="str">
        <f>IF(GLOBAL[[#This Row],[b4]]="","",GLOBAL[[#This Row],[b4]]-GLOBAL[[#This Row],[a4]])</f>
        <v/>
      </c>
      <c r="V868" s="32">
        <f ca="1">SUM(INDIRECT(GLOBAL_VAR[TABLENAME]&amp;"[@a"&amp;$1:$1-1&amp;"]"),INDIRECT(GLOBAL_VAR[TABLENAME]&amp;"[@c"&amp;$1:$1-1&amp;"]"))</f>
        <v>0</v>
      </c>
      <c r="W868" s="31"/>
      <c r="X868" s="31" t="str">
        <f>IF(GLOBAL[[#This Row],[b5]]="","",GLOBAL[[#This Row],[b5]]-GLOBAL[[#This Row],[a5]])</f>
        <v/>
      </c>
      <c r="Y868" s="32">
        <f ca="1">SUM(INDIRECT(GLOBAL_VAR[TABLENAME]&amp;"[@a"&amp;$1:$1-1&amp;"]"),INDIRECT(GLOBAL_VAR[TABLENAME]&amp;"[@c"&amp;$1:$1-1&amp;"]"))</f>
        <v>0</v>
      </c>
      <c r="AA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868" s="31" t="str">
        <f>_xlfn.IFNA(MATCH(GLOBAL[[#This Row],[POINTER]],Table6[NB BM_C_QTY+F],0),"")</f>
        <v/>
      </c>
      <c r="AC868" t="str">
        <f>_xlfn.IFNA(MATCH(GLOBAL[[#This Row],[POINTER]],Table5[CONCAT],0),"")</f>
        <v/>
      </c>
    </row>
    <row r="869" spans="1:29">
      <c r="A869" s="31" t="str">
        <f ca="1">IF(GLOBAL[[#This Row],[TT]]&lt;1,"",ROW()-2)</f>
        <v/>
      </c>
      <c r="B869" s="33" t="s">
        <v>2216</v>
      </c>
      <c r="C869" s="31">
        <v>0</v>
      </c>
      <c r="D869" s="31" t="s">
        <v>2156</v>
      </c>
      <c r="E869" s="31">
        <f ca="1">IF(GLOBAL[[#This Row],[b12]]="",GLOBAL[[#This Row],[a6]],GLOBAL[[#This Row],[b12]])</f>
        <v>0</v>
      </c>
      <c r="F869" s="32">
        <f>GLOBAL[[#This Row],[AWAL]]</f>
        <v>0</v>
      </c>
      <c r="G869" s="31"/>
      <c r="H869" s="31"/>
      <c r="I869" s="31" t="str">
        <f>IF(GLOBAL[[#This Row],[/MASUK]]="","",SUMIF(Table6[NB BM_C_QTY+F],GLOBAL[POINTER],Table6[C]))</f>
        <v/>
      </c>
      <c r="J869" s="102">
        <f>IF(GLOBAL[[#This Row],[//KELUAR]]="",0,-1*SUMIF(Table5[CONCAT],GLOBAL[POINTER],Table5[3]))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>SUM(F869,L869)</f>
        <v>0</v>
      </c>
      <c r="N869" s="31"/>
      <c r="O869" s="31"/>
      <c r="P869" s="32">
        <f ca="1">SUM(INDIRECT(GLOBAL_VAR[TABLENAME]&amp;"[@a"&amp;$1:$1-1&amp;"]"),INDIRECT(GLOBAL_VAR[TABLENAME]&amp;"[@c"&amp;$1:$1-1&amp;"]"))</f>
        <v>0</v>
      </c>
      <c r="Q869" s="33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0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0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0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869" s="31" t="str">
        <f>_xlfn.IFNA(MATCH(GLOBAL[[#This Row],[POINTER]],Table6[NB BM_C_QTY+F],0),"")</f>
        <v/>
      </c>
      <c r="AC869" t="str">
        <f>_xlfn.IFNA(MATCH(GLOBAL[[#This Row],[POINTER]],Table5[CONCAT],0),"")</f>
        <v/>
      </c>
    </row>
    <row r="870" spans="1:29">
      <c r="A870" s="31" t="str">
        <f ca="1">IF(GLOBAL[[#This Row],[TT]]&lt;1,"",ROW()-2)</f>
        <v/>
      </c>
      <c r="B870" s="33" t="s">
        <v>2743</v>
      </c>
      <c r="C870" s="31">
        <v>0</v>
      </c>
      <c r="D870" s="31" t="s">
        <v>2041</v>
      </c>
      <c r="E870" s="31">
        <f ca="1">IF(GLOBAL[[#This Row],[b12]]="",GLOBAL[[#This Row],[a6]],GLOBAL[[#This Row],[b12]])</f>
        <v>0</v>
      </c>
      <c r="F870" s="32">
        <f>GLOBAL[[#This Row],[AWAL]]</f>
        <v>0</v>
      </c>
      <c r="G870" s="31"/>
      <c r="H870" s="31"/>
      <c r="I870" s="31" t="str">
        <f>IF(GLOBAL[[#This Row],[/MASUK]]="","",SUMIF(Table6[NB BM_C_QTY+F],GLOBAL[POINTER],Table6[C]))</f>
        <v/>
      </c>
      <c r="J870" s="102">
        <f>IF(GLOBAL[[#This Row],[//KELUAR]]="",0,-1*SUMIF(Table5[CONCAT],GLOBAL[POINTER],Table5[3]))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>SUM(F870,L870)</f>
        <v>0</v>
      </c>
      <c r="N870" s="31"/>
      <c r="O870" s="31"/>
      <c r="P870" s="32">
        <f ca="1">SUM(INDIRECT(GLOBAL_VAR[TABLENAME]&amp;"[@a"&amp;$1:$1-1&amp;"]"),INDIRECT(GLOBAL_VAR[TABLENAME]&amp;"[@c"&amp;$1:$1-1&amp;"]"))</f>
        <v>0</v>
      </c>
      <c r="Q870" s="33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0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0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0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870" s="31" t="str">
        <f>_xlfn.IFNA(MATCH(GLOBAL[[#This Row],[POINTER]],Table6[NB BM_C_QTY+F],0),"")</f>
        <v/>
      </c>
      <c r="AC870" t="str">
        <f>_xlfn.IFNA(MATCH(GLOBAL[[#This Row],[POINTER]],Table5[CONCAT],0),"")</f>
        <v/>
      </c>
    </row>
    <row r="871" spans="1:29">
      <c r="A871" s="31" t="str">
        <f ca="1">IF(GLOBAL[[#This Row],[TT]]&lt;1,"",ROW()-2)</f>
        <v/>
      </c>
      <c r="B871" s="33" t="s">
        <v>2750</v>
      </c>
      <c r="C871" s="31">
        <v>0</v>
      </c>
      <c r="D871" s="31" t="s">
        <v>2041</v>
      </c>
      <c r="E871" s="31">
        <f ca="1">IF(GLOBAL[[#This Row],[b12]]="",GLOBAL[[#This Row],[a6]],GLOBAL[[#This Row],[b12]])</f>
        <v>0</v>
      </c>
      <c r="F871" s="32">
        <f>GLOBAL[[#This Row],[AWAL]]</f>
        <v>0</v>
      </c>
      <c r="G871" s="31"/>
      <c r="H871" s="31"/>
      <c r="I871" s="31" t="str">
        <f>IF(GLOBAL[[#This Row],[/MASUK]]="","",SUMIF(Table6[NB BM_C_QTY+F],GLOBAL[POINTER],Table6[C]))</f>
        <v/>
      </c>
      <c r="J871" s="102">
        <f>IF(GLOBAL[[#This Row],[//KELUAR]]="",0,-1*SUMIF(Table5[CONCAT],GLOBAL[POINTER],Table5[3]))</f>
        <v>0</v>
      </c>
      <c r="K871" s="31" t="str">
        <f>IF(GLOBAL[[#This Row],[b1]]="","",GLOBAL[[#This Row],[b1]]-GLOBAL[[#This Row],[a1]]-GLOBAL[[#This Row],[bkeluar1]])</f>
        <v/>
      </c>
      <c r="L871" s="31">
        <f>SUM(GLOBAL[[#This Row],[bmasuk1]:[c1]])</f>
        <v>0</v>
      </c>
      <c r="M871" s="32">
        <f>SUM(F871,L871)</f>
        <v>0</v>
      </c>
      <c r="N871" s="31"/>
      <c r="O871" s="31"/>
      <c r="P871" s="32">
        <f ca="1">SUM(INDIRECT(GLOBAL_VAR[TABLENAME]&amp;"[@a"&amp;$1:$1-1&amp;"]"),INDIRECT(GLOBAL_VAR[TABLENAME]&amp;"[@c"&amp;$1:$1-1&amp;"]"))</f>
        <v>0</v>
      </c>
      <c r="Q871" s="33"/>
      <c r="R871" s="33" t="str">
        <f>IF(GLOBAL[[#This Row],[b3]]="","",GLOBAL[[#This Row],[b3]]-GLOBAL[[#This Row],[a3]])</f>
        <v/>
      </c>
      <c r="S871" s="32">
        <f ca="1">SUM(INDIRECT(GLOBAL_VAR[TABLENAME]&amp;"[@a"&amp;$1:$1-1&amp;"]"),INDIRECT(GLOBAL_VAR[TABLENAME]&amp;"[@c"&amp;$1:$1-1&amp;"]"))</f>
        <v>0</v>
      </c>
      <c r="T871" s="33"/>
      <c r="U871" s="33" t="str">
        <f>IF(GLOBAL[[#This Row],[b4]]="","",GLOBAL[[#This Row],[b4]]-GLOBAL[[#This Row],[a4]])</f>
        <v/>
      </c>
      <c r="V871" s="32">
        <f ca="1">SUM(INDIRECT(GLOBAL_VAR[TABLENAME]&amp;"[@a"&amp;$1:$1-1&amp;"]"),INDIRECT(GLOBAL_VAR[TABLENAME]&amp;"[@c"&amp;$1:$1-1&amp;"]"))</f>
        <v>0</v>
      </c>
      <c r="W871" s="31"/>
      <c r="X871" s="31" t="str">
        <f>IF(GLOBAL[[#This Row],[b5]]="","",GLOBAL[[#This Row],[b5]]-GLOBAL[[#This Row],[a5]])</f>
        <v/>
      </c>
      <c r="Y871" s="32">
        <f ca="1">SUM(INDIRECT(GLOBAL_VAR[TABLENAME]&amp;"[@a"&amp;$1:$1-1&amp;"]"),INDIRECT(GLOBAL_VAR[TABLENAME]&amp;"[@c"&amp;$1:$1-1&amp;"]"))</f>
        <v>0</v>
      </c>
      <c r="AA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871" s="31" t="str">
        <f>_xlfn.IFNA(MATCH(GLOBAL[[#This Row],[POINTER]],Table6[NB BM_C_QTY+F],0),"")</f>
        <v/>
      </c>
      <c r="AC871" t="str">
        <f>_xlfn.IFNA(MATCH(GLOBAL[[#This Row],[POINTER]],Table5[CONCAT],0),"")</f>
        <v/>
      </c>
    </row>
    <row r="872" spans="1:29">
      <c r="A872" s="31" t="str">
        <f ca="1">IF(GLOBAL[[#This Row],[TT]]&lt;1,"",ROW()-2)</f>
        <v/>
      </c>
      <c r="B872" s="33" t="s">
        <v>2768</v>
      </c>
      <c r="C872" s="31">
        <v>0</v>
      </c>
      <c r="D872" s="31" t="s">
        <v>2041</v>
      </c>
      <c r="E872" s="31">
        <f ca="1">IF(GLOBAL[[#This Row],[b12]]="",GLOBAL[[#This Row],[a6]],GLOBAL[[#This Row],[b12]])</f>
        <v>0</v>
      </c>
      <c r="F872" s="32">
        <f>GLOBAL[[#This Row],[AWAL]]</f>
        <v>0</v>
      </c>
      <c r="G872" s="31"/>
      <c r="H872" s="31"/>
      <c r="I872" s="31" t="str">
        <f>IF(GLOBAL[[#This Row],[/MASUK]]="","",SUMIF(Table6[NB BM_C_QTY+F],GLOBAL[POINTER],Table6[C]))</f>
        <v/>
      </c>
      <c r="J872" s="102">
        <f>IF(GLOBAL[[#This Row],[//KELUAR]]="",0,-1*SUMIF(Table5[CONCAT],GLOBAL[POINTER],Table5[3]))</f>
        <v>0</v>
      </c>
      <c r="K872" s="31" t="str">
        <f>IF(GLOBAL[[#This Row],[b1]]="","",GLOBAL[[#This Row],[b1]]-GLOBAL[[#This Row],[a1]]-GLOBAL[[#This Row],[bkeluar1]])</f>
        <v/>
      </c>
      <c r="L872" s="31">
        <f>SUM(GLOBAL[[#This Row],[bmasuk1]:[c1]])</f>
        <v>0</v>
      </c>
      <c r="M872" s="32">
        <f>SUM(F872,L872)</f>
        <v>0</v>
      </c>
      <c r="N872" s="31"/>
      <c r="O872" s="31"/>
      <c r="P872" s="32">
        <f ca="1">SUM(INDIRECT(GLOBAL_VAR[TABLENAME]&amp;"[@a"&amp;$1:$1-1&amp;"]"),INDIRECT(GLOBAL_VAR[TABLENAME]&amp;"[@c"&amp;$1:$1-1&amp;"]"))</f>
        <v>0</v>
      </c>
      <c r="Q872" s="33"/>
      <c r="R872" s="33" t="str">
        <f>IF(GLOBAL[[#This Row],[b3]]="","",GLOBAL[[#This Row],[b3]]-GLOBAL[[#This Row],[a3]])</f>
        <v/>
      </c>
      <c r="S872" s="32">
        <f ca="1">SUM(INDIRECT(GLOBAL_VAR[TABLENAME]&amp;"[@a"&amp;$1:$1-1&amp;"]"),INDIRECT(GLOBAL_VAR[TABLENAME]&amp;"[@c"&amp;$1:$1-1&amp;"]"))</f>
        <v>0</v>
      </c>
      <c r="T872" s="33"/>
      <c r="U872" s="33" t="str">
        <f>IF(GLOBAL[[#This Row],[b4]]="","",GLOBAL[[#This Row],[b4]]-GLOBAL[[#This Row],[a4]])</f>
        <v/>
      </c>
      <c r="V872" s="32">
        <f ca="1">SUM(INDIRECT(GLOBAL_VAR[TABLENAME]&amp;"[@a"&amp;$1:$1-1&amp;"]"),INDIRECT(GLOBAL_VAR[TABLENAME]&amp;"[@c"&amp;$1:$1-1&amp;"]"))</f>
        <v>0</v>
      </c>
      <c r="W872" s="31"/>
      <c r="X872" s="31" t="str">
        <f>IF(GLOBAL[[#This Row],[b5]]="","",GLOBAL[[#This Row],[b5]]-GLOBAL[[#This Row],[a5]])</f>
        <v/>
      </c>
      <c r="Y872" s="32">
        <f ca="1">SUM(INDIRECT(GLOBAL_VAR[TABLENAME]&amp;"[@a"&amp;$1:$1-1&amp;"]"),INDIRECT(GLOBAL_VAR[TABLENAME]&amp;"[@c"&amp;$1:$1-1&amp;"]"))</f>
        <v>0</v>
      </c>
      <c r="AA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872" s="31" t="str">
        <f>_xlfn.IFNA(MATCH(GLOBAL[[#This Row],[POINTER]],Table6[NB BM_C_QTY+F],0),"")</f>
        <v/>
      </c>
      <c r="AC872" t="str">
        <f>_xlfn.IFNA(MATCH(GLOBAL[[#This Row],[POINTER]],Table5[CONCAT],0),"")</f>
        <v/>
      </c>
    </row>
    <row r="873" spans="1:29">
      <c r="A873" s="31" t="str">
        <f ca="1">IF(GLOBAL[[#This Row],[TT]]&lt;1,"",ROW()-2)</f>
        <v/>
      </c>
      <c r="B873" s="33" t="s">
        <v>4098</v>
      </c>
      <c r="C873" s="31">
        <v>0</v>
      </c>
      <c r="D873" s="31" t="s">
        <v>2041</v>
      </c>
      <c r="E873" s="31">
        <f ca="1">IF(GLOBAL[[#This Row],[b12]]="",GLOBAL[[#This Row],[a6]],GLOBAL[[#This Row],[b12]])</f>
        <v>0</v>
      </c>
      <c r="F873" s="32">
        <f>GLOBAL[[#This Row],[AWAL]]</f>
        <v>0</v>
      </c>
      <c r="G873" s="31"/>
      <c r="H873" s="31"/>
      <c r="I873" s="31" t="str">
        <f>IF(GLOBAL[[#This Row],[/MASUK]]="","",SUMIF(Table6[NB BM_C_QTY+F],GLOBAL[POINTER],Table6[C]))</f>
        <v/>
      </c>
      <c r="J873" s="102">
        <f>IF(GLOBAL[[#This Row],[//KELUAR]]="",0,-1*SUMIF(Table5[CONCAT],GLOBAL[POINTER],Table5[3]))</f>
        <v>0</v>
      </c>
      <c r="K873" s="31" t="str">
        <f>IF(GLOBAL[[#This Row],[b1]]="","",GLOBAL[[#This Row],[b1]]-GLOBAL[[#This Row],[a1]]-GLOBAL[[#This Row],[bkeluar1]])</f>
        <v/>
      </c>
      <c r="L873" s="31">
        <f>SUM(GLOBAL[[#This Row],[bmasuk1]:[c1]])</f>
        <v>0</v>
      </c>
      <c r="M873" s="32">
        <f>SUM(F873,L873)</f>
        <v>0</v>
      </c>
      <c r="N873" s="31"/>
      <c r="O873" s="31"/>
      <c r="P873" s="32">
        <f ca="1">SUM(INDIRECT(GLOBAL_VAR[TABLENAME]&amp;"[@a"&amp;$1:$1-1&amp;"]"),INDIRECT(GLOBAL_VAR[TABLENAME]&amp;"[@c"&amp;$1:$1-1&amp;"]"))</f>
        <v>0</v>
      </c>
      <c r="Q873" s="33"/>
      <c r="R873" s="33" t="str">
        <f>IF(GLOBAL[[#This Row],[b3]]="","",GLOBAL[[#This Row],[b3]]-GLOBAL[[#This Row],[a3]])</f>
        <v/>
      </c>
      <c r="S873" s="32">
        <f ca="1">SUM(INDIRECT(GLOBAL_VAR[TABLENAME]&amp;"[@a"&amp;$1:$1-1&amp;"]"),INDIRECT(GLOBAL_VAR[TABLENAME]&amp;"[@c"&amp;$1:$1-1&amp;"]"))</f>
        <v>0</v>
      </c>
      <c r="T873" s="33"/>
      <c r="U873" s="33" t="str">
        <f>IF(GLOBAL[[#This Row],[b4]]="","",GLOBAL[[#This Row],[b4]]-GLOBAL[[#This Row],[a4]])</f>
        <v/>
      </c>
      <c r="V873" s="32">
        <f ca="1">SUM(INDIRECT(GLOBAL_VAR[TABLENAME]&amp;"[@a"&amp;$1:$1-1&amp;"]"),INDIRECT(GLOBAL_VAR[TABLENAME]&amp;"[@c"&amp;$1:$1-1&amp;"]"))</f>
        <v>0</v>
      </c>
      <c r="W873" s="31"/>
      <c r="X873" s="31" t="str">
        <f>IF(GLOBAL[[#This Row],[b5]]="","",GLOBAL[[#This Row],[b5]]-GLOBAL[[#This Row],[a5]])</f>
        <v/>
      </c>
      <c r="Y873" s="32">
        <f ca="1">SUM(INDIRECT(GLOBAL_VAR[TABLENAME]&amp;"[@a"&amp;$1:$1-1&amp;"]"),INDIRECT(GLOBAL_VAR[TABLENAME]&amp;"[@c"&amp;$1:$1-1&amp;"]"))</f>
        <v>0</v>
      </c>
      <c r="AA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873" s="31" t="str">
        <f>_xlfn.IFNA(MATCH(GLOBAL[[#This Row],[POINTER]],Table6[NB BM_C_QTY+F],0),"")</f>
        <v/>
      </c>
      <c r="AC873" t="str">
        <f>_xlfn.IFNA(MATCH(GLOBAL[[#This Row],[POINTER]],Table5[CONCAT],0),"")</f>
        <v/>
      </c>
    </row>
    <row r="874" spans="1:29">
      <c r="A874" s="31" t="str">
        <f ca="1">IF(GLOBAL[[#This Row],[TT]]&lt;1,"",ROW()-2)</f>
        <v/>
      </c>
      <c r="B874" s="33" t="s">
        <v>2707</v>
      </c>
      <c r="C874" s="31">
        <v>0</v>
      </c>
      <c r="D874" s="31" t="s">
        <v>2041</v>
      </c>
      <c r="E874" s="31">
        <f ca="1">IF(GLOBAL[[#This Row],[b12]]="",GLOBAL[[#This Row],[a6]],GLOBAL[[#This Row],[b12]])</f>
        <v>0</v>
      </c>
      <c r="F874" s="32">
        <f>GLOBAL[[#This Row],[AWAL]]</f>
        <v>0</v>
      </c>
      <c r="G874" s="31"/>
      <c r="H874" s="31"/>
      <c r="I874" s="31" t="str">
        <f>IF(GLOBAL[[#This Row],[/MASUK]]="","",SUMIF(Table6[NB BM_C_QTY+F],GLOBAL[POINTER],Table6[C]))</f>
        <v/>
      </c>
      <c r="J874" s="102">
        <f>IF(GLOBAL[[#This Row],[//KELUAR]]="",0,-1*SUMIF(Table5[CONCAT],GLOBAL[POINTER],Table5[3]))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>SUM(F874,L874)</f>
        <v>0</v>
      </c>
      <c r="N874" s="31"/>
      <c r="O874" s="31"/>
      <c r="P874" s="32">
        <f ca="1">SUM(INDIRECT(GLOBAL_VAR[TABLENAME]&amp;"[@a"&amp;$1:$1-1&amp;"]"),INDIRECT(GLOBAL_VAR[TABLENAME]&amp;"[@c"&amp;$1:$1-1&amp;"]"))</f>
        <v>0</v>
      </c>
      <c r="Q874" s="33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0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0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0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874" s="31" t="str">
        <f>_xlfn.IFNA(MATCH(GLOBAL[[#This Row],[POINTER]],Table6[NB BM_C_QTY+F],0),"")</f>
        <v/>
      </c>
      <c r="AC874" t="str">
        <f>_xlfn.IFNA(MATCH(GLOBAL[[#This Row],[POINTER]],Table5[CONCAT],0),"")</f>
        <v/>
      </c>
    </row>
    <row r="875" spans="1:29">
      <c r="A875" s="31" t="str">
        <f ca="1">IF(GLOBAL[[#This Row],[TT]]&lt;1,"",ROW()-2)</f>
        <v/>
      </c>
      <c r="B875" s="33" t="s">
        <v>2751</v>
      </c>
      <c r="C875" s="31">
        <v>0</v>
      </c>
      <c r="D875" s="31" t="s">
        <v>2041</v>
      </c>
      <c r="E875" s="31">
        <f ca="1">IF(GLOBAL[[#This Row],[b12]]="",GLOBAL[[#This Row],[a6]],GLOBAL[[#This Row],[b12]])</f>
        <v>0</v>
      </c>
      <c r="F875" s="32">
        <f>GLOBAL[[#This Row],[AWAL]]</f>
        <v>0</v>
      </c>
      <c r="G875" s="31"/>
      <c r="H875" s="31"/>
      <c r="I875" s="31" t="str">
        <f>IF(GLOBAL[[#This Row],[/MASUK]]="","",SUMIF(Table6[NB BM_C_QTY+F],GLOBAL[POINTER],Table6[C]))</f>
        <v/>
      </c>
      <c r="J875" s="102">
        <f>IF(GLOBAL[[#This Row],[//KELUAR]]="",0,-1*SUMIF(Table5[CONCAT],GLOBAL[POINTER],Table5[3]))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>SUM(F875,L875)</f>
        <v>0</v>
      </c>
      <c r="N875" s="31"/>
      <c r="O875" s="31"/>
      <c r="P875" s="32">
        <f ca="1">SUM(INDIRECT(GLOBAL_VAR[TABLENAME]&amp;"[@a"&amp;$1:$1-1&amp;"]"),INDIRECT(GLOBAL_VAR[TABLENAME]&amp;"[@c"&amp;$1:$1-1&amp;"]"))</f>
        <v>0</v>
      </c>
      <c r="Q875" s="33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0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0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0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875" s="31" t="str">
        <f>_xlfn.IFNA(MATCH(GLOBAL[[#This Row],[POINTER]],Table6[NB BM_C_QTY+F],0),"")</f>
        <v/>
      </c>
      <c r="AC875" t="str">
        <f>_xlfn.IFNA(MATCH(GLOBAL[[#This Row],[POINTER]],Table5[CONCAT],0),"")</f>
        <v/>
      </c>
    </row>
    <row r="876" spans="1:29">
      <c r="A876" s="31" t="str">
        <f ca="1">IF(GLOBAL[[#This Row],[TT]]&lt;1,"",ROW()-2)</f>
        <v/>
      </c>
      <c r="B876" s="33" t="s">
        <v>3481</v>
      </c>
      <c r="C876" s="31">
        <v>0</v>
      </c>
      <c r="D876" s="31" t="s">
        <v>2041</v>
      </c>
      <c r="E876" s="31">
        <f ca="1">IF(GLOBAL[[#This Row],[b12]]="",GLOBAL[[#This Row],[a6]],GLOBAL[[#This Row],[b12]])</f>
        <v>0</v>
      </c>
      <c r="F876" s="32">
        <f>GLOBAL[[#This Row],[AWAL]]</f>
        <v>0</v>
      </c>
      <c r="G876" s="31"/>
      <c r="H876" s="31"/>
      <c r="I876" s="31" t="str">
        <f>IF(GLOBAL[[#This Row],[/MASUK]]="","",SUMIF(Table6[NB BM_C_QTY+F],GLOBAL[POINTER],Table6[C]))</f>
        <v/>
      </c>
      <c r="J876" s="102">
        <f>IF(GLOBAL[[#This Row],[//KELUAR]]="",0,-1*SUMIF(Table5[CONCAT],GLOBAL[POINTER],Table5[3]))</f>
        <v>0</v>
      </c>
      <c r="K876" s="31" t="str">
        <f>IF(GLOBAL[[#This Row],[b1]]="","",GLOBAL[[#This Row],[b1]]-GLOBAL[[#This Row],[a1]]-GLOBAL[[#This Row],[bkeluar1]])</f>
        <v/>
      </c>
      <c r="L876" s="31">
        <f>SUM(GLOBAL[[#This Row],[bmasuk1]:[c1]])</f>
        <v>0</v>
      </c>
      <c r="M876" s="32">
        <f>SUM(F876,L876)</f>
        <v>0</v>
      </c>
      <c r="N876" s="31"/>
      <c r="O876" s="31"/>
      <c r="P876" s="32">
        <f ca="1">SUM(INDIRECT(GLOBAL_VAR[TABLENAME]&amp;"[@a"&amp;$1:$1-1&amp;"]"),INDIRECT(GLOBAL_VAR[TABLENAME]&amp;"[@c"&amp;$1:$1-1&amp;"]"))</f>
        <v>0</v>
      </c>
      <c r="Q876" s="33"/>
      <c r="R876" s="33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0</v>
      </c>
      <c r="T876" s="33"/>
      <c r="U876" s="33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0</v>
      </c>
      <c r="W876" s="31"/>
      <c r="X876" s="31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0</v>
      </c>
      <c r="AA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876" s="31" t="str">
        <f>_xlfn.IFNA(MATCH(GLOBAL[[#This Row],[POINTER]],Table6[NB BM_C_QTY+F],0),"")</f>
        <v/>
      </c>
      <c r="AC876" t="str">
        <f>_xlfn.IFNA(MATCH(GLOBAL[[#This Row],[POINTER]],Table5[CONCAT],0),"")</f>
        <v/>
      </c>
    </row>
    <row r="877" spans="1:29">
      <c r="A877" s="31">
        <f ca="1">IF(GLOBAL[[#This Row],[TT]]&lt;1,"",ROW()-2)</f>
        <v>875</v>
      </c>
      <c r="B877" s="33" t="s">
        <v>4347</v>
      </c>
      <c r="C877" s="31">
        <v>2</v>
      </c>
      <c r="D877" s="31" t="s">
        <v>2041</v>
      </c>
      <c r="E877" s="31">
        <f ca="1">IF(GLOBAL[[#This Row],[b12]]="",GLOBAL[[#This Row],[a6]],GLOBAL[[#This Row],[b12]])</f>
        <v>2</v>
      </c>
      <c r="F877" s="32">
        <f>GLOBAL[[#This Row],[AWAL]]</f>
        <v>2</v>
      </c>
      <c r="G877" s="31"/>
      <c r="H877" s="31"/>
      <c r="I877" s="31" t="str">
        <f>IF(GLOBAL[[#This Row],[/MASUK]]="","",SUMIF(Table6[NB BM_C_QTY+F],GLOBAL[POINTER],Table6[C]))</f>
        <v/>
      </c>
      <c r="J877" s="102">
        <f>IF(GLOBAL[[#This Row],[//KELUAR]]="",0,-1*SUMIF(Table5[CONCAT],GLOBAL[POINTER],Table5[3]))</f>
        <v>0</v>
      </c>
      <c r="K877" s="31" t="str">
        <f>IF(GLOBAL[[#This Row],[b1]]="","",GLOBAL[[#This Row],[b1]]-GLOBAL[[#This Row],[a1]]-GLOBAL[[#This Row],[bkeluar1]])</f>
        <v/>
      </c>
      <c r="L877" s="31">
        <f>SUM(GLOBAL[[#This Row],[bmasuk1]:[c1]])</f>
        <v>0</v>
      </c>
      <c r="M877" s="32">
        <f>SUM(F877,L877)</f>
        <v>2</v>
      </c>
      <c r="N877" s="31"/>
      <c r="O877" s="31"/>
      <c r="P877" s="32">
        <f ca="1">SUM(INDIRECT(GLOBAL_VAR[TABLENAME]&amp;"[@a"&amp;$1:$1-1&amp;"]"),INDIRECT(GLOBAL_VAR[TABLENAME]&amp;"[@c"&amp;$1:$1-1&amp;"]"))</f>
        <v>2</v>
      </c>
      <c r="Q877" s="33"/>
      <c r="R877" s="33" t="str">
        <f>IF(GLOBAL[[#This Row],[b3]]="","",GLOBAL[[#This Row],[b3]]-GLOBAL[[#This Row],[a3]])</f>
        <v/>
      </c>
      <c r="S877" s="32">
        <f ca="1">SUM(INDIRECT(GLOBAL_VAR[TABLENAME]&amp;"[@a"&amp;$1:$1-1&amp;"]"),INDIRECT(GLOBAL_VAR[TABLENAME]&amp;"[@c"&amp;$1:$1-1&amp;"]"))</f>
        <v>2</v>
      </c>
      <c r="T877" s="33"/>
      <c r="U877" s="33" t="str">
        <f>IF(GLOBAL[[#This Row],[b4]]="","",GLOBAL[[#This Row],[b4]]-GLOBAL[[#This Row],[a4]])</f>
        <v/>
      </c>
      <c r="V877" s="32">
        <f ca="1">SUM(INDIRECT(GLOBAL_VAR[TABLENAME]&amp;"[@a"&amp;$1:$1-1&amp;"]"),INDIRECT(GLOBAL_VAR[TABLENAME]&amp;"[@c"&amp;$1:$1-1&amp;"]"))</f>
        <v>2</v>
      </c>
      <c r="W877" s="31"/>
      <c r="X877" s="31" t="str">
        <f>IF(GLOBAL[[#This Row],[b5]]="","",GLOBAL[[#This Row],[b5]]-GLOBAL[[#This Row],[a5]])</f>
        <v/>
      </c>
      <c r="Y877" s="32">
        <f ca="1">SUM(INDIRECT(GLOBAL_VAR[TABLENAME]&amp;"[@a"&amp;$1:$1-1&amp;"]"),INDIRECT(GLOBAL_VAR[TABLENAME]&amp;"[@c"&amp;$1:$1-1&amp;"]"))</f>
        <v>2</v>
      </c>
      <c r="AA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bpzhixin31195013120lsnuntana</v>
      </c>
      <c r="AB877" s="31" t="str">
        <f>_xlfn.IFNA(MATCH(GLOBAL[[#This Row],[POINTER]],Table6[NB BM_C_QTY+F],0),"")</f>
        <v/>
      </c>
      <c r="AC877" t="str">
        <f>_xlfn.IFNA(MATCH(GLOBAL[[#This Row],[POINTER]],Table5[CONCAT],0),"")</f>
        <v/>
      </c>
    </row>
    <row r="878" spans="1:29">
      <c r="A878" s="31" t="str">
        <f ca="1">IF(GLOBAL[[#This Row],[TT]]&lt;1,"",ROW()-2)</f>
        <v/>
      </c>
      <c r="B878" s="33" t="s">
        <v>2706</v>
      </c>
      <c r="C878" s="31">
        <v>0</v>
      </c>
      <c r="D878" s="31" t="s">
        <v>2041</v>
      </c>
      <c r="E878" s="31">
        <f ca="1">IF(GLOBAL[[#This Row],[b12]]="",GLOBAL[[#This Row],[a6]],GLOBAL[[#This Row],[b12]])</f>
        <v>0</v>
      </c>
      <c r="F878" s="32">
        <f>GLOBAL[[#This Row],[AWAL]]</f>
        <v>0</v>
      </c>
      <c r="G878" s="31"/>
      <c r="H878" s="31"/>
      <c r="I878" s="31" t="str">
        <f>IF(GLOBAL[[#This Row],[/MASUK]]="","",SUMIF(Table6[NB BM_C_QTY+F],GLOBAL[POINTER],Table6[C]))</f>
        <v/>
      </c>
      <c r="J878" s="102">
        <f>IF(GLOBAL[[#This Row],[//KELUAR]]="",0,-1*SUMIF(Table5[CONCAT],GLOBAL[POINTER],Table5[3]))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>SUM(F878,L878)</f>
        <v>0</v>
      </c>
      <c r="N878" s="31"/>
      <c r="O878" s="31"/>
      <c r="P878" s="32">
        <f ca="1">SUM(INDIRECT(GLOBAL_VAR[TABLENAME]&amp;"[@a"&amp;$1:$1-1&amp;"]"),INDIRECT(GLOBAL_VAR[TABLENAME]&amp;"[@c"&amp;$1:$1-1&amp;"]"))</f>
        <v>0</v>
      </c>
      <c r="Q878" s="33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0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0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0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</row>
    <row r="879" spans="1:29">
      <c r="A879" s="31" t="str">
        <f ca="1">IF(GLOBAL[[#This Row],[TT]]&lt;1,"",ROW()-2)</f>
        <v/>
      </c>
      <c r="B879" s="33" t="s">
        <v>2752</v>
      </c>
      <c r="C879" s="31">
        <v>0</v>
      </c>
      <c r="D879" s="31" t="s">
        <v>2041</v>
      </c>
      <c r="E879" s="31">
        <f ca="1">IF(GLOBAL[[#This Row],[b12]]="",GLOBAL[[#This Row],[a6]],GLOBAL[[#This Row],[b12]])</f>
        <v>0</v>
      </c>
      <c r="F879" s="32">
        <f>GLOBAL[[#This Row],[AWAL]]</f>
        <v>0</v>
      </c>
      <c r="G879" s="31"/>
      <c r="H879" s="31"/>
      <c r="I879" s="31" t="str">
        <f>IF(GLOBAL[[#This Row],[/MASUK]]="","",SUMIF(Table6[NB BM_C_QTY+F],GLOBAL[POINTER],Table6[C]))</f>
        <v/>
      </c>
      <c r="J879" s="102">
        <f>IF(GLOBAL[[#This Row],[//KELUAR]]="",0,-1*SUMIF(Table5[CONCAT],GLOBAL[POINTER],Table5[3]))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>SUM(F879,L879)</f>
        <v>0</v>
      </c>
      <c r="N879" s="31"/>
      <c r="O879" s="31"/>
      <c r="P879" s="32">
        <f ca="1">SUM(INDIRECT(GLOBAL_VAR[TABLENAME]&amp;"[@a"&amp;$1:$1-1&amp;"]"),INDIRECT(GLOBAL_VAR[TABLENAME]&amp;"[@c"&amp;$1:$1-1&amp;"]"))</f>
        <v>0</v>
      </c>
      <c r="Q879" s="33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0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0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0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879" s="31" t="str">
        <f>_xlfn.IFNA(MATCH(GLOBAL[[#This Row],[POINTER]],Table6[NB BM_C_QTY+F],0),"")</f>
        <v/>
      </c>
      <c r="AC879" t="str">
        <f>_xlfn.IFNA(MATCH(GLOBAL[[#This Row],[POINTER]],Table5[CONCAT],0),"")</f>
        <v/>
      </c>
    </row>
    <row r="880" spans="1:29">
      <c r="A880" s="31" t="str">
        <f ca="1">IF(GLOBAL[[#This Row],[TT]]&lt;1,"",ROW()-2)</f>
        <v/>
      </c>
      <c r="B880" s="33" t="s">
        <v>2769</v>
      </c>
      <c r="C880" s="31">
        <v>0</v>
      </c>
      <c r="D880" s="31" t="s">
        <v>2041</v>
      </c>
      <c r="E880" s="31">
        <f ca="1">IF(GLOBAL[[#This Row],[b12]]="",GLOBAL[[#This Row],[a6]],GLOBAL[[#This Row],[b12]])</f>
        <v>0</v>
      </c>
      <c r="F880" s="32">
        <f>GLOBAL[[#This Row],[AWAL]]</f>
        <v>0</v>
      </c>
      <c r="G880" s="31"/>
      <c r="H880" s="31"/>
      <c r="I880" s="31" t="str">
        <f>IF(GLOBAL[[#This Row],[/MASUK]]="","",SUMIF(Table6[NB BM_C_QTY+F],GLOBAL[POINTER],Table6[C]))</f>
        <v/>
      </c>
      <c r="J880" s="102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>SUM(F880,L880)</f>
        <v>0</v>
      </c>
      <c r="N880" s="31"/>
      <c r="O880" s="31"/>
      <c r="P880" s="32">
        <f ca="1">SUM(INDIRECT(GLOBAL_VAR[TABLENAME]&amp;"[@a"&amp;$1:$1-1&amp;"]"),INDIRECT(GLOBAL_VAR[TABLENAME]&amp;"[@c"&amp;$1:$1-1&amp;"]"))</f>
        <v>0</v>
      </c>
      <c r="Q880" s="33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0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0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0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</row>
    <row r="881" spans="1:31">
      <c r="A881" s="31" t="str">
        <f ca="1">IF(GLOBAL[[#This Row],[TT]]&lt;1,"",ROW()-2)</f>
        <v/>
      </c>
      <c r="B881" s="33" t="s">
        <v>2686</v>
      </c>
      <c r="C881" s="31">
        <v>0</v>
      </c>
      <c r="D881" s="31" t="s">
        <v>2041</v>
      </c>
      <c r="E881" s="31">
        <f ca="1">IF(GLOBAL[[#This Row],[b12]]="",GLOBAL[[#This Row],[a6]],GLOBAL[[#This Row],[b12]])</f>
        <v>0</v>
      </c>
      <c r="F881" s="32">
        <f>GLOBAL[[#This Row],[AWAL]]</f>
        <v>0</v>
      </c>
      <c r="G881" s="31"/>
      <c r="H881" s="31"/>
      <c r="I881" s="31" t="str">
        <f>IF(GLOBAL[[#This Row],[/MASUK]]="","",SUMIF(Table6[NB BM_C_QTY+F],GLOBAL[POINTER],Table6[C]))</f>
        <v/>
      </c>
      <c r="J881" s="102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>SUM(F881,L881)</f>
        <v>0</v>
      </c>
      <c r="N881" s="31"/>
      <c r="O881" s="31"/>
      <c r="P881" s="32">
        <f ca="1">SUM(INDIRECT(GLOBAL_VAR[TABLENAME]&amp;"[@a"&amp;$1:$1-1&amp;"]"),INDIRECT(GLOBAL_VAR[TABLENAME]&amp;"[@c"&amp;$1:$1-1&amp;"]"))</f>
        <v>0</v>
      </c>
      <c r="Q881" s="33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0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0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0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1">
      <c r="A882" s="31" t="str">
        <f ca="1">IF(GLOBAL[[#This Row],[TT]]&lt;1,"",ROW()-2)</f>
        <v/>
      </c>
      <c r="B882" s="33" t="s">
        <v>2635</v>
      </c>
      <c r="C882" s="31">
        <v>0</v>
      </c>
      <c r="D882" s="31" t="s">
        <v>2041</v>
      </c>
      <c r="E882" s="31">
        <f ca="1">IF(GLOBAL[[#This Row],[b12]]="",GLOBAL[[#This Row],[a6]],GLOBAL[[#This Row],[b12]])</f>
        <v>0</v>
      </c>
      <c r="F882" s="32">
        <f>GLOBAL[[#This Row],[AWAL]]</f>
        <v>0</v>
      </c>
      <c r="G882" s="31"/>
      <c r="H882" s="31"/>
      <c r="I882" s="31" t="str">
        <f>IF(GLOBAL[[#This Row],[/MASUK]]="","",SUMIF(Table6[NB BM_C_QTY+F],GLOBAL[POINTER],Table6[C]))</f>
        <v/>
      </c>
      <c r="J882" s="102">
        <f>IF(GLOBAL[[#This Row],[//KELUAR]]="",0,-1*SUMIF(Table5[CONCAT],GLOBAL[POINTER],Table5[3]))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>SUM(F882,L882)</f>
        <v>0</v>
      </c>
      <c r="N882" s="31"/>
      <c r="O882" s="31"/>
      <c r="P882" s="32">
        <f ca="1">SUM(INDIRECT(GLOBAL_VAR[TABLENAME]&amp;"[@a"&amp;$1:$1-1&amp;"]"),INDIRECT(GLOBAL_VAR[TABLENAME]&amp;"[@c"&amp;$1:$1-1&amp;"]"))</f>
        <v>0</v>
      </c>
      <c r="Q882" s="33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0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0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0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882" s="31" t="str">
        <f>_xlfn.IFNA(MATCH(GLOBAL[[#This Row],[POINTER]],Table6[NB BM_C_QTY+F],0),"")</f>
        <v/>
      </c>
      <c r="AC882" t="str">
        <f>_xlfn.IFNA(MATCH(GLOBAL[[#This Row],[POINTER]],Table5[CONCAT],0),"")</f>
        <v/>
      </c>
    </row>
    <row r="883" spans="1:31">
      <c r="A883" s="31">
        <f ca="1">IF(GLOBAL[[#This Row],[TT]]&lt;1,"",ROW()-2)</f>
        <v>881</v>
      </c>
      <c r="B883" s="33" t="s">
        <v>4346</v>
      </c>
      <c r="C883" s="31">
        <v>2</v>
      </c>
      <c r="D883" s="31" t="s">
        <v>2041</v>
      </c>
      <c r="E883" s="31">
        <f ca="1">IF(GLOBAL[[#This Row],[b12]]="",GLOBAL[[#This Row],[a6]],GLOBAL[[#This Row],[b12]])</f>
        <v>2</v>
      </c>
      <c r="F883" s="32">
        <f>GLOBAL[[#This Row],[AWAL]]</f>
        <v>2</v>
      </c>
      <c r="G883" s="31"/>
      <c r="H883" s="31"/>
      <c r="I883" s="31" t="str">
        <f>IF(GLOBAL[[#This Row],[/MASUK]]="","",SUMIF(Table6[NB BM_C_QTY+F],GLOBAL[POINTER],Table6[C]))</f>
        <v/>
      </c>
      <c r="J883" s="102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>SUM(F883,L883)</f>
        <v>2</v>
      </c>
      <c r="N883" s="31"/>
      <c r="O883" s="31"/>
      <c r="P883" s="32">
        <f ca="1">SUM(INDIRECT(GLOBAL_VAR[TABLENAME]&amp;"[@a"&amp;$1:$1-1&amp;"]"),INDIRECT(GLOBAL_VAR[TABLENAME]&amp;"[@c"&amp;$1:$1-1&amp;"]"))</f>
        <v>2</v>
      </c>
      <c r="Q883" s="33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2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2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2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bpzhixin31293153120lsnuntana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1">
      <c r="A884" s="31" t="str">
        <f ca="1">IF(GLOBAL[[#This Row],[TT]]&lt;1,"",ROW()-2)</f>
        <v/>
      </c>
      <c r="B884" s="33" t="s">
        <v>4099</v>
      </c>
      <c r="C884" s="31">
        <v>0</v>
      </c>
      <c r="D884" s="31" t="s">
        <v>2041</v>
      </c>
      <c r="E884" s="31">
        <f ca="1">IF(GLOBAL[[#This Row],[b12]]="",GLOBAL[[#This Row],[a6]],GLOBAL[[#This Row],[b12]])</f>
        <v>0</v>
      </c>
      <c r="F884" s="32">
        <f>GLOBAL[[#This Row],[AWAL]]</f>
        <v>0</v>
      </c>
      <c r="G884" s="31"/>
      <c r="H884" s="31"/>
      <c r="I884" s="31" t="str">
        <f>IF(GLOBAL[[#This Row],[/MASUK]]="","",SUMIF(Table6[NB BM_C_QTY+F],GLOBAL[POINTER],Table6[C]))</f>
        <v/>
      </c>
      <c r="J884" s="102">
        <f>IF(GLOBAL[[#This Row],[//KELUAR]]="",0,-1*SUMIF(Table5[CONCAT],GLOBAL[POINTER],Table5[3]))</f>
        <v>0</v>
      </c>
      <c r="K884" s="31" t="str">
        <f>IF(GLOBAL[[#This Row],[b1]]="","",GLOBAL[[#This Row],[b1]]-GLOBAL[[#This Row],[a1]]-GLOBAL[[#This Row],[bkeluar1]])</f>
        <v/>
      </c>
      <c r="L884" s="31">
        <f>SUM(GLOBAL[[#This Row],[bmasuk1]:[c1]])</f>
        <v>0</v>
      </c>
      <c r="M884" s="32">
        <f>SUM(F884,L884)</f>
        <v>0</v>
      </c>
      <c r="N884" s="31"/>
      <c r="O884" s="31"/>
      <c r="P884" s="32">
        <f ca="1">SUM(INDIRECT(GLOBAL_VAR[TABLENAME]&amp;"[@a"&amp;$1:$1-1&amp;"]"),INDIRECT(GLOBAL_VAR[TABLENAME]&amp;"[@c"&amp;$1:$1-1&amp;"]"))</f>
        <v>0</v>
      </c>
      <c r="Q884" s="33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0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0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0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884" s="31" t="str">
        <f>_xlfn.IFNA(MATCH(GLOBAL[[#This Row],[POINTER]],Table6[NB BM_C_QTY+F],0),"")</f>
        <v/>
      </c>
      <c r="AC884" t="str">
        <f>_xlfn.IFNA(MATCH(GLOBAL[[#This Row],[POINTER]],Table5[CONCAT],0),"")</f>
        <v/>
      </c>
    </row>
    <row r="885" spans="1:31">
      <c r="A885" s="31" t="str">
        <f ca="1">IF(GLOBAL[[#This Row],[TT]]&lt;1,"",ROW()-2)</f>
        <v/>
      </c>
      <c r="B885" s="33" t="s">
        <v>2744</v>
      </c>
      <c r="C885" s="31">
        <v>0</v>
      </c>
      <c r="D885" s="31" t="s">
        <v>2041</v>
      </c>
      <c r="E885" s="31">
        <f ca="1">IF(GLOBAL[[#This Row],[b12]]="",GLOBAL[[#This Row],[a6]],GLOBAL[[#This Row],[b12]])</f>
        <v>0</v>
      </c>
      <c r="F885" s="32">
        <f>GLOBAL[[#This Row],[AWAL]]</f>
        <v>0</v>
      </c>
      <c r="G885" s="31"/>
      <c r="H885" s="31"/>
      <c r="I885" s="31" t="str">
        <f>IF(GLOBAL[[#This Row],[/MASUK]]="","",SUMIF(Table6[NB BM_C_QTY+F],GLOBAL[POINTER],Table6[C]))</f>
        <v/>
      </c>
      <c r="J885" s="102">
        <f>IF(GLOBAL[[#This Row],[//KELUAR]]="",0,-1*SUMIF(Table5[CONCAT],GLOBAL[POINTER],Table5[3]))</f>
        <v>0</v>
      </c>
      <c r="K885" s="31" t="str">
        <f>IF(GLOBAL[[#This Row],[b1]]="","",GLOBAL[[#This Row],[b1]]-GLOBAL[[#This Row],[a1]]-GLOBAL[[#This Row],[bkeluar1]])</f>
        <v/>
      </c>
      <c r="L885" s="31">
        <f>SUM(GLOBAL[[#This Row],[bmasuk1]:[c1]])</f>
        <v>0</v>
      </c>
      <c r="M885" s="32">
        <f>SUM(F885,L885)</f>
        <v>0</v>
      </c>
      <c r="N885" s="31"/>
      <c r="O885" s="31"/>
      <c r="P885" s="32">
        <f ca="1">SUM(INDIRECT(GLOBAL_VAR[TABLENAME]&amp;"[@a"&amp;$1:$1-1&amp;"]"),INDIRECT(GLOBAL_VAR[TABLENAME]&amp;"[@c"&amp;$1:$1-1&amp;"]"))</f>
        <v>0</v>
      </c>
      <c r="Q885" s="33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0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0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0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1">
      <c r="A886" s="31" t="str">
        <f ca="1">IF(GLOBAL[[#This Row],[TT]]&lt;1,"",ROW()-2)</f>
        <v/>
      </c>
      <c r="B886" s="33" t="s">
        <v>2708</v>
      </c>
      <c r="C886" s="31">
        <v>0</v>
      </c>
      <c r="D886" s="31" t="s">
        <v>2108</v>
      </c>
      <c r="E886" s="31">
        <f ca="1">IF(GLOBAL[[#This Row],[b12]]="",GLOBAL[[#This Row],[a6]],GLOBAL[[#This Row],[b12]])</f>
        <v>0</v>
      </c>
      <c r="F886" s="32">
        <f>GLOBAL[[#This Row],[AWAL]]</f>
        <v>0</v>
      </c>
      <c r="G886" s="31"/>
      <c r="H886" s="31"/>
      <c r="I886" s="31" t="str">
        <f>IF(GLOBAL[[#This Row],[/MASUK]]="","",SUMIF(Table6[NB BM_C_QTY+F],GLOBAL[POINTER],Table6[C]))</f>
        <v/>
      </c>
      <c r="J886" s="102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>SUM(F886,L886)</f>
        <v>0</v>
      </c>
      <c r="N886" s="31"/>
      <c r="O886" s="31"/>
      <c r="P886" s="32">
        <f ca="1">SUM(INDIRECT(GLOBAL_VAR[TABLENAME]&amp;"[@a"&amp;$1:$1-1&amp;"]"),INDIRECT(GLOBAL_VAR[TABLENAME]&amp;"[@c"&amp;$1:$1-1&amp;"]"))</f>
        <v>0</v>
      </c>
      <c r="Q886" s="33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0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0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0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1">
      <c r="A887" s="31" t="str">
        <f ca="1">IF(GLOBAL[[#This Row],[TT]]&lt;1,"",ROW()-2)</f>
        <v/>
      </c>
      <c r="B887" s="33" t="s">
        <v>2709</v>
      </c>
      <c r="C887" s="31">
        <v>0</v>
      </c>
      <c r="D887" s="31" t="s">
        <v>2108</v>
      </c>
      <c r="E887" s="31">
        <f ca="1">IF(GLOBAL[[#This Row],[b12]]="",GLOBAL[[#This Row],[a6]],GLOBAL[[#This Row],[b12]])</f>
        <v>0</v>
      </c>
      <c r="F887" s="32">
        <f>GLOBAL[[#This Row],[AWAL]]</f>
        <v>0</v>
      </c>
      <c r="G887" s="31"/>
      <c r="H887" s="31"/>
      <c r="I887" s="31" t="str">
        <f>IF(GLOBAL[[#This Row],[/MASUK]]="","",SUMIF(Table6[NB BM_C_QTY+F],GLOBAL[POINTER],Table6[C]))</f>
        <v/>
      </c>
      <c r="J887" s="102">
        <f>IF(GLOBAL[[#This Row],[//KELUAR]]="",0,-1*SUMIF(Table5[CONCAT],GLOBAL[POINTER],Table5[3]))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>SUM(F887,L887)</f>
        <v>0</v>
      </c>
      <c r="N887" s="31"/>
      <c r="O887" s="31"/>
      <c r="P887" s="32">
        <f ca="1">SUM(INDIRECT(GLOBAL_VAR[TABLENAME]&amp;"[@a"&amp;$1:$1-1&amp;"]"),INDIRECT(GLOBAL_VAR[TABLENAME]&amp;"[@c"&amp;$1:$1-1&amp;"]"))</f>
        <v>0</v>
      </c>
      <c r="Q887" s="33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0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0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0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887" s="31" t="str">
        <f>_xlfn.IFNA(MATCH(GLOBAL[[#This Row],[POINTER]],Table6[NB BM_C_QTY+F],0),"")</f>
        <v/>
      </c>
      <c r="AC887" t="str">
        <f>_xlfn.IFNA(MATCH(GLOBAL[[#This Row],[POINTER]],Table5[CONCAT],0),"")</f>
        <v/>
      </c>
    </row>
    <row r="888" spans="1:31">
      <c r="A888" s="39">
        <f ca="1">IF(GLOBAL[[#This Row],[TT]]&lt;1,"",ROW()-2)</f>
        <v>886</v>
      </c>
      <c r="B888" s="33" t="s">
        <v>4304</v>
      </c>
      <c r="C888" s="31">
        <v>7</v>
      </c>
      <c r="D888" s="31" t="s">
        <v>2041</v>
      </c>
      <c r="E888" s="39">
        <f ca="1">IF(GLOBAL[[#This Row],[b12]]="",GLOBAL[[#This Row],[a6]],GLOBAL[[#This Row],[b12]])</f>
        <v>7</v>
      </c>
      <c r="F888" s="40">
        <f>GLOBAL[[#This Row],[AWAL]]</f>
        <v>7</v>
      </c>
      <c r="G888" s="31"/>
      <c r="H888" s="31"/>
      <c r="I888" s="31" t="str">
        <f>IF(GLOBAL[[#This Row],[/MASUK]]="","",SUMIF(Table6[NB BM_C_QTY+F],GLOBAL[POINTER],Table6[C]))</f>
        <v/>
      </c>
      <c r="J888" s="102">
        <f>IF(GLOBAL[[#This Row],[//KELUAR]]="",0,-1*SUMIF(Table5[CONCAT],GLOBAL[POINTER],Table5[3]))</f>
        <v>0</v>
      </c>
      <c r="K888" s="39" t="str">
        <f>IF(GLOBAL[[#This Row],[b1]]="","",GLOBAL[[#This Row],[b1]]-GLOBAL[[#This Row],[a1]]-GLOBAL[[#This Row],[bkeluar1]])</f>
        <v/>
      </c>
      <c r="L888" s="39">
        <f>SUM(GLOBAL[[#This Row],[bmasuk1]:[c1]])</f>
        <v>0</v>
      </c>
      <c r="M888" s="40">
        <f>SUM(F888,L888)</f>
        <v>7</v>
      </c>
      <c r="N888" s="31"/>
      <c r="O888" s="39"/>
      <c r="P888" s="40">
        <f ca="1">SUM(INDIRECT(GLOBAL_VAR[TABLENAME]&amp;"[@a"&amp;$1:$1-1&amp;"]"),INDIRECT(GLOBAL_VAR[TABLENAME]&amp;"[@c"&amp;$1:$1-1&amp;"]"))</f>
        <v>7</v>
      </c>
      <c r="Q888" s="33"/>
      <c r="R888" s="41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7</v>
      </c>
      <c r="T888" s="33"/>
      <c r="U888" s="41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7</v>
      </c>
      <c r="W888" s="31"/>
      <c r="X888" s="39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7</v>
      </c>
      <c r="Z888" s="29"/>
      <c r="AA88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888" s="39" t="str">
        <f>_xlfn.IFNA(MATCH(GLOBAL[[#This Row],[POINTER]],Table6[NB BM_C_QTY+F],0),"")</f>
        <v/>
      </c>
      <c r="AC888" s="29" t="str">
        <f>_xlfn.IFNA(MATCH(GLOBAL[[#This Row],[POINTER]],Table5[CONCAT],0),"")</f>
        <v/>
      </c>
    </row>
    <row r="889" spans="1:31">
      <c r="A889" s="31" t="str">
        <f ca="1">IF(GLOBAL[[#This Row],[TT]]&lt;1,"",ROW()-2)</f>
        <v/>
      </c>
      <c r="B889" s="33" t="s">
        <v>4096</v>
      </c>
      <c r="C889" s="31">
        <v>0</v>
      </c>
      <c r="D889" s="31" t="s">
        <v>2041</v>
      </c>
      <c r="E889" s="31">
        <f ca="1">IF(GLOBAL[[#This Row],[b12]]="",GLOBAL[[#This Row],[a6]],GLOBAL[[#This Row],[b12]])</f>
        <v>0</v>
      </c>
      <c r="F889" s="32">
        <f>GLOBAL[[#This Row],[AWAL]]</f>
        <v>0</v>
      </c>
      <c r="G889" s="31"/>
      <c r="H889" s="31"/>
      <c r="I889" s="31" t="str">
        <f>IF(GLOBAL[[#This Row],[/MASUK]]="","",SUMIF(Table6[NB BM_C_QTY+F],GLOBAL[POINTER],Table6[C]))</f>
        <v/>
      </c>
      <c r="J889" s="102">
        <f>IF(GLOBAL[[#This Row],[//KELUAR]]="",0,-1*SUMIF(Table5[CONCAT],GLOBAL[POINTER],Table5[3]))</f>
        <v>0</v>
      </c>
      <c r="K889" s="31" t="str">
        <f>IF(GLOBAL[[#This Row],[b1]]="","",GLOBAL[[#This Row],[b1]]-GLOBAL[[#This Row],[a1]]-GLOBAL[[#This Row],[bkeluar1]])</f>
        <v/>
      </c>
      <c r="L889" s="31">
        <f>SUM(GLOBAL[[#This Row],[bmasuk1]:[c1]])</f>
        <v>0</v>
      </c>
      <c r="M889" s="32">
        <f>SUM(F889,L889)</f>
        <v>0</v>
      </c>
      <c r="N889" s="31"/>
      <c r="O889" s="31"/>
      <c r="P889" s="32">
        <f ca="1">SUM(INDIRECT(GLOBAL_VAR[TABLENAME]&amp;"[@a"&amp;$1:$1-1&amp;"]"),INDIRECT(GLOBAL_VAR[TABLENAME]&amp;"[@c"&amp;$1:$1-1&amp;"]"))</f>
        <v>0</v>
      </c>
      <c r="Q889" s="33"/>
      <c r="R889" s="33" t="str">
        <f>IF(GLOBAL[[#This Row],[b3]]="","",GLOBAL[[#This Row],[b3]]-GLOBAL[[#This Row],[a3]])</f>
        <v/>
      </c>
      <c r="S889" s="32">
        <f ca="1">SUM(INDIRECT(GLOBAL_VAR[TABLENAME]&amp;"[@a"&amp;$1:$1-1&amp;"]"),INDIRECT(GLOBAL_VAR[TABLENAME]&amp;"[@c"&amp;$1:$1-1&amp;"]"))</f>
        <v>0</v>
      </c>
      <c r="T889" s="33"/>
      <c r="U889" s="33" t="str">
        <f>IF(GLOBAL[[#This Row],[b4]]="","",GLOBAL[[#This Row],[b4]]-GLOBAL[[#This Row],[a4]])</f>
        <v/>
      </c>
      <c r="V889" s="32">
        <f ca="1">SUM(INDIRECT(GLOBAL_VAR[TABLENAME]&amp;"[@a"&amp;$1:$1-1&amp;"]"),INDIRECT(GLOBAL_VAR[TABLENAME]&amp;"[@c"&amp;$1:$1-1&amp;"]"))</f>
        <v>0</v>
      </c>
      <c r="W889" s="31"/>
      <c r="X889" s="31" t="str">
        <f>IF(GLOBAL[[#This Row],[b5]]="","",GLOBAL[[#This Row],[b5]]-GLOBAL[[#This Row],[a5]])</f>
        <v/>
      </c>
      <c r="Y889" s="32">
        <f ca="1">SUM(INDIRECT(GLOBAL_VAR[TABLENAME]&amp;"[@a"&amp;$1:$1-1&amp;"]"),INDIRECT(GLOBAL_VAR[TABLENAME]&amp;"[@c"&amp;$1:$1-1&amp;"]"))</f>
        <v>0</v>
      </c>
      <c r="AA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889" s="31" t="str">
        <f>_xlfn.IFNA(MATCH(GLOBAL[[#This Row],[POINTER]],Table6[NB BM_C_QTY+F],0),"")</f>
        <v/>
      </c>
      <c r="AC889" t="str">
        <f>_xlfn.IFNA(MATCH(GLOBAL[[#This Row],[POINTER]],Table5[CONCAT],0),"")</f>
        <v/>
      </c>
    </row>
    <row r="890" spans="1:31">
      <c r="A890" s="31" t="str">
        <f ca="1">IF(GLOBAL[[#This Row],[TT]]&lt;1,"",ROW()-2)</f>
        <v/>
      </c>
      <c r="B890" s="33" t="s">
        <v>4122</v>
      </c>
      <c r="C890" s="31">
        <v>0</v>
      </c>
      <c r="D890" s="31" t="s">
        <v>2041</v>
      </c>
      <c r="E890" s="31">
        <f ca="1">IF(GLOBAL[[#This Row],[b12]]="",GLOBAL[[#This Row],[a6]],GLOBAL[[#This Row],[b12]])</f>
        <v>0</v>
      </c>
      <c r="F890" s="32">
        <f>GLOBAL[[#This Row],[AWAL]]</f>
        <v>0</v>
      </c>
      <c r="G890" s="31"/>
      <c r="H890" s="31"/>
      <c r="I890" s="31" t="str">
        <f>IF(GLOBAL[[#This Row],[/MASUK]]="","",SUMIF(Table6[NB BM_C_QTY+F],GLOBAL[POINTER],Table6[C]))</f>
        <v/>
      </c>
      <c r="J890" s="102">
        <f>IF(GLOBAL[[#This Row],[//KELUAR]]="",0,-1*SUMIF(Table5[CONCAT],GLOBAL[POINTER],Table5[3]))</f>
        <v>0</v>
      </c>
      <c r="K890" s="31" t="str">
        <f>IF(GLOBAL[[#This Row],[b1]]="","",GLOBAL[[#This Row],[b1]]-GLOBAL[[#This Row],[a1]]-GLOBAL[[#This Row],[bkeluar1]])</f>
        <v/>
      </c>
      <c r="L890" s="31">
        <f>SUM(GLOBAL[[#This Row],[bmasuk1]:[c1]])</f>
        <v>0</v>
      </c>
      <c r="M890" s="32">
        <f>SUM(F890,L890)</f>
        <v>0</v>
      </c>
      <c r="N890" s="31"/>
      <c r="O890" s="31"/>
      <c r="P890" s="32">
        <f ca="1">SUM(INDIRECT(GLOBAL_VAR[TABLENAME]&amp;"[@a"&amp;$1:$1-1&amp;"]"),INDIRECT(GLOBAL_VAR[TABLENAME]&amp;"[@c"&amp;$1:$1-1&amp;"]"))</f>
        <v>0</v>
      </c>
      <c r="Q890" s="33"/>
      <c r="R890" s="33" t="str">
        <f>IF(GLOBAL[[#This Row],[b3]]="","",GLOBAL[[#This Row],[b3]]-GLOBAL[[#This Row],[a3]])</f>
        <v/>
      </c>
      <c r="S890" s="32">
        <f ca="1">SUM(INDIRECT(GLOBAL_VAR[TABLENAME]&amp;"[@a"&amp;$1:$1-1&amp;"]"),INDIRECT(GLOBAL_VAR[TABLENAME]&amp;"[@c"&amp;$1:$1-1&amp;"]"))</f>
        <v>0</v>
      </c>
      <c r="T890" s="33"/>
      <c r="U890" s="33" t="str">
        <f>IF(GLOBAL[[#This Row],[b4]]="","",GLOBAL[[#This Row],[b4]]-GLOBAL[[#This Row],[a4]])</f>
        <v/>
      </c>
      <c r="V890" s="32">
        <f ca="1">SUM(INDIRECT(GLOBAL_VAR[TABLENAME]&amp;"[@a"&amp;$1:$1-1&amp;"]"),INDIRECT(GLOBAL_VAR[TABLENAME]&amp;"[@c"&amp;$1:$1-1&amp;"]"))</f>
        <v>0</v>
      </c>
      <c r="W890" s="31"/>
      <c r="X890" s="31" t="str">
        <f>IF(GLOBAL[[#This Row],[b5]]="","",GLOBAL[[#This Row],[b5]]-GLOBAL[[#This Row],[a5]])</f>
        <v/>
      </c>
      <c r="Y890" s="32">
        <f ca="1">SUM(INDIRECT(GLOBAL_VAR[TABLENAME]&amp;"[@a"&amp;$1:$1-1&amp;"]"),INDIRECT(GLOBAL_VAR[TABLENAME]&amp;"[@c"&amp;$1:$1-1&amp;"]"))</f>
        <v>0</v>
      </c>
      <c r="AA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890" s="31" t="str">
        <f>_xlfn.IFNA(MATCH(GLOBAL[[#This Row],[POINTER]],Table6[NB BM_C_QTY+F],0),"")</f>
        <v/>
      </c>
      <c r="AC890" t="str">
        <f>_xlfn.IFNA(MATCH(GLOBAL[[#This Row],[POINTER]],Table5[CONCAT],0),"")</f>
        <v/>
      </c>
    </row>
    <row r="891" spans="1:31">
      <c r="A891" s="31" t="str">
        <f ca="1">IF(GLOBAL[[#This Row],[TT]]&lt;1,"",ROW()-2)</f>
        <v/>
      </c>
      <c r="B891" s="33" t="s">
        <v>4097</v>
      </c>
      <c r="C891" s="31">
        <v>0</v>
      </c>
      <c r="D891" s="31" t="s">
        <v>2041</v>
      </c>
      <c r="E891" s="31">
        <f ca="1">IF(GLOBAL[[#This Row],[b12]]="",GLOBAL[[#This Row],[a6]],GLOBAL[[#This Row],[b12]])</f>
        <v>0</v>
      </c>
      <c r="F891" s="32">
        <f>GLOBAL[[#This Row],[AWAL]]</f>
        <v>0</v>
      </c>
      <c r="G891" s="31"/>
      <c r="H891" s="31"/>
      <c r="I891" s="31" t="str">
        <f>IF(GLOBAL[[#This Row],[/MASUK]]="","",SUMIF(Table6[NB BM_C_QTY+F],GLOBAL[POINTER],Table6[C]))</f>
        <v/>
      </c>
      <c r="J891" s="102">
        <f>IF(GLOBAL[[#This Row],[//KELUAR]]="",0,-1*SUMIF(Table5[CONCAT],GLOBAL[POINTER],Table5[3]))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>SUM(F891,L891)</f>
        <v>0</v>
      </c>
      <c r="N891" s="31"/>
      <c r="O891" s="31"/>
      <c r="P891" s="32">
        <f ca="1">SUM(INDIRECT(GLOBAL_VAR[TABLENAME]&amp;"[@a"&amp;$1:$1-1&amp;"]"),INDIRECT(GLOBAL_VAR[TABLENAME]&amp;"[@c"&amp;$1:$1-1&amp;"]"))</f>
        <v>0</v>
      </c>
      <c r="Q891" s="33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0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0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0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891" s="31" t="str">
        <f>_xlfn.IFNA(MATCH(GLOBAL[[#This Row],[POINTER]],Table6[NB BM_C_QTY+F],0),"")</f>
        <v/>
      </c>
      <c r="AC891" t="str">
        <f>_xlfn.IFNA(MATCH(GLOBAL[[#This Row],[POINTER]],Table5[CONCAT],0),"")</f>
        <v/>
      </c>
    </row>
    <row r="892" spans="1:31">
      <c r="A892" s="31" t="str">
        <f ca="1">IF(GLOBAL[[#This Row],[TT]]&lt;1,"",ROW()-2)</f>
        <v/>
      </c>
      <c r="B892" s="33" t="s">
        <v>630</v>
      </c>
      <c r="C892" s="31">
        <v>0</v>
      </c>
      <c r="D892" s="31">
        <v>120</v>
      </c>
      <c r="E892" s="31">
        <f ca="1">IF(GLOBAL[[#This Row],[b12]]="",GLOBAL[[#This Row],[a6]],GLOBAL[[#This Row],[b12]])</f>
        <v>0</v>
      </c>
      <c r="F892" s="32">
        <f>GLOBAL[[#This Row],[AWAL]]</f>
        <v>0</v>
      </c>
      <c r="G892" s="31"/>
      <c r="H892" s="31"/>
      <c r="I892" s="31" t="str">
        <f>IF(GLOBAL[[#This Row],[/MASUK]]="","",SUMIF(Table6[NB BM_C_QTY+F],GLOBAL[POINTER],Table6[C]))</f>
        <v/>
      </c>
      <c r="J892" s="102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>SUM(F892,L892)</f>
        <v>0</v>
      </c>
      <c r="N892" s="31"/>
      <c r="O892" s="31"/>
      <c r="P892" s="32">
        <f ca="1">SUM(INDIRECT(GLOBAL_VAR[TABLENAME]&amp;"[@a"&amp;$1:$1-1&amp;"]"),INDIRECT(GLOBAL_VAR[TABLENAME]&amp;"[@c"&amp;$1:$1-1&amp;"]"))</f>
        <v>0</v>
      </c>
      <c r="Q892" s="33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0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0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0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</row>
    <row r="893" spans="1:31">
      <c r="A893" s="31" t="str">
        <f ca="1">IF(GLOBAL[[#This Row],[TT]]&lt;1,"",ROW()-2)</f>
        <v/>
      </c>
      <c r="B893" s="33" t="s">
        <v>631</v>
      </c>
      <c r="C893" s="31">
        <v>0</v>
      </c>
      <c r="D893" s="31" t="s">
        <v>11</v>
      </c>
      <c r="E893" s="31">
        <f ca="1">IF(GLOBAL[[#This Row],[b12]]="",GLOBAL[[#This Row],[a6]],GLOBAL[[#This Row],[b12]])</f>
        <v>0</v>
      </c>
      <c r="F893" s="32">
        <f>GLOBAL[[#This Row],[AWAL]]</f>
        <v>0</v>
      </c>
      <c r="G893" s="31"/>
      <c r="H893" s="31"/>
      <c r="I893" s="31" t="str">
        <f>IF(GLOBAL[[#This Row],[/MASUK]]="","",SUMIF(Table6[NB BM_C_QTY+F],GLOBAL[POINTER],Table6[C]))</f>
        <v/>
      </c>
      <c r="J893" s="102">
        <f>IF(GLOBAL[[#This Row],[//KELUAR]]="",0,-1*SUMIF(Table5[CONCAT],GLOBAL[POINTER],Table5[3]))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>SUM(F893,L893)</f>
        <v>0</v>
      </c>
      <c r="N893" s="31"/>
      <c r="O893" s="31"/>
      <c r="P893" s="32">
        <f ca="1">SUM(INDIRECT(GLOBAL_VAR[TABLENAME]&amp;"[@a"&amp;$1:$1-1&amp;"]"),INDIRECT(GLOBAL_VAR[TABLENAME]&amp;"[@c"&amp;$1:$1-1&amp;"]"))</f>
        <v>0</v>
      </c>
      <c r="Q893" s="33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0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0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0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893" s="31" t="str">
        <f>_xlfn.IFNA(MATCH(GLOBAL[[#This Row],[POINTER]],Table6[NB BM_C_QTY+F],0),"")</f>
        <v/>
      </c>
      <c r="AC893" t="str">
        <f>_xlfn.IFNA(MATCH(GLOBAL[[#This Row],[POINTER]],Table5[CONCAT],0),"")</f>
        <v/>
      </c>
    </row>
    <row r="894" spans="1:31">
      <c r="A894" s="31" t="str">
        <f ca="1">IF(GLOBAL[[#This Row],[TT]]&lt;1,"",ROW()-2)</f>
        <v/>
      </c>
      <c r="B894" s="33" t="s">
        <v>2667</v>
      </c>
      <c r="C894" s="31">
        <v>0</v>
      </c>
      <c r="D894" s="31" t="s">
        <v>2041</v>
      </c>
      <c r="E894" s="31">
        <f ca="1">IF(GLOBAL[[#This Row],[b12]]="",GLOBAL[[#This Row],[a6]],GLOBAL[[#This Row],[b12]])</f>
        <v>0</v>
      </c>
      <c r="F894" s="32">
        <f>GLOBAL[[#This Row],[AWAL]]</f>
        <v>0</v>
      </c>
      <c r="G894" s="31"/>
      <c r="H894" s="31"/>
      <c r="I894" s="31" t="str">
        <f>IF(GLOBAL[[#This Row],[/MASUK]]="","",SUMIF(Table6[NB BM_C_QTY+F],GLOBAL[POINTER],Table6[C]))</f>
        <v/>
      </c>
      <c r="J894" s="102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>SUM(F894,L894)</f>
        <v>0</v>
      </c>
      <c r="N894" s="31"/>
      <c r="O894" s="31"/>
      <c r="P894" s="32">
        <f ca="1">SUM(INDIRECT(GLOBAL_VAR[TABLENAME]&amp;"[@a"&amp;$1:$1-1&amp;"]"),INDIRECT(GLOBAL_VAR[TABLENAME]&amp;"[@c"&amp;$1:$1-1&amp;"]"))</f>
        <v>0</v>
      </c>
      <c r="Q894" s="33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0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0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0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1">
      <c r="A895" s="31" t="str">
        <f ca="1">IF(GLOBAL[[#This Row],[TT]]&lt;1,"",ROW()-2)</f>
        <v/>
      </c>
      <c r="B895" s="33" t="s">
        <v>3935</v>
      </c>
      <c r="C895" s="31">
        <v>0</v>
      </c>
      <c r="D895" s="31" t="s">
        <v>2184</v>
      </c>
      <c r="E895" s="31">
        <f ca="1">IF(GLOBAL[[#This Row],[b12]]="",GLOBAL[[#This Row],[a6]],GLOBAL[[#This Row],[b12]])</f>
        <v>0</v>
      </c>
      <c r="F895" s="32">
        <f>GLOBAL[[#This Row],[AWAL]]</f>
        <v>0</v>
      </c>
      <c r="G895" s="31"/>
      <c r="H895" s="31"/>
      <c r="I895" s="31" t="str">
        <f>IF(GLOBAL[[#This Row],[/MASUK]]="","",SUMIF(Table6[NB BM_C_QTY+F],GLOBAL[POINTER],Table6[C]))</f>
        <v/>
      </c>
      <c r="J895" s="102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>SUM(F895,L895)</f>
        <v>0</v>
      </c>
      <c r="N895" s="31"/>
      <c r="O895" s="31"/>
      <c r="P895" s="32">
        <f ca="1">SUM(INDIRECT(GLOBAL_VAR[TABLENAME]&amp;"[@a"&amp;$1:$1-1&amp;"]"),INDIRECT(GLOBAL_VAR[TABLENAME]&amp;"[@c"&amp;$1:$1-1&amp;"]"))</f>
        <v>0</v>
      </c>
      <c r="Q895" s="33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0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0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0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  <c r="AE895" s="29"/>
    </row>
    <row r="896" spans="1:31">
      <c r="A896" s="31">
        <f ca="1">IF(GLOBAL[[#This Row],[TT]]&lt;1,"",ROW()-2)</f>
        <v>894</v>
      </c>
      <c r="B896" s="33" t="s">
        <v>4515</v>
      </c>
      <c r="C896" s="31">
        <v>48</v>
      </c>
      <c r="D896" s="31" t="s">
        <v>2184</v>
      </c>
      <c r="E896" s="31">
        <f ca="1">IF(GLOBAL[[#This Row],[b12]]="",GLOBAL[[#This Row],[a6]],GLOBAL[[#This Row],[b12]])</f>
        <v>47</v>
      </c>
      <c r="F896" s="32">
        <f>GLOBAL[[#This Row],[AWAL]]</f>
        <v>48</v>
      </c>
      <c r="G896" s="31"/>
      <c r="H896" s="31"/>
      <c r="I896" s="31" t="str">
        <f>IF(GLOBAL[[#This Row],[/MASUK]]="","",SUMIF(Table6[NB BM_C_QTY+F],GLOBAL[POINTER],Table6[C]))</f>
        <v/>
      </c>
      <c r="J896" s="102">
        <f>IF(GLOBAL[[#This Row],[//KELUAR]]="",0,-1*SUMIF(Table5[CONCAT],GLOBAL[POINTER],Table5[3]))</f>
        <v>-1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-1</v>
      </c>
      <c r="M896" s="32">
        <f>SUM(F896,L896)</f>
        <v>47</v>
      </c>
      <c r="N896" s="31"/>
      <c r="O896" s="31"/>
      <c r="P896" s="32">
        <f ca="1">SUM(INDIRECT(GLOBAL_VAR[TABLENAME]&amp;"[@a"&amp;$1:$1-1&amp;"]"),INDIRECT(GLOBAL_VAR[TABLENAME]&amp;"[@c"&amp;$1:$1-1&amp;"]"))</f>
        <v>47</v>
      </c>
      <c r="Q896" s="33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47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47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47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896" s="31" t="str">
        <f>_xlfn.IFNA(MATCH(GLOBAL[[#This Row],[POINTER]],Table6[NB BM_C_QTY+F],0),"")</f>
        <v/>
      </c>
      <c r="AC896">
        <f>_xlfn.IFNA(MATCH(GLOBAL[[#This Row],[POINTER]],Table5[CONCAT],0),"")</f>
        <v>63</v>
      </c>
    </row>
    <row r="897" spans="1:29">
      <c r="A897" s="31">
        <f ca="1">IF(GLOBAL[[#This Row],[TT]]&lt;1,"",ROW()-2)</f>
        <v>895</v>
      </c>
      <c r="B897" s="33" t="s">
        <v>632</v>
      </c>
      <c r="C897" s="31">
        <v>4</v>
      </c>
      <c r="D897" s="31" t="s">
        <v>20</v>
      </c>
      <c r="E897" s="31">
        <f ca="1">IF(GLOBAL[[#This Row],[b12]]="",GLOBAL[[#This Row],[a6]],GLOBAL[[#This Row],[b12]])</f>
        <v>4</v>
      </c>
      <c r="F897" s="32">
        <f>GLOBAL[[#This Row],[AWAL]]</f>
        <v>4</v>
      </c>
      <c r="G897" s="31"/>
      <c r="H897" s="31"/>
      <c r="I897" s="31" t="str">
        <f>IF(GLOBAL[[#This Row],[/MASUK]]="","",SUMIF(Table6[NB BM_C_QTY+F],GLOBAL[POINTER],Table6[C]))</f>
        <v/>
      </c>
      <c r="J897" s="102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>SUM(F897,L897)</f>
        <v>4</v>
      </c>
      <c r="N897" s="31"/>
      <c r="O897" s="31"/>
      <c r="P897" s="32">
        <f ca="1">SUM(INDIRECT(GLOBAL_VAR[TABLENAME]&amp;"[@a"&amp;$1:$1-1&amp;"]"),INDIRECT(GLOBAL_VAR[TABLENAME]&amp;"[@c"&amp;$1:$1-1&amp;"]"))</f>
        <v>4</v>
      </c>
      <c r="Q897" s="33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4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4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4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</row>
    <row r="898" spans="1:29">
      <c r="A898" s="31">
        <f ca="1">IF(GLOBAL[[#This Row],[TT]]&lt;1,"",ROW()-2)</f>
        <v>896</v>
      </c>
      <c r="B898" s="33" t="s">
        <v>633</v>
      </c>
      <c r="C898" s="31">
        <v>2</v>
      </c>
      <c r="D898" s="31" t="s">
        <v>23</v>
      </c>
      <c r="E898" s="31">
        <f ca="1">IF(GLOBAL[[#This Row],[b12]]="",GLOBAL[[#This Row],[a6]],GLOBAL[[#This Row],[b12]])</f>
        <v>2</v>
      </c>
      <c r="F898" s="32">
        <f>GLOBAL[[#This Row],[AWAL]]</f>
        <v>2</v>
      </c>
      <c r="G898" s="31"/>
      <c r="H898" s="31"/>
      <c r="I898" s="31" t="str">
        <f>IF(GLOBAL[[#This Row],[/MASUK]]="","",SUMIF(Table6[NB BM_C_QTY+F],GLOBAL[POINTER],Table6[C]))</f>
        <v/>
      </c>
      <c r="J898" s="102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>SUM(F898,L898)</f>
        <v>2</v>
      </c>
      <c r="N898" s="31"/>
      <c r="O898" s="31"/>
      <c r="P898" s="32">
        <f ca="1">SUM(INDIRECT(GLOBAL_VAR[TABLENAME]&amp;"[@a"&amp;$1:$1-1&amp;"]"),INDIRECT(GLOBAL_VAR[TABLENAME]&amp;"[@c"&amp;$1:$1-1&amp;"]"))</f>
        <v>2</v>
      </c>
      <c r="Q898" s="33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2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2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2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29">
      <c r="A899" s="31" t="str">
        <f ca="1">IF(GLOBAL[[#This Row],[TT]]&lt;1,"",ROW()-2)</f>
        <v/>
      </c>
      <c r="B899" s="33" t="s">
        <v>634</v>
      </c>
      <c r="C899" s="31">
        <v>0</v>
      </c>
      <c r="D899" s="31" t="s">
        <v>23</v>
      </c>
      <c r="E899" s="31">
        <f ca="1">IF(GLOBAL[[#This Row],[b12]]="",GLOBAL[[#This Row],[a6]],GLOBAL[[#This Row],[b12]])</f>
        <v>0</v>
      </c>
      <c r="F899" s="32">
        <f>GLOBAL[[#This Row],[AWAL]]</f>
        <v>0</v>
      </c>
      <c r="G899" s="31"/>
      <c r="H899" s="31"/>
      <c r="I899" s="31" t="str">
        <f>IF(GLOBAL[[#This Row],[/MASUK]]="","",SUMIF(Table6[NB BM_C_QTY+F],GLOBAL[POINTER],Table6[C]))</f>
        <v/>
      </c>
      <c r="J899" s="102">
        <f>IF(GLOBAL[[#This Row],[//KELUAR]]="",0,-1*SUMIF(Table5[CONCAT],GLOBAL[POINTER],Table5[3]))</f>
        <v>0</v>
      </c>
      <c r="K899" s="31" t="str">
        <f>IF(GLOBAL[[#This Row],[b1]]="","",GLOBAL[[#This Row],[b1]]-GLOBAL[[#This Row],[a1]]-GLOBAL[[#This Row],[bkeluar1]])</f>
        <v/>
      </c>
      <c r="L899" s="31">
        <f>SUM(GLOBAL[[#This Row],[bmasuk1]:[c1]])</f>
        <v>0</v>
      </c>
      <c r="M899" s="32">
        <f>SUM(F899,L899)</f>
        <v>0</v>
      </c>
      <c r="N899" s="31"/>
      <c r="O899" s="31"/>
      <c r="P899" s="32">
        <f ca="1">SUM(INDIRECT(GLOBAL_VAR[TABLENAME]&amp;"[@a"&amp;$1:$1-1&amp;"]"),INDIRECT(GLOBAL_VAR[TABLENAME]&amp;"[@c"&amp;$1:$1-1&amp;"]"))</f>
        <v>0</v>
      </c>
      <c r="Q899" s="33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0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0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0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</row>
    <row r="900" spans="1:29">
      <c r="A900" s="31">
        <f ca="1">IF(GLOBAL[[#This Row],[TT]]&lt;1,"",ROW()-2)</f>
        <v>898</v>
      </c>
      <c r="B900" s="33" t="s">
        <v>3530</v>
      </c>
      <c r="C900" s="31">
        <v>31</v>
      </c>
      <c r="D900" s="31" t="s">
        <v>99</v>
      </c>
      <c r="E900" s="31">
        <f ca="1">IF(GLOBAL[[#This Row],[b12]]="",GLOBAL[[#This Row],[a6]],GLOBAL[[#This Row],[b12]])</f>
        <v>31</v>
      </c>
      <c r="F900" s="32">
        <f>GLOBAL[[#This Row],[AWAL]]</f>
        <v>31</v>
      </c>
      <c r="G900" s="31"/>
      <c r="H900" s="31"/>
      <c r="I900" s="31" t="str">
        <f>IF(GLOBAL[[#This Row],[/MASUK]]="","",SUMIF(Table6[NB BM_C_QTY+F],GLOBAL[POINTER],Table6[C]))</f>
        <v/>
      </c>
      <c r="J900" s="102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>SUM(F900,L900)</f>
        <v>31</v>
      </c>
      <c r="N900" s="31"/>
      <c r="O900" s="31"/>
      <c r="P900" s="32">
        <f ca="1">SUM(INDIRECT(GLOBAL_VAR[TABLENAME]&amp;"[@a"&amp;$1:$1-1&amp;"]"),INDIRECT(GLOBAL_VAR[TABLENAME]&amp;"[@c"&amp;$1:$1-1&amp;"]"))</f>
        <v>31</v>
      </c>
      <c r="Q900" s="33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31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31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31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</row>
    <row r="901" spans="1:29">
      <c r="A901" s="31">
        <f ca="1">IF(GLOBAL[[#This Row],[TT]]&lt;1,"",ROW()-2)</f>
        <v>899</v>
      </c>
      <c r="B901" s="33" t="s">
        <v>3624</v>
      </c>
      <c r="C901" s="31">
        <v>1</v>
      </c>
      <c r="D901" s="31" t="s">
        <v>2163</v>
      </c>
      <c r="E901" s="31">
        <f ca="1">IF(GLOBAL[[#This Row],[b12]]="",GLOBAL[[#This Row],[a6]],GLOBAL[[#This Row],[b12]])</f>
        <v>1</v>
      </c>
      <c r="F901" s="32">
        <f>GLOBAL[[#This Row],[AWAL]]</f>
        <v>1</v>
      </c>
      <c r="G901" s="31"/>
      <c r="H901" s="31"/>
      <c r="I901" s="31" t="str">
        <f>IF(GLOBAL[[#This Row],[/MASUK]]="","",SUMIF(Table6[NB BM_C_QTY+F],GLOBAL[POINTER],Table6[C]))</f>
        <v/>
      </c>
      <c r="J901" s="102">
        <f>IF(GLOBAL[[#This Row],[//KELUAR]]="",0,-1*SUMIF(Table5[CONCAT],GLOBAL[POINTER],Table5[3]))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>SUM(F901,L901)</f>
        <v>1</v>
      </c>
      <c r="N901" s="31"/>
      <c r="O901" s="31"/>
      <c r="P901" s="32">
        <f ca="1">SUM(INDIRECT(GLOBAL_VAR[TABLENAME]&amp;"[@a"&amp;$1:$1-1&amp;"]"),INDIRECT(GLOBAL_VAR[TABLENAME]&amp;"[@c"&amp;$1:$1-1&amp;"]"))</f>
        <v>1</v>
      </c>
      <c r="Q901" s="33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1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1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1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01" s="31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29">
      <c r="A902" s="31" t="str">
        <f ca="1">IF(GLOBAL[[#This Row],[TT]]&lt;1,"",ROW()-2)</f>
        <v/>
      </c>
      <c r="B902" s="33" t="s">
        <v>4434</v>
      </c>
      <c r="C902" s="31">
        <v>0</v>
      </c>
      <c r="D902" s="31" t="s">
        <v>4221</v>
      </c>
      <c r="E902" s="31">
        <f ca="1">IF(GLOBAL[[#This Row],[b12]]="",GLOBAL[[#This Row],[a6]],GLOBAL[[#This Row],[b12]])</f>
        <v>0</v>
      </c>
      <c r="F902" s="32">
        <f>GLOBAL[[#This Row],[AWAL]]</f>
        <v>0</v>
      </c>
      <c r="G902" s="31"/>
      <c r="H902" s="31"/>
      <c r="I902" s="31" t="str">
        <f>IF(GLOBAL[[#This Row],[/MASUK]]="","",SUMIF(Table6[NB BM_C_QTY+F],GLOBAL[POINTER],Table6[C]))</f>
        <v/>
      </c>
      <c r="J902" s="102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>SUM(F902,L902)</f>
        <v>0</v>
      </c>
      <c r="N902" s="31"/>
      <c r="O902" s="31"/>
      <c r="P902" s="32">
        <f ca="1">SUM(INDIRECT(GLOBAL_VAR[TABLENAME]&amp;"[@a"&amp;$1:$1-1&amp;"]"),INDIRECT(GLOBAL_VAR[TABLENAME]&amp;"[@c"&amp;$1:$1-1&amp;"]"))</f>
        <v>0</v>
      </c>
      <c r="Q902" s="33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0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0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0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</row>
    <row r="903" spans="1:29">
      <c r="A903" s="31">
        <f ca="1">IF(GLOBAL[[#This Row],[TT]]&lt;1,"",ROW()-2)</f>
        <v>901</v>
      </c>
      <c r="B903" s="33" t="s">
        <v>3623</v>
      </c>
      <c r="C903" s="31">
        <v>2</v>
      </c>
      <c r="D903" s="31" t="s">
        <v>2163</v>
      </c>
      <c r="E903" s="31">
        <f ca="1">IF(GLOBAL[[#This Row],[b12]]="",GLOBAL[[#This Row],[a6]],GLOBAL[[#This Row],[b12]])</f>
        <v>2</v>
      </c>
      <c r="F903" s="32">
        <f>GLOBAL[[#This Row],[AWAL]]</f>
        <v>2</v>
      </c>
      <c r="G903" s="31"/>
      <c r="H903" s="31"/>
      <c r="I903" s="31" t="str">
        <f>IF(GLOBAL[[#This Row],[/MASUK]]="","",SUMIF(Table6[NB BM_C_QTY+F],GLOBAL[POINTER],Table6[C]))</f>
        <v/>
      </c>
      <c r="J903" s="102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>SUM(F903,L903)</f>
        <v>2</v>
      </c>
      <c r="N903" s="31"/>
      <c r="O903" s="31"/>
      <c r="P903" s="32">
        <f ca="1">SUM(INDIRECT(GLOBAL_VAR[TABLENAME]&amp;"[@a"&amp;$1:$1-1&amp;"]"),INDIRECT(GLOBAL_VAR[TABLENAME]&amp;"[@c"&amp;$1:$1-1&amp;"]"))</f>
        <v>2</v>
      </c>
      <c r="Q903" s="33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2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2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2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btkembangenter16lsnuntana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29">
      <c r="A904" s="39">
        <f ca="1">IF(GLOBAL[[#This Row],[TT]]&lt;1,"",ROW()-2)</f>
        <v>902</v>
      </c>
      <c r="B904" s="33" t="s">
        <v>4123</v>
      </c>
      <c r="C904" s="31">
        <v>3</v>
      </c>
      <c r="D904" s="31" t="s">
        <v>2032</v>
      </c>
      <c r="E904" s="39">
        <f ca="1">IF(GLOBAL[[#This Row],[b12]]="",GLOBAL[[#This Row],[a6]],GLOBAL[[#This Row],[b12]])</f>
        <v>3</v>
      </c>
      <c r="F904" s="40">
        <f>GLOBAL[[#This Row],[AWAL]]</f>
        <v>3</v>
      </c>
      <c r="G904" s="31"/>
      <c r="H904" s="31"/>
      <c r="I904" s="31" t="str">
        <f>IF(GLOBAL[[#This Row],[/MASUK]]="","",SUMIF(Table6[NB BM_C_QTY+F],GLOBAL[POINTER],Table6[C]))</f>
        <v/>
      </c>
      <c r="J904" s="102">
        <f>IF(GLOBAL[[#This Row],[//KELUAR]]="",0,-1*SUMIF(Table5[CONCAT],GLOBAL[POINTER],Table5[3]))</f>
        <v>0</v>
      </c>
      <c r="K904" s="39" t="str">
        <f>IF(GLOBAL[[#This Row],[b1]]="","",GLOBAL[[#This Row],[b1]]-GLOBAL[[#This Row],[a1]]-GLOBAL[[#This Row],[bkeluar1]])</f>
        <v/>
      </c>
      <c r="L904" s="39">
        <f>SUM(GLOBAL[[#This Row],[bmasuk1]:[c1]])</f>
        <v>0</v>
      </c>
      <c r="M904" s="40">
        <f>SUM(F904,L904)</f>
        <v>3</v>
      </c>
      <c r="N904" s="31"/>
      <c r="O904" s="39"/>
      <c r="P904" s="40">
        <f ca="1">SUM(INDIRECT(GLOBAL_VAR[TABLENAME]&amp;"[@a"&amp;$1:$1-1&amp;"]"),INDIRECT(GLOBAL_VAR[TABLENAME]&amp;"[@c"&amp;$1:$1-1&amp;"]"))</f>
        <v>3</v>
      </c>
      <c r="Q904" s="33"/>
      <c r="R904" s="41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3</v>
      </c>
      <c r="T904" s="33"/>
      <c r="U904" s="41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3</v>
      </c>
      <c r="W904" s="31"/>
      <c r="X904" s="39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3</v>
      </c>
      <c r="Z904" s="29"/>
      <c r="AA90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btspiralbatikenter10lsnuntana</v>
      </c>
      <c r="AB904" s="39" t="str">
        <f>_xlfn.IFNA(MATCH(GLOBAL[[#This Row],[POINTER]],Table6[NB BM_C_QTY+F],0),"")</f>
        <v/>
      </c>
      <c r="AC904" s="29" t="str">
        <f>_xlfn.IFNA(MATCH(GLOBAL[[#This Row],[POINTER]],Table5[CONCAT],0),"")</f>
        <v/>
      </c>
    </row>
    <row r="905" spans="1:29">
      <c r="A905" s="31">
        <f ca="1">IF(GLOBAL[[#This Row],[TT]]&lt;1,"",ROW()-2)</f>
        <v>903</v>
      </c>
      <c r="B905" s="33" t="s">
        <v>635</v>
      </c>
      <c r="C905" s="31">
        <v>1</v>
      </c>
      <c r="D905" s="31" t="s">
        <v>2441</v>
      </c>
      <c r="E905" s="31">
        <f ca="1">IF(GLOBAL[[#This Row],[b12]]="",GLOBAL[[#This Row],[a6]],GLOBAL[[#This Row],[b12]])</f>
        <v>1</v>
      </c>
      <c r="F905" s="32">
        <f>GLOBAL[[#This Row],[AWAL]]</f>
        <v>1</v>
      </c>
      <c r="G905" s="31"/>
      <c r="H905" s="31"/>
      <c r="I905" s="31" t="str">
        <f>IF(GLOBAL[[#This Row],[/MASUK]]="","",SUMIF(Table6[NB BM_C_QTY+F],GLOBAL[POINTER],Table6[C]))</f>
        <v/>
      </c>
      <c r="J905" s="102">
        <f>IF(GLOBAL[[#This Row],[//KELUAR]]="",0,-1*SUMIF(Table5[CONCAT],GLOBAL[POINTER],Table5[3]))</f>
        <v>0</v>
      </c>
      <c r="K905" s="31" t="str">
        <f>IF(GLOBAL[[#This Row],[b1]]="","",GLOBAL[[#This Row],[b1]]-GLOBAL[[#This Row],[a1]]-GLOBAL[[#This Row],[bkeluar1]])</f>
        <v/>
      </c>
      <c r="L905" s="31">
        <f>SUM(GLOBAL[[#This Row],[bmasuk1]:[c1]])</f>
        <v>0</v>
      </c>
      <c r="M905" s="32">
        <f>SUM(F905,L905)</f>
        <v>1</v>
      </c>
      <c r="N905" s="31"/>
      <c r="O905" s="31"/>
      <c r="P905" s="32">
        <f ca="1">SUM(INDIRECT(GLOBAL_VAR[TABLENAME]&amp;"[@a"&amp;$1:$1-1&amp;"]"),INDIRECT(GLOBAL_VAR[TABLENAME]&amp;"[@c"&amp;$1:$1-1&amp;"]"))</f>
        <v>1</v>
      </c>
      <c r="Q905" s="33"/>
      <c r="R905" s="33" t="str">
        <f>IF(GLOBAL[[#This Row],[b3]]="","",GLOBAL[[#This Row],[b3]]-GLOBAL[[#This Row],[a3]])</f>
        <v/>
      </c>
      <c r="S905" s="32">
        <f ca="1">SUM(INDIRECT(GLOBAL_VAR[TABLENAME]&amp;"[@a"&amp;$1:$1-1&amp;"]"),INDIRECT(GLOBAL_VAR[TABLENAME]&amp;"[@c"&amp;$1:$1-1&amp;"]"))</f>
        <v>1</v>
      </c>
      <c r="T905" s="33"/>
      <c r="U905" s="33" t="str">
        <f>IF(GLOBAL[[#This Row],[b4]]="","",GLOBAL[[#This Row],[b4]]-GLOBAL[[#This Row],[a4]])</f>
        <v/>
      </c>
      <c r="V905" s="32">
        <f ca="1">SUM(INDIRECT(GLOBAL_VAR[TABLENAME]&amp;"[@a"&amp;$1:$1-1&amp;"]"),INDIRECT(GLOBAL_VAR[TABLENAME]&amp;"[@c"&amp;$1:$1-1&amp;"]"))</f>
        <v>1</v>
      </c>
      <c r="W905" s="31"/>
      <c r="X905" s="31" t="str">
        <f>IF(GLOBAL[[#This Row],[b5]]="","",GLOBAL[[#This Row],[b5]]-GLOBAL[[#This Row],[a5]])</f>
        <v/>
      </c>
      <c r="Y905" s="32">
        <f ca="1">SUM(INDIRECT(GLOBAL_VAR[TABLENAME]&amp;"[@a"&amp;$1:$1-1&amp;"]"),INDIRECT(GLOBAL_VAR[TABLENAME]&amp;"[@c"&amp;$1:$1-1&amp;"]"))</f>
        <v>1</v>
      </c>
      <c r="AA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905" s="31" t="str">
        <f>_xlfn.IFNA(MATCH(GLOBAL[[#This Row],[POINTER]],Table6[NB BM_C_QTY+F],0),"")</f>
        <v/>
      </c>
      <c r="AC905" t="str">
        <f>_xlfn.IFNA(MATCH(GLOBAL[[#This Row],[POINTER]],Table5[CONCAT],0),"")</f>
        <v/>
      </c>
    </row>
    <row r="906" spans="1:29">
      <c r="A906" s="31">
        <f ca="1">IF(GLOBAL[[#This Row],[TT]]&lt;1,"",ROW()-2)</f>
        <v>904</v>
      </c>
      <c r="B906" s="33" t="s">
        <v>636</v>
      </c>
      <c r="C906" s="31">
        <v>3</v>
      </c>
      <c r="D906" s="31" t="s">
        <v>141</v>
      </c>
      <c r="E906" s="31">
        <f ca="1">IF(GLOBAL[[#This Row],[b12]]="",GLOBAL[[#This Row],[a6]],GLOBAL[[#This Row],[b12]])</f>
        <v>3</v>
      </c>
      <c r="F906" s="32">
        <f>GLOBAL[[#This Row],[AWAL]]</f>
        <v>3</v>
      </c>
      <c r="G906" s="31"/>
      <c r="H906" s="31"/>
      <c r="I906" s="31" t="str">
        <f>IF(GLOBAL[[#This Row],[/MASUK]]="","",SUMIF(Table6[NB BM_C_QTY+F],GLOBAL[POINTER],Table6[C]))</f>
        <v/>
      </c>
      <c r="J906" s="102">
        <f>IF(GLOBAL[[#This Row],[//KELUAR]]="",0,-1*SUMIF(Table5[CONCAT],GLOBAL[POINTER],Table5[3]))</f>
        <v>0</v>
      </c>
      <c r="K906" s="31" t="str">
        <f>IF(GLOBAL[[#This Row],[b1]]="","",GLOBAL[[#This Row],[b1]]-GLOBAL[[#This Row],[a1]]-GLOBAL[[#This Row],[bkeluar1]])</f>
        <v/>
      </c>
      <c r="L906" s="31">
        <f>SUM(GLOBAL[[#This Row],[bmasuk1]:[c1]])</f>
        <v>0</v>
      </c>
      <c r="M906" s="32">
        <f>SUM(F906,L906)</f>
        <v>3</v>
      </c>
      <c r="N906" s="31"/>
      <c r="O906" s="31"/>
      <c r="P906" s="32">
        <f ca="1">SUM(INDIRECT(GLOBAL_VAR[TABLENAME]&amp;"[@a"&amp;$1:$1-1&amp;"]"),INDIRECT(GLOBAL_VAR[TABLENAME]&amp;"[@c"&amp;$1:$1-1&amp;"]"))</f>
        <v>3</v>
      </c>
      <c r="Q906" s="33"/>
      <c r="R906" s="33" t="str">
        <f>IF(GLOBAL[[#This Row],[b3]]="","",GLOBAL[[#This Row],[b3]]-GLOBAL[[#This Row],[a3]])</f>
        <v/>
      </c>
      <c r="S906" s="32">
        <f ca="1">SUM(INDIRECT(GLOBAL_VAR[TABLENAME]&amp;"[@a"&amp;$1:$1-1&amp;"]"),INDIRECT(GLOBAL_VAR[TABLENAME]&amp;"[@c"&amp;$1:$1-1&amp;"]"))</f>
        <v>3</v>
      </c>
      <c r="T906" s="33"/>
      <c r="U906" s="33" t="str">
        <f>IF(GLOBAL[[#This Row],[b4]]="","",GLOBAL[[#This Row],[b4]]-GLOBAL[[#This Row],[a4]])</f>
        <v/>
      </c>
      <c r="V906" s="32">
        <f ca="1">SUM(INDIRECT(GLOBAL_VAR[TABLENAME]&amp;"[@a"&amp;$1:$1-1&amp;"]"),INDIRECT(GLOBAL_VAR[TABLENAME]&amp;"[@c"&amp;$1:$1-1&amp;"]"))</f>
        <v>3</v>
      </c>
      <c r="W906" s="31"/>
      <c r="X906" s="31" t="str">
        <f>IF(GLOBAL[[#This Row],[b5]]="","",GLOBAL[[#This Row],[b5]]-GLOBAL[[#This Row],[a5]])</f>
        <v/>
      </c>
      <c r="Y906" s="32">
        <f ca="1">SUM(INDIRECT(GLOBAL_VAR[TABLENAME]&amp;"[@a"&amp;$1:$1-1&amp;"]"),INDIRECT(GLOBAL_VAR[TABLENAME]&amp;"[@c"&amp;$1:$1-1&amp;"]"))</f>
        <v>3</v>
      </c>
      <c r="AA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906" s="31" t="str">
        <f>_xlfn.IFNA(MATCH(GLOBAL[[#This Row],[POINTER]],Table6[NB BM_C_QTY+F],0),"")</f>
        <v/>
      </c>
      <c r="AC906" t="str">
        <f>_xlfn.IFNA(MATCH(GLOBAL[[#This Row],[POINTER]],Table5[CONCAT],0),"")</f>
        <v/>
      </c>
    </row>
    <row r="907" spans="1:29">
      <c r="A907" s="31">
        <f ca="1">IF(GLOBAL[[#This Row],[TT]]&lt;1,"",ROW()-2)</f>
        <v>905</v>
      </c>
      <c r="B907" s="33" t="s">
        <v>637</v>
      </c>
      <c r="C907" s="31">
        <v>6</v>
      </c>
      <c r="D907" s="31" t="s">
        <v>141</v>
      </c>
      <c r="E907" s="31">
        <f ca="1">IF(GLOBAL[[#This Row],[b12]]="",GLOBAL[[#This Row],[a6]],GLOBAL[[#This Row],[b12]])</f>
        <v>6</v>
      </c>
      <c r="F907" s="32">
        <f>GLOBAL[[#This Row],[AWAL]]</f>
        <v>6</v>
      </c>
      <c r="G907" s="31"/>
      <c r="H907" s="31"/>
      <c r="I907" s="31" t="str">
        <f>IF(GLOBAL[[#This Row],[/MASUK]]="","",SUMIF(Table6[NB BM_C_QTY+F],GLOBAL[POINTER],Table6[C]))</f>
        <v/>
      </c>
      <c r="J907" s="102">
        <f>IF(GLOBAL[[#This Row],[//KELUAR]]="",0,-1*SUMIF(Table5[CONCAT],GLOBAL[POINTER],Table5[3]))</f>
        <v>0</v>
      </c>
      <c r="K907" s="31" t="str">
        <f>IF(GLOBAL[[#This Row],[b1]]="","",GLOBAL[[#This Row],[b1]]-GLOBAL[[#This Row],[a1]]-GLOBAL[[#This Row],[bkeluar1]])</f>
        <v/>
      </c>
      <c r="L907" s="31">
        <f>SUM(GLOBAL[[#This Row],[bmasuk1]:[c1]])</f>
        <v>0</v>
      </c>
      <c r="M907" s="32">
        <f>SUM(F907,L907)</f>
        <v>6</v>
      </c>
      <c r="N907" s="31"/>
      <c r="O907" s="31"/>
      <c r="P907" s="32">
        <f ca="1">SUM(INDIRECT(GLOBAL_VAR[TABLENAME]&amp;"[@a"&amp;$1:$1-1&amp;"]"),INDIRECT(GLOBAL_VAR[TABLENAME]&amp;"[@c"&amp;$1:$1-1&amp;"]"))</f>
        <v>6</v>
      </c>
      <c r="Q907" s="33"/>
      <c r="R907" s="33" t="str">
        <f>IF(GLOBAL[[#This Row],[b3]]="","",GLOBAL[[#This Row],[b3]]-GLOBAL[[#This Row],[a3]])</f>
        <v/>
      </c>
      <c r="S907" s="32">
        <f ca="1">SUM(INDIRECT(GLOBAL_VAR[TABLENAME]&amp;"[@a"&amp;$1:$1-1&amp;"]"),INDIRECT(GLOBAL_VAR[TABLENAME]&amp;"[@c"&amp;$1:$1-1&amp;"]"))</f>
        <v>6</v>
      </c>
      <c r="T907" s="33"/>
      <c r="U907" s="33" t="str">
        <f>IF(GLOBAL[[#This Row],[b4]]="","",GLOBAL[[#This Row],[b4]]-GLOBAL[[#This Row],[a4]])</f>
        <v/>
      </c>
      <c r="V907" s="32">
        <f ca="1">SUM(INDIRECT(GLOBAL_VAR[TABLENAME]&amp;"[@a"&amp;$1:$1-1&amp;"]"),INDIRECT(GLOBAL_VAR[TABLENAME]&amp;"[@c"&amp;$1:$1-1&amp;"]"))</f>
        <v>6</v>
      </c>
      <c r="W907" s="31"/>
      <c r="X907" s="31" t="str">
        <f>IF(GLOBAL[[#This Row],[b5]]="","",GLOBAL[[#This Row],[b5]]-GLOBAL[[#This Row],[a5]])</f>
        <v/>
      </c>
      <c r="Y907" s="32">
        <f ca="1">SUM(INDIRECT(GLOBAL_VAR[TABLENAME]&amp;"[@a"&amp;$1:$1-1&amp;"]"),INDIRECT(GLOBAL_VAR[TABLENAME]&amp;"[@c"&amp;$1:$1-1&amp;"]"))</f>
        <v>6</v>
      </c>
      <c r="AA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907" s="31" t="str">
        <f>_xlfn.IFNA(MATCH(GLOBAL[[#This Row],[POINTER]],Table6[NB BM_C_QTY+F],0),"")</f>
        <v/>
      </c>
      <c r="AC907" t="str">
        <f>_xlfn.IFNA(MATCH(GLOBAL[[#This Row],[POINTER]],Table5[CONCAT],0),"")</f>
        <v/>
      </c>
    </row>
    <row r="908" spans="1:29">
      <c r="A908" s="31">
        <f ca="1">IF(GLOBAL[[#This Row],[TT]]&lt;1,"",ROW()-2)</f>
        <v>906</v>
      </c>
      <c r="B908" s="33" t="s">
        <v>638</v>
      </c>
      <c r="C908" s="31">
        <v>1</v>
      </c>
      <c r="D908" s="31" t="s">
        <v>35</v>
      </c>
      <c r="E908" s="31">
        <f ca="1">IF(GLOBAL[[#This Row],[b12]]="",GLOBAL[[#This Row],[a6]],GLOBAL[[#This Row],[b12]])</f>
        <v>1</v>
      </c>
      <c r="F908" s="32">
        <f>GLOBAL[[#This Row],[AWAL]]</f>
        <v>1</v>
      </c>
      <c r="G908" s="31"/>
      <c r="H908" s="31"/>
      <c r="I908" s="31" t="str">
        <f>IF(GLOBAL[[#This Row],[/MASUK]]="","",SUMIF(Table6[NB BM_C_QTY+F],GLOBAL[POINTER],Table6[C]))</f>
        <v/>
      </c>
      <c r="J908" s="102">
        <f>IF(GLOBAL[[#This Row],[//KELUAR]]="",0,-1*SUMIF(Table5[CONCAT],GLOBAL[POINTER],Table5[3]))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>SUM(F908,L908)</f>
        <v>1</v>
      </c>
      <c r="N908" s="31"/>
      <c r="O908" s="31"/>
      <c r="P908" s="32">
        <f ca="1">SUM(INDIRECT(GLOBAL_VAR[TABLENAME]&amp;"[@a"&amp;$1:$1-1&amp;"]"),INDIRECT(GLOBAL_VAR[TABLENAME]&amp;"[@c"&amp;$1:$1-1&amp;"]"))</f>
        <v>1</v>
      </c>
      <c r="Q908" s="33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1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1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1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908" s="31" t="str">
        <f>_xlfn.IFNA(MATCH(GLOBAL[[#This Row],[POINTER]],Table6[NB BM_C_QTY+F],0),"")</f>
        <v/>
      </c>
      <c r="AC908" t="str">
        <f>_xlfn.IFNA(MATCH(GLOBAL[[#This Row],[POINTER]],Table5[CONCAT],0),"")</f>
        <v/>
      </c>
    </row>
    <row r="909" spans="1:29">
      <c r="A909" s="31">
        <f ca="1">IF(GLOBAL[[#This Row],[TT]]&lt;1,"",ROW()-2)</f>
        <v>907</v>
      </c>
      <c r="B909" s="33" t="s">
        <v>639</v>
      </c>
      <c r="C909" s="31">
        <v>8</v>
      </c>
      <c r="D909" s="31">
        <v>320</v>
      </c>
      <c r="E909" s="31">
        <f ca="1">IF(GLOBAL[[#This Row],[b12]]="",GLOBAL[[#This Row],[a6]],GLOBAL[[#This Row],[b12]])</f>
        <v>8</v>
      </c>
      <c r="F909" s="32">
        <f>GLOBAL[[#This Row],[AWAL]]</f>
        <v>8</v>
      </c>
      <c r="G909" s="31"/>
      <c r="H909" s="31"/>
      <c r="I909" s="31" t="str">
        <f>IF(GLOBAL[[#This Row],[/MASUK]]="","",SUMIF(Table6[NB BM_C_QTY+F],GLOBAL[POINTER],Table6[C]))</f>
        <v/>
      </c>
      <c r="J909" s="102">
        <f>IF(GLOBAL[[#This Row],[//KELUAR]]="",0,-1*SUMIF(Table5[CONCAT],GLOBAL[POINTER],Table5[3]))</f>
        <v>0</v>
      </c>
      <c r="K909" s="31" t="str">
        <f>IF(GLOBAL[[#This Row],[b1]]="","",GLOBAL[[#This Row],[b1]]-GLOBAL[[#This Row],[a1]]-GLOBAL[[#This Row],[bkeluar1]])</f>
        <v/>
      </c>
      <c r="L909" s="31">
        <f>SUM(GLOBAL[[#This Row],[bmasuk1]:[c1]])</f>
        <v>0</v>
      </c>
      <c r="M909" s="32">
        <f>SUM(F909,L909)</f>
        <v>8</v>
      </c>
      <c r="N909" s="31"/>
      <c r="O909" s="31"/>
      <c r="P909" s="32">
        <f ca="1">SUM(INDIRECT(GLOBAL_VAR[TABLENAME]&amp;"[@a"&amp;$1:$1-1&amp;"]"),INDIRECT(GLOBAL_VAR[TABLENAME]&amp;"[@c"&amp;$1:$1-1&amp;"]"))</f>
        <v>8</v>
      </c>
      <c r="Q909" s="33"/>
      <c r="R909" s="33" t="str">
        <f>IF(GLOBAL[[#This Row],[b3]]="","",GLOBAL[[#This Row],[b3]]-GLOBAL[[#This Row],[a3]])</f>
        <v/>
      </c>
      <c r="S909" s="32">
        <f ca="1">SUM(INDIRECT(GLOBAL_VAR[TABLENAME]&amp;"[@a"&amp;$1:$1-1&amp;"]"),INDIRECT(GLOBAL_VAR[TABLENAME]&amp;"[@c"&amp;$1:$1-1&amp;"]"))</f>
        <v>8</v>
      </c>
      <c r="T909" s="33"/>
      <c r="U909" s="33" t="str">
        <f>IF(GLOBAL[[#This Row],[b4]]="","",GLOBAL[[#This Row],[b4]]-GLOBAL[[#This Row],[a4]])</f>
        <v/>
      </c>
      <c r="V909" s="32">
        <f ca="1">SUM(INDIRECT(GLOBAL_VAR[TABLENAME]&amp;"[@a"&amp;$1:$1-1&amp;"]"),INDIRECT(GLOBAL_VAR[TABLENAME]&amp;"[@c"&amp;$1:$1-1&amp;"]"))</f>
        <v>8</v>
      </c>
      <c r="W909" s="31"/>
      <c r="X909" s="31" t="str">
        <f>IF(GLOBAL[[#This Row],[b5]]="","",GLOBAL[[#This Row],[b5]]-GLOBAL[[#This Row],[a5]])</f>
        <v/>
      </c>
      <c r="Y909" s="32">
        <f ca="1">SUM(INDIRECT(GLOBAL_VAR[TABLENAME]&amp;"[@a"&amp;$1:$1-1&amp;"]"),INDIRECT(GLOBAL_VAR[TABLENAME]&amp;"[@c"&amp;$1:$1-1&amp;"]"))</f>
        <v>8</v>
      </c>
      <c r="AA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909" s="31" t="str">
        <f>_xlfn.IFNA(MATCH(GLOBAL[[#This Row],[POINTER]],Table6[NB BM_C_QTY+F],0),"")</f>
        <v/>
      </c>
      <c r="AC909" t="str">
        <f>_xlfn.IFNA(MATCH(GLOBAL[[#This Row],[POINTER]],Table5[CONCAT],0),"")</f>
        <v/>
      </c>
    </row>
    <row r="910" spans="1:29">
      <c r="A910" s="31">
        <f ca="1">IF(GLOBAL[[#This Row],[TT]]&lt;1,"",ROW()-2)</f>
        <v>908</v>
      </c>
      <c r="B910" s="33" t="s">
        <v>640</v>
      </c>
      <c r="C910" s="31">
        <v>3</v>
      </c>
      <c r="D910" s="31">
        <v>320</v>
      </c>
      <c r="E910" s="31">
        <f ca="1">IF(GLOBAL[[#This Row],[b12]]="",GLOBAL[[#This Row],[a6]],GLOBAL[[#This Row],[b12]])</f>
        <v>3</v>
      </c>
      <c r="F910" s="32">
        <f>GLOBAL[[#This Row],[AWAL]]</f>
        <v>3</v>
      </c>
      <c r="G910" s="31"/>
      <c r="H910" s="31"/>
      <c r="I910" s="31" t="str">
        <f>IF(GLOBAL[[#This Row],[/MASUK]]="","",SUMIF(Table6[NB BM_C_QTY+F],GLOBAL[POINTER],Table6[C]))</f>
        <v/>
      </c>
      <c r="J910" s="102">
        <f>IF(GLOBAL[[#This Row],[//KELUAR]]="",0,-1*SUMIF(Table5[CONCAT],GLOBAL[POINTER],Table5[3]))</f>
        <v>0</v>
      </c>
      <c r="K910" s="31" t="str">
        <f>IF(GLOBAL[[#This Row],[b1]]="","",GLOBAL[[#This Row],[b1]]-GLOBAL[[#This Row],[a1]]-GLOBAL[[#This Row],[bkeluar1]])</f>
        <v/>
      </c>
      <c r="L910" s="31">
        <f>SUM(GLOBAL[[#This Row],[bmasuk1]:[c1]])</f>
        <v>0</v>
      </c>
      <c r="M910" s="32">
        <f>SUM(F910,L910)</f>
        <v>3</v>
      </c>
      <c r="N910" s="31"/>
      <c r="O910" s="31"/>
      <c r="P910" s="32">
        <f ca="1">SUM(INDIRECT(GLOBAL_VAR[TABLENAME]&amp;"[@a"&amp;$1:$1-1&amp;"]"),INDIRECT(GLOBAL_VAR[TABLENAME]&amp;"[@c"&amp;$1:$1-1&amp;"]"))</f>
        <v>3</v>
      </c>
      <c r="Q910" s="33"/>
      <c r="R910" s="33" t="str">
        <f>IF(GLOBAL[[#This Row],[b3]]="","",GLOBAL[[#This Row],[b3]]-GLOBAL[[#This Row],[a3]])</f>
        <v/>
      </c>
      <c r="S910" s="32">
        <f ca="1">SUM(INDIRECT(GLOBAL_VAR[TABLENAME]&amp;"[@a"&amp;$1:$1-1&amp;"]"),INDIRECT(GLOBAL_VAR[TABLENAME]&amp;"[@c"&amp;$1:$1-1&amp;"]"))</f>
        <v>3</v>
      </c>
      <c r="T910" s="33"/>
      <c r="U910" s="33" t="str">
        <f>IF(GLOBAL[[#This Row],[b4]]="","",GLOBAL[[#This Row],[b4]]-GLOBAL[[#This Row],[a4]])</f>
        <v/>
      </c>
      <c r="V910" s="32">
        <f ca="1">SUM(INDIRECT(GLOBAL_VAR[TABLENAME]&amp;"[@a"&amp;$1:$1-1&amp;"]"),INDIRECT(GLOBAL_VAR[TABLENAME]&amp;"[@c"&amp;$1:$1-1&amp;"]"))</f>
        <v>3</v>
      </c>
      <c r="W910" s="31"/>
      <c r="X910" s="31" t="str">
        <f>IF(GLOBAL[[#This Row],[b5]]="","",GLOBAL[[#This Row],[b5]]-GLOBAL[[#This Row],[a5]])</f>
        <v/>
      </c>
      <c r="Y910" s="32">
        <f ca="1">SUM(INDIRECT(GLOBAL_VAR[TABLENAME]&amp;"[@a"&amp;$1:$1-1&amp;"]"),INDIRECT(GLOBAL_VAR[TABLENAME]&amp;"[@c"&amp;$1:$1-1&amp;"]"))</f>
        <v>3</v>
      </c>
      <c r="AA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910" s="31" t="str">
        <f>_xlfn.IFNA(MATCH(GLOBAL[[#This Row],[POINTER]],Table6[NB BM_C_QTY+F],0),"")</f>
        <v/>
      </c>
      <c r="AC910" t="str">
        <f>_xlfn.IFNA(MATCH(GLOBAL[[#This Row],[POINTER]],Table5[CONCAT],0),"")</f>
        <v/>
      </c>
    </row>
    <row r="911" spans="1:29">
      <c r="A911" s="31">
        <f ca="1">IF(GLOBAL[[#This Row],[TT]]&lt;1,"",ROW()-2)</f>
        <v>909</v>
      </c>
      <c r="B911" s="33" t="s">
        <v>641</v>
      </c>
      <c r="C911" s="31">
        <v>2</v>
      </c>
      <c r="D911" s="31">
        <v>160</v>
      </c>
      <c r="E911" s="31">
        <f ca="1">IF(GLOBAL[[#This Row],[b12]]="",GLOBAL[[#This Row],[a6]],GLOBAL[[#This Row],[b12]])</f>
        <v>2</v>
      </c>
      <c r="F911" s="32">
        <f>GLOBAL[[#This Row],[AWAL]]</f>
        <v>2</v>
      </c>
      <c r="G911" s="31"/>
      <c r="H911" s="31"/>
      <c r="I911" s="31" t="str">
        <f>IF(GLOBAL[[#This Row],[/MASUK]]="","",SUMIF(Table6[NB BM_C_QTY+F],GLOBAL[POINTER],Table6[C]))</f>
        <v/>
      </c>
      <c r="J911" s="102">
        <f>IF(GLOBAL[[#This Row],[//KELUAR]]="",0,-1*SUMIF(Table5[CONCAT],GLOBAL[POINTER],Table5[3]))</f>
        <v>0</v>
      </c>
      <c r="K911" s="31" t="str">
        <f>IF(GLOBAL[[#This Row],[b1]]="","",GLOBAL[[#This Row],[b1]]-GLOBAL[[#This Row],[a1]]-GLOBAL[[#This Row],[bkeluar1]])</f>
        <v/>
      </c>
      <c r="L911" s="31">
        <f>SUM(GLOBAL[[#This Row],[bmasuk1]:[c1]])</f>
        <v>0</v>
      </c>
      <c r="M911" s="32">
        <f>SUM(F911,L911)</f>
        <v>2</v>
      </c>
      <c r="N911" s="31"/>
      <c r="O911" s="31"/>
      <c r="P911" s="32">
        <f ca="1">SUM(INDIRECT(GLOBAL_VAR[TABLENAME]&amp;"[@a"&amp;$1:$1-1&amp;"]"),INDIRECT(GLOBAL_VAR[TABLENAME]&amp;"[@c"&amp;$1:$1-1&amp;"]"))</f>
        <v>2</v>
      </c>
      <c r="Q911" s="33"/>
      <c r="R911" s="33" t="str">
        <f>IF(GLOBAL[[#This Row],[b3]]="","",GLOBAL[[#This Row],[b3]]-GLOBAL[[#This Row],[a3]])</f>
        <v/>
      </c>
      <c r="S911" s="32">
        <f ca="1">SUM(INDIRECT(GLOBAL_VAR[TABLENAME]&amp;"[@a"&amp;$1:$1-1&amp;"]"),INDIRECT(GLOBAL_VAR[TABLENAME]&amp;"[@c"&amp;$1:$1-1&amp;"]"))</f>
        <v>2</v>
      </c>
      <c r="T911" s="33"/>
      <c r="U911" s="33" t="str">
        <f>IF(GLOBAL[[#This Row],[b4]]="","",GLOBAL[[#This Row],[b4]]-GLOBAL[[#This Row],[a4]])</f>
        <v/>
      </c>
      <c r="V911" s="32">
        <f ca="1">SUM(INDIRECT(GLOBAL_VAR[TABLENAME]&amp;"[@a"&amp;$1:$1-1&amp;"]"),INDIRECT(GLOBAL_VAR[TABLENAME]&amp;"[@c"&amp;$1:$1-1&amp;"]"))</f>
        <v>2</v>
      </c>
      <c r="W911" s="31"/>
      <c r="X911" s="31" t="str">
        <f>IF(GLOBAL[[#This Row],[b5]]="","",GLOBAL[[#This Row],[b5]]-GLOBAL[[#This Row],[a5]])</f>
        <v/>
      </c>
      <c r="Y911" s="32">
        <f ca="1">SUM(INDIRECT(GLOBAL_VAR[TABLENAME]&amp;"[@a"&amp;$1:$1-1&amp;"]"),INDIRECT(GLOBAL_VAR[TABLENAME]&amp;"[@c"&amp;$1:$1-1&amp;"]"))</f>
        <v>2</v>
      </c>
      <c r="AA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911" s="31" t="str">
        <f>_xlfn.IFNA(MATCH(GLOBAL[[#This Row],[POINTER]],Table6[NB BM_C_QTY+F],0),"")</f>
        <v/>
      </c>
      <c r="AC911" t="str">
        <f>_xlfn.IFNA(MATCH(GLOBAL[[#This Row],[POINTER]],Table5[CONCAT],0),"")</f>
        <v/>
      </c>
    </row>
    <row r="912" spans="1:29">
      <c r="A912" s="31">
        <f ca="1">IF(GLOBAL[[#This Row],[TT]]&lt;1,"",ROW()-2)</f>
        <v>910</v>
      </c>
      <c r="B912" s="33" t="s">
        <v>642</v>
      </c>
      <c r="C912" s="31">
        <v>6</v>
      </c>
      <c r="D912" s="31" t="s">
        <v>643</v>
      </c>
      <c r="E912" s="31">
        <f ca="1">IF(GLOBAL[[#This Row],[b12]]="",GLOBAL[[#This Row],[a6]],GLOBAL[[#This Row],[b12]])</f>
        <v>6</v>
      </c>
      <c r="F912" s="32">
        <f>GLOBAL[[#This Row],[AWAL]]</f>
        <v>6</v>
      </c>
      <c r="G912" s="31"/>
      <c r="H912" s="31"/>
      <c r="I912" s="31" t="str">
        <f>IF(GLOBAL[[#This Row],[/MASUK]]="","",SUMIF(Table6[NB BM_C_QTY+F],GLOBAL[POINTER],Table6[C]))</f>
        <v/>
      </c>
      <c r="J912" s="102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>SUM(F912,L912)</f>
        <v>6</v>
      </c>
      <c r="N912" s="31"/>
      <c r="O912" s="31"/>
      <c r="P912" s="32">
        <f ca="1">SUM(INDIRECT(GLOBAL_VAR[TABLENAME]&amp;"[@a"&amp;$1:$1-1&amp;"]"),INDIRECT(GLOBAL_VAR[TABLENAME]&amp;"[@c"&amp;$1:$1-1&amp;"]"))</f>
        <v>6</v>
      </c>
      <c r="Q912" s="33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6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6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6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29">
      <c r="A913" s="31" t="str">
        <f ca="1">IF(GLOBAL[[#This Row],[TT]]&lt;1,"",ROW()-2)</f>
        <v/>
      </c>
      <c r="B913" s="33" t="s">
        <v>3702</v>
      </c>
      <c r="C913" s="31">
        <v>0</v>
      </c>
      <c r="D913" s="31">
        <v>192</v>
      </c>
      <c r="E913" s="31">
        <f ca="1">IF(GLOBAL[[#This Row],[b12]]="",GLOBAL[[#This Row],[a6]],GLOBAL[[#This Row],[b12]])</f>
        <v>0</v>
      </c>
      <c r="F913" s="32">
        <f>GLOBAL[[#This Row],[AWAL]]</f>
        <v>0</v>
      </c>
      <c r="G913" s="31"/>
      <c r="H913" s="31"/>
      <c r="I913" s="31" t="str">
        <f>IF(GLOBAL[[#This Row],[/MASUK]]="","",SUMIF(Table6[NB BM_C_QTY+F],GLOBAL[POINTER],Table6[C]))</f>
        <v/>
      </c>
      <c r="J913" s="102">
        <f>IF(GLOBAL[[#This Row],[//KELUAR]]="",0,-1*SUMIF(Table5[CONCAT],GLOBAL[POINTER],Table5[3]))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>SUM(F913,L913)</f>
        <v>0</v>
      </c>
      <c r="N913" s="31"/>
      <c r="O913" s="31"/>
      <c r="P913" s="32">
        <f ca="1">SUM(INDIRECT(GLOBAL_VAR[TABLENAME]&amp;"[@a"&amp;$1:$1-1&amp;"]"),INDIRECT(GLOBAL_VAR[TABLENAME]&amp;"[@c"&amp;$1:$1-1&amp;"]"))</f>
        <v>0</v>
      </c>
      <c r="Q913" s="33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0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0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0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913" s="31" t="str">
        <f>_xlfn.IFNA(MATCH(GLOBAL[[#This Row],[POINTER]],Table6[NB BM_C_QTY+F],0),"")</f>
        <v/>
      </c>
      <c r="AC913" t="str">
        <f>_xlfn.IFNA(MATCH(GLOBAL[[#This Row],[POINTER]],Table5[CONCAT],0),"")</f>
        <v/>
      </c>
    </row>
    <row r="914" spans="1:29">
      <c r="A914" s="31" t="str">
        <f ca="1">IF(GLOBAL[[#This Row],[TT]]&lt;1,"",ROW()-2)</f>
        <v/>
      </c>
      <c r="B914" s="33" t="s">
        <v>3703</v>
      </c>
      <c r="C914" s="31">
        <v>0</v>
      </c>
      <c r="D914" s="31">
        <v>192</v>
      </c>
      <c r="E914" s="31">
        <f ca="1">IF(GLOBAL[[#This Row],[b12]]="",GLOBAL[[#This Row],[a6]],GLOBAL[[#This Row],[b12]])</f>
        <v>0</v>
      </c>
      <c r="F914" s="32">
        <f>GLOBAL[[#This Row],[AWAL]]</f>
        <v>0</v>
      </c>
      <c r="G914" s="31"/>
      <c r="H914" s="31"/>
      <c r="I914" s="31" t="str">
        <f>IF(GLOBAL[[#This Row],[/MASUK]]="","",SUMIF(Table6[NB BM_C_QTY+F],GLOBAL[POINTER],Table6[C]))</f>
        <v/>
      </c>
      <c r="J914" s="102">
        <f>IF(GLOBAL[[#This Row],[//KELUAR]]="",0,-1*SUMIF(Table5[CONCAT],GLOBAL[POINTER],Table5[3]))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>SUM(F914,L914)</f>
        <v>0</v>
      </c>
      <c r="N914" s="31"/>
      <c r="O914" s="31"/>
      <c r="P914" s="32">
        <f ca="1">SUM(INDIRECT(GLOBAL_VAR[TABLENAME]&amp;"[@a"&amp;$1:$1-1&amp;"]"),INDIRECT(GLOBAL_VAR[TABLENAME]&amp;"[@c"&amp;$1:$1-1&amp;"]"))</f>
        <v>0</v>
      </c>
      <c r="Q914" s="33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0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0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0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914" s="31" t="str">
        <f>_xlfn.IFNA(MATCH(GLOBAL[[#This Row],[POINTER]],Table6[NB BM_C_QTY+F],0),"")</f>
        <v/>
      </c>
      <c r="AC914" t="str">
        <f>_xlfn.IFNA(MATCH(GLOBAL[[#This Row],[POINTER]],Table5[CONCAT],0),"")</f>
        <v/>
      </c>
    </row>
    <row r="915" spans="1:29">
      <c r="A915" s="31" t="str">
        <f ca="1">IF(GLOBAL[[#This Row],[TT]]&lt;1,"",ROW()-2)</f>
        <v/>
      </c>
      <c r="B915" s="33" t="s">
        <v>3701</v>
      </c>
      <c r="C915" s="31">
        <v>0</v>
      </c>
      <c r="D915" s="31">
        <v>192</v>
      </c>
      <c r="E915" s="31">
        <f ca="1">IF(GLOBAL[[#This Row],[b12]]="",GLOBAL[[#This Row],[a6]],GLOBAL[[#This Row],[b12]])</f>
        <v>0</v>
      </c>
      <c r="F915" s="32">
        <f>GLOBAL[[#This Row],[AWAL]]</f>
        <v>0</v>
      </c>
      <c r="G915" s="31"/>
      <c r="H915" s="31"/>
      <c r="I915" s="31" t="str">
        <f>IF(GLOBAL[[#This Row],[/MASUK]]="","",SUMIF(Table6[NB BM_C_QTY+F],GLOBAL[POINTER],Table6[C]))</f>
        <v/>
      </c>
      <c r="J915" s="102">
        <f>IF(GLOBAL[[#This Row],[//KELUAR]]="",0,-1*SUMIF(Table5[CONCAT],GLOBAL[POINTER],Table5[3]))</f>
        <v>0</v>
      </c>
      <c r="K915" s="31" t="str">
        <f>IF(GLOBAL[[#This Row],[b1]]="","",GLOBAL[[#This Row],[b1]]-GLOBAL[[#This Row],[a1]]-GLOBAL[[#This Row],[bkeluar1]])</f>
        <v/>
      </c>
      <c r="L915" s="31">
        <f>SUM(GLOBAL[[#This Row],[bmasuk1]:[c1]])</f>
        <v>0</v>
      </c>
      <c r="M915" s="32">
        <f>SUM(F915,L915)</f>
        <v>0</v>
      </c>
      <c r="N915" s="31"/>
      <c r="O915" s="31"/>
      <c r="P915" s="32">
        <f ca="1">SUM(INDIRECT(GLOBAL_VAR[TABLENAME]&amp;"[@a"&amp;$1:$1-1&amp;"]"),INDIRECT(GLOBAL_VAR[TABLENAME]&amp;"[@c"&amp;$1:$1-1&amp;"]"))</f>
        <v>0</v>
      </c>
      <c r="Q915" s="33"/>
      <c r="R915" s="33" t="str">
        <f>IF(GLOBAL[[#This Row],[b3]]="","",GLOBAL[[#This Row],[b3]]-GLOBAL[[#This Row],[a3]])</f>
        <v/>
      </c>
      <c r="S915" s="32">
        <f ca="1">SUM(INDIRECT(GLOBAL_VAR[TABLENAME]&amp;"[@a"&amp;$1:$1-1&amp;"]"),INDIRECT(GLOBAL_VAR[TABLENAME]&amp;"[@c"&amp;$1:$1-1&amp;"]"))</f>
        <v>0</v>
      </c>
      <c r="T915" s="33"/>
      <c r="U915" s="33" t="str">
        <f>IF(GLOBAL[[#This Row],[b4]]="","",GLOBAL[[#This Row],[b4]]-GLOBAL[[#This Row],[a4]])</f>
        <v/>
      </c>
      <c r="V915" s="32">
        <f ca="1">SUM(INDIRECT(GLOBAL_VAR[TABLENAME]&amp;"[@a"&amp;$1:$1-1&amp;"]"),INDIRECT(GLOBAL_VAR[TABLENAME]&amp;"[@c"&amp;$1:$1-1&amp;"]"))</f>
        <v>0</v>
      </c>
      <c r="W915" s="31"/>
      <c r="X915" s="31" t="str">
        <f>IF(GLOBAL[[#This Row],[b5]]="","",GLOBAL[[#This Row],[b5]]-GLOBAL[[#This Row],[a5]])</f>
        <v/>
      </c>
      <c r="Y915" s="32">
        <f ca="1">SUM(INDIRECT(GLOBAL_VAR[TABLENAME]&amp;"[@a"&amp;$1:$1-1&amp;"]"),INDIRECT(GLOBAL_VAR[TABLENAME]&amp;"[@c"&amp;$1:$1-1&amp;"]"))</f>
        <v>0</v>
      </c>
      <c r="AA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915" s="31" t="str">
        <f>_xlfn.IFNA(MATCH(GLOBAL[[#This Row],[POINTER]],Table6[NB BM_C_QTY+F],0),"")</f>
        <v/>
      </c>
      <c r="AC915" t="str">
        <f>_xlfn.IFNA(MATCH(GLOBAL[[#This Row],[POINTER]],Table5[CONCAT],0),"")</f>
        <v/>
      </c>
    </row>
    <row r="916" spans="1:29">
      <c r="A916" s="31" t="str">
        <f ca="1">IF(GLOBAL[[#This Row],[TT]]&lt;1,"",ROW()-2)</f>
        <v/>
      </c>
      <c r="B916" s="33" t="s">
        <v>3507</v>
      </c>
      <c r="C916" s="31">
        <v>0</v>
      </c>
      <c r="D916" s="31">
        <v>216</v>
      </c>
      <c r="E916" s="31">
        <f ca="1">IF(GLOBAL[[#This Row],[b12]]="",GLOBAL[[#This Row],[a6]],GLOBAL[[#This Row],[b12]])</f>
        <v>0</v>
      </c>
      <c r="F916" s="32">
        <f>GLOBAL[[#This Row],[AWAL]]</f>
        <v>0</v>
      </c>
      <c r="G916" s="31"/>
      <c r="H916" s="31"/>
      <c r="I916" s="31" t="str">
        <f>IF(GLOBAL[[#This Row],[/MASUK]]="","",SUMIF(Table6[NB BM_C_QTY+F],GLOBAL[POINTER],Table6[C]))</f>
        <v/>
      </c>
      <c r="J916" s="102">
        <f>IF(GLOBAL[[#This Row],[//KELUAR]]="",0,-1*SUMIF(Table5[CONCAT],GLOBAL[POINTER],Table5[3]))</f>
        <v>0</v>
      </c>
      <c r="K916" s="31" t="str">
        <f>IF(GLOBAL[[#This Row],[b1]]="","",GLOBAL[[#This Row],[b1]]-GLOBAL[[#This Row],[a1]]-GLOBAL[[#This Row],[bkeluar1]])</f>
        <v/>
      </c>
      <c r="L916" s="31">
        <f>SUM(GLOBAL[[#This Row],[bmasuk1]:[c1]])</f>
        <v>0</v>
      </c>
      <c r="M916" s="32">
        <f>SUM(F916,L916)</f>
        <v>0</v>
      </c>
      <c r="N916" s="31"/>
      <c r="O916" s="31"/>
      <c r="P916" s="32">
        <f ca="1">SUM(INDIRECT(GLOBAL_VAR[TABLENAME]&amp;"[@a"&amp;$1:$1-1&amp;"]"),INDIRECT(GLOBAL_VAR[TABLENAME]&amp;"[@c"&amp;$1:$1-1&amp;"]"))</f>
        <v>0</v>
      </c>
      <c r="Q916" s="33"/>
      <c r="R916" s="33" t="str">
        <f>IF(GLOBAL[[#This Row],[b3]]="","",GLOBAL[[#This Row],[b3]]-GLOBAL[[#This Row],[a3]])</f>
        <v/>
      </c>
      <c r="S916" s="32">
        <f ca="1">SUM(INDIRECT(GLOBAL_VAR[TABLENAME]&amp;"[@a"&amp;$1:$1-1&amp;"]"),INDIRECT(GLOBAL_VAR[TABLENAME]&amp;"[@c"&amp;$1:$1-1&amp;"]"))</f>
        <v>0</v>
      </c>
      <c r="T916" s="33"/>
      <c r="U916" s="33" t="str">
        <f>IF(GLOBAL[[#This Row],[b4]]="","",GLOBAL[[#This Row],[b4]]-GLOBAL[[#This Row],[a4]])</f>
        <v/>
      </c>
      <c r="V916" s="32">
        <f ca="1">SUM(INDIRECT(GLOBAL_VAR[TABLENAME]&amp;"[@a"&amp;$1:$1-1&amp;"]"),INDIRECT(GLOBAL_VAR[TABLENAME]&amp;"[@c"&amp;$1:$1-1&amp;"]"))</f>
        <v>0</v>
      </c>
      <c r="W916" s="31"/>
      <c r="X916" s="31" t="str">
        <f>IF(GLOBAL[[#This Row],[b5]]="","",GLOBAL[[#This Row],[b5]]-GLOBAL[[#This Row],[a5]])</f>
        <v/>
      </c>
      <c r="Y916" s="32">
        <f ca="1">SUM(INDIRECT(GLOBAL_VAR[TABLENAME]&amp;"[@a"&amp;$1:$1-1&amp;"]"),INDIRECT(GLOBAL_VAR[TABLENAME]&amp;"[@c"&amp;$1:$1-1&amp;"]"))</f>
        <v>0</v>
      </c>
      <c r="AA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916" s="31" t="str">
        <f>_xlfn.IFNA(MATCH(GLOBAL[[#This Row],[POINTER]],Table6[NB BM_C_QTY+F],0),"")</f>
        <v/>
      </c>
      <c r="AC916" t="str">
        <f>_xlfn.IFNA(MATCH(GLOBAL[[#This Row],[POINTER]],Table5[CONCAT],0),"")</f>
        <v/>
      </c>
    </row>
    <row r="917" spans="1:29">
      <c r="A917" s="31">
        <f ca="1">IF(GLOBAL[[#This Row],[TT]]&lt;1,"",ROW()-2)</f>
        <v>915</v>
      </c>
      <c r="B917" s="33" t="s">
        <v>644</v>
      </c>
      <c r="C917" s="31">
        <v>2</v>
      </c>
      <c r="D917" s="31" t="s">
        <v>437</v>
      </c>
      <c r="E917" s="31">
        <f ca="1">IF(GLOBAL[[#This Row],[b12]]="",GLOBAL[[#This Row],[a6]],GLOBAL[[#This Row],[b12]])</f>
        <v>2</v>
      </c>
      <c r="F917" s="32">
        <f>GLOBAL[[#This Row],[AWAL]]</f>
        <v>2</v>
      </c>
      <c r="G917" s="31"/>
      <c r="H917" s="31"/>
      <c r="I917" s="31" t="str">
        <f>IF(GLOBAL[[#This Row],[/MASUK]]="","",SUMIF(Table6[NB BM_C_QTY+F],GLOBAL[POINTER],Table6[C]))</f>
        <v/>
      </c>
      <c r="J917" s="102">
        <f>IF(GLOBAL[[#This Row],[//KELUAR]]="",0,-1*SUMIF(Table5[CONCAT],GLOBAL[POINTER],Table5[3]))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>SUM(F917,L917)</f>
        <v>2</v>
      </c>
      <c r="N917" s="31"/>
      <c r="O917" s="31"/>
      <c r="P917" s="32">
        <f ca="1">SUM(INDIRECT(GLOBAL_VAR[TABLENAME]&amp;"[@a"&amp;$1:$1-1&amp;"]"),INDIRECT(GLOBAL_VAR[TABLENAME]&amp;"[@c"&amp;$1:$1-1&amp;"]"))</f>
        <v>2</v>
      </c>
      <c r="Q917" s="33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2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2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2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917" s="31" t="str">
        <f>_xlfn.IFNA(MATCH(GLOBAL[[#This Row],[POINTER]],Table6[NB BM_C_QTY+F],0),"")</f>
        <v/>
      </c>
      <c r="AC917" t="str">
        <f>_xlfn.IFNA(MATCH(GLOBAL[[#This Row],[POINTER]],Table5[CONCAT],0),"")</f>
        <v/>
      </c>
    </row>
    <row r="918" spans="1:29">
      <c r="A918" s="31">
        <f ca="1">IF(GLOBAL[[#This Row],[TT]]&lt;1,"",ROW()-2)</f>
        <v>916</v>
      </c>
      <c r="B918" s="33" t="s">
        <v>645</v>
      </c>
      <c r="C918" s="31">
        <v>1</v>
      </c>
      <c r="D918" s="31" t="s">
        <v>437</v>
      </c>
      <c r="E918" s="31">
        <f ca="1">IF(GLOBAL[[#This Row],[b12]]="",GLOBAL[[#This Row],[a6]],GLOBAL[[#This Row],[b12]])</f>
        <v>1</v>
      </c>
      <c r="F918" s="32">
        <f>GLOBAL[[#This Row],[AWAL]]</f>
        <v>1</v>
      </c>
      <c r="G918" s="31"/>
      <c r="H918" s="31"/>
      <c r="I918" s="31" t="str">
        <f>IF(GLOBAL[[#This Row],[/MASUK]]="","",SUMIF(Table6[NB BM_C_QTY+F],GLOBAL[POINTER],Table6[C]))</f>
        <v/>
      </c>
      <c r="J918" s="102">
        <f>IF(GLOBAL[[#This Row],[//KELUAR]]="",0,-1*SUMIF(Table5[CONCAT],GLOBAL[POINTER],Table5[3]))</f>
        <v>0</v>
      </c>
      <c r="K918" s="31" t="str">
        <f>IF(GLOBAL[[#This Row],[b1]]="","",GLOBAL[[#This Row],[b1]]-GLOBAL[[#This Row],[a1]]-GLOBAL[[#This Row],[bkeluar1]])</f>
        <v/>
      </c>
      <c r="L918" s="31">
        <f>SUM(GLOBAL[[#This Row],[bmasuk1]:[c1]])</f>
        <v>0</v>
      </c>
      <c r="M918" s="32">
        <f>SUM(F918,L918)</f>
        <v>1</v>
      </c>
      <c r="N918" s="31"/>
      <c r="O918" s="31"/>
      <c r="P918" s="32">
        <f ca="1">SUM(INDIRECT(GLOBAL_VAR[TABLENAME]&amp;"[@a"&amp;$1:$1-1&amp;"]"),INDIRECT(GLOBAL_VAR[TABLENAME]&amp;"[@c"&amp;$1:$1-1&amp;"]"))</f>
        <v>1</v>
      </c>
      <c r="Q918" s="33"/>
      <c r="R918" s="33" t="str">
        <f>IF(GLOBAL[[#This Row],[b3]]="","",GLOBAL[[#This Row],[b3]]-GLOBAL[[#This Row],[a3]])</f>
        <v/>
      </c>
      <c r="S918" s="32">
        <f ca="1">SUM(INDIRECT(GLOBAL_VAR[TABLENAME]&amp;"[@a"&amp;$1:$1-1&amp;"]"),INDIRECT(GLOBAL_VAR[TABLENAME]&amp;"[@c"&amp;$1:$1-1&amp;"]"))</f>
        <v>1</v>
      </c>
      <c r="T918" s="33"/>
      <c r="U918" s="33" t="str">
        <f>IF(GLOBAL[[#This Row],[b4]]="","",GLOBAL[[#This Row],[b4]]-GLOBAL[[#This Row],[a4]])</f>
        <v/>
      </c>
      <c r="V918" s="32">
        <f ca="1">SUM(INDIRECT(GLOBAL_VAR[TABLENAME]&amp;"[@a"&amp;$1:$1-1&amp;"]"),INDIRECT(GLOBAL_VAR[TABLENAME]&amp;"[@c"&amp;$1:$1-1&amp;"]"))</f>
        <v>1</v>
      </c>
      <c r="W918" s="31"/>
      <c r="X918" s="31" t="str">
        <f>IF(GLOBAL[[#This Row],[b5]]="","",GLOBAL[[#This Row],[b5]]-GLOBAL[[#This Row],[a5]])</f>
        <v/>
      </c>
      <c r="Y918" s="32">
        <f ca="1">SUM(INDIRECT(GLOBAL_VAR[TABLENAME]&amp;"[@a"&amp;$1:$1-1&amp;"]"),INDIRECT(GLOBAL_VAR[TABLENAME]&amp;"[@c"&amp;$1:$1-1&amp;"]"))</f>
        <v>1</v>
      </c>
      <c r="AA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918" s="31" t="str">
        <f>_xlfn.IFNA(MATCH(GLOBAL[[#This Row],[POINTER]],Table6[NB BM_C_QTY+F],0),"")</f>
        <v/>
      </c>
      <c r="AC918" t="str">
        <f>_xlfn.IFNA(MATCH(GLOBAL[[#This Row],[POINTER]],Table5[CONCAT],0),"")</f>
        <v/>
      </c>
    </row>
    <row r="919" spans="1:29">
      <c r="A919" s="31" t="str">
        <f ca="1">IF(GLOBAL[[#This Row],[TT]]&lt;1,"",ROW()-2)</f>
        <v/>
      </c>
      <c r="B919" s="33" t="s">
        <v>646</v>
      </c>
      <c r="C919" s="31">
        <v>0</v>
      </c>
      <c r="D919" s="31" t="s">
        <v>647</v>
      </c>
      <c r="E919" s="31">
        <f ca="1">IF(GLOBAL[[#This Row],[b12]]="",GLOBAL[[#This Row],[a6]],GLOBAL[[#This Row],[b12]])</f>
        <v>0</v>
      </c>
      <c r="F919" s="32">
        <f>GLOBAL[[#This Row],[AWAL]]</f>
        <v>0</v>
      </c>
      <c r="G919" s="31"/>
      <c r="H919" s="31"/>
      <c r="I919" s="31" t="str">
        <f>IF(GLOBAL[[#This Row],[/MASUK]]="","",SUMIF(Table6[NB BM_C_QTY+F],GLOBAL[POINTER],Table6[C]))</f>
        <v/>
      </c>
      <c r="J919" s="102">
        <f>IF(GLOBAL[[#This Row],[//KELUAR]]="",0,-1*SUMIF(Table5[CONCAT],GLOBAL[POINTER],Table5[3]))</f>
        <v>0</v>
      </c>
      <c r="K919" s="31" t="str">
        <f>IF(GLOBAL[[#This Row],[b1]]="","",GLOBAL[[#This Row],[b1]]-GLOBAL[[#This Row],[a1]]-GLOBAL[[#This Row],[bkeluar1]])</f>
        <v/>
      </c>
      <c r="L919" s="31">
        <f>SUM(GLOBAL[[#This Row],[bmasuk1]:[c1]])</f>
        <v>0</v>
      </c>
      <c r="M919" s="32">
        <f>SUM(F919,L919)</f>
        <v>0</v>
      </c>
      <c r="N919" s="31"/>
      <c r="O919" s="31"/>
      <c r="P919" s="32">
        <f ca="1">SUM(INDIRECT(GLOBAL_VAR[TABLENAME]&amp;"[@a"&amp;$1:$1-1&amp;"]"),INDIRECT(GLOBAL_VAR[TABLENAME]&amp;"[@c"&amp;$1:$1-1&amp;"]"))</f>
        <v>0</v>
      </c>
      <c r="Q919" s="33"/>
      <c r="R919" s="33" t="str">
        <f>IF(GLOBAL[[#This Row],[b3]]="","",GLOBAL[[#This Row],[b3]]-GLOBAL[[#This Row],[a3]])</f>
        <v/>
      </c>
      <c r="S919" s="32">
        <f ca="1">SUM(INDIRECT(GLOBAL_VAR[TABLENAME]&amp;"[@a"&amp;$1:$1-1&amp;"]"),INDIRECT(GLOBAL_VAR[TABLENAME]&amp;"[@c"&amp;$1:$1-1&amp;"]"))</f>
        <v>0</v>
      </c>
      <c r="T919" s="33"/>
      <c r="U919" s="33" t="str">
        <f>IF(GLOBAL[[#This Row],[b4]]="","",GLOBAL[[#This Row],[b4]]-GLOBAL[[#This Row],[a4]])</f>
        <v/>
      </c>
      <c r="V919" s="32">
        <f ca="1">SUM(INDIRECT(GLOBAL_VAR[TABLENAME]&amp;"[@a"&amp;$1:$1-1&amp;"]"),INDIRECT(GLOBAL_VAR[TABLENAME]&amp;"[@c"&amp;$1:$1-1&amp;"]"))</f>
        <v>0</v>
      </c>
      <c r="W919" s="31"/>
      <c r="X919" s="31" t="str">
        <f>IF(GLOBAL[[#This Row],[b5]]="","",GLOBAL[[#This Row],[b5]]-GLOBAL[[#This Row],[a5]])</f>
        <v/>
      </c>
      <c r="Y919" s="32">
        <f ca="1">SUM(INDIRECT(GLOBAL_VAR[TABLENAME]&amp;"[@a"&amp;$1:$1-1&amp;"]"),INDIRECT(GLOBAL_VAR[TABLENAME]&amp;"[@c"&amp;$1:$1-1&amp;"]"))</f>
        <v>0</v>
      </c>
      <c r="AA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919" s="31" t="str">
        <f>_xlfn.IFNA(MATCH(GLOBAL[[#This Row],[POINTER]],Table6[NB BM_C_QTY+F],0),"")</f>
        <v/>
      </c>
      <c r="AC919" t="str">
        <f>_xlfn.IFNA(MATCH(GLOBAL[[#This Row],[POINTER]],Table5[CONCAT],0),"")</f>
        <v/>
      </c>
    </row>
    <row r="920" spans="1:29">
      <c r="A920" s="31" t="str">
        <f ca="1">IF(GLOBAL[[#This Row],[TT]]&lt;1,"",ROW()-2)</f>
        <v/>
      </c>
      <c r="B920" s="85" t="s">
        <v>1978</v>
      </c>
      <c r="C920" s="31">
        <v>0</v>
      </c>
      <c r="D920" s="31"/>
      <c r="E920" s="31">
        <f ca="1">IF(GLOBAL[[#This Row],[b12]]="",GLOBAL[[#This Row],[a6]],GLOBAL[[#This Row],[b12]])</f>
        <v>0</v>
      </c>
      <c r="F920" s="32">
        <f>GLOBAL[[#This Row],[AWAL]]</f>
        <v>0</v>
      </c>
      <c r="G920" s="31"/>
      <c r="H920" s="31"/>
      <c r="I920" s="31" t="str">
        <f>IF(GLOBAL[[#This Row],[/MASUK]]="","",SUMIF(Table6[NB BM_C_QTY+F],GLOBAL[POINTER],Table6[C]))</f>
        <v/>
      </c>
      <c r="J920" s="102">
        <f>IF(GLOBAL[[#This Row],[//KELUAR]]="",0,-1*SUMIF(Table5[CONCAT],GLOBAL[POINTER],Table5[3]))</f>
        <v>0</v>
      </c>
      <c r="K920" s="31" t="str">
        <f>IF(GLOBAL[[#This Row],[b1]]="","",GLOBAL[[#This Row],[b1]]-GLOBAL[[#This Row],[a1]]-GLOBAL[[#This Row],[bkeluar1]])</f>
        <v/>
      </c>
      <c r="L920" s="31">
        <f>SUM(GLOBAL[[#This Row],[bmasuk1]:[c1]])</f>
        <v>0</v>
      </c>
      <c r="M920" s="32">
        <f>SUM(F920,L920)</f>
        <v>0</v>
      </c>
      <c r="N920" s="31"/>
      <c r="O920" s="31"/>
      <c r="P920" s="32">
        <f ca="1">SUM(INDIRECT(GLOBAL_VAR[TABLENAME]&amp;"[@a"&amp;$1:$1-1&amp;"]"),INDIRECT(GLOBAL_VAR[TABLENAME]&amp;"[@c"&amp;$1:$1-1&amp;"]"))</f>
        <v>0</v>
      </c>
      <c r="Q920" s="33"/>
      <c r="R920" s="33" t="str">
        <f>IF(GLOBAL[[#This Row],[b3]]="","",GLOBAL[[#This Row],[b3]]-GLOBAL[[#This Row],[a3]])</f>
        <v/>
      </c>
      <c r="S920" s="32">
        <f ca="1">SUM(INDIRECT(GLOBAL_VAR[TABLENAME]&amp;"[@a"&amp;$1:$1-1&amp;"]"),INDIRECT(GLOBAL_VAR[TABLENAME]&amp;"[@c"&amp;$1:$1-1&amp;"]"))</f>
        <v>0</v>
      </c>
      <c r="T920" s="33"/>
      <c r="U920" s="33" t="str">
        <f>IF(GLOBAL[[#This Row],[b4]]="","",GLOBAL[[#This Row],[b4]]-GLOBAL[[#This Row],[a4]])</f>
        <v/>
      </c>
      <c r="V920" s="32">
        <f ca="1">SUM(INDIRECT(GLOBAL_VAR[TABLENAME]&amp;"[@a"&amp;$1:$1-1&amp;"]"),INDIRECT(GLOBAL_VAR[TABLENAME]&amp;"[@c"&amp;$1:$1-1&amp;"]"))</f>
        <v>0</v>
      </c>
      <c r="W920" s="31"/>
      <c r="X920" s="31" t="str">
        <f>IF(GLOBAL[[#This Row],[b5]]="","",GLOBAL[[#This Row],[b5]]-GLOBAL[[#This Row],[a5]])</f>
        <v/>
      </c>
      <c r="Y920" s="32">
        <f ca="1">SUM(INDIRECT(GLOBAL_VAR[TABLENAME]&amp;"[@a"&amp;$1:$1-1&amp;"]"),INDIRECT(GLOBAL_VAR[TABLENAME]&amp;"[@c"&amp;$1:$1-1&amp;"]"))</f>
        <v>0</v>
      </c>
      <c r="AA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920" s="31" t="str">
        <f>_xlfn.IFNA(MATCH(GLOBAL[[#This Row],[POINTER]],Table6[NB BM_C_QTY+F],0),"")</f>
        <v/>
      </c>
      <c r="AC920" t="str">
        <f>_xlfn.IFNA(MATCH(GLOBAL[[#This Row],[POINTER]],Table5[CONCAT],0),"")</f>
        <v/>
      </c>
    </row>
    <row r="921" spans="1:29">
      <c r="A921" s="31" t="str">
        <f ca="1">IF(GLOBAL[[#This Row],[TT]]&lt;1,"",ROW()-2)</f>
        <v/>
      </c>
      <c r="B921" s="33" t="s">
        <v>3515</v>
      </c>
      <c r="C921" s="31">
        <v>0</v>
      </c>
      <c r="D921" s="31">
        <v>160</v>
      </c>
      <c r="E921" s="31">
        <f ca="1">IF(GLOBAL[[#This Row],[b12]]="",GLOBAL[[#This Row],[a6]],GLOBAL[[#This Row],[b12]])</f>
        <v>0</v>
      </c>
      <c r="F921" s="32">
        <f>GLOBAL[[#This Row],[AWAL]]</f>
        <v>0</v>
      </c>
      <c r="G921" s="31"/>
      <c r="H921" s="31"/>
      <c r="I921" s="31" t="str">
        <f>IF(GLOBAL[[#This Row],[/MASUK]]="","",SUMIF(Table6[NB BM_C_QTY+F],GLOBAL[POINTER],Table6[C]))</f>
        <v/>
      </c>
      <c r="J921" s="102">
        <f>IF(GLOBAL[[#This Row],[//KELUAR]]="",0,-1*SUMIF(Table5[CONCAT],GLOBAL[POINTER],Table5[3]))</f>
        <v>0</v>
      </c>
      <c r="K921" s="31" t="str">
        <f>IF(GLOBAL[[#This Row],[b1]]="","",GLOBAL[[#This Row],[b1]]-GLOBAL[[#This Row],[a1]]-GLOBAL[[#This Row],[bkeluar1]])</f>
        <v/>
      </c>
      <c r="L921" s="31">
        <f>SUM(GLOBAL[[#This Row],[bmasuk1]:[c1]])</f>
        <v>0</v>
      </c>
      <c r="M921" s="32">
        <f>SUM(F921,L921)</f>
        <v>0</v>
      </c>
      <c r="N921" s="31"/>
      <c r="O921" s="31"/>
      <c r="P921" s="32">
        <f ca="1">SUM(INDIRECT(GLOBAL_VAR[TABLENAME]&amp;"[@a"&amp;$1:$1-1&amp;"]"),INDIRECT(GLOBAL_VAR[TABLENAME]&amp;"[@c"&amp;$1:$1-1&amp;"]"))</f>
        <v>0</v>
      </c>
      <c r="Q921" s="33"/>
      <c r="R921" s="33" t="str">
        <f>IF(GLOBAL[[#This Row],[b3]]="","",GLOBAL[[#This Row],[b3]]-GLOBAL[[#This Row],[a3]])</f>
        <v/>
      </c>
      <c r="S921" s="32">
        <f ca="1">SUM(INDIRECT(GLOBAL_VAR[TABLENAME]&amp;"[@a"&amp;$1:$1-1&amp;"]"),INDIRECT(GLOBAL_VAR[TABLENAME]&amp;"[@c"&amp;$1:$1-1&amp;"]"))</f>
        <v>0</v>
      </c>
      <c r="T921" s="33"/>
      <c r="U921" s="33" t="str">
        <f>IF(GLOBAL[[#This Row],[b4]]="","",GLOBAL[[#This Row],[b4]]-GLOBAL[[#This Row],[a4]])</f>
        <v/>
      </c>
      <c r="V921" s="32">
        <f ca="1">SUM(INDIRECT(GLOBAL_VAR[TABLENAME]&amp;"[@a"&amp;$1:$1-1&amp;"]"),INDIRECT(GLOBAL_VAR[TABLENAME]&amp;"[@c"&amp;$1:$1-1&amp;"]"))</f>
        <v>0</v>
      </c>
      <c r="W921" s="31"/>
      <c r="X921" s="31" t="str">
        <f>IF(GLOBAL[[#This Row],[b5]]="","",GLOBAL[[#This Row],[b5]]-GLOBAL[[#This Row],[a5]])</f>
        <v/>
      </c>
      <c r="Y921" s="32">
        <f ca="1">SUM(INDIRECT(GLOBAL_VAR[TABLENAME]&amp;"[@a"&amp;$1:$1-1&amp;"]"),INDIRECT(GLOBAL_VAR[TABLENAME]&amp;"[@c"&amp;$1:$1-1&amp;"]"))</f>
        <v>0</v>
      </c>
      <c r="AA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921" s="31" t="str">
        <f>_xlfn.IFNA(MATCH(GLOBAL[[#This Row],[POINTER]],Table6[NB BM_C_QTY+F],0),"")</f>
        <v/>
      </c>
      <c r="AC921" t="str">
        <f>_xlfn.IFNA(MATCH(GLOBAL[[#This Row],[POINTER]],Table5[CONCAT],0),"")</f>
        <v/>
      </c>
    </row>
    <row r="922" spans="1:29">
      <c r="A922" s="31" t="str">
        <f ca="1">IF(GLOBAL[[#This Row],[TT]]&lt;1,"",ROW()-2)</f>
        <v/>
      </c>
      <c r="B922" s="33" t="s">
        <v>3516</v>
      </c>
      <c r="C922" s="31">
        <v>0</v>
      </c>
      <c r="D922" s="31">
        <v>160</v>
      </c>
      <c r="E922" s="31">
        <f ca="1">IF(GLOBAL[[#This Row],[b12]]="",GLOBAL[[#This Row],[a6]],GLOBAL[[#This Row],[b12]])</f>
        <v>0</v>
      </c>
      <c r="F922" s="32">
        <f>GLOBAL[[#This Row],[AWAL]]</f>
        <v>0</v>
      </c>
      <c r="G922" s="31"/>
      <c r="H922" s="31"/>
      <c r="I922" s="31" t="str">
        <f>IF(GLOBAL[[#This Row],[/MASUK]]="","",SUMIF(Table6[NB BM_C_QTY+F],GLOBAL[POINTER],Table6[C]))</f>
        <v/>
      </c>
      <c r="J922" s="102">
        <f>IF(GLOBAL[[#This Row],[//KELUAR]]="",0,-1*SUMIF(Table5[CONCAT],GLOBAL[POINTER],Table5[3]))</f>
        <v>0</v>
      </c>
      <c r="K922" s="31" t="str">
        <f>IF(GLOBAL[[#This Row],[b1]]="","",GLOBAL[[#This Row],[b1]]-GLOBAL[[#This Row],[a1]]-GLOBAL[[#This Row],[bkeluar1]])</f>
        <v/>
      </c>
      <c r="L922" s="31">
        <f>SUM(GLOBAL[[#This Row],[bmasuk1]:[c1]])</f>
        <v>0</v>
      </c>
      <c r="M922" s="32">
        <f>SUM(F922,L922)</f>
        <v>0</v>
      </c>
      <c r="N922" s="31"/>
      <c r="O922" s="31"/>
      <c r="P922" s="32">
        <f ca="1">SUM(INDIRECT(GLOBAL_VAR[TABLENAME]&amp;"[@a"&amp;$1:$1-1&amp;"]"),INDIRECT(GLOBAL_VAR[TABLENAME]&amp;"[@c"&amp;$1:$1-1&amp;"]"))</f>
        <v>0</v>
      </c>
      <c r="Q922" s="33"/>
      <c r="R922" s="33" t="str">
        <f>IF(GLOBAL[[#This Row],[b3]]="","",GLOBAL[[#This Row],[b3]]-GLOBAL[[#This Row],[a3]])</f>
        <v/>
      </c>
      <c r="S922" s="32">
        <f ca="1">SUM(INDIRECT(GLOBAL_VAR[TABLENAME]&amp;"[@a"&amp;$1:$1-1&amp;"]"),INDIRECT(GLOBAL_VAR[TABLENAME]&amp;"[@c"&amp;$1:$1-1&amp;"]"))</f>
        <v>0</v>
      </c>
      <c r="T922" s="33"/>
      <c r="U922" s="33" t="str">
        <f>IF(GLOBAL[[#This Row],[b4]]="","",GLOBAL[[#This Row],[b4]]-GLOBAL[[#This Row],[a4]])</f>
        <v/>
      </c>
      <c r="V922" s="32">
        <f ca="1">SUM(INDIRECT(GLOBAL_VAR[TABLENAME]&amp;"[@a"&amp;$1:$1-1&amp;"]"),INDIRECT(GLOBAL_VAR[TABLENAME]&amp;"[@c"&amp;$1:$1-1&amp;"]"))</f>
        <v>0</v>
      </c>
      <c r="W922" s="31"/>
      <c r="X922" s="31" t="str">
        <f>IF(GLOBAL[[#This Row],[b5]]="","",GLOBAL[[#This Row],[b5]]-GLOBAL[[#This Row],[a5]])</f>
        <v/>
      </c>
      <c r="Y922" s="32">
        <f ca="1">SUM(INDIRECT(GLOBAL_VAR[TABLENAME]&amp;"[@a"&amp;$1:$1-1&amp;"]"),INDIRECT(GLOBAL_VAR[TABLENAME]&amp;"[@c"&amp;$1:$1-1&amp;"]"))</f>
        <v>0</v>
      </c>
      <c r="AA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922" s="31" t="str">
        <f>_xlfn.IFNA(MATCH(GLOBAL[[#This Row],[POINTER]],Table6[NB BM_C_QTY+F],0),"")</f>
        <v/>
      </c>
      <c r="AC922" t="str">
        <f>_xlfn.IFNA(MATCH(GLOBAL[[#This Row],[POINTER]],Table5[CONCAT],0),"")</f>
        <v/>
      </c>
    </row>
    <row r="923" spans="1:29">
      <c r="A923" s="31" t="str">
        <f ca="1">IF(GLOBAL[[#This Row],[TT]]&lt;1,"",ROW()-2)</f>
        <v/>
      </c>
      <c r="B923" s="33" t="s">
        <v>3517</v>
      </c>
      <c r="C923" s="31">
        <v>0</v>
      </c>
      <c r="D923" s="31">
        <v>160</v>
      </c>
      <c r="E923" s="31">
        <f ca="1">IF(GLOBAL[[#This Row],[b12]]="",GLOBAL[[#This Row],[a6]],GLOBAL[[#This Row],[b12]])</f>
        <v>0</v>
      </c>
      <c r="F923" s="32">
        <f>GLOBAL[[#This Row],[AWAL]]</f>
        <v>0</v>
      </c>
      <c r="G923" s="31"/>
      <c r="H923" s="31"/>
      <c r="I923" s="31" t="str">
        <f>IF(GLOBAL[[#This Row],[/MASUK]]="","",SUMIF(Table6[NB BM_C_QTY+F],GLOBAL[POINTER],Table6[C]))</f>
        <v/>
      </c>
      <c r="J923" s="102">
        <f>IF(GLOBAL[[#This Row],[//KELUAR]]="",0,-1*SUMIF(Table5[CONCAT],GLOBAL[POINTER],Table5[3]))</f>
        <v>0</v>
      </c>
      <c r="K923" s="31" t="str">
        <f>IF(GLOBAL[[#This Row],[b1]]="","",GLOBAL[[#This Row],[b1]]-GLOBAL[[#This Row],[a1]]-GLOBAL[[#This Row],[bkeluar1]])</f>
        <v/>
      </c>
      <c r="L923" s="31">
        <f>SUM(GLOBAL[[#This Row],[bmasuk1]:[c1]])</f>
        <v>0</v>
      </c>
      <c r="M923" s="32">
        <f>SUM(F923,L923)</f>
        <v>0</v>
      </c>
      <c r="N923" s="31"/>
      <c r="O923" s="31"/>
      <c r="P923" s="32">
        <f ca="1">SUM(INDIRECT(GLOBAL_VAR[TABLENAME]&amp;"[@a"&amp;$1:$1-1&amp;"]"),INDIRECT(GLOBAL_VAR[TABLENAME]&amp;"[@c"&amp;$1:$1-1&amp;"]"))</f>
        <v>0</v>
      </c>
      <c r="Q923" s="33"/>
      <c r="R923" s="33" t="str">
        <f>IF(GLOBAL[[#This Row],[b3]]="","",GLOBAL[[#This Row],[b3]]-GLOBAL[[#This Row],[a3]])</f>
        <v/>
      </c>
      <c r="S923" s="32">
        <f ca="1">SUM(INDIRECT(GLOBAL_VAR[TABLENAME]&amp;"[@a"&amp;$1:$1-1&amp;"]"),INDIRECT(GLOBAL_VAR[TABLENAME]&amp;"[@c"&amp;$1:$1-1&amp;"]"))</f>
        <v>0</v>
      </c>
      <c r="T923" s="33"/>
      <c r="U923" s="33" t="str">
        <f>IF(GLOBAL[[#This Row],[b4]]="","",GLOBAL[[#This Row],[b4]]-GLOBAL[[#This Row],[a4]])</f>
        <v/>
      </c>
      <c r="V923" s="32">
        <f ca="1">SUM(INDIRECT(GLOBAL_VAR[TABLENAME]&amp;"[@a"&amp;$1:$1-1&amp;"]"),INDIRECT(GLOBAL_VAR[TABLENAME]&amp;"[@c"&amp;$1:$1-1&amp;"]"))</f>
        <v>0</v>
      </c>
      <c r="W923" s="31"/>
      <c r="X923" s="31" t="str">
        <f>IF(GLOBAL[[#This Row],[b5]]="","",GLOBAL[[#This Row],[b5]]-GLOBAL[[#This Row],[a5]])</f>
        <v/>
      </c>
      <c r="Y923" s="32">
        <f ca="1">SUM(INDIRECT(GLOBAL_VAR[TABLENAME]&amp;"[@a"&amp;$1:$1-1&amp;"]"),INDIRECT(GLOBAL_VAR[TABLENAME]&amp;"[@c"&amp;$1:$1-1&amp;"]"))</f>
        <v>0</v>
      </c>
      <c r="AA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923" s="31" t="str">
        <f>_xlfn.IFNA(MATCH(GLOBAL[[#This Row],[POINTER]],Table6[NB BM_C_QTY+F],0),"")</f>
        <v/>
      </c>
      <c r="AC923" t="str">
        <f>_xlfn.IFNA(MATCH(GLOBAL[[#This Row],[POINTER]],Table5[CONCAT],0),"")</f>
        <v/>
      </c>
    </row>
    <row r="924" spans="1:29">
      <c r="A924" s="31" t="str">
        <f ca="1">IF(GLOBAL[[#This Row],[TT]]&lt;1,"",ROW()-2)</f>
        <v/>
      </c>
      <c r="B924" s="33" t="s">
        <v>3518</v>
      </c>
      <c r="C924" s="31">
        <v>0</v>
      </c>
      <c r="D924" s="31">
        <v>240</v>
      </c>
      <c r="E924" s="31">
        <f ca="1">IF(GLOBAL[[#This Row],[b12]]="",GLOBAL[[#This Row],[a6]],GLOBAL[[#This Row],[b12]])</f>
        <v>0</v>
      </c>
      <c r="F924" s="32">
        <f>GLOBAL[[#This Row],[AWAL]]</f>
        <v>0</v>
      </c>
      <c r="G924" s="31"/>
      <c r="H924" s="31"/>
      <c r="I924" s="31" t="str">
        <f>IF(GLOBAL[[#This Row],[/MASUK]]="","",SUMIF(Table6[NB BM_C_QTY+F],GLOBAL[POINTER],Table6[C]))</f>
        <v/>
      </c>
      <c r="J924" s="102">
        <f>IF(GLOBAL[[#This Row],[//KELUAR]]="",0,-1*SUMIF(Table5[CONCAT],GLOBAL[POINTER],Table5[3]))</f>
        <v>0</v>
      </c>
      <c r="K924" s="31" t="str">
        <f>IF(GLOBAL[[#This Row],[b1]]="","",GLOBAL[[#This Row],[b1]]-GLOBAL[[#This Row],[a1]]-GLOBAL[[#This Row],[bkeluar1]])</f>
        <v/>
      </c>
      <c r="L924" s="31">
        <f>SUM(GLOBAL[[#This Row],[bmasuk1]:[c1]])</f>
        <v>0</v>
      </c>
      <c r="M924" s="32">
        <f>SUM(F924,L924)</f>
        <v>0</v>
      </c>
      <c r="N924" s="31"/>
      <c r="O924" s="31"/>
      <c r="P924" s="32">
        <f ca="1">SUM(INDIRECT(GLOBAL_VAR[TABLENAME]&amp;"[@a"&amp;$1:$1-1&amp;"]"),INDIRECT(GLOBAL_VAR[TABLENAME]&amp;"[@c"&amp;$1:$1-1&amp;"]"))</f>
        <v>0</v>
      </c>
      <c r="Q924" s="33"/>
      <c r="R924" s="33" t="str">
        <f>IF(GLOBAL[[#This Row],[b3]]="","",GLOBAL[[#This Row],[b3]]-GLOBAL[[#This Row],[a3]])</f>
        <v/>
      </c>
      <c r="S924" s="32">
        <f ca="1">SUM(INDIRECT(GLOBAL_VAR[TABLENAME]&amp;"[@a"&amp;$1:$1-1&amp;"]"),INDIRECT(GLOBAL_VAR[TABLENAME]&amp;"[@c"&amp;$1:$1-1&amp;"]"))</f>
        <v>0</v>
      </c>
      <c r="T924" s="33"/>
      <c r="U924" s="33" t="str">
        <f>IF(GLOBAL[[#This Row],[b4]]="","",GLOBAL[[#This Row],[b4]]-GLOBAL[[#This Row],[a4]])</f>
        <v/>
      </c>
      <c r="V924" s="32">
        <f ca="1">SUM(INDIRECT(GLOBAL_VAR[TABLENAME]&amp;"[@a"&amp;$1:$1-1&amp;"]"),INDIRECT(GLOBAL_VAR[TABLENAME]&amp;"[@c"&amp;$1:$1-1&amp;"]"))</f>
        <v>0</v>
      </c>
      <c r="W924" s="31"/>
      <c r="X924" s="31" t="str">
        <f>IF(GLOBAL[[#This Row],[b5]]="","",GLOBAL[[#This Row],[b5]]-GLOBAL[[#This Row],[a5]])</f>
        <v/>
      </c>
      <c r="Y924" s="32">
        <f ca="1">SUM(INDIRECT(GLOBAL_VAR[TABLENAME]&amp;"[@a"&amp;$1:$1-1&amp;"]"),INDIRECT(GLOBAL_VAR[TABLENAME]&amp;"[@c"&amp;$1:$1-1&amp;"]"))</f>
        <v>0</v>
      </c>
      <c r="AA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924" s="31" t="str">
        <f>_xlfn.IFNA(MATCH(GLOBAL[[#This Row],[POINTER]],Table6[NB BM_C_QTY+F],0),"")</f>
        <v/>
      </c>
      <c r="AC924" t="str">
        <f>_xlfn.IFNA(MATCH(GLOBAL[[#This Row],[POINTER]],Table5[CONCAT],0),"")</f>
        <v/>
      </c>
    </row>
    <row r="925" spans="1:29">
      <c r="A925" s="31" t="str">
        <f ca="1">IF(GLOBAL[[#This Row],[TT]]&lt;1,"",ROW()-2)</f>
        <v/>
      </c>
      <c r="B925" s="33" t="s">
        <v>3519</v>
      </c>
      <c r="C925" s="31">
        <v>0</v>
      </c>
      <c r="D925" s="31">
        <v>240</v>
      </c>
      <c r="E925" s="31">
        <f ca="1">IF(GLOBAL[[#This Row],[b12]]="",GLOBAL[[#This Row],[a6]],GLOBAL[[#This Row],[b12]])</f>
        <v>0</v>
      </c>
      <c r="F925" s="32">
        <f>GLOBAL[[#This Row],[AWAL]]</f>
        <v>0</v>
      </c>
      <c r="G925" s="31"/>
      <c r="H925" s="31"/>
      <c r="I925" s="31" t="str">
        <f>IF(GLOBAL[[#This Row],[/MASUK]]="","",SUMIF(Table6[NB BM_C_QTY+F],GLOBAL[POINTER],Table6[C]))</f>
        <v/>
      </c>
      <c r="J925" s="102">
        <f>IF(GLOBAL[[#This Row],[//KELUAR]]="",0,-1*SUMIF(Table5[CONCAT],GLOBAL[POINTER],Table5[3]))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>SUM(F925,L925)</f>
        <v>0</v>
      </c>
      <c r="N925" s="31"/>
      <c r="O925" s="31"/>
      <c r="P925" s="32">
        <f ca="1">SUM(INDIRECT(GLOBAL_VAR[TABLENAME]&amp;"[@a"&amp;$1:$1-1&amp;"]"),INDIRECT(GLOBAL_VAR[TABLENAME]&amp;"[@c"&amp;$1:$1-1&amp;"]"))</f>
        <v>0</v>
      </c>
      <c r="Q925" s="33"/>
      <c r="R925" s="33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0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0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0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925" s="31" t="str">
        <f>_xlfn.IFNA(MATCH(GLOBAL[[#This Row],[POINTER]],Table6[NB BM_C_QTY+F],0),"")</f>
        <v/>
      </c>
      <c r="AC925" t="str">
        <f>_xlfn.IFNA(MATCH(GLOBAL[[#This Row],[POINTER]],Table5[CONCAT],0),"")</f>
        <v/>
      </c>
    </row>
    <row r="926" spans="1:29">
      <c r="A926" s="31" t="str">
        <f ca="1">IF(GLOBAL[[#This Row],[TT]]&lt;1,"",ROW()-2)</f>
        <v/>
      </c>
      <c r="B926" s="33" t="s">
        <v>3520</v>
      </c>
      <c r="C926" s="31">
        <v>0</v>
      </c>
      <c r="D926" s="31">
        <v>240</v>
      </c>
      <c r="E926" s="31">
        <f ca="1">IF(GLOBAL[[#This Row],[b12]]="",GLOBAL[[#This Row],[a6]],GLOBAL[[#This Row],[b12]])</f>
        <v>0</v>
      </c>
      <c r="F926" s="32">
        <f>GLOBAL[[#This Row],[AWAL]]</f>
        <v>0</v>
      </c>
      <c r="G926" s="31"/>
      <c r="H926" s="31"/>
      <c r="I926" s="31" t="str">
        <f>IF(GLOBAL[[#This Row],[/MASUK]]="","",SUMIF(Table6[NB BM_C_QTY+F],GLOBAL[POINTER],Table6[C]))</f>
        <v/>
      </c>
      <c r="J926" s="102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>SUM(F926,L926)</f>
        <v>0</v>
      </c>
      <c r="N926" s="31"/>
      <c r="O926" s="31"/>
      <c r="P926" s="32">
        <f ca="1">SUM(INDIRECT(GLOBAL_VAR[TABLENAME]&amp;"[@a"&amp;$1:$1-1&amp;"]"),INDIRECT(GLOBAL_VAR[TABLENAME]&amp;"[@c"&amp;$1:$1-1&amp;"]"))</f>
        <v>0</v>
      </c>
      <c r="Q926" s="33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0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0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0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29">
      <c r="A927" s="31" t="str">
        <f ca="1">IF(GLOBAL[[#This Row],[TT]]&lt;1,"",ROW()-2)</f>
        <v/>
      </c>
      <c r="B927" s="33" t="s">
        <v>648</v>
      </c>
      <c r="C927" s="31">
        <v>0</v>
      </c>
      <c r="D927" s="31">
        <v>160</v>
      </c>
      <c r="E927" s="31">
        <f ca="1">IF(GLOBAL[[#This Row],[b12]]="",GLOBAL[[#This Row],[a6]],GLOBAL[[#This Row],[b12]])</f>
        <v>0</v>
      </c>
      <c r="F927" s="32">
        <f>GLOBAL[[#This Row],[AWAL]]</f>
        <v>0</v>
      </c>
      <c r="G927" s="31"/>
      <c r="H927" s="31"/>
      <c r="I927" s="31" t="str">
        <f>IF(GLOBAL[[#This Row],[/MASUK]]="","",SUMIF(Table6[NB BM_C_QTY+F],GLOBAL[POINTER],Table6[C]))</f>
        <v/>
      </c>
      <c r="J927" s="102">
        <f>IF(GLOBAL[[#This Row],[//KELUAR]]="",0,-1*SUMIF(Table5[CONCAT],GLOBAL[POINTER],Table5[3]))</f>
        <v>0</v>
      </c>
      <c r="K927" s="31" t="str">
        <f>IF(GLOBAL[[#This Row],[b1]]="","",GLOBAL[[#This Row],[b1]]-GLOBAL[[#This Row],[a1]]-GLOBAL[[#This Row],[bkeluar1]])</f>
        <v/>
      </c>
      <c r="L927" s="31">
        <f>SUM(GLOBAL[[#This Row],[bmasuk1]:[c1]])</f>
        <v>0</v>
      </c>
      <c r="M927" s="32">
        <f>SUM(F927,L927)</f>
        <v>0</v>
      </c>
      <c r="N927" s="31"/>
      <c r="O927" s="31"/>
      <c r="P927" s="32">
        <f ca="1">SUM(INDIRECT(GLOBAL_VAR[TABLENAME]&amp;"[@a"&amp;$1:$1-1&amp;"]"),INDIRECT(GLOBAL_VAR[TABLENAME]&amp;"[@c"&amp;$1:$1-1&amp;"]"))</f>
        <v>0</v>
      </c>
      <c r="Q927" s="33"/>
      <c r="R927" s="33" t="str">
        <f>IF(GLOBAL[[#This Row],[b3]]="","",GLOBAL[[#This Row],[b3]]-GLOBAL[[#This Row],[a3]])</f>
        <v/>
      </c>
      <c r="S927" s="32">
        <f ca="1">SUM(INDIRECT(GLOBAL_VAR[TABLENAME]&amp;"[@a"&amp;$1:$1-1&amp;"]"),INDIRECT(GLOBAL_VAR[TABLENAME]&amp;"[@c"&amp;$1:$1-1&amp;"]"))</f>
        <v>0</v>
      </c>
      <c r="T927" s="33"/>
      <c r="U927" s="33" t="str">
        <f>IF(GLOBAL[[#This Row],[b4]]="","",GLOBAL[[#This Row],[b4]]-GLOBAL[[#This Row],[a4]])</f>
        <v/>
      </c>
      <c r="V927" s="32">
        <f ca="1">SUM(INDIRECT(GLOBAL_VAR[TABLENAME]&amp;"[@a"&amp;$1:$1-1&amp;"]"),INDIRECT(GLOBAL_VAR[TABLENAME]&amp;"[@c"&amp;$1:$1-1&amp;"]"))</f>
        <v>0</v>
      </c>
      <c r="W927" s="31"/>
      <c r="X927" s="31" t="str">
        <f>IF(GLOBAL[[#This Row],[b5]]="","",GLOBAL[[#This Row],[b5]]-GLOBAL[[#This Row],[a5]])</f>
        <v/>
      </c>
      <c r="Y927" s="32">
        <f ca="1">SUM(INDIRECT(GLOBAL_VAR[TABLENAME]&amp;"[@a"&amp;$1:$1-1&amp;"]"),INDIRECT(GLOBAL_VAR[TABLENAME]&amp;"[@c"&amp;$1:$1-1&amp;"]"))</f>
        <v>0</v>
      </c>
      <c r="AA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927" s="31" t="str">
        <f>_xlfn.IFNA(MATCH(GLOBAL[[#This Row],[POINTER]],Table6[NB BM_C_QTY+F],0),"")</f>
        <v/>
      </c>
      <c r="AC927" t="str">
        <f>_xlfn.IFNA(MATCH(GLOBAL[[#This Row],[POINTER]],Table5[CONCAT],0),"")</f>
        <v/>
      </c>
    </row>
    <row r="928" spans="1:29">
      <c r="A928" s="31" t="str">
        <f ca="1">IF(GLOBAL[[#This Row],[TT]]&lt;1,"",ROW()-2)</f>
        <v/>
      </c>
      <c r="B928" s="33" t="s">
        <v>3704</v>
      </c>
      <c r="C928" s="31">
        <v>0</v>
      </c>
      <c r="D928" s="31">
        <v>160</v>
      </c>
      <c r="E928" s="31">
        <f ca="1">IF(GLOBAL[[#This Row],[b12]]="",GLOBAL[[#This Row],[a6]],GLOBAL[[#This Row],[b12]])</f>
        <v>0</v>
      </c>
      <c r="F928" s="32">
        <f>GLOBAL[[#This Row],[AWAL]]</f>
        <v>0</v>
      </c>
      <c r="G928" s="31"/>
      <c r="H928" s="31"/>
      <c r="I928" s="31" t="str">
        <f>IF(GLOBAL[[#This Row],[/MASUK]]="","",SUMIF(Table6[NB BM_C_QTY+F],GLOBAL[POINTER],Table6[C]))</f>
        <v/>
      </c>
      <c r="J928" s="102">
        <f>IF(GLOBAL[[#This Row],[//KELUAR]]="",0,-1*SUMIF(Table5[CONCAT],GLOBAL[POINTER],Table5[3]))</f>
        <v>0</v>
      </c>
      <c r="K928" s="31" t="str">
        <f>IF(GLOBAL[[#This Row],[b1]]="","",GLOBAL[[#This Row],[b1]]-GLOBAL[[#This Row],[a1]]-GLOBAL[[#This Row],[bkeluar1]])</f>
        <v/>
      </c>
      <c r="L928" s="31">
        <f>SUM(GLOBAL[[#This Row],[bmasuk1]:[c1]])</f>
        <v>0</v>
      </c>
      <c r="M928" s="32">
        <f>SUM(F928,L928)</f>
        <v>0</v>
      </c>
      <c r="N928" s="31"/>
      <c r="O928" s="31"/>
      <c r="P928" s="32">
        <f ca="1">SUM(INDIRECT(GLOBAL_VAR[TABLENAME]&amp;"[@a"&amp;$1:$1-1&amp;"]"),INDIRECT(GLOBAL_VAR[TABLENAME]&amp;"[@c"&amp;$1:$1-1&amp;"]"))</f>
        <v>0</v>
      </c>
      <c r="Q928" s="33"/>
      <c r="R928" s="33" t="str">
        <f>IF(GLOBAL[[#This Row],[b3]]="","",GLOBAL[[#This Row],[b3]]-GLOBAL[[#This Row],[a3]])</f>
        <v/>
      </c>
      <c r="S928" s="32">
        <f ca="1">SUM(INDIRECT(GLOBAL_VAR[TABLENAME]&amp;"[@a"&amp;$1:$1-1&amp;"]"),INDIRECT(GLOBAL_VAR[TABLENAME]&amp;"[@c"&amp;$1:$1-1&amp;"]"))</f>
        <v>0</v>
      </c>
      <c r="T928" s="33"/>
      <c r="U928" s="33" t="str">
        <f>IF(GLOBAL[[#This Row],[b4]]="","",GLOBAL[[#This Row],[b4]]-GLOBAL[[#This Row],[a4]])</f>
        <v/>
      </c>
      <c r="V928" s="32">
        <f ca="1">SUM(INDIRECT(GLOBAL_VAR[TABLENAME]&amp;"[@a"&amp;$1:$1-1&amp;"]"),INDIRECT(GLOBAL_VAR[TABLENAME]&amp;"[@c"&amp;$1:$1-1&amp;"]"))</f>
        <v>0</v>
      </c>
      <c r="W928" s="31"/>
      <c r="X928" s="31" t="str">
        <f>IF(GLOBAL[[#This Row],[b5]]="","",GLOBAL[[#This Row],[b5]]-GLOBAL[[#This Row],[a5]])</f>
        <v/>
      </c>
      <c r="Y928" s="32">
        <f ca="1">SUM(INDIRECT(GLOBAL_VAR[TABLENAME]&amp;"[@a"&amp;$1:$1-1&amp;"]"),INDIRECT(GLOBAL_VAR[TABLENAME]&amp;"[@c"&amp;$1:$1-1&amp;"]"))</f>
        <v>0</v>
      </c>
      <c r="AA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928" s="31" t="str">
        <f>_xlfn.IFNA(MATCH(GLOBAL[[#This Row],[POINTER]],Table6[NB BM_C_QTY+F],0),"")</f>
        <v/>
      </c>
      <c r="AC928" t="str">
        <f>_xlfn.IFNA(MATCH(GLOBAL[[#This Row],[POINTER]],Table5[CONCAT],0),"")</f>
        <v/>
      </c>
    </row>
    <row r="929" spans="1:29">
      <c r="A929" s="31" t="str">
        <f ca="1">IF(GLOBAL[[#This Row],[TT]]&lt;1,"",ROW()-2)</f>
        <v/>
      </c>
      <c r="B929" s="33" t="s">
        <v>3705</v>
      </c>
      <c r="C929" s="31">
        <v>0</v>
      </c>
      <c r="D929" s="31">
        <v>160</v>
      </c>
      <c r="E929" s="31">
        <f ca="1">IF(GLOBAL[[#This Row],[b12]]="",GLOBAL[[#This Row],[a6]],GLOBAL[[#This Row],[b12]])</f>
        <v>0</v>
      </c>
      <c r="F929" s="32">
        <f>GLOBAL[[#This Row],[AWAL]]</f>
        <v>0</v>
      </c>
      <c r="G929" s="31"/>
      <c r="H929" s="31"/>
      <c r="I929" s="31" t="str">
        <f>IF(GLOBAL[[#This Row],[/MASUK]]="","",SUMIF(Table6[NB BM_C_QTY+F],GLOBAL[POINTER],Table6[C]))</f>
        <v/>
      </c>
      <c r="J929" s="102">
        <f>IF(GLOBAL[[#This Row],[//KELUAR]]="",0,-1*SUMIF(Table5[CONCAT],GLOBAL[POINTER],Table5[3]))</f>
        <v>0</v>
      </c>
      <c r="K929" s="31" t="str">
        <f>IF(GLOBAL[[#This Row],[b1]]="","",GLOBAL[[#This Row],[b1]]-GLOBAL[[#This Row],[a1]]-GLOBAL[[#This Row],[bkeluar1]])</f>
        <v/>
      </c>
      <c r="L929" s="31">
        <f>SUM(GLOBAL[[#This Row],[bmasuk1]:[c1]])</f>
        <v>0</v>
      </c>
      <c r="M929" s="32">
        <f>SUM(F929,L929)</f>
        <v>0</v>
      </c>
      <c r="N929" s="31"/>
      <c r="O929" s="31"/>
      <c r="P929" s="32">
        <f ca="1">SUM(INDIRECT(GLOBAL_VAR[TABLENAME]&amp;"[@a"&amp;$1:$1-1&amp;"]"),INDIRECT(GLOBAL_VAR[TABLENAME]&amp;"[@c"&amp;$1:$1-1&amp;"]"))</f>
        <v>0</v>
      </c>
      <c r="Q929" s="33"/>
      <c r="R929" s="33" t="str">
        <f>IF(GLOBAL[[#This Row],[b3]]="","",GLOBAL[[#This Row],[b3]]-GLOBAL[[#This Row],[a3]])</f>
        <v/>
      </c>
      <c r="S929" s="32">
        <f ca="1">SUM(INDIRECT(GLOBAL_VAR[TABLENAME]&amp;"[@a"&amp;$1:$1-1&amp;"]"),INDIRECT(GLOBAL_VAR[TABLENAME]&amp;"[@c"&amp;$1:$1-1&amp;"]"))</f>
        <v>0</v>
      </c>
      <c r="T929" s="33"/>
      <c r="U929" s="33" t="str">
        <f>IF(GLOBAL[[#This Row],[b4]]="","",GLOBAL[[#This Row],[b4]]-GLOBAL[[#This Row],[a4]])</f>
        <v/>
      </c>
      <c r="V929" s="32">
        <f ca="1">SUM(INDIRECT(GLOBAL_VAR[TABLENAME]&amp;"[@a"&amp;$1:$1-1&amp;"]"),INDIRECT(GLOBAL_VAR[TABLENAME]&amp;"[@c"&amp;$1:$1-1&amp;"]"))</f>
        <v>0</v>
      </c>
      <c r="W929" s="31"/>
      <c r="X929" s="31" t="str">
        <f>IF(GLOBAL[[#This Row],[b5]]="","",GLOBAL[[#This Row],[b5]]-GLOBAL[[#This Row],[a5]])</f>
        <v/>
      </c>
      <c r="Y929" s="32">
        <f ca="1">SUM(INDIRECT(GLOBAL_VAR[TABLENAME]&amp;"[@a"&amp;$1:$1-1&amp;"]"),INDIRECT(GLOBAL_VAR[TABLENAME]&amp;"[@c"&amp;$1:$1-1&amp;"]"))</f>
        <v>0</v>
      </c>
      <c r="AA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929" s="31" t="str">
        <f>_xlfn.IFNA(MATCH(GLOBAL[[#This Row],[POINTER]],Table6[NB BM_C_QTY+F],0),"")</f>
        <v/>
      </c>
      <c r="AC929" t="str">
        <f>_xlfn.IFNA(MATCH(GLOBAL[[#This Row],[POINTER]],Table5[CONCAT],0),"")</f>
        <v/>
      </c>
    </row>
    <row r="930" spans="1:29">
      <c r="A930" s="31" t="str">
        <f ca="1">IF(GLOBAL[[#This Row],[TT]]&lt;1,"",ROW()-2)</f>
        <v/>
      </c>
      <c r="B930" s="33" t="s">
        <v>3706</v>
      </c>
      <c r="C930" s="31">
        <v>0</v>
      </c>
      <c r="D930" s="31">
        <v>160</v>
      </c>
      <c r="E930" s="31">
        <f ca="1">IF(GLOBAL[[#This Row],[b12]]="",GLOBAL[[#This Row],[a6]],GLOBAL[[#This Row],[b12]])</f>
        <v>0</v>
      </c>
      <c r="F930" s="32">
        <f>GLOBAL[[#This Row],[AWAL]]</f>
        <v>0</v>
      </c>
      <c r="G930" s="31"/>
      <c r="H930" s="31"/>
      <c r="I930" s="31" t="str">
        <f>IF(GLOBAL[[#This Row],[/MASUK]]="","",SUMIF(Table6[NB BM_C_QTY+F],GLOBAL[POINTER],Table6[C]))</f>
        <v/>
      </c>
      <c r="J930" s="102">
        <f>IF(GLOBAL[[#This Row],[//KELUAR]]="",0,-1*SUMIF(Table5[CONCAT],GLOBAL[POINTER],Table5[3]))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>SUM(F930,L930)</f>
        <v>0</v>
      </c>
      <c r="N930" s="31"/>
      <c r="O930" s="31"/>
      <c r="P930" s="32">
        <f ca="1">SUM(INDIRECT(GLOBAL_VAR[TABLENAME]&amp;"[@a"&amp;$1:$1-1&amp;"]"),INDIRECT(GLOBAL_VAR[TABLENAME]&amp;"[@c"&amp;$1:$1-1&amp;"]"))</f>
        <v>0</v>
      </c>
      <c r="Q930" s="33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0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0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0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930" s="31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29">
      <c r="A931" s="31" t="str">
        <f ca="1">IF(GLOBAL[[#This Row],[TT]]&lt;1,"",ROW()-2)</f>
        <v/>
      </c>
      <c r="B931" s="33" t="s">
        <v>3707</v>
      </c>
      <c r="C931" s="31">
        <v>0</v>
      </c>
      <c r="D931" s="31">
        <v>160</v>
      </c>
      <c r="E931" s="31">
        <f ca="1">IF(GLOBAL[[#This Row],[b12]]="",GLOBAL[[#This Row],[a6]],GLOBAL[[#This Row],[b12]])</f>
        <v>0</v>
      </c>
      <c r="F931" s="32">
        <f>GLOBAL[[#This Row],[AWAL]]</f>
        <v>0</v>
      </c>
      <c r="G931" s="31"/>
      <c r="H931" s="31"/>
      <c r="I931" s="31" t="str">
        <f>IF(GLOBAL[[#This Row],[/MASUK]]="","",SUMIF(Table6[NB BM_C_QTY+F],GLOBAL[POINTER],Table6[C]))</f>
        <v/>
      </c>
      <c r="J931" s="102">
        <f>IF(GLOBAL[[#This Row],[//KELUAR]]="",0,-1*SUMIF(Table5[CONCAT],GLOBAL[POINTER],Table5[3]))</f>
        <v>0</v>
      </c>
      <c r="K931" s="31" t="str">
        <f>IF(GLOBAL[[#This Row],[b1]]="","",GLOBAL[[#This Row],[b1]]-GLOBAL[[#This Row],[a1]]-GLOBAL[[#This Row],[bkeluar1]])</f>
        <v/>
      </c>
      <c r="L931" s="31">
        <f>SUM(GLOBAL[[#This Row],[bmasuk1]:[c1]])</f>
        <v>0</v>
      </c>
      <c r="M931" s="32">
        <f>SUM(F931,L931)</f>
        <v>0</v>
      </c>
      <c r="N931" s="31"/>
      <c r="O931" s="31"/>
      <c r="P931" s="32">
        <f ca="1">SUM(INDIRECT(GLOBAL_VAR[TABLENAME]&amp;"[@a"&amp;$1:$1-1&amp;"]"),INDIRECT(GLOBAL_VAR[TABLENAME]&amp;"[@c"&amp;$1:$1-1&amp;"]"))</f>
        <v>0</v>
      </c>
      <c r="Q931" s="33"/>
      <c r="R931" s="33" t="str">
        <f>IF(GLOBAL[[#This Row],[b3]]="","",GLOBAL[[#This Row],[b3]]-GLOBAL[[#This Row],[a3]])</f>
        <v/>
      </c>
      <c r="S931" s="32">
        <f ca="1">SUM(INDIRECT(GLOBAL_VAR[TABLENAME]&amp;"[@a"&amp;$1:$1-1&amp;"]"),INDIRECT(GLOBAL_VAR[TABLENAME]&amp;"[@c"&amp;$1:$1-1&amp;"]"))</f>
        <v>0</v>
      </c>
      <c r="T931" s="33"/>
      <c r="U931" s="33" t="str">
        <f>IF(GLOBAL[[#This Row],[b4]]="","",GLOBAL[[#This Row],[b4]]-GLOBAL[[#This Row],[a4]])</f>
        <v/>
      </c>
      <c r="V931" s="32">
        <f ca="1">SUM(INDIRECT(GLOBAL_VAR[TABLENAME]&amp;"[@a"&amp;$1:$1-1&amp;"]"),INDIRECT(GLOBAL_VAR[TABLENAME]&amp;"[@c"&amp;$1:$1-1&amp;"]"))</f>
        <v>0</v>
      </c>
      <c r="W931" s="31"/>
      <c r="X931" s="31" t="str">
        <f>IF(GLOBAL[[#This Row],[b5]]="","",GLOBAL[[#This Row],[b5]]-GLOBAL[[#This Row],[a5]])</f>
        <v/>
      </c>
      <c r="Y931" s="32">
        <f ca="1">SUM(INDIRECT(GLOBAL_VAR[TABLENAME]&amp;"[@a"&amp;$1:$1-1&amp;"]"),INDIRECT(GLOBAL_VAR[TABLENAME]&amp;"[@c"&amp;$1:$1-1&amp;"]"))</f>
        <v>0</v>
      </c>
      <c r="AA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931" s="31" t="str">
        <f>_xlfn.IFNA(MATCH(GLOBAL[[#This Row],[POINTER]],Table6[NB BM_C_QTY+F],0),"")</f>
        <v/>
      </c>
      <c r="AC931" t="str">
        <f>_xlfn.IFNA(MATCH(GLOBAL[[#This Row],[POINTER]],Table5[CONCAT],0),"")</f>
        <v/>
      </c>
    </row>
    <row r="932" spans="1:29">
      <c r="A932" s="31" t="str">
        <f ca="1">IF(GLOBAL[[#This Row],[TT]]&lt;1,"",ROW()-2)</f>
        <v/>
      </c>
      <c r="B932" s="33" t="s">
        <v>3708</v>
      </c>
      <c r="C932" s="31">
        <v>0</v>
      </c>
      <c r="D932" s="31">
        <v>160</v>
      </c>
      <c r="E932" s="31">
        <f ca="1">IF(GLOBAL[[#This Row],[b12]]="",GLOBAL[[#This Row],[a6]],GLOBAL[[#This Row],[b12]])</f>
        <v>0</v>
      </c>
      <c r="F932" s="32">
        <f>GLOBAL[[#This Row],[AWAL]]</f>
        <v>0</v>
      </c>
      <c r="G932" s="31"/>
      <c r="H932" s="31"/>
      <c r="I932" s="31" t="str">
        <f>IF(GLOBAL[[#This Row],[/MASUK]]="","",SUMIF(Table6[NB BM_C_QTY+F],GLOBAL[POINTER],Table6[C]))</f>
        <v/>
      </c>
      <c r="J932" s="102">
        <f>IF(GLOBAL[[#This Row],[//KELUAR]]="",0,-1*SUMIF(Table5[CONCAT],GLOBAL[POINTER],Table5[3]))</f>
        <v>0</v>
      </c>
      <c r="K932" s="31" t="str">
        <f>IF(GLOBAL[[#This Row],[b1]]="","",GLOBAL[[#This Row],[b1]]-GLOBAL[[#This Row],[a1]]-GLOBAL[[#This Row],[bkeluar1]])</f>
        <v/>
      </c>
      <c r="L932" s="31">
        <f>SUM(GLOBAL[[#This Row],[bmasuk1]:[c1]])</f>
        <v>0</v>
      </c>
      <c r="M932" s="32">
        <f>SUM(F932,L932)</f>
        <v>0</v>
      </c>
      <c r="N932" s="31"/>
      <c r="O932" s="31"/>
      <c r="P932" s="32">
        <f ca="1">SUM(INDIRECT(GLOBAL_VAR[TABLENAME]&amp;"[@a"&amp;$1:$1-1&amp;"]"),INDIRECT(GLOBAL_VAR[TABLENAME]&amp;"[@c"&amp;$1:$1-1&amp;"]"))</f>
        <v>0</v>
      </c>
      <c r="Q932" s="33"/>
      <c r="R932" s="33" t="str">
        <f>IF(GLOBAL[[#This Row],[b3]]="","",GLOBAL[[#This Row],[b3]]-GLOBAL[[#This Row],[a3]])</f>
        <v/>
      </c>
      <c r="S932" s="32">
        <f ca="1">SUM(INDIRECT(GLOBAL_VAR[TABLENAME]&amp;"[@a"&amp;$1:$1-1&amp;"]"),INDIRECT(GLOBAL_VAR[TABLENAME]&amp;"[@c"&amp;$1:$1-1&amp;"]"))</f>
        <v>0</v>
      </c>
      <c r="T932" s="33"/>
      <c r="U932" s="33" t="str">
        <f>IF(GLOBAL[[#This Row],[b4]]="","",GLOBAL[[#This Row],[b4]]-GLOBAL[[#This Row],[a4]])</f>
        <v/>
      </c>
      <c r="V932" s="32">
        <f ca="1">SUM(INDIRECT(GLOBAL_VAR[TABLENAME]&amp;"[@a"&amp;$1:$1-1&amp;"]"),INDIRECT(GLOBAL_VAR[TABLENAME]&amp;"[@c"&amp;$1:$1-1&amp;"]"))</f>
        <v>0</v>
      </c>
      <c r="W932" s="31"/>
      <c r="X932" s="31" t="str">
        <f>IF(GLOBAL[[#This Row],[b5]]="","",GLOBAL[[#This Row],[b5]]-GLOBAL[[#This Row],[a5]])</f>
        <v/>
      </c>
      <c r="Y932" s="32">
        <f ca="1">SUM(INDIRECT(GLOBAL_VAR[TABLENAME]&amp;"[@a"&amp;$1:$1-1&amp;"]"),INDIRECT(GLOBAL_VAR[TABLENAME]&amp;"[@c"&amp;$1:$1-1&amp;"]"))</f>
        <v>0</v>
      </c>
      <c r="AA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932" s="31" t="str">
        <f>_xlfn.IFNA(MATCH(GLOBAL[[#This Row],[POINTER]],Table6[NB BM_C_QTY+F],0),"")</f>
        <v/>
      </c>
      <c r="AC932" t="str">
        <f>_xlfn.IFNA(MATCH(GLOBAL[[#This Row],[POINTER]],Table5[CONCAT],0),"")</f>
        <v/>
      </c>
    </row>
    <row r="933" spans="1:29">
      <c r="A933" s="31" t="str">
        <f ca="1">IF(GLOBAL[[#This Row],[TT]]&lt;1,"",ROW()-2)</f>
        <v/>
      </c>
      <c r="B933" s="33" t="s">
        <v>1979</v>
      </c>
      <c r="C933" s="31">
        <v>0</v>
      </c>
      <c r="D933" s="31" t="s">
        <v>2158</v>
      </c>
      <c r="E933" s="31">
        <f ca="1">IF(GLOBAL[[#This Row],[b12]]="",GLOBAL[[#This Row],[a6]],GLOBAL[[#This Row],[b12]])</f>
        <v>0</v>
      </c>
      <c r="F933" s="32">
        <f>GLOBAL[[#This Row],[AWAL]]</f>
        <v>0</v>
      </c>
      <c r="G933" s="31"/>
      <c r="H933" s="31"/>
      <c r="I933" s="31" t="str">
        <f>IF(GLOBAL[[#This Row],[/MASUK]]="","",SUMIF(Table6[NB BM_C_QTY+F],GLOBAL[POINTER],Table6[C]))</f>
        <v/>
      </c>
      <c r="J933" s="102">
        <f>IF(GLOBAL[[#This Row],[//KELUAR]]="",0,-1*SUMIF(Table5[CONCAT],GLOBAL[POINTER],Table5[3]))</f>
        <v>0</v>
      </c>
      <c r="K933" s="31" t="str">
        <f>IF(GLOBAL[[#This Row],[b1]]="","",GLOBAL[[#This Row],[b1]]-GLOBAL[[#This Row],[a1]]-GLOBAL[[#This Row],[bkeluar1]])</f>
        <v/>
      </c>
      <c r="L933" s="31">
        <f>SUM(GLOBAL[[#This Row],[bmasuk1]:[c1]])</f>
        <v>0</v>
      </c>
      <c r="M933" s="32">
        <f>SUM(F933,L933)</f>
        <v>0</v>
      </c>
      <c r="N933" s="31"/>
      <c r="O933" s="31"/>
      <c r="P933" s="32">
        <f ca="1">SUM(INDIRECT(GLOBAL_VAR[TABLENAME]&amp;"[@a"&amp;$1:$1-1&amp;"]"),INDIRECT(GLOBAL_VAR[TABLENAME]&amp;"[@c"&amp;$1:$1-1&amp;"]"))</f>
        <v>0</v>
      </c>
      <c r="Q933" s="33"/>
      <c r="R933" s="33" t="str">
        <f>IF(GLOBAL[[#This Row],[b3]]="","",GLOBAL[[#This Row],[b3]]-GLOBAL[[#This Row],[a3]])</f>
        <v/>
      </c>
      <c r="S933" s="32">
        <f ca="1">SUM(INDIRECT(GLOBAL_VAR[TABLENAME]&amp;"[@a"&amp;$1:$1-1&amp;"]"),INDIRECT(GLOBAL_VAR[TABLENAME]&amp;"[@c"&amp;$1:$1-1&amp;"]"))</f>
        <v>0</v>
      </c>
      <c r="T933" s="33"/>
      <c r="U933" s="33" t="str">
        <f>IF(GLOBAL[[#This Row],[b4]]="","",GLOBAL[[#This Row],[b4]]-GLOBAL[[#This Row],[a4]])</f>
        <v/>
      </c>
      <c r="V933" s="32">
        <f ca="1">SUM(INDIRECT(GLOBAL_VAR[TABLENAME]&amp;"[@a"&amp;$1:$1-1&amp;"]"),INDIRECT(GLOBAL_VAR[TABLENAME]&amp;"[@c"&amp;$1:$1-1&amp;"]"))</f>
        <v>0</v>
      </c>
      <c r="W933" s="31"/>
      <c r="X933" s="31" t="str">
        <f>IF(GLOBAL[[#This Row],[b5]]="","",GLOBAL[[#This Row],[b5]]-GLOBAL[[#This Row],[a5]])</f>
        <v/>
      </c>
      <c r="Y933" s="32">
        <f ca="1">SUM(INDIRECT(GLOBAL_VAR[TABLENAME]&amp;"[@a"&amp;$1:$1-1&amp;"]"),INDIRECT(GLOBAL_VAR[TABLENAME]&amp;"[@c"&amp;$1:$1-1&amp;"]"))</f>
        <v>0</v>
      </c>
      <c r="AA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933" s="31" t="str">
        <f>_xlfn.IFNA(MATCH(GLOBAL[[#This Row],[POINTER]],Table6[NB BM_C_QTY+F],0),"")</f>
        <v/>
      </c>
      <c r="AC933" t="str">
        <f>_xlfn.IFNA(MATCH(GLOBAL[[#This Row],[POINTER]],Table5[CONCAT],0),"")</f>
        <v/>
      </c>
    </row>
    <row r="934" spans="1:29">
      <c r="A934" s="31" t="str">
        <f ca="1">IF(GLOBAL[[#This Row],[TT]]&lt;1,"",ROW()-2)</f>
        <v/>
      </c>
      <c r="B934" s="33" t="s">
        <v>2426</v>
      </c>
      <c r="C934" s="31">
        <v>0</v>
      </c>
      <c r="D934" s="31" t="s">
        <v>2158</v>
      </c>
      <c r="E934" s="31">
        <f ca="1">IF(GLOBAL[[#This Row],[b12]]="",GLOBAL[[#This Row],[a6]],GLOBAL[[#This Row],[b12]])</f>
        <v>0</v>
      </c>
      <c r="F934" s="32">
        <f>GLOBAL[[#This Row],[AWAL]]</f>
        <v>0</v>
      </c>
      <c r="G934" s="31"/>
      <c r="H934" s="31"/>
      <c r="I934" s="31" t="str">
        <f>IF(GLOBAL[[#This Row],[/MASUK]]="","",SUMIF(Table6[NB BM_C_QTY+F],GLOBAL[POINTER],Table6[C]))</f>
        <v/>
      </c>
      <c r="J934" s="102">
        <f>IF(GLOBAL[[#This Row],[//KELUAR]]="",0,-1*SUMIF(Table5[CONCAT],GLOBAL[POINTER],Table5[3]))</f>
        <v>0</v>
      </c>
      <c r="K934" s="31" t="str">
        <f>IF(GLOBAL[[#This Row],[b1]]="","",GLOBAL[[#This Row],[b1]]-GLOBAL[[#This Row],[a1]]-GLOBAL[[#This Row],[bkeluar1]])</f>
        <v/>
      </c>
      <c r="L934" s="31">
        <f>SUM(GLOBAL[[#This Row],[bmasuk1]:[c1]])</f>
        <v>0</v>
      </c>
      <c r="M934" s="32">
        <f>SUM(F934,L934)</f>
        <v>0</v>
      </c>
      <c r="N934" s="31"/>
      <c r="O934" s="31"/>
      <c r="P934" s="32">
        <f ca="1">SUM(INDIRECT(GLOBAL_VAR[TABLENAME]&amp;"[@a"&amp;$1:$1-1&amp;"]"),INDIRECT(GLOBAL_VAR[TABLENAME]&amp;"[@c"&amp;$1:$1-1&amp;"]"))</f>
        <v>0</v>
      </c>
      <c r="Q934" s="33"/>
      <c r="R934" s="33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0</v>
      </c>
      <c r="T934" s="33"/>
      <c r="U934" s="33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0</v>
      </c>
      <c r="W934" s="31"/>
      <c r="X934" s="31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0</v>
      </c>
      <c r="AA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934" s="31" t="str">
        <f>_xlfn.IFNA(MATCH(GLOBAL[[#This Row],[POINTER]],Table6[NB BM_C_QTY+F],0),"")</f>
        <v/>
      </c>
      <c r="AC934" t="str">
        <f>_xlfn.IFNA(MATCH(GLOBAL[[#This Row],[POINTER]],Table5[CONCAT],0),"")</f>
        <v/>
      </c>
    </row>
    <row r="935" spans="1:29">
      <c r="A935" s="31" t="str">
        <f ca="1">IF(GLOBAL[[#This Row],[TT]]&lt;1,"",ROW()-2)</f>
        <v/>
      </c>
      <c r="B935" s="33" t="s">
        <v>2427</v>
      </c>
      <c r="C935" s="31">
        <v>0</v>
      </c>
      <c r="D935" s="31" t="s">
        <v>2158</v>
      </c>
      <c r="E935" s="31">
        <f ca="1">IF(GLOBAL[[#This Row],[b12]]="",GLOBAL[[#This Row],[a6]],GLOBAL[[#This Row],[b12]])</f>
        <v>0</v>
      </c>
      <c r="F935" s="32">
        <f>GLOBAL[[#This Row],[AWAL]]</f>
        <v>0</v>
      </c>
      <c r="G935" s="31"/>
      <c r="H935" s="31"/>
      <c r="I935" s="31" t="str">
        <f>IF(GLOBAL[[#This Row],[/MASUK]]="","",SUMIF(Table6[NB BM_C_QTY+F],GLOBAL[POINTER],Table6[C]))</f>
        <v/>
      </c>
      <c r="J935" s="102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>SUM(F935,L935)</f>
        <v>0</v>
      </c>
      <c r="N935" s="31"/>
      <c r="O935" s="31"/>
      <c r="P935" s="32">
        <f ca="1">SUM(INDIRECT(GLOBAL_VAR[TABLENAME]&amp;"[@a"&amp;$1:$1-1&amp;"]"),INDIRECT(GLOBAL_VAR[TABLENAME]&amp;"[@c"&amp;$1:$1-1&amp;"]"))</f>
        <v>0</v>
      </c>
      <c r="Q935" s="33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0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0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0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29">
      <c r="A936" s="31" t="str">
        <f ca="1">IF(GLOBAL[[#This Row],[TT]]&lt;1,"",ROW()-2)</f>
        <v/>
      </c>
      <c r="B936" s="33" t="s">
        <v>2428</v>
      </c>
      <c r="C936" s="31">
        <v>0</v>
      </c>
      <c r="D936" s="31" t="s">
        <v>2158</v>
      </c>
      <c r="E936" s="31">
        <f ca="1">IF(GLOBAL[[#This Row],[b12]]="",GLOBAL[[#This Row],[a6]],GLOBAL[[#This Row],[b12]])</f>
        <v>0</v>
      </c>
      <c r="F936" s="32">
        <f>GLOBAL[[#This Row],[AWAL]]</f>
        <v>0</v>
      </c>
      <c r="G936" s="31"/>
      <c r="H936" s="31"/>
      <c r="I936" s="31" t="str">
        <f>IF(GLOBAL[[#This Row],[/MASUK]]="","",SUMIF(Table6[NB BM_C_QTY+F],GLOBAL[POINTER],Table6[C]))</f>
        <v/>
      </c>
      <c r="J936" s="102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>SUM(F936,L936)</f>
        <v>0</v>
      </c>
      <c r="N936" s="31"/>
      <c r="O936" s="31"/>
      <c r="P936" s="32">
        <f ca="1">SUM(INDIRECT(GLOBAL_VAR[TABLENAME]&amp;"[@a"&amp;$1:$1-1&amp;"]"),INDIRECT(GLOBAL_VAR[TABLENAME]&amp;"[@c"&amp;$1:$1-1&amp;"]"))</f>
        <v>0</v>
      </c>
      <c r="Q936" s="33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0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0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0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29">
      <c r="A937" s="31" t="str">
        <f ca="1">IF(GLOBAL[[#This Row],[TT]]&lt;1,"",ROW()-2)</f>
        <v/>
      </c>
      <c r="B937" s="33" t="s">
        <v>2429</v>
      </c>
      <c r="C937" s="31">
        <v>0</v>
      </c>
      <c r="D937" s="31" t="s">
        <v>2158</v>
      </c>
      <c r="E937" s="31">
        <f ca="1">IF(GLOBAL[[#This Row],[b12]]="",GLOBAL[[#This Row],[a6]],GLOBAL[[#This Row],[b12]])</f>
        <v>0</v>
      </c>
      <c r="F937" s="32">
        <f>GLOBAL[[#This Row],[AWAL]]</f>
        <v>0</v>
      </c>
      <c r="G937" s="31"/>
      <c r="H937" s="31"/>
      <c r="I937" s="31" t="str">
        <f>IF(GLOBAL[[#This Row],[/MASUK]]="","",SUMIF(Table6[NB BM_C_QTY+F],GLOBAL[POINTER],Table6[C]))</f>
        <v/>
      </c>
      <c r="J937" s="102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>SUM(F937,L937)</f>
        <v>0</v>
      </c>
      <c r="N937" s="31"/>
      <c r="O937" s="31"/>
      <c r="P937" s="32">
        <f ca="1">SUM(INDIRECT(GLOBAL_VAR[TABLENAME]&amp;"[@a"&amp;$1:$1-1&amp;"]"),INDIRECT(GLOBAL_VAR[TABLENAME]&amp;"[@c"&amp;$1:$1-1&amp;"]"))</f>
        <v>0</v>
      </c>
      <c r="Q937" s="33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0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0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0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29">
      <c r="A938" s="31" t="str">
        <f ca="1">IF(GLOBAL[[#This Row],[TT]]&lt;1,"",ROW()-2)</f>
        <v/>
      </c>
      <c r="B938" s="33" t="s">
        <v>2430</v>
      </c>
      <c r="C938" s="31">
        <v>0</v>
      </c>
      <c r="D938" s="31" t="s">
        <v>2158</v>
      </c>
      <c r="E938" s="31">
        <f ca="1">IF(GLOBAL[[#This Row],[b12]]="",GLOBAL[[#This Row],[a6]],GLOBAL[[#This Row],[b12]])</f>
        <v>0</v>
      </c>
      <c r="F938" s="32">
        <f>GLOBAL[[#This Row],[AWAL]]</f>
        <v>0</v>
      </c>
      <c r="G938" s="31"/>
      <c r="H938" s="31"/>
      <c r="I938" s="31" t="str">
        <f>IF(GLOBAL[[#This Row],[/MASUK]]="","",SUMIF(Table6[NB BM_C_QTY+F],GLOBAL[POINTER],Table6[C]))</f>
        <v/>
      </c>
      <c r="J938" s="102">
        <f>IF(GLOBAL[[#This Row],[//KELUAR]]="",0,-1*SUMIF(Table5[CONCAT],GLOBAL[POINTER],Table5[3]))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>SUM(F938,L938)</f>
        <v>0</v>
      </c>
      <c r="N938" s="31"/>
      <c r="O938" s="31"/>
      <c r="P938" s="32">
        <f ca="1">SUM(INDIRECT(GLOBAL_VAR[TABLENAME]&amp;"[@a"&amp;$1:$1-1&amp;"]"),INDIRECT(GLOBAL_VAR[TABLENAME]&amp;"[@c"&amp;$1:$1-1&amp;"]"))</f>
        <v>0</v>
      </c>
      <c r="Q938" s="33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0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0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0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938" s="31" t="str">
        <f>_xlfn.IFNA(MATCH(GLOBAL[[#This Row],[POINTER]],Table6[NB BM_C_QTY+F],0),"")</f>
        <v/>
      </c>
      <c r="AC938" t="str">
        <f>_xlfn.IFNA(MATCH(GLOBAL[[#This Row],[POINTER]],Table5[CONCAT],0),"")</f>
        <v/>
      </c>
    </row>
    <row r="939" spans="1:29">
      <c r="A939" s="31" t="str">
        <f ca="1">IF(GLOBAL[[#This Row],[TT]]&lt;1,"",ROW()-2)</f>
        <v/>
      </c>
      <c r="B939" s="33" t="s">
        <v>2431</v>
      </c>
      <c r="C939" s="31">
        <v>0</v>
      </c>
      <c r="D939" s="31" t="s">
        <v>2158</v>
      </c>
      <c r="E939" s="31">
        <f ca="1">IF(GLOBAL[[#This Row],[b12]]="",GLOBAL[[#This Row],[a6]],GLOBAL[[#This Row],[b12]])</f>
        <v>0</v>
      </c>
      <c r="F939" s="32">
        <f>GLOBAL[[#This Row],[AWAL]]</f>
        <v>0</v>
      </c>
      <c r="G939" s="31"/>
      <c r="H939" s="31"/>
      <c r="I939" s="31" t="str">
        <f>IF(GLOBAL[[#This Row],[/MASUK]]="","",SUMIF(Table6[NB BM_C_QTY+F],GLOBAL[POINTER],Table6[C]))</f>
        <v/>
      </c>
      <c r="J939" s="102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>SUM(F939,L939)</f>
        <v>0</v>
      </c>
      <c r="N939" s="31"/>
      <c r="O939" s="31"/>
      <c r="P939" s="32">
        <f ca="1">SUM(INDIRECT(GLOBAL_VAR[TABLENAME]&amp;"[@a"&amp;$1:$1-1&amp;"]"),INDIRECT(GLOBAL_VAR[TABLENAME]&amp;"[@c"&amp;$1:$1-1&amp;"]"))</f>
        <v>0</v>
      </c>
      <c r="Q939" s="33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0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0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0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29">
      <c r="A940" s="31" t="str">
        <f ca="1">IF(GLOBAL[[#This Row],[TT]]&lt;1,"",ROW()-2)</f>
        <v/>
      </c>
      <c r="B940" s="33" t="s">
        <v>2432</v>
      </c>
      <c r="C940" s="31">
        <v>0</v>
      </c>
      <c r="D940" s="31" t="s">
        <v>2158</v>
      </c>
      <c r="E940" s="31">
        <f ca="1">IF(GLOBAL[[#This Row],[b12]]="",GLOBAL[[#This Row],[a6]],GLOBAL[[#This Row],[b12]])</f>
        <v>0</v>
      </c>
      <c r="F940" s="32">
        <f>GLOBAL[[#This Row],[AWAL]]</f>
        <v>0</v>
      </c>
      <c r="G940" s="31"/>
      <c r="H940" s="31"/>
      <c r="I940" s="31" t="str">
        <f>IF(GLOBAL[[#This Row],[/MASUK]]="","",SUMIF(Table6[NB BM_C_QTY+F],GLOBAL[POINTER],Table6[C]))</f>
        <v/>
      </c>
      <c r="J940" s="102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>SUM(F940,L940)</f>
        <v>0</v>
      </c>
      <c r="N940" s="31"/>
      <c r="O940" s="31"/>
      <c r="P940" s="32">
        <f ca="1">SUM(INDIRECT(GLOBAL_VAR[TABLENAME]&amp;"[@a"&amp;$1:$1-1&amp;"]"),INDIRECT(GLOBAL_VAR[TABLENAME]&amp;"[@c"&amp;$1:$1-1&amp;"]"))</f>
        <v>0</v>
      </c>
      <c r="Q940" s="33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0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0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0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</row>
    <row r="941" spans="1:29">
      <c r="A941" s="31">
        <f ca="1">IF(GLOBAL[[#This Row],[TT]]&lt;1,"",ROW()-2)</f>
        <v>939</v>
      </c>
      <c r="B941" s="33" t="s">
        <v>4148</v>
      </c>
      <c r="C941" s="31">
        <v>2</v>
      </c>
      <c r="D941" s="31" t="s">
        <v>2241</v>
      </c>
      <c r="E941" s="31">
        <f ca="1">IF(GLOBAL[[#This Row],[b12]]="",GLOBAL[[#This Row],[a6]],GLOBAL[[#This Row],[b12]])</f>
        <v>2</v>
      </c>
      <c r="F941" s="32">
        <f>GLOBAL[[#This Row],[AWAL]]</f>
        <v>2</v>
      </c>
      <c r="G941" s="31"/>
      <c r="H941" s="31"/>
      <c r="I941" s="31" t="str">
        <f>IF(GLOBAL[[#This Row],[/MASUK]]="","",SUMIF(Table6[NB BM_C_QTY+F],GLOBAL[POINTER],Table6[C]))</f>
        <v/>
      </c>
      <c r="J941" s="102">
        <f>IF(GLOBAL[[#This Row],[//KELUAR]]="",0,-1*SUMIF(Table5[CONCAT],GLOBAL[POINTER],Table5[3]))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>SUM(F941,L941)</f>
        <v>2</v>
      </c>
      <c r="N941" s="31"/>
      <c r="O941" s="31"/>
      <c r="P941" s="32">
        <f ca="1">SUM(INDIRECT(GLOBAL_VAR[TABLENAME]&amp;"[@a"&amp;$1:$1-1&amp;"]"),INDIRECT(GLOBAL_VAR[TABLENAME]&amp;"[@c"&amp;$1:$1-1&amp;"]"))</f>
        <v>2</v>
      </c>
      <c r="Q941" s="33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2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2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2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941" s="31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29">
      <c r="A942" s="31">
        <f ca="1">IF(GLOBAL[[#This Row],[TT]]&lt;1,"",ROW()-2)</f>
        <v>940</v>
      </c>
      <c r="B942" s="33" t="s">
        <v>650</v>
      </c>
      <c r="C942" s="31">
        <v>14</v>
      </c>
      <c r="D942" s="31" t="s">
        <v>51</v>
      </c>
      <c r="E942" s="31">
        <f ca="1">IF(GLOBAL[[#This Row],[b12]]="",GLOBAL[[#This Row],[a6]],GLOBAL[[#This Row],[b12]])</f>
        <v>14</v>
      </c>
      <c r="F942" s="32">
        <f>GLOBAL[[#This Row],[AWAL]]</f>
        <v>14</v>
      </c>
      <c r="G942" s="31"/>
      <c r="H942" s="31"/>
      <c r="I942" s="31" t="str">
        <f>IF(GLOBAL[[#This Row],[/MASUK]]="","",SUMIF(Table6[NB BM_C_QTY+F],GLOBAL[POINTER],Table6[C]))</f>
        <v/>
      </c>
      <c r="J942" s="102">
        <f>IF(GLOBAL[[#This Row],[//KELUAR]]="",0,-1*SUMIF(Table5[CONCAT],GLOBAL[POINTER],Table5[3]))</f>
        <v>0</v>
      </c>
      <c r="K942" s="31" t="str">
        <f>IF(GLOBAL[[#This Row],[b1]]="","",GLOBAL[[#This Row],[b1]]-GLOBAL[[#This Row],[a1]]-GLOBAL[[#This Row],[bkeluar1]])</f>
        <v/>
      </c>
      <c r="L942" s="31">
        <f>SUM(GLOBAL[[#This Row],[bmasuk1]:[c1]])</f>
        <v>0</v>
      </c>
      <c r="M942" s="32">
        <f>SUM(F942,L942)</f>
        <v>14</v>
      </c>
      <c r="N942" s="31"/>
      <c r="O942" s="31"/>
      <c r="P942" s="32">
        <f ca="1">SUM(INDIRECT(GLOBAL_VAR[TABLENAME]&amp;"[@a"&amp;$1:$1-1&amp;"]"),INDIRECT(GLOBAL_VAR[TABLENAME]&amp;"[@c"&amp;$1:$1-1&amp;"]"))</f>
        <v>14</v>
      </c>
      <c r="Q942" s="33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14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14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14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942" s="31" t="str">
        <f>_xlfn.IFNA(MATCH(GLOBAL[[#This Row],[POINTER]],Table6[NB BM_C_QTY+F],0),"")</f>
        <v/>
      </c>
      <c r="AC942" t="str">
        <f>_xlfn.IFNA(MATCH(GLOBAL[[#This Row],[POINTER]],Table5[CONCAT],0),"")</f>
        <v/>
      </c>
    </row>
    <row r="943" spans="1:29">
      <c r="A943" s="31">
        <f ca="1">IF(GLOBAL[[#This Row],[TT]]&lt;1,"",ROW()-2)</f>
        <v>941</v>
      </c>
      <c r="B943" s="33" t="s">
        <v>651</v>
      </c>
      <c r="C943" s="31">
        <v>20</v>
      </c>
      <c r="D943" s="31" t="s">
        <v>149</v>
      </c>
      <c r="E943" s="31">
        <f ca="1">IF(GLOBAL[[#This Row],[b12]]="",GLOBAL[[#This Row],[a6]],GLOBAL[[#This Row],[b12]])</f>
        <v>20</v>
      </c>
      <c r="F943" s="32">
        <f>GLOBAL[[#This Row],[AWAL]]</f>
        <v>20</v>
      </c>
      <c r="G943" s="31"/>
      <c r="H943" s="31"/>
      <c r="I943" s="31" t="str">
        <f>IF(GLOBAL[[#This Row],[/MASUK]]="","",SUMIF(Table6[NB BM_C_QTY+F],GLOBAL[POINTER],Table6[C]))</f>
        <v/>
      </c>
      <c r="J943" s="102">
        <f>IF(GLOBAL[[#This Row],[//KELUAR]]="",0,-1*SUMIF(Table5[CONCAT],GLOBAL[POINTER],Table5[3]))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>SUM(F943,L943)</f>
        <v>20</v>
      </c>
      <c r="N943" s="31"/>
      <c r="O943" s="31"/>
      <c r="P943" s="32">
        <f ca="1">SUM(INDIRECT(GLOBAL_VAR[TABLENAME]&amp;"[@a"&amp;$1:$1-1&amp;"]"),INDIRECT(GLOBAL_VAR[TABLENAME]&amp;"[@c"&amp;$1:$1-1&amp;"]"))</f>
        <v>20</v>
      </c>
      <c r="Q943" s="33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20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20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20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29">
      <c r="A944" s="31">
        <f ca="1">IF(GLOBAL[[#This Row],[TT]]&lt;1,"",ROW()-2)</f>
        <v>942</v>
      </c>
      <c r="B944" s="33" t="s">
        <v>652</v>
      </c>
      <c r="C944" s="31">
        <v>4</v>
      </c>
      <c r="D944" s="31" t="s">
        <v>33</v>
      </c>
      <c r="E944" s="31">
        <f ca="1">IF(GLOBAL[[#This Row],[b12]]="",GLOBAL[[#This Row],[a6]],GLOBAL[[#This Row],[b12]])</f>
        <v>4</v>
      </c>
      <c r="F944" s="32">
        <f>GLOBAL[[#This Row],[AWAL]]</f>
        <v>4</v>
      </c>
      <c r="G944" s="31"/>
      <c r="H944" s="31"/>
      <c r="I944" s="31" t="str">
        <f>IF(GLOBAL[[#This Row],[/MASUK]]="","",SUMIF(Table6[NB BM_C_QTY+F],GLOBAL[POINTER],Table6[C]))</f>
        <v/>
      </c>
      <c r="J944" s="102">
        <f>IF(GLOBAL[[#This Row],[//KELUAR]]="",0,-1*SUMIF(Table5[CONCAT],GLOBAL[POINTER],Table5[3]))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>SUM(F944,L944)</f>
        <v>4</v>
      </c>
      <c r="N944" s="31"/>
      <c r="O944" s="31"/>
      <c r="P944" s="32">
        <f ca="1">SUM(INDIRECT(GLOBAL_VAR[TABLENAME]&amp;"[@a"&amp;$1:$1-1&amp;"]"),INDIRECT(GLOBAL_VAR[TABLENAME]&amp;"[@c"&amp;$1:$1-1&amp;"]"))</f>
        <v>4</v>
      </c>
      <c r="Q944" s="33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4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4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4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29">
      <c r="A945" s="31">
        <f ca="1">IF(GLOBAL[[#This Row],[TT]]&lt;1,"",ROW()-2)</f>
        <v>943</v>
      </c>
      <c r="B945" s="33" t="s">
        <v>653</v>
      </c>
      <c r="C945" s="31">
        <v>3</v>
      </c>
      <c r="D945" s="31" t="s">
        <v>99</v>
      </c>
      <c r="E945" s="31">
        <f ca="1">IF(GLOBAL[[#This Row],[b12]]="",GLOBAL[[#This Row],[a6]],GLOBAL[[#This Row],[b12]])</f>
        <v>3</v>
      </c>
      <c r="F945" s="32">
        <f>GLOBAL[[#This Row],[AWAL]]</f>
        <v>3</v>
      </c>
      <c r="G945" s="31"/>
      <c r="H945" s="31"/>
      <c r="I945" s="31" t="str">
        <f>IF(GLOBAL[[#This Row],[/MASUK]]="","",SUMIF(Table6[NB BM_C_QTY+F],GLOBAL[POINTER],Table6[C]))</f>
        <v/>
      </c>
      <c r="J945" s="102">
        <f>IF(GLOBAL[[#This Row],[//KELUAR]]="",0,-1*SUMIF(Table5[CONCAT],GLOBAL[POINTER],Table5[3]))</f>
        <v>0</v>
      </c>
      <c r="K945" s="31" t="str">
        <f>IF(GLOBAL[[#This Row],[b1]]="","",GLOBAL[[#This Row],[b1]]-GLOBAL[[#This Row],[a1]]-GLOBAL[[#This Row],[bkeluar1]])</f>
        <v/>
      </c>
      <c r="L945" s="31">
        <f>SUM(GLOBAL[[#This Row],[bmasuk1]:[c1]])</f>
        <v>0</v>
      </c>
      <c r="M945" s="32">
        <f>SUM(F945,L945)</f>
        <v>3</v>
      </c>
      <c r="N945" s="31"/>
      <c r="O945" s="31"/>
      <c r="P945" s="32">
        <f ca="1">SUM(INDIRECT(GLOBAL_VAR[TABLENAME]&amp;"[@a"&amp;$1:$1-1&amp;"]"),INDIRECT(GLOBAL_VAR[TABLENAME]&amp;"[@c"&amp;$1:$1-1&amp;"]"))</f>
        <v>3</v>
      </c>
      <c r="Q945" s="33"/>
      <c r="R945" s="33" t="str">
        <f>IF(GLOBAL[[#This Row],[b3]]="","",GLOBAL[[#This Row],[b3]]-GLOBAL[[#This Row],[a3]])</f>
        <v/>
      </c>
      <c r="S945" s="32">
        <f ca="1">SUM(INDIRECT(GLOBAL_VAR[TABLENAME]&amp;"[@a"&amp;$1:$1-1&amp;"]"),INDIRECT(GLOBAL_VAR[TABLENAME]&amp;"[@c"&amp;$1:$1-1&amp;"]"))</f>
        <v>3</v>
      </c>
      <c r="T945" s="33"/>
      <c r="U945" s="33" t="str">
        <f>IF(GLOBAL[[#This Row],[b4]]="","",GLOBAL[[#This Row],[b4]]-GLOBAL[[#This Row],[a4]])</f>
        <v/>
      </c>
      <c r="V945" s="32">
        <f ca="1">SUM(INDIRECT(GLOBAL_VAR[TABLENAME]&amp;"[@a"&amp;$1:$1-1&amp;"]"),INDIRECT(GLOBAL_VAR[TABLENAME]&amp;"[@c"&amp;$1:$1-1&amp;"]"))</f>
        <v>3</v>
      </c>
      <c r="W945" s="31"/>
      <c r="X945" s="31" t="str">
        <f>IF(GLOBAL[[#This Row],[b5]]="","",GLOBAL[[#This Row],[b5]]-GLOBAL[[#This Row],[a5]])</f>
        <v/>
      </c>
      <c r="Y945" s="32">
        <f ca="1">SUM(INDIRECT(GLOBAL_VAR[TABLENAME]&amp;"[@a"&amp;$1:$1-1&amp;"]"),INDIRECT(GLOBAL_VAR[TABLENAME]&amp;"[@c"&amp;$1:$1-1&amp;"]"))</f>
        <v>3</v>
      </c>
      <c r="AA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945" s="31" t="str">
        <f>_xlfn.IFNA(MATCH(GLOBAL[[#This Row],[POINTER]],Table6[NB BM_C_QTY+F],0),"")</f>
        <v/>
      </c>
      <c r="AC945" t="str">
        <f>_xlfn.IFNA(MATCH(GLOBAL[[#This Row],[POINTER]],Table5[CONCAT],0),"")</f>
        <v/>
      </c>
    </row>
    <row r="946" spans="1:29">
      <c r="A946" s="31">
        <f ca="1">IF(GLOBAL[[#This Row],[TT]]&lt;1,"",ROW()-2)</f>
        <v>944</v>
      </c>
      <c r="B946" s="33" t="s">
        <v>2770</v>
      </c>
      <c r="C946" s="31">
        <v>11</v>
      </c>
      <c r="D946" s="31" t="s">
        <v>2172</v>
      </c>
      <c r="E946" s="31">
        <f ca="1">IF(GLOBAL[[#This Row],[b12]]="",GLOBAL[[#This Row],[a6]],GLOBAL[[#This Row],[b12]])</f>
        <v>11</v>
      </c>
      <c r="F946" s="32">
        <f>GLOBAL[[#This Row],[AWAL]]</f>
        <v>11</v>
      </c>
      <c r="G946" s="31"/>
      <c r="H946" s="31"/>
      <c r="I946" s="31" t="str">
        <f>IF(GLOBAL[[#This Row],[/MASUK]]="","",SUMIF(Table6[NB BM_C_QTY+F],GLOBAL[POINTER],Table6[C]))</f>
        <v/>
      </c>
      <c r="J946" s="102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>SUM(F946,L946)</f>
        <v>11</v>
      </c>
      <c r="N946" s="31"/>
      <c r="O946" s="31"/>
      <c r="P946" s="32">
        <f ca="1">SUM(INDIRECT(GLOBAL_VAR[TABLENAME]&amp;"[@a"&amp;$1:$1-1&amp;"]"),INDIRECT(GLOBAL_VAR[TABLENAME]&amp;"[@c"&amp;$1:$1-1&amp;"]"))</f>
        <v>11</v>
      </c>
      <c r="Q946" s="33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11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11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11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29">
      <c r="A947" s="31">
        <f ca="1">IF(GLOBAL[[#This Row],[TT]]&lt;1,"",ROW()-2)</f>
        <v>945</v>
      </c>
      <c r="B947" s="33" t="s">
        <v>2772</v>
      </c>
      <c r="C947" s="31">
        <v>43</v>
      </c>
      <c r="D947" s="31" t="s">
        <v>2172</v>
      </c>
      <c r="E947" s="31">
        <f ca="1">IF(GLOBAL[[#This Row],[b12]]="",GLOBAL[[#This Row],[a6]],GLOBAL[[#This Row],[b12]])</f>
        <v>43</v>
      </c>
      <c r="F947" s="32">
        <f>GLOBAL[[#This Row],[AWAL]]</f>
        <v>43</v>
      </c>
      <c r="G947" s="31"/>
      <c r="H947" s="31"/>
      <c r="I947" s="31" t="str">
        <f>IF(GLOBAL[[#This Row],[/MASUK]]="","",SUMIF(Table6[NB BM_C_QTY+F],GLOBAL[POINTER],Table6[C]))</f>
        <v/>
      </c>
      <c r="J947" s="102">
        <f>IF(GLOBAL[[#This Row],[//KELUAR]]="",0,-1*SUMIF(Table5[CONCAT],GLOBAL[POINTER],Table5[3]))</f>
        <v>0</v>
      </c>
      <c r="K947" s="31" t="str">
        <f>IF(GLOBAL[[#This Row],[b1]]="","",GLOBAL[[#This Row],[b1]]-GLOBAL[[#This Row],[a1]]-GLOBAL[[#This Row],[bkeluar1]])</f>
        <v/>
      </c>
      <c r="L947" s="31">
        <f>SUM(GLOBAL[[#This Row],[bmasuk1]:[c1]])</f>
        <v>0</v>
      </c>
      <c r="M947" s="32">
        <f>SUM(F947,L947)</f>
        <v>43</v>
      </c>
      <c r="N947" s="31"/>
      <c r="O947" s="31"/>
      <c r="P947" s="32">
        <f ca="1">SUM(INDIRECT(GLOBAL_VAR[TABLENAME]&amp;"[@a"&amp;$1:$1-1&amp;"]"),INDIRECT(GLOBAL_VAR[TABLENAME]&amp;"[@c"&amp;$1:$1-1&amp;"]"))</f>
        <v>43</v>
      </c>
      <c r="Q947" s="33"/>
      <c r="R947" s="33" t="str">
        <f>IF(GLOBAL[[#This Row],[b3]]="","",GLOBAL[[#This Row],[b3]]-GLOBAL[[#This Row],[a3]])</f>
        <v/>
      </c>
      <c r="S947" s="32">
        <f ca="1">SUM(INDIRECT(GLOBAL_VAR[TABLENAME]&amp;"[@a"&amp;$1:$1-1&amp;"]"),INDIRECT(GLOBAL_VAR[TABLENAME]&amp;"[@c"&amp;$1:$1-1&amp;"]"))</f>
        <v>43</v>
      </c>
      <c r="T947" s="33"/>
      <c r="U947" s="33" t="str">
        <f>IF(GLOBAL[[#This Row],[b4]]="","",GLOBAL[[#This Row],[b4]]-GLOBAL[[#This Row],[a4]])</f>
        <v/>
      </c>
      <c r="V947" s="32">
        <f ca="1">SUM(INDIRECT(GLOBAL_VAR[TABLENAME]&amp;"[@a"&amp;$1:$1-1&amp;"]"),INDIRECT(GLOBAL_VAR[TABLENAME]&amp;"[@c"&amp;$1:$1-1&amp;"]"))</f>
        <v>43</v>
      </c>
      <c r="W947" s="31"/>
      <c r="X947" s="31" t="str">
        <f>IF(GLOBAL[[#This Row],[b5]]="","",GLOBAL[[#This Row],[b5]]-GLOBAL[[#This Row],[a5]])</f>
        <v/>
      </c>
      <c r="Y947" s="32">
        <f ca="1">SUM(INDIRECT(GLOBAL_VAR[TABLENAME]&amp;"[@a"&amp;$1:$1-1&amp;"]"),INDIRECT(GLOBAL_VAR[TABLENAME]&amp;"[@c"&amp;$1:$1-1&amp;"]"))</f>
        <v>43</v>
      </c>
      <c r="AA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947" s="31" t="str">
        <f>_xlfn.IFNA(MATCH(GLOBAL[[#This Row],[POINTER]],Table6[NB BM_C_QTY+F],0),"")</f>
        <v/>
      </c>
      <c r="AC947" t="str">
        <f>_xlfn.IFNA(MATCH(GLOBAL[[#This Row],[POINTER]],Table5[CONCAT],0),"")</f>
        <v/>
      </c>
    </row>
    <row r="948" spans="1:29">
      <c r="A948" s="31">
        <f ca="1">IF(GLOBAL[[#This Row],[TT]]&lt;1,"",ROW()-2)</f>
        <v>946</v>
      </c>
      <c r="B948" s="33" t="s">
        <v>2771</v>
      </c>
      <c r="C948" s="31">
        <v>40</v>
      </c>
      <c r="D948" s="31" t="s">
        <v>2172</v>
      </c>
      <c r="E948" s="31">
        <f ca="1">IF(GLOBAL[[#This Row],[b12]]="",GLOBAL[[#This Row],[a6]],GLOBAL[[#This Row],[b12]])</f>
        <v>40</v>
      </c>
      <c r="F948" s="32">
        <f>GLOBAL[[#This Row],[AWAL]]</f>
        <v>40</v>
      </c>
      <c r="G948" s="31"/>
      <c r="H948" s="31"/>
      <c r="I948" s="31" t="str">
        <f>IF(GLOBAL[[#This Row],[/MASUK]]="","",SUMIF(Table6[NB BM_C_QTY+F],GLOBAL[POINTER],Table6[C]))</f>
        <v/>
      </c>
      <c r="J948" s="102">
        <f>IF(GLOBAL[[#This Row],[//KELUAR]]="",0,-1*SUMIF(Table5[CONCAT],GLOBAL[POINTER],Table5[3]))</f>
        <v>0</v>
      </c>
      <c r="K948" s="31" t="str">
        <f>IF(GLOBAL[[#This Row],[b1]]="","",GLOBAL[[#This Row],[b1]]-GLOBAL[[#This Row],[a1]]-GLOBAL[[#This Row],[bkeluar1]])</f>
        <v/>
      </c>
      <c r="L948" s="31">
        <f>SUM(GLOBAL[[#This Row],[bmasuk1]:[c1]])</f>
        <v>0</v>
      </c>
      <c r="M948" s="32">
        <f>SUM(F948,L948)</f>
        <v>40</v>
      </c>
      <c r="N948" s="31"/>
      <c r="O948" s="31"/>
      <c r="P948" s="32">
        <f ca="1">SUM(INDIRECT(GLOBAL_VAR[TABLENAME]&amp;"[@a"&amp;$1:$1-1&amp;"]"),INDIRECT(GLOBAL_VAR[TABLENAME]&amp;"[@c"&amp;$1:$1-1&amp;"]"))</f>
        <v>40</v>
      </c>
      <c r="Q948" s="33"/>
      <c r="R948" s="33" t="str">
        <f>IF(GLOBAL[[#This Row],[b3]]="","",GLOBAL[[#This Row],[b3]]-GLOBAL[[#This Row],[a3]])</f>
        <v/>
      </c>
      <c r="S948" s="32">
        <f ca="1">SUM(INDIRECT(GLOBAL_VAR[TABLENAME]&amp;"[@a"&amp;$1:$1-1&amp;"]"),INDIRECT(GLOBAL_VAR[TABLENAME]&amp;"[@c"&amp;$1:$1-1&amp;"]"))</f>
        <v>40</v>
      </c>
      <c r="T948" s="33"/>
      <c r="U948" s="33" t="str">
        <f>IF(GLOBAL[[#This Row],[b4]]="","",GLOBAL[[#This Row],[b4]]-GLOBAL[[#This Row],[a4]])</f>
        <v/>
      </c>
      <c r="V948" s="32">
        <f ca="1">SUM(INDIRECT(GLOBAL_VAR[TABLENAME]&amp;"[@a"&amp;$1:$1-1&amp;"]"),INDIRECT(GLOBAL_VAR[TABLENAME]&amp;"[@c"&amp;$1:$1-1&amp;"]"))</f>
        <v>40</v>
      </c>
      <c r="W948" s="31"/>
      <c r="X948" s="31" t="str">
        <f>IF(GLOBAL[[#This Row],[b5]]="","",GLOBAL[[#This Row],[b5]]-GLOBAL[[#This Row],[a5]])</f>
        <v/>
      </c>
      <c r="Y948" s="32">
        <f ca="1">SUM(INDIRECT(GLOBAL_VAR[TABLENAME]&amp;"[@a"&amp;$1:$1-1&amp;"]"),INDIRECT(GLOBAL_VAR[TABLENAME]&amp;"[@c"&amp;$1:$1-1&amp;"]"))</f>
        <v>40</v>
      </c>
      <c r="AA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948" s="31" t="str">
        <f>_xlfn.IFNA(MATCH(GLOBAL[[#This Row],[POINTER]],Table6[NB BM_C_QTY+F],0),"")</f>
        <v/>
      </c>
      <c r="AC948" t="str">
        <f>_xlfn.IFNA(MATCH(GLOBAL[[#This Row],[POINTER]],Table5[CONCAT],0),"")</f>
        <v/>
      </c>
    </row>
    <row r="949" spans="1:29">
      <c r="A949" s="31">
        <f ca="1">IF(GLOBAL[[#This Row],[TT]]&lt;1,"",ROW()-2)</f>
        <v>947</v>
      </c>
      <c r="B949" s="33" t="s">
        <v>2774</v>
      </c>
      <c r="C949" s="31">
        <v>30</v>
      </c>
      <c r="D949" s="31" t="s">
        <v>2172</v>
      </c>
      <c r="E949" s="31">
        <f ca="1">IF(GLOBAL[[#This Row],[b12]]="",GLOBAL[[#This Row],[a6]],GLOBAL[[#This Row],[b12]])</f>
        <v>30</v>
      </c>
      <c r="F949" s="32">
        <f>GLOBAL[[#This Row],[AWAL]]</f>
        <v>30</v>
      </c>
      <c r="G949" s="31"/>
      <c r="H949" s="31"/>
      <c r="I949" s="31" t="str">
        <f>IF(GLOBAL[[#This Row],[/MASUK]]="","",SUMIF(Table6[NB BM_C_QTY+F],GLOBAL[POINTER],Table6[C]))</f>
        <v/>
      </c>
      <c r="J949" s="102">
        <f>IF(GLOBAL[[#This Row],[//KELUAR]]="",0,-1*SUMIF(Table5[CONCAT],GLOBAL[POINTER],Table5[3]))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>SUM(F949,L949)</f>
        <v>30</v>
      </c>
      <c r="N949" s="31"/>
      <c r="O949" s="31"/>
      <c r="P949" s="32">
        <f ca="1">SUM(INDIRECT(GLOBAL_VAR[TABLENAME]&amp;"[@a"&amp;$1:$1-1&amp;"]"),INDIRECT(GLOBAL_VAR[TABLENAME]&amp;"[@c"&amp;$1:$1-1&amp;"]"))</f>
        <v>30</v>
      </c>
      <c r="Q949" s="33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30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30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30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29">
      <c r="A950" s="31">
        <f ca="1">IF(GLOBAL[[#This Row],[TT]]&lt;1,"",ROW()-2)</f>
        <v>948</v>
      </c>
      <c r="B950" s="33" t="s">
        <v>2773</v>
      </c>
      <c r="C950" s="31">
        <v>50</v>
      </c>
      <c r="D950" s="31" t="s">
        <v>2172</v>
      </c>
      <c r="E950" s="31">
        <f ca="1">IF(GLOBAL[[#This Row],[b12]]="",GLOBAL[[#This Row],[a6]],GLOBAL[[#This Row],[b12]])</f>
        <v>50</v>
      </c>
      <c r="F950" s="32">
        <f>GLOBAL[[#This Row],[AWAL]]</f>
        <v>50</v>
      </c>
      <c r="G950" s="31"/>
      <c r="H950" s="31"/>
      <c r="I950" s="31" t="str">
        <f>IF(GLOBAL[[#This Row],[/MASUK]]="","",SUMIF(Table6[NB BM_C_QTY+F],GLOBAL[POINTER],Table6[C]))</f>
        <v/>
      </c>
      <c r="J950" s="102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>SUM(F950,L950)</f>
        <v>50</v>
      </c>
      <c r="N950" s="31"/>
      <c r="O950" s="31"/>
      <c r="P950" s="32">
        <f ca="1">SUM(INDIRECT(GLOBAL_VAR[TABLENAME]&amp;"[@a"&amp;$1:$1-1&amp;"]"),INDIRECT(GLOBAL_VAR[TABLENAME]&amp;"[@c"&amp;$1:$1-1&amp;"]"))</f>
        <v>50</v>
      </c>
      <c r="Q950" s="33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50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50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50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29">
      <c r="A951" s="31">
        <f ca="1">IF(GLOBAL[[#This Row],[TT]]&lt;1,"",ROW()-2)</f>
        <v>949</v>
      </c>
      <c r="B951" s="33" t="s">
        <v>2677</v>
      </c>
      <c r="C951" s="31">
        <v>2</v>
      </c>
      <c r="D951" s="31" t="s">
        <v>99</v>
      </c>
      <c r="E951" s="31">
        <f ca="1">IF(GLOBAL[[#This Row],[b12]]="",GLOBAL[[#This Row],[a6]],GLOBAL[[#This Row],[b12]])</f>
        <v>2</v>
      </c>
      <c r="F951" s="32">
        <f>GLOBAL[[#This Row],[AWAL]]</f>
        <v>2</v>
      </c>
      <c r="G951" s="31"/>
      <c r="H951" s="31"/>
      <c r="I951" s="31" t="str">
        <f>IF(GLOBAL[[#This Row],[/MASUK]]="","",SUMIF(Table6[NB BM_C_QTY+F],GLOBAL[POINTER],Table6[C]))</f>
        <v/>
      </c>
      <c r="J951" s="102">
        <f>IF(GLOBAL[[#This Row],[//KELUAR]]="",0,-1*SUMIF(Table5[CONCAT],GLOBAL[POINTER],Table5[3]))</f>
        <v>0</v>
      </c>
      <c r="K951" s="31" t="str">
        <f>IF(GLOBAL[[#This Row],[b1]]="","",GLOBAL[[#This Row],[b1]]-GLOBAL[[#This Row],[a1]]-GLOBAL[[#This Row],[bkeluar1]])</f>
        <v/>
      </c>
      <c r="L951" s="31">
        <f>SUM(GLOBAL[[#This Row],[bmasuk1]:[c1]])</f>
        <v>0</v>
      </c>
      <c r="M951" s="32">
        <f>SUM(F951,L951)</f>
        <v>2</v>
      </c>
      <c r="N951" s="31"/>
      <c r="O951" s="31"/>
      <c r="P951" s="32">
        <f ca="1">SUM(INDIRECT(GLOBAL_VAR[TABLENAME]&amp;"[@a"&amp;$1:$1-1&amp;"]"),INDIRECT(GLOBAL_VAR[TABLENAME]&amp;"[@c"&amp;$1:$1-1&amp;"]"))</f>
        <v>2</v>
      </c>
      <c r="Q951" s="33"/>
      <c r="R951" s="33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2</v>
      </c>
      <c r="T951" s="33"/>
      <c r="U951" s="33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2</v>
      </c>
      <c r="W951" s="31"/>
      <c r="X951" s="31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2</v>
      </c>
      <c r="AA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951" s="31" t="str">
        <f>_xlfn.IFNA(MATCH(GLOBAL[[#This Row],[POINTER]],Table6[NB BM_C_QTY+F],0),"")</f>
        <v/>
      </c>
      <c r="AC951" t="str">
        <f>_xlfn.IFNA(MATCH(GLOBAL[[#This Row],[POINTER]],Table5[CONCAT],0),"")</f>
        <v/>
      </c>
    </row>
    <row r="952" spans="1:29">
      <c r="A952" s="31">
        <f ca="1">IF(GLOBAL[[#This Row],[TT]]&lt;1,"",ROW()-2)</f>
        <v>950</v>
      </c>
      <c r="B952" s="33" t="s">
        <v>654</v>
      </c>
      <c r="C952" s="31">
        <v>1</v>
      </c>
      <c r="D952" s="31" t="s">
        <v>99</v>
      </c>
      <c r="E952" s="31">
        <f ca="1">IF(GLOBAL[[#This Row],[b12]]="",GLOBAL[[#This Row],[a6]],GLOBAL[[#This Row],[b12]])</f>
        <v>1</v>
      </c>
      <c r="F952" s="32">
        <f>GLOBAL[[#This Row],[AWAL]]</f>
        <v>1</v>
      </c>
      <c r="G952" s="31"/>
      <c r="H952" s="31"/>
      <c r="I952" s="31" t="str">
        <f>IF(GLOBAL[[#This Row],[/MASUK]]="","",SUMIF(Table6[NB BM_C_QTY+F],GLOBAL[POINTER],Table6[C]))</f>
        <v/>
      </c>
      <c r="J952" s="102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>SUM(F952,L952)</f>
        <v>1</v>
      </c>
      <c r="N952" s="31"/>
      <c r="O952" s="31"/>
      <c r="P952" s="32">
        <f ca="1">SUM(INDIRECT(GLOBAL_VAR[TABLENAME]&amp;"[@a"&amp;$1:$1-1&amp;"]"),INDIRECT(GLOBAL_VAR[TABLENAME]&amp;"[@c"&amp;$1:$1-1&amp;"]"))</f>
        <v>1</v>
      </c>
      <c r="Q952" s="33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1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1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1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29">
      <c r="A953" s="31">
        <f ca="1">IF(GLOBAL[[#This Row],[TT]]&lt;1,"",ROW()-2)</f>
        <v>951</v>
      </c>
      <c r="B953" s="33" t="s">
        <v>3636</v>
      </c>
      <c r="C953" s="31">
        <v>1</v>
      </c>
      <c r="D953" s="31" t="s">
        <v>3637</v>
      </c>
      <c r="E953" s="31">
        <f ca="1">IF(GLOBAL[[#This Row],[b12]]="",GLOBAL[[#This Row],[a6]],GLOBAL[[#This Row],[b12]])</f>
        <v>1</v>
      </c>
      <c r="F953" s="32">
        <f>GLOBAL[[#This Row],[AWAL]]</f>
        <v>1</v>
      </c>
      <c r="G953" s="31"/>
      <c r="H953" s="31"/>
      <c r="I953" s="31" t="str">
        <f>IF(GLOBAL[[#This Row],[/MASUK]]="","",SUMIF(Table6[NB BM_C_QTY+F],GLOBAL[POINTER],Table6[C]))</f>
        <v/>
      </c>
      <c r="J953" s="102">
        <f>IF(GLOBAL[[#This Row],[//KELUAR]]="",0,-1*SUMIF(Table5[CONCAT],GLOBAL[POINTER],Table5[3]))</f>
        <v>0</v>
      </c>
      <c r="K953" s="31" t="str">
        <f>IF(GLOBAL[[#This Row],[b1]]="","",GLOBAL[[#This Row],[b1]]-GLOBAL[[#This Row],[a1]]-GLOBAL[[#This Row],[bkeluar1]])</f>
        <v/>
      </c>
      <c r="L953" s="31">
        <f>SUM(GLOBAL[[#This Row],[bmasuk1]:[c1]])</f>
        <v>0</v>
      </c>
      <c r="M953" s="32">
        <f>SUM(F953,L953)</f>
        <v>1</v>
      </c>
      <c r="N953" s="31"/>
      <c r="O953" s="31"/>
      <c r="P953" s="32">
        <f ca="1">SUM(INDIRECT(GLOBAL_VAR[TABLENAME]&amp;"[@a"&amp;$1:$1-1&amp;"]"),INDIRECT(GLOBAL_VAR[TABLENAME]&amp;"[@c"&amp;$1:$1-1&amp;"]"))</f>
        <v>1</v>
      </c>
      <c r="Q953" s="33"/>
      <c r="R953" s="33" t="str">
        <f>IF(GLOBAL[[#This Row],[b3]]="","",GLOBAL[[#This Row],[b3]]-GLOBAL[[#This Row],[a3]])</f>
        <v/>
      </c>
      <c r="S953" s="32">
        <f ca="1">SUM(INDIRECT(GLOBAL_VAR[TABLENAME]&amp;"[@a"&amp;$1:$1-1&amp;"]"),INDIRECT(GLOBAL_VAR[TABLENAME]&amp;"[@c"&amp;$1:$1-1&amp;"]"))</f>
        <v>1</v>
      </c>
      <c r="T953" s="33"/>
      <c r="U953" s="33" t="str">
        <f>IF(GLOBAL[[#This Row],[b4]]="","",GLOBAL[[#This Row],[b4]]-GLOBAL[[#This Row],[a4]])</f>
        <v/>
      </c>
      <c r="V953" s="32">
        <f ca="1">SUM(INDIRECT(GLOBAL_VAR[TABLENAME]&amp;"[@a"&amp;$1:$1-1&amp;"]"),INDIRECT(GLOBAL_VAR[TABLENAME]&amp;"[@c"&amp;$1:$1-1&amp;"]"))</f>
        <v>1</v>
      </c>
      <c r="W953" s="31"/>
      <c r="X953" s="31" t="str">
        <f>IF(GLOBAL[[#This Row],[b5]]="","",GLOBAL[[#This Row],[b5]]-GLOBAL[[#This Row],[a5]])</f>
        <v/>
      </c>
      <c r="Y953" s="32">
        <f ca="1">SUM(INDIRECT(GLOBAL_VAR[TABLENAME]&amp;"[@a"&amp;$1:$1-1&amp;"]"),INDIRECT(GLOBAL_VAR[TABLENAME]&amp;"[@c"&amp;$1:$1-1&amp;"]"))</f>
        <v>1</v>
      </c>
      <c r="AA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953" s="31" t="str">
        <f>_xlfn.IFNA(MATCH(GLOBAL[[#This Row],[POINTER]],Table6[NB BM_C_QTY+F],0),"")</f>
        <v/>
      </c>
      <c r="AC953" t="str">
        <f>_xlfn.IFNA(MATCH(GLOBAL[[#This Row],[POINTER]],Table5[CONCAT],0),"")</f>
        <v/>
      </c>
    </row>
    <row r="954" spans="1:29">
      <c r="A954" s="31" t="str">
        <f ca="1">IF(GLOBAL[[#This Row],[TT]]&lt;1,"",ROW()-2)</f>
        <v/>
      </c>
      <c r="B954" s="33" t="s">
        <v>655</v>
      </c>
      <c r="C954" s="31">
        <v>0</v>
      </c>
      <c r="D954" s="31" t="s">
        <v>109</v>
      </c>
      <c r="E954" s="31">
        <f ca="1">IF(GLOBAL[[#This Row],[b12]]="",GLOBAL[[#This Row],[a6]],GLOBAL[[#This Row],[b12]])</f>
        <v>0</v>
      </c>
      <c r="F954" s="32">
        <f>GLOBAL[[#This Row],[AWAL]]</f>
        <v>0</v>
      </c>
      <c r="G954" s="31"/>
      <c r="H954" s="31"/>
      <c r="I954" s="31" t="str">
        <f>IF(GLOBAL[[#This Row],[/MASUK]]="","",SUMIF(Table6[NB BM_C_QTY+F],GLOBAL[POINTER],Table6[C]))</f>
        <v/>
      </c>
      <c r="J954" s="102">
        <f>IF(GLOBAL[[#This Row],[//KELUAR]]="",0,-1*SUMIF(Table5[CONCAT],GLOBAL[POINTER],Table5[3]))</f>
        <v>0</v>
      </c>
      <c r="K954" s="31" t="str">
        <f>IF(GLOBAL[[#This Row],[b1]]="","",GLOBAL[[#This Row],[b1]]-GLOBAL[[#This Row],[a1]]-GLOBAL[[#This Row],[bkeluar1]])</f>
        <v/>
      </c>
      <c r="L954" s="31">
        <f>SUM(GLOBAL[[#This Row],[bmasuk1]:[c1]])</f>
        <v>0</v>
      </c>
      <c r="M954" s="32">
        <f>SUM(F954,L954)</f>
        <v>0</v>
      </c>
      <c r="N954" s="31"/>
      <c r="O954" s="31"/>
      <c r="P954" s="32">
        <f ca="1">SUM(INDIRECT(GLOBAL_VAR[TABLENAME]&amp;"[@a"&amp;$1:$1-1&amp;"]"),INDIRECT(GLOBAL_VAR[TABLENAME]&amp;"[@c"&amp;$1:$1-1&amp;"]"))</f>
        <v>0</v>
      </c>
      <c r="Q954" s="33"/>
      <c r="R954" s="33" t="str">
        <f>IF(GLOBAL[[#This Row],[b3]]="","",GLOBAL[[#This Row],[b3]]-GLOBAL[[#This Row],[a3]])</f>
        <v/>
      </c>
      <c r="S954" s="32">
        <f ca="1">SUM(INDIRECT(GLOBAL_VAR[TABLENAME]&amp;"[@a"&amp;$1:$1-1&amp;"]"),INDIRECT(GLOBAL_VAR[TABLENAME]&amp;"[@c"&amp;$1:$1-1&amp;"]"))</f>
        <v>0</v>
      </c>
      <c r="T954" s="33"/>
      <c r="U954" s="33" t="str">
        <f>IF(GLOBAL[[#This Row],[b4]]="","",GLOBAL[[#This Row],[b4]]-GLOBAL[[#This Row],[a4]])</f>
        <v/>
      </c>
      <c r="V954" s="32">
        <f ca="1">SUM(INDIRECT(GLOBAL_VAR[TABLENAME]&amp;"[@a"&amp;$1:$1-1&amp;"]"),INDIRECT(GLOBAL_VAR[TABLENAME]&amp;"[@c"&amp;$1:$1-1&amp;"]"))</f>
        <v>0</v>
      </c>
      <c r="W954" s="31"/>
      <c r="X954" s="31" t="str">
        <f>IF(GLOBAL[[#This Row],[b5]]="","",GLOBAL[[#This Row],[b5]]-GLOBAL[[#This Row],[a5]])</f>
        <v/>
      </c>
      <c r="Y954" s="32">
        <f ca="1">SUM(INDIRECT(GLOBAL_VAR[TABLENAME]&amp;"[@a"&amp;$1:$1-1&amp;"]"),INDIRECT(GLOBAL_VAR[TABLENAME]&amp;"[@c"&amp;$1:$1-1&amp;"]"))</f>
        <v>0</v>
      </c>
      <c r="AA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954" s="31" t="str">
        <f>_xlfn.IFNA(MATCH(GLOBAL[[#This Row],[POINTER]],Table6[NB BM_C_QTY+F],0),"")</f>
        <v/>
      </c>
      <c r="AC954" t="str">
        <f>_xlfn.IFNA(MATCH(GLOBAL[[#This Row],[POINTER]],Table5[CONCAT],0),"")</f>
        <v/>
      </c>
    </row>
    <row r="955" spans="1:29">
      <c r="A955" s="31">
        <f ca="1">IF(GLOBAL[[#This Row],[TT]]&lt;1,"",ROW()-2)</f>
        <v>953</v>
      </c>
      <c r="B955" s="33" t="s">
        <v>656</v>
      </c>
      <c r="C955" s="31">
        <v>69</v>
      </c>
      <c r="D955" s="31" t="s">
        <v>109</v>
      </c>
      <c r="E955" s="31">
        <f ca="1">IF(GLOBAL[[#This Row],[b12]]="",GLOBAL[[#This Row],[a6]],GLOBAL[[#This Row],[b12]])</f>
        <v>69</v>
      </c>
      <c r="F955" s="32">
        <f>GLOBAL[[#This Row],[AWAL]]</f>
        <v>69</v>
      </c>
      <c r="G955" s="31"/>
      <c r="H955" s="31"/>
      <c r="I955" s="31" t="str">
        <f>IF(GLOBAL[[#This Row],[/MASUK]]="","",SUMIF(Table6[NB BM_C_QTY+F],GLOBAL[POINTER],Table6[C]))</f>
        <v/>
      </c>
      <c r="J955" s="102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>SUM(F955,L955)</f>
        <v>69</v>
      </c>
      <c r="N955" s="31"/>
      <c r="O955" s="31"/>
      <c r="P955" s="32">
        <f ca="1">SUM(INDIRECT(GLOBAL_VAR[TABLENAME]&amp;"[@a"&amp;$1:$1-1&amp;"]"),INDIRECT(GLOBAL_VAR[TABLENAME]&amp;"[@c"&amp;$1:$1-1&amp;"]"))</f>
        <v>69</v>
      </c>
      <c r="Q955" s="33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69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69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69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29">
      <c r="A956" s="31">
        <f ca="1">IF(GLOBAL[[#This Row],[TT]]&lt;1,"",ROW()-2)</f>
        <v>954</v>
      </c>
      <c r="B956" s="33" t="s">
        <v>657</v>
      </c>
      <c r="C956" s="31">
        <v>2</v>
      </c>
      <c r="D956" s="31">
        <v>1000</v>
      </c>
      <c r="E956" s="31">
        <f ca="1">IF(GLOBAL[[#This Row],[b12]]="",GLOBAL[[#This Row],[a6]],GLOBAL[[#This Row],[b12]])</f>
        <v>2</v>
      </c>
      <c r="F956" s="32">
        <f>GLOBAL[[#This Row],[AWAL]]</f>
        <v>2</v>
      </c>
      <c r="G956" s="31"/>
      <c r="H956" s="31"/>
      <c r="I956" s="31" t="str">
        <f>IF(GLOBAL[[#This Row],[/MASUK]]="","",SUMIF(Table6[NB BM_C_QTY+F],GLOBAL[POINTER],Table6[C]))</f>
        <v/>
      </c>
      <c r="J956" s="102">
        <f>IF(GLOBAL[[#This Row],[//KELUAR]]="",0,-1*SUMIF(Table5[CONCAT],GLOBAL[POINTER],Table5[3]))</f>
        <v>0</v>
      </c>
      <c r="K956" s="31" t="str">
        <f>IF(GLOBAL[[#This Row],[b1]]="","",GLOBAL[[#This Row],[b1]]-GLOBAL[[#This Row],[a1]]-GLOBAL[[#This Row],[bkeluar1]])</f>
        <v/>
      </c>
      <c r="L956" s="31">
        <f>SUM(GLOBAL[[#This Row],[bmasuk1]:[c1]])</f>
        <v>0</v>
      </c>
      <c r="M956" s="32">
        <f>SUM(F956,L956)</f>
        <v>2</v>
      </c>
      <c r="N956" s="31"/>
      <c r="O956" s="31"/>
      <c r="P956" s="32">
        <f ca="1">SUM(INDIRECT(GLOBAL_VAR[TABLENAME]&amp;"[@a"&amp;$1:$1-1&amp;"]"),INDIRECT(GLOBAL_VAR[TABLENAME]&amp;"[@c"&amp;$1:$1-1&amp;"]"))</f>
        <v>2</v>
      </c>
      <c r="Q956" s="33"/>
      <c r="R956" s="33" t="str">
        <f>IF(GLOBAL[[#This Row],[b3]]="","",GLOBAL[[#This Row],[b3]]-GLOBAL[[#This Row],[a3]])</f>
        <v/>
      </c>
      <c r="S956" s="32">
        <f ca="1">SUM(INDIRECT(GLOBAL_VAR[TABLENAME]&amp;"[@a"&amp;$1:$1-1&amp;"]"),INDIRECT(GLOBAL_VAR[TABLENAME]&amp;"[@c"&amp;$1:$1-1&amp;"]"))</f>
        <v>2</v>
      </c>
      <c r="T956" s="33"/>
      <c r="U956" s="33" t="str">
        <f>IF(GLOBAL[[#This Row],[b4]]="","",GLOBAL[[#This Row],[b4]]-GLOBAL[[#This Row],[a4]])</f>
        <v/>
      </c>
      <c r="V956" s="32">
        <f ca="1">SUM(INDIRECT(GLOBAL_VAR[TABLENAME]&amp;"[@a"&amp;$1:$1-1&amp;"]"),INDIRECT(GLOBAL_VAR[TABLENAME]&amp;"[@c"&amp;$1:$1-1&amp;"]"))</f>
        <v>2</v>
      </c>
      <c r="W956" s="31"/>
      <c r="X956" s="31" t="str">
        <f>IF(GLOBAL[[#This Row],[b5]]="","",GLOBAL[[#This Row],[b5]]-GLOBAL[[#This Row],[a5]])</f>
        <v/>
      </c>
      <c r="Y956" s="32">
        <f ca="1">SUM(INDIRECT(GLOBAL_VAR[TABLENAME]&amp;"[@a"&amp;$1:$1-1&amp;"]"),INDIRECT(GLOBAL_VAR[TABLENAME]&amp;"[@c"&amp;$1:$1-1&amp;"]"))</f>
        <v>2</v>
      </c>
      <c r="AA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956" s="31" t="str">
        <f>_xlfn.IFNA(MATCH(GLOBAL[[#This Row],[POINTER]],Table6[NB BM_C_QTY+F],0),"")</f>
        <v/>
      </c>
      <c r="AC956" t="str">
        <f>_xlfn.IFNA(MATCH(GLOBAL[[#This Row],[POINTER]],Table5[CONCAT],0),"")</f>
        <v/>
      </c>
    </row>
    <row r="957" spans="1:29">
      <c r="A957" s="31">
        <f ca="1">IF(GLOBAL[[#This Row],[TT]]&lt;1,"",ROW()-2)</f>
        <v>955</v>
      </c>
      <c r="B957" s="33" t="s">
        <v>4301</v>
      </c>
      <c r="C957" s="31">
        <v>22</v>
      </c>
      <c r="D957" s="31">
        <v>1000</v>
      </c>
      <c r="E957" s="31">
        <f ca="1">IF(GLOBAL[[#This Row],[b12]]="",GLOBAL[[#This Row],[a6]],GLOBAL[[#This Row],[b12]])</f>
        <v>22</v>
      </c>
      <c r="F957" s="32">
        <f>GLOBAL[[#This Row],[AWAL]]</f>
        <v>22</v>
      </c>
      <c r="G957" s="31"/>
      <c r="H957" s="31"/>
      <c r="I957" s="31" t="str">
        <f>IF(GLOBAL[[#This Row],[/MASUK]]="","",SUMIF(Table6[NB BM_C_QTY+F],GLOBAL[POINTER],Table6[C]))</f>
        <v/>
      </c>
      <c r="J957" s="102">
        <f>IF(GLOBAL[[#This Row],[//KELUAR]]="",0,-1*SUMIF(Table5[CONCAT],GLOBAL[POINTER],Table5[3]))</f>
        <v>0</v>
      </c>
      <c r="K957" s="31" t="str">
        <f>IF(GLOBAL[[#This Row],[b1]]="","",GLOBAL[[#This Row],[b1]]-GLOBAL[[#This Row],[a1]]-GLOBAL[[#This Row],[bkeluar1]])</f>
        <v/>
      </c>
      <c r="L957" s="31">
        <f>SUM(GLOBAL[[#This Row],[bmasuk1]:[c1]])</f>
        <v>0</v>
      </c>
      <c r="M957" s="32">
        <f>SUM(F957,L957)</f>
        <v>22</v>
      </c>
      <c r="N957" s="31"/>
      <c r="O957" s="31"/>
      <c r="P957" s="32">
        <f ca="1">SUM(INDIRECT(GLOBAL_VAR[TABLENAME]&amp;"[@a"&amp;$1:$1-1&amp;"]"),INDIRECT(GLOBAL_VAR[TABLENAME]&amp;"[@c"&amp;$1:$1-1&amp;"]"))</f>
        <v>22</v>
      </c>
      <c r="Q957" s="33"/>
      <c r="R957" s="33" t="str">
        <f>IF(GLOBAL[[#This Row],[b3]]="","",GLOBAL[[#This Row],[b3]]-GLOBAL[[#This Row],[a3]])</f>
        <v/>
      </c>
      <c r="S957" s="32">
        <f ca="1">SUM(INDIRECT(GLOBAL_VAR[TABLENAME]&amp;"[@a"&amp;$1:$1-1&amp;"]"),INDIRECT(GLOBAL_VAR[TABLENAME]&amp;"[@c"&amp;$1:$1-1&amp;"]"))</f>
        <v>22</v>
      </c>
      <c r="T957" s="33"/>
      <c r="U957" s="33" t="str">
        <f>IF(GLOBAL[[#This Row],[b4]]="","",GLOBAL[[#This Row],[b4]]-GLOBAL[[#This Row],[a4]])</f>
        <v/>
      </c>
      <c r="V957" s="32">
        <f ca="1">SUM(INDIRECT(GLOBAL_VAR[TABLENAME]&amp;"[@a"&amp;$1:$1-1&amp;"]"),INDIRECT(GLOBAL_VAR[TABLENAME]&amp;"[@c"&amp;$1:$1-1&amp;"]"))</f>
        <v>22</v>
      </c>
      <c r="W957" s="31"/>
      <c r="X957" s="31" t="str">
        <f>IF(GLOBAL[[#This Row],[b5]]="","",GLOBAL[[#This Row],[b5]]-GLOBAL[[#This Row],[a5]])</f>
        <v/>
      </c>
      <c r="Y957" s="32">
        <f ca="1">SUM(INDIRECT(GLOBAL_VAR[TABLENAME]&amp;"[@a"&amp;$1:$1-1&amp;"]"),INDIRECT(GLOBAL_VAR[TABLENAME]&amp;"[@c"&amp;$1:$1-1&amp;"]"))</f>
        <v>22</v>
      </c>
      <c r="AA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carddxk9hj136121000untana</v>
      </c>
      <c r="AB957" s="31" t="str">
        <f>_xlfn.IFNA(MATCH(GLOBAL[[#This Row],[POINTER]],Table6[NB BM_C_QTY+F],0),"")</f>
        <v/>
      </c>
      <c r="AC957" t="str">
        <f>_xlfn.IFNA(MATCH(GLOBAL[[#This Row],[POINTER]],Table5[CONCAT],0),"")</f>
        <v/>
      </c>
    </row>
    <row r="958" spans="1:29">
      <c r="A958" s="31">
        <f ca="1">IF(GLOBAL[[#This Row],[TT]]&lt;1,"",ROW()-2)</f>
        <v>956</v>
      </c>
      <c r="B958" s="33" t="s">
        <v>4302</v>
      </c>
      <c r="C958" s="31">
        <v>30</v>
      </c>
      <c r="D958" s="31">
        <v>1000</v>
      </c>
      <c r="E958" s="31">
        <f ca="1">IF(GLOBAL[[#This Row],[b12]]="",GLOBAL[[#This Row],[a6]],GLOBAL[[#This Row],[b12]])</f>
        <v>30</v>
      </c>
      <c r="F958" s="32">
        <f>GLOBAL[[#This Row],[AWAL]]</f>
        <v>30</v>
      </c>
      <c r="G958" s="31"/>
      <c r="H958" s="31"/>
      <c r="I958" s="31" t="str">
        <f>IF(GLOBAL[[#This Row],[/MASUK]]="","",SUMIF(Table6[NB BM_C_QTY+F],GLOBAL[POINTER],Table6[C]))</f>
        <v/>
      </c>
      <c r="J958" s="102">
        <f>IF(GLOBAL[[#This Row],[//KELUAR]]="",0,-1*SUMIF(Table5[CONCAT],GLOBAL[POINTER],Table5[3]))</f>
        <v>0</v>
      </c>
      <c r="K958" s="31" t="str">
        <f>IF(GLOBAL[[#This Row],[b1]]="","",GLOBAL[[#This Row],[b1]]-GLOBAL[[#This Row],[a1]]-GLOBAL[[#This Row],[bkeluar1]])</f>
        <v/>
      </c>
      <c r="L958" s="31">
        <f>SUM(GLOBAL[[#This Row],[bmasuk1]:[c1]])</f>
        <v>0</v>
      </c>
      <c r="M958" s="32">
        <f>SUM(F958,L958)</f>
        <v>30</v>
      </c>
      <c r="N958" s="31"/>
      <c r="O958" s="31"/>
      <c r="P958" s="32">
        <f ca="1">SUM(INDIRECT(GLOBAL_VAR[TABLENAME]&amp;"[@a"&amp;$1:$1-1&amp;"]"),INDIRECT(GLOBAL_VAR[TABLENAME]&amp;"[@c"&amp;$1:$1-1&amp;"]"))</f>
        <v>30</v>
      </c>
      <c r="Q958" s="33"/>
      <c r="R958" s="33" t="str">
        <f>IF(GLOBAL[[#This Row],[b3]]="","",GLOBAL[[#This Row],[b3]]-GLOBAL[[#This Row],[a3]])</f>
        <v/>
      </c>
      <c r="S958" s="32">
        <f ca="1">SUM(INDIRECT(GLOBAL_VAR[TABLENAME]&amp;"[@a"&amp;$1:$1-1&amp;"]"),INDIRECT(GLOBAL_VAR[TABLENAME]&amp;"[@c"&amp;$1:$1-1&amp;"]"))</f>
        <v>30</v>
      </c>
      <c r="T958" s="33"/>
      <c r="U958" s="33" t="str">
        <f>IF(GLOBAL[[#This Row],[b4]]="","",GLOBAL[[#This Row],[b4]]-GLOBAL[[#This Row],[a4]])</f>
        <v/>
      </c>
      <c r="V958" s="32">
        <f ca="1">SUM(INDIRECT(GLOBAL_VAR[TABLENAME]&amp;"[@a"&amp;$1:$1-1&amp;"]"),INDIRECT(GLOBAL_VAR[TABLENAME]&amp;"[@c"&amp;$1:$1-1&amp;"]"))</f>
        <v>30</v>
      </c>
      <c r="W958" s="31"/>
      <c r="X958" s="31" t="str">
        <f>IF(GLOBAL[[#This Row],[b5]]="","",GLOBAL[[#This Row],[b5]]-GLOBAL[[#This Row],[a5]])</f>
        <v/>
      </c>
      <c r="Y958" s="32">
        <f ca="1">SUM(INDIRECT(GLOBAL_VAR[TABLENAME]&amp;"[@a"&amp;$1:$1-1&amp;"]"),INDIRECT(GLOBAL_VAR[TABLENAME]&amp;"[@c"&amp;$1:$1-1&amp;"]"))</f>
        <v>30</v>
      </c>
      <c r="AA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carddxm14b166121000untana</v>
      </c>
      <c r="AB958" s="31" t="str">
        <f>_xlfn.IFNA(MATCH(GLOBAL[[#This Row],[POINTER]],Table6[NB BM_C_QTY+F],0),"")</f>
        <v/>
      </c>
      <c r="AC958" t="str">
        <f>_xlfn.IFNA(MATCH(GLOBAL[[#This Row],[POINTER]],Table5[CONCAT],0),"")</f>
        <v/>
      </c>
    </row>
    <row r="959" spans="1:29">
      <c r="A959" s="31">
        <f ca="1">IF(GLOBAL[[#This Row],[TT]]&lt;1,"",ROW()-2)</f>
        <v>957</v>
      </c>
      <c r="B959" s="33" t="s">
        <v>3439</v>
      </c>
      <c r="C959" s="31">
        <v>5</v>
      </c>
      <c r="D959" s="31">
        <v>1000</v>
      </c>
      <c r="E959" s="31">
        <f ca="1">IF(GLOBAL[[#This Row],[b12]]="",GLOBAL[[#This Row],[a6]],GLOBAL[[#This Row],[b12]])</f>
        <v>5</v>
      </c>
      <c r="F959" s="32">
        <f>GLOBAL[[#This Row],[AWAL]]</f>
        <v>5</v>
      </c>
      <c r="G959" s="31"/>
      <c r="H959" s="31"/>
      <c r="I959" s="31" t="str">
        <f>IF(GLOBAL[[#This Row],[/MASUK]]="","",SUMIF(Table6[NB BM_C_QTY+F],GLOBAL[POINTER],Table6[C]))</f>
        <v/>
      </c>
      <c r="J959" s="102">
        <f>IF(GLOBAL[[#This Row],[//KELUAR]]="",0,-1*SUMIF(Table5[CONCAT],GLOBAL[POINTER],Table5[3]))</f>
        <v>0</v>
      </c>
      <c r="K959" s="31" t="str">
        <f>IF(GLOBAL[[#This Row],[b1]]="","",GLOBAL[[#This Row],[b1]]-GLOBAL[[#This Row],[a1]]-GLOBAL[[#This Row],[bkeluar1]])</f>
        <v/>
      </c>
      <c r="L959" s="31">
        <f>SUM(GLOBAL[[#This Row],[bmasuk1]:[c1]])</f>
        <v>0</v>
      </c>
      <c r="M959" s="32">
        <f>SUM(F959,L959)</f>
        <v>5</v>
      </c>
      <c r="N959" s="31"/>
      <c r="O959" s="31"/>
      <c r="P959" s="32">
        <f ca="1">SUM(INDIRECT(GLOBAL_VAR[TABLENAME]&amp;"[@a"&amp;$1:$1-1&amp;"]"),INDIRECT(GLOBAL_VAR[TABLENAME]&amp;"[@c"&amp;$1:$1-1&amp;"]"))</f>
        <v>5</v>
      </c>
      <c r="Q959" s="33"/>
      <c r="R959" s="33" t="str">
        <f>IF(GLOBAL[[#This Row],[b3]]="","",GLOBAL[[#This Row],[b3]]-GLOBAL[[#This Row],[a3]])</f>
        <v/>
      </c>
      <c r="S959" s="32">
        <f ca="1">SUM(INDIRECT(GLOBAL_VAR[TABLENAME]&amp;"[@a"&amp;$1:$1-1&amp;"]"),INDIRECT(GLOBAL_VAR[TABLENAME]&amp;"[@c"&amp;$1:$1-1&amp;"]"))</f>
        <v>5</v>
      </c>
      <c r="T959" s="33"/>
      <c r="U959" s="33" t="str">
        <f>IF(GLOBAL[[#This Row],[b4]]="","",GLOBAL[[#This Row],[b4]]-GLOBAL[[#This Row],[a4]])</f>
        <v/>
      </c>
      <c r="V959" s="32">
        <f ca="1">SUM(INDIRECT(GLOBAL_VAR[TABLENAME]&amp;"[@a"&amp;$1:$1-1&amp;"]"),INDIRECT(GLOBAL_VAR[TABLENAME]&amp;"[@c"&amp;$1:$1-1&amp;"]"))</f>
        <v>5</v>
      </c>
      <c r="W959" s="31"/>
      <c r="X959" s="31" t="str">
        <f>IF(GLOBAL[[#This Row],[b5]]="","",GLOBAL[[#This Row],[b5]]-GLOBAL[[#This Row],[a5]])</f>
        <v/>
      </c>
      <c r="Y959" s="32">
        <f ca="1">SUM(INDIRECT(GLOBAL_VAR[TABLENAME]&amp;"[@a"&amp;$1:$1-1&amp;"]"),INDIRECT(GLOBAL_VAR[TABLENAME]&amp;"[@c"&amp;$1:$1-1&amp;"]"))</f>
        <v>5</v>
      </c>
      <c r="AA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carddxp6121000untana</v>
      </c>
      <c r="AB959" s="31" t="str">
        <f>_xlfn.IFNA(MATCH(GLOBAL[[#This Row],[POINTER]],Table6[NB BM_C_QTY+F],0),"")</f>
        <v/>
      </c>
      <c r="AC959" t="str">
        <f>_xlfn.IFNA(MATCH(GLOBAL[[#This Row],[POINTER]],Table5[CONCAT],0),"")</f>
        <v/>
      </c>
    </row>
    <row r="960" spans="1:29">
      <c r="A960" s="31" t="str">
        <f ca="1">IF(GLOBAL[[#This Row],[TT]]&lt;1,"",ROW()-2)</f>
        <v/>
      </c>
      <c r="B960" s="33" t="s">
        <v>658</v>
      </c>
      <c r="C960" s="31">
        <v>0</v>
      </c>
      <c r="D960" s="31" t="s">
        <v>355</v>
      </c>
      <c r="E960" s="31">
        <f ca="1">IF(GLOBAL[[#This Row],[b12]]="",GLOBAL[[#This Row],[a6]],GLOBAL[[#This Row],[b12]])</f>
        <v>0</v>
      </c>
      <c r="F960" s="32">
        <f>GLOBAL[[#This Row],[AWAL]]</f>
        <v>0</v>
      </c>
      <c r="G960" s="31"/>
      <c r="H960" s="31"/>
      <c r="I960" s="31" t="str">
        <f>IF(GLOBAL[[#This Row],[/MASUK]]="","",SUMIF(Table6[NB BM_C_QTY+F],GLOBAL[POINTER],Table6[C]))</f>
        <v/>
      </c>
      <c r="J960" s="102">
        <f>IF(GLOBAL[[#This Row],[//KELUAR]]="",0,-1*SUMIF(Table5[CONCAT],GLOBAL[POINTER],Table5[3]))</f>
        <v>0</v>
      </c>
      <c r="K960" s="31" t="str">
        <f>IF(GLOBAL[[#This Row],[b1]]="","",GLOBAL[[#This Row],[b1]]-GLOBAL[[#This Row],[a1]]-GLOBAL[[#This Row],[bkeluar1]])</f>
        <v/>
      </c>
      <c r="L960" s="31">
        <f>SUM(GLOBAL[[#This Row],[bmasuk1]:[c1]])</f>
        <v>0</v>
      </c>
      <c r="M960" s="32">
        <f>SUM(F960,L960)</f>
        <v>0</v>
      </c>
      <c r="N960" s="31"/>
      <c r="O960" s="31"/>
      <c r="P960" s="32">
        <f ca="1">SUM(INDIRECT(GLOBAL_VAR[TABLENAME]&amp;"[@a"&amp;$1:$1-1&amp;"]"),INDIRECT(GLOBAL_VAR[TABLENAME]&amp;"[@c"&amp;$1:$1-1&amp;"]"))</f>
        <v>0</v>
      </c>
      <c r="Q960" s="33"/>
      <c r="R960" s="33" t="str">
        <f>IF(GLOBAL[[#This Row],[b3]]="","",GLOBAL[[#This Row],[b3]]-GLOBAL[[#This Row],[a3]])</f>
        <v/>
      </c>
      <c r="S960" s="32">
        <f ca="1">SUM(INDIRECT(GLOBAL_VAR[TABLENAME]&amp;"[@a"&amp;$1:$1-1&amp;"]"),INDIRECT(GLOBAL_VAR[TABLENAME]&amp;"[@c"&amp;$1:$1-1&amp;"]"))</f>
        <v>0</v>
      </c>
      <c r="T960" s="33"/>
      <c r="U960" s="33" t="str">
        <f>IF(GLOBAL[[#This Row],[b4]]="","",GLOBAL[[#This Row],[b4]]-GLOBAL[[#This Row],[a4]])</f>
        <v/>
      </c>
      <c r="V960" s="32">
        <f ca="1">SUM(INDIRECT(GLOBAL_VAR[TABLENAME]&amp;"[@a"&amp;$1:$1-1&amp;"]"),INDIRECT(GLOBAL_VAR[TABLENAME]&amp;"[@c"&amp;$1:$1-1&amp;"]"))</f>
        <v>0</v>
      </c>
      <c r="W960" s="31"/>
      <c r="X960" s="31" t="str">
        <f>IF(GLOBAL[[#This Row],[b5]]="","",GLOBAL[[#This Row],[b5]]-GLOBAL[[#This Row],[a5]])</f>
        <v/>
      </c>
      <c r="Y960" s="32">
        <f ca="1">SUM(INDIRECT(GLOBAL_VAR[TABLENAME]&amp;"[@a"&amp;$1:$1-1&amp;"]"),INDIRECT(GLOBAL_VAR[TABLENAME]&amp;"[@c"&amp;$1:$1-1&amp;"]"))</f>
        <v>0</v>
      </c>
      <c r="AA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960" s="31" t="str">
        <f>_xlfn.IFNA(MATCH(GLOBAL[[#This Row],[POINTER]],Table6[NB BM_C_QTY+F],0),"")</f>
        <v/>
      </c>
      <c r="AC960" t="str">
        <f>_xlfn.IFNA(MATCH(GLOBAL[[#This Row],[POINTER]],Table5[CONCAT],0),"")</f>
        <v/>
      </c>
    </row>
    <row r="961" spans="1:31">
      <c r="A961" s="31">
        <f ca="1">IF(GLOBAL[[#This Row],[TT]]&lt;1,"",ROW()-2)</f>
        <v>959</v>
      </c>
      <c r="B961" s="33" t="s">
        <v>3961</v>
      </c>
      <c r="C961" s="31">
        <v>2</v>
      </c>
      <c r="D961" s="31" t="s">
        <v>3962</v>
      </c>
      <c r="E961" s="31">
        <f ca="1">IF(GLOBAL[[#This Row],[b12]]="",GLOBAL[[#This Row],[a6]],GLOBAL[[#This Row],[b12]])</f>
        <v>2</v>
      </c>
      <c r="F961" s="32">
        <f>GLOBAL[[#This Row],[AWAL]]</f>
        <v>2</v>
      </c>
      <c r="G961" s="31"/>
      <c r="H961" s="31"/>
      <c r="I961" s="31" t="str">
        <f>IF(GLOBAL[[#This Row],[/MASUK]]="","",SUMIF(Table6[NB BM_C_QTY+F],GLOBAL[POINTER],Table6[C]))</f>
        <v/>
      </c>
      <c r="J961" s="102">
        <f>IF(GLOBAL[[#This Row],[//KELUAR]]="",0,-1*SUMIF(Table5[CONCAT],GLOBAL[POINTER],Table5[3]))</f>
        <v>0</v>
      </c>
      <c r="K961" s="31" t="str">
        <f>IF(GLOBAL[[#This Row],[b1]]="","",GLOBAL[[#This Row],[b1]]-GLOBAL[[#This Row],[a1]]-GLOBAL[[#This Row],[bkeluar1]])</f>
        <v/>
      </c>
      <c r="L961" s="31">
        <f>SUM(GLOBAL[[#This Row],[bmasuk1]:[c1]])</f>
        <v>0</v>
      </c>
      <c r="M961" s="32">
        <f>SUM(F961,L961)</f>
        <v>2</v>
      </c>
      <c r="N961" s="31"/>
      <c r="O961" s="31"/>
      <c r="P961" s="32">
        <f ca="1">SUM(INDIRECT(GLOBAL_VAR[TABLENAME]&amp;"[@a"&amp;$1:$1-1&amp;"]"),INDIRECT(GLOBAL_VAR[TABLENAME]&amp;"[@c"&amp;$1:$1-1&amp;"]"))</f>
        <v>2</v>
      </c>
      <c r="Q961" s="33"/>
      <c r="R961" s="33" t="str">
        <f>IF(GLOBAL[[#This Row],[b3]]="","",GLOBAL[[#This Row],[b3]]-GLOBAL[[#This Row],[a3]])</f>
        <v/>
      </c>
      <c r="S961" s="32">
        <f ca="1">SUM(INDIRECT(GLOBAL_VAR[TABLENAME]&amp;"[@a"&amp;$1:$1-1&amp;"]"),INDIRECT(GLOBAL_VAR[TABLENAME]&amp;"[@c"&amp;$1:$1-1&amp;"]"))</f>
        <v>2</v>
      </c>
      <c r="T961" s="33"/>
      <c r="U961" s="33" t="str">
        <f>IF(GLOBAL[[#This Row],[b4]]="","",GLOBAL[[#This Row],[b4]]-GLOBAL[[#This Row],[a4]])</f>
        <v/>
      </c>
      <c r="V961" s="32">
        <f ca="1">SUM(INDIRECT(GLOBAL_VAR[TABLENAME]&amp;"[@a"&amp;$1:$1-1&amp;"]"),INDIRECT(GLOBAL_VAR[TABLENAME]&amp;"[@c"&amp;$1:$1-1&amp;"]"))</f>
        <v>2</v>
      </c>
      <c r="W961" s="31"/>
      <c r="X961" s="31" t="str">
        <f>IF(GLOBAL[[#This Row],[b5]]="","",GLOBAL[[#This Row],[b5]]-GLOBAL[[#This Row],[a5]])</f>
        <v/>
      </c>
      <c r="Y961" s="32">
        <f ca="1">SUM(INDIRECT(GLOBAL_VAR[TABLENAME]&amp;"[@a"&amp;$1:$1-1&amp;"]"),INDIRECT(GLOBAL_VAR[TABLENAME]&amp;"[@c"&amp;$1:$1-1&amp;"]"))</f>
        <v>2</v>
      </c>
      <c r="AA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961" s="31" t="str">
        <f>_xlfn.IFNA(MATCH(GLOBAL[[#This Row],[POINTER]],Table6[NB BM_C_QTY+F],0),"")</f>
        <v/>
      </c>
      <c r="AC961" t="str">
        <f>_xlfn.IFNA(MATCH(GLOBAL[[#This Row],[POINTER]],Table5[CONCAT],0),"")</f>
        <v/>
      </c>
    </row>
    <row r="962" spans="1:31">
      <c r="A962" s="31">
        <f ca="1">IF(GLOBAL[[#This Row],[TT]]&lt;1,"",ROW()-2)</f>
        <v>960</v>
      </c>
      <c r="B962" s="33" t="s">
        <v>659</v>
      </c>
      <c r="C962" s="31">
        <v>4</v>
      </c>
      <c r="D962" s="31">
        <v>4</v>
      </c>
      <c r="E962" s="31">
        <f ca="1">IF(GLOBAL[[#This Row],[b12]]="",GLOBAL[[#This Row],[a6]],GLOBAL[[#This Row],[b12]])</f>
        <v>4</v>
      </c>
      <c r="F962" s="32">
        <f>GLOBAL[[#This Row],[AWAL]]</f>
        <v>4</v>
      </c>
      <c r="G962" s="31"/>
      <c r="H962" s="31"/>
      <c r="I962" s="31" t="str">
        <f>IF(GLOBAL[[#This Row],[/MASUK]]="","",SUMIF(Table6[NB BM_C_QTY+F],GLOBAL[POINTER],Table6[C]))</f>
        <v/>
      </c>
      <c r="J962" s="102">
        <f>IF(GLOBAL[[#This Row],[//KELUAR]]="",0,-1*SUMIF(Table5[CONCAT],GLOBAL[POINTER],Table5[3]))</f>
        <v>0</v>
      </c>
      <c r="K962" s="31" t="str">
        <f>IF(GLOBAL[[#This Row],[b1]]="","",GLOBAL[[#This Row],[b1]]-GLOBAL[[#This Row],[a1]]-GLOBAL[[#This Row],[bkeluar1]])</f>
        <v/>
      </c>
      <c r="L962" s="31">
        <f>SUM(GLOBAL[[#This Row],[bmasuk1]:[c1]])</f>
        <v>0</v>
      </c>
      <c r="M962" s="32">
        <f>SUM(F962,L962)</f>
        <v>4</v>
      </c>
      <c r="N962" s="31"/>
      <c r="O962" s="31"/>
      <c r="P962" s="32">
        <f ca="1">SUM(INDIRECT(GLOBAL_VAR[TABLENAME]&amp;"[@a"&amp;$1:$1-1&amp;"]"),INDIRECT(GLOBAL_VAR[TABLENAME]&amp;"[@c"&amp;$1:$1-1&amp;"]"))</f>
        <v>4</v>
      </c>
      <c r="Q962" s="33"/>
      <c r="R962" s="33" t="str">
        <f>IF(GLOBAL[[#This Row],[b3]]="","",GLOBAL[[#This Row],[b3]]-GLOBAL[[#This Row],[a3]])</f>
        <v/>
      </c>
      <c r="S962" s="32">
        <f ca="1">SUM(INDIRECT(GLOBAL_VAR[TABLENAME]&amp;"[@a"&amp;$1:$1-1&amp;"]"),INDIRECT(GLOBAL_VAR[TABLENAME]&amp;"[@c"&amp;$1:$1-1&amp;"]"))</f>
        <v>4</v>
      </c>
      <c r="T962" s="33"/>
      <c r="U962" s="33" t="str">
        <f>IF(GLOBAL[[#This Row],[b4]]="","",GLOBAL[[#This Row],[b4]]-GLOBAL[[#This Row],[a4]])</f>
        <v/>
      </c>
      <c r="V962" s="32">
        <f ca="1">SUM(INDIRECT(GLOBAL_VAR[TABLENAME]&amp;"[@a"&amp;$1:$1-1&amp;"]"),INDIRECT(GLOBAL_VAR[TABLENAME]&amp;"[@c"&amp;$1:$1-1&amp;"]"))</f>
        <v>4</v>
      </c>
      <c r="W962" s="31"/>
      <c r="X962" s="31" t="str">
        <f>IF(GLOBAL[[#This Row],[b5]]="","",GLOBAL[[#This Row],[b5]]-GLOBAL[[#This Row],[a5]])</f>
        <v/>
      </c>
      <c r="Y962" s="32">
        <f ca="1">SUM(INDIRECT(GLOBAL_VAR[TABLENAME]&amp;"[@a"&amp;$1:$1-1&amp;"]"),INDIRECT(GLOBAL_VAR[TABLENAME]&amp;"[@c"&amp;$1:$1-1&amp;"]"))</f>
        <v>4</v>
      </c>
      <c r="AA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962" s="31" t="str">
        <f>_xlfn.IFNA(MATCH(GLOBAL[[#This Row],[POINTER]],Table6[NB BM_C_QTY+F],0),"")</f>
        <v/>
      </c>
      <c r="AC962" t="str">
        <f>_xlfn.IFNA(MATCH(GLOBAL[[#This Row],[POINTER]],Table5[CONCAT],0),"")</f>
        <v/>
      </c>
    </row>
    <row r="963" spans="1:31">
      <c r="A963" s="31">
        <f ca="1">IF(GLOBAL[[#This Row],[TT]]&lt;1,"",ROW()-2)</f>
        <v>961</v>
      </c>
      <c r="B963" s="33" t="s">
        <v>660</v>
      </c>
      <c r="C963" s="31">
        <v>1</v>
      </c>
      <c r="D963" s="31">
        <v>4</v>
      </c>
      <c r="E963" s="31">
        <f ca="1">IF(GLOBAL[[#This Row],[b12]]="",GLOBAL[[#This Row],[a6]],GLOBAL[[#This Row],[b12]])</f>
        <v>1</v>
      </c>
      <c r="F963" s="32">
        <f>GLOBAL[[#This Row],[AWAL]]</f>
        <v>1</v>
      </c>
      <c r="G963" s="31"/>
      <c r="H963" s="31"/>
      <c r="I963" s="31" t="str">
        <f>IF(GLOBAL[[#This Row],[/MASUK]]="","",SUMIF(Table6[NB BM_C_QTY+F],GLOBAL[POINTER],Table6[C]))</f>
        <v/>
      </c>
      <c r="J963" s="102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>SUM(F963,L963)</f>
        <v>1</v>
      </c>
      <c r="N963" s="31"/>
      <c r="O963" s="31"/>
      <c r="P963" s="32">
        <f ca="1">SUM(INDIRECT(GLOBAL_VAR[TABLENAME]&amp;"[@a"&amp;$1:$1-1&amp;"]"),INDIRECT(GLOBAL_VAR[TABLENAME]&amp;"[@c"&amp;$1:$1-1&amp;"]"))</f>
        <v>1</v>
      </c>
      <c r="Q963" s="33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1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1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1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31">
      <c r="A964" s="31">
        <f ca="1">IF(GLOBAL[[#This Row],[TT]]&lt;1,"",ROW()-2)</f>
        <v>962</v>
      </c>
      <c r="B964" s="33" t="s">
        <v>5187</v>
      </c>
      <c r="C964" s="31">
        <v>4</v>
      </c>
      <c r="D964" s="31">
        <v>40</v>
      </c>
      <c r="E964" s="31">
        <f ca="1">IF(GLOBAL[[#This Row],[b12]]="",GLOBAL[[#This Row],[a6]],GLOBAL[[#This Row],[b12]])</f>
        <v>4</v>
      </c>
      <c r="F964" s="32">
        <f>GLOBAL[[#This Row],[AWAL]]</f>
        <v>4</v>
      </c>
      <c r="G964" s="31"/>
      <c r="H964" s="31"/>
      <c r="I964" s="31" t="str">
        <f>IF(GLOBAL[[#This Row],[/MASUK]]="","",SUMIF(Table6[NB BM_C_QTY+F],GLOBAL[POINTER],Table6[C]))</f>
        <v/>
      </c>
      <c r="J964" s="102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>SUM(F964,L964)</f>
        <v>4</v>
      </c>
      <c r="N964" s="31"/>
      <c r="O964" s="31"/>
      <c r="P964" s="32">
        <f ca="1">SUM(INDIRECT(GLOBAL_VAR[TABLENAME]&amp;"[@a"&amp;$1:$1-1&amp;"]"),INDIRECT(GLOBAL_VAR[TABLENAME]&amp;"[@c"&amp;$1:$1-1&amp;"]"))</f>
        <v>4</v>
      </c>
      <c r="Q964" s="33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4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4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4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31">
      <c r="A965" s="31">
        <f ca="1">IF(GLOBAL[[#This Row],[TT]]&lt;1,"",ROW()-2)</f>
        <v>963</v>
      </c>
      <c r="B965" s="33" t="s">
        <v>661</v>
      </c>
      <c r="C965" s="31">
        <v>4</v>
      </c>
      <c r="D965" s="31">
        <v>40</v>
      </c>
      <c r="E965" s="31">
        <f ca="1">IF(GLOBAL[[#This Row],[b12]]="",GLOBAL[[#This Row],[a6]],GLOBAL[[#This Row],[b12]])</f>
        <v>4</v>
      </c>
      <c r="F965" s="32">
        <f>GLOBAL[[#This Row],[AWAL]]</f>
        <v>4</v>
      </c>
      <c r="G965" s="31"/>
      <c r="H965" s="31"/>
      <c r="I965" s="31" t="str">
        <f>IF(GLOBAL[[#This Row],[/MASUK]]="","",SUMIF(Table6[NB BM_C_QTY+F],GLOBAL[POINTER],Table6[C]))</f>
        <v/>
      </c>
      <c r="J965" s="102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>SUM(F965,L965)</f>
        <v>4</v>
      </c>
      <c r="N965" s="31"/>
      <c r="O965" s="31"/>
      <c r="P965" s="32">
        <f ca="1">SUM(INDIRECT(GLOBAL_VAR[TABLENAME]&amp;"[@a"&amp;$1:$1-1&amp;"]"),INDIRECT(GLOBAL_VAR[TABLENAME]&amp;"[@c"&amp;$1:$1-1&amp;"]"))</f>
        <v>4</v>
      </c>
      <c r="Q965" s="33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4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4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4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31">
      <c r="A966" s="31" t="str">
        <f ca="1">IF(GLOBAL[[#This Row],[TT]]&lt;1,"",ROW()-2)</f>
        <v/>
      </c>
      <c r="B966" s="33" t="s">
        <v>3533</v>
      </c>
      <c r="C966" s="31">
        <v>0</v>
      </c>
      <c r="D966" s="31">
        <v>30</v>
      </c>
      <c r="E966" s="31">
        <f ca="1">IF(GLOBAL[[#This Row],[b12]]="",GLOBAL[[#This Row],[a6]],GLOBAL[[#This Row],[b12]])</f>
        <v>0</v>
      </c>
      <c r="F966" s="32">
        <f>GLOBAL[[#This Row],[AWAL]]</f>
        <v>0</v>
      </c>
      <c r="G966" s="31"/>
      <c r="H966" s="31"/>
      <c r="I966" s="31" t="str">
        <f>IF(GLOBAL[[#This Row],[/MASUK]]="","",SUMIF(Table6[NB BM_C_QTY+F],GLOBAL[POINTER],Table6[C]))</f>
        <v/>
      </c>
      <c r="J966" s="102">
        <f>IF(GLOBAL[[#This Row],[//KELUAR]]="",0,-1*SUMIF(Table5[CONCAT],GLOBAL[POINTER],Table5[3]))</f>
        <v>0</v>
      </c>
      <c r="K966" s="31" t="str">
        <f>IF(GLOBAL[[#This Row],[b1]]="","",GLOBAL[[#This Row],[b1]]-GLOBAL[[#This Row],[a1]]-GLOBAL[[#This Row],[bkeluar1]])</f>
        <v/>
      </c>
      <c r="L966" s="31">
        <f>SUM(GLOBAL[[#This Row],[bmasuk1]:[c1]])</f>
        <v>0</v>
      </c>
      <c r="M966" s="32">
        <f>SUM(F966,L966)</f>
        <v>0</v>
      </c>
      <c r="N966" s="31"/>
      <c r="O966" s="31"/>
      <c r="P966" s="32">
        <f ca="1">SUM(INDIRECT(GLOBAL_VAR[TABLENAME]&amp;"[@a"&amp;$1:$1-1&amp;"]"),INDIRECT(GLOBAL_VAR[TABLENAME]&amp;"[@c"&amp;$1:$1-1&amp;"]"))</f>
        <v>0</v>
      </c>
      <c r="Q966" s="33"/>
      <c r="R966" s="33" t="str">
        <f>IF(GLOBAL[[#This Row],[b3]]="","",GLOBAL[[#This Row],[b3]]-GLOBAL[[#This Row],[a3]])</f>
        <v/>
      </c>
      <c r="S966" s="32">
        <f ca="1">SUM(INDIRECT(GLOBAL_VAR[TABLENAME]&amp;"[@a"&amp;$1:$1-1&amp;"]"),INDIRECT(GLOBAL_VAR[TABLENAME]&amp;"[@c"&amp;$1:$1-1&amp;"]"))</f>
        <v>0</v>
      </c>
      <c r="T966" s="33"/>
      <c r="U966" s="33" t="str">
        <f>IF(GLOBAL[[#This Row],[b4]]="","",GLOBAL[[#This Row],[b4]]-GLOBAL[[#This Row],[a4]])</f>
        <v/>
      </c>
      <c r="V966" s="32">
        <f ca="1">SUM(INDIRECT(GLOBAL_VAR[TABLENAME]&amp;"[@a"&amp;$1:$1-1&amp;"]"),INDIRECT(GLOBAL_VAR[TABLENAME]&amp;"[@c"&amp;$1:$1-1&amp;"]"))</f>
        <v>0</v>
      </c>
      <c r="W966" s="31"/>
      <c r="X966" s="31" t="str">
        <f>IF(GLOBAL[[#This Row],[b5]]="","",GLOBAL[[#This Row],[b5]]-GLOBAL[[#This Row],[a5]])</f>
        <v/>
      </c>
      <c r="Y966" s="32">
        <f ca="1">SUM(INDIRECT(GLOBAL_VAR[TABLENAME]&amp;"[@a"&amp;$1:$1-1&amp;"]"),INDIRECT(GLOBAL_VAR[TABLENAME]&amp;"[@c"&amp;$1:$1-1&amp;"]"))</f>
        <v>0</v>
      </c>
      <c r="AA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966" s="31" t="str">
        <f>_xlfn.IFNA(MATCH(GLOBAL[[#This Row],[POINTER]],Table6[NB BM_C_QTY+F],0),"")</f>
        <v/>
      </c>
      <c r="AC966" t="str">
        <f>_xlfn.IFNA(MATCH(GLOBAL[[#This Row],[POINTER]],Table5[CONCAT],0),"")</f>
        <v/>
      </c>
    </row>
    <row r="967" spans="1:31">
      <c r="A967" s="31" t="str">
        <f ca="1">IF(GLOBAL[[#This Row],[TT]]&lt;1,"",ROW()-2)</f>
        <v/>
      </c>
      <c r="B967" s="33" t="s">
        <v>3534</v>
      </c>
      <c r="C967" s="31">
        <v>0</v>
      </c>
      <c r="D967" s="31">
        <v>30</v>
      </c>
      <c r="E967" s="31">
        <f ca="1">IF(GLOBAL[[#This Row],[b12]]="",GLOBAL[[#This Row],[a6]],GLOBAL[[#This Row],[b12]])</f>
        <v>0</v>
      </c>
      <c r="F967" s="32">
        <f>GLOBAL[[#This Row],[AWAL]]</f>
        <v>0</v>
      </c>
      <c r="G967" s="31"/>
      <c r="H967" s="31"/>
      <c r="I967" s="31" t="str">
        <f>IF(GLOBAL[[#This Row],[/MASUK]]="","",SUMIF(Table6[NB BM_C_QTY+F],GLOBAL[POINTER],Table6[C]))</f>
        <v/>
      </c>
      <c r="J967" s="102">
        <f>IF(GLOBAL[[#This Row],[//KELUAR]]="",0,-1*SUMIF(Table5[CONCAT],GLOBAL[POINTER],Table5[3]))</f>
        <v>0</v>
      </c>
      <c r="K967" s="31" t="str">
        <f>IF(GLOBAL[[#This Row],[b1]]="","",GLOBAL[[#This Row],[b1]]-GLOBAL[[#This Row],[a1]]-GLOBAL[[#This Row],[bkeluar1]])</f>
        <v/>
      </c>
      <c r="L967" s="31">
        <f>SUM(GLOBAL[[#This Row],[bmasuk1]:[c1]])</f>
        <v>0</v>
      </c>
      <c r="M967" s="32">
        <f>SUM(F967,L967)</f>
        <v>0</v>
      </c>
      <c r="N967" s="31"/>
      <c r="O967" s="31"/>
      <c r="P967" s="32">
        <f ca="1">SUM(INDIRECT(GLOBAL_VAR[TABLENAME]&amp;"[@a"&amp;$1:$1-1&amp;"]"),INDIRECT(GLOBAL_VAR[TABLENAME]&amp;"[@c"&amp;$1:$1-1&amp;"]"))</f>
        <v>0</v>
      </c>
      <c r="Q967" s="33"/>
      <c r="R967" s="33" t="str">
        <f>IF(GLOBAL[[#This Row],[b3]]="","",GLOBAL[[#This Row],[b3]]-GLOBAL[[#This Row],[a3]])</f>
        <v/>
      </c>
      <c r="S967" s="32">
        <f ca="1">SUM(INDIRECT(GLOBAL_VAR[TABLENAME]&amp;"[@a"&amp;$1:$1-1&amp;"]"),INDIRECT(GLOBAL_VAR[TABLENAME]&amp;"[@c"&amp;$1:$1-1&amp;"]"))</f>
        <v>0</v>
      </c>
      <c r="T967" s="33"/>
      <c r="U967" s="33" t="str">
        <f>IF(GLOBAL[[#This Row],[b4]]="","",GLOBAL[[#This Row],[b4]]-GLOBAL[[#This Row],[a4]])</f>
        <v/>
      </c>
      <c r="V967" s="32">
        <f ca="1">SUM(INDIRECT(GLOBAL_VAR[TABLENAME]&amp;"[@a"&amp;$1:$1-1&amp;"]"),INDIRECT(GLOBAL_VAR[TABLENAME]&amp;"[@c"&amp;$1:$1-1&amp;"]"))</f>
        <v>0</v>
      </c>
      <c r="W967" s="31"/>
      <c r="X967" s="31" t="str">
        <f>IF(GLOBAL[[#This Row],[b5]]="","",GLOBAL[[#This Row],[b5]]-GLOBAL[[#This Row],[a5]])</f>
        <v/>
      </c>
      <c r="Y967" s="32">
        <f ca="1">SUM(INDIRECT(GLOBAL_VAR[TABLENAME]&amp;"[@a"&amp;$1:$1-1&amp;"]"),INDIRECT(GLOBAL_VAR[TABLENAME]&amp;"[@c"&amp;$1:$1-1&amp;"]"))</f>
        <v>0</v>
      </c>
      <c r="AA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967" s="31" t="str">
        <f>_xlfn.IFNA(MATCH(GLOBAL[[#This Row],[POINTER]],Table6[NB BM_C_QTY+F],0),"")</f>
        <v/>
      </c>
      <c r="AC967" t="str">
        <f>_xlfn.IFNA(MATCH(GLOBAL[[#This Row],[POINTER]],Table5[CONCAT],0),"")</f>
        <v/>
      </c>
    </row>
    <row r="968" spans="1:31">
      <c r="A968" s="31" t="str">
        <f ca="1">IF(GLOBAL[[#This Row],[TT]]&lt;1,"",ROW()-2)</f>
        <v/>
      </c>
      <c r="B968" s="33" t="s">
        <v>662</v>
      </c>
      <c r="C968" s="31">
        <v>0</v>
      </c>
      <c r="D968" s="31">
        <v>30</v>
      </c>
      <c r="E968" s="31">
        <f ca="1">IF(GLOBAL[[#This Row],[b12]]="",GLOBAL[[#This Row],[a6]],GLOBAL[[#This Row],[b12]])</f>
        <v>0</v>
      </c>
      <c r="F968" s="32">
        <f>GLOBAL[[#This Row],[AWAL]]</f>
        <v>0</v>
      </c>
      <c r="G968" s="31"/>
      <c r="H968" s="31"/>
      <c r="I968" s="31" t="str">
        <f>IF(GLOBAL[[#This Row],[/MASUK]]="","",SUMIF(Table6[NB BM_C_QTY+F],GLOBAL[POINTER],Table6[C]))</f>
        <v/>
      </c>
      <c r="J968" s="102">
        <f>IF(GLOBAL[[#This Row],[//KELUAR]]="",0,-1*SUMIF(Table5[CONCAT],GLOBAL[POINTER],Table5[3]))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>SUM(F968,L968)</f>
        <v>0</v>
      </c>
      <c r="N968" s="31"/>
      <c r="O968" s="31"/>
      <c r="P968" s="32">
        <f ca="1">SUM(INDIRECT(GLOBAL_VAR[TABLENAME]&amp;"[@a"&amp;$1:$1-1&amp;"]"),INDIRECT(GLOBAL_VAR[TABLENAME]&amp;"[@c"&amp;$1:$1-1&amp;"]"))</f>
        <v>0</v>
      </c>
      <c r="Q968" s="33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0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0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0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31">
      <c r="A969" s="31" t="str">
        <f ca="1">IF(GLOBAL[[#This Row],[TT]]&lt;1,"",ROW()-2)</f>
        <v/>
      </c>
      <c r="B969" s="33" t="s">
        <v>2256</v>
      </c>
      <c r="C969" s="31">
        <v>0</v>
      </c>
      <c r="D969" s="31" t="s">
        <v>2032</v>
      </c>
      <c r="E969" s="31">
        <f ca="1">IF(GLOBAL[[#This Row],[b12]]="",GLOBAL[[#This Row],[a6]],GLOBAL[[#This Row],[b12]])</f>
        <v>0</v>
      </c>
      <c r="F969" s="32">
        <f>GLOBAL[[#This Row],[AWAL]]</f>
        <v>0</v>
      </c>
      <c r="G969" s="31"/>
      <c r="H969" s="31"/>
      <c r="I969" s="31" t="str">
        <f>IF(GLOBAL[[#This Row],[/MASUK]]="","",SUMIF(Table6[NB BM_C_QTY+F],GLOBAL[POINTER],Table6[C]))</f>
        <v/>
      </c>
      <c r="J969" s="102">
        <f>IF(GLOBAL[[#This Row],[//KELUAR]]="",0,-1*SUMIF(Table5[CONCAT],GLOBAL[POINTER],Table5[3]))</f>
        <v>0</v>
      </c>
      <c r="K969" s="31" t="str">
        <f>IF(GLOBAL[[#This Row],[b1]]="","",GLOBAL[[#This Row],[b1]]-GLOBAL[[#This Row],[a1]]-GLOBAL[[#This Row],[bkeluar1]])</f>
        <v/>
      </c>
      <c r="L969" s="31">
        <f>SUM(GLOBAL[[#This Row],[bmasuk1]:[c1]])</f>
        <v>0</v>
      </c>
      <c r="M969" s="32">
        <f>SUM(F969,L969)</f>
        <v>0</v>
      </c>
      <c r="N969" s="31"/>
      <c r="O969" s="31"/>
      <c r="P969" s="32">
        <f ca="1">SUM(INDIRECT(GLOBAL_VAR[TABLENAME]&amp;"[@a"&amp;$1:$1-1&amp;"]"),INDIRECT(GLOBAL_VAR[TABLENAME]&amp;"[@c"&amp;$1:$1-1&amp;"]"))</f>
        <v>0</v>
      </c>
      <c r="Q969" s="33"/>
      <c r="R969" s="33" t="str">
        <f>IF(GLOBAL[[#This Row],[b3]]="","",GLOBAL[[#This Row],[b3]]-GLOBAL[[#This Row],[a3]])</f>
        <v/>
      </c>
      <c r="S969" s="32">
        <f ca="1">SUM(INDIRECT(GLOBAL_VAR[TABLENAME]&amp;"[@a"&amp;$1:$1-1&amp;"]"),INDIRECT(GLOBAL_VAR[TABLENAME]&amp;"[@c"&amp;$1:$1-1&amp;"]"))</f>
        <v>0</v>
      </c>
      <c r="T969" s="33"/>
      <c r="U969" s="33" t="str">
        <f>IF(GLOBAL[[#This Row],[b4]]="","",GLOBAL[[#This Row],[b4]]-GLOBAL[[#This Row],[a4]])</f>
        <v/>
      </c>
      <c r="V969" s="32">
        <f ca="1">SUM(INDIRECT(GLOBAL_VAR[TABLENAME]&amp;"[@a"&amp;$1:$1-1&amp;"]"),INDIRECT(GLOBAL_VAR[TABLENAME]&amp;"[@c"&amp;$1:$1-1&amp;"]"))</f>
        <v>0</v>
      </c>
      <c r="W969" s="31"/>
      <c r="X969" s="31" t="str">
        <f>IF(GLOBAL[[#This Row],[b5]]="","",GLOBAL[[#This Row],[b5]]-GLOBAL[[#This Row],[a5]])</f>
        <v/>
      </c>
      <c r="Y969" s="32">
        <f ca="1">SUM(INDIRECT(GLOBAL_VAR[TABLENAME]&amp;"[@a"&amp;$1:$1-1&amp;"]"),INDIRECT(GLOBAL_VAR[TABLENAME]&amp;"[@c"&amp;$1:$1-1&amp;"]"))</f>
        <v>0</v>
      </c>
      <c r="AA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969" s="31" t="str">
        <f>_xlfn.IFNA(MATCH(GLOBAL[[#This Row],[POINTER]],Table6[NB BM_C_QTY+F],0),"")</f>
        <v/>
      </c>
      <c r="AC969" t="str">
        <f>_xlfn.IFNA(MATCH(GLOBAL[[#This Row],[POINTER]],Table5[CONCAT],0),"")</f>
        <v/>
      </c>
    </row>
    <row r="970" spans="1:31">
      <c r="A970" s="31">
        <f ca="1">IF(GLOBAL[[#This Row],[TT]]&lt;1,"",ROW()-2)</f>
        <v>968</v>
      </c>
      <c r="B970" s="33" t="s">
        <v>1967</v>
      </c>
      <c r="C970" s="31">
        <v>4</v>
      </c>
      <c r="D970" s="31" t="s">
        <v>2159</v>
      </c>
      <c r="E970" s="31">
        <f ca="1">IF(GLOBAL[[#This Row],[b12]]="",GLOBAL[[#This Row],[a6]],GLOBAL[[#This Row],[b12]])</f>
        <v>2</v>
      </c>
      <c r="F970" s="32">
        <f>GLOBAL[[#This Row],[AWAL]]</f>
        <v>4</v>
      </c>
      <c r="G970" s="31"/>
      <c r="H970" s="31"/>
      <c r="I970" s="31" t="str">
        <f>IF(GLOBAL[[#This Row],[/MASUK]]="","",SUMIF(Table6[NB BM_C_QTY+F],GLOBAL[POINTER],Table6[C]))</f>
        <v/>
      </c>
      <c r="J970" s="102">
        <f>IF(GLOBAL[[#This Row],[//KELUAR]]="",0,-1*SUMIF(Table5[CONCAT],GLOBAL[POINTER],Table5[3]))</f>
        <v>-2</v>
      </c>
      <c r="K970" s="31" t="str">
        <f>IF(GLOBAL[[#This Row],[b1]]="","",GLOBAL[[#This Row],[b1]]-GLOBAL[[#This Row],[a1]]-GLOBAL[[#This Row],[bkeluar1]])</f>
        <v/>
      </c>
      <c r="L970" s="31">
        <f>SUM(GLOBAL[[#This Row],[bmasuk1]:[c1]])</f>
        <v>-2</v>
      </c>
      <c r="M970" s="32">
        <f>SUM(F970,L970)</f>
        <v>2</v>
      </c>
      <c r="N970" s="31"/>
      <c r="O970" s="31"/>
      <c r="P970" s="32">
        <f ca="1">SUM(INDIRECT(GLOBAL_VAR[TABLENAME]&amp;"[@a"&amp;$1:$1-1&amp;"]"),INDIRECT(GLOBAL_VAR[TABLENAME]&amp;"[@c"&amp;$1:$1-1&amp;"]"))</f>
        <v>2</v>
      </c>
      <c r="Q970" s="33"/>
      <c r="R970" s="33" t="str">
        <f>IF(GLOBAL[[#This Row],[b3]]="","",GLOBAL[[#This Row],[b3]]-GLOBAL[[#This Row],[a3]])</f>
        <v/>
      </c>
      <c r="S970" s="32">
        <f ca="1">SUM(INDIRECT(GLOBAL_VAR[TABLENAME]&amp;"[@a"&amp;$1:$1-1&amp;"]"),INDIRECT(GLOBAL_VAR[TABLENAME]&amp;"[@c"&amp;$1:$1-1&amp;"]"))</f>
        <v>2</v>
      </c>
      <c r="T970" s="33"/>
      <c r="U970" s="33" t="str">
        <f>IF(GLOBAL[[#This Row],[b4]]="","",GLOBAL[[#This Row],[b4]]-GLOBAL[[#This Row],[a4]])</f>
        <v/>
      </c>
      <c r="V970" s="32">
        <f ca="1">SUM(INDIRECT(GLOBAL_VAR[TABLENAME]&amp;"[@a"&amp;$1:$1-1&amp;"]"),INDIRECT(GLOBAL_VAR[TABLENAME]&amp;"[@c"&amp;$1:$1-1&amp;"]"))</f>
        <v>2</v>
      </c>
      <c r="W970" s="31"/>
      <c r="X970" s="31" t="str">
        <f>IF(GLOBAL[[#This Row],[b5]]="","",GLOBAL[[#This Row],[b5]]-GLOBAL[[#This Row],[a5]])</f>
        <v/>
      </c>
      <c r="Y970" s="32">
        <f ca="1">SUM(INDIRECT(GLOBAL_VAR[TABLENAME]&amp;"[@a"&amp;$1:$1-1&amp;"]"),INDIRECT(GLOBAL_VAR[TABLENAME]&amp;"[@c"&amp;$1:$1-1&amp;"]"))</f>
        <v>2</v>
      </c>
      <c r="AA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970" s="31" t="str">
        <f>_xlfn.IFNA(MATCH(GLOBAL[[#This Row],[POINTER]],Table6[NB BM_C_QTY+F],0),"")</f>
        <v/>
      </c>
      <c r="AC970">
        <f>_xlfn.IFNA(MATCH(GLOBAL[[#This Row],[POINTER]],Table5[CONCAT],0),"")</f>
        <v>46</v>
      </c>
    </row>
    <row r="971" spans="1:31">
      <c r="A971" s="31">
        <f ca="1">IF(GLOBAL[[#This Row],[TT]]&lt;1,"",ROW()-2)</f>
        <v>969</v>
      </c>
      <c r="B971" s="33" t="s">
        <v>1968</v>
      </c>
      <c r="C971" s="31">
        <v>3</v>
      </c>
      <c r="D971" s="31" t="s">
        <v>2049</v>
      </c>
      <c r="E971" s="31">
        <f ca="1">IF(GLOBAL[[#This Row],[b12]]="",GLOBAL[[#This Row],[a6]],GLOBAL[[#This Row],[b12]])</f>
        <v>1</v>
      </c>
      <c r="F971" s="32">
        <f>GLOBAL[[#This Row],[AWAL]]</f>
        <v>3</v>
      </c>
      <c r="G971" s="31"/>
      <c r="H971" s="31"/>
      <c r="I971" s="31" t="str">
        <f>IF(GLOBAL[[#This Row],[/MASUK]]="","",SUMIF(Table6[NB BM_C_QTY+F],GLOBAL[POINTER],Table6[C]))</f>
        <v/>
      </c>
      <c r="J971" s="102">
        <f>IF(GLOBAL[[#This Row],[//KELUAR]]="",0,-1*SUMIF(Table5[CONCAT],GLOBAL[POINTER],Table5[3]))</f>
        <v>-2</v>
      </c>
      <c r="K971" s="31" t="str">
        <f>IF(GLOBAL[[#This Row],[b1]]="","",GLOBAL[[#This Row],[b1]]-GLOBAL[[#This Row],[a1]]-GLOBAL[[#This Row],[bkeluar1]])</f>
        <v/>
      </c>
      <c r="L971" s="31">
        <f>SUM(GLOBAL[[#This Row],[bmasuk1]:[c1]])</f>
        <v>-2</v>
      </c>
      <c r="M971" s="32">
        <f>SUM(F971,L971)</f>
        <v>1</v>
      </c>
      <c r="N971" s="31"/>
      <c r="O971" s="31"/>
      <c r="P971" s="32">
        <f ca="1">SUM(INDIRECT(GLOBAL_VAR[TABLENAME]&amp;"[@a"&amp;$1:$1-1&amp;"]"),INDIRECT(GLOBAL_VAR[TABLENAME]&amp;"[@c"&amp;$1:$1-1&amp;"]"))</f>
        <v>1</v>
      </c>
      <c r="Q971" s="33"/>
      <c r="R971" s="33" t="str">
        <f>IF(GLOBAL[[#This Row],[b3]]="","",GLOBAL[[#This Row],[b3]]-GLOBAL[[#This Row],[a3]])</f>
        <v/>
      </c>
      <c r="S971" s="32">
        <f ca="1">SUM(INDIRECT(GLOBAL_VAR[TABLENAME]&amp;"[@a"&amp;$1:$1-1&amp;"]"),INDIRECT(GLOBAL_VAR[TABLENAME]&amp;"[@c"&amp;$1:$1-1&amp;"]"))</f>
        <v>1</v>
      </c>
      <c r="T971" s="33"/>
      <c r="U971" s="33" t="str">
        <f>IF(GLOBAL[[#This Row],[b4]]="","",GLOBAL[[#This Row],[b4]]-GLOBAL[[#This Row],[a4]])</f>
        <v/>
      </c>
      <c r="V971" s="32">
        <f ca="1">SUM(INDIRECT(GLOBAL_VAR[TABLENAME]&amp;"[@a"&amp;$1:$1-1&amp;"]"),INDIRECT(GLOBAL_VAR[TABLENAME]&amp;"[@c"&amp;$1:$1-1&amp;"]"))</f>
        <v>1</v>
      </c>
      <c r="W971" s="31"/>
      <c r="X971" s="31" t="str">
        <f>IF(GLOBAL[[#This Row],[b5]]="","",GLOBAL[[#This Row],[b5]]-GLOBAL[[#This Row],[a5]])</f>
        <v/>
      </c>
      <c r="Y971" s="32">
        <f ca="1">SUM(INDIRECT(GLOBAL_VAR[TABLENAME]&amp;"[@a"&amp;$1:$1-1&amp;"]"),INDIRECT(GLOBAL_VAR[TABLENAME]&amp;"[@c"&amp;$1:$1-1&amp;"]"))</f>
        <v>1</v>
      </c>
      <c r="AA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971" s="31" t="str">
        <f>_xlfn.IFNA(MATCH(GLOBAL[[#This Row],[POINTER]],Table6[NB BM_C_QTY+F],0),"")</f>
        <v/>
      </c>
      <c r="AC971">
        <f>_xlfn.IFNA(MATCH(GLOBAL[[#This Row],[POINTER]],Table5[CONCAT],0),"")</f>
        <v>134</v>
      </c>
    </row>
    <row r="972" spans="1:31">
      <c r="A972" s="31">
        <f ca="1">IF(GLOBAL[[#This Row],[TT]]&lt;1,"",ROW()-2)</f>
        <v>970</v>
      </c>
      <c r="B972" s="33" t="s">
        <v>665</v>
      </c>
      <c r="C972" s="31">
        <v>3</v>
      </c>
      <c r="D972" s="31" t="s">
        <v>38</v>
      </c>
      <c r="E972" s="31">
        <f ca="1">IF(GLOBAL[[#This Row],[b12]]="",GLOBAL[[#This Row],[a6]],GLOBAL[[#This Row],[b12]])</f>
        <v>3</v>
      </c>
      <c r="F972" s="32">
        <f>GLOBAL[[#This Row],[AWAL]]</f>
        <v>3</v>
      </c>
      <c r="G972" s="31"/>
      <c r="H972" s="31"/>
      <c r="I972" s="31" t="str">
        <f>IF(GLOBAL[[#This Row],[/MASUK]]="","",SUMIF(Table6[NB BM_C_QTY+F],GLOBAL[POINTER],Table6[C]))</f>
        <v/>
      </c>
      <c r="J972" s="102">
        <f>IF(GLOBAL[[#This Row],[//KELUAR]]="",0,-1*SUMIF(Table5[CONCAT],GLOBAL[POINTER],Table5[3]))</f>
        <v>0</v>
      </c>
      <c r="K972" s="31" t="str">
        <f>IF(GLOBAL[[#This Row],[b1]]="","",GLOBAL[[#This Row],[b1]]-GLOBAL[[#This Row],[a1]]-GLOBAL[[#This Row],[bkeluar1]])</f>
        <v/>
      </c>
      <c r="L972" s="31">
        <f>SUM(GLOBAL[[#This Row],[bmasuk1]:[c1]])</f>
        <v>0</v>
      </c>
      <c r="M972" s="32">
        <f>SUM(F972,L972)</f>
        <v>3</v>
      </c>
      <c r="N972" s="31"/>
      <c r="O972" s="31"/>
      <c r="P972" s="32">
        <f ca="1">SUM(INDIRECT(GLOBAL_VAR[TABLENAME]&amp;"[@a"&amp;$1:$1-1&amp;"]"),INDIRECT(GLOBAL_VAR[TABLENAME]&amp;"[@c"&amp;$1:$1-1&amp;"]"))</f>
        <v>3</v>
      </c>
      <c r="Q972" s="33"/>
      <c r="R972" s="33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3</v>
      </c>
      <c r="T972" s="33"/>
      <c r="U972" s="33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3</v>
      </c>
      <c r="W972" s="31"/>
      <c r="X972" s="31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3</v>
      </c>
      <c r="AA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972" s="31" t="str">
        <f>_xlfn.IFNA(MATCH(GLOBAL[[#This Row],[POINTER]],Table6[NB BM_C_QTY+F],0),"")</f>
        <v/>
      </c>
      <c r="AC972" t="str">
        <f>_xlfn.IFNA(MATCH(GLOBAL[[#This Row],[POINTER]],Table5[CONCAT],0),"")</f>
        <v/>
      </c>
    </row>
    <row r="973" spans="1:31">
      <c r="A973" s="31">
        <f ca="1">IF(GLOBAL[[#This Row],[TT]]&lt;1,"",ROW()-2)</f>
        <v>971</v>
      </c>
      <c r="B973" s="33" t="s">
        <v>666</v>
      </c>
      <c r="C973" s="31">
        <v>3</v>
      </c>
      <c r="D973" s="31" t="s">
        <v>17</v>
      </c>
      <c r="E973" s="31">
        <f ca="1">IF(GLOBAL[[#This Row],[b12]]="",GLOBAL[[#This Row],[a6]],GLOBAL[[#This Row],[b12]])</f>
        <v>3</v>
      </c>
      <c r="F973" s="32">
        <f>GLOBAL[[#This Row],[AWAL]]</f>
        <v>3</v>
      </c>
      <c r="G973" s="31"/>
      <c r="H973" s="31"/>
      <c r="I973" s="31" t="str">
        <f>IF(GLOBAL[[#This Row],[/MASUK]]="","",SUMIF(Table6[NB BM_C_QTY+F],GLOBAL[POINTER],Table6[C]))</f>
        <v/>
      </c>
      <c r="J973" s="102">
        <f>IF(GLOBAL[[#This Row],[//KELUAR]]="",0,-1*SUMIF(Table5[CONCAT],GLOBAL[POINTER],Table5[3]))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>SUM(F973,L973)</f>
        <v>3</v>
      </c>
      <c r="N973" s="31"/>
      <c r="O973" s="31"/>
      <c r="P973" s="32">
        <f ca="1">SUM(INDIRECT(GLOBAL_VAR[TABLENAME]&amp;"[@a"&amp;$1:$1-1&amp;"]"),INDIRECT(GLOBAL_VAR[TABLENAME]&amp;"[@c"&amp;$1:$1-1&amp;"]"))</f>
        <v>3</v>
      </c>
      <c r="Q973" s="33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3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3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3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973" s="31" t="str">
        <f>_xlfn.IFNA(MATCH(GLOBAL[[#This Row],[POINTER]],Table6[NB BM_C_QTY+F],0),"")</f>
        <v/>
      </c>
      <c r="AC973" t="str">
        <f>_xlfn.IFNA(MATCH(GLOBAL[[#This Row],[POINTER]],Table5[CONCAT],0),"")</f>
        <v/>
      </c>
    </row>
    <row r="974" spans="1:31">
      <c r="A974" s="31">
        <f ca="1">IF(GLOBAL[[#This Row],[TT]]&lt;1,"",ROW()-2)</f>
        <v>972</v>
      </c>
      <c r="B974" s="33" t="s">
        <v>667</v>
      </c>
      <c r="C974" s="31">
        <v>2</v>
      </c>
      <c r="D974" s="31" t="s">
        <v>32</v>
      </c>
      <c r="E974" s="31">
        <f ca="1">IF(GLOBAL[[#This Row],[b12]]="",GLOBAL[[#This Row],[a6]],GLOBAL[[#This Row],[b12]])</f>
        <v>2</v>
      </c>
      <c r="F974" s="32">
        <f>GLOBAL[[#This Row],[AWAL]]</f>
        <v>2</v>
      </c>
      <c r="G974" s="31"/>
      <c r="H974" s="31"/>
      <c r="I974" s="31" t="str">
        <f>IF(GLOBAL[[#This Row],[/MASUK]]="","",SUMIF(Table6[NB BM_C_QTY+F],GLOBAL[POINTER],Table6[C]))</f>
        <v/>
      </c>
      <c r="J974" s="102">
        <f>IF(GLOBAL[[#This Row],[//KELUAR]]="",0,-1*SUMIF(Table5[CONCAT],GLOBAL[POINTER],Table5[3]))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>SUM(F974,L974)</f>
        <v>2</v>
      </c>
      <c r="N974" s="31"/>
      <c r="O974" s="31"/>
      <c r="P974" s="32">
        <f ca="1">SUM(INDIRECT(GLOBAL_VAR[TABLENAME]&amp;"[@a"&amp;$1:$1-1&amp;"]"),INDIRECT(GLOBAL_VAR[TABLENAME]&amp;"[@c"&amp;$1:$1-1&amp;"]"))</f>
        <v>2</v>
      </c>
      <c r="Q974" s="33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2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2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2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974" s="31" t="str">
        <f>_xlfn.IFNA(MATCH(GLOBAL[[#This Row],[POINTER]],Table6[NB BM_C_QTY+F],0),"")</f>
        <v/>
      </c>
      <c r="AC974" t="str">
        <f>_xlfn.IFNA(MATCH(GLOBAL[[#This Row],[POINTER]],Table5[CONCAT],0),"")</f>
        <v/>
      </c>
      <c r="AE974" s="29"/>
    </row>
    <row r="975" spans="1:31">
      <c r="A975" s="31">
        <f ca="1">IF(GLOBAL[[#This Row],[TT]]&lt;1,"",ROW()-2)</f>
        <v>973</v>
      </c>
      <c r="B975" s="33" t="s">
        <v>668</v>
      </c>
      <c r="C975" s="31">
        <v>4</v>
      </c>
      <c r="D975" s="31" t="s">
        <v>123</v>
      </c>
      <c r="E975" s="31">
        <f ca="1">IF(GLOBAL[[#This Row],[b12]]="",GLOBAL[[#This Row],[a6]],GLOBAL[[#This Row],[b12]])</f>
        <v>4</v>
      </c>
      <c r="F975" s="32">
        <f>GLOBAL[[#This Row],[AWAL]]</f>
        <v>4</v>
      </c>
      <c r="G975" s="31"/>
      <c r="H975" s="31"/>
      <c r="I975" s="31" t="str">
        <f>IF(GLOBAL[[#This Row],[/MASUK]]="","",SUMIF(Table6[NB BM_C_QTY+F],GLOBAL[POINTER],Table6[C]))</f>
        <v/>
      </c>
      <c r="J975" s="102">
        <f>IF(GLOBAL[[#This Row],[//KELUAR]]="",0,-1*SUMIF(Table5[CONCAT],GLOBAL[POINTER],Table5[3]))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>SUM(F975,L975)</f>
        <v>4</v>
      </c>
      <c r="N975" s="31"/>
      <c r="O975" s="31"/>
      <c r="P975" s="32">
        <f ca="1">SUM(INDIRECT(GLOBAL_VAR[TABLENAME]&amp;"[@a"&amp;$1:$1-1&amp;"]"),INDIRECT(GLOBAL_VAR[TABLENAME]&amp;"[@c"&amp;$1:$1-1&amp;"]"))</f>
        <v>4</v>
      </c>
      <c r="Q975" s="33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4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4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4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975" s="31" t="str">
        <f>_xlfn.IFNA(MATCH(GLOBAL[[#This Row],[POINTER]],Table6[NB BM_C_QTY+F],0),"")</f>
        <v/>
      </c>
      <c r="AC975" t="str">
        <f>_xlfn.IFNA(MATCH(GLOBAL[[#This Row],[POINTER]],Table5[CONCAT],0),"")</f>
        <v/>
      </c>
      <c r="AE975" s="29"/>
    </row>
    <row r="976" spans="1:31">
      <c r="A976" s="31" t="str">
        <f ca="1">IF(GLOBAL[[#This Row],[TT]]&lt;1,"",ROW()-2)</f>
        <v/>
      </c>
      <c r="B976" s="33" t="s">
        <v>2692</v>
      </c>
      <c r="C976" s="31">
        <v>0</v>
      </c>
      <c r="D976" s="31">
        <v>72</v>
      </c>
      <c r="E976" s="31">
        <f ca="1">IF(GLOBAL[[#This Row],[b12]]="",GLOBAL[[#This Row],[a6]],GLOBAL[[#This Row],[b12]])</f>
        <v>0</v>
      </c>
      <c r="F976" s="32">
        <f>GLOBAL[[#This Row],[AWAL]]</f>
        <v>0</v>
      </c>
      <c r="G976" s="31"/>
      <c r="H976" s="31"/>
      <c r="I976" s="31" t="str">
        <f>IF(GLOBAL[[#This Row],[/MASUK]]="","",SUMIF(Table6[NB BM_C_QTY+F],GLOBAL[POINTER],Table6[C]))</f>
        <v/>
      </c>
      <c r="J976" s="102">
        <f>IF(GLOBAL[[#This Row],[//KELUAR]]="",0,-1*SUMIF(Table5[CONCAT],GLOBAL[POINTER],Table5[3]))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>SUM(F976,L976)</f>
        <v>0</v>
      </c>
      <c r="N976" s="31"/>
      <c r="O976" s="31"/>
      <c r="P976" s="32">
        <f ca="1">SUM(INDIRECT(GLOBAL_VAR[TABLENAME]&amp;"[@a"&amp;$1:$1-1&amp;"]"),INDIRECT(GLOBAL_VAR[TABLENAME]&amp;"[@c"&amp;$1:$1-1&amp;"]"))</f>
        <v>0</v>
      </c>
      <c r="Q976" s="33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0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0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0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976" s="31" t="str">
        <f>_xlfn.IFNA(MATCH(GLOBAL[[#This Row],[POINTER]],Table6[NB BM_C_QTY+F],0),"")</f>
        <v/>
      </c>
      <c r="AC976" t="str">
        <f>_xlfn.IFNA(MATCH(GLOBAL[[#This Row],[POINTER]],Table5[CONCAT],0),"")</f>
        <v/>
      </c>
    </row>
    <row r="977" spans="1:31">
      <c r="A977" s="31">
        <f ca="1">IF(GLOBAL[[#This Row],[TT]]&lt;1,"",ROW()-2)</f>
        <v>975</v>
      </c>
      <c r="B977" s="33" t="s">
        <v>2690</v>
      </c>
      <c r="C977" s="31">
        <v>2</v>
      </c>
      <c r="D977" s="31" t="s">
        <v>2148</v>
      </c>
      <c r="E977" s="31">
        <f ca="1">IF(GLOBAL[[#This Row],[b12]]="",GLOBAL[[#This Row],[a6]],GLOBAL[[#This Row],[b12]])</f>
        <v>2</v>
      </c>
      <c r="F977" s="32">
        <f>GLOBAL[[#This Row],[AWAL]]</f>
        <v>2</v>
      </c>
      <c r="G977" s="31"/>
      <c r="H977" s="31"/>
      <c r="I977" s="31" t="str">
        <f>IF(GLOBAL[[#This Row],[/MASUK]]="","",SUMIF(Table6[NB BM_C_QTY+F],GLOBAL[POINTER],Table6[C]))</f>
        <v/>
      </c>
      <c r="J977" s="102">
        <f>IF(GLOBAL[[#This Row],[//KELUAR]]="",0,-1*SUMIF(Table5[CONCAT],GLOBAL[POINTER],Table5[3]))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>SUM(F977,L977)</f>
        <v>2</v>
      </c>
      <c r="N977" s="31"/>
      <c r="O977" s="31"/>
      <c r="P977" s="32">
        <f ca="1">SUM(INDIRECT(GLOBAL_VAR[TABLENAME]&amp;"[@a"&amp;$1:$1-1&amp;"]"),INDIRECT(GLOBAL_VAR[TABLENAME]&amp;"[@c"&amp;$1:$1-1&amp;"]"))</f>
        <v>2</v>
      </c>
      <c r="Q977" s="33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2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2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2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977" s="31" t="str">
        <f>_xlfn.IFNA(MATCH(GLOBAL[[#This Row],[POINTER]],Table6[NB BM_C_QTY+F],0),"")</f>
        <v/>
      </c>
      <c r="AC977" t="str">
        <f>_xlfn.IFNA(MATCH(GLOBAL[[#This Row],[POINTER]],Table5[CONCAT],0),"")</f>
        <v/>
      </c>
    </row>
    <row r="978" spans="1:31">
      <c r="A978" s="31" t="str">
        <f ca="1">IF(GLOBAL[[#This Row],[TT]]&lt;1,"",ROW()-2)</f>
        <v/>
      </c>
      <c r="B978" s="33" t="s">
        <v>3609</v>
      </c>
      <c r="C978" s="31">
        <v>0</v>
      </c>
      <c r="D978" s="31" t="s">
        <v>2032</v>
      </c>
      <c r="E978" s="31">
        <f ca="1">IF(GLOBAL[[#This Row],[b12]]="",GLOBAL[[#This Row],[a6]],GLOBAL[[#This Row],[b12]])</f>
        <v>0</v>
      </c>
      <c r="F978" s="32">
        <f>GLOBAL[[#This Row],[AWAL]]</f>
        <v>0</v>
      </c>
      <c r="G978" s="31"/>
      <c r="H978" s="31"/>
      <c r="I978" s="31" t="str">
        <f>IF(GLOBAL[[#This Row],[/MASUK]]="","",SUMIF(Table6[NB BM_C_QTY+F],GLOBAL[POINTER],Table6[C]))</f>
        <v/>
      </c>
      <c r="J978" s="102">
        <f>IF(GLOBAL[[#This Row],[//KELUAR]]="",0,-1*SUMIF(Table5[CONCAT],GLOBAL[POINTER],Table5[3]))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>SUM(F978,L978)</f>
        <v>0</v>
      </c>
      <c r="N978" s="31"/>
      <c r="O978" s="31"/>
      <c r="P978" s="32">
        <f ca="1">SUM(INDIRECT(GLOBAL_VAR[TABLENAME]&amp;"[@a"&amp;$1:$1-1&amp;"]"),INDIRECT(GLOBAL_VAR[TABLENAME]&amp;"[@c"&amp;$1:$1-1&amp;"]"))</f>
        <v>0</v>
      </c>
      <c r="Q978" s="33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0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0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0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978" s="31" t="str">
        <f>_xlfn.IFNA(MATCH(GLOBAL[[#This Row],[POINTER]],Table6[NB BM_C_QTY+F],0),"")</f>
        <v/>
      </c>
      <c r="AC978" t="str">
        <f>_xlfn.IFNA(MATCH(GLOBAL[[#This Row],[POINTER]],Table5[CONCAT],0),"")</f>
        <v/>
      </c>
    </row>
    <row r="979" spans="1:31">
      <c r="A979" s="31">
        <f ca="1">IF(GLOBAL[[#This Row],[TT]]&lt;1,"",ROW()-2)</f>
        <v>977</v>
      </c>
      <c r="B979" s="33" t="s">
        <v>669</v>
      </c>
      <c r="C979" s="31">
        <v>4</v>
      </c>
      <c r="D979" s="31" t="s">
        <v>670</v>
      </c>
      <c r="E979" s="31">
        <f ca="1">IF(GLOBAL[[#This Row],[b12]]="",GLOBAL[[#This Row],[a6]],GLOBAL[[#This Row],[b12]])</f>
        <v>4</v>
      </c>
      <c r="F979" s="32">
        <f>GLOBAL[[#This Row],[AWAL]]</f>
        <v>4</v>
      </c>
      <c r="G979" s="31"/>
      <c r="H979" s="31"/>
      <c r="I979" s="31" t="str">
        <f>IF(GLOBAL[[#This Row],[/MASUK]]="","",SUMIF(Table6[NB BM_C_QTY+F],GLOBAL[POINTER],Table6[C]))</f>
        <v/>
      </c>
      <c r="J979" s="102">
        <f>IF(GLOBAL[[#This Row],[//KELUAR]]="",0,-1*SUMIF(Table5[CONCAT],GLOBAL[POINTER],Table5[3]))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>SUM(F979,L979)</f>
        <v>4</v>
      </c>
      <c r="N979" s="31"/>
      <c r="O979" s="31"/>
      <c r="P979" s="32">
        <f ca="1">SUM(INDIRECT(GLOBAL_VAR[TABLENAME]&amp;"[@a"&amp;$1:$1-1&amp;"]"),INDIRECT(GLOBAL_VAR[TABLENAME]&amp;"[@c"&amp;$1:$1-1&amp;"]"))</f>
        <v>4</v>
      </c>
      <c r="Q979" s="33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4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4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4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979" s="31" t="str">
        <f>_xlfn.IFNA(MATCH(GLOBAL[[#This Row],[POINTER]],Table6[NB BM_C_QTY+F],0),"")</f>
        <v/>
      </c>
      <c r="AC979" t="str">
        <f>_xlfn.IFNA(MATCH(GLOBAL[[#This Row],[POINTER]],Table5[CONCAT],0),"")</f>
        <v/>
      </c>
    </row>
    <row r="980" spans="1:31">
      <c r="A980" s="31" t="str">
        <f ca="1">IF(GLOBAL[[#This Row],[TT]]&lt;1,"",ROW()-2)</f>
        <v/>
      </c>
      <c r="B980" s="33" t="s">
        <v>2688</v>
      </c>
      <c r="C980" s="31">
        <v>0</v>
      </c>
      <c r="D980" s="31" t="s">
        <v>705</v>
      </c>
      <c r="E980" s="31">
        <f ca="1">IF(GLOBAL[[#This Row],[b12]]="",GLOBAL[[#This Row],[a6]],GLOBAL[[#This Row],[b12]])</f>
        <v>0</v>
      </c>
      <c r="F980" s="32">
        <f>GLOBAL[[#This Row],[AWAL]]</f>
        <v>0</v>
      </c>
      <c r="G980" s="31"/>
      <c r="H980" s="31"/>
      <c r="I980" s="31" t="str">
        <f>IF(GLOBAL[[#This Row],[/MASUK]]="","",SUMIF(Table6[NB BM_C_QTY+F],GLOBAL[POINTER],Table6[C]))</f>
        <v/>
      </c>
      <c r="J980" s="102">
        <f>IF(GLOBAL[[#This Row],[//KELUAR]]="",0,-1*SUMIF(Table5[CONCAT],GLOBAL[POINTER],Table5[3]))</f>
        <v>0</v>
      </c>
      <c r="K980" s="31" t="str">
        <f>IF(GLOBAL[[#This Row],[b1]]="","",GLOBAL[[#This Row],[b1]]-GLOBAL[[#This Row],[a1]]-GLOBAL[[#This Row],[bkeluar1]])</f>
        <v/>
      </c>
      <c r="L980" s="31">
        <f>SUM(GLOBAL[[#This Row],[bmasuk1]:[c1]])</f>
        <v>0</v>
      </c>
      <c r="M980" s="32">
        <f>SUM(F980,L980)</f>
        <v>0</v>
      </c>
      <c r="N980" s="31"/>
      <c r="O980" s="31"/>
      <c r="P980" s="32">
        <f ca="1">SUM(INDIRECT(GLOBAL_VAR[TABLENAME]&amp;"[@a"&amp;$1:$1-1&amp;"]"),INDIRECT(GLOBAL_VAR[TABLENAME]&amp;"[@c"&amp;$1:$1-1&amp;"]"))</f>
        <v>0</v>
      </c>
      <c r="Q980" s="33"/>
      <c r="R980" s="33" t="str">
        <f>IF(GLOBAL[[#This Row],[b3]]="","",GLOBAL[[#This Row],[b3]]-GLOBAL[[#This Row],[a3]])</f>
        <v/>
      </c>
      <c r="S980" s="32">
        <f ca="1">SUM(INDIRECT(GLOBAL_VAR[TABLENAME]&amp;"[@a"&amp;$1:$1-1&amp;"]"),INDIRECT(GLOBAL_VAR[TABLENAME]&amp;"[@c"&amp;$1:$1-1&amp;"]"))</f>
        <v>0</v>
      </c>
      <c r="T980" s="33"/>
      <c r="U980" s="33" t="str">
        <f>IF(GLOBAL[[#This Row],[b4]]="","",GLOBAL[[#This Row],[b4]]-GLOBAL[[#This Row],[a4]])</f>
        <v/>
      </c>
      <c r="V980" s="32">
        <f ca="1">SUM(INDIRECT(GLOBAL_VAR[TABLENAME]&amp;"[@a"&amp;$1:$1-1&amp;"]"),INDIRECT(GLOBAL_VAR[TABLENAME]&amp;"[@c"&amp;$1:$1-1&amp;"]"))</f>
        <v>0</v>
      </c>
      <c r="W980" s="31"/>
      <c r="X980" s="31" t="str">
        <f>IF(GLOBAL[[#This Row],[b5]]="","",GLOBAL[[#This Row],[b5]]-GLOBAL[[#This Row],[a5]])</f>
        <v/>
      </c>
      <c r="Y980" s="32">
        <f ca="1">SUM(INDIRECT(GLOBAL_VAR[TABLENAME]&amp;"[@a"&amp;$1:$1-1&amp;"]"),INDIRECT(GLOBAL_VAR[TABLENAME]&amp;"[@c"&amp;$1:$1-1&amp;"]"))</f>
        <v>0</v>
      </c>
      <c r="AA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celenganm16lsuntana</v>
      </c>
      <c r="AB980" s="31" t="str">
        <f>_xlfn.IFNA(MATCH(GLOBAL[[#This Row],[POINTER]],Table6[NB BM_C_QTY+F],0),"")</f>
        <v/>
      </c>
      <c r="AC980" t="str">
        <f>_xlfn.IFNA(MATCH(GLOBAL[[#This Row],[POINTER]],Table5[CONCAT],0),"")</f>
        <v/>
      </c>
    </row>
    <row r="981" spans="1:31">
      <c r="A981" s="31">
        <f ca="1">IF(GLOBAL[[#This Row],[TT]]&lt;1,"",ROW()-2)</f>
        <v>979</v>
      </c>
      <c r="B981" s="33" t="s">
        <v>671</v>
      </c>
      <c r="C981" s="31">
        <v>6</v>
      </c>
      <c r="D981" s="31" t="s">
        <v>670</v>
      </c>
      <c r="E981" s="31">
        <f ca="1">IF(GLOBAL[[#This Row],[b12]]="",GLOBAL[[#This Row],[a6]],GLOBAL[[#This Row],[b12]])</f>
        <v>6</v>
      </c>
      <c r="F981" s="32">
        <f>GLOBAL[[#This Row],[AWAL]]</f>
        <v>6</v>
      </c>
      <c r="G981" s="31"/>
      <c r="H981" s="31"/>
      <c r="I981" s="31" t="str">
        <f>IF(GLOBAL[[#This Row],[/MASUK]]="","",SUMIF(Table6[NB BM_C_QTY+F],GLOBAL[POINTER],Table6[C]))</f>
        <v/>
      </c>
      <c r="J981" s="102">
        <f>IF(GLOBAL[[#This Row],[//KELUAR]]="",0,-1*SUMIF(Table5[CONCAT],GLOBAL[POINTER],Table5[3]))</f>
        <v>0</v>
      </c>
      <c r="K981" s="31" t="str">
        <f>IF(GLOBAL[[#This Row],[b1]]="","",GLOBAL[[#This Row],[b1]]-GLOBAL[[#This Row],[a1]]-GLOBAL[[#This Row],[bkeluar1]])</f>
        <v/>
      </c>
      <c r="L981" s="31">
        <f>SUM(GLOBAL[[#This Row],[bmasuk1]:[c1]])</f>
        <v>0</v>
      </c>
      <c r="M981" s="32">
        <f>SUM(F981,L981)</f>
        <v>6</v>
      </c>
      <c r="N981" s="31"/>
      <c r="O981" s="31"/>
      <c r="P981" s="32">
        <f ca="1">SUM(INDIRECT(GLOBAL_VAR[TABLENAME]&amp;"[@a"&amp;$1:$1-1&amp;"]"),INDIRECT(GLOBAL_VAR[TABLENAME]&amp;"[@c"&amp;$1:$1-1&amp;"]"))</f>
        <v>6</v>
      </c>
      <c r="Q981" s="33"/>
      <c r="R981" s="33" t="str">
        <f>IF(GLOBAL[[#This Row],[b3]]="","",GLOBAL[[#This Row],[b3]]-GLOBAL[[#This Row],[a3]])</f>
        <v/>
      </c>
      <c r="S981" s="32">
        <f ca="1">SUM(INDIRECT(GLOBAL_VAR[TABLENAME]&amp;"[@a"&amp;$1:$1-1&amp;"]"),INDIRECT(GLOBAL_VAR[TABLENAME]&amp;"[@c"&amp;$1:$1-1&amp;"]"))</f>
        <v>6</v>
      </c>
      <c r="T981" s="33"/>
      <c r="U981" s="33" t="str">
        <f>IF(GLOBAL[[#This Row],[b4]]="","",GLOBAL[[#This Row],[b4]]-GLOBAL[[#This Row],[a4]])</f>
        <v/>
      </c>
      <c r="V981" s="32">
        <f ca="1">SUM(INDIRECT(GLOBAL_VAR[TABLENAME]&amp;"[@a"&amp;$1:$1-1&amp;"]"),INDIRECT(GLOBAL_VAR[TABLENAME]&amp;"[@c"&amp;$1:$1-1&amp;"]"))</f>
        <v>6</v>
      </c>
      <c r="W981" s="31"/>
      <c r="X981" s="31" t="str">
        <f>IF(GLOBAL[[#This Row],[b5]]="","",GLOBAL[[#This Row],[b5]]-GLOBAL[[#This Row],[a5]])</f>
        <v/>
      </c>
      <c r="Y981" s="32">
        <f ca="1">SUM(INDIRECT(GLOBAL_VAR[TABLENAME]&amp;"[@a"&amp;$1:$1-1&amp;"]"),INDIRECT(GLOBAL_VAR[TABLENAME]&amp;"[@c"&amp;$1:$1-1&amp;"]"))</f>
        <v>6</v>
      </c>
      <c r="AA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981" s="31" t="str">
        <f>_xlfn.IFNA(MATCH(GLOBAL[[#This Row],[POINTER]],Table6[NB BM_C_QTY+F],0),"")</f>
        <v/>
      </c>
      <c r="AC981" t="str">
        <f>_xlfn.IFNA(MATCH(GLOBAL[[#This Row],[POINTER]],Table5[CONCAT],0),"")</f>
        <v/>
      </c>
    </row>
    <row r="982" spans="1:31">
      <c r="A982" s="31" t="str">
        <f ca="1">IF(GLOBAL[[#This Row],[TT]]&lt;1,"",ROW()-2)</f>
        <v/>
      </c>
      <c r="B982" s="33" t="s">
        <v>2776</v>
      </c>
      <c r="C982" s="31">
        <v>0</v>
      </c>
      <c r="D982" s="31" t="s">
        <v>2163</v>
      </c>
      <c r="E982" s="31">
        <f ca="1">IF(GLOBAL[[#This Row],[b12]]="",GLOBAL[[#This Row],[a6]],GLOBAL[[#This Row],[b12]])</f>
        <v>0</v>
      </c>
      <c r="F982" s="32">
        <f>GLOBAL[[#This Row],[AWAL]]</f>
        <v>0</v>
      </c>
      <c r="G982" s="31"/>
      <c r="H982" s="31"/>
      <c r="I982" s="31" t="str">
        <f>IF(GLOBAL[[#This Row],[/MASUK]]="","",SUMIF(Table6[NB BM_C_QTY+F],GLOBAL[POINTER],Table6[C]))</f>
        <v/>
      </c>
      <c r="J982" s="102">
        <f>IF(GLOBAL[[#This Row],[//KELUAR]]="",0,-1*SUMIF(Table5[CONCAT],GLOBAL[POINTER],Table5[3]))</f>
        <v>0</v>
      </c>
      <c r="K982" s="31" t="str">
        <f>IF(GLOBAL[[#This Row],[b1]]="","",GLOBAL[[#This Row],[b1]]-GLOBAL[[#This Row],[a1]]-GLOBAL[[#This Row],[bkeluar1]])</f>
        <v/>
      </c>
      <c r="L982" s="31">
        <f>SUM(GLOBAL[[#This Row],[bmasuk1]:[c1]])</f>
        <v>0</v>
      </c>
      <c r="M982" s="32">
        <f>SUM(F982,L982)</f>
        <v>0</v>
      </c>
      <c r="N982" s="31"/>
      <c r="O982" s="31"/>
      <c r="P982" s="32">
        <f ca="1">SUM(INDIRECT(GLOBAL_VAR[TABLENAME]&amp;"[@a"&amp;$1:$1-1&amp;"]"),INDIRECT(GLOBAL_VAR[TABLENAME]&amp;"[@c"&amp;$1:$1-1&amp;"]"))</f>
        <v>0</v>
      </c>
      <c r="Q982" s="33"/>
      <c r="R982" s="33" t="str">
        <f>IF(GLOBAL[[#This Row],[b3]]="","",GLOBAL[[#This Row],[b3]]-GLOBAL[[#This Row],[a3]])</f>
        <v/>
      </c>
      <c r="S982" s="32">
        <f ca="1">SUM(INDIRECT(GLOBAL_VAR[TABLENAME]&amp;"[@a"&amp;$1:$1-1&amp;"]"),INDIRECT(GLOBAL_VAR[TABLENAME]&amp;"[@c"&amp;$1:$1-1&amp;"]"))</f>
        <v>0</v>
      </c>
      <c r="T982" s="33"/>
      <c r="U982" s="33" t="str">
        <f>IF(GLOBAL[[#This Row],[b4]]="","",GLOBAL[[#This Row],[b4]]-GLOBAL[[#This Row],[a4]])</f>
        <v/>
      </c>
      <c r="V982" s="32">
        <f ca="1">SUM(INDIRECT(GLOBAL_VAR[TABLENAME]&amp;"[@a"&amp;$1:$1-1&amp;"]"),INDIRECT(GLOBAL_VAR[TABLENAME]&amp;"[@c"&amp;$1:$1-1&amp;"]"))</f>
        <v>0</v>
      </c>
      <c r="W982" s="31"/>
      <c r="X982" s="31" t="str">
        <f>IF(GLOBAL[[#This Row],[b5]]="","",GLOBAL[[#This Row],[b5]]-GLOBAL[[#This Row],[a5]])</f>
        <v/>
      </c>
      <c r="Y982" s="32">
        <f ca="1">SUM(INDIRECT(GLOBAL_VAR[TABLENAME]&amp;"[@a"&amp;$1:$1-1&amp;"]"),INDIRECT(GLOBAL_VAR[TABLENAME]&amp;"[@c"&amp;$1:$1-1&amp;"]"))</f>
        <v>0</v>
      </c>
      <c r="AA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982" s="31" t="str">
        <f>_xlfn.IFNA(MATCH(GLOBAL[[#This Row],[POINTER]],Table6[NB BM_C_QTY+F],0),"")</f>
        <v/>
      </c>
      <c r="AC982" t="str">
        <f>_xlfn.IFNA(MATCH(GLOBAL[[#This Row],[POINTER]],Table5[CONCAT],0),"")</f>
        <v/>
      </c>
    </row>
    <row r="983" spans="1:31">
      <c r="A983" s="31" t="str">
        <f ca="1">IF(GLOBAL[[#This Row],[TT]]&lt;1,"",ROW()-2)</f>
        <v/>
      </c>
      <c r="B983" s="33" t="s">
        <v>2395</v>
      </c>
      <c r="C983" s="31">
        <v>0</v>
      </c>
      <c r="D983" s="31" t="s">
        <v>2110</v>
      </c>
      <c r="E983" s="31">
        <f ca="1">IF(GLOBAL[[#This Row],[b12]]="",GLOBAL[[#This Row],[a6]],GLOBAL[[#This Row],[b12]])</f>
        <v>0</v>
      </c>
      <c r="F983" s="32">
        <f>GLOBAL[[#This Row],[AWAL]]</f>
        <v>0</v>
      </c>
      <c r="G983" s="31"/>
      <c r="H983" s="31"/>
      <c r="I983" s="31" t="str">
        <f>IF(GLOBAL[[#This Row],[/MASUK]]="","",SUMIF(Table6[NB BM_C_QTY+F],GLOBAL[POINTER],Table6[C]))</f>
        <v/>
      </c>
      <c r="J983" s="102">
        <f>IF(GLOBAL[[#This Row],[//KELUAR]]="",0,-1*SUMIF(Table5[CONCAT],GLOBAL[POINTER],Table5[3]))</f>
        <v>0</v>
      </c>
      <c r="K983" s="31" t="str">
        <f>IF(GLOBAL[[#This Row],[b1]]="","",GLOBAL[[#This Row],[b1]]-GLOBAL[[#This Row],[a1]]-GLOBAL[[#This Row],[bkeluar1]])</f>
        <v/>
      </c>
      <c r="L983" s="31">
        <f>SUM(GLOBAL[[#This Row],[bmasuk1]:[c1]])</f>
        <v>0</v>
      </c>
      <c r="M983" s="32">
        <f>SUM(F983,L983)</f>
        <v>0</v>
      </c>
      <c r="N983" s="31"/>
      <c r="O983" s="31"/>
      <c r="P983" s="32">
        <f ca="1">SUM(INDIRECT(GLOBAL_VAR[TABLENAME]&amp;"[@a"&amp;$1:$1-1&amp;"]"),INDIRECT(GLOBAL_VAR[TABLENAME]&amp;"[@c"&amp;$1:$1-1&amp;"]"))</f>
        <v>0</v>
      </c>
      <c r="Q983" s="33"/>
      <c r="R983" s="33" t="str">
        <f>IF(GLOBAL[[#This Row],[b3]]="","",GLOBAL[[#This Row],[b3]]-GLOBAL[[#This Row],[a3]])</f>
        <v/>
      </c>
      <c r="S983" s="32">
        <f ca="1">SUM(INDIRECT(GLOBAL_VAR[TABLENAME]&amp;"[@a"&amp;$1:$1-1&amp;"]"),INDIRECT(GLOBAL_VAR[TABLENAME]&amp;"[@c"&amp;$1:$1-1&amp;"]"))</f>
        <v>0</v>
      </c>
      <c r="T983" s="33"/>
      <c r="U983" s="33" t="str">
        <f>IF(GLOBAL[[#This Row],[b4]]="","",GLOBAL[[#This Row],[b4]]-GLOBAL[[#This Row],[a4]])</f>
        <v/>
      </c>
      <c r="V983" s="32">
        <f ca="1">SUM(INDIRECT(GLOBAL_VAR[TABLENAME]&amp;"[@a"&amp;$1:$1-1&amp;"]"),INDIRECT(GLOBAL_VAR[TABLENAME]&amp;"[@c"&amp;$1:$1-1&amp;"]"))</f>
        <v>0</v>
      </c>
      <c r="W983" s="31"/>
      <c r="X983" s="31" t="str">
        <f>IF(GLOBAL[[#This Row],[b5]]="","",GLOBAL[[#This Row],[b5]]-GLOBAL[[#This Row],[a5]])</f>
        <v/>
      </c>
      <c r="Y983" s="32">
        <f ca="1">SUM(INDIRECT(GLOBAL_VAR[TABLENAME]&amp;"[@a"&amp;$1:$1-1&amp;"]"),INDIRECT(GLOBAL_VAR[TABLENAME]&amp;"[@c"&amp;$1:$1-1&amp;"]"))</f>
        <v>0</v>
      </c>
      <c r="AA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983" s="31" t="str">
        <f>_xlfn.IFNA(MATCH(GLOBAL[[#This Row],[POINTER]],Table6[NB BM_C_QTY+F],0),"")</f>
        <v/>
      </c>
      <c r="AC983" t="str">
        <f>_xlfn.IFNA(MATCH(GLOBAL[[#This Row],[POINTER]],Table5[CONCAT],0),"")</f>
        <v/>
      </c>
    </row>
    <row r="984" spans="1:31">
      <c r="A984" s="31" t="str">
        <f ca="1">IF(GLOBAL[[#This Row],[TT]]&lt;1,"",ROW()-2)</f>
        <v/>
      </c>
      <c r="B984" s="33" t="s">
        <v>2588</v>
      </c>
      <c r="C984" s="31">
        <v>0</v>
      </c>
      <c r="D984" s="31" t="s">
        <v>2049</v>
      </c>
      <c r="E984" s="31">
        <f ca="1">IF(GLOBAL[[#This Row],[b12]]="",GLOBAL[[#This Row],[a6]],GLOBAL[[#This Row],[b12]])</f>
        <v>0</v>
      </c>
      <c r="F984" s="32">
        <f>GLOBAL[[#This Row],[AWAL]]</f>
        <v>0</v>
      </c>
      <c r="G984" s="31"/>
      <c r="H984" s="31"/>
      <c r="I984" s="31" t="str">
        <f>IF(GLOBAL[[#This Row],[/MASUK]]="","",SUMIF(Table6[NB BM_C_QTY+F],GLOBAL[POINTER],Table6[C]))</f>
        <v/>
      </c>
      <c r="J984" s="102">
        <f>IF(GLOBAL[[#This Row],[//KELUAR]]="",0,-1*SUMIF(Table5[CONCAT],GLOBAL[POINTER],Table5[3]))</f>
        <v>0</v>
      </c>
      <c r="K984" s="31" t="str">
        <f>IF(GLOBAL[[#This Row],[b1]]="","",GLOBAL[[#This Row],[b1]]-GLOBAL[[#This Row],[a1]]-GLOBAL[[#This Row],[bkeluar1]])</f>
        <v/>
      </c>
      <c r="L984" s="31">
        <f>SUM(GLOBAL[[#This Row],[bmasuk1]:[c1]])</f>
        <v>0</v>
      </c>
      <c r="M984" s="32">
        <f>SUM(F984,L984)</f>
        <v>0</v>
      </c>
      <c r="N984" s="31"/>
      <c r="O984" s="31"/>
      <c r="P984" s="32">
        <f ca="1">SUM(INDIRECT(GLOBAL_VAR[TABLENAME]&amp;"[@a"&amp;$1:$1-1&amp;"]"),INDIRECT(GLOBAL_VAR[TABLENAME]&amp;"[@c"&amp;$1:$1-1&amp;"]"))</f>
        <v>0</v>
      </c>
      <c r="Q984" s="33"/>
      <c r="R984" s="33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0</v>
      </c>
      <c r="T984" s="33"/>
      <c r="U984" s="33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0</v>
      </c>
      <c r="W984" s="31"/>
      <c r="X984" s="31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0</v>
      </c>
      <c r="AA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984" s="31" t="str">
        <f>_xlfn.IFNA(MATCH(GLOBAL[[#This Row],[POINTER]],Table6[NB BM_C_QTY+F],0),"")</f>
        <v/>
      </c>
      <c r="AC984" t="str">
        <f>_xlfn.IFNA(MATCH(GLOBAL[[#This Row],[POINTER]],Table5[CONCAT],0),"")</f>
        <v/>
      </c>
    </row>
    <row r="985" spans="1:31">
      <c r="A985" s="31" t="str">
        <f ca="1">IF(GLOBAL[[#This Row],[TT]]&lt;1,"",ROW()-2)</f>
        <v/>
      </c>
      <c r="B985" s="33" t="s">
        <v>672</v>
      </c>
      <c r="C985" s="31">
        <v>0</v>
      </c>
      <c r="D985" s="31">
        <v>144</v>
      </c>
      <c r="E985" s="31">
        <f ca="1">IF(GLOBAL[[#This Row],[b12]]="",GLOBAL[[#This Row],[a6]],GLOBAL[[#This Row],[b12]])</f>
        <v>0</v>
      </c>
      <c r="F985" s="32">
        <f>GLOBAL[[#This Row],[AWAL]]</f>
        <v>0</v>
      </c>
      <c r="G985" s="31"/>
      <c r="H985" s="31"/>
      <c r="I985" s="31" t="str">
        <f>IF(GLOBAL[[#This Row],[/MASUK]]="","",SUMIF(Table6[NB BM_C_QTY+F],GLOBAL[POINTER],Table6[C]))</f>
        <v/>
      </c>
      <c r="J985" s="102">
        <f>IF(GLOBAL[[#This Row],[//KELUAR]]="",0,-1*SUMIF(Table5[CONCAT],GLOBAL[POINTER],Table5[3]))</f>
        <v>0</v>
      </c>
      <c r="K985" s="31" t="str">
        <f>IF(GLOBAL[[#This Row],[b1]]="","",GLOBAL[[#This Row],[b1]]-GLOBAL[[#This Row],[a1]]-GLOBAL[[#This Row],[bkeluar1]])</f>
        <v/>
      </c>
      <c r="L985" s="31">
        <f>SUM(GLOBAL[[#This Row],[bmasuk1]:[c1]])</f>
        <v>0</v>
      </c>
      <c r="M985" s="32">
        <f>SUM(F985,L985)</f>
        <v>0</v>
      </c>
      <c r="N985" s="31"/>
      <c r="O985" s="31"/>
      <c r="P985" s="32">
        <f ca="1">SUM(INDIRECT(GLOBAL_VAR[TABLENAME]&amp;"[@a"&amp;$1:$1-1&amp;"]"),INDIRECT(GLOBAL_VAR[TABLENAME]&amp;"[@c"&amp;$1:$1-1&amp;"]"))</f>
        <v>0</v>
      </c>
      <c r="Q985" s="33"/>
      <c r="R985" s="33" t="str">
        <f>IF(GLOBAL[[#This Row],[b3]]="","",GLOBAL[[#This Row],[b3]]-GLOBAL[[#This Row],[a3]])</f>
        <v/>
      </c>
      <c r="S985" s="32">
        <f ca="1">SUM(INDIRECT(GLOBAL_VAR[TABLENAME]&amp;"[@a"&amp;$1:$1-1&amp;"]"),INDIRECT(GLOBAL_VAR[TABLENAME]&amp;"[@c"&amp;$1:$1-1&amp;"]"))</f>
        <v>0</v>
      </c>
      <c r="T985" s="33"/>
      <c r="U985" s="33" t="str">
        <f>IF(GLOBAL[[#This Row],[b4]]="","",GLOBAL[[#This Row],[b4]]-GLOBAL[[#This Row],[a4]])</f>
        <v/>
      </c>
      <c r="V985" s="32">
        <f ca="1">SUM(INDIRECT(GLOBAL_VAR[TABLENAME]&amp;"[@a"&amp;$1:$1-1&amp;"]"),INDIRECT(GLOBAL_VAR[TABLENAME]&amp;"[@c"&amp;$1:$1-1&amp;"]"))</f>
        <v>0</v>
      </c>
      <c r="W985" s="31"/>
      <c r="X985" s="31" t="str">
        <f>IF(GLOBAL[[#This Row],[b5]]="","",GLOBAL[[#This Row],[b5]]-GLOBAL[[#This Row],[a5]])</f>
        <v/>
      </c>
      <c r="Y985" s="32">
        <f ca="1">SUM(INDIRECT(GLOBAL_VAR[TABLENAME]&amp;"[@a"&amp;$1:$1-1&amp;"]"),INDIRECT(GLOBAL_VAR[TABLENAME]&amp;"[@c"&amp;$1:$1-1&amp;"]"))</f>
        <v>0</v>
      </c>
      <c r="AA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985" s="31" t="str">
        <f>_xlfn.IFNA(MATCH(GLOBAL[[#This Row],[POINTER]],Table6[NB BM_C_QTY+F],0),"")</f>
        <v/>
      </c>
      <c r="AC985" t="str">
        <f>_xlfn.IFNA(MATCH(GLOBAL[[#This Row],[POINTER]],Table5[CONCAT],0),"")</f>
        <v/>
      </c>
    </row>
    <row r="986" spans="1:31">
      <c r="A986" s="31">
        <f ca="1">IF(GLOBAL[[#This Row],[TT]]&lt;1,"",ROW()-2)</f>
        <v>984</v>
      </c>
      <c r="B986" s="33" t="s">
        <v>673</v>
      </c>
      <c r="C986" s="31">
        <v>1</v>
      </c>
      <c r="D986" s="31" t="s">
        <v>56</v>
      </c>
      <c r="E986" s="31">
        <f ca="1">IF(GLOBAL[[#This Row],[b12]]="",GLOBAL[[#This Row],[a6]],GLOBAL[[#This Row],[b12]])</f>
        <v>1</v>
      </c>
      <c r="F986" s="32">
        <f>GLOBAL[[#This Row],[AWAL]]</f>
        <v>1</v>
      </c>
      <c r="G986" s="31"/>
      <c r="H986" s="31"/>
      <c r="I986" s="31" t="str">
        <f>IF(GLOBAL[[#This Row],[/MASUK]]="","",SUMIF(Table6[NB BM_C_QTY+F],GLOBAL[POINTER],Table6[C]))</f>
        <v/>
      </c>
      <c r="J986" s="102">
        <f>IF(GLOBAL[[#This Row],[//KELUAR]]="",0,-1*SUMIF(Table5[CONCAT],GLOBAL[POINTER],Table5[3]))</f>
        <v>0</v>
      </c>
      <c r="K986" s="31" t="str">
        <f>IF(GLOBAL[[#This Row],[b1]]="","",GLOBAL[[#This Row],[b1]]-GLOBAL[[#This Row],[a1]]-GLOBAL[[#This Row],[bkeluar1]])</f>
        <v/>
      </c>
      <c r="L986" s="31">
        <f>SUM(GLOBAL[[#This Row],[bmasuk1]:[c1]])</f>
        <v>0</v>
      </c>
      <c r="M986" s="32">
        <f>SUM(F986,L986)</f>
        <v>1</v>
      </c>
      <c r="N986" s="31"/>
      <c r="O986" s="31"/>
      <c r="P986" s="32">
        <f ca="1">SUM(INDIRECT(GLOBAL_VAR[TABLENAME]&amp;"[@a"&amp;$1:$1-1&amp;"]"),INDIRECT(GLOBAL_VAR[TABLENAME]&amp;"[@c"&amp;$1:$1-1&amp;"]"))</f>
        <v>1</v>
      </c>
      <c r="Q986" s="33"/>
      <c r="R986" s="33" t="str">
        <f>IF(GLOBAL[[#This Row],[b3]]="","",GLOBAL[[#This Row],[b3]]-GLOBAL[[#This Row],[a3]])</f>
        <v/>
      </c>
      <c r="S986" s="32">
        <f ca="1">SUM(INDIRECT(GLOBAL_VAR[TABLENAME]&amp;"[@a"&amp;$1:$1-1&amp;"]"),INDIRECT(GLOBAL_VAR[TABLENAME]&amp;"[@c"&amp;$1:$1-1&amp;"]"))</f>
        <v>1</v>
      </c>
      <c r="T986" s="33"/>
      <c r="U986" s="33" t="str">
        <f>IF(GLOBAL[[#This Row],[b4]]="","",GLOBAL[[#This Row],[b4]]-GLOBAL[[#This Row],[a4]])</f>
        <v/>
      </c>
      <c r="V986" s="32">
        <f ca="1">SUM(INDIRECT(GLOBAL_VAR[TABLENAME]&amp;"[@a"&amp;$1:$1-1&amp;"]"),INDIRECT(GLOBAL_VAR[TABLENAME]&amp;"[@c"&amp;$1:$1-1&amp;"]"))</f>
        <v>1</v>
      </c>
      <c r="W986" s="31"/>
      <c r="X986" s="31" t="str">
        <f>IF(GLOBAL[[#This Row],[b5]]="","",GLOBAL[[#This Row],[b5]]-GLOBAL[[#This Row],[a5]])</f>
        <v/>
      </c>
      <c r="Y986" s="32">
        <f ca="1">SUM(INDIRECT(GLOBAL_VAR[TABLENAME]&amp;"[@a"&amp;$1:$1-1&amp;"]"),INDIRECT(GLOBAL_VAR[TABLENAME]&amp;"[@c"&amp;$1:$1-1&amp;"]"))</f>
        <v>1</v>
      </c>
      <c r="AA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clearholder20lbgmkuning144pcuntana</v>
      </c>
      <c r="AB986" s="31" t="str">
        <f>_xlfn.IFNA(MATCH(GLOBAL[[#This Row],[POINTER]],Table6[NB BM_C_QTY+F],0),"")</f>
        <v/>
      </c>
      <c r="AC986" t="str">
        <f>_xlfn.IFNA(MATCH(GLOBAL[[#This Row],[POINTER]],Table5[CONCAT],0),"")</f>
        <v/>
      </c>
    </row>
    <row r="987" spans="1:31">
      <c r="A987" s="39" t="str">
        <f ca="1">IF(GLOBAL[[#This Row],[TT]]&lt;1,"",ROW()-2)</f>
        <v/>
      </c>
      <c r="B987" s="33" t="s">
        <v>674</v>
      </c>
      <c r="C987" s="31">
        <v>0</v>
      </c>
      <c r="D987" s="31" t="s">
        <v>56</v>
      </c>
      <c r="E987" s="39">
        <f ca="1">IF(GLOBAL[[#This Row],[b12]]="",GLOBAL[[#This Row],[a6]],GLOBAL[[#This Row],[b12]])</f>
        <v>0</v>
      </c>
      <c r="F987" s="40">
        <f>GLOBAL[[#This Row],[AWAL]]</f>
        <v>0</v>
      </c>
      <c r="G987" s="31"/>
      <c r="H987" s="31"/>
      <c r="I987" s="31" t="str">
        <f>IF(GLOBAL[[#This Row],[/MASUK]]="","",SUMIF(Table6[NB BM_C_QTY+F],GLOBAL[POINTER],Table6[C]))</f>
        <v/>
      </c>
      <c r="J987" s="102">
        <f>IF(GLOBAL[[#This Row],[//KELUAR]]="",0,-1*SUMIF(Table5[CONCAT],GLOBAL[POINTER],Table5[3]))</f>
        <v>0</v>
      </c>
      <c r="K987" s="39" t="str">
        <f>IF(GLOBAL[[#This Row],[b1]]="","",GLOBAL[[#This Row],[b1]]-GLOBAL[[#This Row],[a1]]-GLOBAL[[#This Row],[bkeluar1]])</f>
        <v/>
      </c>
      <c r="L987" s="39">
        <f>SUM(GLOBAL[[#This Row],[bmasuk1]:[c1]])</f>
        <v>0</v>
      </c>
      <c r="M987" s="40">
        <f>SUM(F987,L987)</f>
        <v>0</v>
      </c>
      <c r="N987" s="31"/>
      <c r="O987" s="39"/>
      <c r="P987" s="40">
        <f ca="1">SUM(INDIRECT(GLOBAL_VAR[TABLENAME]&amp;"[@a"&amp;$1:$1-1&amp;"]"),INDIRECT(GLOBAL_VAR[TABLENAME]&amp;"[@c"&amp;$1:$1-1&amp;"]"))</f>
        <v>0</v>
      </c>
      <c r="Q987" s="33"/>
      <c r="R987" s="41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0</v>
      </c>
      <c r="T987" s="33"/>
      <c r="U987" s="41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0</v>
      </c>
      <c r="W987" s="31"/>
      <c r="X987" s="39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0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987" s="39" t="str">
        <f>_xlfn.IFNA(MATCH(GLOBAL[[#This Row],[POINTER]],Table6[NB BM_C_QTY+F],0),"")</f>
        <v/>
      </c>
      <c r="AC987" t="str">
        <f>_xlfn.IFNA(MATCH(GLOBAL[[#This Row],[POINTER]],Table5[CONCAT],0),"")</f>
        <v/>
      </c>
    </row>
    <row r="988" spans="1:31">
      <c r="A988" s="31">
        <f ca="1">IF(GLOBAL[[#This Row],[TT]]&lt;1,"",ROW()-2)</f>
        <v>986</v>
      </c>
      <c r="B988" s="33" t="s">
        <v>675</v>
      </c>
      <c r="C988" s="31">
        <v>1</v>
      </c>
      <c r="D988" s="31" t="s">
        <v>19</v>
      </c>
      <c r="E988" s="31">
        <f ca="1">IF(GLOBAL[[#This Row],[b12]]="",GLOBAL[[#This Row],[a6]],GLOBAL[[#This Row],[b12]])</f>
        <v>1</v>
      </c>
      <c r="F988" s="32">
        <f>GLOBAL[[#This Row],[AWAL]]</f>
        <v>1</v>
      </c>
      <c r="G988" s="31"/>
      <c r="H988" s="31"/>
      <c r="I988" s="31" t="str">
        <f>IF(GLOBAL[[#This Row],[/MASUK]]="","",SUMIF(Table6[NB BM_C_QTY+F],GLOBAL[POINTER],Table6[C]))</f>
        <v/>
      </c>
      <c r="J988" s="102">
        <f>IF(GLOBAL[[#This Row],[//KELUAR]]="",0,-1*SUMIF(Table5[CONCAT],GLOBAL[POINTER],Table5[3]))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>SUM(F988,L988)</f>
        <v>1</v>
      </c>
      <c r="N988" s="31"/>
      <c r="O988" s="31"/>
      <c r="P988" s="32">
        <f ca="1">SUM(INDIRECT(GLOBAL_VAR[TABLENAME]&amp;"[@a"&amp;$1:$1-1&amp;"]"),INDIRECT(GLOBAL_VAR[TABLENAME]&amp;"[@c"&amp;$1:$1-1&amp;"]"))</f>
        <v>1</v>
      </c>
      <c r="Q988" s="33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1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1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1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988" s="31" t="str">
        <f>_xlfn.IFNA(MATCH(GLOBAL[[#This Row],[POINTER]],Table6[NB BM_C_QTY+F],0),"")</f>
        <v/>
      </c>
      <c r="AC988" t="str">
        <f>_xlfn.IFNA(MATCH(GLOBAL[[#This Row],[POINTER]],Table5[CONCAT],0),"")</f>
        <v/>
      </c>
      <c r="AE988" s="29"/>
    </row>
    <row r="989" spans="1:31">
      <c r="A989" s="31">
        <f ca="1">IF(GLOBAL[[#This Row],[TT]]&lt;1,"",ROW()-2)</f>
        <v>987</v>
      </c>
      <c r="B989" s="33" t="s">
        <v>676</v>
      </c>
      <c r="C989" s="31">
        <v>5</v>
      </c>
      <c r="D989" s="31" t="s">
        <v>31</v>
      </c>
      <c r="E989" s="31">
        <f ca="1">IF(GLOBAL[[#This Row],[b12]]="",GLOBAL[[#This Row],[a6]],GLOBAL[[#This Row],[b12]])</f>
        <v>5</v>
      </c>
      <c r="F989" s="32">
        <f>GLOBAL[[#This Row],[AWAL]]</f>
        <v>5</v>
      </c>
      <c r="G989" s="31"/>
      <c r="H989" s="31"/>
      <c r="I989" s="31" t="str">
        <f>IF(GLOBAL[[#This Row],[/MASUK]]="","",SUMIF(Table6[NB BM_C_QTY+F],GLOBAL[POINTER],Table6[C]))</f>
        <v/>
      </c>
      <c r="J989" s="102">
        <f>IF(GLOBAL[[#This Row],[//KELUAR]]="",0,-1*SUMIF(Table5[CONCAT],GLOBAL[POINTER],Table5[3]))</f>
        <v>0</v>
      </c>
      <c r="K989" s="31" t="str">
        <f>IF(GLOBAL[[#This Row],[b1]]="","",GLOBAL[[#This Row],[b1]]-GLOBAL[[#This Row],[a1]]-GLOBAL[[#This Row],[bkeluar1]])</f>
        <v/>
      </c>
      <c r="L989" s="31">
        <f>SUM(GLOBAL[[#This Row],[bmasuk1]:[c1]])</f>
        <v>0</v>
      </c>
      <c r="M989" s="32">
        <f>SUM(F989,L989)</f>
        <v>5</v>
      </c>
      <c r="N989" s="31"/>
      <c r="O989" s="31"/>
      <c r="P989" s="32">
        <f ca="1">SUM(INDIRECT(GLOBAL_VAR[TABLENAME]&amp;"[@a"&amp;$1:$1-1&amp;"]"),INDIRECT(GLOBAL_VAR[TABLENAME]&amp;"[@c"&amp;$1:$1-1&amp;"]"))</f>
        <v>5</v>
      </c>
      <c r="Q989" s="33"/>
      <c r="R989" s="33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5</v>
      </c>
      <c r="T989" s="33"/>
      <c r="U989" s="33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5</v>
      </c>
      <c r="W989" s="31"/>
      <c r="X989" s="31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5</v>
      </c>
      <c r="AA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989" s="31" t="str">
        <f>_xlfn.IFNA(MATCH(GLOBAL[[#This Row],[POINTER]],Table6[NB BM_C_QTY+F],0),"")</f>
        <v/>
      </c>
      <c r="AC989" t="str">
        <f>_xlfn.IFNA(MATCH(GLOBAL[[#This Row],[POINTER]],Table5[CONCAT],0),"")</f>
        <v/>
      </c>
    </row>
    <row r="990" spans="1:31">
      <c r="A990" s="31">
        <f ca="1">IF(GLOBAL[[#This Row],[TT]]&lt;1,"",ROW()-2)</f>
        <v>988</v>
      </c>
      <c r="B990" s="33" t="s">
        <v>677</v>
      </c>
      <c r="C990" s="31">
        <v>2</v>
      </c>
      <c r="D990" s="31" t="s">
        <v>121</v>
      </c>
      <c r="E990" s="31">
        <f ca="1">IF(GLOBAL[[#This Row],[b12]]="",GLOBAL[[#This Row],[a6]],GLOBAL[[#This Row],[b12]])</f>
        <v>2</v>
      </c>
      <c r="F990" s="32">
        <f>GLOBAL[[#This Row],[AWAL]]</f>
        <v>2</v>
      </c>
      <c r="G990" s="31"/>
      <c r="H990" s="31"/>
      <c r="I990" s="31" t="str">
        <f>IF(GLOBAL[[#This Row],[/MASUK]]="","",SUMIF(Table6[NB BM_C_QTY+F],GLOBAL[POINTER],Table6[C]))</f>
        <v/>
      </c>
      <c r="J990" s="102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>SUM(F990,L990)</f>
        <v>2</v>
      </c>
      <c r="N990" s="31"/>
      <c r="O990" s="31"/>
      <c r="P990" s="32">
        <f ca="1">SUM(INDIRECT(GLOBAL_VAR[TABLENAME]&amp;"[@a"&amp;$1:$1-1&amp;"]"),INDIRECT(GLOBAL_VAR[TABLENAME]&amp;"[@c"&amp;$1:$1-1&amp;"]"))</f>
        <v>2</v>
      </c>
      <c r="Q990" s="33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2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2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2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1">
      <c r="A991" s="31">
        <f ca="1">IF(GLOBAL[[#This Row],[TT]]&lt;1,"",ROW()-2)</f>
        <v>989</v>
      </c>
      <c r="B991" s="33" t="s">
        <v>678</v>
      </c>
      <c r="C991" s="31">
        <v>2</v>
      </c>
      <c r="D991" s="31" t="s">
        <v>20</v>
      </c>
      <c r="E991" s="31">
        <f ca="1">IF(GLOBAL[[#This Row],[b12]]="",GLOBAL[[#This Row],[a6]],GLOBAL[[#This Row],[b12]])</f>
        <v>2</v>
      </c>
      <c r="F991" s="32">
        <f>GLOBAL[[#This Row],[AWAL]]</f>
        <v>2</v>
      </c>
      <c r="G991" s="31"/>
      <c r="H991" s="31"/>
      <c r="I991" s="31" t="str">
        <f>IF(GLOBAL[[#This Row],[/MASUK]]="","",SUMIF(Table6[NB BM_C_QTY+F],GLOBAL[POINTER],Table6[C]))</f>
        <v/>
      </c>
      <c r="J991" s="102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>SUM(F991,L991)</f>
        <v>2</v>
      </c>
      <c r="N991" s="31"/>
      <c r="O991" s="31"/>
      <c r="P991" s="32">
        <f ca="1">SUM(INDIRECT(GLOBAL_VAR[TABLENAME]&amp;"[@a"&amp;$1:$1-1&amp;"]"),INDIRECT(GLOBAL_VAR[TABLENAME]&amp;"[@c"&amp;$1:$1-1&amp;"]"))</f>
        <v>2</v>
      </c>
      <c r="Q991" s="33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2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2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2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1">
      <c r="A992" s="31">
        <f ca="1">IF(GLOBAL[[#This Row],[TT]]&lt;1,"",ROW()-2)</f>
        <v>990</v>
      </c>
      <c r="B992" s="33" t="s">
        <v>679</v>
      </c>
      <c r="C992" s="31">
        <v>102</v>
      </c>
      <c r="D992" s="31" t="s">
        <v>34</v>
      </c>
      <c r="E992" s="31">
        <f ca="1">IF(GLOBAL[[#This Row],[b12]]="",GLOBAL[[#This Row],[a6]],GLOBAL[[#This Row],[b12]])</f>
        <v>102</v>
      </c>
      <c r="F992" s="32">
        <f>GLOBAL[[#This Row],[AWAL]]</f>
        <v>102</v>
      </c>
      <c r="G992" s="31"/>
      <c r="H992" s="31"/>
      <c r="I992" s="31" t="str">
        <f>IF(GLOBAL[[#This Row],[/MASUK]]="","",SUMIF(Table6[NB BM_C_QTY+F],GLOBAL[POINTER],Table6[C]))</f>
        <v/>
      </c>
      <c r="J992" s="102">
        <f>IF(GLOBAL[[#This Row],[//KELUAR]]="",0,-1*SUMIF(Table5[CONCAT],GLOBAL[POINTER],Table5[3]))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>SUM(F992,L992)</f>
        <v>102</v>
      </c>
      <c r="N992" s="31"/>
      <c r="O992" s="31"/>
      <c r="P992" s="32">
        <f ca="1">SUM(INDIRECT(GLOBAL_VAR[TABLENAME]&amp;"[@a"&amp;$1:$1-1&amp;"]"),INDIRECT(GLOBAL_VAR[TABLENAME]&amp;"[@c"&amp;$1:$1-1&amp;"]"))</f>
        <v>102</v>
      </c>
      <c r="Q992" s="33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102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102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102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992" s="31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31">
      <c r="A993" s="31">
        <f ca="1">IF(GLOBAL[[#This Row],[TT]]&lt;1,"",ROW()-2)</f>
        <v>991</v>
      </c>
      <c r="B993" s="33" t="s">
        <v>680</v>
      </c>
      <c r="C993" s="31">
        <v>3</v>
      </c>
      <c r="D993" s="31" t="s">
        <v>20</v>
      </c>
      <c r="E993" s="31">
        <f ca="1">IF(GLOBAL[[#This Row],[b12]]="",GLOBAL[[#This Row],[a6]],GLOBAL[[#This Row],[b12]])</f>
        <v>3</v>
      </c>
      <c r="F993" s="32">
        <f>GLOBAL[[#This Row],[AWAL]]</f>
        <v>3</v>
      </c>
      <c r="G993" s="31"/>
      <c r="H993" s="31"/>
      <c r="I993" s="31" t="str">
        <f>IF(GLOBAL[[#This Row],[/MASUK]]="","",SUMIF(Table6[NB BM_C_QTY+F],GLOBAL[POINTER],Table6[C]))</f>
        <v/>
      </c>
      <c r="J993" s="102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>SUM(F993,L993)</f>
        <v>3</v>
      </c>
      <c r="N993" s="31"/>
      <c r="O993" s="31"/>
      <c r="P993" s="32">
        <f ca="1">SUM(INDIRECT(GLOBAL_VAR[TABLENAME]&amp;"[@a"&amp;$1:$1-1&amp;"]"),INDIRECT(GLOBAL_VAR[TABLENAME]&amp;"[@c"&amp;$1:$1-1&amp;"]"))</f>
        <v>3</v>
      </c>
      <c r="Q993" s="33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3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3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3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31">
      <c r="A994" s="31" t="str">
        <f ca="1">IF(GLOBAL[[#This Row],[TT]]&lt;1,"",ROW()-2)</f>
        <v/>
      </c>
      <c r="B994" s="33" t="s">
        <v>681</v>
      </c>
      <c r="C994" s="31">
        <v>0</v>
      </c>
      <c r="D994" s="31" t="s">
        <v>6</v>
      </c>
      <c r="E994" s="31">
        <f ca="1">IF(GLOBAL[[#This Row],[b12]]="",GLOBAL[[#This Row],[a6]],GLOBAL[[#This Row],[b12]])</f>
        <v>0</v>
      </c>
      <c r="F994" s="32">
        <f>GLOBAL[[#This Row],[AWAL]]</f>
        <v>0</v>
      </c>
      <c r="G994" s="31"/>
      <c r="H994" s="31"/>
      <c r="I994" s="31" t="str">
        <f>IF(GLOBAL[[#This Row],[/MASUK]]="","",SUMIF(Table6[NB BM_C_QTY+F],GLOBAL[POINTER],Table6[C]))</f>
        <v/>
      </c>
      <c r="J994" s="102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>SUM(F994,L994)</f>
        <v>0</v>
      </c>
      <c r="N994" s="31"/>
      <c r="O994" s="31"/>
      <c r="P994" s="32">
        <f ca="1">SUM(INDIRECT(GLOBAL_VAR[TABLENAME]&amp;"[@a"&amp;$1:$1-1&amp;"]"),INDIRECT(GLOBAL_VAR[TABLENAME]&amp;"[@c"&amp;$1:$1-1&amp;"]"))</f>
        <v>0</v>
      </c>
      <c r="Q994" s="33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0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0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0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</row>
    <row r="995" spans="1:31">
      <c r="A995" s="31">
        <f ca="1">IF(GLOBAL[[#This Row],[TT]]&lt;1,"",ROW()-2)</f>
        <v>993</v>
      </c>
      <c r="B995" s="33" t="s">
        <v>682</v>
      </c>
      <c r="C995" s="31">
        <v>27</v>
      </c>
      <c r="D995" s="31" t="s">
        <v>6</v>
      </c>
      <c r="E995" s="31">
        <f ca="1">IF(GLOBAL[[#This Row],[b12]]="",GLOBAL[[#This Row],[a6]],GLOBAL[[#This Row],[b12]])</f>
        <v>27</v>
      </c>
      <c r="F995" s="32">
        <f>GLOBAL[[#This Row],[AWAL]]</f>
        <v>27</v>
      </c>
      <c r="G995" s="31"/>
      <c r="H995" s="31"/>
      <c r="I995" s="31" t="str">
        <f>IF(GLOBAL[[#This Row],[/MASUK]]="","",SUMIF(Table6[NB BM_C_QTY+F],GLOBAL[POINTER],Table6[C]))</f>
        <v/>
      </c>
      <c r="J995" s="102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>SUM(F995,L995)</f>
        <v>27</v>
      </c>
      <c r="N995" s="31"/>
      <c r="O995" s="31"/>
      <c r="P995" s="32">
        <f ca="1">SUM(INDIRECT(GLOBAL_VAR[TABLENAME]&amp;"[@a"&amp;$1:$1-1&amp;"]"),INDIRECT(GLOBAL_VAR[TABLENAME]&amp;"[@c"&amp;$1:$1-1&amp;"]"))</f>
        <v>27</v>
      </c>
      <c r="Q995" s="33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27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27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27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  <c r="AE995" s="29"/>
    </row>
    <row r="996" spans="1:31">
      <c r="A996" s="31">
        <f ca="1">IF(GLOBAL[[#This Row],[TT]]&lt;1,"",ROW()-2)</f>
        <v>994</v>
      </c>
      <c r="B996" s="33" t="s">
        <v>683</v>
      </c>
      <c r="C996" s="31">
        <v>1</v>
      </c>
      <c r="D996" s="31" t="s">
        <v>17</v>
      </c>
      <c r="E996" s="31">
        <f ca="1">IF(GLOBAL[[#This Row],[b12]]="",GLOBAL[[#This Row],[a6]],GLOBAL[[#This Row],[b12]])</f>
        <v>1</v>
      </c>
      <c r="F996" s="32">
        <f>GLOBAL[[#This Row],[AWAL]]</f>
        <v>1</v>
      </c>
      <c r="G996" s="31"/>
      <c r="H996" s="31"/>
      <c r="I996" s="31" t="str">
        <f>IF(GLOBAL[[#This Row],[/MASUK]]="","",SUMIF(Table6[NB BM_C_QTY+F],GLOBAL[POINTER],Table6[C]))</f>
        <v/>
      </c>
      <c r="J996" s="102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>SUM(F996,L996)</f>
        <v>1</v>
      </c>
      <c r="N996" s="31"/>
      <c r="O996" s="31"/>
      <c r="P996" s="32">
        <f ca="1">SUM(INDIRECT(GLOBAL_VAR[TABLENAME]&amp;"[@a"&amp;$1:$1-1&amp;"]"),INDIRECT(GLOBAL_VAR[TABLENAME]&amp;"[@c"&amp;$1:$1-1&amp;"]"))</f>
        <v>1</v>
      </c>
      <c r="Q996" s="33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1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1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1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</row>
    <row r="997" spans="1:31">
      <c r="A997" s="31">
        <f ca="1">IF(GLOBAL[[#This Row],[TT]]&lt;1,"",ROW()-2)</f>
        <v>995</v>
      </c>
      <c r="B997" s="33" t="s">
        <v>684</v>
      </c>
      <c r="C997" s="31">
        <v>1</v>
      </c>
      <c r="D997" s="31" t="s">
        <v>17</v>
      </c>
      <c r="E997" s="31">
        <f ca="1">IF(GLOBAL[[#This Row],[b12]]="",GLOBAL[[#This Row],[a6]],GLOBAL[[#This Row],[b12]])</f>
        <v>1</v>
      </c>
      <c r="F997" s="32">
        <f>GLOBAL[[#This Row],[AWAL]]</f>
        <v>1</v>
      </c>
      <c r="G997" s="31"/>
      <c r="H997" s="31"/>
      <c r="I997" s="31" t="str">
        <f>IF(GLOBAL[[#This Row],[/MASUK]]="","",SUMIF(Table6[NB BM_C_QTY+F],GLOBAL[POINTER],Table6[C]))</f>
        <v/>
      </c>
      <c r="J997" s="102">
        <f>IF(GLOBAL[[#This Row],[//KELUAR]]="",0,-1*SUMIF(Table5[CONCAT],GLOBAL[POINTER],Table5[3]))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>SUM(F997,L997)</f>
        <v>1</v>
      </c>
      <c r="N997" s="31"/>
      <c r="O997" s="31"/>
      <c r="P997" s="32">
        <f ca="1">SUM(INDIRECT(GLOBAL_VAR[TABLENAME]&amp;"[@a"&amp;$1:$1-1&amp;"]"),INDIRECT(GLOBAL_VAR[TABLENAME]&amp;"[@c"&amp;$1:$1-1&amp;"]"))</f>
        <v>1</v>
      </c>
      <c r="Q997" s="33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1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1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1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997" s="31" t="str">
        <f>_xlfn.IFNA(MATCH(GLOBAL[[#This Row],[POINTER]],Table6[NB BM_C_QTY+F],0),"")</f>
        <v/>
      </c>
      <c r="AC997" t="str">
        <f>_xlfn.IFNA(MATCH(GLOBAL[[#This Row],[POINTER]],Table5[CONCAT],0),"")</f>
        <v/>
      </c>
    </row>
    <row r="998" spans="1:31">
      <c r="A998" s="31">
        <f ca="1">IF(GLOBAL[[#This Row],[TT]]&lt;1,"",ROW()-2)</f>
        <v>996</v>
      </c>
      <c r="B998" s="33" t="s">
        <v>685</v>
      </c>
      <c r="C998" s="31">
        <v>1</v>
      </c>
      <c r="D998" s="31">
        <v>120</v>
      </c>
      <c r="E998" s="31">
        <f ca="1">IF(GLOBAL[[#This Row],[b12]]="",GLOBAL[[#This Row],[a6]],GLOBAL[[#This Row],[b12]])</f>
        <v>1</v>
      </c>
      <c r="F998" s="32">
        <f>GLOBAL[[#This Row],[AWAL]]</f>
        <v>1</v>
      </c>
      <c r="G998" s="31"/>
      <c r="H998" s="31"/>
      <c r="I998" s="31" t="str">
        <f>IF(GLOBAL[[#This Row],[/MASUK]]="","",SUMIF(Table6[NB BM_C_QTY+F],GLOBAL[POINTER],Table6[C]))</f>
        <v/>
      </c>
      <c r="J998" s="102">
        <f>IF(GLOBAL[[#This Row],[//KELUAR]]="",0,-1*SUMIF(Table5[CONCAT],GLOBAL[POINTER],Table5[3]))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>SUM(F998,L998)</f>
        <v>1</v>
      </c>
      <c r="N998" s="31"/>
      <c r="O998" s="31"/>
      <c r="P998" s="32">
        <f ca="1">SUM(INDIRECT(GLOBAL_VAR[TABLENAME]&amp;"[@a"&amp;$1:$1-1&amp;"]"),INDIRECT(GLOBAL_VAR[TABLENAME]&amp;"[@c"&amp;$1:$1-1&amp;"]"))</f>
        <v>1</v>
      </c>
      <c r="Q998" s="33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1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1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1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998" s="31" t="str">
        <f>_xlfn.IFNA(MATCH(GLOBAL[[#This Row],[POINTER]],Table6[NB BM_C_QTY+F],0),"")</f>
        <v/>
      </c>
      <c r="AC998" t="str">
        <f>_xlfn.IFNA(MATCH(GLOBAL[[#This Row],[POINTER]],Table5[CONCAT],0),"")</f>
        <v/>
      </c>
    </row>
    <row r="999" spans="1:31">
      <c r="A999" s="39">
        <f ca="1">IF(GLOBAL[[#This Row],[TT]]&lt;1,"",ROW()-2)</f>
        <v>997</v>
      </c>
      <c r="B999" s="33" t="s">
        <v>686</v>
      </c>
      <c r="C999" s="31">
        <v>11</v>
      </c>
      <c r="D999" s="31">
        <v>48</v>
      </c>
      <c r="E999" s="39">
        <f ca="1">IF(GLOBAL[[#This Row],[b12]]="",GLOBAL[[#This Row],[a6]],GLOBAL[[#This Row],[b12]])</f>
        <v>11</v>
      </c>
      <c r="F999" s="40">
        <f>GLOBAL[[#This Row],[AWAL]]</f>
        <v>11</v>
      </c>
      <c r="G999" s="31"/>
      <c r="H999" s="31"/>
      <c r="I999" s="31" t="str">
        <f>IF(GLOBAL[[#This Row],[/MASUK]]="","",SUMIF(Table6[NB BM_C_QTY+F],GLOBAL[POINTER],Table6[C]))</f>
        <v/>
      </c>
      <c r="J999" s="102">
        <f>IF(GLOBAL[[#This Row],[//KELUAR]]="",0,-1*SUMIF(Table5[CONCAT],GLOBAL[POINTER],Table5[3]))</f>
        <v>0</v>
      </c>
      <c r="K999" s="39" t="str">
        <f>IF(GLOBAL[[#This Row],[b1]]="","",GLOBAL[[#This Row],[b1]]-GLOBAL[[#This Row],[a1]]-GLOBAL[[#This Row],[bkeluar1]])</f>
        <v/>
      </c>
      <c r="L999" s="39">
        <f>SUM(GLOBAL[[#This Row],[bmasuk1]:[c1]])</f>
        <v>0</v>
      </c>
      <c r="M999" s="40">
        <f>SUM(F999,L999)</f>
        <v>11</v>
      </c>
      <c r="N999" s="31"/>
      <c r="O999" s="39"/>
      <c r="P999" s="40">
        <f ca="1">SUM(INDIRECT(GLOBAL_VAR[TABLENAME]&amp;"[@a"&amp;$1:$1-1&amp;"]"),INDIRECT(GLOBAL_VAR[TABLENAME]&amp;"[@c"&amp;$1:$1-1&amp;"]"))</f>
        <v>11</v>
      </c>
      <c r="Q999" s="33"/>
      <c r="R999" s="41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11</v>
      </c>
      <c r="T999" s="33"/>
      <c r="U999" s="41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11</v>
      </c>
      <c r="W999" s="31"/>
      <c r="X999" s="39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11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999" s="39" t="str">
        <f>_xlfn.IFNA(MATCH(GLOBAL[[#This Row],[POINTER]],Table6[NB BM_C_QTY+F],0),"")</f>
        <v/>
      </c>
      <c r="AC999" t="str">
        <f>_xlfn.IFNA(MATCH(GLOBAL[[#This Row],[POINTER]],Table5[CONCAT],0),"")</f>
        <v/>
      </c>
    </row>
    <row r="1000" spans="1:31">
      <c r="A1000" s="31">
        <f ca="1">IF(GLOBAL[[#This Row],[TT]]&lt;1,"",ROW()-2)</f>
        <v>998</v>
      </c>
      <c r="B1000" s="33" t="s">
        <v>687</v>
      </c>
      <c r="C1000" s="31">
        <v>2</v>
      </c>
      <c r="D1000" s="31" t="s">
        <v>15</v>
      </c>
      <c r="E1000" s="31">
        <f ca="1">IF(GLOBAL[[#This Row],[b12]]="",GLOBAL[[#This Row],[a6]],GLOBAL[[#This Row],[b12]])</f>
        <v>2</v>
      </c>
      <c r="F1000" s="32">
        <f>GLOBAL[[#This Row],[AWAL]]</f>
        <v>2</v>
      </c>
      <c r="G1000" s="31"/>
      <c r="H1000" s="31"/>
      <c r="I1000" s="31" t="str">
        <f>IF(GLOBAL[[#This Row],[/MASUK]]="","",SUMIF(Table6[NB BM_C_QTY+F],GLOBAL[POINTER],Table6[C]))</f>
        <v/>
      </c>
      <c r="J1000" s="102">
        <f>IF(GLOBAL[[#This Row],[//KELUAR]]="",0,-1*SUMIF(Table5[CONCAT],GLOBAL[POINTER],Table5[3]))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>SUM(F1000,L1000)</f>
        <v>2</v>
      </c>
      <c r="N1000" s="31"/>
      <c r="O1000" s="31"/>
      <c r="P1000" s="32">
        <f ca="1">SUM(INDIRECT(GLOBAL_VAR[TABLENAME]&amp;"[@a"&amp;$1:$1-1&amp;"]"),INDIRECT(GLOBAL_VAR[TABLENAME]&amp;"[@c"&amp;$1:$1-1&amp;"]"))</f>
        <v>2</v>
      </c>
      <c r="Q1000" s="33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2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2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2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1000" s="31" t="str">
        <f>_xlfn.IFNA(MATCH(GLOBAL[[#This Row],[POINTER]],Table6[NB BM_C_QTY+F],0),"")</f>
        <v/>
      </c>
      <c r="AC1000" t="str">
        <f>_xlfn.IFNA(MATCH(GLOBAL[[#This Row],[POINTER]],Table5[CONCAT],0),"")</f>
        <v/>
      </c>
    </row>
    <row r="1001" spans="1:31">
      <c r="A1001" s="31">
        <f ca="1">IF(GLOBAL[[#This Row],[TT]]&lt;1,"",ROW()-2)</f>
        <v>999</v>
      </c>
      <c r="B1001" s="33" t="s">
        <v>688</v>
      </c>
      <c r="C1001" s="31">
        <v>40</v>
      </c>
      <c r="D1001" s="31" t="s">
        <v>15</v>
      </c>
      <c r="E1001" s="31">
        <f ca="1">IF(GLOBAL[[#This Row],[b12]]="",GLOBAL[[#This Row],[a6]],GLOBAL[[#This Row],[b12]])</f>
        <v>40</v>
      </c>
      <c r="F1001" s="32">
        <f>GLOBAL[[#This Row],[AWAL]]</f>
        <v>40</v>
      </c>
      <c r="G1001" s="31"/>
      <c r="H1001" s="31"/>
      <c r="I1001" s="31" t="str">
        <f>IF(GLOBAL[[#This Row],[/MASUK]]="","",SUMIF(Table6[NB BM_C_QTY+F],GLOBAL[POINTER],Table6[C]))</f>
        <v/>
      </c>
      <c r="J1001" s="102">
        <f>IF(GLOBAL[[#This Row],[//KELUAR]]="",0,-1*SUMIF(Table5[CONCAT],GLOBAL[POINTER],Table5[3]))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>SUM(F1001,L1001)</f>
        <v>40</v>
      </c>
      <c r="N1001" s="31"/>
      <c r="O1001" s="31"/>
      <c r="P1001" s="32">
        <f ca="1">SUM(INDIRECT(GLOBAL_VAR[TABLENAME]&amp;"[@a"&amp;$1:$1-1&amp;"]"),INDIRECT(GLOBAL_VAR[TABLENAME]&amp;"[@c"&amp;$1:$1-1&amp;"]"))</f>
        <v>40</v>
      </c>
      <c r="Q1001" s="33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40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40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40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1001" s="31" t="str">
        <f>_xlfn.IFNA(MATCH(GLOBAL[[#This Row],[POINTER]],Table6[NB BM_C_QTY+F],0),"")</f>
        <v/>
      </c>
      <c r="AC1001" t="str">
        <f>_xlfn.IFNA(MATCH(GLOBAL[[#This Row],[POINTER]],Table5[CONCAT],0),"")</f>
        <v/>
      </c>
    </row>
    <row r="1002" spans="1:31">
      <c r="A1002" s="31">
        <f ca="1">IF(GLOBAL[[#This Row],[TT]]&lt;1,"",ROW()-2)</f>
        <v>1000</v>
      </c>
      <c r="B1002" s="33" t="s">
        <v>689</v>
      </c>
      <c r="C1002" s="31">
        <v>1</v>
      </c>
      <c r="D1002" s="31" t="s">
        <v>31</v>
      </c>
      <c r="E1002" s="31">
        <f ca="1">IF(GLOBAL[[#This Row],[b12]]="",GLOBAL[[#This Row],[a6]],GLOBAL[[#This Row],[b12]])</f>
        <v>1</v>
      </c>
      <c r="F1002" s="32">
        <f>GLOBAL[[#This Row],[AWAL]]</f>
        <v>1</v>
      </c>
      <c r="G1002" s="31"/>
      <c r="H1002" s="31"/>
      <c r="I1002" s="31" t="str">
        <f>IF(GLOBAL[[#This Row],[/MASUK]]="","",SUMIF(Table6[NB BM_C_QTY+F],GLOBAL[POINTER],Table6[C]))</f>
        <v/>
      </c>
      <c r="J1002" s="102">
        <f>IF(GLOBAL[[#This Row],[//KELUAR]]="",0,-1*SUMIF(Table5[CONCAT],GLOBAL[POINTER],Table5[3]))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>SUM(F1002,L1002)</f>
        <v>1</v>
      </c>
      <c r="N1002" s="31"/>
      <c r="O1002" s="31"/>
      <c r="P1002" s="32">
        <f ca="1">SUM(INDIRECT(GLOBAL_VAR[TABLENAME]&amp;"[@a"&amp;$1:$1-1&amp;"]"),INDIRECT(GLOBAL_VAR[TABLENAME]&amp;"[@c"&amp;$1:$1-1&amp;"]"))</f>
        <v>1</v>
      </c>
      <c r="Q1002" s="33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1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1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1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1002" s="31" t="str">
        <f>_xlfn.IFNA(MATCH(GLOBAL[[#This Row],[POINTER]],Table6[NB BM_C_QTY+F],0),"")</f>
        <v/>
      </c>
      <c r="AC1002" t="str">
        <f>_xlfn.IFNA(MATCH(GLOBAL[[#This Row],[POINTER]],Table5[CONCAT],0),"")</f>
        <v/>
      </c>
    </row>
    <row r="1003" spans="1:31">
      <c r="A1003" s="31">
        <f ca="1">IF(GLOBAL[[#This Row],[TT]]&lt;1,"",ROW()-2)</f>
        <v>1001</v>
      </c>
      <c r="B1003" s="33" t="s">
        <v>3761</v>
      </c>
      <c r="C1003" s="31">
        <v>2</v>
      </c>
      <c r="D1003" s="31" t="s">
        <v>34</v>
      </c>
      <c r="E1003" s="31">
        <f ca="1">IF(GLOBAL[[#This Row],[b12]]="",GLOBAL[[#This Row],[a6]],GLOBAL[[#This Row],[b12]])</f>
        <v>2</v>
      </c>
      <c r="F1003" s="32">
        <f>GLOBAL[[#This Row],[AWAL]]</f>
        <v>2</v>
      </c>
      <c r="G1003" s="31"/>
      <c r="H1003" s="31"/>
      <c r="I1003" s="31" t="str">
        <f>IF(GLOBAL[[#This Row],[/MASUK]]="","",SUMIF(Table6[NB BM_C_QTY+F],GLOBAL[POINTER],Table6[C]))</f>
        <v/>
      </c>
      <c r="J1003" s="102">
        <f>IF(GLOBAL[[#This Row],[//KELUAR]]="",0,-1*SUMIF(Table5[CONCAT],GLOBAL[POINTER],Table5[3]))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>SUM(F1003,L1003)</f>
        <v>2</v>
      </c>
      <c r="N1003" s="31"/>
      <c r="O1003" s="31"/>
      <c r="P1003" s="32">
        <f ca="1">SUM(INDIRECT(GLOBAL_VAR[TABLENAME]&amp;"[@a"&amp;$1:$1-1&amp;"]"),INDIRECT(GLOBAL_VAR[TABLENAME]&amp;"[@c"&amp;$1:$1-1&amp;"]"))</f>
        <v>2</v>
      </c>
      <c r="Q1003" s="33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2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2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2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1003" s="31" t="str">
        <f>_xlfn.IFNA(MATCH(GLOBAL[[#This Row],[POINTER]],Table6[NB BM_C_QTY+F],0),"")</f>
        <v/>
      </c>
      <c r="AC1003" t="str">
        <f>_xlfn.IFNA(MATCH(GLOBAL[[#This Row],[POINTER]],Table5[CONCAT],0),"")</f>
        <v/>
      </c>
    </row>
    <row r="1004" spans="1:31">
      <c r="A1004" s="31">
        <f ca="1">IF(GLOBAL[[#This Row],[TT]]&lt;1,"",ROW()-2)</f>
        <v>1002</v>
      </c>
      <c r="B1004" s="33" t="s">
        <v>690</v>
      </c>
      <c r="C1004" s="31">
        <v>5</v>
      </c>
      <c r="D1004" s="31" t="s">
        <v>20</v>
      </c>
      <c r="E1004" s="31">
        <f ca="1">IF(GLOBAL[[#This Row],[b12]]="",GLOBAL[[#This Row],[a6]],GLOBAL[[#This Row],[b12]])</f>
        <v>5</v>
      </c>
      <c r="F1004" s="32">
        <f>GLOBAL[[#This Row],[AWAL]]</f>
        <v>5</v>
      </c>
      <c r="G1004" s="31"/>
      <c r="H1004" s="31"/>
      <c r="I1004" s="31" t="str">
        <f>IF(GLOBAL[[#This Row],[/MASUK]]="","",SUMIF(Table6[NB BM_C_QTY+F],GLOBAL[POINTER],Table6[C]))</f>
        <v/>
      </c>
      <c r="J1004" s="102">
        <f>IF(GLOBAL[[#This Row],[//KELUAR]]="",0,-1*SUMIF(Table5[CONCAT],GLOBAL[POINTER],Table5[3]))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>SUM(F1004,L1004)</f>
        <v>5</v>
      </c>
      <c r="N1004" s="31"/>
      <c r="O1004" s="31"/>
      <c r="P1004" s="32">
        <f ca="1">SUM(INDIRECT(GLOBAL_VAR[TABLENAME]&amp;"[@a"&amp;$1:$1-1&amp;"]"),INDIRECT(GLOBAL_VAR[TABLENAME]&amp;"[@c"&amp;$1:$1-1&amp;"]"))</f>
        <v>5</v>
      </c>
      <c r="Q1004" s="33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5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5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5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1004" s="31" t="str">
        <f>_xlfn.IFNA(MATCH(GLOBAL[[#This Row],[POINTER]],Table6[NB BM_C_QTY+F],0),"")</f>
        <v/>
      </c>
      <c r="AC1004" t="str">
        <f>_xlfn.IFNA(MATCH(GLOBAL[[#This Row],[POINTER]],Table5[CONCAT],0),"")</f>
        <v/>
      </c>
    </row>
    <row r="1005" spans="1:31">
      <c r="A1005" s="31" t="str">
        <f ca="1">IF(GLOBAL[[#This Row],[TT]]&lt;1,"",ROW()-2)</f>
        <v/>
      </c>
      <c r="B1005" s="33" t="s">
        <v>691</v>
      </c>
      <c r="C1005" s="31">
        <v>0</v>
      </c>
      <c r="D1005" s="31" t="s">
        <v>692</v>
      </c>
      <c r="E1005" s="31">
        <f ca="1">IF(GLOBAL[[#This Row],[b12]]="",GLOBAL[[#This Row],[a6]],GLOBAL[[#This Row],[b12]])</f>
        <v>0</v>
      </c>
      <c r="F1005" s="32">
        <f>GLOBAL[[#This Row],[AWAL]]</f>
        <v>0</v>
      </c>
      <c r="G1005" s="31"/>
      <c r="H1005" s="31"/>
      <c r="I1005" s="31" t="str">
        <f>IF(GLOBAL[[#This Row],[/MASUK]]="","",SUMIF(Table6[NB BM_C_QTY+F],GLOBAL[POINTER],Table6[C]))</f>
        <v/>
      </c>
      <c r="J1005" s="102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>SUM(F1005,L1005)</f>
        <v>0</v>
      </c>
      <c r="N1005" s="31"/>
      <c r="O1005" s="31"/>
      <c r="P1005" s="32">
        <f ca="1">SUM(INDIRECT(GLOBAL_VAR[TABLENAME]&amp;"[@a"&amp;$1:$1-1&amp;"]"),INDIRECT(GLOBAL_VAR[TABLENAME]&amp;"[@c"&amp;$1:$1-1&amp;"]"))</f>
        <v>0</v>
      </c>
      <c r="Q1005" s="33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0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0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0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</row>
    <row r="1006" spans="1:31">
      <c r="A1006" s="31" t="str">
        <f ca="1">IF(GLOBAL[[#This Row],[TT]]&lt;1,"",ROW()-2)</f>
        <v/>
      </c>
      <c r="B1006" s="33" t="s">
        <v>693</v>
      </c>
      <c r="C1006" s="31">
        <v>0</v>
      </c>
      <c r="D1006" s="31" t="s">
        <v>39</v>
      </c>
      <c r="E1006" s="31">
        <f ca="1">IF(GLOBAL[[#This Row],[b12]]="",GLOBAL[[#This Row],[a6]],GLOBAL[[#This Row],[b12]])</f>
        <v>0</v>
      </c>
      <c r="F1006" s="32">
        <f>GLOBAL[[#This Row],[AWAL]]</f>
        <v>0</v>
      </c>
      <c r="G1006" s="31"/>
      <c r="H1006" s="31"/>
      <c r="I1006" s="31" t="str">
        <f>IF(GLOBAL[[#This Row],[/MASUK]]="","",SUMIF(Table6[NB BM_C_QTY+F],GLOBAL[POINTER],Table6[C]))</f>
        <v/>
      </c>
      <c r="J1006" s="102">
        <f>IF(GLOBAL[[#This Row],[//KELUAR]]="",0,-1*SUMIF(Table5[CONCAT],GLOBAL[POINTER],Table5[3]))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>SUM(F1006,L1006)</f>
        <v>0</v>
      </c>
      <c r="N1006" s="31"/>
      <c r="O1006" s="31"/>
      <c r="P1006" s="32">
        <f ca="1">SUM(INDIRECT(GLOBAL_VAR[TABLENAME]&amp;"[@a"&amp;$1:$1-1&amp;"]"),INDIRECT(GLOBAL_VAR[TABLENAME]&amp;"[@c"&amp;$1:$1-1&amp;"]"))</f>
        <v>0</v>
      </c>
      <c r="Q1006" s="33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0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0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0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</row>
    <row r="1007" spans="1:31">
      <c r="A1007" s="31" t="str">
        <f ca="1">IF(GLOBAL[[#This Row],[TT]]&lt;1,"",ROW()-2)</f>
        <v/>
      </c>
      <c r="B1007" s="33" t="s">
        <v>2374</v>
      </c>
      <c r="C1007" s="31">
        <v>0</v>
      </c>
      <c r="D1007" s="31" t="s">
        <v>2049</v>
      </c>
      <c r="E1007" s="31">
        <f ca="1">IF(GLOBAL[[#This Row],[b12]]="",GLOBAL[[#This Row],[a6]],GLOBAL[[#This Row],[b12]])</f>
        <v>0</v>
      </c>
      <c r="F1007" s="32">
        <f>GLOBAL[[#This Row],[AWAL]]</f>
        <v>0</v>
      </c>
      <c r="G1007" s="31"/>
      <c r="H1007" s="31"/>
      <c r="I1007" s="31" t="str">
        <f>IF(GLOBAL[[#This Row],[/MASUK]]="","",SUMIF(Table6[NB BM_C_QTY+F],GLOBAL[POINTER],Table6[C]))</f>
        <v/>
      </c>
      <c r="J1007" s="102">
        <f>IF(GLOBAL[[#This Row],[//KELUAR]]="",0,-1*SUMIF(Table5[CONCAT],GLOBAL[POINTER],Table5[3]))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>SUM(F1007,L1007)</f>
        <v>0</v>
      </c>
      <c r="N1007" s="31"/>
      <c r="O1007" s="31"/>
      <c r="P1007" s="32">
        <f ca="1">SUM(INDIRECT(GLOBAL_VAR[TABLENAME]&amp;"[@a"&amp;$1:$1-1&amp;"]"),INDIRECT(GLOBAL_VAR[TABLENAME]&amp;"[@c"&amp;$1:$1-1&amp;"]"))</f>
        <v>0</v>
      </c>
      <c r="Q1007" s="33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0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0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0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1007" s="31" t="str">
        <f>_xlfn.IFNA(MATCH(GLOBAL[[#This Row],[POINTER]],Table6[NB BM_C_QTY+F],0),"")</f>
        <v/>
      </c>
      <c r="AC1007" t="str">
        <f>_xlfn.IFNA(MATCH(GLOBAL[[#This Row],[POINTER]],Table5[CONCAT],0),"")</f>
        <v/>
      </c>
    </row>
    <row r="1008" spans="1:31">
      <c r="A1008" s="31" t="str">
        <f ca="1">IF(GLOBAL[[#This Row],[TT]]&lt;1,"",ROW()-2)</f>
        <v/>
      </c>
      <c r="B1008" s="33" t="s">
        <v>3461</v>
      </c>
      <c r="C1008" s="31">
        <v>0</v>
      </c>
      <c r="D1008" s="31" t="s">
        <v>19</v>
      </c>
      <c r="E1008" s="31">
        <f ca="1">IF(GLOBAL[[#This Row],[b12]]="",GLOBAL[[#This Row],[a6]],GLOBAL[[#This Row],[b12]])</f>
        <v>0</v>
      </c>
      <c r="F1008" s="32">
        <f>GLOBAL[[#This Row],[AWAL]]</f>
        <v>0</v>
      </c>
      <c r="G1008" s="31"/>
      <c r="H1008" s="31"/>
      <c r="I1008" s="31" t="str">
        <f>IF(GLOBAL[[#This Row],[/MASUK]]="","",SUMIF(Table6[NB BM_C_QTY+F],GLOBAL[POINTER],Table6[C]))</f>
        <v/>
      </c>
      <c r="J1008" s="102">
        <f>IF(GLOBAL[[#This Row],[//KELUAR]]="",0,-1*SUMIF(Table5[CONCAT],GLOBAL[POINTER],Table5[3]))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>SUM(F1008,L1008)</f>
        <v>0</v>
      </c>
      <c r="N1008" s="31"/>
      <c r="O1008" s="31"/>
      <c r="P1008" s="32">
        <f ca="1">SUM(INDIRECT(GLOBAL_VAR[TABLENAME]&amp;"[@a"&amp;$1:$1-1&amp;"]"),INDIRECT(GLOBAL_VAR[TABLENAME]&amp;"[@c"&amp;$1:$1-1&amp;"]"))</f>
        <v>0</v>
      </c>
      <c r="Q1008" s="33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0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0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0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1008" s="31" t="str">
        <f>_xlfn.IFNA(MATCH(GLOBAL[[#This Row],[POINTER]],Table6[NB BM_C_QTY+F],0),"")</f>
        <v/>
      </c>
      <c r="AC1008" t="str">
        <f>_xlfn.IFNA(MATCH(GLOBAL[[#This Row],[POINTER]],Table5[CONCAT],0),"")</f>
        <v/>
      </c>
    </row>
    <row r="1009" spans="1:29">
      <c r="A1009" s="39">
        <f ca="1">IF(GLOBAL[[#This Row],[TT]]&lt;1,"",ROW()-2)</f>
        <v>1007</v>
      </c>
      <c r="B1009" s="33" t="s">
        <v>4102</v>
      </c>
      <c r="C1009" s="31">
        <v>2</v>
      </c>
      <c r="D1009" s="31" t="s">
        <v>2049</v>
      </c>
      <c r="E1009" s="39">
        <f ca="1">IF(GLOBAL[[#This Row],[b12]]="",GLOBAL[[#This Row],[a6]],GLOBAL[[#This Row],[b12]])</f>
        <v>2</v>
      </c>
      <c r="F1009" s="40">
        <f>GLOBAL[[#This Row],[AWAL]]</f>
        <v>2</v>
      </c>
      <c r="G1009" s="31"/>
      <c r="H1009" s="31"/>
      <c r="I1009" s="31" t="str">
        <f>IF(GLOBAL[[#This Row],[/MASUK]]="","",SUMIF(Table6[NB BM_C_QTY+F],GLOBAL[POINTER],Table6[C]))</f>
        <v/>
      </c>
      <c r="J1009" s="102">
        <f>IF(GLOBAL[[#This Row],[//KELUAR]]="",0,-1*SUMIF(Table5[CONCAT],GLOBAL[POINTER],Table5[3]))</f>
        <v>0</v>
      </c>
      <c r="K1009" s="39" t="str">
        <f>IF(GLOBAL[[#This Row],[b1]]="","",GLOBAL[[#This Row],[b1]]-GLOBAL[[#This Row],[a1]]-GLOBAL[[#This Row],[bkeluar1]])</f>
        <v/>
      </c>
      <c r="L1009" s="39">
        <f>SUM(GLOBAL[[#This Row],[bmasuk1]:[c1]])</f>
        <v>0</v>
      </c>
      <c r="M1009" s="40">
        <f>SUM(F1009,L1009)</f>
        <v>2</v>
      </c>
      <c r="N1009" s="31"/>
      <c r="O1009" s="39"/>
      <c r="P1009" s="40">
        <f ca="1">SUM(INDIRECT(GLOBAL_VAR[TABLENAME]&amp;"[@a"&amp;$1:$1-1&amp;"]"),INDIRECT(GLOBAL_VAR[TABLENAME]&amp;"[@c"&amp;$1:$1-1&amp;"]"))</f>
        <v>2</v>
      </c>
      <c r="Q1009" s="33"/>
      <c r="R1009" s="41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2</v>
      </c>
      <c r="T1009" s="33"/>
      <c r="U1009" s="41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2</v>
      </c>
      <c r="W1009" s="31"/>
      <c r="X1009" s="39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2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1009" s="39" t="str">
        <f>_xlfn.IFNA(MATCH(GLOBAL[[#This Row],[POINTER]],Table6[NB BM_C_QTY+F],0),"")</f>
        <v/>
      </c>
      <c r="AC1009" t="str">
        <f>_xlfn.IFNA(MATCH(GLOBAL[[#This Row],[POINTER]],Table5[CONCAT],0),"")</f>
        <v/>
      </c>
    </row>
    <row r="1010" spans="1:29">
      <c r="A1010" s="39">
        <f ca="1">IF(GLOBAL[[#This Row],[TT]]&lt;1,"",ROW()-2)</f>
        <v>1008</v>
      </c>
      <c r="B1010" s="33" t="s">
        <v>4101</v>
      </c>
      <c r="C1010" s="31">
        <v>5</v>
      </c>
      <c r="D1010" s="31" t="s">
        <v>2049</v>
      </c>
      <c r="E1010" s="39">
        <f ca="1">IF(GLOBAL[[#This Row],[b12]]="",GLOBAL[[#This Row],[a6]],GLOBAL[[#This Row],[b12]])</f>
        <v>5</v>
      </c>
      <c r="F1010" s="40">
        <f>GLOBAL[[#This Row],[AWAL]]</f>
        <v>5</v>
      </c>
      <c r="G1010" s="31"/>
      <c r="H1010" s="31"/>
      <c r="I1010" s="31" t="str">
        <f>IF(GLOBAL[[#This Row],[/MASUK]]="","",SUMIF(Table6[NB BM_C_QTY+F],GLOBAL[POINTER],Table6[C]))</f>
        <v/>
      </c>
      <c r="J1010" s="102">
        <f>IF(GLOBAL[[#This Row],[//KELUAR]]="",0,-1*SUMIF(Table5[CONCAT],GLOBAL[POINTER],Table5[3]))</f>
        <v>0</v>
      </c>
      <c r="K1010" s="39" t="str">
        <f>IF(GLOBAL[[#This Row],[b1]]="","",GLOBAL[[#This Row],[b1]]-GLOBAL[[#This Row],[a1]]-GLOBAL[[#This Row],[bkeluar1]])</f>
        <v/>
      </c>
      <c r="L1010" s="39">
        <f>SUM(GLOBAL[[#This Row],[bmasuk1]:[c1]])</f>
        <v>0</v>
      </c>
      <c r="M1010" s="40">
        <f>SUM(F1010,L1010)</f>
        <v>5</v>
      </c>
      <c r="N1010" s="31"/>
      <c r="O1010" s="39"/>
      <c r="P1010" s="40">
        <f ca="1">SUM(INDIRECT(GLOBAL_VAR[TABLENAME]&amp;"[@a"&amp;$1:$1-1&amp;"]"),INDIRECT(GLOBAL_VAR[TABLENAME]&amp;"[@c"&amp;$1:$1-1&amp;"]"))</f>
        <v>5</v>
      </c>
      <c r="Q1010" s="33"/>
      <c r="R1010" s="41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5</v>
      </c>
      <c r="T1010" s="33"/>
      <c r="U1010" s="41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5</v>
      </c>
      <c r="W1010" s="31"/>
      <c r="X1010" s="39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5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1010" s="39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29">
      <c r="A1011" s="39">
        <f ca="1">IF(GLOBAL[[#This Row],[TT]]&lt;1,"",ROW()-2)</f>
        <v>1009</v>
      </c>
      <c r="B1011" s="33" t="s">
        <v>5593</v>
      </c>
      <c r="C1011" s="31">
        <v>5</v>
      </c>
      <c r="D1011" s="31" t="s">
        <v>2345</v>
      </c>
      <c r="E1011" s="39">
        <f ca="1">IF(GLOBAL[[#This Row],[b12]]="",GLOBAL[[#This Row],[a6]],GLOBAL[[#This Row],[b12]])</f>
        <v>5</v>
      </c>
      <c r="F1011" s="40">
        <f>GLOBAL[[#This Row],[AWAL]]</f>
        <v>5</v>
      </c>
      <c r="G1011" s="31"/>
      <c r="H1011" s="31"/>
      <c r="I1011" s="31" t="str">
        <f>IF(GLOBAL[[#This Row],[/MASUK]]="","",SUMIF(Table6[NB BM_C_QTY+F],GLOBAL[POINTER],Table6[C]))</f>
        <v/>
      </c>
      <c r="J1011" s="102">
        <f>IF(GLOBAL[[#This Row],[//KELUAR]]="",0,-1*SUMIF(Table5[CONCAT],GLOBAL[POINTER],Table5[3]))</f>
        <v>0</v>
      </c>
      <c r="K1011" s="39" t="str">
        <f>IF(GLOBAL[[#This Row],[b1]]="","",GLOBAL[[#This Row],[b1]]-GLOBAL[[#This Row],[a1]]-GLOBAL[[#This Row],[bkeluar1]])</f>
        <v/>
      </c>
      <c r="L1011" s="39">
        <f>SUM(GLOBAL[[#This Row],[bmasuk1]:[c1]])</f>
        <v>0</v>
      </c>
      <c r="M1011" s="40">
        <f>SUM(F1011,L1011)</f>
        <v>5</v>
      </c>
      <c r="N1011" s="31"/>
      <c r="O1011" s="39"/>
      <c r="P1011" s="40">
        <f ca="1">SUM(INDIRECT(GLOBAL_VAR[TABLENAME]&amp;"[@a"&amp;$1:$1-1&amp;"]"),INDIRECT(GLOBAL_VAR[TABLENAME]&amp;"[@c"&amp;$1:$1-1&amp;"]"))</f>
        <v>5</v>
      </c>
      <c r="Q1011" s="33"/>
      <c r="R1011" s="41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5</v>
      </c>
      <c r="T1011" s="33"/>
      <c r="U1011" s="41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5</v>
      </c>
      <c r="W1011" s="31"/>
      <c r="X1011" s="39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5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1011" s="39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29">
      <c r="A1012" s="39" t="str">
        <f ca="1">IF(GLOBAL[[#This Row],[TT]]&lt;1,"",ROW()-2)</f>
        <v/>
      </c>
      <c r="B1012" s="33" t="s">
        <v>2753</v>
      </c>
      <c r="C1012" s="31">
        <v>0</v>
      </c>
      <c r="D1012" s="31" t="s">
        <v>2049</v>
      </c>
      <c r="E1012" s="39">
        <f ca="1">IF(GLOBAL[[#This Row],[b12]]="",GLOBAL[[#This Row],[a6]],GLOBAL[[#This Row],[b12]])</f>
        <v>0</v>
      </c>
      <c r="F1012" s="40">
        <f>GLOBAL[[#This Row],[AWAL]]</f>
        <v>0</v>
      </c>
      <c r="G1012" s="31"/>
      <c r="H1012" s="31"/>
      <c r="I1012" s="31" t="str">
        <f>IF(GLOBAL[[#This Row],[/MASUK]]="","",SUMIF(Table6[NB BM_C_QTY+F],GLOBAL[POINTER],Table6[C]))</f>
        <v/>
      </c>
      <c r="J1012" s="102">
        <f>IF(GLOBAL[[#This Row],[//KELUAR]]="",0,-1*SUMIF(Table5[CONCAT],GLOBAL[POINTER],Table5[3]))</f>
        <v>0</v>
      </c>
      <c r="K1012" s="39" t="str">
        <f>IF(GLOBAL[[#This Row],[b1]]="","",GLOBAL[[#This Row],[b1]]-GLOBAL[[#This Row],[a1]]-GLOBAL[[#This Row],[bkeluar1]])</f>
        <v/>
      </c>
      <c r="L1012" s="39">
        <f>SUM(GLOBAL[[#This Row],[bmasuk1]:[c1]])</f>
        <v>0</v>
      </c>
      <c r="M1012" s="40">
        <f>SUM(F1012,L1012)</f>
        <v>0</v>
      </c>
      <c r="N1012" s="31"/>
      <c r="O1012" s="39"/>
      <c r="P1012" s="40">
        <f ca="1">SUM(INDIRECT(GLOBAL_VAR[TABLENAME]&amp;"[@a"&amp;$1:$1-1&amp;"]"),INDIRECT(GLOBAL_VAR[TABLENAME]&amp;"[@c"&amp;$1:$1-1&amp;"]"))</f>
        <v>0</v>
      </c>
      <c r="Q1012" s="33"/>
      <c r="R1012" s="41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0</v>
      </c>
      <c r="T1012" s="33"/>
      <c r="U1012" s="41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0</v>
      </c>
      <c r="W1012" s="31"/>
      <c r="X1012" s="39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0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1012" s="39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29">
      <c r="A1013" s="39">
        <f ca="1">IF(GLOBAL[[#This Row],[TT]]&lt;1,"",ROW()-2)</f>
        <v>1011</v>
      </c>
      <c r="B1013" s="33" t="s">
        <v>694</v>
      </c>
      <c r="C1013" s="31">
        <v>1</v>
      </c>
      <c r="D1013" s="31" t="s">
        <v>56</v>
      </c>
      <c r="E1013" s="39">
        <f ca="1">IF(GLOBAL[[#This Row],[b12]]="",GLOBAL[[#This Row],[a6]],GLOBAL[[#This Row],[b12]])</f>
        <v>1</v>
      </c>
      <c r="F1013" s="40">
        <f>GLOBAL[[#This Row],[AWAL]]</f>
        <v>1</v>
      </c>
      <c r="G1013" s="31"/>
      <c r="H1013" s="31"/>
      <c r="I1013" s="31" t="str">
        <f>IF(GLOBAL[[#This Row],[/MASUK]]="","",SUMIF(Table6[NB BM_C_QTY+F],GLOBAL[POINTER],Table6[C]))</f>
        <v/>
      </c>
      <c r="J1013" s="102">
        <f>IF(GLOBAL[[#This Row],[//KELUAR]]="",0,-1*SUMIF(Table5[CONCAT],GLOBAL[POINTER],Table5[3]))</f>
        <v>0</v>
      </c>
      <c r="K1013" s="39" t="str">
        <f>IF(GLOBAL[[#This Row],[b1]]="","",GLOBAL[[#This Row],[b1]]-GLOBAL[[#This Row],[a1]]-GLOBAL[[#This Row],[bkeluar1]])</f>
        <v/>
      </c>
      <c r="L1013" s="39">
        <f>SUM(GLOBAL[[#This Row],[bmasuk1]:[c1]])</f>
        <v>0</v>
      </c>
      <c r="M1013" s="40">
        <f>SUM(F1013,L1013)</f>
        <v>1</v>
      </c>
      <c r="N1013" s="31"/>
      <c r="O1013" s="39"/>
      <c r="P1013" s="40">
        <f ca="1">SUM(INDIRECT(GLOBAL_VAR[TABLENAME]&amp;"[@a"&amp;$1:$1-1&amp;"]"),INDIRECT(GLOBAL_VAR[TABLENAME]&amp;"[@c"&amp;$1:$1-1&amp;"]"))</f>
        <v>1</v>
      </c>
      <c r="Q1013" s="33"/>
      <c r="R1013" s="41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1</v>
      </c>
      <c r="T1013" s="33"/>
      <c r="U1013" s="41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1</v>
      </c>
      <c r="W1013" s="31"/>
      <c r="X1013" s="39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1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1013" s="39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29">
      <c r="A1014" s="39">
        <f ca="1">IF(GLOBAL[[#This Row],[TT]]&lt;1,"",ROW()-2)</f>
        <v>1012</v>
      </c>
      <c r="B1014" s="33" t="s">
        <v>695</v>
      </c>
      <c r="C1014" s="31">
        <v>1</v>
      </c>
      <c r="D1014" s="31" t="s">
        <v>56</v>
      </c>
      <c r="E1014" s="39">
        <f ca="1">IF(GLOBAL[[#This Row],[b12]]="",GLOBAL[[#This Row],[a6]],GLOBAL[[#This Row],[b12]])</f>
        <v>1</v>
      </c>
      <c r="F1014" s="40">
        <f>GLOBAL[[#This Row],[AWAL]]</f>
        <v>1</v>
      </c>
      <c r="G1014" s="31"/>
      <c r="H1014" s="31"/>
      <c r="I1014" s="31" t="str">
        <f>IF(GLOBAL[[#This Row],[/MASUK]]="","",SUMIF(Table6[NB BM_C_QTY+F],GLOBAL[POINTER],Table6[C]))</f>
        <v/>
      </c>
      <c r="J1014" s="102">
        <f>IF(GLOBAL[[#This Row],[//KELUAR]]="",0,-1*SUMIF(Table5[CONCAT],GLOBAL[POINTER],Table5[3]))</f>
        <v>0</v>
      </c>
      <c r="K1014" s="39" t="str">
        <f>IF(GLOBAL[[#This Row],[b1]]="","",GLOBAL[[#This Row],[b1]]-GLOBAL[[#This Row],[a1]]-GLOBAL[[#This Row],[bkeluar1]])</f>
        <v/>
      </c>
      <c r="L1014" s="39">
        <f>SUM(GLOBAL[[#This Row],[bmasuk1]:[c1]])</f>
        <v>0</v>
      </c>
      <c r="M1014" s="40">
        <f>SUM(F1014,L1014)</f>
        <v>1</v>
      </c>
      <c r="N1014" s="31"/>
      <c r="O1014" s="39"/>
      <c r="P1014" s="40">
        <f ca="1">SUM(INDIRECT(GLOBAL_VAR[TABLENAME]&amp;"[@a"&amp;$1:$1-1&amp;"]"),INDIRECT(GLOBAL_VAR[TABLENAME]&amp;"[@c"&amp;$1:$1-1&amp;"]"))</f>
        <v>1</v>
      </c>
      <c r="Q1014" s="33"/>
      <c r="R1014" s="41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1</v>
      </c>
      <c r="T1014" s="33"/>
      <c r="U1014" s="41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1</v>
      </c>
      <c r="W1014" s="31"/>
      <c r="X1014" s="39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1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1014" s="39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29">
      <c r="A1015" s="39">
        <f ca="1">IF(GLOBAL[[#This Row],[TT]]&lt;1,"",ROW()-2)</f>
        <v>1013</v>
      </c>
      <c r="B1015" s="33" t="s">
        <v>696</v>
      </c>
      <c r="C1015" s="31">
        <v>4</v>
      </c>
      <c r="D1015" s="31" t="s">
        <v>56</v>
      </c>
      <c r="E1015" s="39">
        <f ca="1">IF(GLOBAL[[#This Row],[b12]]="",GLOBAL[[#This Row],[a6]],GLOBAL[[#This Row],[b12]])</f>
        <v>4</v>
      </c>
      <c r="F1015" s="40">
        <f>GLOBAL[[#This Row],[AWAL]]</f>
        <v>4</v>
      </c>
      <c r="G1015" s="31"/>
      <c r="H1015" s="31"/>
      <c r="I1015" s="31" t="str">
        <f>IF(GLOBAL[[#This Row],[/MASUK]]="","",SUMIF(Table6[NB BM_C_QTY+F],GLOBAL[POINTER],Table6[C]))</f>
        <v/>
      </c>
      <c r="J1015" s="102">
        <f>IF(GLOBAL[[#This Row],[//KELUAR]]="",0,-1*SUMIF(Table5[CONCAT],GLOBAL[POINTER],Table5[3]))</f>
        <v>0</v>
      </c>
      <c r="K1015" s="39" t="str">
        <f>IF(GLOBAL[[#This Row],[b1]]="","",GLOBAL[[#This Row],[b1]]-GLOBAL[[#This Row],[a1]]-GLOBAL[[#This Row],[bkeluar1]])</f>
        <v/>
      </c>
      <c r="L1015" s="39">
        <f>SUM(GLOBAL[[#This Row],[bmasuk1]:[c1]])</f>
        <v>0</v>
      </c>
      <c r="M1015" s="40">
        <f>SUM(F1015,L1015)</f>
        <v>4</v>
      </c>
      <c r="N1015" s="31"/>
      <c r="O1015" s="39"/>
      <c r="P1015" s="40">
        <f ca="1">SUM(INDIRECT(GLOBAL_VAR[TABLENAME]&amp;"[@a"&amp;$1:$1-1&amp;"]"),INDIRECT(GLOBAL_VAR[TABLENAME]&amp;"[@c"&amp;$1:$1-1&amp;"]"))</f>
        <v>4</v>
      </c>
      <c r="Q1015" s="33"/>
      <c r="R1015" s="41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4</v>
      </c>
      <c r="T1015" s="33"/>
      <c r="U1015" s="41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4</v>
      </c>
      <c r="W1015" s="31"/>
      <c r="X1015" s="39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4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1015" s="39" t="str">
        <f>_xlfn.IFNA(MATCH(GLOBAL[[#This Row],[POINTER]],Table6[NB BM_C_QTY+F],0),"")</f>
        <v/>
      </c>
      <c r="AC1015" t="str">
        <f>_xlfn.IFNA(MATCH(GLOBAL[[#This Row],[POINTER]],Table5[CONCAT],0),"")</f>
        <v/>
      </c>
    </row>
    <row r="1016" spans="1:29">
      <c r="A1016" s="31">
        <f ca="1">IF(GLOBAL[[#This Row],[TT]]&lt;1,"",ROW()-2)</f>
        <v>1014</v>
      </c>
      <c r="B1016" s="33" t="s">
        <v>697</v>
      </c>
      <c r="C1016" s="31">
        <v>9</v>
      </c>
      <c r="D1016" s="31" t="s">
        <v>56</v>
      </c>
      <c r="E1016" s="31">
        <f ca="1">IF(GLOBAL[[#This Row],[b12]]="",GLOBAL[[#This Row],[a6]],GLOBAL[[#This Row],[b12]])</f>
        <v>9</v>
      </c>
      <c r="F1016" s="32">
        <f>GLOBAL[[#This Row],[AWAL]]</f>
        <v>9</v>
      </c>
      <c r="G1016" s="31"/>
      <c r="H1016" s="31"/>
      <c r="I1016" s="31" t="str">
        <f>IF(GLOBAL[[#This Row],[/MASUK]]="","",SUMIF(Table6[NB BM_C_QTY+F],GLOBAL[POINTER],Table6[C]))</f>
        <v/>
      </c>
      <c r="J1016" s="102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>SUM(F1016,L1016)</f>
        <v>9</v>
      </c>
      <c r="N1016" s="31"/>
      <c r="O1016" s="31"/>
      <c r="P1016" s="32">
        <f ca="1">SUM(INDIRECT(GLOBAL_VAR[TABLENAME]&amp;"[@a"&amp;$1:$1-1&amp;"]"),INDIRECT(GLOBAL_VAR[TABLENAME]&amp;"[@c"&amp;$1:$1-1&amp;"]"))</f>
        <v>9</v>
      </c>
      <c r="Q1016" s="33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9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9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9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29">
      <c r="A1017" s="31">
        <f ca="1">IF(GLOBAL[[#This Row],[TT]]&lt;1,"",ROW()-2)</f>
        <v>1015</v>
      </c>
      <c r="B1017" s="33" t="s">
        <v>698</v>
      </c>
      <c r="C1017" s="31">
        <v>2</v>
      </c>
      <c r="D1017" s="31" t="s">
        <v>699</v>
      </c>
      <c r="E1017" s="31">
        <f ca="1">IF(GLOBAL[[#This Row],[b12]]="",GLOBAL[[#This Row],[a6]],GLOBAL[[#This Row],[b12]])</f>
        <v>2</v>
      </c>
      <c r="F1017" s="32">
        <f>GLOBAL[[#This Row],[AWAL]]</f>
        <v>2</v>
      </c>
      <c r="G1017" s="31"/>
      <c r="H1017" s="31"/>
      <c r="I1017" s="31" t="str">
        <f>IF(GLOBAL[[#This Row],[/MASUK]]="","",SUMIF(Table6[NB BM_C_QTY+F],GLOBAL[POINTER],Table6[C]))</f>
        <v/>
      </c>
      <c r="J1017" s="102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>SUM(F1017,L1017)</f>
        <v>2</v>
      </c>
      <c r="N1017" s="31"/>
      <c r="O1017" s="31"/>
      <c r="P1017" s="32">
        <f ca="1">SUM(INDIRECT(GLOBAL_VAR[TABLENAME]&amp;"[@a"&amp;$1:$1-1&amp;"]"),INDIRECT(GLOBAL_VAR[TABLENAME]&amp;"[@c"&amp;$1:$1-1&amp;"]"))</f>
        <v>2</v>
      </c>
      <c r="Q1017" s="33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2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2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2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29">
      <c r="A1018" s="31">
        <f ca="1">IF(GLOBAL[[#This Row],[TT]]&lt;1,"",ROW()-2)</f>
        <v>1016</v>
      </c>
      <c r="B1018" s="33" t="s">
        <v>700</v>
      </c>
      <c r="C1018" s="31">
        <v>3</v>
      </c>
      <c r="D1018" s="31" t="s">
        <v>19</v>
      </c>
      <c r="E1018" s="31">
        <f ca="1">IF(GLOBAL[[#This Row],[b12]]="",GLOBAL[[#This Row],[a6]],GLOBAL[[#This Row],[b12]])</f>
        <v>3</v>
      </c>
      <c r="F1018" s="32">
        <f>GLOBAL[[#This Row],[AWAL]]</f>
        <v>3</v>
      </c>
      <c r="G1018" s="31"/>
      <c r="H1018" s="31"/>
      <c r="I1018" s="31" t="str">
        <f>IF(GLOBAL[[#This Row],[/MASUK]]="","",SUMIF(Table6[NB BM_C_QTY+F],GLOBAL[POINTER],Table6[C]))</f>
        <v/>
      </c>
      <c r="J1018" s="102">
        <f>IF(GLOBAL[[#This Row],[//KELUAR]]="",0,-1*SUMIF(Table5[CONCAT],GLOBAL[POINTER],Table5[3]))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>SUM(F1018,L1018)</f>
        <v>3</v>
      </c>
      <c r="N1018" s="31"/>
      <c r="O1018" s="31"/>
      <c r="P1018" s="32">
        <f ca="1">SUM(INDIRECT(GLOBAL_VAR[TABLENAME]&amp;"[@a"&amp;$1:$1-1&amp;"]"),INDIRECT(GLOBAL_VAR[TABLENAME]&amp;"[@c"&amp;$1:$1-1&amp;"]"))</f>
        <v>3</v>
      </c>
      <c r="Q1018" s="33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3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3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3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29">
      <c r="A1019" s="31">
        <f ca="1">IF(GLOBAL[[#This Row],[TT]]&lt;1,"",ROW()-2)</f>
        <v>1017</v>
      </c>
      <c r="B1019" s="33" t="s">
        <v>701</v>
      </c>
      <c r="C1019" s="31">
        <v>1</v>
      </c>
      <c r="D1019" s="31" t="s">
        <v>19</v>
      </c>
      <c r="E1019" s="31">
        <f ca="1">IF(GLOBAL[[#This Row],[b12]]="",GLOBAL[[#This Row],[a6]],GLOBAL[[#This Row],[b12]])</f>
        <v>1</v>
      </c>
      <c r="F1019" s="32">
        <f>GLOBAL[[#This Row],[AWAL]]</f>
        <v>1</v>
      </c>
      <c r="G1019" s="31"/>
      <c r="H1019" s="31"/>
      <c r="I1019" s="31" t="str">
        <f>IF(GLOBAL[[#This Row],[/MASUK]]="","",SUMIF(Table6[NB BM_C_QTY+F],GLOBAL[POINTER],Table6[C]))</f>
        <v/>
      </c>
      <c r="J1019" s="102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>SUM(F1019,L1019)</f>
        <v>1</v>
      </c>
      <c r="N1019" s="31"/>
      <c r="O1019" s="31"/>
      <c r="P1019" s="32">
        <f ca="1">SUM(INDIRECT(GLOBAL_VAR[TABLENAME]&amp;"[@a"&amp;$1:$1-1&amp;"]"),INDIRECT(GLOBAL_VAR[TABLENAME]&amp;"[@c"&amp;$1:$1-1&amp;"]"))</f>
        <v>1</v>
      </c>
      <c r="Q1019" s="33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1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1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1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</row>
    <row r="1020" spans="1:29">
      <c r="A1020" s="31" t="str">
        <f ca="1">IF(GLOBAL[[#This Row],[TT]]&lt;1,"",ROW()-2)</f>
        <v/>
      </c>
      <c r="B1020" s="33" t="s">
        <v>702</v>
      </c>
      <c r="C1020" s="31">
        <v>1</v>
      </c>
      <c r="D1020" s="31" t="s">
        <v>19</v>
      </c>
      <c r="E1020" s="31">
        <f ca="1">IF(GLOBAL[[#This Row],[b12]]="",GLOBAL[[#This Row],[a6]],GLOBAL[[#This Row],[b12]])</f>
        <v>0</v>
      </c>
      <c r="F1020" s="32">
        <f>GLOBAL[[#This Row],[AWAL]]</f>
        <v>1</v>
      </c>
      <c r="G1020" s="31">
        <v>0</v>
      </c>
      <c r="H1020" s="31"/>
      <c r="I1020" s="31" t="str">
        <f>IF(GLOBAL[[#This Row],[/MASUK]]="","",SUMIF(Table6[NB BM_C_QTY+F],GLOBAL[POINTER],Table6[C]))</f>
        <v/>
      </c>
      <c r="J1020" s="102">
        <f>IF(GLOBAL[[#This Row],[//KELUAR]]="",0,-1*SUMIF(Table5[CONCAT],GLOBAL[POINTER],Table5[3]))</f>
        <v>0</v>
      </c>
      <c r="K1020" s="31">
        <f>IF(GLOBAL[[#This Row],[b1]]="","",GLOBAL[[#This Row],[b1]]-GLOBAL[[#This Row],[a1]]-GLOBAL[[#This Row],[bkeluar1]])</f>
        <v>-1</v>
      </c>
      <c r="L1020" s="31">
        <f>SUM(GLOBAL[[#This Row],[bmasuk1]:[c1]])</f>
        <v>-1</v>
      </c>
      <c r="M1020" s="32">
        <f>SUM(F1020,L1020)</f>
        <v>0</v>
      </c>
      <c r="N1020" s="31"/>
      <c r="O1020" s="31"/>
      <c r="P1020" s="32">
        <f ca="1">SUM(INDIRECT(GLOBAL_VAR[TABLENAME]&amp;"[@a"&amp;$1:$1-1&amp;"]"),INDIRECT(GLOBAL_VAR[TABLENAME]&amp;"[@c"&amp;$1:$1-1&amp;"]"))</f>
        <v>0</v>
      </c>
      <c r="Q1020" s="33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0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0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0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clipboardholo2mk12lsuntana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29">
      <c r="A1021" s="31" t="str">
        <f ca="1">IF(GLOBAL[[#This Row],[TT]]&lt;1,"",ROW()-2)</f>
        <v/>
      </c>
      <c r="B1021" s="33" t="s">
        <v>3438</v>
      </c>
      <c r="C1021" s="31">
        <v>0</v>
      </c>
      <c r="D1021" s="31" t="s">
        <v>2049</v>
      </c>
      <c r="E1021" s="31">
        <f ca="1">IF(GLOBAL[[#This Row],[b12]]="",GLOBAL[[#This Row],[a6]],GLOBAL[[#This Row],[b12]])</f>
        <v>0</v>
      </c>
      <c r="F1021" s="32">
        <f>GLOBAL[[#This Row],[AWAL]]</f>
        <v>0</v>
      </c>
      <c r="G1021" s="31"/>
      <c r="H1021" s="31"/>
      <c r="I1021" s="31" t="str">
        <f>IF(GLOBAL[[#This Row],[/MASUK]]="","",SUMIF(Table6[NB BM_C_QTY+F],GLOBAL[POINTER],Table6[C]))</f>
        <v/>
      </c>
      <c r="J1021" s="102">
        <f>IF(GLOBAL[[#This Row],[//KELUAR]]="",0,-1*SUMIF(Table5[CONCAT],GLOBAL[POINTER],Table5[3]))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>SUM(F1021,L1021)</f>
        <v>0</v>
      </c>
      <c r="N1021" s="31"/>
      <c r="O1021" s="31"/>
      <c r="P1021" s="32">
        <f ca="1">SUM(INDIRECT(GLOBAL_VAR[TABLENAME]&amp;"[@a"&amp;$1:$1-1&amp;"]"),INDIRECT(GLOBAL_VAR[TABLENAME]&amp;"[@c"&amp;$1:$1-1&amp;"]"))</f>
        <v>0</v>
      </c>
      <c r="Q1021" s="33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0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0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0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1021" s="31" t="str">
        <f>_xlfn.IFNA(MATCH(GLOBAL[[#This Row],[POINTER]],Table6[NB BM_C_QTY+F],0),"")</f>
        <v/>
      </c>
      <c r="AC1021" t="str">
        <f>_xlfn.IFNA(MATCH(GLOBAL[[#This Row],[POINTER]],Table5[CONCAT],0),"")</f>
        <v/>
      </c>
    </row>
    <row r="1022" spans="1:29">
      <c r="A1022" s="31" t="str">
        <f ca="1">IF(GLOBAL[[#This Row],[TT]]&lt;1,"",ROW()-2)</f>
        <v/>
      </c>
      <c r="B1022" s="33" t="s">
        <v>3436</v>
      </c>
      <c r="C1022" s="31">
        <v>0</v>
      </c>
      <c r="D1022" s="31" t="s">
        <v>2049</v>
      </c>
      <c r="E1022" s="31">
        <f ca="1">IF(GLOBAL[[#This Row],[b12]]="",GLOBAL[[#This Row],[a6]],GLOBAL[[#This Row],[b12]])</f>
        <v>0</v>
      </c>
      <c r="F1022" s="32">
        <f>GLOBAL[[#This Row],[AWAL]]</f>
        <v>0</v>
      </c>
      <c r="G1022" s="31"/>
      <c r="H1022" s="31"/>
      <c r="I1022" s="31" t="str">
        <f>IF(GLOBAL[[#This Row],[/MASUK]]="","",SUMIF(Table6[NB BM_C_QTY+F],GLOBAL[POINTER],Table6[C]))</f>
        <v/>
      </c>
      <c r="J1022" s="102">
        <f>IF(GLOBAL[[#This Row],[//KELUAR]]="",0,-1*SUMIF(Table5[CONCAT],GLOBAL[POINTER],Table5[3]))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>SUM(F1022,L1022)</f>
        <v>0</v>
      </c>
      <c r="N1022" s="31"/>
      <c r="O1022" s="31"/>
      <c r="P1022" s="32">
        <f ca="1">SUM(INDIRECT(GLOBAL_VAR[TABLENAME]&amp;"[@a"&amp;$1:$1-1&amp;"]"),INDIRECT(GLOBAL_VAR[TABLENAME]&amp;"[@c"&amp;$1:$1-1&amp;"]"))</f>
        <v>0</v>
      </c>
      <c r="Q1022" s="33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0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0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0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1022" s="31" t="str">
        <f>_xlfn.IFNA(MATCH(GLOBAL[[#This Row],[POINTER]],Table6[NB BM_C_QTY+F],0),"")</f>
        <v/>
      </c>
      <c r="AC1022" t="str">
        <f>_xlfn.IFNA(MATCH(GLOBAL[[#This Row],[POINTER]],Table5[CONCAT],0),"")</f>
        <v/>
      </c>
    </row>
    <row r="1023" spans="1:29">
      <c r="A1023" s="79" t="str">
        <f ca="1">IF(GLOBAL[[#This Row],[TT]]&lt;1,"",ROW()-2)</f>
        <v/>
      </c>
      <c r="B1023" s="33" t="s">
        <v>3947</v>
      </c>
      <c r="C1023" s="31">
        <v>4</v>
      </c>
      <c r="D1023" s="31" t="s">
        <v>2049</v>
      </c>
      <c r="E1023" s="31">
        <f ca="1">IF(GLOBAL[[#This Row],[b12]]="",GLOBAL[[#This Row],[a6]],GLOBAL[[#This Row],[b12]])</f>
        <v>-1</v>
      </c>
      <c r="F1023" s="32">
        <f>GLOBAL[[#This Row],[AWAL]]</f>
        <v>4</v>
      </c>
      <c r="G1023" s="31"/>
      <c r="H1023" s="31"/>
      <c r="I1023" s="31" t="str">
        <f>IF(GLOBAL[[#This Row],[/MASUK]]="","",SUMIF(Table6[NB BM_C_QTY+F],GLOBAL[POINTER],Table6[C]))</f>
        <v/>
      </c>
      <c r="J1023" s="102">
        <f>IF(GLOBAL[[#This Row],[//KELUAR]]="",0,-1*SUMIF(Table5[CONCAT],GLOBAL[POINTER],Table5[3]))</f>
        <v>-5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-5</v>
      </c>
      <c r="M1023" s="32">
        <f>SUM(F1023,L1023)</f>
        <v>-1</v>
      </c>
      <c r="N1023" s="31"/>
      <c r="O1023" s="31"/>
      <c r="P1023" s="32">
        <f ca="1">SUM(INDIRECT(GLOBAL_VAR[TABLENAME]&amp;"[@a"&amp;$1:$1-1&amp;"]"),INDIRECT(GLOBAL_VAR[TABLENAME]&amp;"[@c"&amp;$1:$1-1&amp;"]"))</f>
        <v>-1</v>
      </c>
      <c r="Q1023" s="33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-1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-1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-1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1023" s="31" t="str">
        <f>_xlfn.IFNA(MATCH(GLOBAL[[#This Row],[POINTER]],Table6[NB BM_C_QTY+F],0),"")</f>
        <v/>
      </c>
      <c r="AC1023">
        <f>_xlfn.IFNA(MATCH(GLOBAL[[#This Row],[POINTER]],Table5[CONCAT],0),"")</f>
        <v>98</v>
      </c>
    </row>
    <row r="1024" spans="1:29">
      <c r="A1024" s="31" t="str">
        <f ca="1">IF(GLOBAL[[#This Row],[TT]]&lt;1,"",ROW()-2)</f>
        <v/>
      </c>
      <c r="B1024" s="33" t="s">
        <v>3437</v>
      </c>
      <c r="C1024" s="31">
        <v>0</v>
      </c>
      <c r="D1024" s="31" t="s">
        <v>2049</v>
      </c>
      <c r="E1024" s="31">
        <f ca="1">IF(GLOBAL[[#This Row],[b12]]="",GLOBAL[[#This Row],[a6]],GLOBAL[[#This Row],[b12]])</f>
        <v>0</v>
      </c>
      <c r="F1024" s="32">
        <f>GLOBAL[[#This Row],[AWAL]]</f>
        <v>0</v>
      </c>
      <c r="G1024" s="31"/>
      <c r="H1024" s="31"/>
      <c r="I1024" s="31" t="str">
        <f>IF(GLOBAL[[#This Row],[/MASUK]]="","",SUMIF(Table6[NB BM_C_QTY+F],GLOBAL[POINTER],Table6[C]))</f>
        <v/>
      </c>
      <c r="J1024" s="102">
        <f>IF(GLOBAL[[#This Row],[//KELUAR]]="",0,-1*SUMIF(Table5[CONCAT],GLOBAL[POINTER],Table5[3]))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>SUM(F1024,L1024)</f>
        <v>0</v>
      </c>
      <c r="N1024" s="31"/>
      <c r="O1024" s="31"/>
      <c r="P1024" s="32">
        <f ca="1">SUM(INDIRECT(GLOBAL_VAR[TABLENAME]&amp;"[@a"&amp;$1:$1-1&amp;"]"),INDIRECT(GLOBAL_VAR[TABLENAME]&amp;"[@c"&amp;$1:$1-1&amp;"]"))</f>
        <v>0</v>
      </c>
      <c r="Q1024" s="33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0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0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0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1024" s="31" t="str">
        <f>_xlfn.IFNA(MATCH(GLOBAL[[#This Row],[POINTER]],Table6[NB BM_C_QTY+F],0),"")</f>
        <v/>
      </c>
      <c r="AC1024" t="str">
        <f>_xlfn.IFNA(MATCH(GLOBAL[[#This Row],[POINTER]],Table5[CONCAT],0),"")</f>
        <v/>
      </c>
    </row>
    <row r="1025" spans="1:31">
      <c r="A1025" s="31" t="str">
        <f ca="1">IF(GLOBAL[[#This Row],[TT]]&lt;1,"",ROW()-2)</f>
        <v/>
      </c>
      <c r="B1025" s="33" t="s">
        <v>703</v>
      </c>
      <c r="C1025" s="31">
        <v>0</v>
      </c>
      <c r="D1025" s="31" t="s">
        <v>19</v>
      </c>
      <c r="E1025" s="31">
        <f ca="1">IF(GLOBAL[[#This Row],[b12]]="",GLOBAL[[#This Row],[a6]],GLOBAL[[#This Row],[b12]])</f>
        <v>0</v>
      </c>
      <c r="F1025" s="32">
        <f>GLOBAL[[#This Row],[AWAL]]</f>
        <v>0</v>
      </c>
      <c r="G1025" s="31"/>
      <c r="H1025" s="31"/>
      <c r="I1025" s="31" t="str">
        <f>IF(GLOBAL[[#This Row],[/MASUK]]="","",SUMIF(Table6[NB BM_C_QTY+F],GLOBAL[POINTER],Table6[C]))</f>
        <v/>
      </c>
      <c r="J1025" s="102">
        <f>IF(GLOBAL[[#This Row],[//KELUAR]]="",0,-1*SUMIF(Table5[CONCAT],GLOBAL[POINTER],Table5[3]))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>SUM(F1025,L1025)</f>
        <v>0</v>
      </c>
      <c r="N1025" s="31"/>
      <c r="O1025" s="31"/>
      <c r="P1025" s="32">
        <f ca="1">SUM(INDIRECT(GLOBAL_VAR[TABLENAME]&amp;"[@a"&amp;$1:$1-1&amp;"]"),INDIRECT(GLOBAL_VAR[TABLENAME]&amp;"[@c"&amp;$1:$1-1&amp;"]"))</f>
        <v>0</v>
      </c>
      <c r="Q1025" s="33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0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0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0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1025" s="31" t="str">
        <f>_xlfn.IFNA(MATCH(GLOBAL[[#This Row],[POINTER]],Table6[NB BM_C_QTY+F],0),"")</f>
        <v/>
      </c>
      <c r="AC1025" t="str">
        <f>_xlfn.IFNA(MATCH(GLOBAL[[#This Row],[POINTER]],Table5[CONCAT],0),"")</f>
        <v/>
      </c>
    </row>
    <row r="1026" spans="1:31">
      <c r="A1026" s="31">
        <f ca="1">IF(GLOBAL[[#This Row],[TT]]&lt;1,"",ROW()-2)</f>
        <v>1024</v>
      </c>
      <c r="B1026" s="33" t="s">
        <v>704</v>
      </c>
      <c r="C1026" s="31">
        <v>9</v>
      </c>
      <c r="D1026" s="31" t="s">
        <v>705</v>
      </c>
      <c r="E1026" s="31">
        <f ca="1">IF(GLOBAL[[#This Row],[b12]]="",GLOBAL[[#This Row],[a6]],GLOBAL[[#This Row],[b12]])</f>
        <v>9</v>
      </c>
      <c r="F1026" s="32">
        <f>GLOBAL[[#This Row],[AWAL]]</f>
        <v>9</v>
      </c>
      <c r="G1026" s="31"/>
      <c r="H1026" s="31"/>
      <c r="I1026" s="31" t="str">
        <f>IF(GLOBAL[[#This Row],[/MASUK]]="","",SUMIF(Table6[NB BM_C_QTY+F],GLOBAL[POINTER],Table6[C]))</f>
        <v/>
      </c>
      <c r="J1026" s="102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>SUM(F1026,L1026)</f>
        <v>9</v>
      </c>
      <c r="N1026" s="31"/>
      <c r="O1026" s="31"/>
      <c r="P1026" s="32">
        <f ca="1">SUM(INDIRECT(GLOBAL_VAR[TABLENAME]&amp;"[@a"&amp;$1:$1-1&amp;"]"),INDIRECT(GLOBAL_VAR[TABLENAME]&amp;"[@c"&amp;$1:$1-1&amp;"]"))</f>
        <v>9</v>
      </c>
      <c r="Q1026" s="33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9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9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9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</row>
    <row r="1027" spans="1:31">
      <c r="A1027" s="31" t="str">
        <f ca="1">IF(GLOBAL[[#This Row],[TT]]&lt;1,"",ROW()-2)</f>
        <v/>
      </c>
      <c r="B1027" s="33" t="s">
        <v>706</v>
      </c>
      <c r="C1027" s="31">
        <v>0</v>
      </c>
      <c r="D1027" s="31" t="s">
        <v>34</v>
      </c>
      <c r="E1027" s="31">
        <f ca="1">IF(GLOBAL[[#This Row],[b12]]="",GLOBAL[[#This Row],[a6]],GLOBAL[[#This Row],[b12]])</f>
        <v>0</v>
      </c>
      <c r="F1027" s="32">
        <f>GLOBAL[[#This Row],[AWAL]]</f>
        <v>0</v>
      </c>
      <c r="G1027" s="31"/>
      <c r="H1027" s="31"/>
      <c r="I1027" s="31" t="str">
        <f>IF(GLOBAL[[#This Row],[/MASUK]]="","",SUMIF(Table6[NB BM_C_QTY+F],GLOBAL[POINTER],Table6[C]))</f>
        <v/>
      </c>
      <c r="J1027" s="102">
        <f>IF(GLOBAL[[#This Row],[//KELUAR]]="",0,-1*SUMIF(Table5[CONCAT],GLOBAL[POINTER],Table5[3]))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>SUM(F1027,L1027)</f>
        <v>0</v>
      </c>
      <c r="N1027" s="31"/>
      <c r="O1027" s="31"/>
      <c r="P1027" s="32">
        <f ca="1">SUM(INDIRECT(GLOBAL_VAR[TABLENAME]&amp;"[@a"&amp;$1:$1-1&amp;"]"),INDIRECT(GLOBAL_VAR[TABLENAME]&amp;"[@c"&amp;$1:$1-1&amp;"]"))</f>
        <v>0</v>
      </c>
      <c r="Q1027" s="33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0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0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0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1027" s="31" t="str">
        <f>_xlfn.IFNA(MATCH(GLOBAL[[#This Row],[POINTER]],Table6[NB BM_C_QTY+F],0),"")</f>
        <v/>
      </c>
      <c r="AC1027" t="str">
        <f>_xlfn.IFNA(MATCH(GLOBAL[[#This Row],[POINTER]],Table5[CONCAT],0),"")</f>
        <v/>
      </c>
    </row>
    <row r="1028" spans="1:31">
      <c r="A1028" s="31">
        <f ca="1">IF(GLOBAL[[#This Row],[TT]]&lt;1,"",ROW()-2)</f>
        <v>1026</v>
      </c>
      <c r="B1028" s="33" t="s">
        <v>707</v>
      </c>
      <c r="C1028" s="31">
        <v>7</v>
      </c>
      <c r="D1028" s="31" t="s">
        <v>56</v>
      </c>
      <c r="E1028" s="31">
        <f ca="1">IF(GLOBAL[[#This Row],[b12]]="",GLOBAL[[#This Row],[a6]],GLOBAL[[#This Row],[b12]])</f>
        <v>7</v>
      </c>
      <c r="F1028" s="32">
        <f>GLOBAL[[#This Row],[AWAL]]</f>
        <v>7</v>
      </c>
      <c r="G1028" s="31"/>
      <c r="H1028" s="31"/>
      <c r="I1028" s="31" t="str">
        <f>IF(GLOBAL[[#This Row],[/MASUK]]="","",SUMIF(Table6[NB BM_C_QTY+F],GLOBAL[POINTER],Table6[C]))</f>
        <v/>
      </c>
      <c r="J1028" s="102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>SUM(F1028,L1028)</f>
        <v>7</v>
      </c>
      <c r="N1028" s="31"/>
      <c r="O1028" s="31"/>
      <c r="P1028" s="32">
        <f ca="1">SUM(INDIRECT(GLOBAL_VAR[TABLENAME]&amp;"[@a"&amp;$1:$1-1&amp;"]"),INDIRECT(GLOBAL_VAR[TABLENAME]&amp;"[@c"&amp;$1:$1-1&amp;"]"))</f>
        <v>7</v>
      </c>
      <c r="Q1028" s="33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7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7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7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31">
      <c r="A1029" s="31">
        <f ca="1">IF(GLOBAL[[#This Row],[TT]]&lt;1,"",ROW()-2)</f>
        <v>1027</v>
      </c>
      <c r="B1029" s="33" t="s">
        <v>708</v>
      </c>
      <c r="C1029" s="31">
        <v>16</v>
      </c>
      <c r="D1029" s="31" t="s">
        <v>34</v>
      </c>
      <c r="E1029" s="31">
        <f ca="1">IF(GLOBAL[[#This Row],[b12]]="",GLOBAL[[#This Row],[a6]],GLOBAL[[#This Row],[b12]])</f>
        <v>16</v>
      </c>
      <c r="F1029" s="32">
        <f>GLOBAL[[#This Row],[AWAL]]</f>
        <v>16</v>
      </c>
      <c r="G1029" s="31"/>
      <c r="H1029" s="31"/>
      <c r="I1029" s="31" t="str">
        <f>IF(GLOBAL[[#This Row],[/MASUK]]="","",SUMIF(Table6[NB BM_C_QTY+F],GLOBAL[POINTER],Table6[C]))</f>
        <v/>
      </c>
      <c r="J1029" s="102">
        <f>IF(GLOBAL[[#This Row],[//KELUAR]]="",0,-1*SUMIF(Table5[CONCAT],GLOBAL[POINTER],Table5[3]))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>SUM(F1029,L1029)</f>
        <v>16</v>
      </c>
      <c r="N1029" s="31"/>
      <c r="O1029" s="31"/>
      <c r="P1029" s="32">
        <f ca="1">SUM(INDIRECT(GLOBAL_VAR[TABLENAME]&amp;"[@a"&amp;$1:$1-1&amp;"]"),INDIRECT(GLOBAL_VAR[TABLENAME]&amp;"[@c"&amp;$1:$1-1&amp;"]"))</f>
        <v>16</v>
      </c>
      <c r="Q1029" s="33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16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16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16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31">
      <c r="A1030" s="31">
        <f ca="1">IF(GLOBAL[[#This Row],[TT]]&lt;1,"",ROW()-2)</f>
        <v>1028</v>
      </c>
      <c r="B1030" s="33" t="s">
        <v>709</v>
      </c>
      <c r="C1030" s="31">
        <v>2</v>
      </c>
      <c r="D1030" s="31" t="s">
        <v>34</v>
      </c>
      <c r="E1030" s="31">
        <f ca="1">IF(GLOBAL[[#This Row],[b12]]="",GLOBAL[[#This Row],[a6]],GLOBAL[[#This Row],[b12]])</f>
        <v>2</v>
      </c>
      <c r="F1030" s="32">
        <f>GLOBAL[[#This Row],[AWAL]]</f>
        <v>2</v>
      </c>
      <c r="G1030" s="31"/>
      <c r="H1030" s="31"/>
      <c r="I1030" s="31" t="str">
        <f>IF(GLOBAL[[#This Row],[/MASUK]]="","",SUMIF(Table6[NB BM_C_QTY+F],GLOBAL[POINTER],Table6[C]))</f>
        <v/>
      </c>
      <c r="J1030" s="102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>SUM(F1030,L1030)</f>
        <v>2</v>
      </c>
      <c r="N1030" s="31"/>
      <c r="O1030" s="31"/>
      <c r="P1030" s="32">
        <f ca="1">SUM(INDIRECT(GLOBAL_VAR[TABLENAME]&amp;"[@a"&amp;$1:$1-1&amp;"]"),INDIRECT(GLOBAL_VAR[TABLENAME]&amp;"[@c"&amp;$1:$1-1&amp;"]"))</f>
        <v>2</v>
      </c>
      <c r="Q1030" s="33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2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2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2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31">
      <c r="A1031" s="31">
        <f ca="1">IF(GLOBAL[[#This Row],[TT]]&lt;1,"",ROW()-2)</f>
        <v>1029</v>
      </c>
      <c r="B1031" s="33" t="s">
        <v>710</v>
      </c>
      <c r="C1031" s="31">
        <v>4</v>
      </c>
      <c r="D1031" s="31" t="s">
        <v>705</v>
      </c>
      <c r="E1031" s="31">
        <f ca="1">IF(GLOBAL[[#This Row],[b12]]="",GLOBAL[[#This Row],[a6]],GLOBAL[[#This Row],[b12]])</f>
        <v>4</v>
      </c>
      <c r="F1031" s="32">
        <f>GLOBAL[[#This Row],[AWAL]]</f>
        <v>4</v>
      </c>
      <c r="G1031" s="31"/>
      <c r="H1031" s="31"/>
      <c r="I1031" s="31" t="str">
        <f>IF(GLOBAL[[#This Row],[/MASUK]]="","",SUMIF(Table6[NB BM_C_QTY+F],GLOBAL[POINTER],Table6[C]))</f>
        <v/>
      </c>
      <c r="J1031" s="102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>SUM(F1031,L1031)</f>
        <v>4</v>
      </c>
      <c r="N1031" s="31"/>
      <c r="O1031" s="31"/>
      <c r="P1031" s="32">
        <f ca="1">SUM(INDIRECT(GLOBAL_VAR[TABLENAME]&amp;"[@a"&amp;$1:$1-1&amp;"]"),INDIRECT(GLOBAL_VAR[TABLENAME]&amp;"[@c"&amp;$1:$1-1&amp;"]"))</f>
        <v>4</v>
      </c>
      <c r="Q1031" s="33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4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4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4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31">
      <c r="A1032" s="31" t="str">
        <f ca="1">IF(GLOBAL[[#This Row],[TT]]&lt;1,"",ROW()-2)</f>
        <v/>
      </c>
      <c r="B1032" s="33" t="s">
        <v>711</v>
      </c>
      <c r="C1032" s="31">
        <v>0</v>
      </c>
      <c r="D1032" s="31" t="s">
        <v>705</v>
      </c>
      <c r="E1032" s="31">
        <f ca="1">IF(GLOBAL[[#This Row],[b12]]="",GLOBAL[[#This Row],[a6]],GLOBAL[[#This Row],[b12]])</f>
        <v>0</v>
      </c>
      <c r="F1032" s="32">
        <f>GLOBAL[[#This Row],[AWAL]]</f>
        <v>0</v>
      </c>
      <c r="G1032" s="31"/>
      <c r="H1032" s="31"/>
      <c r="I1032" s="31" t="str">
        <f>IF(GLOBAL[[#This Row],[/MASUK]]="","",SUMIF(Table6[NB BM_C_QTY+F],GLOBAL[POINTER],Table6[C]))</f>
        <v/>
      </c>
      <c r="J1032" s="102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>SUM(F1032,L1032)</f>
        <v>0</v>
      </c>
      <c r="N1032" s="31"/>
      <c r="O1032" s="31"/>
      <c r="P1032" s="32">
        <f ca="1">SUM(INDIRECT(GLOBAL_VAR[TABLENAME]&amp;"[@a"&amp;$1:$1-1&amp;"]"),INDIRECT(GLOBAL_VAR[TABLENAME]&amp;"[@c"&amp;$1:$1-1&amp;"]"))</f>
        <v>0</v>
      </c>
      <c r="Q1032" s="33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0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0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0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31">
      <c r="A1033" s="31">
        <f ca="1">IF(GLOBAL[[#This Row],[TT]]&lt;1,"",ROW()-2)</f>
        <v>1031</v>
      </c>
      <c r="B1033" s="33" t="s">
        <v>4103</v>
      </c>
      <c r="C1033" s="31">
        <v>1</v>
      </c>
      <c r="D1033" s="31" t="s">
        <v>4104</v>
      </c>
      <c r="E1033" s="31">
        <f ca="1">IF(GLOBAL[[#This Row],[b12]]="",GLOBAL[[#This Row],[a6]],GLOBAL[[#This Row],[b12]])</f>
        <v>1</v>
      </c>
      <c r="F1033" s="32">
        <f>GLOBAL[[#This Row],[AWAL]]</f>
        <v>1</v>
      </c>
      <c r="G1033" s="31"/>
      <c r="H1033" s="31"/>
      <c r="I1033" s="31" t="str">
        <f>IF(GLOBAL[[#This Row],[/MASUK]]="","",SUMIF(Table6[NB BM_C_QTY+F],GLOBAL[POINTER],Table6[C]))</f>
        <v/>
      </c>
      <c r="J1033" s="102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>SUM(F1033,L1033)</f>
        <v>1</v>
      </c>
      <c r="N1033" s="31"/>
      <c r="O1033" s="31"/>
      <c r="P1033" s="32">
        <f ca="1">SUM(INDIRECT(GLOBAL_VAR[TABLENAME]&amp;"[@a"&amp;$1:$1-1&amp;"]"),INDIRECT(GLOBAL_VAR[TABLENAME]&amp;"[@c"&amp;$1:$1-1&amp;"]"))</f>
        <v>1</v>
      </c>
      <c r="Q1033" s="33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1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1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1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31">
      <c r="A1034" s="31">
        <f ca="1">IF(GLOBAL[[#This Row],[TT]]&lt;1,"",ROW()-2)</f>
        <v>1032</v>
      </c>
      <c r="B1034" s="33" t="s">
        <v>4525</v>
      </c>
      <c r="C1034" s="31">
        <v>1</v>
      </c>
      <c r="D1034" s="31" t="s">
        <v>2173</v>
      </c>
      <c r="E1034" s="31">
        <f ca="1">IF(GLOBAL[[#This Row],[b12]]="",GLOBAL[[#This Row],[a6]],GLOBAL[[#This Row],[b12]])</f>
        <v>1</v>
      </c>
      <c r="F1034" s="32">
        <f>GLOBAL[[#This Row],[AWAL]]</f>
        <v>1</v>
      </c>
      <c r="G1034" s="31"/>
      <c r="H1034" s="31"/>
      <c r="I1034" s="31" t="str">
        <f>IF(GLOBAL[[#This Row],[/MASUK]]="","",SUMIF(Table6[NB BM_C_QTY+F],GLOBAL[POINTER],Table6[C]))</f>
        <v/>
      </c>
      <c r="J1034" s="102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>SUM(F1034,L1034)</f>
        <v>1</v>
      </c>
      <c r="N1034" s="31"/>
      <c r="O1034" s="31"/>
      <c r="P1034" s="32">
        <f ca="1">SUM(INDIRECT(GLOBAL_VAR[TABLENAME]&amp;"[@a"&amp;$1:$1-1&amp;"]"),INDIRECT(GLOBAL_VAR[TABLENAME]&amp;"[@c"&amp;$1:$1-1&amp;"]"))</f>
        <v>1</v>
      </c>
      <c r="Q1034" s="33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1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1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1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31">
      <c r="A1035" s="31">
        <f ca="1">IF(GLOBAL[[#This Row],[TT]]&lt;1,"",ROW()-2)</f>
        <v>1033</v>
      </c>
      <c r="B1035" s="33" t="s">
        <v>3551</v>
      </c>
      <c r="C1035" s="31">
        <v>22</v>
      </c>
      <c r="D1035" s="31" t="s">
        <v>2049</v>
      </c>
      <c r="E1035" s="31">
        <f ca="1">IF(GLOBAL[[#This Row],[b12]]="",GLOBAL[[#This Row],[a6]],GLOBAL[[#This Row],[b12]])</f>
        <v>22</v>
      </c>
      <c r="F1035" s="32">
        <f>GLOBAL[[#This Row],[AWAL]]</f>
        <v>22</v>
      </c>
      <c r="G1035" s="31"/>
      <c r="H1035" s="31"/>
      <c r="I1035" s="31" t="str">
        <f>IF(GLOBAL[[#This Row],[/MASUK]]="","",SUMIF(Table6[NB BM_C_QTY+F],GLOBAL[POINTER],Table6[C]))</f>
        <v/>
      </c>
      <c r="J1035" s="102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>SUM(F1035,L1035)</f>
        <v>22</v>
      </c>
      <c r="N1035" s="31"/>
      <c r="O1035" s="31"/>
      <c r="P1035" s="32">
        <f ca="1">SUM(INDIRECT(GLOBAL_VAR[TABLENAME]&amp;"[@a"&amp;$1:$1-1&amp;"]"),INDIRECT(GLOBAL_VAR[TABLENAME]&amp;"[@c"&amp;$1:$1-1&amp;"]"))</f>
        <v>22</v>
      </c>
      <c r="Q1035" s="33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22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22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22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31">
      <c r="A1036" s="31">
        <f ca="1">IF(GLOBAL[[#This Row],[TT]]&lt;1,"",ROW()-2)</f>
        <v>1034</v>
      </c>
      <c r="B1036" s="33" t="s">
        <v>712</v>
      </c>
      <c r="C1036" s="31">
        <v>35</v>
      </c>
      <c r="D1036" s="31" t="s">
        <v>103</v>
      </c>
      <c r="E1036" s="31">
        <f ca="1">IF(GLOBAL[[#This Row],[b12]]="",GLOBAL[[#This Row],[a6]],GLOBAL[[#This Row],[b12]])</f>
        <v>35</v>
      </c>
      <c r="F1036" s="32">
        <f>GLOBAL[[#This Row],[AWAL]]</f>
        <v>35</v>
      </c>
      <c r="G1036" s="31"/>
      <c r="H1036" s="31"/>
      <c r="I1036" s="31" t="str">
        <f>IF(GLOBAL[[#This Row],[/MASUK]]="","",SUMIF(Table6[NB BM_C_QTY+F],GLOBAL[POINTER],Table6[C]))</f>
        <v/>
      </c>
      <c r="J1036" s="102">
        <f>IF(GLOBAL[[#This Row],[//KELUAR]]="",0,-1*SUMIF(Table5[CONCAT],GLOBAL[POINTER],Table5[3]))</f>
        <v>0</v>
      </c>
      <c r="K1036" s="31" t="str">
        <f>IF(GLOBAL[[#This Row],[b1]]="","",GLOBAL[[#This Row],[b1]]-GLOBAL[[#This Row],[a1]]-GLOBAL[[#This Row],[bkeluar1]])</f>
        <v/>
      </c>
      <c r="L1036" s="31">
        <f>SUM(GLOBAL[[#This Row],[bmasuk1]:[c1]])</f>
        <v>0</v>
      </c>
      <c r="M1036" s="32">
        <f>SUM(F1036,L1036)</f>
        <v>35</v>
      </c>
      <c r="N1036" s="31"/>
      <c r="O1036" s="31"/>
      <c r="P1036" s="32">
        <f ca="1">SUM(INDIRECT(GLOBAL_VAR[TABLENAME]&amp;"[@a"&amp;$1:$1-1&amp;"]"),INDIRECT(GLOBAL_VAR[TABLENAME]&amp;"[@c"&amp;$1:$1-1&amp;"]"))</f>
        <v>35</v>
      </c>
      <c r="Q1036" s="33"/>
      <c r="R1036" s="33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35</v>
      </c>
      <c r="T1036" s="33"/>
      <c r="U1036" s="33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35</v>
      </c>
      <c r="W1036" s="31"/>
      <c r="X1036" s="31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35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1036" s="31" t="str">
        <f>_xlfn.IFNA(MATCH(GLOBAL[[#This Row],[POINTER]],Table6[NB BM_C_QTY+F],0),"")</f>
        <v/>
      </c>
      <c r="AC1036" t="str">
        <f>_xlfn.IFNA(MATCH(GLOBAL[[#This Row],[POINTER]],Table5[CONCAT],0),"")</f>
        <v/>
      </c>
    </row>
    <row r="1037" spans="1:31" s="80" customFormat="1">
      <c r="A1037" s="31" t="str">
        <f ca="1">IF(GLOBAL[[#This Row],[TT]]&lt;1,"",ROW()-2)</f>
        <v/>
      </c>
      <c r="B1037" s="33" t="s">
        <v>713</v>
      </c>
      <c r="C1037" s="31">
        <v>0</v>
      </c>
      <c r="D1037" s="31" t="s">
        <v>714</v>
      </c>
      <c r="E1037" s="31">
        <f ca="1">IF(GLOBAL[[#This Row],[b12]]="",GLOBAL[[#This Row],[a6]],GLOBAL[[#This Row],[b12]])</f>
        <v>0</v>
      </c>
      <c r="F1037" s="32">
        <f>GLOBAL[[#This Row],[AWAL]]</f>
        <v>0</v>
      </c>
      <c r="G1037" s="31"/>
      <c r="H1037" s="31"/>
      <c r="I1037" s="31" t="str">
        <f>IF(GLOBAL[[#This Row],[/MASUK]]="","",SUMIF(Table6[NB BM_C_QTY+F],GLOBAL[POINTER],Table6[C]))</f>
        <v/>
      </c>
      <c r="J1037" s="102">
        <f>IF(GLOBAL[[#This Row],[//KELUAR]]="",0,-1*SUMIF(Table5[CONCAT],GLOBAL[POINTER],Table5[3]))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>SUM(F1037,L1037)</f>
        <v>0</v>
      </c>
      <c r="N1037" s="31"/>
      <c r="O1037" s="31"/>
      <c r="P1037" s="32">
        <f ca="1">SUM(INDIRECT(GLOBAL_VAR[TABLENAME]&amp;"[@a"&amp;$1:$1-1&amp;"]"),INDIRECT(GLOBAL_VAR[TABLENAME]&amp;"[@c"&amp;$1:$1-1&amp;"]"))</f>
        <v>0</v>
      </c>
      <c r="Q1037" s="33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0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0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0</v>
      </c>
      <c r="Z1037"/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  <c r="AD1037"/>
      <c r="AE1037"/>
    </row>
    <row r="1038" spans="1:31">
      <c r="A1038" s="31" t="str">
        <f ca="1">IF(GLOBAL[[#This Row],[TT]]&lt;1,"",ROW()-2)</f>
        <v/>
      </c>
      <c r="B1038" s="33" t="s">
        <v>3565</v>
      </c>
      <c r="C1038" s="31">
        <v>0</v>
      </c>
      <c r="D1038" s="31" t="s">
        <v>2103</v>
      </c>
      <c r="E1038" s="31">
        <f ca="1">IF(GLOBAL[[#This Row],[b12]]="",GLOBAL[[#This Row],[a6]],GLOBAL[[#This Row],[b12]])</f>
        <v>0</v>
      </c>
      <c r="F1038" s="32">
        <f>GLOBAL[[#This Row],[AWAL]]</f>
        <v>0</v>
      </c>
      <c r="G1038" s="31"/>
      <c r="H1038" s="31"/>
      <c r="I1038" s="31" t="str">
        <f>IF(GLOBAL[[#This Row],[/MASUK]]="","",SUMIF(Table6[NB BM_C_QTY+F],GLOBAL[POINTER],Table6[C]))</f>
        <v/>
      </c>
      <c r="J1038" s="102">
        <f>IF(GLOBAL[[#This Row],[//KELUAR]]="",0,-1*SUMIF(Table5[CONCAT],GLOBAL[POINTER],Table5[3]))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>SUM(F1038,L1038)</f>
        <v>0</v>
      </c>
      <c r="N1038" s="31"/>
      <c r="O1038" s="31"/>
      <c r="P1038" s="32">
        <f ca="1">SUM(INDIRECT(GLOBAL_VAR[TABLENAME]&amp;"[@a"&amp;$1:$1-1&amp;"]"),INDIRECT(GLOBAL_VAR[TABLENAME]&amp;"[@c"&amp;$1:$1-1&amp;"]"))</f>
        <v>0</v>
      </c>
      <c r="Q1038" s="33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0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0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0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1038" s="31" t="str">
        <f>_xlfn.IFNA(MATCH(GLOBAL[[#This Row],[POINTER]],Table6[NB BM_C_QTY+F],0),"")</f>
        <v/>
      </c>
      <c r="AC1038" t="str">
        <f>_xlfn.IFNA(MATCH(GLOBAL[[#This Row],[POINTER]],Table5[CONCAT],0),"")</f>
        <v/>
      </c>
    </row>
    <row r="1039" spans="1:31">
      <c r="A1039" s="31">
        <f ca="1">IF(GLOBAL[[#This Row],[TT]]&lt;1,"",ROW()-2)</f>
        <v>1037</v>
      </c>
      <c r="B1039" s="33" t="s">
        <v>3564</v>
      </c>
      <c r="C1039" s="31">
        <v>8</v>
      </c>
      <c r="D1039" s="31" t="s">
        <v>2103</v>
      </c>
      <c r="E1039" s="31">
        <f ca="1">IF(GLOBAL[[#This Row],[b12]]="",GLOBAL[[#This Row],[a6]],GLOBAL[[#This Row],[b12]])</f>
        <v>8</v>
      </c>
      <c r="F1039" s="32">
        <f>GLOBAL[[#This Row],[AWAL]]</f>
        <v>8</v>
      </c>
      <c r="G1039" s="31"/>
      <c r="H1039" s="31"/>
      <c r="I1039" s="31" t="str">
        <f>IF(GLOBAL[[#This Row],[/MASUK]]="","",SUMIF(Table6[NB BM_C_QTY+F],GLOBAL[POINTER],Table6[C]))</f>
        <v/>
      </c>
      <c r="J1039" s="102">
        <f>IF(GLOBAL[[#This Row],[//KELUAR]]="",0,-1*SUMIF(Table5[CONCAT],GLOBAL[POINTER],Table5[3]))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>SUM(F1039,L1039)</f>
        <v>8</v>
      </c>
      <c r="N1039" s="31"/>
      <c r="O1039" s="31"/>
      <c r="P1039" s="32">
        <f ca="1">SUM(INDIRECT(GLOBAL_VAR[TABLENAME]&amp;"[@a"&amp;$1:$1-1&amp;"]"),INDIRECT(GLOBAL_VAR[TABLENAME]&amp;"[@c"&amp;$1:$1-1&amp;"]"))</f>
        <v>8</v>
      </c>
      <c r="Q1039" s="33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8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8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8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1039" s="31" t="str">
        <f>_xlfn.IFNA(MATCH(GLOBAL[[#This Row],[POINTER]],Table6[NB BM_C_QTY+F],0),"")</f>
        <v/>
      </c>
      <c r="AC1039" t="str">
        <f>_xlfn.IFNA(MATCH(GLOBAL[[#This Row],[POINTER]],Table5[CONCAT],0),"")</f>
        <v/>
      </c>
      <c r="AE1039" s="29"/>
    </row>
    <row r="1040" spans="1:31">
      <c r="A1040" s="31">
        <f ca="1">IF(GLOBAL[[#This Row],[TT]]&lt;1,"",ROW()-2)</f>
        <v>1038</v>
      </c>
      <c r="B1040" s="33" t="s">
        <v>3563</v>
      </c>
      <c r="C1040" s="31">
        <v>7</v>
      </c>
      <c r="D1040" s="31" t="s">
        <v>2103</v>
      </c>
      <c r="E1040" s="31">
        <f ca="1">IF(GLOBAL[[#This Row],[b12]]="",GLOBAL[[#This Row],[a6]],GLOBAL[[#This Row],[b12]])</f>
        <v>8</v>
      </c>
      <c r="F1040" s="32">
        <f>GLOBAL[[#This Row],[AWAL]]</f>
        <v>7</v>
      </c>
      <c r="G1040" s="31">
        <v>8</v>
      </c>
      <c r="H1040" s="31"/>
      <c r="I1040" s="31" t="str">
        <f>IF(GLOBAL[[#This Row],[/MASUK]]="","",SUMIF(Table6[NB BM_C_QTY+F],GLOBAL[POINTER],Table6[C]))</f>
        <v/>
      </c>
      <c r="J1040" s="102">
        <f>IF(GLOBAL[[#This Row],[//KELUAR]]="",0,-1*SUMIF(Table5[CONCAT],GLOBAL[POINTER],Table5[3]))</f>
        <v>0</v>
      </c>
      <c r="K1040" s="31">
        <f>IF(GLOBAL[[#This Row],[b1]]="","",GLOBAL[[#This Row],[b1]]-GLOBAL[[#This Row],[a1]]-GLOBAL[[#This Row],[bkeluar1]])</f>
        <v>1</v>
      </c>
      <c r="L1040" s="31">
        <f>SUM(GLOBAL[[#This Row],[bmasuk1]:[c1]])</f>
        <v>1</v>
      </c>
      <c r="M1040" s="32">
        <f>SUM(F1040,L1040)</f>
        <v>8</v>
      </c>
      <c r="N1040" s="31"/>
      <c r="O1040" s="31"/>
      <c r="P1040" s="32">
        <f ca="1">SUM(INDIRECT(GLOBAL_VAR[TABLENAME]&amp;"[@a"&amp;$1:$1-1&amp;"]"),INDIRECT(GLOBAL_VAR[TABLENAME]&amp;"[@c"&amp;$1:$1-1&amp;"]"))</f>
        <v>8</v>
      </c>
      <c r="Q1040" s="33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8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8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8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</row>
    <row r="1041" spans="1:31">
      <c r="A1041" s="31">
        <f ca="1">IF(GLOBAL[[#This Row],[TT]]&lt;1,"",ROW()-2)</f>
        <v>1039</v>
      </c>
      <c r="B1041" s="33" t="s">
        <v>4068</v>
      </c>
      <c r="C1041" s="31">
        <v>1</v>
      </c>
      <c r="D1041" s="31" t="s">
        <v>2032</v>
      </c>
      <c r="E1041" s="31">
        <f ca="1">IF(GLOBAL[[#This Row],[b12]]="",GLOBAL[[#This Row],[a6]],GLOBAL[[#This Row],[b12]])</f>
        <v>1</v>
      </c>
      <c r="F1041" s="32">
        <f>GLOBAL[[#This Row],[AWAL]]</f>
        <v>1</v>
      </c>
      <c r="G1041" s="31"/>
      <c r="H1041" s="31"/>
      <c r="I1041" s="31" t="str">
        <f>IF(GLOBAL[[#This Row],[/MASUK]]="","",SUMIF(Table6[NB BM_C_QTY+F],GLOBAL[POINTER],Table6[C]))</f>
        <v/>
      </c>
      <c r="J1041" s="102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>SUM(F1041,L1041)</f>
        <v>1</v>
      </c>
      <c r="N1041" s="31"/>
      <c r="O1041" s="31"/>
      <c r="P1041" s="32">
        <f ca="1">SUM(INDIRECT(GLOBAL_VAR[TABLENAME]&amp;"[@a"&amp;$1:$1-1&amp;"]"),INDIRECT(GLOBAL_VAR[TABLENAME]&amp;"[@c"&amp;$1:$1-1&amp;"]"))</f>
        <v>1</v>
      </c>
      <c r="Q1041" s="33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1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1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1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  <c r="AE1041" s="29"/>
    </row>
    <row r="1042" spans="1:31">
      <c r="A1042" s="31">
        <f ca="1">IF(GLOBAL[[#This Row],[TT]]&lt;1,"",ROW()-2)</f>
        <v>1040</v>
      </c>
      <c r="B1042" s="33" t="s">
        <v>4068</v>
      </c>
      <c r="C1042" s="31">
        <v>1</v>
      </c>
      <c r="D1042" s="31" t="s">
        <v>2161</v>
      </c>
      <c r="E1042" s="31">
        <f ca="1">IF(GLOBAL[[#This Row],[b12]]="",GLOBAL[[#This Row],[a6]],GLOBAL[[#This Row],[b12]])</f>
        <v>1</v>
      </c>
      <c r="F1042" s="32">
        <f>GLOBAL[[#This Row],[AWAL]]</f>
        <v>1</v>
      </c>
      <c r="G1042" s="31"/>
      <c r="H1042" s="31"/>
      <c r="I1042" s="31" t="str">
        <f>IF(GLOBAL[[#This Row],[/MASUK]]="","",SUMIF(Table6[NB BM_C_QTY+F],GLOBAL[POINTER],Table6[C]))</f>
        <v/>
      </c>
      <c r="J1042" s="102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>SUM(F1042,L1042)</f>
        <v>1</v>
      </c>
      <c r="N1042" s="31"/>
      <c r="O1042" s="31"/>
      <c r="P1042" s="32">
        <f ca="1">SUM(INDIRECT(GLOBAL_VAR[TABLENAME]&amp;"[@a"&amp;$1:$1-1&amp;"]"),INDIRECT(GLOBAL_VAR[TABLENAME]&amp;"[@c"&amp;$1:$1-1&amp;"]"))</f>
        <v>1</v>
      </c>
      <c r="Q1042" s="33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1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1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1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clipfileyushinca324a55lsnuntana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  <c r="AE1042" s="29"/>
    </row>
    <row r="1043" spans="1:31">
      <c r="A1043" s="31">
        <f ca="1">IF(GLOBAL[[#This Row],[TT]]&lt;1,"",ROW()-2)</f>
        <v>1041</v>
      </c>
      <c r="B1043" s="33" t="s">
        <v>4069</v>
      </c>
      <c r="C1043" s="31">
        <v>1</v>
      </c>
      <c r="D1043" s="31" t="s">
        <v>3768</v>
      </c>
      <c r="E1043" s="31">
        <f ca="1">IF(GLOBAL[[#This Row],[b12]]="",GLOBAL[[#This Row],[a6]],GLOBAL[[#This Row],[b12]])</f>
        <v>1</v>
      </c>
      <c r="F1043" s="32">
        <f>GLOBAL[[#This Row],[AWAL]]</f>
        <v>1</v>
      </c>
      <c r="G1043" s="31"/>
      <c r="H1043" s="31"/>
      <c r="I1043" s="31" t="str">
        <f>IF(GLOBAL[[#This Row],[/MASUK]]="","",SUMIF(Table6[NB BM_C_QTY+F],GLOBAL[POINTER],Table6[C]))</f>
        <v/>
      </c>
      <c r="J1043" s="102">
        <f>IF(GLOBAL[[#This Row],[//KELUAR]]="",0,-1*SUMIF(Table5[CONCAT],GLOBAL[POINTER],Table5[3]))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>SUM(F1043,L1043)</f>
        <v>1</v>
      </c>
      <c r="N1043" s="31"/>
      <c r="O1043" s="31"/>
      <c r="P1043" s="32">
        <f ca="1">SUM(INDIRECT(GLOBAL_VAR[TABLENAME]&amp;"[@a"&amp;$1:$1-1&amp;"]"),INDIRECT(GLOBAL_VAR[TABLENAME]&amp;"[@c"&amp;$1:$1-1&amp;"]"))</f>
        <v>1</v>
      </c>
      <c r="Q1043" s="33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1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1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1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043" s="31" t="str">
        <f>_xlfn.IFNA(MATCH(GLOBAL[[#This Row],[POINTER]],Table6[NB BM_C_QTY+F],0),"")</f>
        <v/>
      </c>
      <c r="AC1043" t="str">
        <f>_xlfn.IFNA(MATCH(GLOBAL[[#This Row],[POINTER]],Table5[CONCAT],0),"")</f>
        <v/>
      </c>
    </row>
    <row r="1044" spans="1:31">
      <c r="A1044" s="31">
        <f ca="1">IF(GLOBAL[[#This Row],[TT]]&lt;1,"",ROW()-2)</f>
        <v>1042</v>
      </c>
      <c r="B1044" s="33" t="s">
        <v>4069</v>
      </c>
      <c r="C1044" s="31">
        <v>1</v>
      </c>
      <c r="D1044" s="31" t="s">
        <v>3768</v>
      </c>
      <c r="E1044" s="31">
        <f ca="1">IF(GLOBAL[[#This Row],[b12]]="",GLOBAL[[#This Row],[a6]],GLOBAL[[#This Row],[b12]])</f>
        <v>1</v>
      </c>
      <c r="F1044" s="32">
        <f>GLOBAL[[#This Row],[AWAL]]</f>
        <v>1</v>
      </c>
      <c r="G1044" s="31"/>
      <c r="H1044" s="31"/>
      <c r="I1044" s="31" t="str">
        <f>IF(GLOBAL[[#This Row],[/MASUK]]="","",SUMIF(Table6[NB BM_C_QTY+F],GLOBAL[POINTER],Table6[C]))</f>
        <v/>
      </c>
      <c r="J1044" s="102">
        <f>IF(GLOBAL[[#This Row],[//KELUAR]]="",0,-1*SUMIF(Table5[CONCAT],GLOBAL[POINTER],Table5[3]))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>SUM(F1044,L1044)</f>
        <v>1</v>
      </c>
      <c r="N1044" s="31"/>
      <c r="O1044" s="31"/>
      <c r="P1044" s="32">
        <f ca="1">SUM(INDIRECT(GLOBAL_VAR[TABLENAME]&amp;"[@a"&amp;$1:$1-1&amp;"]"),INDIRECT(GLOBAL_VAR[TABLENAME]&amp;"[@c"&amp;$1:$1-1&amp;"]"))</f>
        <v>1</v>
      </c>
      <c r="Q1044" s="33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1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1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1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044" s="31" t="str">
        <f>_xlfn.IFNA(MATCH(GLOBAL[[#This Row],[POINTER]],Table6[NB BM_C_QTY+F],0),"")</f>
        <v/>
      </c>
      <c r="AC1044" t="str">
        <f>_xlfn.IFNA(MATCH(GLOBAL[[#This Row],[POINTER]],Table5[CONCAT],0),"")</f>
        <v/>
      </c>
    </row>
    <row r="1045" spans="1:31">
      <c r="A1045" s="31" t="str">
        <f ca="1">IF(GLOBAL[[#This Row],[TT]]&lt;1,"",ROW()-2)</f>
        <v/>
      </c>
      <c r="B1045" s="33" t="s">
        <v>3767</v>
      </c>
      <c r="C1045" s="31">
        <v>0</v>
      </c>
      <c r="D1045" s="31" t="s">
        <v>3768</v>
      </c>
      <c r="E1045" s="31">
        <f ca="1">IF(GLOBAL[[#This Row],[b12]]="",GLOBAL[[#This Row],[a6]],GLOBAL[[#This Row],[b12]])</f>
        <v>0</v>
      </c>
      <c r="F1045" s="32">
        <f>GLOBAL[[#This Row],[AWAL]]</f>
        <v>0</v>
      </c>
      <c r="G1045" s="31"/>
      <c r="H1045" s="31"/>
      <c r="I1045" s="31" t="str">
        <f>IF(GLOBAL[[#This Row],[/MASUK]]="","",SUMIF(Table6[NB BM_C_QTY+F],GLOBAL[POINTER],Table6[C]))</f>
        <v/>
      </c>
      <c r="J1045" s="102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>SUM(F1045,L1045)</f>
        <v>0</v>
      </c>
      <c r="N1045" s="31"/>
      <c r="O1045" s="31"/>
      <c r="P1045" s="32">
        <f ca="1">SUM(INDIRECT(GLOBAL_VAR[TABLENAME]&amp;"[@a"&amp;$1:$1-1&amp;"]"),INDIRECT(GLOBAL_VAR[TABLENAME]&amp;"[@c"&amp;$1:$1-1&amp;"]"))</f>
        <v>0</v>
      </c>
      <c r="Q1045" s="33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0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0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0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clipfileyushincac32315lsnuntana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>
        <f ca="1">IF(GLOBAL[[#This Row],[TT]]&lt;1,"",ROW()-2)</f>
        <v>1044</v>
      </c>
      <c r="B1046" s="33" t="s">
        <v>715</v>
      </c>
      <c r="C1046" s="31">
        <v>11</v>
      </c>
      <c r="D1046" s="31">
        <v>2000</v>
      </c>
      <c r="E1046" s="31">
        <f ca="1">IF(GLOBAL[[#This Row],[b12]]="",GLOBAL[[#This Row],[a6]],GLOBAL[[#This Row],[b12]])</f>
        <v>11</v>
      </c>
      <c r="F1046" s="32">
        <f>GLOBAL[[#This Row],[AWAL]]</f>
        <v>11</v>
      </c>
      <c r="G1046" s="31"/>
      <c r="H1046" s="31"/>
      <c r="I1046" s="31" t="str">
        <f>IF(GLOBAL[[#This Row],[/MASUK]]="","",SUMIF(Table6[NB BM_C_QTY+F],GLOBAL[POINTER],Table6[C]))</f>
        <v/>
      </c>
      <c r="J1046" s="102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>SUM(F1046,L1046)</f>
        <v>11</v>
      </c>
      <c r="N1046" s="31"/>
      <c r="O1046" s="31"/>
      <c r="P1046" s="32">
        <f ca="1">SUM(INDIRECT(GLOBAL_VAR[TABLENAME]&amp;"[@a"&amp;$1:$1-1&amp;"]"),INDIRECT(GLOBAL_VAR[TABLENAME]&amp;"[@c"&amp;$1:$1-1&amp;"]"))</f>
        <v>11</v>
      </c>
      <c r="Q1046" s="33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11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11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11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</row>
    <row r="1047" spans="1:31">
      <c r="A1047" s="31" t="str">
        <f ca="1">IF(GLOBAL[[#This Row],[TT]]&lt;1,"",ROW()-2)</f>
        <v/>
      </c>
      <c r="B1047" s="33" t="s">
        <v>716</v>
      </c>
      <c r="C1047" s="31">
        <v>0</v>
      </c>
      <c r="D1047" s="31" t="s">
        <v>6</v>
      </c>
      <c r="E1047" s="31">
        <f ca="1">IF(GLOBAL[[#This Row],[b12]]="",GLOBAL[[#This Row],[a6]],GLOBAL[[#This Row],[b12]])</f>
        <v>0</v>
      </c>
      <c r="F1047" s="32">
        <f>GLOBAL[[#This Row],[AWAL]]</f>
        <v>0</v>
      </c>
      <c r="G1047" s="31"/>
      <c r="H1047" s="31"/>
      <c r="I1047" s="31" t="str">
        <f>IF(GLOBAL[[#This Row],[/MASUK]]="","",SUMIF(Table6[NB BM_C_QTY+F],GLOBAL[POINTER],Table6[C]))</f>
        <v/>
      </c>
      <c r="J1047" s="102">
        <f>IF(GLOBAL[[#This Row],[//KELUAR]]="",0,-1*SUMIF(Table5[CONCAT],GLOBAL[POINTER],Table5[3]))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>SUM(F1047,L1047)</f>
        <v>0</v>
      </c>
      <c r="N1047" s="31"/>
      <c r="O1047" s="31"/>
      <c r="P1047" s="32">
        <f ca="1">SUM(INDIRECT(GLOBAL_VAR[TABLENAME]&amp;"[@a"&amp;$1:$1-1&amp;"]"),INDIRECT(GLOBAL_VAR[TABLENAME]&amp;"[@c"&amp;$1:$1-1&amp;"]"))</f>
        <v>0</v>
      </c>
      <c r="Q1047" s="33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0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0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0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</row>
    <row r="1048" spans="1:31">
      <c r="A1048" s="31" t="str">
        <f ca="1">IF(GLOBAL[[#This Row],[TT]]&lt;1,"",ROW()-2)</f>
        <v/>
      </c>
      <c r="B1048" s="33" t="s">
        <v>2343</v>
      </c>
      <c r="C1048" s="31">
        <v>0</v>
      </c>
      <c r="D1048" s="31" t="s">
        <v>2032</v>
      </c>
      <c r="E1048" s="31">
        <f ca="1">IF(GLOBAL[[#This Row],[b12]]="",GLOBAL[[#This Row],[a6]],GLOBAL[[#This Row],[b12]])</f>
        <v>0</v>
      </c>
      <c r="F1048" s="32">
        <f>GLOBAL[[#This Row],[AWAL]]</f>
        <v>0</v>
      </c>
      <c r="G1048" s="31"/>
      <c r="H1048" s="31"/>
      <c r="I1048" s="31" t="str">
        <f>IF(GLOBAL[[#This Row],[/MASUK]]="","",SUMIF(Table6[NB BM_C_QTY+F],GLOBAL[POINTER],Table6[C]))</f>
        <v/>
      </c>
      <c r="J1048" s="102">
        <f>IF(GLOBAL[[#This Row],[//KELUAR]]="",0,-1*SUMIF(Table5[CONCAT],GLOBAL[POINTER],Table5[3]))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>SUM(F1048,L1048)</f>
        <v>0</v>
      </c>
      <c r="N1048" s="31"/>
      <c r="O1048" s="31"/>
      <c r="P1048" s="32">
        <f ca="1">SUM(INDIRECT(GLOBAL_VAR[TABLENAME]&amp;"[@a"&amp;$1:$1-1&amp;"]"),INDIRECT(GLOBAL_VAR[TABLENAME]&amp;"[@c"&amp;$1:$1-1&amp;"]"))</f>
        <v>0</v>
      </c>
      <c r="Q1048" s="33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0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0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0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  <c r="AE1048" s="29"/>
    </row>
    <row r="1049" spans="1:31">
      <c r="A1049" s="31">
        <f ca="1">IF(GLOBAL[[#This Row],[TT]]&lt;1,"",ROW()-2)</f>
        <v>1047</v>
      </c>
      <c r="B1049" s="33" t="s">
        <v>3782</v>
      </c>
      <c r="C1049" s="31">
        <v>9</v>
      </c>
      <c r="D1049" s="31" t="s">
        <v>56</v>
      </c>
      <c r="E1049" s="31">
        <f ca="1">IF(GLOBAL[[#This Row],[b12]]="",GLOBAL[[#This Row],[a6]],GLOBAL[[#This Row],[b12]])</f>
        <v>9</v>
      </c>
      <c r="F1049" s="32">
        <f>GLOBAL[[#This Row],[AWAL]]</f>
        <v>9</v>
      </c>
      <c r="G1049" s="31"/>
      <c r="H1049" s="31"/>
      <c r="I1049" s="31" t="str">
        <f>IF(GLOBAL[[#This Row],[/MASUK]]="","",SUMIF(Table6[NB BM_C_QTY+F],GLOBAL[POINTER],Table6[C]))</f>
        <v/>
      </c>
      <c r="J1049" s="102">
        <f>IF(GLOBAL[[#This Row],[//KELUAR]]="",0,-1*SUMIF(Table5[CONCAT],GLOBAL[POINTER],Table5[3]))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>SUM(F1049,L1049)</f>
        <v>9</v>
      </c>
      <c r="N1049" s="31"/>
      <c r="O1049" s="31"/>
      <c r="P1049" s="32">
        <f ca="1">SUM(INDIRECT(GLOBAL_VAR[TABLENAME]&amp;"[@a"&amp;$1:$1-1&amp;"]"),INDIRECT(GLOBAL_VAR[TABLENAME]&amp;"[@c"&amp;$1:$1-1&amp;"]"))</f>
        <v>9</v>
      </c>
      <c r="Q1049" s="33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9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9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9</v>
      </c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1049" s="31" t="str">
        <f>_xlfn.IFNA(MATCH(GLOBAL[[#This Row],[POINTER]],Table6[NB BM_C_QTY+F],0),"")</f>
        <v/>
      </c>
      <c r="AC1049" t="str">
        <f>_xlfn.IFNA(MATCH(GLOBAL[[#This Row],[POINTER]],Table5[CONCAT],0),"")</f>
        <v/>
      </c>
      <c r="AE1049" s="29"/>
    </row>
    <row r="1050" spans="1:31">
      <c r="A1050" s="31">
        <f ca="1">IF(GLOBAL[[#This Row],[TT]]&lt;1,"",ROW()-2)</f>
        <v>1048</v>
      </c>
      <c r="B1050" s="33" t="s">
        <v>717</v>
      </c>
      <c r="C1050" s="31">
        <v>3</v>
      </c>
      <c r="D1050" s="31" t="s">
        <v>224</v>
      </c>
      <c r="E1050" s="31">
        <f ca="1">IF(GLOBAL[[#This Row],[b12]]="",GLOBAL[[#This Row],[a6]],GLOBAL[[#This Row],[b12]])</f>
        <v>3</v>
      </c>
      <c r="F1050" s="32">
        <f>GLOBAL[[#This Row],[AWAL]]</f>
        <v>3</v>
      </c>
      <c r="G1050" s="31"/>
      <c r="H1050" s="31"/>
      <c r="I1050" s="31" t="str">
        <f>IF(GLOBAL[[#This Row],[/MASUK]]="","",SUMIF(Table6[NB BM_C_QTY+F],GLOBAL[POINTER],Table6[C]))</f>
        <v/>
      </c>
      <c r="J1050" s="102">
        <f>IF(GLOBAL[[#This Row],[//KELUAR]]="",0,-1*SUMIF(Table5[CONCAT],GLOBAL[POINTER],Table5[3]))</f>
        <v>0</v>
      </c>
      <c r="K1050" s="31" t="str">
        <f>IF(GLOBAL[[#This Row],[b1]]="","",GLOBAL[[#This Row],[b1]]-GLOBAL[[#This Row],[a1]]-GLOBAL[[#This Row],[bkeluar1]])</f>
        <v/>
      </c>
      <c r="L1050" s="31">
        <f>SUM(GLOBAL[[#This Row],[bmasuk1]:[c1]])</f>
        <v>0</v>
      </c>
      <c r="M1050" s="32">
        <f>SUM(F1050,L1050)</f>
        <v>3</v>
      </c>
      <c r="N1050" s="31"/>
      <c r="O1050" s="31"/>
      <c r="P1050" s="32">
        <f ca="1">SUM(INDIRECT(GLOBAL_VAR[TABLENAME]&amp;"[@a"&amp;$1:$1-1&amp;"]"),INDIRECT(GLOBAL_VAR[TABLENAME]&amp;"[@c"&amp;$1:$1-1&amp;"]"))</f>
        <v>3</v>
      </c>
      <c r="Q1050" s="33"/>
      <c r="R1050" s="33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3</v>
      </c>
      <c r="T1050" s="33"/>
      <c r="U1050" s="33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3</v>
      </c>
      <c r="W1050" s="31"/>
      <c r="X1050" s="31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3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1050" s="31" t="str">
        <f>_xlfn.IFNA(MATCH(GLOBAL[[#This Row],[POINTER]],Table6[NB BM_C_QTY+F],0),"")</f>
        <v/>
      </c>
      <c r="AC1050" t="str">
        <f>_xlfn.IFNA(MATCH(GLOBAL[[#This Row],[POINTER]],Table5[CONCAT],0),"")</f>
        <v/>
      </c>
      <c r="AE1050" s="29"/>
    </row>
    <row r="1051" spans="1:31">
      <c r="A1051" s="31">
        <f ca="1">IF(GLOBAL[[#This Row],[TT]]&lt;1,"",ROW()-2)</f>
        <v>1049</v>
      </c>
      <c r="B1051" s="33" t="s">
        <v>718</v>
      </c>
      <c r="C1051" s="31">
        <v>4</v>
      </c>
      <c r="D1051" s="31" t="s">
        <v>141</v>
      </c>
      <c r="E1051" s="31">
        <f ca="1">IF(GLOBAL[[#This Row],[b12]]="",GLOBAL[[#This Row],[a6]],GLOBAL[[#This Row],[b12]])</f>
        <v>4</v>
      </c>
      <c r="F1051" s="32">
        <f>GLOBAL[[#This Row],[AWAL]]</f>
        <v>4</v>
      </c>
      <c r="G1051" s="31"/>
      <c r="H1051" s="31"/>
      <c r="I1051" s="31" t="str">
        <f>IF(GLOBAL[[#This Row],[/MASUK]]="","",SUMIF(Table6[NB BM_C_QTY+F],GLOBAL[POINTER],Table6[C]))</f>
        <v/>
      </c>
      <c r="J1051" s="102">
        <f>IF(GLOBAL[[#This Row],[//KELUAR]]="",0,-1*SUMIF(Table5[CONCAT],GLOBAL[POINTER],Table5[3]))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>SUM(F1051,L1051)</f>
        <v>4</v>
      </c>
      <c r="N1051" s="31"/>
      <c r="O1051" s="31"/>
      <c r="P1051" s="32">
        <f ca="1">SUM(INDIRECT(GLOBAL_VAR[TABLENAME]&amp;"[@a"&amp;$1:$1-1&amp;"]"),INDIRECT(GLOBAL_VAR[TABLENAME]&amp;"[@c"&amp;$1:$1-1&amp;"]"))</f>
        <v>4</v>
      </c>
      <c r="Q1051" s="33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4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4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4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1051" s="31" t="str">
        <f>_xlfn.IFNA(MATCH(GLOBAL[[#This Row],[POINTER]],Table6[NB BM_C_QTY+F],0),"")</f>
        <v/>
      </c>
      <c r="AC1051" t="str">
        <f>_xlfn.IFNA(MATCH(GLOBAL[[#This Row],[POINTER]],Table5[CONCAT],0),"")</f>
        <v/>
      </c>
      <c r="AE1051" s="29"/>
    </row>
    <row r="1052" spans="1:31">
      <c r="A1052" s="31" t="str">
        <f ca="1">IF(GLOBAL[[#This Row],[TT]]&lt;1,"",ROW()-2)</f>
        <v/>
      </c>
      <c r="B1052" s="33" t="s">
        <v>719</v>
      </c>
      <c r="C1052" s="31">
        <v>0</v>
      </c>
      <c r="D1052" s="31" t="s">
        <v>705</v>
      </c>
      <c r="E1052" s="31">
        <f ca="1">IF(GLOBAL[[#This Row],[b12]]="",GLOBAL[[#This Row],[a6]],GLOBAL[[#This Row],[b12]])</f>
        <v>0</v>
      </c>
      <c r="F1052" s="32">
        <f>GLOBAL[[#This Row],[AWAL]]</f>
        <v>0</v>
      </c>
      <c r="G1052" s="31"/>
      <c r="H1052" s="31"/>
      <c r="I1052" s="31" t="str">
        <f>IF(GLOBAL[[#This Row],[/MASUK]]="","",SUMIF(Table6[NB BM_C_QTY+F],GLOBAL[POINTER],Table6[C]))</f>
        <v/>
      </c>
      <c r="J1052" s="102">
        <f>IF(GLOBAL[[#This Row],[//KELUAR]]="",0,-1*SUMIF(Table5[CONCAT],GLOBAL[POINTER],Table5[3]))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>SUM(F1052,L1052)</f>
        <v>0</v>
      </c>
      <c r="N1052" s="31"/>
      <c r="O1052" s="31"/>
      <c r="P1052" s="32">
        <f ca="1">SUM(INDIRECT(GLOBAL_VAR[TABLENAME]&amp;"[@a"&amp;$1:$1-1&amp;"]"),INDIRECT(GLOBAL_VAR[TABLENAME]&amp;"[@c"&amp;$1:$1-1&amp;"]"))</f>
        <v>0</v>
      </c>
      <c r="Q1052" s="33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0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0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0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1052" s="31" t="str">
        <f>_xlfn.IFNA(MATCH(GLOBAL[[#This Row],[POINTER]],Table6[NB BM_C_QTY+F],0),"")</f>
        <v/>
      </c>
      <c r="AC1052" t="str">
        <f>_xlfn.IFNA(MATCH(GLOBAL[[#This Row],[POINTER]],Table5[CONCAT],0),"")</f>
        <v/>
      </c>
    </row>
    <row r="1053" spans="1:31">
      <c r="A1053" s="31">
        <f ca="1">IF(GLOBAL[[#This Row],[TT]]&lt;1,"",ROW()-2)</f>
        <v>1051</v>
      </c>
      <c r="B1053" s="33" t="s">
        <v>720</v>
      </c>
      <c r="C1053" s="31">
        <v>2</v>
      </c>
      <c r="D1053" s="31" t="s">
        <v>19</v>
      </c>
      <c r="E1053" s="31">
        <f ca="1">IF(GLOBAL[[#This Row],[b12]]="",GLOBAL[[#This Row],[a6]],GLOBAL[[#This Row],[b12]])</f>
        <v>2</v>
      </c>
      <c r="F1053" s="32">
        <f>GLOBAL[[#This Row],[AWAL]]</f>
        <v>2</v>
      </c>
      <c r="G1053" s="31"/>
      <c r="H1053" s="31"/>
      <c r="I1053" s="31" t="str">
        <f>IF(GLOBAL[[#This Row],[/MASUK]]="","",SUMIF(Table6[NB BM_C_QTY+F],GLOBAL[POINTER],Table6[C]))</f>
        <v/>
      </c>
      <c r="J1053" s="102">
        <f>IF(GLOBAL[[#This Row],[//KELUAR]]="",0,-1*SUMIF(Table5[CONCAT],GLOBAL[POINTER],Table5[3]))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>SUM(F1053,L1053)</f>
        <v>2</v>
      </c>
      <c r="N1053" s="31"/>
      <c r="O1053" s="31"/>
      <c r="P1053" s="32">
        <f ca="1">SUM(INDIRECT(GLOBAL_VAR[TABLENAME]&amp;"[@a"&amp;$1:$1-1&amp;"]"),INDIRECT(GLOBAL_VAR[TABLENAME]&amp;"[@c"&amp;$1:$1-1&amp;"]"))</f>
        <v>2</v>
      </c>
      <c r="Q1053" s="33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2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2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2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1053" s="31" t="str">
        <f>_xlfn.IFNA(MATCH(GLOBAL[[#This Row],[POINTER]],Table6[NB BM_C_QTY+F],0),"")</f>
        <v/>
      </c>
      <c r="AC1053" t="str">
        <f>_xlfn.IFNA(MATCH(GLOBAL[[#This Row],[POINTER]],Table5[CONCAT],0),"")</f>
        <v/>
      </c>
    </row>
    <row r="1054" spans="1:31">
      <c r="A1054" s="31">
        <f ca="1">IF(GLOBAL[[#This Row],[TT]]&lt;1,"",ROW()-2)</f>
        <v>1052</v>
      </c>
      <c r="B1054" s="33" t="s">
        <v>721</v>
      </c>
      <c r="C1054" s="31">
        <v>7</v>
      </c>
      <c r="D1054" s="31" t="s">
        <v>19</v>
      </c>
      <c r="E1054" s="31">
        <f ca="1">IF(GLOBAL[[#This Row],[b12]]="",GLOBAL[[#This Row],[a6]],GLOBAL[[#This Row],[b12]])</f>
        <v>7</v>
      </c>
      <c r="F1054" s="32">
        <f>GLOBAL[[#This Row],[AWAL]]</f>
        <v>7</v>
      </c>
      <c r="G1054" s="31"/>
      <c r="H1054" s="31"/>
      <c r="I1054" s="31" t="str">
        <f>IF(GLOBAL[[#This Row],[/MASUK]]="","",SUMIF(Table6[NB BM_C_QTY+F],GLOBAL[POINTER],Table6[C]))</f>
        <v/>
      </c>
      <c r="J1054" s="102">
        <f>IF(GLOBAL[[#This Row],[//KELUAR]]="",0,-1*SUMIF(Table5[CONCAT],GLOBAL[POINTER],Table5[3]))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>SUM(F1054,L1054)</f>
        <v>7</v>
      </c>
      <c r="N1054" s="31"/>
      <c r="O1054" s="31"/>
      <c r="P1054" s="32">
        <f ca="1">SUM(INDIRECT(GLOBAL_VAR[TABLENAME]&amp;"[@a"&amp;$1:$1-1&amp;"]"),INDIRECT(GLOBAL_VAR[TABLENAME]&amp;"[@c"&amp;$1:$1-1&amp;"]"))</f>
        <v>7</v>
      </c>
      <c r="Q1054" s="33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7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7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7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1054" s="31" t="str">
        <f>_xlfn.IFNA(MATCH(GLOBAL[[#This Row],[POINTER]],Table6[NB BM_C_QTY+F],0),"")</f>
        <v/>
      </c>
      <c r="AC1054" t="str">
        <f>_xlfn.IFNA(MATCH(GLOBAL[[#This Row],[POINTER]],Table5[CONCAT],0),"")</f>
        <v/>
      </c>
      <c r="AE1054" s="29"/>
    </row>
    <row r="1055" spans="1:31">
      <c r="A1055" s="31" t="str">
        <f ca="1">IF(GLOBAL[[#This Row],[TT]]&lt;1,"",ROW()-2)</f>
        <v/>
      </c>
      <c r="B1055" s="33" t="s">
        <v>722</v>
      </c>
      <c r="C1055" s="31">
        <v>0</v>
      </c>
      <c r="D1055" s="31" t="s">
        <v>109</v>
      </c>
      <c r="E1055" s="31">
        <f ca="1">IF(GLOBAL[[#This Row],[b12]]="",GLOBAL[[#This Row],[a6]],GLOBAL[[#This Row],[b12]])</f>
        <v>0</v>
      </c>
      <c r="F1055" s="32">
        <f>GLOBAL[[#This Row],[AWAL]]</f>
        <v>0</v>
      </c>
      <c r="G1055" s="31"/>
      <c r="H1055" s="31"/>
      <c r="I1055" s="31" t="str">
        <f>IF(GLOBAL[[#This Row],[/MASUK]]="","",SUMIF(Table6[NB BM_C_QTY+F],GLOBAL[POINTER],Table6[C]))</f>
        <v/>
      </c>
      <c r="J1055" s="102">
        <f>IF(GLOBAL[[#This Row],[//KELUAR]]="",0,-1*SUMIF(Table5[CONCAT],GLOBAL[POINTER],Table5[3]))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>SUM(F1055,L1055)</f>
        <v>0</v>
      </c>
      <c r="N1055" s="31"/>
      <c r="O1055" s="31"/>
      <c r="P1055" s="32">
        <f ca="1">SUM(INDIRECT(GLOBAL_VAR[TABLENAME]&amp;"[@a"&amp;$1:$1-1&amp;"]"),INDIRECT(GLOBAL_VAR[TABLENAME]&amp;"[@c"&amp;$1:$1-1&amp;"]"))</f>
        <v>0</v>
      </c>
      <c r="Q1055" s="33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0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0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0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1055" s="31" t="str">
        <f>_xlfn.IFNA(MATCH(GLOBAL[[#This Row],[POINTER]],Table6[NB BM_C_QTY+F],0),"")</f>
        <v/>
      </c>
      <c r="AC1055" t="str">
        <f>_xlfn.IFNA(MATCH(GLOBAL[[#This Row],[POINTER]],Table5[CONCAT],0),"")</f>
        <v/>
      </c>
      <c r="AE1055" s="29"/>
    </row>
    <row r="1056" spans="1:31">
      <c r="A1056" s="31" t="str">
        <f ca="1">IF(GLOBAL[[#This Row],[TT]]&lt;1,"",ROW()-2)</f>
        <v/>
      </c>
      <c r="B1056" s="33" t="s">
        <v>723</v>
      </c>
      <c r="C1056" s="31">
        <v>0</v>
      </c>
      <c r="D1056" s="31">
        <v>430</v>
      </c>
      <c r="E1056" s="31">
        <f ca="1">IF(GLOBAL[[#This Row],[b12]]="",GLOBAL[[#This Row],[a6]],GLOBAL[[#This Row],[b12]])</f>
        <v>0</v>
      </c>
      <c r="F1056" s="32">
        <f>GLOBAL[[#This Row],[AWAL]]</f>
        <v>0</v>
      </c>
      <c r="G1056" s="31"/>
      <c r="H1056" s="31"/>
      <c r="I1056" s="31" t="str">
        <f>IF(GLOBAL[[#This Row],[/MASUK]]="","",SUMIF(Table6[NB BM_C_QTY+F],GLOBAL[POINTER],Table6[C]))</f>
        <v/>
      </c>
      <c r="J1056" s="102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>SUM(F1056,L1056)</f>
        <v>0</v>
      </c>
      <c r="N1056" s="31"/>
      <c r="O1056" s="31"/>
      <c r="P1056" s="32">
        <f ca="1">SUM(INDIRECT(GLOBAL_VAR[TABLENAME]&amp;"[@a"&amp;$1:$1-1&amp;"]"),INDIRECT(GLOBAL_VAR[TABLENAME]&amp;"[@c"&amp;$1:$1-1&amp;"]"))</f>
        <v>0</v>
      </c>
      <c r="Q1056" s="33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0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0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0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  <c r="AE1056" s="29"/>
    </row>
    <row r="1057" spans="1:31">
      <c r="A1057" s="31">
        <f ca="1">IF(GLOBAL[[#This Row],[TT]]&lt;1,"",ROW()-2)</f>
        <v>1055</v>
      </c>
      <c r="B1057" s="33" t="s">
        <v>724</v>
      </c>
      <c r="C1057" s="31">
        <v>2</v>
      </c>
      <c r="D1057" s="31" t="s">
        <v>56</v>
      </c>
      <c r="E1057" s="31">
        <f ca="1">IF(GLOBAL[[#This Row],[b12]]="",GLOBAL[[#This Row],[a6]],GLOBAL[[#This Row],[b12]])</f>
        <v>2</v>
      </c>
      <c r="F1057" s="32">
        <f>GLOBAL[[#This Row],[AWAL]]</f>
        <v>2</v>
      </c>
      <c r="G1057" s="31"/>
      <c r="H1057" s="31"/>
      <c r="I1057" s="31" t="str">
        <f>IF(GLOBAL[[#This Row],[/MASUK]]="","",SUMIF(Table6[NB BM_C_QTY+F],GLOBAL[POINTER],Table6[C]))</f>
        <v/>
      </c>
      <c r="J1057" s="102">
        <f>IF(GLOBAL[[#This Row],[//KELUAR]]="",0,-1*SUMIF(Table5[CONCAT],GLOBAL[POINTER],Table5[3]))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>SUM(F1057,L1057)</f>
        <v>2</v>
      </c>
      <c r="N1057" s="31"/>
      <c r="O1057" s="31"/>
      <c r="P1057" s="32">
        <f ca="1">SUM(INDIRECT(GLOBAL_VAR[TABLENAME]&amp;"[@a"&amp;$1:$1-1&amp;"]"),INDIRECT(GLOBAL_VAR[TABLENAME]&amp;"[@c"&amp;$1:$1-1&amp;"]"))</f>
        <v>2</v>
      </c>
      <c r="Q1057" s="33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2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2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2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  <c r="AE1057" s="29"/>
    </row>
    <row r="1058" spans="1:31">
      <c r="A1058" s="31">
        <f ca="1">IF(GLOBAL[[#This Row],[TT]]&lt;1,"",ROW()-2)</f>
        <v>1056</v>
      </c>
      <c r="B1058" s="33" t="s">
        <v>725</v>
      </c>
      <c r="C1058" s="31">
        <v>2</v>
      </c>
      <c r="D1058" s="31" t="s">
        <v>39</v>
      </c>
      <c r="E1058" s="31">
        <f ca="1">IF(GLOBAL[[#This Row],[b12]]="",GLOBAL[[#This Row],[a6]],GLOBAL[[#This Row],[b12]])</f>
        <v>2</v>
      </c>
      <c r="F1058" s="32">
        <f>GLOBAL[[#This Row],[AWAL]]</f>
        <v>2</v>
      </c>
      <c r="G1058" s="31"/>
      <c r="H1058" s="31"/>
      <c r="I1058" s="31" t="str">
        <f>IF(GLOBAL[[#This Row],[/MASUK]]="","",SUMIF(Table6[NB BM_C_QTY+F],GLOBAL[POINTER],Table6[C]))</f>
        <v/>
      </c>
      <c r="J1058" s="102">
        <f>IF(GLOBAL[[#This Row],[//KELUAR]]="",0,-1*SUMIF(Table5[CONCAT],GLOBAL[POINTER],Table5[3]))</f>
        <v>0</v>
      </c>
      <c r="K1058" s="31" t="str">
        <f>IF(GLOBAL[[#This Row],[b1]]="","",GLOBAL[[#This Row],[b1]]-GLOBAL[[#This Row],[a1]]-GLOBAL[[#This Row],[bkeluar1]])</f>
        <v/>
      </c>
      <c r="L1058" s="31">
        <f>SUM(GLOBAL[[#This Row],[bmasuk1]:[c1]])</f>
        <v>0</v>
      </c>
      <c r="M1058" s="32">
        <f>SUM(F1058,L1058)</f>
        <v>2</v>
      </c>
      <c r="N1058" s="31"/>
      <c r="O1058" s="31"/>
      <c r="P1058" s="32">
        <f ca="1">SUM(INDIRECT(GLOBAL_VAR[TABLENAME]&amp;"[@a"&amp;$1:$1-1&amp;"]"),INDIRECT(GLOBAL_VAR[TABLENAME]&amp;"[@c"&amp;$1:$1-1&amp;"]"))</f>
        <v>2</v>
      </c>
      <c r="Q1058" s="33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2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2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2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1058" s="31" t="str">
        <f>_xlfn.IFNA(MATCH(GLOBAL[[#This Row],[POINTER]],Table6[NB BM_C_QTY+F],0),"")</f>
        <v/>
      </c>
      <c r="AC1058" t="str">
        <f>_xlfn.IFNA(MATCH(GLOBAL[[#This Row],[POINTER]],Table5[CONCAT],0),"")</f>
        <v/>
      </c>
      <c r="AE1058" s="29"/>
    </row>
    <row r="1059" spans="1:31">
      <c r="A1059" s="31">
        <f ca="1">IF(GLOBAL[[#This Row],[TT]]&lt;1,"",ROW()-2)</f>
        <v>1057</v>
      </c>
      <c r="B1059" s="33" t="s">
        <v>3508</v>
      </c>
      <c r="C1059" s="31">
        <v>2</v>
      </c>
      <c r="D1059" s="31" t="s">
        <v>3509</v>
      </c>
      <c r="E1059" s="31">
        <f ca="1">IF(GLOBAL[[#This Row],[b12]]="",GLOBAL[[#This Row],[a6]],GLOBAL[[#This Row],[b12]])</f>
        <v>2</v>
      </c>
      <c r="F1059" s="32">
        <f>GLOBAL[[#This Row],[AWAL]]</f>
        <v>2</v>
      </c>
      <c r="G1059" s="31"/>
      <c r="H1059" s="31"/>
      <c r="I1059" s="31" t="str">
        <f>IF(GLOBAL[[#This Row],[/MASUK]]="","",SUMIF(Table6[NB BM_C_QTY+F],GLOBAL[POINTER],Table6[C]))</f>
        <v/>
      </c>
      <c r="J1059" s="102">
        <f>IF(GLOBAL[[#This Row],[//KELUAR]]="",0,-1*SUMIF(Table5[CONCAT],GLOBAL[POINTER],Table5[3]))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>SUM(F1059,L1059)</f>
        <v>2</v>
      </c>
      <c r="N1059" s="31"/>
      <c r="O1059" s="31"/>
      <c r="P1059" s="32">
        <f ca="1">SUM(INDIRECT(GLOBAL_VAR[TABLENAME]&amp;"[@a"&amp;$1:$1-1&amp;"]"),INDIRECT(GLOBAL_VAR[TABLENAME]&amp;"[@c"&amp;$1:$1-1&amp;"]"))</f>
        <v>2</v>
      </c>
      <c r="Q1059" s="33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2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2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2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1059" s="31" t="str">
        <f>_xlfn.IFNA(MATCH(GLOBAL[[#This Row],[POINTER]],Table6[NB BM_C_QTY+F],0),"")</f>
        <v/>
      </c>
      <c r="AC1059" t="str">
        <f>_xlfn.IFNA(MATCH(GLOBAL[[#This Row],[POINTER]],Table5[CONCAT],0),"")</f>
        <v/>
      </c>
    </row>
    <row r="1060" spans="1:31">
      <c r="A1060" s="31" t="str">
        <f ca="1">IF(GLOBAL[[#This Row],[TT]]&lt;1,"",ROW()-2)</f>
        <v/>
      </c>
      <c r="B1060" s="33" t="s">
        <v>726</v>
      </c>
      <c r="C1060" s="31">
        <v>0</v>
      </c>
      <c r="D1060" s="31" t="s">
        <v>38</v>
      </c>
      <c r="E1060" s="31">
        <f ca="1">IF(GLOBAL[[#This Row],[b12]]="",GLOBAL[[#This Row],[a6]],GLOBAL[[#This Row],[b12]])</f>
        <v>0</v>
      </c>
      <c r="F1060" s="32">
        <f>GLOBAL[[#This Row],[AWAL]]</f>
        <v>0</v>
      </c>
      <c r="G1060" s="31"/>
      <c r="H1060" s="31"/>
      <c r="I1060" s="31" t="str">
        <f>IF(GLOBAL[[#This Row],[/MASUK]]="","",SUMIF(Table6[NB BM_C_QTY+F],GLOBAL[POINTER],Table6[C]))</f>
        <v/>
      </c>
      <c r="J1060" s="102">
        <f>IF(GLOBAL[[#This Row],[//KELUAR]]="",0,-1*SUMIF(Table5[CONCAT],GLOBAL[POINTER],Table5[3]))</f>
        <v>0</v>
      </c>
      <c r="K1060" s="31" t="str">
        <f>IF(GLOBAL[[#This Row],[b1]]="","",GLOBAL[[#This Row],[b1]]-GLOBAL[[#This Row],[a1]]-GLOBAL[[#This Row],[bkeluar1]])</f>
        <v/>
      </c>
      <c r="L1060" s="31">
        <f>SUM(GLOBAL[[#This Row],[bmasuk1]:[c1]])</f>
        <v>0</v>
      </c>
      <c r="M1060" s="32">
        <f>SUM(F1060,L1060)</f>
        <v>0</v>
      </c>
      <c r="N1060" s="31"/>
      <c r="O1060" s="31"/>
      <c r="P1060" s="32">
        <f ca="1">SUM(INDIRECT(GLOBAL_VAR[TABLENAME]&amp;"[@a"&amp;$1:$1-1&amp;"]"),INDIRECT(GLOBAL_VAR[TABLENAME]&amp;"[@c"&amp;$1:$1-1&amp;"]"))</f>
        <v>0</v>
      </c>
      <c r="Q1060" s="33"/>
      <c r="R1060" s="33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0</v>
      </c>
      <c r="T1060" s="33"/>
      <c r="U1060" s="33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0</v>
      </c>
      <c r="W1060" s="31"/>
      <c r="X1060" s="31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0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1060" s="31" t="str">
        <f>_xlfn.IFNA(MATCH(GLOBAL[[#This Row],[POINTER]],Table6[NB BM_C_QTY+F],0),"")</f>
        <v/>
      </c>
      <c r="AC1060" t="str">
        <f>_xlfn.IFNA(MATCH(GLOBAL[[#This Row],[POINTER]],Table5[CONCAT],0),"")</f>
        <v/>
      </c>
    </row>
    <row r="1061" spans="1:31">
      <c r="A1061" s="31" t="str">
        <f ca="1">IF(GLOBAL[[#This Row],[TT]]&lt;1,"",ROW()-2)</f>
        <v/>
      </c>
      <c r="B1061" s="33" t="s">
        <v>2414</v>
      </c>
      <c r="C1061" s="31">
        <v>0</v>
      </c>
      <c r="D1061" s="31" t="s">
        <v>56</v>
      </c>
      <c r="E1061" s="31">
        <f ca="1">IF(GLOBAL[[#This Row],[b12]]="",GLOBAL[[#This Row],[a6]],GLOBAL[[#This Row],[b12]])</f>
        <v>0</v>
      </c>
      <c r="F1061" s="32">
        <f>GLOBAL[[#This Row],[AWAL]]</f>
        <v>0</v>
      </c>
      <c r="G1061" s="31"/>
      <c r="H1061" s="31"/>
      <c r="I1061" s="31" t="str">
        <f>IF(GLOBAL[[#This Row],[/MASUK]]="","",SUMIF(Table6[NB BM_C_QTY+F],GLOBAL[POINTER],Table6[C]))</f>
        <v/>
      </c>
      <c r="J1061" s="102">
        <f>IF(GLOBAL[[#This Row],[//KELUAR]]="",0,-1*SUMIF(Table5[CONCAT],GLOBAL[POINTER],Table5[3]))</f>
        <v>0</v>
      </c>
      <c r="K1061" s="31" t="str">
        <f>IF(GLOBAL[[#This Row],[b1]]="","",GLOBAL[[#This Row],[b1]]-GLOBAL[[#This Row],[a1]]-GLOBAL[[#This Row],[bkeluar1]])</f>
        <v/>
      </c>
      <c r="L1061" s="31">
        <f>SUM(GLOBAL[[#This Row],[bmasuk1]:[c1]])</f>
        <v>0</v>
      </c>
      <c r="M1061" s="32">
        <f>SUM(F1061,L1061)</f>
        <v>0</v>
      </c>
      <c r="N1061" s="31"/>
      <c r="O1061" s="31"/>
      <c r="P1061" s="32">
        <f ca="1">SUM(INDIRECT(GLOBAL_VAR[TABLENAME]&amp;"[@a"&amp;$1:$1-1&amp;"]"),INDIRECT(GLOBAL_VAR[TABLENAME]&amp;"[@c"&amp;$1:$1-1&amp;"]"))</f>
        <v>0</v>
      </c>
      <c r="Q1061" s="33"/>
      <c r="R1061" s="33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0</v>
      </c>
      <c r="T1061" s="33"/>
      <c r="U1061" s="33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0</v>
      </c>
      <c r="W1061" s="31"/>
      <c r="X1061" s="31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0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1061" s="31" t="str">
        <f>_xlfn.IFNA(MATCH(GLOBAL[[#This Row],[POINTER]],Table6[NB BM_C_QTY+F],0),"")</f>
        <v/>
      </c>
      <c r="AC1061" t="str">
        <f>_xlfn.IFNA(MATCH(GLOBAL[[#This Row],[POINTER]],Table5[CONCAT],0),"")</f>
        <v/>
      </c>
    </row>
    <row r="1062" spans="1:31">
      <c r="A1062" s="31">
        <f ca="1">IF(GLOBAL[[#This Row],[TT]]&lt;1,"",ROW()-2)</f>
        <v>1060</v>
      </c>
      <c r="B1062" s="33" t="s">
        <v>2437</v>
      </c>
      <c r="C1062" s="31">
        <v>2</v>
      </c>
      <c r="D1062" s="31" t="s">
        <v>2173</v>
      </c>
      <c r="E1062" s="31">
        <f ca="1">IF(GLOBAL[[#This Row],[b12]]="",GLOBAL[[#This Row],[a6]],GLOBAL[[#This Row],[b12]])</f>
        <v>2</v>
      </c>
      <c r="F1062" s="32">
        <f>GLOBAL[[#This Row],[AWAL]]</f>
        <v>2</v>
      </c>
      <c r="G1062" s="31"/>
      <c r="H1062" s="31"/>
      <c r="I1062" s="31" t="str">
        <f>IF(GLOBAL[[#This Row],[/MASUK]]="","",SUMIF(Table6[NB BM_C_QTY+F],GLOBAL[POINTER],Table6[C]))</f>
        <v/>
      </c>
      <c r="J1062" s="102">
        <f>IF(GLOBAL[[#This Row],[//KELUAR]]="",0,-1*SUMIF(Table5[CONCAT],GLOBAL[POINTER],Table5[3]))</f>
        <v>0</v>
      </c>
      <c r="K1062" s="31" t="str">
        <f>IF(GLOBAL[[#This Row],[b1]]="","",GLOBAL[[#This Row],[b1]]-GLOBAL[[#This Row],[a1]]-GLOBAL[[#This Row],[bkeluar1]])</f>
        <v/>
      </c>
      <c r="L1062" s="31">
        <f>SUM(GLOBAL[[#This Row],[bmasuk1]:[c1]])</f>
        <v>0</v>
      </c>
      <c r="M1062" s="32">
        <f>SUM(F1062,L1062)</f>
        <v>2</v>
      </c>
      <c r="N1062" s="31"/>
      <c r="O1062" s="31"/>
      <c r="P1062" s="32">
        <f ca="1">SUM(INDIRECT(GLOBAL_VAR[TABLENAME]&amp;"[@a"&amp;$1:$1-1&amp;"]"),INDIRECT(GLOBAL_VAR[TABLENAME]&amp;"[@c"&amp;$1:$1-1&amp;"]"))</f>
        <v>2</v>
      </c>
      <c r="Q1062" s="33"/>
      <c r="R1062" s="33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2</v>
      </c>
      <c r="T1062" s="33"/>
      <c r="U1062" s="33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2</v>
      </c>
      <c r="W1062" s="31"/>
      <c r="X1062" s="31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2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1062" s="31" t="str">
        <f>_xlfn.IFNA(MATCH(GLOBAL[[#This Row],[POINTER]],Table6[NB BM_C_QTY+F],0),"")</f>
        <v/>
      </c>
      <c r="AC1062" t="str">
        <f>_xlfn.IFNA(MATCH(GLOBAL[[#This Row],[POINTER]],Table5[CONCAT],0),"")</f>
        <v/>
      </c>
    </row>
    <row r="1063" spans="1:31">
      <c r="A1063" s="31">
        <f ca="1">IF(GLOBAL[[#This Row],[TT]]&lt;1,"",ROW()-2)</f>
        <v>1061</v>
      </c>
      <c r="B1063" s="33" t="s">
        <v>727</v>
      </c>
      <c r="C1063" s="31">
        <v>2</v>
      </c>
      <c r="D1063" s="31">
        <v>96</v>
      </c>
      <c r="E1063" s="31">
        <f ca="1">IF(GLOBAL[[#This Row],[b12]]="",GLOBAL[[#This Row],[a6]],GLOBAL[[#This Row],[b12]])</f>
        <v>2</v>
      </c>
      <c r="F1063" s="32">
        <f>GLOBAL[[#This Row],[AWAL]]</f>
        <v>2</v>
      </c>
      <c r="G1063" s="31"/>
      <c r="H1063" s="31"/>
      <c r="I1063" s="31" t="str">
        <f>IF(GLOBAL[[#This Row],[/MASUK]]="","",SUMIF(Table6[NB BM_C_QTY+F],GLOBAL[POINTER],Table6[C]))</f>
        <v/>
      </c>
      <c r="J1063" s="102">
        <f>IF(GLOBAL[[#This Row],[//KELUAR]]="",0,-1*SUMIF(Table5[CONCAT],GLOBAL[POINTER],Table5[3]))</f>
        <v>0</v>
      </c>
      <c r="K1063" s="31" t="str">
        <f>IF(GLOBAL[[#This Row],[b1]]="","",GLOBAL[[#This Row],[b1]]-GLOBAL[[#This Row],[a1]]-GLOBAL[[#This Row],[bkeluar1]])</f>
        <v/>
      </c>
      <c r="L1063" s="31">
        <f>SUM(GLOBAL[[#This Row],[bmasuk1]:[c1]])</f>
        <v>0</v>
      </c>
      <c r="M1063" s="32">
        <f>SUM(F1063,L1063)</f>
        <v>2</v>
      </c>
      <c r="N1063" s="31"/>
      <c r="O1063" s="31"/>
      <c r="P1063" s="32">
        <f ca="1">SUM(INDIRECT(GLOBAL_VAR[TABLENAME]&amp;"[@a"&amp;$1:$1-1&amp;"]"),INDIRECT(GLOBAL_VAR[TABLENAME]&amp;"[@c"&amp;$1:$1-1&amp;"]"))</f>
        <v>2</v>
      </c>
      <c r="Q1063" s="33"/>
      <c r="R1063" s="33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2</v>
      </c>
      <c r="T1063" s="33"/>
      <c r="U1063" s="33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2</v>
      </c>
      <c r="W1063" s="31"/>
      <c r="X1063" s="31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2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1063" s="31" t="str">
        <f>_xlfn.IFNA(MATCH(GLOBAL[[#This Row],[POINTER]],Table6[NB BM_C_QTY+F],0),"")</f>
        <v/>
      </c>
      <c r="AC1063" t="str">
        <f>_xlfn.IFNA(MATCH(GLOBAL[[#This Row],[POINTER]],Table5[CONCAT],0),"")</f>
        <v/>
      </c>
    </row>
    <row r="1064" spans="1:31">
      <c r="A1064" s="31">
        <f ca="1">IF(GLOBAL[[#This Row],[TT]]&lt;1,"",ROW()-2)</f>
        <v>1062</v>
      </c>
      <c r="B1064" s="33" t="s">
        <v>728</v>
      </c>
      <c r="C1064" s="31">
        <v>21</v>
      </c>
      <c r="D1064" s="31" t="s">
        <v>15</v>
      </c>
      <c r="E1064" s="31">
        <f ca="1">IF(GLOBAL[[#This Row],[b12]]="",GLOBAL[[#This Row],[a6]],GLOBAL[[#This Row],[b12]])</f>
        <v>21</v>
      </c>
      <c r="F1064" s="32">
        <f>GLOBAL[[#This Row],[AWAL]]</f>
        <v>21</v>
      </c>
      <c r="G1064" s="31"/>
      <c r="H1064" s="31"/>
      <c r="I1064" s="31" t="str">
        <f>IF(GLOBAL[[#This Row],[/MASUK]]="","",SUMIF(Table6[NB BM_C_QTY+F],GLOBAL[POINTER],Table6[C]))</f>
        <v/>
      </c>
      <c r="J1064" s="102">
        <f>IF(GLOBAL[[#This Row],[//KELUAR]]="",0,-1*SUMIF(Table5[CONCAT],GLOBAL[POINTER],Table5[3]))</f>
        <v>0</v>
      </c>
      <c r="K1064" s="31" t="str">
        <f>IF(GLOBAL[[#This Row],[b1]]="","",GLOBAL[[#This Row],[b1]]-GLOBAL[[#This Row],[a1]]-GLOBAL[[#This Row],[bkeluar1]])</f>
        <v/>
      </c>
      <c r="L1064" s="31">
        <f>SUM(GLOBAL[[#This Row],[bmasuk1]:[c1]])</f>
        <v>0</v>
      </c>
      <c r="M1064" s="32">
        <f>SUM(F1064,L1064)</f>
        <v>21</v>
      </c>
      <c r="N1064" s="31"/>
      <c r="O1064" s="31"/>
      <c r="P1064" s="32">
        <f ca="1">SUM(INDIRECT(GLOBAL_VAR[TABLENAME]&amp;"[@a"&amp;$1:$1-1&amp;"]"),INDIRECT(GLOBAL_VAR[TABLENAME]&amp;"[@c"&amp;$1:$1-1&amp;"]"))</f>
        <v>21</v>
      </c>
      <c r="Q1064" s="33"/>
      <c r="R1064" s="33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21</v>
      </c>
      <c r="T1064" s="33"/>
      <c r="U1064" s="33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21</v>
      </c>
      <c r="W1064" s="31"/>
      <c r="X1064" s="31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21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1064" s="31" t="str">
        <f>_xlfn.IFNA(MATCH(GLOBAL[[#This Row],[POINTER]],Table6[NB BM_C_QTY+F],0),"")</f>
        <v/>
      </c>
      <c r="AC1064" t="str">
        <f>_xlfn.IFNA(MATCH(GLOBAL[[#This Row],[POINTER]],Table5[CONCAT],0),"")</f>
        <v/>
      </c>
    </row>
    <row r="1065" spans="1:31">
      <c r="A1065" s="31">
        <f ca="1">IF(GLOBAL[[#This Row],[TT]]&lt;1,"",ROW()-2)</f>
        <v>1063</v>
      </c>
      <c r="B1065" s="33" t="s">
        <v>729</v>
      </c>
      <c r="C1065" s="31">
        <v>8</v>
      </c>
      <c r="D1065" s="31" t="s">
        <v>45</v>
      </c>
      <c r="E1065" s="31">
        <f ca="1">IF(GLOBAL[[#This Row],[b12]]="",GLOBAL[[#This Row],[a6]],GLOBAL[[#This Row],[b12]])</f>
        <v>8</v>
      </c>
      <c r="F1065" s="32">
        <f>GLOBAL[[#This Row],[AWAL]]</f>
        <v>8</v>
      </c>
      <c r="G1065" s="31"/>
      <c r="H1065" s="31"/>
      <c r="I1065" s="31" t="str">
        <f>IF(GLOBAL[[#This Row],[/MASUK]]="","",SUMIF(Table6[NB BM_C_QTY+F],GLOBAL[POINTER],Table6[C]))</f>
        <v/>
      </c>
      <c r="J1065" s="102">
        <f>IF(GLOBAL[[#This Row],[//KELUAR]]="",0,-1*SUMIF(Table5[CONCAT],GLOBAL[POINTER],Table5[3]))</f>
        <v>0</v>
      </c>
      <c r="K1065" s="31" t="str">
        <f>IF(GLOBAL[[#This Row],[b1]]="","",GLOBAL[[#This Row],[b1]]-GLOBAL[[#This Row],[a1]]-GLOBAL[[#This Row],[bkeluar1]])</f>
        <v/>
      </c>
      <c r="L1065" s="31">
        <f>SUM(GLOBAL[[#This Row],[bmasuk1]:[c1]])</f>
        <v>0</v>
      </c>
      <c r="M1065" s="32">
        <f>SUM(F1065,L1065)</f>
        <v>8</v>
      </c>
      <c r="N1065" s="31"/>
      <c r="O1065" s="31"/>
      <c r="P1065" s="32">
        <f ca="1">SUM(INDIRECT(GLOBAL_VAR[TABLENAME]&amp;"[@a"&amp;$1:$1-1&amp;"]"),INDIRECT(GLOBAL_VAR[TABLENAME]&amp;"[@c"&amp;$1:$1-1&amp;"]"))</f>
        <v>8</v>
      </c>
      <c r="Q1065" s="33"/>
      <c r="R1065" s="33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8</v>
      </c>
      <c r="T1065" s="33"/>
      <c r="U1065" s="33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8</v>
      </c>
      <c r="W1065" s="31"/>
      <c r="X1065" s="31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8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1065" s="31" t="str">
        <f>_xlfn.IFNA(MATCH(GLOBAL[[#This Row],[POINTER]],Table6[NB BM_C_QTY+F],0),"")</f>
        <v/>
      </c>
      <c r="AC1065" t="str">
        <f>_xlfn.IFNA(MATCH(GLOBAL[[#This Row],[POINTER]],Table5[CONCAT],0),"")</f>
        <v/>
      </c>
    </row>
    <row r="1066" spans="1:31">
      <c r="A1066" s="31">
        <f ca="1">IF(GLOBAL[[#This Row],[TT]]&lt;1,"",ROW()-2)</f>
        <v>1064</v>
      </c>
      <c r="B1066" s="33" t="s">
        <v>730</v>
      </c>
      <c r="C1066" s="31">
        <v>52</v>
      </c>
      <c r="D1066" s="31" t="s">
        <v>731</v>
      </c>
      <c r="E1066" s="31">
        <f ca="1">IF(GLOBAL[[#This Row],[b12]]="",GLOBAL[[#This Row],[a6]],GLOBAL[[#This Row],[b12]])</f>
        <v>54</v>
      </c>
      <c r="F1066" s="32">
        <f>GLOBAL[[#This Row],[AWAL]]</f>
        <v>52</v>
      </c>
      <c r="G1066" s="31">
        <v>54</v>
      </c>
      <c r="H1066" s="31"/>
      <c r="I1066" s="31" t="str">
        <f>IF(GLOBAL[[#This Row],[/MASUK]]="","",SUMIF(Table6[NB BM_C_QTY+F],GLOBAL[POINTER],Table6[C]))</f>
        <v/>
      </c>
      <c r="J1066" s="102">
        <f>IF(GLOBAL[[#This Row],[//KELUAR]]="",0,-1*SUMIF(Table5[CONCAT],GLOBAL[POINTER],Table5[3]))</f>
        <v>0</v>
      </c>
      <c r="K1066" s="31">
        <f>IF(GLOBAL[[#This Row],[b1]]="","",GLOBAL[[#This Row],[b1]]-GLOBAL[[#This Row],[a1]]-GLOBAL[[#This Row],[bkeluar1]])</f>
        <v>2</v>
      </c>
      <c r="L1066" s="31">
        <f>SUM(GLOBAL[[#This Row],[bmasuk1]:[c1]])</f>
        <v>2</v>
      </c>
      <c r="M1066" s="32">
        <f>SUM(F1066,L1066)</f>
        <v>54</v>
      </c>
      <c r="N1066" s="31"/>
      <c r="O1066" s="31"/>
      <c r="P1066" s="32">
        <f ca="1">SUM(INDIRECT(GLOBAL_VAR[TABLENAME]&amp;"[@a"&amp;$1:$1-1&amp;"]"),INDIRECT(GLOBAL_VAR[TABLENAME]&amp;"[@c"&amp;$1:$1-1&amp;"]"))</f>
        <v>54</v>
      </c>
      <c r="Q1066" s="33"/>
      <c r="R1066" s="33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54</v>
      </c>
      <c r="T1066" s="33"/>
      <c r="U1066" s="33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54</v>
      </c>
      <c r="W1066" s="31"/>
      <c r="X1066" s="31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54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1066" s="31" t="str">
        <f>_xlfn.IFNA(MATCH(GLOBAL[[#This Row],[POINTER]],Table6[NB BM_C_QTY+F],0),"")</f>
        <v/>
      </c>
      <c r="AC1066" t="str">
        <f>_xlfn.IFNA(MATCH(GLOBAL[[#This Row],[POINTER]],Table5[CONCAT],0),"")</f>
        <v/>
      </c>
    </row>
    <row r="1067" spans="1:31">
      <c r="A1067" s="31" t="str">
        <f ca="1">IF(GLOBAL[[#This Row],[TT]]&lt;1,"",ROW()-2)</f>
        <v/>
      </c>
      <c r="B1067" s="33" t="s">
        <v>2257</v>
      </c>
      <c r="C1067" s="31">
        <v>0</v>
      </c>
      <c r="D1067" s="31" t="s">
        <v>2234</v>
      </c>
      <c r="E1067" s="31">
        <f ca="1">IF(GLOBAL[[#This Row],[b12]]="",GLOBAL[[#This Row],[a6]],GLOBAL[[#This Row],[b12]])</f>
        <v>0</v>
      </c>
      <c r="F1067" s="32">
        <f>GLOBAL[[#This Row],[AWAL]]</f>
        <v>0</v>
      </c>
      <c r="G1067" s="31"/>
      <c r="H1067" s="31"/>
      <c r="I1067" s="31" t="str">
        <f>IF(GLOBAL[[#This Row],[/MASUK]]="","",SUMIF(Table6[NB BM_C_QTY+F],GLOBAL[POINTER],Table6[C]))</f>
        <v/>
      </c>
      <c r="J1067" s="102">
        <f>IF(GLOBAL[[#This Row],[//KELUAR]]="",0,-1*SUMIF(Table5[CONCAT],GLOBAL[POINTER],Table5[3]))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>SUM(F1067,L1067)</f>
        <v>0</v>
      </c>
      <c r="N1067" s="31"/>
      <c r="O1067" s="31"/>
      <c r="P1067" s="32">
        <f ca="1">SUM(INDIRECT(GLOBAL_VAR[TABLENAME]&amp;"[@a"&amp;$1:$1-1&amp;"]"),INDIRECT(GLOBAL_VAR[TABLENAME]&amp;"[@c"&amp;$1:$1-1&amp;"]"))</f>
        <v>0</v>
      </c>
      <c r="Q1067" s="33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0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0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0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1067" s="31" t="str">
        <f>_xlfn.IFNA(MATCH(GLOBAL[[#This Row],[POINTER]],Table6[NB BM_C_QTY+F],0),"")</f>
        <v/>
      </c>
      <c r="AC1067" t="str">
        <f>_xlfn.IFNA(MATCH(GLOBAL[[#This Row],[POINTER]],Table5[CONCAT],0),"")</f>
        <v/>
      </c>
    </row>
    <row r="1068" spans="1:31">
      <c r="A1068" s="31">
        <f ca="1">IF(GLOBAL[[#This Row],[TT]]&lt;1,"",ROW()-2)</f>
        <v>1066</v>
      </c>
      <c r="B1068" s="33" t="s">
        <v>3661</v>
      </c>
      <c r="C1068" s="31">
        <v>35</v>
      </c>
      <c r="D1068" s="31">
        <v>192</v>
      </c>
      <c r="E1068" s="31">
        <f ca="1">IF(GLOBAL[[#This Row],[b12]]="",GLOBAL[[#This Row],[a6]],GLOBAL[[#This Row],[b12]])</f>
        <v>34</v>
      </c>
      <c r="F1068" s="32">
        <f>GLOBAL[[#This Row],[AWAL]]</f>
        <v>35</v>
      </c>
      <c r="G1068" s="31"/>
      <c r="H1068" s="31"/>
      <c r="I1068" s="31" t="str">
        <f>IF(GLOBAL[[#This Row],[/MASUK]]="","",SUMIF(Table6[NB BM_C_QTY+F],GLOBAL[POINTER],Table6[C]))</f>
        <v/>
      </c>
      <c r="J1068" s="102">
        <f>IF(GLOBAL[[#This Row],[//KELUAR]]="",0,-1*SUMIF(Table5[CONCAT],GLOBAL[POINTER],Table5[3]))</f>
        <v>-1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-1</v>
      </c>
      <c r="M1068" s="32">
        <f>SUM(F1068,L1068)</f>
        <v>34</v>
      </c>
      <c r="N1068" s="31"/>
      <c r="O1068" s="31"/>
      <c r="P1068" s="32">
        <f ca="1">SUM(INDIRECT(GLOBAL_VAR[TABLENAME]&amp;"[@a"&amp;$1:$1-1&amp;"]"),INDIRECT(GLOBAL_VAR[TABLENAME]&amp;"[@c"&amp;$1:$1-1&amp;"]"))</f>
        <v>34</v>
      </c>
      <c r="Q1068" s="33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34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34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34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1068" s="31" t="str">
        <f>_xlfn.IFNA(MATCH(GLOBAL[[#This Row],[POINTER]],Table6[NB BM_C_QTY+F],0),"")</f>
        <v/>
      </c>
      <c r="AC1068">
        <f>_xlfn.IFNA(MATCH(GLOBAL[[#This Row],[POINTER]],Table5[CONCAT],0),"")</f>
        <v>45</v>
      </c>
    </row>
    <row r="1069" spans="1:31">
      <c r="A1069" s="31">
        <f ca="1">IF(GLOBAL[[#This Row],[TT]]&lt;1,"",ROW()-2)</f>
        <v>1067</v>
      </c>
      <c r="B1069" s="33" t="s">
        <v>3660</v>
      </c>
      <c r="C1069" s="31">
        <v>1</v>
      </c>
      <c r="D1069" s="31" t="s">
        <v>2234</v>
      </c>
      <c r="E1069" s="31">
        <f ca="1">IF(GLOBAL[[#This Row],[b12]]="",GLOBAL[[#This Row],[a6]],GLOBAL[[#This Row],[b12]])</f>
        <v>1</v>
      </c>
      <c r="F1069" s="32">
        <f>GLOBAL[[#This Row],[AWAL]]</f>
        <v>1</v>
      </c>
      <c r="G1069" s="31"/>
      <c r="H1069" s="31"/>
      <c r="I1069" s="31" t="str">
        <f>IF(GLOBAL[[#This Row],[/MASUK]]="","",SUMIF(Table6[NB BM_C_QTY+F],GLOBAL[POINTER],Table6[C]))</f>
        <v/>
      </c>
      <c r="J1069" s="102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>SUM(F1069,L1069)</f>
        <v>1</v>
      </c>
      <c r="N1069" s="31"/>
      <c r="O1069" s="31"/>
      <c r="P1069" s="32">
        <f ca="1">SUM(INDIRECT(GLOBAL_VAR[TABLENAME]&amp;"[@a"&amp;$1:$1-1&amp;"]"),INDIRECT(GLOBAL_VAR[TABLENAME]&amp;"[@c"&amp;$1:$1-1&amp;"]"))</f>
        <v>1</v>
      </c>
      <c r="Q1069" s="33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1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1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1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</row>
    <row r="1070" spans="1:31">
      <c r="A1070" s="31" t="str">
        <f ca="1">IF(GLOBAL[[#This Row],[TT]]&lt;1,"",ROW()-2)</f>
        <v/>
      </c>
      <c r="B1070" s="33" t="s">
        <v>732</v>
      </c>
      <c r="C1070" s="31">
        <v>0</v>
      </c>
      <c r="D1070" s="31" t="s">
        <v>56</v>
      </c>
      <c r="E1070" s="31">
        <f ca="1">IF(GLOBAL[[#This Row],[b12]]="",GLOBAL[[#This Row],[a6]],GLOBAL[[#This Row],[b12]])</f>
        <v>0</v>
      </c>
      <c r="F1070" s="32">
        <f>GLOBAL[[#This Row],[AWAL]]</f>
        <v>0</v>
      </c>
      <c r="G1070" s="31"/>
      <c r="H1070" s="31"/>
      <c r="I1070" s="31" t="str">
        <f>IF(GLOBAL[[#This Row],[/MASUK]]="","",SUMIF(Table6[NB BM_C_QTY+F],GLOBAL[POINTER],Table6[C]))</f>
        <v/>
      </c>
      <c r="J1070" s="102">
        <f>IF(GLOBAL[[#This Row],[//KELUAR]]="",0,-1*SUMIF(Table5[CONCAT],GLOBAL[POINTER],Table5[3]))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>SUM(F1070,L1070)</f>
        <v>0</v>
      </c>
      <c r="N1070" s="31"/>
      <c r="O1070" s="31"/>
      <c r="P1070" s="32">
        <f ca="1">SUM(INDIRECT(GLOBAL_VAR[TABLENAME]&amp;"[@a"&amp;$1:$1-1&amp;"]"),INDIRECT(GLOBAL_VAR[TABLENAME]&amp;"[@c"&amp;$1:$1-1&amp;"]"))</f>
        <v>0</v>
      </c>
      <c r="Q1070" s="33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0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0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0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1070" s="31" t="str">
        <f>_xlfn.IFNA(MATCH(GLOBAL[[#This Row],[POINTER]],Table6[NB BM_C_QTY+F],0),"")</f>
        <v/>
      </c>
      <c r="AC1070" t="str">
        <f>_xlfn.IFNA(MATCH(GLOBAL[[#This Row],[POINTER]],Table5[CONCAT],0),"")</f>
        <v/>
      </c>
    </row>
    <row r="1071" spans="1:31">
      <c r="A1071" s="39">
        <f ca="1">IF(GLOBAL[[#This Row],[TT]]&lt;1,"",ROW()-2)</f>
        <v>1069</v>
      </c>
      <c r="B1071" s="33" t="s">
        <v>2637</v>
      </c>
      <c r="C1071" s="31">
        <v>23</v>
      </c>
      <c r="D1071" s="31" t="s">
        <v>2173</v>
      </c>
      <c r="E1071" s="39">
        <f ca="1">IF(GLOBAL[[#This Row],[b12]]="",GLOBAL[[#This Row],[a6]],GLOBAL[[#This Row],[b12]])</f>
        <v>23</v>
      </c>
      <c r="F1071" s="40">
        <f>GLOBAL[[#This Row],[AWAL]]</f>
        <v>23</v>
      </c>
      <c r="G1071" s="31"/>
      <c r="H1071" s="31"/>
      <c r="I1071" s="31" t="str">
        <f>IF(GLOBAL[[#This Row],[/MASUK]]="","",SUMIF(Table6[NB BM_C_QTY+F],GLOBAL[POINTER],Table6[C]))</f>
        <v/>
      </c>
      <c r="J1071" s="102">
        <f>IF(GLOBAL[[#This Row],[//KELUAR]]="",0,-1*SUMIF(Table5[CONCAT],GLOBAL[POINTER],Table5[3]))</f>
        <v>0</v>
      </c>
      <c r="K1071" s="39" t="str">
        <f>IF(GLOBAL[[#This Row],[b1]]="","",GLOBAL[[#This Row],[b1]]-GLOBAL[[#This Row],[a1]]-GLOBAL[[#This Row],[bkeluar1]])</f>
        <v/>
      </c>
      <c r="L1071" s="39">
        <f>SUM(GLOBAL[[#This Row],[bmasuk1]:[c1]])</f>
        <v>0</v>
      </c>
      <c r="M1071" s="40">
        <f>SUM(F1071,L1071)</f>
        <v>23</v>
      </c>
      <c r="N1071" s="31"/>
      <c r="O1071" s="39"/>
      <c r="P1071" s="40">
        <f ca="1">SUM(INDIRECT(GLOBAL_VAR[TABLENAME]&amp;"[@a"&amp;$1:$1-1&amp;"]"),INDIRECT(GLOBAL_VAR[TABLENAME]&amp;"[@c"&amp;$1:$1-1&amp;"]"))</f>
        <v>23</v>
      </c>
      <c r="Q1071" s="33"/>
      <c r="R1071" s="41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23</v>
      </c>
      <c r="T1071" s="33"/>
      <c r="U1071" s="41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23</v>
      </c>
      <c r="W1071" s="31"/>
      <c r="X1071" s="39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23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1071" s="39" t="str">
        <f>_xlfn.IFNA(MATCH(GLOBAL[[#This Row],[POINTER]],Table6[NB BM_C_QTY+F],0),"")</f>
        <v/>
      </c>
      <c r="AC1071" t="str">
        <f>_xlfn.IFNA(MATCH(GLOBAL[[#This Row],[POINTER]],Table5[CONCAT],0),"")</f>
        <v/>
      </c>
    </row>
    <row r="1072" spans="1:31">
      <c r="A1072" s="31">
        <f ca="1">IF(GLOBAL[[#This Row],[TT]]&lt;1,"",ROW()-2)</f>
        <v>1070</v>
      </c>
      <c r="B1072" s="33" t="s">
        <v>5512</v>
      </c>
      <c r="C1072" s="31">
        <v>6</v>
      </c>
      <c r="D1072" s="31" t="s">
        <v>15</v>
      </c>
      <c r="E1072" s="31">
        <f ca="1">IF(GLOBAL[[#This Row],[b12]]="",GLOBAL[[#This Row],[a6]],GLOBAL[[#This Row],[b12]])</f>
        <v>6</v>
      </c>
      <c r="F1072" s="32">
        <f>GLOBAL[[#This Row],[AWAL]]</f>
        <v>6</v>
      </c>
      <c r="G1072" s="31"/>
      <c r="H1072" s="31"/>
      <c r="I1072" s="31" t="str">
        <f>IF(GLOBAL[[#This Row],[/MASUK]]="","",SUMIF(Table6[NB BM_C_QTY+F],GLOBAL[POINTER],Table6[C]))</f>
        <v/>
      </c>
      <c r="J1072" s="102">
        <f>IF(GLOBAL[[#This Row],[//KELUAR]]="",0,-1*SUMIF(Table5[CONCAT],GLOBAL[POINTER],Table5[3]))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>SUM(F1072,L1072)</f>
        <v>6</v>
      </c>
      <c r="N1072" s="31"/>
      <c r="O1072" s="31"/>
      <c r="P1072" s="32">
        <f ca="1">SUM(INDIRECT(GLOBAL_VAR[TABLENAME]&amp;"[@a"&amp;$1:$1-1&amp;"]"),INDIRECT(GLOBAL_VAR[TABLENAME]&amp;"[@c"&amp;$1:$1-1&amp;"]"))</f>
        <v>6</v>
      </c>
      <c r="Q1072" s="33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6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6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6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1072" s="31" t="str">
        <f>_xlfn.IFNA(MATCH(GLOBAL[[#This Row],[POINTER]],Table6[NB BM_C_QTY+F],0),"")</f>
        <v/>
      </c>
      <c r="AC1072" t="str">
        <f>_xlfn.IFNA(MATCH(GLOBAL[[#This Row],[POINTER]],Table5[CONCAT],0),"")</f>
        <v/>
      </c>
    </row>
    <row r="1073" spans="1:31">
      <c r="A1073" s="31">
        <f ca="1">IF(GLOBAL[[#This Row],[TT]]&lt;1,"",ROW()-2)</f>
        <v>1071</v>
      </c>
      <c r="B1073" s="33" t="s">
        <v>5513</v>
      </c>
      <c r="C1073" s="31">
        <v>39</v>
      </c>
      <c r="D1073" s="31" t="s">
        <v>6</v>
      </c>
      <c r="E1073" s="31">
        <f ca="1">IF(GLOBAL[[#This Row],[b12]]="",GLOBAL[[#This Row],[a6]],GLOBAL[[#This Row],[b12]])</f>
        <v>39</v>
      </c>
      <c r="F1073" s="32">
        <f>GLOBAL[[#This Row],[AWAL]]</f>
        <v>39</v>
      </c>
      <c r="G1073" s="31"/>
      <c r="H1073" s="31"/>
      <c r="I1073" s="31" t="str">
        <f>IF(GLOBAL[[#This Row],[/MASUK]]="","",SUMIF(Table6[NB BM_C_QTY+F],GLOBAL[POINTER],Table6[C]))</f>
        <v/>
      </c>
      <c r="J1073" s="102">
        <f>IF(GLOBAL[[#This Row],[//KELUAR]]="",0,-1*SUMIF(Table5[CONCAT],GLOBAL[POINTER],Table5[3]))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>SUM(F1073,L1073)</f>
        <v>39</v>
      </c>
      <c r="N1073" s="31"/>
      <c r="O1073" s="31"/>
      <c r="P1073" s="32">
        <f ca="1">SUM(INDIRECT(GLOBAL_VAR[TABLENAME]&amp;"[@a"&amp;$1:$1-1&amp;"]"),INDIRECT(GLOBAL_VAR[TABLENAME]&amp;"[@c"&amp;$1:$1-1&amp;"]"))</f>
        <v>39</v>
      </c>
      <c r="Q1073" s="33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39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39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39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1073" s="31" t="str">
        <f>_xlfn.IFNA(MATCH(GLOBAL[[#This Row],[POINTER]],Table6[NB BM_C_QTY+F],0),"")</f>
        <v/>
      </c>
      <c r="AC1073" t="str">
        <f>_xlfn.IFNA(MATCH(GLOBAL[[#This Row],[POINTER]],Table5[CONCAT],0),"")</f>
        <v/>
      </c>
      <c r="AE1073" s="29"/>
    </row>
    <row r="1074" spans="1:31">
      <c r="A1074" s="31">
        <f ca="1">IF(GLOBAL[[#This Row],[TT]]&lt;1,"",ROW()-2)</f>
        <v>1072</v>
      </c>
      <c r="B1074" s="33" t="s">
        <v>733</v>
      </c>
      <c r="C1074" s="31">
        <v>4</v>
      </c>
      <c r="D1074" s="31" t="s">
        <v>71</v>
      </c>
      <c r="E1074" s="31">
        <f ca="1">IF(GLOBAL[[#This Row],[b12]]="",GLOBAL[[#This Row],[a6]],GLOBAL[[#This Row],[b12]])</f>
        <v>4</v>
      </c>
      <c r="F1074" s="32">
        <f>GLOBAL[[#This Row],[AWAL]]</f>
        <v>4</v>
      </c>
      <c r="G1074" s="31"/>
      <c r="H1074" s="31"/>
      <c r="I1074" s="31" t="str">
        <f>IF(GLOBAL[[#This Row],[/MASUK]]="","",SUMIF(Table6[NB BM_C_QTY+F],GLOBAL[POINTER],Table6[C]))</f>
        <v/>
      </c>
      <c r="J1074" s="102">
        <f>IF(GLOBAL[[#This Row],[//KELUAR]]="",0,-1*SUMIF(Table5[CONCAT],GLOBAL[POINTER],Table5[3]))</f>
        <v>0</v>
      </c>
      <c r="K1074" s="31" t="str">
        <f>IF(GLOBAL[[#This Row],[b1]]="","",GLOBAL[[#This Row],[b1]]-GLOBAL[[#This Row],[a1]]-GLOBAL[[#This Row],[bkeluar1]])</f>
        <v/>
      </c>
      <c r="L1074" s="31">
        <f>SUM(GLOBAL[[#This Row],[bmasuk1]:[c1]])</f>
        <v>0</v>
      </c>
      <c r="M1074" s="32">
        <f>SUM(F1074,L1074)</f>
        <v>4</v>
      </c>
      <c r="N1074" s="31"/>
      <c r="O1074" s="31"/>
      <c r="P1074" s="32">
        <f ca="1">SUM(INDIRECT(GLOBAL_VAR[TABLENAME]&amp;"[@a"&amp;$1:$1-1&amp;"]"),INDIRECT(GLOBAL_VAR[TABLENAME]&amp;"[@c"&amp;$1:$1-1&amp;"]"))</f>
        <v>4</v>
      </c>
      <c r="Q1074" s="33"/>
      <c r="R1074" s="33" t="str">
        <f>IF(GLOBAL[[#This Row],[b3]]="","",GLOBAL[[#This Row],[b3]]-GLOBAL[[#This Row],[a3]])</f>
        <v/>
      </c>
      <c r="S1074" s="32">
        <f ca="1">SUM(INDIRECT(GLOBAL_VAR[TABLENAME]&amp;"[@a"&amp;$1:$1-1&amp;"]"),INDIRECT(GLOBAL_VAR[TABLENAME]&amp;"[@c"&amp;$1:$1-1&amp;"]"))</f>
        <v>4</v>
      </c>
      <c r="T1074" s="33"/>
      <c r="U1074" s="33" t="str">
        <f>IF(GLOBAL[[#This Row],[b4]]="","",GLOBAL[[#This Row],[b4]]-GLOBAL[[#This Row],[a4]])</f>
        <v/>
      </c>
      <c r="V1074" s="32">
        <f ca="1">SUM(INDIRECT(GLOBAL_VAR[TABLENAME]&amp;"[@a"&amp;$1:$1-1&amp;"]"),INDIRECT(GLOBAL_VAR[TABLENAME]&amp;"[@c"&amp;$1:$1-1&amp;"]"))</f>
        <v>4</v>
      </c>
      <c r="W1074" s="31"/>
      <c r="X1074" s="31" t="str">
        <f>IF(GLOBAL[[#This Row],[b5]]="","",GLOBAL[[#This Row],[b5]]-GLOBAL[[#This Row],[a5]])</f>
        <v/>
      </c>
      <c r="Y1074" s="32">
        <f ca="1">SUM(INDIRECT(GLOBAL_VAR[TABLENAME]&amp;"[@a"&amp;$1:$1-1&amp;"]"),INDIRECT(GLOBAL_VAR[TABLENAME]&amp;"[@c"&amp;$1:$1-1&amp;"]"))</f>
        <v>4</v>
      </c>
      <c r="AA1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1074" s="31" t="str">
        <f>_xlfn.IFNA(MATCH(GLOBAL[[#This Row],[POINTER]],Table6[NB BM_C_QTY+F],0),"")</f>
        <v/>
      </c>
      <c r="AC1074" t="str">
        <f>_xlfn.IFNA(MATCH(GLOBAL[[#This Row],[POINTER]],Table5[CONCAT],0),"")</f>
        <v/>
      </c>
    </row>
    <row r="1075" spans="1:31">
      <c r="A1075" s="31">
        <f ca="1">IF(GLOBAL[[#This Row],[TT]]&lt;1,"",ROW()-2)</f>
        <v>1073</v>
      </c>
      <c r="B1075" s="33" t="s">
        <v>4105</v>
      </c>
      <c r="C1075" s="31">
        <v>27</v>
      </c>
      <c r="D1075" s="31" t="s">
        <v>2034</v>
      </c>
      <c r="E1075" s="31">
        <f ca="1">IF(GLOBAL[[#This Row],[b12]]="",GLOBAL[[#This Row],[a6]],GLOBAL[[#This Row],[b12]])</f>
        <v>27</v>
      </c>
      <c r="F1075" s="32">
        <f>GLOBAL[[#This Row],[AWAL]]</f>
        <v>27</v>
      </c>
      <c r="G1075" s="31"/>
      <c r="H1075" s="31"/>
      <c r="I1075" s="31" t="str">
        <f>IF(GLOBAL[[#This Row],[/MASUK]]="","",SUMIF(Table6[NB BM_C_QTY+F],GLOBAL[POINTER],Table6[C]))</f>
        <v/>
      </c>
      <c r="J1075" s="102">
        <f>IF(GLOBAL[[#This Row],[//KELUAR]]="",0,-1*SUMIF(Table5[CONCAT],GLOBAL[POINTER],Table5[3]))</f>
        <v>0</v>
      </c>
      <c r="K1075" s="31" t="str">
        <f>IF(GLOBAL[[#This Row],[b1]]="","",GLOBAL[[#This Row],[b1]]-GLOBAL[[#This Row],[a1]]-GLOBAL[[#This Row],[bkeluar1]])</f>
        <v/>
      </c>
      <c r="L1075" s="31">
        <f>SUM(GLOBAL[[#This Row],[bmasuk1]:[c1]])</f>
        <v>0</v>
      </c>
      <c r="M1075" s="32">
        <f>SUM(F1075,L1075)</f>
        <v>27</v>
      </c>
      <c r="N1075" s="31"/>
      <c r="O1075" s="31"/>
      <c r="P1075" s="32">
        <f ca="1">SUM(INDIRECT(GLOBAL_VAR[TABLENAME]&amp;"[@a"&amp;$1:$1-1&amp;"]"),INDIRECT(GLOBAL_VAR[TABLENAME]&amp;"[@c"&amp;$1:$1-1&amp;"]"))</f>
        <v>27</v>
      </c>
      <c r="Q1075" s="33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27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27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27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1075" s="31" t="str">
        <f>_xlfn.IFNA(MATCH(GLOBAL[[#This Row],[POINTER]],Table6[NB BM_C_QTY+F],0),"")</f>
        <v/>
      </c>
      <c r="AC1075" t="str">
        <f>_xlfn.IFNA(MATCH(GLOBAL[[#This Row],[POINTER]],Table5[CONCAT],0),"")</f>
        <v/>
      </c>
    </row>
    <row r="1076" spans="1:31">
      <c r="A1076" s="31">
        <f ca="1">IF(GLOBAL[[#This Row],[TT]]&lt;1,"",ROW()-2)</f>
        <v>1074</v>
      </c>
      <c r="B1076" s="33" t="s">
        <v>734</v>
      </c>
      <c r="C1076" s="31">
        <v>18</v>
      </c>
      <c r="D1076" s="31">
        <v>288</v>
      </c>
      <c r="E1076" s="31">
        <f ca="1">IF(GLOBAL[[#This Row],[b12]]="",GLOBAL[[#This Row],[a6]],GLOBAL[[#This Row],[b12]])</f>
        <v>18</v>
      </c>
      <c r="F1076" s="32">
        <f>GLOBAL[[#This Row],[AWAL]]</f>
        <v>18</v>
      </c>
      <c r="G1076" s="31"/>
      <c r="H1076" s="31"/>
      <c r="I1076" s="31" t="str">
        <f>IF(GLOBAL[[#This Row],[/MASUK]]="","",SUMIF(Table6[NB BM_C_QTY+F],GLOBAL[POINTER],Table6[C]))</f>
        <v/>
      </c>
      <c r="J1076" s="102">
        <f>IF(GLOBAL[[#This Row],[//KELUAR]]="",0,-1*SUMIF(Table5[CONCAT],GLOBAL[POINTER],Table5[3]))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>SUM(F1076,L1076)</f>
        <v>18</v>
      </c>
      <c r="N1076" s="31"/>
      <c r="O1076" s="31"/>
      <c r="P1076" s="32">
        <f ca="1">SUM(INDIRECT(GLOBAL_VAR[TABLENAME]&amp;"[@a"&amp;$1:$1-1&amp;"]"),INDIRECT(GLOBAL_VAR[TABLENAME]&amp;"[@c"&amp;$1:$1-1&amp;"]"))</f>
        <v>18</v>
      </c>
      <c r="Q1076" s="33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18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18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18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1076" s="31" t="str">
        <f>_xlfn.IFNA(MATCH(GLOBAL[[#This Row],[POINTER]],Table6[NB BM_C_QTY+F],0),"")</f>
        <v/>
      </c>
      <c r="AC1076" t="str">
        <f>_xlfn.IFNA(MATCH(GLOBAL[[#This Row],[POINTER]],Table5[CONCAT],0),"")</f>
        <v/>
      </c>
    </row>
    <row r="1077" spans="1:31">
      <c r="A1077" s="31">
        <f ca="1">IF(GLOBAL[[#This Row],[TT]]&lt;1,"",ROW()-2)</f>
        <v>1075</v>
      </c>
      <c r="B1077" s="33" t="s">
        <v>3769</v>
      </c>
      <c r="C1077" s="31">
        <v>5</v>
      </c>
      <c r="D1077" s="31">
        <v>192</v>
      </c>
      <c r="E1077" s="31">
        <f ca="1">IF(GLOBAL[[#This Row],[b12]]="",GLOBAL[[#This Row],[a6]],GLOBAL[[#This Row],[b12]])</f>
        <v>5</v>
      </c>
      <c r="F1077" s="32">
        <f>GLOBAL[[#This Row],[AWAL]]</f>
        <v>5</v>
      </c>
      <c r="G1077" s="31"/>
      <c r="H1077" s="31"/>
      <c r="I1077" s="31" t="str">
        <f>IF(GLOBAL[[#This Row],[/MASUK]]="","",SUMIF(Table6[NB BM_C_QTY+F],GLOBAL[POINTER],Table6[C]))</f>
        <v/>
      </c>
      <c r="J1077" s="102">
        <f>IF(GLOBAL[[#This Row],[//KELUAR]]="",0,-1*SUMIF(Table5[CONCAT],GLOBAL[POINTER],Table5[3]))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>SUM(F1077,L1077)</f>
        <v>5</v>
      </c>
      <c r="N1077" s="31"/>
      <c r="O1077" s="31"/>
      <c r="P1077" s="32">
        <f ca="1">SUM(INDIRECT(GLOBAL_VAR[TABLENAME]&amp;"[@a"&amp;$1:$1-1&amp;"]"),INDIRECT(GLOBAL_VAR[TABLENAME]&amp;"[@c"&amp;$1:$1-1&amp;"]"))</f>
        <v>5</v>
      </c>
      <c r="Q1077" s="33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5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5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5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crayonputarpakcpsq12w1011192untana</v>
      </c>
      <c r="AB1077" s="31" t="str">
        <f>_xlfn.IFNA(MATCH(GLOBAL[[#This Row],[POINTER]],Table6[NB BM_C_QTY+F],0),"")</f>
        <v/>
      </c>
      <c r="AC1077" t="str">
        <f>_xlfn.IFNA(MATCH(GLOBAL[[#This Row],[POINTER]],Table5[CONCAT],0),"")</f>
        <v/>
      </c>
    </row>
    <row r="1078" spans="1:31">
      <c r="A1078" s="31" t="str">
        <f ca="1">IF(GLOBAL[[#This Row],[TT]]&lt;1,"",ROW()-2)</f>
        <v/>
      </c>
      <c r="B1078" s="33" t="s">
        <v>3770</v>
      </c>
      <c r="C1078" s="31">
        <v>0</v>
      </c>
      <c r="D1078" s="31">
        <v>192</v>
      </c>
      <c r="E1078" s="31">
        <f ca="1">IF(GLOBAL[[#This Row],[b12]]="",GLOBAL[[#This Row],[a6]],GLOBAL[[#This Row],[b12]])</f>
        <v>0</v>
      </c>
      <c r="F1078" s="32">
        <f>GLOBAL[[#This Row],[AWAL]]</f>
        <v>0</v>
      </c>
      <c r="G1078" s="31"/>
      <c r="H1078" s="31"/>
      <c r="I1078" s="31" t="str">
        <f>IF(GLOBAL[[#This Row],[/MASUK]]="","",SUMIF(Table6[NB BM_C_QTY+F],GLOBAL[POINTER],Table6[C]))</f>
        <v/>
      </c>
      <c r="J1078" s="102">
        <f>IF(GLOBAL[[#This Row],[//KELUAR]]="",0,-1*SUMIF(Table5[CONCAT],GLOBAL[POINTER],Table5[3]))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>SUM(F1078,L1078)</f>
        <v>0</v>
      </c>
      <c r="N1078" s="31"/>
      <c r="O1078" s="31"/>
      <c r="P1078" s="32">
        <f ca="1">SUM(INDIRECT(GLOBAL_VAR[TABLENAME]&amp;"[@a"&amp;$1:$1-1&amp;"]"),INDIRECT(GLOBAL_VAR[TABLENAME]&amp;"[@c"&amp;$1:$1-1&amp;"]"))</f>
        <v>0</v>
      </c>
      <c r="Q1078" s="33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0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0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0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1078" s="31" t="str">
        <f>_xlfn.IFNA(MATCH(GLOBAL[[#This Row],[POINTER]],Table6[NB BM_C_QTY+F],0),"")</f>
        <v/>
      </c>
      <c r="AC1078" t="str">
        <f>_xlfn.IFNA(MATCH(GLOBAL[[#This Row],[POINTER]],Table5[CONCAT],0),"")</f>
        <v/>
      </c>
    </row>
    <row r="1079" spans="1:31">
      <c r="A1079" s="31">
        <f ca="1">IF(GLOBAL[[#This Row],[TT]]&lt;1,"",ROW()-2)</f>
        <v>1077</v>
      </c>
      <c r="B1079" s="33" t="s">
        <v>735</v>
      </c>
      <c r="C1079" s="31">
        <v>2</v>
      </c>
      <c r="D1079" s="31" t="s">
        <v>56</v>
      </c>
      <c r="E1079" s="31">
        <f ca="1">IF(GLOBAL[[#This Row],[b12]]="",GLOBAL[[#This Row],[a6]],GLOBAL[[#This Row],[b12]])</f>
        <v>2</v>
      </c>
      <c r="F1079" s="32">
        <f>GLOBAL[[#This Row],[AWAL]]</f>
        <v>2</v>
      </c>
      <c r="G1079" s="31"/>
      <c r="H1079" s="31"/>
      <c r="I1079" s="31" t="str">
        <f>IF(GLOBAL[[#This Row],[/MASUK]]="","",SUMIF(Table6[NB BM_C_QTY+F],GLOBAL[POINTER],Table6[C]))</f>
        <v/>
      </c>
      <c r="J1079" s="102">
        <f>IF(GLOBAL[[#This Row],[//KELUAR]]="",0,-1*SUMIF(Table5[CONCAT],GLOBAL[POINTER],Table5[3]))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>SUM(F1079,L1079)</f>
        <v>2</v>
      </c>
      <c r="N1079" s="31"/>
      <c r="O1079" s="31"/>
      <c r="P1079" s="32">
        <f ca="1">SUM(INDIRECT(GLOBAL_VAR[TABLENAME]&amp;"[@a"&amp;$1:$1-1&amp;"]"),INDIRECT(GLOBAL_VAR[TABLENAME]&amp;"[@c"&amp;$1:$1-1&amp;"]"))</f>
        <v>2</v>
      </c>
      <c r="Q1079" s="33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2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2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2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1079" s="31" t="str">
        <f>_xlfn.IFNA(MATCH(GLOBAL[[#This Row],[POINTER]],Table6[NB BM_C_QTY+F],0),"")</f>
        <v/>
      </c>
      <c r="AC1079" t="str">
        <f>_xlfn.IFNA(MATCH(GLOBAL[[#This Row],[POINTER]],Table5[CONCAT],0),"")</f>
        <v/>
      </c>
    </row>
    <row r="1080" spans="1:31">
      <c r="A1080" s="31">
        <f ca="1">IF(GLOBAL[[#This Row],[TT]]&lt;1,"",ROW()-2)</f>
        <v>1078</v>
      </c>
      <c r="B1080" s="33" t="s">
        <v>736</v>
      </c>
      <c r="C1080" s="31">
        <v>3</v>
      </c>
      <c r="D1080" s="31" t="s">
        <v>56</v>
      </c>
      <c r="E1080" s="31">
        <f ca="1">IF(GLOBAL[[#This Row],[b12]]="",GLOBAL[[#This Row],[a6]],GLOBAL[[#This Row],[b12]])</f>
        <v>3</v>
      </c>
      <c r="F1080" s="32">
        <f>GLOBAL[[#This Row],[AWAL]]</f>
        <v>3</v>
      </c>
      <c r="G1080" s="31"/>
      <c r="H1080" s="31"/>
      <c r="I1080" s="31" t="str">
        <f>IF(GLOBAL[[#This Row],[/MASUK]]="","",SUMIF(Table6[NB BM_C_QTY+F],GLOBAL[POINTER],Table6[C]))</f>
        <v/>
      </c>
      <c r="J1080" s="102">
        <f>IF(GLOBAL[[#This Row],[//KELUAR]]="",0,-1*SUMIF(Table5[CONCAT],GLOBAL[POINTER],Table5[3]))</f>
        <v>0</v>
      </c>
      <c r="K1080" s="31" t="str">
        <f>IF(GLOBAL[[#This Row],[b1]]="","",GLOBAL[[#This Row],[b1]]-GLOBAL[[#This Row],[a1]]-GLOBAL[[#This Row],[bkeluar1]])</f>
        <v/>
      </c>
      <c r="L1080" s="31">
        <f>SUM(GLOBAL[[#This Row],[bmasuk1]:[c1]])</f>
        <v>0</v>
      </c>
      <c r="M1080" s="32">
        <f>SUM(F1080,L1080)</f>
        <v>3</v>
      </c>
      <c r="N1080" s="31"/>
      <c r="O1080" s="31"/>
      <c r="P1080" s="32">
        <f ca="1">SUM(INDIRECT(GLOBAL_VAR[TABLENAME]&amp;"[@a"&amp;$1:$1-1&amp;"]"),INDIRECT(GLOBAL_VAR[TABLENAME]&amp;"[@c"&amp;$1:$1-1&amp;"]"))</f>
        <v>3</v>
      </c>
      <c r="Q1080" s="33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3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3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3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1080" s="31" t="str">
        <f>_xlfn.IFNA(MATCH(GLOBAL[[#This Row],[POINTER]],Table6[NB BM_C_QTY+F],0),"")</f>
        <v/>
      </c>
      <c r="AC1080" t="str">
        <f>_xlfn.IFNA(MATCH(GLOBAL[[#This Row],[POINTER]],Table5[CONCAT],0),"")</f>
        <v/>
      </c>
    </row>
    <row r="1081" spans="1:31">
      <c r="A1081" s="31">
        <f ca="1">IF(GLOBAL[[#This Row],[TT]]&lt;1,"",ROW()-2)</f>
        <v>1079</v>
      </c>
      <c r="B1081" s="33" t="s">
        <v>737</v>
      </c>
      <c r="C1081" s="31">
        <v>14</v>
      </c>
      <c r="D1081" s="31" t="s">
        <v>56</v>
      </c>
      <c r="E1081" s="31">
        <f ca="1">IF(GLOBAL[[#This Row],[b12]]="",GLOBAL[[#This Row],[a6]],GLOBAL[[#This Row],[b12]])</f>
        <v>14</v>
      </c>
      <c r="F1081" s="32">
        <f>GLOBAL[[#This Row],[AWAL]]</f>
        <v>14</v>
      </c>
      <c r="G1081" s="31"/>
      <c r="H1081" s="31"/>
      <c r="I1081" s="31" t="str">
        <f>IF(GLOBAL[[#This Row],[/MASUK]]="","",SUMIF(Table6[NB BM_C_QTY+F],GLOBAL[POINTER],Table6[C]))</f>
        <v/>
      </c>
      <c r="J1081" s="102">
        <f>IF(GLOBAL[[#This Row],[//KELUAR]]="",0,-1*SUMIF(Table5[CONCAT],GLOBAL[POINTER],Table5[3]))</f>
        <v>0</v>
      </c>
      <c r="K1081" s="31" t="str">
        <f>IF(GLOBAL[[#This Row],[b1]]="","",GLOBAL[[#This Row],[b1]]-GLOBAL[[#This Row],[a1]]-GLOBAL[[#This Row],[bkeluar1]])</f>
        <v/>
      </c>
      <c r="L1081" s="31">
        <f>SUM(GLOBAL[[#This Row],[bmasuk1]:[c1]])</f>
        <v>0</v>
      </c>
      <c r="M1081" s="32">
        <f>SUM(F1081,L1081)</f>
        <v>14</v>
      </c>
      <c r="N1081" s="31"/>
      <c r="O1081" s="31"/>
      <c r="P1081" s="32">
        <f ca="1">SUM(INDIRECT(GLOBAL_VAR[TABLENAME]&amp;"[@a"&amp;$1:$1-1&amp;"]"),INDIRECT(GLOBAL_VAR[TABLENAME]&amp;"[@c"&amp;$1:$1-1&amp;"]"))</f>
        <v>14</v>
      </c>
      <c r="Q1081" s="33"/>
      <c r="R1081" s="33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14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14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14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1081" s="31" t="str">
        <f>_xlfn.IFNA(MATCH(GLOBAL[[#This Row],[POINTER]],Table6[NB BM_C_QTY+F],0),"")</f>
        <v/>
      </c>
      <c r="AC1081" t="str">
        <f>_xlfn.IFNA(MATCH(GLOBAL[[#This Row],[POINTER]],Table5[CONCAT],0),"")</f>
        <v/>
      </c>
    </row>
    <row r="1082" spans="1:31">
      <c r="A1082" s="31" t="str">
        <f ca="1">IF(GLOBAL[[#This Row],[TT]]&lt;1,"",ROW()-2)</f>
        <v/>
      </c>
      <c r="B1082" s="33" t="s">
        <v>738</v>
      </c>
      <c r="C1082" s="31">
        <v>0</v>
      </c>
      <c r="D1082" s="31" t="s">
        <v>224</v>
      </c>
      <c r="E1082" s="31">
        <f ca="1">IF(GLOBAL[[#This Row],[b12]]="",GLOBAL[[#This Row],[a6]],GLOBAL[[#This Row],[b12]])</f>
        <v>0</v>
      </c>
      <c r="F1082" s="32">
        <f>GLOBAL[[#This Row],[AWAL]]</f>
        <v>0</v>
      </c>
      <c r="G1082" s="31"/>
      <c r="H1082" s="31"/>
      <c r="I1082" s="31" t="str">
        <f>IF(GLOBAL[[#This Row],[/MASUK]]="","",SUMIF(Table6[NB BM_C_QTY+F],GLOBAL[POINTER],Table6[C]))</f>
        <v/>
      </c>
      <c r="J1082" s="102">
        <f>IF(GLOBAL[[#This Row],[//KELUAR]]="",0,-1*SUMIF(Table5[CONCAT],GLOBAL[POINTER],Table5[3]))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>SUM(F1082,L1082)</f>
        <v>0</v>
      </c>
      <c r="N1082" s="31"/>
      <c r="O1082" s="31"/>
      <c r="P1082" s="32">
        <f ca="1">SUM(INDIRECT(GLOBAL_VAR[TABLENAME]&amp;"[@a"&amp;$1:$1-1&amp;"]"),INDIRECT(GLOBAL_VAR[TABLENAME]&amp;"[@c"&amp;$1:$1-1&amp;"]"))</f>
        <v>0</v>
      </c>
      <c r="Q1082" s="33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0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0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0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1082" s="31" t="str">
        <f>_xlfn.IFNA(MATCH(GLOBAL[[#This Row],[POINTER]],Table6[NB BM_C_QTY+F],0),"")</f>
        <v/>
      </c>
      <c r="AC1082" t="str">
        <f>_xlfn.IFNA(MATCH(GLOBAL[[#This Row],[POINTER]],Table5[CONCAT],0),"")</f>
        <v/>
      </c>
    </row>
    <row r="1083" spans="1:31">
      <c r="A1083" s="31">
        <f ca="1">IF(GLOBAL[[#This Row],[TT]]&lt;1,"",ROW()-2)</f>
        <v>1081</v>
      </c>
      <c r="B1083" s="33" t="s">
        <v>739</v>
      </c>
      <c r="C1083" s="31">
        <v>4</v>
      </c>
      <c r="D1083" s="31" t="s">
        <v>56</v>
      </c>
      <c r="E1083" s="31">
        <f ca="1">IF(GLOBAL[[#This Row],[b12]]="",GLOBAL[[#This Row],[a6]],GLOBAL[[#This Row],[b12]])</f>
        <v>4</v>
      </c>
      <c r="F1083" s="32">
        <f>GLOBAL[[#This Row],[AWAL]]</f>
        <v>4</v>
      </c>
      <c r="G1083" s="31"/>
      <c r="H1083" s="31"/>
      <c r="I1083" s="31" t="str">
        <f>IF(GLOBAL[[#This Row],[/MASUK]]="","",SUMIF(Table6[NB BM_C_QTY+F],GLOBAL[POINTER],Table6[C]))</f>
        <v/>
      </c>
      <c r="J1083" s="102">
        <f>IF(GLOBAL[[#This Row],[//KELUAR]]="",0,-1*SUMIF(Table5[CONCAT],GLOBAL[POINTER],Table5[3]))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>SUM(F1083,L1083)</f>
        <v>4</v>
      </c>
      <c r="N1083" s="31"/>
      <c r="O1083" s="31"/>
      <c r="P1083" s="32">
        <f ca="1">SUM(INDIRECT(GLOBAL_VAR[TABLENAME]&amp;"[@a"&amp;$1:$1-1&amp;"]"),INDIRECT(GLOBAL_VAR[TABLENAME]&amp;"[@c"&amp;$1:$1-1&amp;"]"))</f>
        <v>4</v>
      </c>
      <c r="Q1083" s="33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4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4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4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1083" s="31" t="str">
        <f>_xlfn.IFNA(MATCH(GLOBAL[[#This Row],[POINTER]],Table6[NB BM_C_QTY+F],0),"")</f>
        <v/>
      </c>
      <c r="AC1083" t="str">
        <f>_xlfn.IFNA(MATCH(GLOBAL[[#This Row],[POINTER]],Table5[CONCAT],0),"")</f>
        <v/>
      </c>
    </row>
    <row r="1084" spans="1:31">
      <c r="A1084" s="31">
        <f ca="1">IF(GLOBAL[[#This Row],[TT]]&lt;1,"",ROW()-2)</f>
        <v>1082</v>
      </c>
      <c r="B1084" s="33" t="s">
        <v>740</v>
      </c>
      <c r="C1084" s="31">
        <v>42</v>
      </c>
      <c r="D1084" s="31" t="s">
        <v>16</v>
      </c>
      <c r="E1084" s="31">
        <f ca="1">IF(GLOBAL[[#This Row],[b12]]="",GLOBAL[[#This Row],[a6]],GLOBAL[[#This Row],[b12]])</f>
        <v>42</v>
      </c>
      <c r="F1084" s="32">
        <f>GLOBAL[[#This Row],[AWAL]]</f>
        <v>42</v>
      </c>
      <c r="G1084" s="31"/>
      <c r="H1084" s="31"/>
      <c r="I1084" s="31" t="str">
        <f>IF(GLOBAL[[#This Row],[/MASUK]]="","",SUMIF(Table6[NB BM_C_QTY+F],GLOBAL[POINTER],Table6[C]))</f>
        <v/>
      </c>
      <c r="J1084" s="102">
        <f>IF(GLOBAL[[#This Row],[//KELUAR]]="",0,-1*SUMIF(Table5[CONCAT],GLOBAL[POINTER],Table5[3]))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>SUM(F1084,L1084)</f>
        <v>42</v>
      </c>
      <c r="N1084" s="31"/>
      <c r="O1084" s="31"/>
      <c r="P1084" s="32">
        <f ca="1">SUM(INDIRECT(GLOBAL_VAR[TABLENAME]&amp;"[@a"&amp;$1:$1-1&amp;"]"),INDIRECT(GLOBAL_VAR[TABLENAME]&amp;"[@c"&amp;$1:$1-1&amp;"]"))</f>
        <v>42</v>
      </c>
      <c r="Q1084" s="33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42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42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42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1084" s="31" t="str">
        <f>_xlfn.IFNA(MATCH(GLOBAL[[#This Row],[POINTER]],Table6[NB BM_C_QTY+F],0),"")</f>
        <v/>
      </c>
      <c r="AC1084" t="str">
        <f>_xlfn.IFNA(MATCH(GLOBAL[[#This Row],[POINTER]],Table5[CONCAT],0),"")</f>
        <v/>
      </c>
    </row>
    <row r="1085" spans="1:31">
      <c r="A1085" s="31">
        <f ca="1">IF(GLOBAL[[#This Row],[TT]]&lt;1,"",ROW()-2)</f>
        <v>1083</v>
      </c>
      <c r="B1085" s="33" t="s">
        <v>2127</v>
      </c>
      <c r="C1085" s="31">
        <v>1</v>
      </c>
      <c r="D1085" s="31" t="s">
        <v>133</v>
      </c>
      <c r="E1085" s="31">
        <f ca="1">IF(GLOBAL[[#This Row],[b12]]="",GLOBAL[[#This Row],[a6]],GLOBAL[[#This Row],[b12]])</f>
        <v>1</v>
      </c>
      <c r="F1085" s="32">
        <f>GLOBAL[[#This Row],[AWAL]]</f>
        <v>1</v>
      </c>
      <c r="G1085" s="31"/>
      <c r="H1085" s="31"/>
      <c r="I1085" s="31" t="str">
        <f>IF(GLOBAL[[#This Row],[/MASUK]]="","",SUMIF(Table6[NB BM_C_QTY+F],GLOBAL[POINTER],Table6[C]))</f>
        <v/>
      </c>
      <c r="J1085" s="102">
        <f>IF(GLOBAL[[#This Row],[//KELUAR]]="",0,-1*SUMIF(Table5[CONCAT],GLOBAL[POINTER],Table5[3]))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>SUM(F1085,L1085)</f>
        <v>1</v>
      </c>
      <c r="N1085" s="31"/>
      <c r="O1085" s="31"/>
      <c r="P1085" s="32">
        <f ca="1">SUM(INDIRECT(GLOBAL_VAR[TABLENAME]&amp;"[@a"&amp;$1:$1-1&amp;"]"),INDIRECT(GLOBAL_VAR[TABLENAME]&amp;"[@c"&amp;$1:$1-1&amp;"]"))</f>
        <v>1</v>
      </c>
      <c r="Q1085" s="33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1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1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1</v>
      </c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1085" s="31" t="str">
        <f>_xlfn.IFNA(MATCH(GLOBAL[[#This Row],[POINTER]],Table6[NB BM_C_QTY+F],0),"")</f>
        <v/>
      </c>
      <c r="AC1085" t="str">
        <f>_xlfn.IFNA(MATCH(GLOBAL[[#This Row],[POINTER]],Table5[CONCAT],0),"")</f>
        <v/>
      </c>
    </row>
    <row r="1086" spans="1:31">
      <c r="A1086" s="31" t="str">
        <f ca="1">IF(GLOBAL[[#This Row],[TT]]&lt;1,"",ROW()-2)</f>
        <v/>
      </c>
      <c r="B1086" s="33" t="s">
        <v>2689</v>
      </c>
      <c r="C1086" s="31">
        <v>0</v>
      </c>
      <c r="D1086" s="31" t="s">
        <v>2010</v>
      </c>
      <c r="E1086" s="31">
        <f ca="1">IF(GLOBAL[[#This Row],[b12]]="",GLOBAL[[#This Row],[a6]],GLOBAL[[#This Row],[b12]])</f>
        <v>0</v>
      </c>
      <c r="F1086" s="32">
        <f>GLOBAL[[#This Row],[AWAL]]</f>
        <v>0</v>
      </c>
      <c r="G1086" s="31"/>
      <c r="H1086" s="31"/>
      <c r="I1086" s="31" t="str">
        <f>IF(GLOBAL[[#This Row],[/MASUK]]="","",SUMIF(Table6[NB BM_C_QTY+F],GLOBAL[POINTER],Table6[C]))</f>
        <v/>
      </c>
      <c r="J1086" s="102">
        <f>IF(GLOBAL[[#This Row],[//KELUAR]]="",0,-1*SUMIF(Table5[CONCAT],GLOBAL[POINTER],Table5[3]))</f>
        <v>0</v>
      </c>
      <c r="K1086" s="31" t="str">
        <f>IF(GLOBAL[[#This Row],[b1]]="","",GLOBAL[[#This Row],[b1]]-GLOBAL[[#This Row],[a1]]-GLOBAL[[#This Row],[bkeluar1]])</f>
        <v/>
      </c>
      <c r="L1086" s="31">
        <f>SUM(GLOBAL[[#This Row],[bmasuk1]:[c1]])</f>
        <v>0</v>
      </c>
      <c r="M1086" s="32">
        <f>SUM(F1086,L1086)</f>
        <v>0</v>
      </c>
      <c r="N1086" s="31"/>
      <c r="O1086" s="31"/>
      <c r="P1086" s="32">
        <f ca="1">SUM(INDIRECT(GLOBAL_VAR[TABLENAME]&amp;"[@a"&amp;$1:$1-1&amp;"]"),INDIRECT(GLOBAL_VAR[TABLENAME]&amp;"[@c"&amp;$1:$1-1&amp;"]"))</f>
        <v>0</v>
      </c>
      <c r="Q1086" s="33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0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0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0</v>
      </c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1086" s="31" t="str">
        <f>_xlfn.IFNA(MATCH(GLOBAL[[#This Row],[POINTER]],Table6[NB BM_C_QTY+F],0),"")</f>
        <v/>
      </c>
      <c r="AC1086" t="str">
        <f>_xlfn.IFNA(MATCH(GLOBAL[[#This Row],[POINTER]],Table5[CONCAT],0),"")</f>
        <v/>
      </c>
    </row>
    <row r="1087" spans="1:31">
      <c r="A1087" s="31" t="str">
        <f ca="1">IF(GLOBAL[[#This Row],[TT]]&lt;1,"",ROW()-2)</f>
        <v/>
      </c>
      <c r="B1087" s="33" t="s">
        <v>2128</v>
      </c>
      <c r="C1087" s="31">
        <v>0</v>
      </c>
      <c r="D1087" s="31" t="s">
        <v>2010</v>
      </c>
      <c r="E1087" s="31">
        <f ca="1">IF(GLOBAL[[#This Row],[b12]]="",GLOBAL[[#This Row],[a6]],GLOBAL[[#This Row],[b12]])</f>
        <v>0</v>
      </c>
      <c r="F1087" s="32">
        <f>GLOBAL[[#This Row],[AWAL]]</f>
        <v>0</v>
      </c>
      <c r="G1087" s="31"/>
      <c r="H1087" s="31"/>
      <c r="I1087" s="31" t="str">
        <f>IF(GLOBAL[[#This Row],[/MASUK]]="","",SUMIF(Table6[NB BM_C_QTY+F],GLOBAL[POINTER],Table6[C]))</f>
        <v/>
      </c>
      <c r="J1087" s="102">
        <f>IF(GLOBAL[[#This Row],[//KELUAR]]="",0,-1*SUMIF(Table5[CONCAT],GLOBAL[POINTER],Table5[3]))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>SUM(F1087,L1087)</f>
        <v>0</v>
      </c>
      <c r="N1087" s="31"/>
      <c r="O1087" s="31"/>
      <c r="P1087" s="32">
        <f ca="1">SUM(INDIRECT(GLOBAL_VAR[TABLENAME]&amp;"[@a"&amp;$1:$1-1&amp;"]"),INDIRECT(GLOBAL_VAR[TABLENAME]&amp;"[@c"&amp;$1:$1-1&amp;"]"))</f>
        <v>0</v>
      </c>
      <c r="Q1087" s="33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0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0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0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1087" s="31" t="str">
        <f>_xlfn.IFNA(MATCH(GLOBAL[[#This Row],[POINTER]],Table6[NB BM_C_QTY+F],0),"")</f>
        <v/>
      </c>
      <c r="AC1087" t="str">
        <f>_xlfn.IFNA(MATCH(GLOBAL[[#This Row],[POINTER]],Table5[CONCAT],0),"")</f>
        <v/>
      </c>
    </row>
    <row r="1088" spans="1:31">
      <c r="A1088" s="31" t="str">
        <f ca="1">IF(GLOBAL[[#This Row],[TT]]&lt;1,"",ROW()-2)</f>
        <v/>
      </c>
      <c r="B1088" s="33" t="s">
        <v>2775</v>
      </c>
      <c r="C1088" s="31">
        <v>0</v>
      </c>
      <c r="D1088" s="31" t="s">
        <v>2010</v>
      </c>
      <c r="E1088" s="31">
        <f ca="1">IF(GLOBAL[[#This Row],[b12]]="",GLOBAL[[#This Row],[a6]],GLOBAL[[#This Row],[b12]])</f>
        <v>0</v>
      </c>
      <c r="F1088" s="32">
        <f>GLOBAL[[#This Row],[AWAL]]</f>
        <v>0</v>
      </c>
      <c r="G1088" s="31"/>
      <c r="H1088" s="31"/>
      <c r="I1088" s="31" t="str">
        <f>IF(GLOBAL[[#This Row],[/MASUK]]="","",SUMIF(Table6[NB BM_C_QTY+F],GLOBAL[POINTER],Table6[C]))</f>
        <v/>
      </c>
      <c r="J1088" s="102">
        <f>IF(GLOBAL[[#This Row],[//KELUAR]]="",0,-1*SUMIF(Table5[CONCAT],GLOBAL[POINTER],Table5[3]))</f>
        <v>0</v>
      </c>
      <c r="K1088" s="31" t="str">
        <f>IF(GLOBAL[[#This Row],[b1]]="","",GLOBAL[[#This Row],[b1]]-GLOBAL[[#This Row],[a1]]-GLOBAL[[#This Row],[bkeluar1]])</f>
        <v/>
      </c>
      <c r="L1088" s="31">
        <f>SUM(GLOBAL[[#This Row],[bmasuk1]:[c1]])</f>
        <v>0</v>
      </c>
      <c r="M1088" s="32">
        <f>SUM(F1088,L1088)</f>
        <v>0</v>
      </c>
      <c r="N1088" s="31"/>
      <c r="O1088" s="31"/>
      <c r="P1088" s="32">
        <f ca="1">SUM(INDIRECT(GLOBAL_VAR[TABLENAME]&amp;"[@a"&amp;$1:$1-1&amp;"]"),INDIRECT(GLOBAL_VAR[TABLENAME]&amp;"[@c"&amp;$1:$1-1&amp;"]"))</f>
        <v>0</v>
      </c>
      <c r="Q1088" s="33"/>
      <c r="R1088" s="33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0</v>
      </c>
      <c r="T1088" s="33"/>
      <c r="U1088" s="33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0</v>
      </c>
      <c r="W1088" s="31"/>
      <c r="X1088" s="31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0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1088" s="31" t="str">
        <f>_xlfn.IFNA(MATCH(GLOBAL[[#This Row],[POINTER]],Table6[NB BM_C_QTY+F],0),"")</f>
        <v/>
      </c>
      <c r="AC1088" t="str">
        <f>_xlfn.IFNA(MATCH(GLOBAL[[#This Row],[POINTER]],Table5[CONCAT],0),"")</f>
        <v/>
      </c>
    </row>
    <row r="1089" spans="1:29">
      <c r="A1089" s="31" t="str">
        <f ca="1">IF(GLOBAL[[#This Row],[TT]]&lt;1,"",ROW()-2)</f>
        <v/>
      </c>
      <c r="B1089" s="33" t="s">
        <v>4509</v>
      </c>
      <c r="C1089" s="31">
        <v>0</v>
      </c>
      <c r="D1089" s="31" t="s">
        <v>2010</v>
      </c>
      <c r="E1089" s="31">
        <f ca="1">IF(GLOBAL[[#This Row],[b12]]="",GLOBAL[[#This Row],[a6]],GLOBAL[[#This Row],[b12]])</f>
        <v>0</v>
      </c>
      <c r="F1089" s="32">
        <f>GLOBAL[[#This Row],[AWAL]]</f>
        <v>0</v>
      </c>
      <c r="G1089" s="31"/>
      <c r="H1089" s="31"/>
      <c r="I1089" s="31" t="str">
        <f>IF(GLOBAL[[#This Row],[/MASUK]]="","",SUMIF(Table6[NB BM_C_QTY+F],GLOBAL[POINTER],Table6[C]))</f>
        <v/>
      </c>
      <c r="J1089" s="102">
        <f>IF(GLOBAL[[#This Row],[//KELUAR]]="",0,-1*SUMIF(Table5[CONCAT],GLOBAL[POINTER],Table5[3]))</f>
        <v>0</v>
      </c>
      <c r="K1089" s="31" t="str">
        <f>IF(GLOBAL[[#This Row],[b1]]="","",GLOBAL[[#This Row],[b1]]-GLOBAL[[#This Row],[a1]]-GLOBAL[[#This Row],[bkeluar1]])</f>
        <v/>
      </c>
      <c r="L1089" s="31">
        <f>SUM(GLOBAL[[#This Row],[bmasuk1]:[c1]])</f>
        <v>0</v>
      </c>
      <c r="M1089" s="32">
        <f>SUM(F1089,L1089)</f>
        <v>0</v>
      </c>
      <c r="N1089" s="31"/>
      <c r="O1089" s="31"/>
      <c r="P1089" s="32">
        <f ca="1">SUM(INDIRECT(GLOBAL_VAR[TABLENAME]&amp;"[@a"&amp;$1:$1-1&amp;"]"),INDIRECT(GLOBAL_VAR[TABLENAME]&amp;"[@c"&amp;$1:$1-1&amp;"]"))</f>
        <v>0</v>
      </c>
      <c r="Q1089" s="33"/>
      <c r="R1089" s="33" t="str">
        <f>IF(GLOBAL[[#This Row],[b3]]="","",GLOBAL[[#This Row],[b3]]-GLOBAL[[#This Row],[a3]])</f>
        <v/>
      </c>
      <c r="S1089" s="32">
        <f ca="1">SUM(INDIRECT(GLOBAL_VAR[TABLENAME]&amp;"[@a"&amp;$1:$1-1&amp;"]"),INDIRECT(GLOBAL_VAR[TABLENAME]&amp;"[@c"&amp;$1:$1-1&amp;"]"))</f>
        <v>0</v>
      </c>
      <c r="T1089" s="33"/>
      <c r="U1089" s="33" t="str">
        <f>IF(GLOBAL[[#This Row],[b4]]="","",GLOBAL[[#This Row],[b4]]-GLOBAL[[#This Row],[a4]])</f>
        <v/>
      </c>
      <c r="V1089" s="32">
        <f ca="1">SUM(INDIRECT(GLOBAL_VAR[TABLENAME]&amp;"[@a"&amp;$1:$1-1&amp;"]"),INDIRECT(GLOBAL_VAR[TABLENAME]&amp;"[@c"&amp;$1:$1-1&amp;"]"))</f>
        <v>0</v>
      </c>
      <c r="W1089" s="31"/>
      <c r="X1089" s="31" t="str">
        <f>IF(GLOBAL[[#This Row],[b5]]="","",GLOBAL[[#This Row],[b5]]-GLOBAL[[#This Row],[a5]])</f>
        <v/>
      </c>
      <c r="Y1089" s="32">
        <f ca="1">SUM(INDIRECT(GLOBAL_VAR[TABLENAME]&amp;"[@a"&amp;$1:$1-1&amp;"]"),INDIRECT(GLOBAL_VAR[TABLENAME]&amp;"[@c"&amp;$1:$1-1&amp;"]"))</f>
        <v>0</v>
      </c>
      <c r="AA1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1089" s="31" t="str">
        <f>_xlfn.IFNA(MATCH(GLOBAL[[#This Row],[POINTER]],Table6[NB BM_C_QTY+F],0),"")</f>
        <v/>
      </c>
      <c r="AC1089" t="str">
        <f>_xlfn.IFNA(MATCH(GLOBAL[[#This Row],[POINTER]],Table5[CONCAT],0),"")</f>
        <v/>
      </c>
    </row>
    <row r="1090" spans="1:29">
      <c r="A1090" s="31">
        <f ca="1">IF(GLOBAL[[#This Row],[TT]]&lt;1,"",ROW()-2)</f>
        <v>1088</v>
      </c>
      <c r="B1090" s="33" t="s">
        <v>3566</v>
      </c>
      <c r="C1090" s="31">
        <v>21</v>
      </c>
      <c r="D1090" s="31" t="s">
        <v>2041</v>
      </c>
      <c r="E1090" s="31">
        <f ca="1">IF(GLOBAL[[#This Row],[b12]]="",GLOBAL[[#This Row],[a6]],GLOBAL[[#This Row],[b12]])</f>
        <v>21</v>
      </c>
      <c r="F1090" s="32">
        <f>GLOBAL[[#This Row],[AWAL]]</f>
        <v>21</v>
      </c>
      <c r="G1090" s="31"/>
      <c r="H1090" s="31"/>
      <c r="I1090" s="31" t="str">
        <f>IF(GLOBAL[[#This Row],[/MASUK]]="","",SUMIF(Table6[NB BM_C_QTY+F],GLOBAL[POINTER],Table6[C]))</f>
        <v/>
      </c>
      <c r="J1090" s="102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>SUM(F1090,L1090)</f>
        <v>21</v>
      </c>
      <c r="N1090" s="31"/>
      <c r="O1090" s="31"/>
      <c r="P1090" s="32">
        <f ca="1">SUM(INDIRECT(GLOBAL_VAR[TABLENAME]&amp;"[@a"&amp;$1:$1-1&amp;"]"),INDIRECT(GLOBAL_VAR[TABLENAME]&amp;"[@c"&amp;$1:$1-1&amp;"]"))</f>
        <v>21</v>
      </c>
      <c r="Q1090" s="33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21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21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21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</row>
    <row r="1091" spans="1:29">
      <c r="A1091" s="31">
        <f ca="1">IF(GLOBAL[[#This Row],[TT]]&lt;1,"",ROW()-2)</f>
        <v>1089</v>
      </c>
      <c r="B1091" s="33" t="s">
        <v>3567</v>
      </c>
      <c r="C1091" s="31">
        <v>38</v>
      </c>
      <c r="D1091" s="31" t="s">
        <v>2010</v>
      </c>
      <c r="E1091" s="31">
        <f ca="1">IF(GLOBAL[[#This Row],[b12]]="",GLOBAL[[#This Row],[a6]],GLOBAL[[#This Row],[b12]])</f>
        <v>36</v>
      </c>
      <c r="F1091" s="32">
        <f>GLOBAL[[#This Row],[AWAL]]</f>
        <v>38</v>
      </c>
      <c r="G1091" s="31"/>
      <c r="H1091" s="31"/>
      <c r="I1091" s="31" t="str">
        <f>IF(GLOBAL[[#This Row],[/MASUK]]="","",SUMIF(Table6[NB BM_C_QTY+F],GLOBAL[POINTER],Table6[C]))</f>
        <v/>
      </c>
      <c r="J1091" s="102">
        <f>IF(GLOBAL[[#This Row],[//KELUAR]]="",0,-1*SUMIF(Table5[CONCAT],GLOBAL[POINTER],Table5[3]))</f>
        <v>-2</v>
      </c>
      <c r="K1091" s="31" t="str">
        <f>IF(GLOBAL[[#This Row],[b1]]="","",GLOBAL[[#This Row],[b1]]-GLOBAL[[#This Row],[a1]]-GLOBAL[[#This Row],[bkeluar1]])</f>
        <v/>
      </c>
      <c r="L1091" s="31">
        <f>SUM(GLOBAL[[#This Row],[bmasuk1]:[c1]])</f>
        <v>-2</v>
      </c>
      <c r="M1091" s="32">
        <f>SUM(F1091,L1091)</f>
        <v>36</v>
      </c>
      <c r="N1091" s="31"/>
      <c r="O1091" s="31"/>
      <c r="P1091" s="32">
        <f ca="1">SUM(INDIRECT(GLOBAL_VAR[TABLENAME]&amp;"[@a"&amp;$1:$1-1&amp;"]"),INDIRECT(GLOBAL_VAR[TABLENAME]&amp;"[@c"&amp;$1:$1-1&amp;"]"))</f>
        <v>36</v>
      </c>
      <c r="Q1091" s="33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36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36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36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1091" s="31" t="str">
        <f>_xlfn.IFNA(MATCH(GLOBAL[[#This Row],[POINTER]],Table6[NB BM_C_QTY+F],0),"")</f>
        <v/>
      </c>
      <c r="AC1091">
        <f>_xlfn.IFNA(MATCH(GLOBAL[[#This Row],[POINTER]],Table5[CONCAT],0),"")</f>
        <v>79</v>
      </c>
    </row>
    <row r="1092" spans="1:29">
      <c r="A1092" s="31" t="str">
        <f ca="1">IF(GLOBAL[[#This Row],[TT]]&lt;1,"",ROW()-2)</f>
        <v/>
      </c>
      <c r="B1092" s="33" t="s">
        <v>741</v>
      </c>
      <c r="C1092" s="31">
        <v>0</v>
      </c>
      <c r="D1092" s="31" t="s">
        <v>51</v>
      </c>
      <c r="E1092" s="31">
        <f ca="1">IF(GLOBAL[[#This Row],[b12]]="",GLOBAL[[#This Row],[a6]],GLOBAL[[#This Row],[b12]])</f>
        <v>0</v>
      </c>
      <c r="F1092" s="32">
        <f>GLOBAL[[#This Row],[AWAL]]</f>
        <v>0</v>
      </c>
      <c r="G1092" s="31"/>
      <c r="H1092" s="31"/>
      <c r="I1092" s="31" t="str">
        <f>IF(GLOBAL[[#This Row],[/MASUK]]="","",SUMIF(Table6[NB BM_C_QTY+F],GLOBAL[POINTER],Table6[C]))</f>
        <v/>
      </c>
      <c r="J1092" s="102">
        <f>IF(GLOBAL[[#This Row],[//KELUAR]]="",0,-1*SUMIF(Table5[CONCAT],GLOBAL[POINTER],Table5[3]))</f>
        <v>0</v>
      </c>
      <c r="K1092" s="31" t="str">
        <f>IF(GLOBAL[[#This Row],[b1]]="","",GLOBAL[[#This Row],[b1]]-GLOBAL[[#This Row],[a1]]-GLOBAL[[#This Row],[bkeluar1]])</f>
        <v/>
      </c>
      <c r="L1092" s="31">
        <f>SUM(GLOBAL[[#This Row],[bmasuk1]:[c1]])</f>
        <v>0</v>
      </c>
      <c r="M1092" s="32">
        <f>SUM(F1092,L1092)</f>
        <v>0</v>
      </c>
      <c r="N1092" s="31"/>
      <c r="O1092" s="31"/>
      <c r="P1092" s="32">
        <f ca="1">SUM(INDIRECT(GLOBAL_VAR[TABLENAME]&amp;"[@a"&amp;$1:$1-1&amp;"]"),INDIRECT(GLOBAL_VAR[TABLENAME]&amp;"[@c"&amp;$1:$1-1&amp;"]"))</f>
        <v>0</v>
      </c>
      <c r="Q1092" s="33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0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0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0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1092" s="31" t="str">
        <f>_xlfn.IFNA(MATCH(GLOBAL[[#This Row],[POINTER]],Table6[NB BM_C_QTY+F],0),"")</f>
        <v/>
      </c>
      <c r="AC1092" t="str">
        <f>_xlfn.IFNA(MATCH(GLOBAL[[#This Row],[POINTER]],Table5[CONCAT],0),"")</f>
        <v/>
      </c>
    </row>
    <row r="1093" spans="1:29">
      <c r="A1093" s="31">
        <f ca="1">IF(GLOBAL[[#This Row],[TT]]&lt;1,"",ROW()-2)</f>
        <v>1091</v>
      </c>
      <c r="B1093" s="33" t="s">
        <v>742</v>
      </c>
      <c r="C1093" s="31">
        <v>4</v>
      </c>
      <c r="D1093" s="31" t="s">
        <v>11</v>
      </c>
      <c r="E1093" s="31">
        <f ca="1">IF(GLOBAL[[#This Row],[b12]]="",GLOBAL[[#This Row],[a6]],GLOBAL[[#This Row],[b12]])</f>
        <v>4</v>
      </c>
      <c r="F1093" s="32">
        <f>GLOBAL[[#This Row],[AWAL]]</f>
        <v>4</v>
      </c>
      <c r="G1093" s="31"/>
      <c r="H1093" s="31"/>
      <c r="I1093" s="31" t="str">
        <f>IF(GLOBAL[[#This Row],[/MASUK]]="","",SUMIF(Table6[NB BM_C_QTY+F],GLOBAL[POINTER],Table6[C]))</f>
        <v/>
      </c>
      <c r="J1093" s="102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>SUM(F1093,L1093)</f>
        <v>4</v>
      </c>
      <c r="N1093" s="31"/>
      <c r="O1093" s="31"/>
      <c r="P1093" s="32">
        <f ca="1">SUM(INDIRECT(GLOBAL_VAR[TABLENAME]&amp;"[@a"&amp;$1:$1-1&amp;"]"),INDIRECT(GLOBAL_VAR[TABLENAME]&amp;"[@c"&amp;$1:$1-1&amp;"]"))</f>
        <v>4</v>
      </c>
      <c r="Q1093" s="33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4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4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4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29">
      <c r="A1094" s="31" t="str">
        <f ca="1">IF(GLOBAL[[#This Row],[TT]]&lt;1,"",ROW()-2)</f>
        <v/>
      </c>
      <c r="B1094" s="33" t="s">
        <v>2331</v>
      </c>
      <c r="C1094" s="31">
        <v>0</v>
      </c>
      <c r="D1094" s="31" t="s">
        <v>2041</v>
      </c>
      <c r="E1094" s="31">
        <f ca="1">IF(GLOBAL[[#This Row],[b12]]="",GLOBAL[[#This Row],[a6]],GLOBAL[[#This Row],[b12]])</f>
        <v>0</v>
      </c>
      <c r="F1094" s="32">
        <f>GLOBAL[[#This Row],[AWAL]]</f>
        <v>0</v>
      </c>
      <c r="G1094" s="31"/>
      <c r="H1094" s="31"/>
      <c r="I1094" s="31" t="str">
        <f>IF(GLOBAL[[#This Row],[/MASUK]]="","",SUMIF(Table6[NB BM_C_QTY+F],GLOBAL[POINTER],Table6[C]))</f>
        <v/>
      </c>
      <c r="J1094" s="102">
        <f>IF(GLOBAL[[#This Row],[//KELUAR]]="",0,-1*SUMIF(Table5[CONCAT],GLOBAL[POINTER],Table5[3]))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>SUM(F1094,L1094)</f>
        <v>0</v>
      </c>
      <c r="N1094" s="31"/>
      <c r="O1094" s="31"/>
      <c r="P1094" s="32">
        <f ca="1">SUM(INDIRECT(GLOBAL_VAR[TABLENAME]&amp;"[@a"&amp;$1:$1-1&amp;"]"),INDIRECT(GLOBAL_VAR[TABLENAME]&amp;"[@c"&amp;$1:$1-1&amp;"]"))</f>
        <v>0</v>
      </c>
      <c r="Q1094" s="33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0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0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0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1094" s="31" t="str">
        <f>_xlfn.IFNA(MATCH(GLOBAL[[#This Row],[POINTER]],Table6[NB BM_C_QTY+F],0),"")</f>
        <v/>
      </c>
      <c r="AC1094" t="str">
        <f>_xlfn.IFNA(MATCH(GLOBAL[[#This Row],[POINTER]],Table5[CONCAT],0),"")</f>
        <v/>
      </c>
    </row>
    <row r="1095" spans="1:29">
      <c r="A1095" s="31">
        <f ca="1">IF(GLOBAL[[#This Row],[TT]]&lt;1,"",ROW()-2)</f>
        <v>1093</v>
      </c>
      <c r="B1095" s="33" t="s">
        <v>743</v>
      </c>
      <c r="C1095" s="31">
        <v>6</v>
      </c>
      <c r="D1095" s="31" t="s">
        <v>51</v>
      </c>
      <c r="E1095" s="31">
        <f ca="1">IF(GLOBAL[[#This Row],[b12]]="",GLOBAL[[#This Row],[a6]],GLOBAL[[#This Row],[b12]])</f>
        <v>6</v>
      </c>
      <c r="F1095" s="32">
        <f>GLOBAL[[#This Row],[AWAL]]</f>
        <v>6</v>
      </c>
      <c r="G1095" s="31"/>
      <c r="H1095" s="31"/>
      <c r="I1095" s="31" t="str">
        <f>IF(GLOBAL[[#This Row],[/MASUK]]="","",SUMIF(Table6[NB BM_C_QTY+F],GLOBAL[POINTER],Table6[C]))</f>
        <v/>
      </c>
      <c r="J1095" s="102">
        <f>IF(GLOBAL[[#This Row],[//KELUAR]]="",0,-1*SUMIF(Table5[CONCAT],GLOBAL[POINTER],Table5[3]))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>SUM(F1095,L1095)</f>
        <v>6</v>
      </c>
      <c r="N1095" s="31"/>
      <c r="O1095" s="31"/>
      <c r="P1095" s="32">
        <f ca="1">SUM(INDIRECT(GLOBAL_VAR[TABLENAME]&amp;"[@a"&amp;$1:$1-1&amp;"]"),INDIRECT(GLOBAL_VAR[TABLENAME]&amp;"[@c"&amp;$1:$1-1&amp;"]"))</f>
        <v>6</v>
      </c>
      <c r="Q1095" s="33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6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6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6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1095" s="31" t="str">
        <f>_xlfn.IFNA(MATCH(GLOBAL[[#This Row],[POINTER]],Table6[NB BM_C_QTY+F],0),"")</f>
        <v/>
      </c>
      <c r="AC1095" t="str">
        <f>_xlfn.IFNA(MATCH(GLOBAL[[#This Row],[POINTER]],Table5[CONCAT],0),"")</f>
        <v/>
      </c>
    </row>
    <row r="1096" spans="1:29">
      <c r="A1096" s="31" t="str">
        <f ca="1">IF(GLOBAL[[#This Row],[TT]]&lt;1,"",ROW()-2)</f>
        <v/>
      </c>
      <c r="B1096" s="33" t="s">
        <v>2754</v>
      </c>
      <c r="C1096" s="31">
        <v>0</v>
      </c>
      <c r="D1096" s="31" t="s">
        <v>2158</v>
      </c>
      <c r="E1096" s="31">
        <f ca="1">IF(GLOBAL[[#This Row],[b12]]="",GLOBAL[[#This Row],[a6]],GLOBAL[[#This Row],[b12]])</f>
        <v>0</v>
      </c>
      <c r="F1096" s="32">
        <f>GLOBAL[[#This Row],[AWAL]]</f>
        <v>0</v>
      </c>
      <c r="G1096" s="31"/>
      <c r="H1096" s="31"/>
      <c r="I1096" s="31" t="str">
        <f>IF(GLOBAL[[#This Row],[/MASUK]]="","",SUMIF(Table6[NB BM_C_QTY+F],GLOBAL[POINTER],Table6[C]))</f>
        <v/>
      </c>
      <c r="J1096" s="102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>SUM(F1096,L1096)</f>
        <v>0</v>
      </c>
      <c r="N1096" s="31"/>
      <c r="O1096" s="31"/>
      <c r="P1096" s="32">
        <f ca="1">SUM(INDIRECT(GLOBAL_VAR[TABLENAME]&amp;"[@a"&amp;$1:$1-1&amp;"]"),INDIRECT(GLOBAL_VAR[TABLENAME]&amp;"[@c"&amp;$1:$1-1&amp;"]"))</f>
        <v>0</v>
      </c>
      <c r="Q1096" s="33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0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0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0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</row>
    <row r="1097" spans="1:29">
      <c r="A1097" s="31">
        <f ca="1">IF(GLOBAL[[#This Row],[TT]]&lt;1,"",ROW()-2)</f>
        <v>1095</v>
      </c>
      <c r="B1097" s="33" t="s">
        <v>744</v>
      </c>
      <c r="C1097" s="31">
        <v>9</v>
      </c>
      <c r="D1097" s="31" t="s">
        <v>6</v>
      </c>
      <c r="E1097" s="31">
        <f ca="1">IF(GLOBAL[[#This Row],[b12]]="",GLOBAL[[#This Row],[a6]],GLOBAL[[#This Row],[b12]])</f>
        <v>9</v>
      </c>
      <c r="F1097" s="32">
        <f>GLOBAL[[#This Row],[AWAL]]</f>
        <v>9</v>
      </c>
      <c r="G1097" s="31"/>
      <c r="H1097" s="31"/>
      <c r="I1097" s="31" t="str">
        <f>IF(GLOBAL[[#This Row],[/MASUK]]="","",SUMIF(Table6[NB BM_C_QTY+F],GLOBAL[POINTER],Table6[C]))</f>
        <v/>
      </c>
      <c r="J1097" s="102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>SUM(F1097,L1097)</f>
        <v>9</v>
      </c>
      <c r="N1097" s="31"/>
      <c r="O1097" s="31"/>
      <c r="P1097" s="32">
        <f ca="1">SUM(INDIRECT(GLOBAL_VAR[TABLENAME]&amp;"[@a"&amp;$1:$1-1&amp;"]"),INDIRECT(GLOBAL_VAR[TABLENAME]&amp;"[@c"&amp;$1:$1-1&amp;"]"))</f>
        <v>9</v>
      </c>
      <c r="Q1097" s="33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9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9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9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</row>
    <row r="1098" spans="1:29">
      <c r="A1098" s="31" t="str">
        <f ca="1">IF(GLOBAL[[#This Row],[TT]]&lt;1,"",ROW()-2)</f>
        <v/>
      </c>
      <c r="B1098" s="33" t="s">
        <v>2258</v>
      </c>
      <c r="C1098" s="31">
        <v>0</v>
      </c>
      <c r="D1098" s="31" t="s">
        <v>2220</v>
      </c>
      <c r="E1098" s="31">
        <f ca="1">IF(GLOBAL[[#This Row],[b12]]="",GLOBAL[[#This Row],[a6]],GLOBAL[[#This Row],[b12]])</f>
        <v>0</v>
      </c>
      <c r="F1098" s="32">
        <f>GLOBAL[[#This Row],[AWAL]]</f>
        <v>0</v>
      </c>
      <c r="G1098" s="31"/>
      <c r="H1098" s="31"/>
      <c r="I1098" s="31" t="str">
        <f>IF(GLOBAL[[#This Row],[/MASUK]]="","",SUMIF(Table6[NB BM_C_QTY+F],GLOBAL[POINTER],Table6[C]))</f>
        <v/>
      </c>
      <c r="J1098" s="102">
        <f>IF(GLOBAL[[#This Row],[//KELUAR]]="",0,-1*SUMIF(Table5[CONCAT],GLOBAL[POINTER],Table5[3]))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>SUM(F1098,L1098)</f>
        <v>0</v>
      </c>
      <c r="N1098" s="31"/>
      <c r="O1098" s="31"/>
      <c r="P1098" s="32">
        <f ca="1">SUM(INDIRECT(GLOBAL_VAR[TABLENAME]&amp;"[@a"&amp;$1:$1-1&amp;"]"),INDIRECT(GLOBAL_VAR[TABLENAME]&amp;"[@c"&amp;$1:$1-1&amp;"]"))</f>
        <v>0</v>
      </c>
      <c r="Q1098" s="33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0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0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0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1098" s="31" t="str">
        <f>_xlfn.IFNA(MATCH(GLOBAL[[#This Row],[POINTER]],Table6[NB BM_C_QTY+F],0),"")</f>
        <v/>
      </c>
      <c r="AC1098" t="str">
        <f>_xlfn.IFNA(MATCH(GLOBAL[[#This Row],[POINTER]],Table5[CONCAT],0),"")</f>
        <v/>
      </c>
    </row>
    <row r="1099" spans="1:29">
      <c r="A1099" s="31">
        <f ca="1">IF(GLOBAL[[#This Row],[TT]]&lt;1,"",ROW()-2)</f>
        <v>1097</v>
      </c>
      <c r="B1099" s="33" t="s">
        <v>745</v>
      </c>
      <c r="C1099" s="31">
        <v>55</v>
      </c>
      <c r="D1099" s="31">
        <v>96</v>
      </c>
      <c r="E1099" s="31">
        <f ca="1">IF(GLOBAL[[#This Row],[b12]]="",GLOBAL[[#This Row],[a6]],GLOBAL[[#This Row],[b12]])</f>
        <v>54</v>
      </c>
      <c r="F1099" s="32">
        <f>GLOBAL[[#This Row],[AWAL]]</f>
        <v>55</v>
      </c>
      <c r="G1099" s="31">
        <v>54</v>
      </c>
      <c r="H1099" s="31"/>
      <c r="I1099" s="31" t="str">
        <f>IF(GLOBAL[[#This Row],[/MASUK]]="","",SUMIF(Table6[NB BM_C_QTY+F],GLOBAL[POINTER],Table6[C]))</f>
        <v/>
      </c>
      <c r="J1099" s="102">
        <f>IF(GLOBAL[[#This Row],[//KELUAR]]="",0,-1*SUMIF(Table5[CONCAT],GLOBAL[POINTER],Table5[3]))</f>
        <v>0</v>
      </c>
      <c r="K1099" s="31">
        <f>IF(GLOBAL[[#This Row],[b1]]="","",GLOBAL[[#This Row],[b1]]-GLOBAL[[#This Row],[a1]]-GLOBAL[[#This Row],[bkeluar1]])</f>
        <v>-1</v>
      </c>
      <c r="L1099" s="31">
        <f>SUM(GLOBAL[[#This Row],[bmasuk1]:[c1]])</f>
        <v>-1</v>
      </c>
      <c r="M1099" s="32">
        <f>SUM(F1099,L1099)</f>
        <v>54</v>
      </c>
      <c r="N1099" s="31"/>
      <c r="O1099" s="31"/>
      <c r="P1099" s="32">
        <f ca="1">SUM(INDIRECT(GLOBAL_VAR[TABLENAME]&amp;"[@a"&amp;$1:$1-1&amp;"]"),INDIRECT(GLOBAL_VAR[TABLENAME]&amp;"[@c"&amp;$1:$1-1&amp;"]"))</f>
        <v>54</v>
      </c>
      <c r="Q1099" s="33"/>
      <c r="R1099" s="33" t="str">
        <f>IF(GLOBAL[[#This Row],[b3]]="","",GLOBAL[[#This Row],[b3]]-GLOBAL[[#This Row],[a3]])</f>
        <v/>
      </c>
      <c r="S1099" s="32">
        <f ca="1">SUM(INDIRECT(GLOBAL_VAR[TABLENAME]&amp;"[@a"&amp;$1:$1-1&amp;"]"),INDIRECT(GLOBAL_VAR[TABLENAME]&amp;"[@c"&amp;$1:$1-1&amp;"]"))</f>
        <v>54</v>
      </c>
      <c r="T1099" s="33"/>
      <c r="U1099" s="33" t="str">
        <f>IF(GLOBAL[[#This Row],[b4]]="","",GLOBAL[[#This Row],[b4]]-GLOBAL[[#This Row],[a4]])</f>
        <v/>
      </c>
      <c r="V1099" s="32">
        <f ca="1">SUM(INDIRECT(GLOBAL_VAR[TABLENAME]&amp;"[@a"&amp;$1:$1-1&amp;"]"),INDIRECT(GLOBAL_VAR[TABLENAME]&amp;"[@c"&amp;$1:$1-1&amp;"]"))</f>
        <v>54</v>
      </c>
      <c r="W1099" s="31"/>
      <c r="X1099" s="31" t="str">
        <f>IF(GLOBAL[[#This Row],[b5]]="","",GLOBAL[[#This Row],[b5]]-GLOBAL[[#This Row],[a5]])</f>
        <v/>
      </c>
      <c r="Y1099" s="32">
        <f ca="1">SUM(INDIRECT(GLOBAL_VAR[TABLENAME]&amp;"[@a"&amp;$1:$1-1&amp;"]"),INDIRECT(GLOBAL_VAR[TABLENAME]&amp;"[@c"&amp;$1:$1-1&amp;"]"))</f>
        <v>54</v>
      </c>
      <c r="AA1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1099" s="31" t="str">
        <f>_xlfn.IFNA(MATCH(GLOBAL[[#This Row],[POINTER]],Table6[NB BM_C_QTY+F],0),"")</f>
        <v/>
      </c>
      <c r="AC1099" t="str">
        <f>_xlfn.IFNA(MATCH(GLOBAL[[#This Row],[POINTER]],Table5[CONCAT],0),"")</f>
        <v/>
      </c>
    </row>
    <row r="1100" spans="1:29">
      <c r="A1100" s="39">
        <f ca="1">IF(GLOBAL[[#This Row],[TT]]&lt;1,"",ROW()-2)</f>
        <v>1098</v>
      </c>
      <c r="B1100" s="33" t="s">
        <v>746</v>
      </c>
      <c r="C1100" s="31">
        <v>2</v>
      </c>
      <c r="D1100" s="31" t="s">
        <v>15</v>
      </c>
      <c r="E1100" s="39">
        <f ca="1">IF(GLOBAL[[#This Row],[b12]]="",GLOBAL[[#This Row],[a6]],GLOBAL[[#This Row],[b12]])</f>
        <v>2</v>
      </c>
      <c r="F1100" s="40">
        <f>GLOBAL[[#This Row],[AWAL]]</f>
        <v>2</v>
      </c>
      <c r="G1100" s="31"/>
      <c r="H1100" s="31"/>
      <c r="I1100" s="31" t="str">
        <f>IF(GLOBAL[[#This Row],[/MASUK]]="","",SUMIF(Table6[NB BM_C_QTY+F],GLOBAL[POINTER],Table6[C]))</f>
        <v/>
      </c>
      <c r="J1100" s="102">
        <f>IF(GLOBAL[[#This Row],[//KELUAR]]="",0,-1*SUMIF(Table5[CONCAT],GLOBAL[POINTER],Table5[3]))</f>
        <v>0</v>
      </c>
      <c r="K1100" s="39" t="str">
        <f>IF(GLOBAL[[#This Row],[b1]]="","",GLOBAL[[#This Row],[b1]]-GLOBAL[[#This Row],[a1]]-GLOBAL[[#This Row],[bkeluar1]])</f>
        <v/>
      </c>
      <c r="L1100" s="39">
        <f>SUM(GLOBAL[[#This Row],[bmasuk1]:[c1]])</f>
        <v>0</v>
      </c>
      <c r="M1100" s="40">
        <f>SUM(F1100,L1100)</f>
        <v>2</v>
      </c>
      <c r="N1100" s="31"/>
      <c r="O1100" s="39"/>
      <c r="P1100" s="40">
        <f ca="1">SUM(INDIRECT(GLOBAL_VAR[TABLENAME]&amp;"[@a"&amp;$1:$1-1&amp;"]"),INDIRECT(GLOBAL_VAR[TABLENAME]&amp;"[@c"&amp;$1:$1-1&amp;"]"))</f>
        <v>2</v>
      </c>
      <c r="Q1100" s="33"/>
      <c r="R1100" s="41" t="str">
        <f>IF(GLOBAL[[#This Row],[b3]]="","",GLOBAL[[#This Row],[b3]]-GLOBAL[[#This Row],[a3]])</f>
        <v/>
      </c>
      <c r="S1100" s="32">
        <f ca="1">SUM(INDIRECT(GLOBAL_VAR[TABLENAME]&amp;"[@a"&amp;$1:$1-1&amp;"]"),INDIRECT(GLOBAL_VAR[TABLENAME]&amp;"[@c"&amp;$1:$1-1&amp;"]"))</f>
        <v>2</v>
      </c>
      <c r="T1100" s="33"/>
      <c r="U1100" s="41" t="str">
        <f>IF(GLOBAL[[#This Row],[b4]]="","",GLOBAL[[#This Row],[b4]]-GLOBAL[[#This Row],[a4]])</f>
        <v/>
      </c>
      <c r="V1100" s="32">
        <f ca="1">SUM(INDIRECT(GLOBAL_VAR[TABLENAME]&amp;"[@a"&amp;$1:$1-1&amp;"]"),INDIRECT(GLOBAL_VAR[TABLENAME]&amp;"[@c"&amp;$1:$1-1&amp;"]"))</f>
        <v>2</v>
      </c>
      <c r="W1100" s="31"/>
      <c r="X1100" s="39" t="str">
        <f>IF(GLOBAL[[#This Row],[b5]]="","",GLOBAL[[#This Row],[b5]]-GLOBAL[[#This Row],[a5]])</f>
        <v/>
      </c>
      <c r="Y1100" s="32">
        <f ca="1">SUM(INDIRECT(GLOBAL_VAR[TABLENAME]&amp;"[@a"&amp;$1:$1-1&amp;"]"),INDIRECT(GLOBAL_VAR[TABLENAME]&amp;"[@c"&amp;$1:$1-1&amp;"]"))</f>
        <v>2</v>
      </c>
      <c r="AA1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1100" s="39" t="str">
        <f>_xlfn.IFNA(MATCH(GLOBAL[[#This Row],[POINTER]],Table6[NB BM_C_QTY+F],0),"")</f>
        <v/>
      </c>
      <c r="AC1100" t="str">
        <f>_xlfn.IFNA(MATCH(GLOBAL[[#This Row],[POINTER]],Table5[CONCAT],0),"")</f>
        <v/>
      </c>
    </row>
    <row r="1101" spans="1:29">
      <c r="A1101" s="31">
        <f ca="1">IF(GLOBAL[[#This Row],[TT]]&lt;1,"",ROW()-2)</f>
        <v>1099</v>
      </c>
      <c r="B1101" s="33" t="s">
        <v>747</v>
      </c>
      <c r="C1101" s="31">
        <v>77</v>
      </c>
      <c r="D1101" s="31">
        <v>96</v>
      </c>
      <c r="E1101" s="31">
        <f ca="1">IF(GLOBAL[[#This Row],[b12]]="",GLOBAL[[#This Row],[a6]],GLOBAL[[#This Row],[b12]])</f>
        <v>77</v>
      </c>
      <c r="F1101" s="32">
        <f>GLOBAL[[#This Row],[AWAL]]</f>
        <v>77</v>
      </c>
      <c r="G1101" s="31"/>
      <c r="H1101" s="31"/>
      <c r="I1101" s="31" t="str">
        <f>IF(GLOBAL[[#This Row],[/MASUK]]="","",SUMIF(Table6[NB BM_C_QTY+F],GLOBAL[POINTER],Table6[C]))</f>
        <v/>
      </c>
      <c r="J1101" s="102">
        <f>IF(GLOBAL[[#This Row],[//KELUAR]]="",0,-1*SUMIF(Table5[CONCAT],GLOBAL[POINTER],Table5[3]))</f>
        <v>0</v>
      </c>
      <c r="K1101" s="31" t="str">
        <f>IF(GLOBAL[[#This Row],[b1]]="","",GLOBAL[[#This Row],[b1]]-GLOBAL[[#This Row],[a1]]-GLOBAL[[#This Row],[bkeluar1]])</f>
        <v/>
      </c>
      <c r="L1101" s="31">
        <f>SUM(GLOBAL[[#This Row],[bmasuk1]:[c1]])</f>
        <v>0</v>
      </c>
      <c r="M1101" s="32">
        <f>SUM(F1101,L1101)</f>
        <v>77</v>
      </c>
      <c r="N1101" s="31"/>
      <c r="O1101" s="31"/>
      <c r="P1101" s="32">
        <f ca="1">SUM(INDIRECT(GLOBAL_VAR[TABLENAME]&amp;"[@a"&amp;$1:$1-1&amp;"]"),INDIRECT(GLOBAL_VAR[TABLENAME]&amp;"[@c"&amp;$1:$1-1&amp;"]"))</f>
        <v>77</v>
      </c>
      <c r="Q1101" s="33"/>
      <c r="R1101" s="33" t="str">
        <f>IF(GLOBAL[[#This Row],[b3]]="","",GLOBAL[[#This Row],[b3]]-GLOBAL[[#This Row],[a3]])</f>
        <v/>
      </c>
      <c r="S1101" s="32">
        <f ca="1">SUM(INDIRECT(GLOBAL_VAR[TABLENAME]&amp;"[@a"&amp;$1:$1-1&amp;"]"),INDIRECT(GLOBAL_VAR[TABLENAME]&amp;"[@c"&amp;$1:$1-1&amp;"]"))</f>
        <v>77</v>
      </c>
      <c r="T1101" s="33"/>
      <c r="U1101" s="33" t="str">
        <f>IF(GLOBAL[[#This Row],[b4]]="","",GLOBAL[[#This Row],[b4]]-GLOBAL[[#This Row],[a4]])</f>
        <v/>
      </c>
      <c r="V1101" s="32">
        <f ca="1">SUM(INDIRECT(GLOBAL_VAR[TABLENAME]&amp;"[@a"&amp;$1:$1-1&amp;"]"),INDIRECT(GLOBAL_VAR[TABLENAME]&amp;"[@c"&amp;$1:$1-1&amp;"]"))</f>
        <v>77</v>
      </c>
      <c r="W1101" s="31"/>
      <c r="X1101" s="31" t="str">
        <f>IF(GLOBAL[[#This Row],[b5]]="","",GLOBAL[[#This Row],[b5]]-GLOBAL[[#This Row],[a5]])</f>
        <v/>
      </c>
      <c r="Y1101" s="32">
        <f ca="1">SUM(INDIRECT(GLOBAL_VAR[TABLENAME]&amp;"[@a"&amp;$1:$1-1&amp;"]"),INDIRECT(GLOBAL_VAR[TABLENAME]&amp;"[@c"&amp;$1:$1-1&amp;"]"))</f>
        <v>77</v>
      </c>
      <c r="AA1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1101" s="31" t="str">
        <f>_xlfn.IFNA(MATCH(GLOBAL[[#This Row],[POINTER]],Table6[NB BM_C_QTY+F],0),"")</f>
        <v/>
      </c>
      <c r="AC1101" t="str">
        <f>_xlfn.IFNA(MATCH(GLOBAL[[#This Row],[POINTER]],Table5[CONCAT],0),"")</f>
        <v/>
      </c>
    </row>
    <row r="1102" spans="1:29">
      <c r="A1102" s="31">
        <f ca="1">IF(GLOBAL[[#This Row],[TT]]&lt;1,"",ROW()-2)</f>
        <v>1100</v>
      </c>
      <c r="B1102" s="33" t="s">
        <v>748</v>
      </c>
      <c r="C1102" s="31">
        <v>3</v>
      </c>
      <c r="D1102" s="31" t="s">
        <v>27</v>
      </c>
      <c r="E1102" s="31">
        <f ca="1">IF(GLOBAL[[#This Row],[b12]]="",GLOBAL[[#This Row],[a6]],GLOBAL[[#This Row],[b12]])</f>
        <v>3</v>
      </c>
      <c r="F1102" s="32">
        <f>GLOBAL[[#This Row],[AWAL]]</f>
        <v>3</v>
      </c>
      <c r="G1102" s="31"/>
      <c r="H1102" s="31"/>
      <c r="I1102" s="31" t="str">
        <f>IF(GLOBAL[[#This Row],[/MASUK]]="","",SUMIF(Table6[NB BM_C_QTY+F],GLOBAL[POINTER],Table6[C]))</f>
        <v/>
      </c>
      <c r="J1102" s="102">
        <f>IF(GLOBAL[[#This Row],[//KELUAR]]="",0,-1*SUMIF(Table5[CONCAT],GLOBAL[POINTER],Table5[3]))</f>
        <v>0</v>
      </c>
      <c r="K1102" s="31" t="str">
        <f>IF(GLOBAL[[#This Row],[b1]]="","",GLOBAL[[#This Row],[b1]]-GLOBAL[[#This Row],[a1]]-GLOBAL[[#This Row],[bkeluar1]])</f>
        <v/>
      </c>
      <c r="L1102" s="31">
        <f>SUM(GLOBAL[[#This Row],[bmasuk1]:[c1]])</f>
        <v>0</v>
      </c>
      <c r="M1102" s="32">
        <f>SUM(F1102,L1102)</f>
        <v>3</v>
      </c>
      <c r="N1102" s="31"/>
      <c r="O1102" s="31"/>
      <c r="P1102" s="32">
        <f ca="1">SUM(INDIRECT(GLOBAL_VAR[TABLENAME]&amp;"[@a"&amp;$1:$1-1&amp;"]"),INDIRECT(GLOBAL_VAR[TABLENAME]&amp;"[@c"&amp;$1:$1-1&amp;"]"))</f>
        <v>3</v>
      </c>
      <c r="Q1102" s="33"/>
      <c r="R1102" s="33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3</v>
      </c>
      <c r="T1102" s="33"/>
      <c r="U1102" s="33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3</v>
      </c>
      <c r="W1102" s="31"/>
      <c r="X1102" s="31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3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1102" s="31" t="str">
        <f>_xlfn.IFNA(MATCH(GLOBAL[[#This Row],[POINTER]],Table6[NB BM_C_QTY+F],0),"")</f>
        <v/>
      </c>
      <c r="AC1102" t="str">
        <f>_xlfn.IFNA(MATCH(GLOBAL[[#This Row],[POINTER]],Table5[CONCAT],0),"")</f>
        <v/>
      </c>
    </row>
    <row r="1103" spans="1:29">
      <c r="A1103" s="31">
        <f ca="1">IF(GLOBAL[[#This Row],[TT]]&lt;1,"",ROW()-2)</f>
        <v>1101</v>
      </c>
      <c r="B1103" s="33" t="s">
        <v>749</v>
      </c>
      <c r="C1103" s="31">
        <v>11</v>
      </c>
      <c r="D1103" s="31" t="s">
        <v>23</v>
      </c>
      <c r="E1103" s="31">
        <f ca="1">IF(GLOBAL[[#This Row],[b12]]="",GLOBAL[[#This Row],[a6]],GLOBAL[[#This Row],[b12]])</f>
        <v>11</v>
      </c>
      <c r="F1103" s="32">
        <f>GLOBAL[[#This Row],[AWAL]]</f>
        <v>11</v>
      </c>
      <c r="G1103" s="31"/>
      <c r="H1103" s="31"/>
      <c r="I1103" s="31" t="str">
        <f>IF(GLOBAL[[#This Row],[/MASUK]]="","",SUMIF(Table6[NB BM_C_QTY+F],GLOBAL[POINTER],Table6[C]))</f>
        <v/>
      </c>
      <c r="J1103" s="102">
        <f>IF(GLOBAL[[#This Row],[//KELUAR]]="",0,-1*SUMIF(Table5[CONCAT],GLOBAL[POINTER],Table5[3]))</f>
        <v>0</v>
      </c>
      <c r="K1103" s="31" t="str">
        <f>IF(GLOBAL[[#This Row],[b1]]="","",GLOBAL[[#This Row],[b1]]-GLOBAL[[#This Row],[a1]]-GLOBAL[[#This Row],[bkeluar1]])</f>
        <v/>
      </c>
      <c r="L1103" s="31">
        <f>SUM(GLOBAL[[#This Row],[bmasuk1]:[c1]])</f>
        <v>0</v>
      </c>
      <c r="M1103" s="32">
        <f>SUM(F1103,L1103)</f>
        <v>11</v>
      </c>
      <c r="N1103" s="31"/>
      <c r="O1103" s="31"/>
      <c r="P1103" s="32">
        <f ca="1">SUM(INDIRECT(GLOBAL_VAR[TABLENAME]&amp;"[@a"&amp;$1:$1-1&amp;"]"),INDIRECT(GLOBAL_VAR[TABLENAME]&amp;"[@c"&amp;$1:$1-1&amp;"]"))</f>
        <v>11</v>
      </c>
      <c r="Q1103" s="33"/>
      <c r="R1103" s="33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11</v>
      </c>
      <c r="T1103" s="33"/>
      <c r="U1103" s="33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11</v>
      </c>
      <c r="W1103" s="31"/>
      <c r="X1103" s="31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11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1103" s="31" t="str">
        <f>_xlfn.IFNA(MATCH(GLOBAL[[#This Row],[POINTER]],Table6[NB BM_C_QTY+F],0),"")</f>
        <v/>
      </c>
      <c r="AC1103" t="str">
        <f>_xlfn.IFNA(MATCH(GLOBAL[[#This Row],[POINTER]],Table5[CONCAT],0),"")</f>
        <v/>
      </c>
    </row>
    <row r="1104" spans="1:29">
      <c r="A1104" s="31">
        <f ca="1">IF(GLOBAL[[#This Row],[TT]]&lt;1,"",ROW()-2)</f>
        <v>1102</v>
      </c>
      <c r="B1104" s="33" t="s">
        <v>750</v>
      </c>
      <c r="C1104" s="31">
        <v>9</v>
      </c>
      <c r="D1104" s="31" t="s">
        <v>16</v>
      </c>
      <c r="E1104" s="31">
        <f ca="1">IF(GLOBAL[[#This Row],[b12]]="",GLOBAL[[#This Row],[a6]],GLOBAL[[#This Row],[b12]])</f>
        <v>9</v>
      </c>
      <c r="F1104" s="32">
        <f>GLOBAL[[#This Row],[AWAL]]</f>
        <v>9</v>
      </c>
      <c r="G1104" s="31"/>
      <c r="H1104" s="31"/>
      <c r="I1104" s="31" t="str">
        <f>IF(GLOBAL[[#This Row],[/MASUK]]="","",SUMIF(Table6[NB BM_C_QTY+F],GLOBAL[POINTER],Table6[C]))</f>
        <v/>
      </c>
      <c r="J1104" s="102">
        <f>IF(GLOBAL[[#This Row],[//KELUAR]]="",0,-1*SUMIF(Table5[CONCAT],GLOBAL[POINTER],Table5[3]))</f>
        <v>0</v>
      </c>
      <c r="K1104" s="31" t="str">
        <f>IF(GLOBAL[[#This Row],[b1]]="","",GLOBAL[[#This Row],[b1]]-GLOBAL[[#This Row],[a1]]-GLOBAL[[#This Row],[bkeluar1]])</f>
        <v/>
      </c>
      <c r="L1104" s="31">
        <f>SUM(GLOBAL[[#This Row],[bmasuk1]:[c1]])</f>
        <v>0</v>
      </c>
      <c r="M1104" s="32">
        <f>SUM(F1104,L1104)</f>
        <v>9</v>
      </c>
      <c r="N1104" s="31"/>
      <c r="O1104" s="31"/>
      <c r="P1104" s="32">
        <f ca="1">SUM(INDIRECT(GLOBAL_VAR[TABLENAME]&amp;"[@a"&amp;$1:$1-1&amp;"]"),INDIRECT(GLOBAL_VAR[TABLENAME]&amp;"[@c"&amp;$1:$1-1&amp;"]"))</f>
        <v>9</v>
      </c>
      <c r="Q1104" s="33"/>
      <c r="R1104" s="33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9</v>
      </c>
      <c r="T1104" s="33"/>
      <c r="U1104" s="33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9</v>
      </c>
      <c r="W1104" s="31"/>
      <c r="X1104" s="31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9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1104" s="31" t="str">
        <f>_xlfn.IFNA(MATCH(GLOBAL[[#This Row],[POINTER]],Table6[NB BM_C_QTY+F],0),"")</f>
        <v/>
      </c>
      <c r="AC1104" t="str">
        <f>_xlfn.IFNA(MATCH(GLOBAL[[#This Row],[POINTER]],Table5[CONCAT],0),"")</f>
        <v/>
      </c>
    </row>
    <row r="1105" spans="1:29">
      <c r="A1105" s="31">
        <f ca="1">IF(GLOBAL[[#This Row],[TT]]&lt;1,"",ROW()-2)</f>
        <v>1103</v>
      </c>
      <c r="B1105" s="33" t="s">
        <v>751</v>
      </c>
      <c r="C1105" s="31">
        <v>1</v>
      </c>
      <c r="D1105" s="31" t="s">
        <v>149</v>
      </c>
      <c r="E1105" s="31">
        <f ca="1">IF(GLOBAL[[#This Row],[b12]]="",GLOBAL[[#This Row],[a6]],GLOBAL[[#This Row],[b12]])</f>
        <v>1</v>
      </c>
      <c r="F1105" s="32">
        <f>GLOBAL[[#This Row],[AWAL]]</f>
        <v>1</v>
      </c>
      <c r="G1105" s="31"/>
      <c r="H1105" s="31"/>
      <c r="I1105" s="31" t="str">
        <f>IF(GLOBAL[[#This Row],[/MASUK]]="","",SUMIF(Table6[NB BM_C_QTY+F],GLOBAL[POINTER],Table6[C]))</f>
        <v/>
      </c>
      <c r="J1105" s="102">
        <f>IF(GLOBAL[[#This Row],[//KELUAR]]="",0,-1*SUMIF(Table5[CONCAT],GLOBAL[POINTER],Table5[3]))</f>
        <v>0</v>
      </c>
      <c r="K1105" s="31" t="str">
        <f>IF(GLOBAL[[#This Row],[b1]]="","",GLOBAL[[#This Row],[b1]]-GLOBAL[[#This Row],[a1]]-GLOBAL[[#This Row],[bkeluar1]])</f>
        <v/>
      </c>
      <c r="L1105" s="31">
        <f>SUM(GLOBAL[[#This Row],[bmasuk1]:[c1]])</f>
        <v>0</v>
      </c>
      <c r="M1105" s="32">
        <f>SUM(F1105,L1105)</f>
        <v>1</v>
      </c>
      <c r="N1105" s="31"/>
      <c r="O1105" s="31"/>
      <c r="P1105" s="32">
        <f ca="1">SUM(INDIRECT(GLOBAL_VAR[TABLENAME]&amp;"[@a"&amp;$1:$1-1&amp;"]"),INDIRECT(GLOBAL_VAR[TABLENAME]&amp;"[@c"&amp;$1:$1-1&amp;"]"))</f>
        <v>1</v>
      </c>
      <c r="Q1105" s="33"/>
      <c r="R1105" s="33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1</v>
      </c>
      <c r="T1105" s="33"/>
      <c r="U1105" s="33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1</v>
      </c>
      <c r="W1105" s="31"/>
      <c r="X1105" s="31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1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1105" s="31" t="str">
        <f>_xlfn.IFNA(MATCH(GLOBAL[[#This Row],[POINTER]],Table6[NB BM_C_QTY+F],0),"")</f>
        <v/>
      </c>
      <c r="AC1105" t="str">
        <f>_xlfn.IFNA(MATCH(GLOBAL[[#This Row],[POINTER]],Table5[CONCAT],0),"")</f>
        <v/>
      </c>
    </row>
    <row r="1106" spans="1:29">
      <c r="A1106" s="31">
        <f ca="1">IF(GLOBAL[[#This Row],[TT]]&lt;1,"",ROW()-2)</f>
        <v>1104</v>
      </c>
      <c r="B1106" s="33" t="s">
        <v>752</v>
      </c>
      <c r="C1106" s="31">
        <v>2</v>
      </c>
      <c r="D1106" s="31" t="s">
        <v>56</v>
      </c>
      <c r="E1106" s="31">
        <f ca="1">IF(GLOBAL[[#This Row],[b12]]="",GLOBAL[[#This Row],[a6]],GLOBAL[[#This Row],[b12]])</f>
        <v>2</v>
      </c>
      <c r="F1106" s="32">
        <f>GLOBAL[[#This Row],[AWAL]]</f>
        <v>2</v>
      </c>
      <c r="G1106" s="31"/>
      <c r="H1106" s="31"/>
      <c r="I1106" s="31" t="str">
        <f>IF(GLOBAL[[#This Row],[/MASUK]]="","",SUMIF(Table6[NB BM_C_QTY+F],GLOBAL[POINTER],Table6[C]))</f>
        <v/>
      </c>
      <c r="J1106" s="102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>SUM(F1106,L1106)</f>
        <v>2</v>
      </c>
      <c r="N1106" s="31"/>
      <c r="O1106" s="31"/>
      <c r="P1106" s="32">
        <f ca="1">SUM(INDIRECT(GLOBAL_VAR[TABLENAME]&amp;"[@a"&amp;$1:$1-1&amp;"]"),INDIRECT(GLOBAL_VAR[TABLENAME]&amp;"[@c"&amp;$1:$1-1&amp;"]"))</f>
        <v>2</v>
      </c>
      <c r="Q1106" s="33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2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2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2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</row>
    <row r="1107" spans="1:29">
      <c r="A1107" s="31">
        <f ca="1">IF(GLOBAL[[#This Row],[TT]]&lt;1,"",ROW()-2)</f>
        <v>1105</v>
      </c>
      <c r="B1107" s="33" t="s">
        <v>753</v>
      </c>
      <c r="C1107" s="31">
        <v>4</v>
      </c>
      <c r="D1107" s="31" t="s">
        <v>34</v>
      </c>
      <c r="E1107" s="31">
        <f ca="1">IF(GLOBAL[[#This Row],[b12]]="",GLOBAL[[#This Row],[a6]],GLOBAL[[#This Row],[b12]])</f>
        <v>4</v>
      </c>
      <c r="F1107" s="32">
        <f>GLOBAL[[#This Row],[AWAL]]</f>
        <v>4</v>
      </c>
      <c r="G1107" s="31"/>
      <c r="H1107" s="31"/>
      <c r="I1107" s="31" t="str">
        <f>IF(GLOBAL[[#This Row],[/MASUK]]="","",SUMIF(Table6[NB BM_C_QTY+F],GLOBAL[POINTER],Table6[C]))</f>
        <v/>
      </c>
      <c r="J1107" s="102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>SUM(F1107,L1107)</f>
        <v>4</v>
      </c>
      <c r="N1107" s="31"/>
      <c r="O1107" s="31"/>
      <c r="P1107" s="32">
        <f ca="1">SUM(INDIRECT(GLOBAL_VAR[TABLENAME]&amp;"[@a"&amp;$1:$1-1&amp;"]"),INDIRECT(GLOBAL_VAR[TABLENAME]&amp;"[@c"&amp;$1:$1-1&amp;"]"))</f>
        <v>4</v>
      </c>
      <c r="Q1107" s="33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4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4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4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</row>
    <row r="1108" spans="1:29">
      <c r="A1108" s="31">
        <f ca="1">IF(GLOBAL[[#This Row],[TT]]&lt;1,"",ROW()-2)</f>
        <v>1106</v>
      </c>
      <c r="B1108" s="33" t="s">
        <v>754</v>
      </c>
      <c r="C1108" s="31">
        <v>2</v>
      </c>
      <c r="D1108" s="31" t="s">
        <v>19</v>
      </c>
      <c r="E1108" s="31">
        <f ca="1">IF(GLOBAL[[#This Row],[b12]]="",GLOBAL[[#This Row],[a6]],GLOBAL[[#This Row],[b12]])</f>
        <v>2</v>
      </c>
      <c r="F1108" s="32">
        <f>GLOBAL[[#This Row],[AWAL]]</f>
        <v>2</v>
      </c>
      <c r="G1108" s="31"/>
      <c r="H1108" s="31"/>
      <c r="I1108" s="31" t="str">
        <f>IF(GLOBAL[[#This Row],[/MASUK]]="","",SUMIF(Table6[NB BM_C_QTY+F],GLOBAL[POINTER],Table6[C]))</f>
        <v/>
      </c>
      <c r="J1108" s="102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>SUM(F1108,L1108)</f>
        <v>2</v>
      </c>
      <c r="N1108" s="31"/>
      <c r="O1108" s="31"/>
      <c r="P1108" s="32">
        <f ca="1">SUM(INDIRECT(GLOBAL_VAR[TABLENAME]&amp;"[@a"&amp;$1:$1-1&amp;"]"),INDIRECT(GLOBAL_VAR[TABLENAME]&amp;"[@c"&amp;$1:$1-1&amp;"]"))</f>
        <v>2</v>
      </c>
      <c r="Q1108" s="33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2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2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2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29">
      <c r="A1109" s="31">
        <f ca="1">IF(GLOBAL[[#This Row],[TT]]&lt;1,"",ROW()-2)</f>
        <v>1107</v>
      </c>
      <c r="B1109" s="33" t="s">
        <v>755</v>
      </c>
      <c r="C1109" s="31">
        <v>42</v>
      </c>
      <c r="D1109" s="31" t="s">
        <v>670</v>
      </c>
      <c r="E1109" s="31">
        <f ca="1">IF(GLOBAL[[#This Row],[b12]]="",GLOBAL[[#This Row],[a6]],GLOBAL[[#This Row],[b12]])</f>
        <v>42</v>
      </c>
      <c r="F1109" s="32">
        <f>GLOBAL[[#This Row],[AWAL]]</f>
        <v>42</v>
      </c>
      <c r="G1109" s="31"/>
      <c r="H1109" s="31"/>
      <c r="I1109" s="31" t="str">
        <f>IF(GLOBAL[[#This Row],[/MASUK]]="","",SUMIF(Table6[NB BM_C_QTY+F],GLOBAL[POINTER],Table6[C]))</f>
        <v/>
      </c>
      <c r="J1109" s="102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>SUM(F1109,L1109)</f>
        <v>42</v>
      </c>
      <c r="N1109" s="31"/>
      <c r="O1109" s="31"/>
      <c r="P1109" s="32">
        <f ca="1">SUM(INDIRECT(GLOBAL_VAR[TABLENAME]&amp;"[@a"&amp;$1:$1-1&amp;"]"),INDIRECT(GLOBAL_VAR[TABLENAME]&amp;"[@c"&amp;$1:$1-1&amp;"]"))</f>
        <v>42</v>
      </c>
      <c r="Q1109" s="33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42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42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42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29">
      <c r="A1110" s="31">
        <f ca="1">IF(GLOBAL[[#This Row],[TT]]&lt;1,"",ROW()-2)</f>
        <v>1108</v>
      </c>
      <c r="B1110" s="33" t="s">
        <v>756</v>
      </c>
      <c r="C1110" s="31">
        <v>3</v>
      </c>
      <c r="D1110" s="31" t="s">
        <v>757</v>
      </c>
      <c r="E1110" s="31">
        <f ca="1">IF(GLOBAL[[#This Row],[b12]]="",GLOBAL[[#This Row],[a6]],GLOBAL[[#This Row],[b12]])</f>
        <v>3</v>
      </c>
      <c r="F1110" s="32">
        <f>GLOBAL[[#This Row],[AWAL]]</f>
        <v>3</v>
      </c>
      <c r="G1110" s="31"/>
      <c r="H1110" s="31"/>
      <c r="I1110" s="31" t="str">
        <f>IF(GLOBAL[[#This Row],[/MASUK]]="","",SUMIF(Table6[NB BM_C_QTY+F],GLOBAL[POINTER],Table6[C]))</f>
        <v/>
      </c>
      <c r="J1110" s="102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>SUM(F1110,L1110)</f>
        <v>3</v>
      </c>
      <c r="N1110" s="31"/>
      <c r="O1110" s="31"/>
      <c r="P1110" s="32">
        <f ca="1">SUM(INDIRECT(GLOBAL_VAR[TABLENAME]&amp;"[@a"&amp;$1:$1-1&amp;"]"),INDIRECT(GLOBAL_VAR[TABLENAME]&amp;"[@c"&amp;$1:$1-1&amp;"]"))</f>
        <v>3</v>
      </c>
      <c r="Q1110" s="33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3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3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3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29">
      <c r="A1111" s="31">
        <f ca="1">IF(GLOBAL[[#This Row],[TT]]&lt;1,"",ROW()-2)</f>
        <v>1109</v>
      </c>
      <c r="B1111" s="33" t="s">
        <v>758</v>
      </c>
      <c r="C1111" s="31">
        <v>1</v>
      </c>
      <c r="D1111" s="31" t="s">
        <v>229</v>
      </c>
      <c r="E1111" s="31">
        <f ca="1">IF(GLOBAL[[#This Row],[b12]]="",GLOBAL[[#This Row],[a6]],GLOBAL[[#This Row],[b12]])</f>
        <v>1</v>
      </c>
      <c r="F1111" s="32">
        <f>GLOBAL[[#This Row],[AWAL]]</f>
        <v>1</v>
      </c>
      <c r="G1111" s="31"/>
      <c r="H1111" s="31"/>
      <c r="I1111" s="31" t="str">
        <f>IF(GLOBAL[[#This Row],[/MASUK]]="","",SUMIF(Table6[NB BM_C_QTY+F],GLOBAL[POINTER],Table6[C]))</f>
        <v/>
      </c>
      <c r="J1111" s="102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>SUM(F1111,L1111)</f>
        <v>1</v>
      </c>
      <c r="N1111" s="31"/>
      <c r="O1111" s="31"/>
      <c r="P1111" s="32">
        <f ca="1">SUM(INDIRECT(GLOBAL_VAR[TABLENAME]&amp;"[@a"&amp;$1:$1-1&amp;"]"),INDIRECT(GLOBAL_VAR[TABLENAME]&amp;"[@c"&amp;$1:$1-1&amp;"]"))</f>
        <v>1</v>
      </c>
      <c r="Q1111" s="33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1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1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1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29">
      <c r="A1112" s="31">
        <f ca="1">IF(GLOBAL[[#This Row],[TT]]&lt;1,"",ROW()-2)</f>
        <v>1110</v>
      </c>
      <c r="B1112" s="33" t="s">
        <v>759</v>
      </c>
      <c r="C1112" s="31">
        <v>1</v>
      </c>
      <c r="D1112" s="31" t="s">
        <v>56</v>
      </c>
      <c r="E1112" s="31">
        <f ca="1">IF(GLOBAL[[#This Row],[b12]]="",GLOBAL[[#This Row],[a6]],GLOBAL[[#This Row],[b12]])</f>
        <v>1</v>
      </c>
      <c r="F1112" s="32">
        <f>GLOBAL[[#This Row],[AWAL]]</f>
        <v>1</v>
      </c>
      <c r="G1112" s="31"/>
      <c r="H1112" s="31"/>
      <c r="I1112" s="31" t="str">
        <f>IF(GLOBAL[[#This Row],[/MASUK]]="","",SUMIF(Table6[NB BM_C_QTY+F],GLOBAL[POINTER],Table6[C]))</f>
        <v/>
      </c>
      <c r="J1112" s="102">
        <f>IF(GLOBAL[[#This Row],[//KELUAR]]="",0,-1*SUMIF(Table5[CONCAT],GLOBAL[POINTER],Table5[3]))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>SUM(F1112,L1112)</f>
        <v>1</v>
      </c>
      <c r="N1112" s="31"/>
      <c r="O1112" s="31"/>
      <c r="P1112" s="32">
        <f ca="1">SUM(INDIRECT(GLOBAL_VAR[TABLENAME]&amp;"[@a"&amp;$1:$1-1&amp;"]"),INDIRECT(GLOBAL_VAR[TABLENAME]&amp;"[@c"&amp;$1:$1-1&amp;"]"))</f>
        <v>1</v>
      </c>
      <c r="Q1112" s="33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1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1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1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1112" s="31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29">
      <c r="A1113" s="31">
        <f ca="1">IF(GLOBAL[[#This Row],[TT]]&lt;1,"",ROW()-2)</f>
        <v>1111</v>
      </c>
      <c r="B1113" s="33" t="s">
        <v>760</v>
      </c>
      <c r="C1113" s="31">
        <v>2</v>
      </c>
      <c r="D1113" s="31" t="s">
        <v>141</v>
      </c>
      <c r="E1113" s="31">
        <f ca="1">IF(GLOBAL[[#This Row],[b12]]="",GLOBAL[[#This Row],[a6]],GLOBAL[[#This Row],[b12]])</f>
        <v>2</v>
      </c>
      <c r="F1113" s="32">
        <f>GLOBAL[[#This Row],[AWAL]]</f>
        <v>2</v>
      </c>
      <c r="G1113" s="31"/>
      <c r="H1113" s="31"/>
      <c r="I1113" s="31" t="str">
        <f>IF(GLOBAL[[#This Row],[/MASUK]]="","",SUMIF(Table6[NB BM_C_QTY+F],GLOBAL[POINTER],Table6[C]))</f>
        <v/>
      </c>
      <c r="J1113" s="102">
        <f>IF(GLOBAL[[#This Row],[//KELUAR]]="",0,-1*SUMIF(Table5[CONCAT],GLOBAL[POINTER],Table5[3]))</f>
        <v>0</v>
      </c>
      <c r="K1113" s="31" t="str">
        <f>IF(GLOBAL[[#This Row],[b1]]="","",GLOBAL[[#This Row],[b1]]-GLOBAL[[#This Row],[a1]]-GLOBAL[[#This Row],[bkeluar1]])</f>
        <v/>
      </c>
      <c r="L1113" s="31">
        <f>SUM(GLOBAL[[#This Row],[bmasuk1]:[c1]])</f>
        <v>0</v>
      </c>
      <c r="M1113" s="32">
        <f>SUM(F1113,L1113)</f>
        <v>2</v>
      </c>
      <c r="N1113" s="31"/>
      <c r="O1113" s="31"/>
      <c r="P1113" s="32">
        <f ca="1">SUM(INDIRECT(GLOBAL_VAR[TABLENAME]&amp;"[@a"&amp;$1:$1-1&amp;"]"),INDIRECT(GLOBAL_VAR[TABLENAME]&amp;"[@c"&amp;$1:$1-1&amp;"]"))</f>
        <v>2</v>
      </c>
      <c r="Q1113" s="33"/>
      <c r="R1113" s="33" t="str">
        <f>IF(GLOBAL[[#This Row],[b3]]="","",GLOBAL[[#This Row],[b3]]-GLOBAL[[#This Row],[a3]])</f>
        <v/>
      </c>
      <c r="S1113" s="32">
        <f ca="1">SUM(INDIRECT(GLOBAL_VAR[TABLENAME]&amp;"[@a"&amp;$1:$1-1&amp;"]"),INDIRECT(GLOBAL_VAR[TABLENAME]&amp;"[@c"&amp;$1:$1-1&amp;"]"))</f>
        <v>2</v>
      </c>
      <c r="T1113" s="33"/>
      <c r="U1113" s="33" t="str">
        <f>IF(GLOBAL[[#This Row],[b4]]="","",GLOBAL[[#This Row],[b4]]-GLOBAL[[#This Row],[a4]])</f>
        <v/>
      </c>
      <c r="V1113" s="32">
        <f ca="1">SUM(INDIRECT(GLOBAL_VAR[TABLENAME]&amp;"[@a"&amp;$1:$1-1&amp;"]"),INDIRECT(GLOBAL_VAR[TABLENAME]&amp;"[@c"&amp;$1:$1-1&amp;"]"))</f>
        <v>2</v>
      </c>
      <c r="W1113" s="31"/>
      <c r="X1113" s="31" t="str">
        <f>IF(GLOBAL[[#This Row],[b5]]="","",GLOBAL[[#This Row],[b5]]-GLOBAL[[#This Row],[a5]])</f>
        <v/>
      </c>
      <c r="Y1113" s="32">
        <f ca="1">SUM(INDIRECT(GLOBAL_VAR[TABLENAME]&amp;"[@a"&amp;$1:$1-1&amp;"]"),INDIRECT(GLOBAL_VAR[TABLENAME]&amp;"[@c"&amp;$1:$1-1&amp;"]"))</f>
        <v>2</v>
      </c>
      <c r="AA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1113" s="31" t="str">
        <f>_xlfn.IFNA(MATCH(GLOBAL[[#This Row],[POINTER]],Table6[NB BM_C_QTY+F],0),"")</f>
        <v/>
      </c>
      <c r="AC1113" t="str">
        <f>_xlfn.IFNA(MATCH(GLOBAL[[#This Row],[POINTER]],Table5[CONCAT],0),"")</f>
        <v/>
      </c>
    </row>
    <row r="1114" spans="1:29">
      <c r="A1114" s="31">
        <f ca="1">IF(GLOBAL[[#This Row],[TT]]&lt;1,"",ROW()-2)</f>
        <v>1112</v>
      </c>
      <c r="B1114" s="33" t="s">
        <v>761</v>
      </c>
      <c r="C1114" s="31">
        <v>2</v>
      </c>
      <c r="D1114" s="31">
        <v>320</v>
      </c>
      <c r="E1114" s="31">
        <f ca="1">IF(GLOBAL[[#This Row],[b12]]="",GLOBAL[[#This Row],[a6]],GLOBAL[[#This Row],[b12]])</f>
        <v>2</v>
      </c>
      <c r="F1114" s="32">
        <f>GLOBAL[[#This Row],[AWAL]]</f>
        <v>2</v>
      </c>
      <c r="G1114" s="31"/>
      <c r="H1114" s="31"/>
      <c r="I1114" s="31" t="str">
        <f>IF(GLOBAL[[#This Row],[/MASUK]]="","",SUMIF(Table6[NB BM_C_QTY+F],GLOBAL[POINTER],Table6[C]))</f>
        <v/>
      </c>
      <c r="J1114" s="102">
        <f>IF(GLOBAL[[#This Row],[//KELUAR]]="",0,-1*SUMIF(Table5[CONCAT],GLOBAL[POINTER],Table5[3]))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>SUM(F1114,L1114)</f>
        <v>2</v>
      </c>
      <c r="N1114" s="31"/>
      <c r="O1114" s="31"/>
      <c r="P1114" s="32">
        <f ca="1">SUM(INDIRECT(GLOBAL_VAR[TABLENAME]&amp;"[@a"&amp;$1:$1-1&amp;"]"),INDIRECT(GLOBAL_VAR[TABLENAME]&amp;"[@c"&amp;$1:$1-1&amp;"]"))</f>
        <v>2</v>
      </c>
      <c r="Q1114" s="33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2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2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2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29">
      <c r="A1115" s="31">
        <f ca="1">IF(GLOBAL[[#This Row],[TT]]&lt;1,"",ROW()-2)</f>
        <v>1113</v>
      </c>
      <c r="B1115" s="33" t="s">
        <v>762</v>
      </c>
      <c r="C1115" s="31">
        <v>5</v>
      </c>
      <c r="D1115" s="31">
        <v>240</v>
      </c>
      <c r="E1115" s="31">
        <f ca="1">IF(GLOBAL[[#This Row],[b12]]="",GLOBAL[[#This Row],[a6]],GLOBAL[[#This Row],[b12]])</f>
        <v>5</v>
      </c>
      <c r="F1115" s="32">
        <f>GLOBAL[[#This Row],[AWAL]]</f>
        <v>5</v>
      </c>
      <c r="G1115" s="31"/>
      <c r="H1115" s="31"/>
      <c r="I1115" s="31" t="str">
        <f>IF(GLOBAL[[#This Row],[/MASUK]]="","",SUMIF(Table6[NB BM_C_QTY+F],GLOBAL[POINTER],Table6[C]))</f>
        <v/>
      </c>
      <c r="J1115" s="102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>SUM(F1115,L1115)</f>
        <v>5</v>
      </c>
      <c r="N1115" s="31"/>
      <c r="O1115" s="31"/>
      <c r="P1115" s="32">
        <f ca="1">SUM(INDIRECT(GLOBAL_VAR[TABLENAME]&amp;"[@a"&amp;$1:$1-1&amp;"]"),INDIRECT(GLOBAL_VAR[TABLENAME]&amp;"[@c"&amp;$1:$1-1&amp;"]"))</f>
        <v>5</v>
      </c>
      <c r="Q1115" s="33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5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5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5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29">
      <c r="A1116" s="31">
        <f ca="1">IF(GLOBAL[[#This Row],[TT]]&lt;1,"",ROW()-2)</f>
        <v>1114</v>
      </c>
      <c r="B1116" s="33" t="s">
        <v>763</v>
      </c>
      <c r="C1116" s="31">
        <v>5</v>
      </c>
      <c r="D1116" s="31">
        <v>520</v>
      </c>
      <c r="E1116" s="31">
        <f ca="1">IF(GLOBAL[[#This Row],[b12]]="",GLOBAL[[#This Row],[a6]],GLOBAL[[#This Row],[b12]])</f>
        <v>5</v>
      </c>
      <c r="F1116" s="32">
        <f>GLOBAL[[#This Row],[AWAL]]</f>
        <v>5</v>
      </c>
      <c r="G1116" s="31"/>
      <c r="H1116" s="31"/>
      <c r="I1116" s="31" t="str">
        <f>IF(GLOBAL[[#This Row],[/MASUK]]="","",SUMIF(Table6[NB BM_C_QTY+F],GLOBAL[POINTER],Table6[C]))</f>
        <v/>
      </c>
      <c r="J1116" s="102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>SUM(F1116,L1116)</f>
        <v>5</v>
      </c>
      <c r="N1116" s="31"/>
      <c r="O1116" s="31"/>
      <c r="P1116" s="32">
        <f ca="1">SUM(INDIRECT(GLOBAL_VAR[TABLENAME]&amp;"[@a"&amp;$1:$1-1&amp;"]"),INDIRECT(GLOBAL_VAR[TABLENAME]&amp;"[@c"&amp;$1:$1-1&amp;"]"))</f>
        <v>5</v>
      </c>
      <c r="Q1116" s="33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5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5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5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29">
      <c r="A1117" s="31">
        <f ca="1">IF(GLOBAL[[#This Row],[TT]]&lt;1,"",ROW()-2)</f>
        <v>1115</v>
      </c>
      <c r="B1117" s="33" t="s">
        <v>764</v>
      </c>
      <c r="C1117" s="31">
        <v>2</v>
      </c>
      <c r="D1117" s="31">
        <v>520</v>
      </c>
      <c r="E1117" s="31">
        <f ca="1">IF(GLOBAL[[#This Row],[b12]]="",GLOBAL[[#This Row],[a6]],GLOBAL[[#This Row],[b12]])</f>
        <v>2</v>
      </c>
      <c r="F1117" s="32">
        <f>GLOBAL[[#This Row],[AWAL]]</f>
        <v>2</v>
      </c>
      <c r="G1117" s="31"/>
      <c r="H1117" s="31"/>
      <c r="I1117" s="31" t="str">
        <f>IF(GLOBAL[[#This Row],[/MASUK]]="","",SUMIF(Table6[NB BM_C_QTY+F],GLOBAL[POINTER],Table6[C]))</f>
        <v/>
      </c>
      <c r="J1117" s="102">
        <f>IF(GLOBAL[[#This Row],[//KELUAR]]="",0,-1*SUMIF(Table5[CONCAT],GLOBAL[POINTER],Table5[3]))</f>
        <v>0</v>
      </c>
      <c r="K1117" s="31" t="str">
        <f>IF(GLOBAL[[#This Row],[b1]]="","",GLOBAL[[#This Row],[b1]]-GLOBAL[[#This Row],[a1]]-GLOBAL[[#This Row],[bkeluar1]])</f>
        <v/>
      </c>
      <c r="L1117" s="31">
        <f>SUM(GLOBAL[[#This Row],[bmasuk1]:[c1]])</f>
        <v>0</v>
      </c>
      <c r="M1117" s="32">
        <f>SUM(F1117,L1117)</f>
        <v>2</v>
      </c>
      <c r="N1117" s="31"/>
      <c r="O1117" s="31"/>
      <c r="P1117" s="32">
        <f ca="1">SUM(INDIRECT(GLOBAL_VAR[TABLENAME]&amp;"[@a"&amp;$1:$1-1&amp;"]"),INDIRECT(GLOBAL_VAR[TABLENAME]&amp;"[@c"&amp;$1:$1-1&amp;"]"))</f>
        <v>2</v>
      </c>
      <c r="Q1117" s="33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2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2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2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29">
      <c r="A1118" s="31">
        <f ca="1">IF(GLOBAL[[#This Row],[TT]]&lt;1,"",ROW()-2)</f>
        <v>1116</v>
      </c>
      <c r="B1118" s="33" t="s">
        <v>765</v>
      </c>
      <c r="C1118" s="31">
        <v>11</v>
      </c>
      <c r="D1118" s="31" t="s">
        <v>23</v>
      </c>
      <c r="E1118" s="31">
        <f ca="1">IF(GLOBAL[[#This Row],[b12]]="",GLOBAL[[#This Row],[a6]],GLOBAL[[#This Row],[b12]])</f>
        <v>11</v>
      </c>
      <c r="F1118" s="32">
        <f>GLOBAL[[#This Row],[AWAL]]</f>
        <v>11</v>
      </c>
      <c r="G1118" s="31"/>
      <c r="H1118" s="31"/>
      <c r="I1118" s="31" t="str">
        <f>IF(GLOBAL[[#This Row],[/MASUK]]="","",SUMIF(Table6[NB BM_C_QTY+F],GLOBAL[POINTER],Table6[C]))</f>
        <v/>
      </c>
      <c r="J1118" s="102">
        <f>IF(GLOBAL[[#This Row],[//KELUAR]]="",0,-1*SUMIF(Table5[CONCAT],GLOBAL[POINTER],Table5[3]))</f>
        <v>0</v>
      </c>
      <c r="K1118" s="31" t="str">
        <f>IF(GLOBAL[[#This Row],[b1]]="","",GLOBAL[[#This Row],[b1]]-GLOBAL[[#This Row],[a1]]-GLOBAL[[#This Row],[bkeluar1]])</f>
        <v/>
      </c>
      <c r="L1118" s="31">
        <f>SUM(GLOBAL[[#This Row],[bmasuk1]:[c1]])</f>
        <v>0</v>
      </c>
      <c r="M1118" s="32">
        <f>SUM(F1118,L1118)</f>
        <v>11</v>
      </c>
      <c r="N1118" s="31"/>
      <c r="O1118" s="31"/>
      <c r="P1118" s="32">
        <f ca="1">SUM(INDIRECT(GLOBAL_VAR[TABLENAME]&amp;"[@a"&amp;$1:$1-1&amp;"]"),INDIRECT(GLOBAL_VAR[TABLENAME]&amp;"[@c"&amp;$1:$1-1&amp;"]"))</f>
        <v>11</v>
      </c>
      <c r="Q1118" s="33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11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11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11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1118" s="31" t="str">
        <f>_xlfn.IFNA(MATCH(GLOBAL[[#This Row],[POINTER]],Table6[NB BM_C_QTY+F],0),"")</f>
        <v/>
      </c>
      <c r="AC1118" t="str">
        <f>_xlfn.IFNA(MATCH(GLOBAL[[#This Row],[POINTER]],Table5[CONCAT],0),"")</f>
        <v/>
      </c>
    </row>
    <row r="1119" spans="1:29">
      <c r="A1119" s="31">
        <f ca="1">IF(GLOBAL[[#This Row],[TT]]&lt;1,"",ROW()-2)</f>
        <v>1117</v>
      </c>
      <c r="B1119" s="33" t="s">
        <v>766</v>
      </c>
      <c r="C1119" s="31">
        <v>1</v>
      </c>
      <c r="D1119" s="31" t="s">
        <v>699</v>
      </c>
      <c r="E1119" s="31">
        <f ca="1">IF(GLOBAL[[#This Row],[b12]]="",GLOBAL[[#This Row],[a6]],GLOBAL[[#This Row],[b12]])</f>
        <v>1</v>
      </c>
      <c r="F1119" s="32">
        <f>GLOBAL[[#This Row],[AWAL]]</f>
        <v>1</v>
      </c>
      <c r="G1119" s="31"/>
      <c r="H1119" s="31"/>
      <c r="I1119" s="31" t="str">
        <f>IF(GLOBAL[[#This Row],[/MASUK]]="","",SUMIF(Table6[NB BM_C_QTY+F],GLOBAL[POINTER],Table6[C]))</f>
        <v/>
      </c>
      <c r="J1119" s="102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>SUM(F1119,L1119)</f>
        <v>1</v>
      </c>
      <c r="N1119" s="31"/>
      <c r="O1119" s="31"/>
      <c r="P1119" s="32">
        <f ca="1">SUM(INDIRECT(GLOBAL_VAR[TABLENAME]&amp;"[@a"&amp;$1:$1-1&amp;"]"),INDIRECT(GLOBAL_VAR[TABLENAME]&amp;"[@c"&amp;$1:$1-1&amp;"]"))</f>
        <v>1</v>
      </c>
      <c r="Q1119" s="33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1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1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1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29">
      <c r="A1120" s="31">
        <f ca="1">IF(GLOBAL[[#This Row],[TT]]&lt;1,"",ROW()-2)</f>
        <v>1118</v>
      </c>
      <c r="B1120" s="33" t="s">
        <v>767</v>
      </c>
      <c r="C1120" s="31">
        <v>1</v>
      </c>
      <c r="D1120" s="31" t="s">
        <v>768</v>
      </c>
      <c r="E1120" s="31">
        <f ca="1">IF(GLOBAL[[#This Row],[b12]]="",GLOBAL[[#This Row],[a6]],GLOBAL[[#This Row],[b12]])</f>
        <v>1</v>
      </c>
      <c r="F1120" s="32">
        <f>GLOBAL[[#This Row],[AWAL]]</f>
        <v>1</v>
      </c>
      <c r="G1120" s="31"/>
      <c r="H1120" s="31"/>
      <c r="I1120" s="31" t="str">
        <f>IF(GLOBAL[[#This Row],[/MASUK]]="","",SUMIF(Table6[NB BM_C_QTY+F],GLOBAL[POINTER],Table6[C]))</f>
        <v/>
      </c>
      <c r="J1120" s="102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>SUM(F1120,L1120)</f>
        <v>1</v>
      </c>
      <c r="N1120" s="31"/>
      <c r="O1120" s="31"/>
      <c r="P1120" s="32">
        <f ca="1">SUM(INDIRECT(GLOBAL_VAR[TABLENAME]&amp;"[@a"&amp;$1:$1-1&amp;"]"),INDIRECT(GLOBAL_VAR[TABLENAME]&amp;"[@c"&amp;$1:$1-1&amp;"]"))</f>
        <v>1</v>
      </c>
      <c r="Q1120" s="33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1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1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1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31">
      <c r="A1121" s="31" t="str">
        <f ca="1">IF(GLOBAL[[#This Row],[TT]]&lt;1,"",ROW()-2)</f>
        <v/>
      </c>
      <c r="B1121" s="33" t="s">
        <v>769</v>
      </c>
      <c r="C1121" s="31">
        <v>0</v>
      </c>
      <c r="D1121" s="31" t="s">
        <v>2442</v>
      </c>
      <c r="E1121" s="31">
        <f ca="1">IF(GLOBAL[[#This Row],[b12]]="",GLOBAL[[#This Row],[a6]],GLOBAL[[#This Row],[b12]])</f>
        <v>0</v>
      </c>
      <c r="F1121" s="32">
        <f>GLOBAL[[#This Row],[AWAL]]</f>
        <v>0</v>
      </c>
      <c r="G1121" s="31"/>
      <c r="H1121" s="31"/>
      <c r="I1121" s="31" t="str">
        <f>IF(GLOBAL[[#This Row],[/MASUK]]="","",SUMIF(Table6[NB BM_C_QTY+F],GLOBAL[POINTER],Table6[C]))</f>
        <v/>
      </c>
      <c r="J1121" s="102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>SUM(F1121,L1121)</f>
        <v>0</v>
      </c>
      <c r="N1121" s="31"/>
      <c r="O1121" s="31"/>
      <c r="P1121" s="32">
        <f ca="1">SUM(INDIRECT(GLOBAL_VAR[TABLENAME]&amp;"[@a"&amp;$1:$1-1&amp;"]"),INDIRECT(GLOBAL_VAR[TABLENAME]&amp;"[@c"&amp;$1:$1-1&amp;"]"))</f>
        <v>0</v>
      </c>
      <c r="Q1121" s="33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0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0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0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31">
      <c r="A1122" s="31">
        <f ca="1">IF(GLOBAL[[#This Row],[TT]]&lt;1,"",ROW()-2)</f>
        <v>1120</v>
      </c>
      <c r="B1122" s="33" t="s">
        <v>770</v>
      </c>
      <c r="C1122" s="31">
        <v>7</v>
      </c>
      <c r="D1122" s="31" t="s">
        <v>158</v>
      </c>
      <c r="E1122" s="31">
        <f ca="1">IF(GLOBAL[[#This Row],[b12]]="",GLOBAL[[#This Row],[a6]],GLOBAL[[#This Row],[b12]])</f>
        <v>7</v>
      </c>
      <c r="F1122" s="32">
        <f>GLOBAL[[#This Row],[AWAL]]</f>
        <v>7</v>
      </c>
      <c r="G1122" s="31"/>
      <c r="H1122" s="31"/>
      <c r="I1122" s="31" t="str">
        <f>IF(GLOBAL[[#This Row],[/MASUK]]="","",SUMIF(Table6[NB BM_C_QTY+F],GLOBAL[POINTER],Table6[C]))</f>
        <v/>
      </c>
      <c r="J1122" s="102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>SUM(F1122,L1122)</f>
        <v>7</v>
      </c>
      <c r="N1122" s="31"/>
      <c r="O1122" s="31"/>
      <c r="P1122" s="32">
        <f ca="1">SUM(INDIRECT(GLOBAL_VAR[TABLENAME]&amp;"[@a"&amp;$1:$1-1&amp;"]"),INDIRECT(GLOBAL_VAR[TABLENAME]&amp;"[@c"&amp;$1:$1-1&amp;"]"))</f>
        <v>7</v>
      </c>
      <c r="Q1122" s="33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7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7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7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</row>
    <row r="1123" spans="1:31">
      <c r="A1123" s="31">
        <f ca="1">IF(GLOBAL[[#This Row],[TT]]&lt;1,"",ROW()-2)</f>
        <v>1121</v>
      </c>
      <c r="B1123" s="33" t="s">
        <v>771</v>
      </c>
      <c r="C1123" s="31">
        <v>10</v>
      </c>
      <c r="D1123" s="31" t="s">
        <v>149</v>
      </c>
      <c r="E1123" s="31">
        <f ca="1">IF(GLOBAL[[#This Row],[b12]]="",GLOBAL[[#This Row],[a6]],GLOBAL[[#This Row],[b12]])</f>
        <v>10</v>
      </c>
      <c r="F1123" s="32">
        <f>GLOBAL[[#This Row],[AWAL]]</f>
        <v>10</v>
      </c>
      <c r="G1123" s="31"/>
      <c r="H1123" s="31"/>
      <c r="I1123" s="31" t="str">
        <f>IF(GLOBAL[[#This Row],[/MASUK]]="","",SUMIF(Table6[NB BM_C_QTY+F],GLOBAL[POINTER],Table6[C]))</f>
        <v/>
      </c>
      <c r="J1123" s="102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>SUM(F1123,L1123)</f>
        <v>10</v>
      </c>
      <c r="N1123" s="31"/>
      <c r="O1123" s="31"/>
      <c r="P1123" s="32">
        <f ca="1">SUM(INDIRECT(GLOBAL_VAR[TABLENAME]&amp;"[@a"&amp;$1:$1-1&amp;"]"),INDIRECT(GLOBAL_VAR[TABLENAME]&amp;"[@c"&amp;$1:$1-1&amp;"]"))</f>
        <v>10</v>
      </c>
      <c r="Q1123" s="33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10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10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10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  <c r="AE1123" s="29"/>
    </row>
    <row r="1124" spans="1:31">
      <c r="A1124" s="31">
        <f ca="1">IF(GLOBAL[[#This Row],[TT]]&lt;1,"",ROW()-2)</f>
        <v>1122</v>
      </c>
      <c r="B1124" s="33" t="s">
        <v>772</v>
      </c>
      <c r="C1124" s="31">
        <v>1</v>
      </c>
      <c r="D1124" s="31" t="s">
        <v>773</v>
      </c>
      <c r="E1124" s="31">
        <f ca="1">IF(GLOBAL[[#This Row],[b12]]="",GLOBAL[[#This Row],[a6]],GLOBAL[[#This Row],[b12]])</f>
        <v>1</v>
      </c>
      <c r="F1124" s="32">
        <f>GLOBAL[[#This Row],[AWAL]]</f>
        <v>1</v>
      </c>
      <c r="G1124" s="31"/>
      <c r="H1124" s="31"/>
      <c r="I1124" s="31" t="str">
        <f>IF(GLOBAL[[#This Row],[/MASUK]]="","",SUMIF(Table6[NB BM_C_QTY+F],GLOBAL[POINTER],Table6[C]))</f>
        <v/>
      </c>
      <c r="J1124" s="102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>SUM(F1124,L1124)</f>
        <v>1</v>
      </c>
      <c r="N1124" s="31"/>
      <c r="O1124" s="31"/>
      <c r="P1124" s="32">
        <f ca="1">SUM(INDIRECT(GLOBAL_VAR[TABLENAME]&amp;"[@a"&amp;$1:$1-1&amp;"]"),INDIRECT(GLOBAL_VAR[TABLENAME]&amp;"[@c"&amp;$1:$1-1&amp;"]"))</f>
        <v>1</v>
      </c>
      <c r="Q1124" s="33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1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1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1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31">
      <c r="A1125" s="31">
        <f ca="1">IF(GLOBAL[[#This Row],[TT]]&lt;1,"",ROW()-2)</f>
        <v>1123</v>
      </c>
      <c r="B1125" s="33" t="s">
        <v>774</v>
      </c>
      <c r="C1125" s="31">
        <v>12</v>
      </c>
      <c r="D1125" s="31" t="s">
        <v>34</v>
      </c>
      <c r="E1125" s="31">
        <f ca="1">IF(GLOBAL[[#This Row],[b12]]="",GLOBAL[[#This Row],[a6]],GLOBAL[[#This Row],[b12]])</f>
        <v>12</v>
      </c>
      <c r="F1125" s="32">
        <f>GLOBAL[[#This Row],[AWAL]]</f>
        <v>12</v>
      </c>
      <c r="G1125" s="31"/>
      <c r="H1125" s="31"/>
      <c r="I1125" s="31" t="str">
        <f>IF(GLOBAL[[#This Row],[/MASUK]]="","",SUMIF(Table6[NB BM_C_QTY+F],GLOBAL[POINTER],Table6[C]))</f>
        <v/>
      </c>
      <c r="J1125" s="102">
        <f>IF(GLOBAL[[#This Row],[//KELUAR]]="",0,-1*SUMIF(Table5[CONCAT],GLOBAL[POINTER],Table5[3]))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>SUM(F1125,L1125)</f>
        <v>12</v>
      </c>
      <c r="N1125" s="31"/>
      <c r="O1125" s="31"/>
      <c r="P1125" s="32">
        <f ca="1">SUM(INDIRECT(GLOBAL_VAR[TABLENAME]&amp;"[@a"&amp;$1:$1-1&amp;"]"),INDIRECT(GLOBAL_VAR[TABLENAME]&amp;"[@c"&amp;$1:$1-1&amp;"]"))</f>
        <v>12</v>
      </c>
      <c r="Q1125" s="33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12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12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12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31">
      <c r="A1126" s="31">
        <f ca="1">IF(GLOBAL[[#This Row],[TT]]&lt;1,"",ROW()-2)</f>
        <v>1124</v>
      </c>
      <c r="B1126" s="33" t="s">
        <v>775</v>
      </c>
      <c r="C1126" s="31">
        <v>3</v>
      </c>
      <c r="D1126" s="31" t="s">
        <v>149</v>
      </c>
      <c r="E1126" s="31">
        <f ca="1">IF(GLOBAL[[#This Row],[b12]]="",GLOBAL[[#This Row],[a6]],GLOBAL[[#This Row],[b12]])</f>
        <v>3</v>
      </c>
      <c r="F1126" s="32">
        <f>GLOBAL[[#This Row],[AWAL]]</f>
        <v>3</v>
      </c>
      <c r="G1126" s="31"/>
      <c r="H1126" s="31"/>
      <c r="I1126" s="31" t="str">
        <f>IF(GLOBAL[[#This Row],[/MASUK]]="","",SUMIF(Table6[NB BM_C_QTY+F],GLOBAL[POINTER],Table6[C]))</f>
        <v/>
      </c>
      <c r="J1126" s="102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>SUM(F1126,L1126)</f>
        <v>3</v>
      </c>
      <c r="N1126" s="31"/>
      <c r="O1126" s="31"/>
      <c r="P1126" s="32">
        <f ca="1">SUM(INDIRECT(GLOBAL_VAR[TABLENAME]&amp;"[@a"&amp;$1:$1-1&amp;"]"),INDIRECT(GLOBAL_VAR[TABLENAME]&amp;"[@c"&amp;$1:$1-1&amp;"]"))</f>
        <v>3</v>
      </c>
      <c r="Q1126" s="33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3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3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3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31">
      <c r="A1127" s="31">
        <f ca="1">IF(GLOBAL[[#This Row],[TT]]&lt;1,"",ROW()-2)</f>
        <v>1125</v>
      </c>
      <c r="B1127" s="33" t="s">
        <v>776</v>
      </c>
      <c r="C1127" s="31">
        <v>7</v>
      </c>
      <c r="D1127" s="31" t="s">
        <v>777</v>
      </c>
      <c r="E1127" s="31">
        <f ca="1">IF(GLOBAL[[#This Row],[b12]]="",GLOBAL[[#This Row],[a6]],GLOBAL[[#This Row],[b12]])</f>
        <v>7</v>
      </c>
      <c r="F1127" s="32">
        <f>GLOBAL[[#This Row],[AWAL]]</f>
        <v>7</v>
      </c>
      <c r="G1127" s="31"/>
      <c r="H1127" s="31"/>
      <c r="I1127" s="31" t="str">
        <f>IF(GLOBAL[[#This Row],[/MASUK]]="","",SUMIF(Table6[NB BM_C_QTY+F],GLOBAL[POINTER],Table6[C]))</f>
        <v/>
      </c>
      <c r="J1127" s="102">
        <f>IF(GLOBAL[[#This Row],[//KELUAR]]="",0,-1*SUMIF(Table5[CONCAT],GLOBAL[POINTER],Table5[3]))</f>
        <v>0</v>
      </c>
      <c r="K1127" s="31" t="str">
        <f>IF(GLOBAL[[#This Row],[b1]]="","",GLOBAL[[#This Row],[b1]]-GLOBAL[[#This Row],[a1]]-GLOBAL[[#This Row],[bkeluar1]])</f>
        <v/>
      </c>
      <c r="L1127" s="31">
        <f>SUM(GLOBAL[[#This Row],[bmasuk1]:[c1]])</f>
        <v>0</v>
      </c>
      <c r="M1127" s="32">
        <f>SUM(F1127,L1127)</f>
        <v>7</v>
      </c>
      <c r="N1127" s="31"/>
      <c r="O1127" s="31"/>
      <c r="P1127" s="32">
        <f ca="1">SUM(INDIRECT(GLOBAL_VAR[TABLENAME]&amp;"[@a"&amp;$1:$1-1&amp;"]"),INDIRECT(GLOBAL_VAR[TABLENAME]&amp;"[@c"&amp;$1:$1-1&amp;"]"))</f>
        <v>7</v>
      </c>
      <c r="Q1127" s="33"/>
      <c r="R1127" s="33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7</v>
      </c>
      <c r="T1127" s="33"/>
      <c r="U1127" s="33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7</v>
      </c>
      <c r="W1127" s="31"/>
      <c r="X1127" s="31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7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1127" s="31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31">
      <c r="A1128" s="31" t="str">
        <f ca="1">IF(GLOBAL[[#This Row],[TT]]&lt;1,"",ROW()-2)</f>
        <v/>
      </c>
      <c r="B1128" s="33" t="s">
        <v>778</v>
      </c>
      <c r="C1128" s="31">
        <v>0</v>
      </c>
      <c r="D1128" s="31">
        <v>400</v>
      </c>
      <c r="E1128" s="31">
        <f ca="1">IF(GLOBAL[[#This Row],[b12]]="",GLOBAL[[#This Row],[a6]],GLOBAL[[#This Row],[b12]])</f>
        <v>0</v>
      </c>
      <c r="F1128" s="32">
        <f>GLOBAL[[#This Row],[AWAL]]</f>
        <v>0</v>
      </c>
      <c r="G1128" s="31"/>
      <c r="H1128" s="31"/>
      <c r="I1128" s="31" t="str">
        <f>IF(GLOBAL[[#This Row],[/MASUK]]="","",SUMIF(Table6[NB BM_C_QTY+F],GLOBAL[POINTER],Table6[C]))</f>
        <v/>
      </c>
      <c r="J1128" s="102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>SUM(F1128,L1128)</f>
        <v>0</v>
      </c>
      <c r="N1128" s="31"/>
      <c r="O1128" s="31"/>
      <c r="P1128" s="32">
        <f ca="1">SUM(INDIRECT(GLOBAL_VAR[TABLENAME]&amp;"[@a"&amp;$1:$1-1&amp;"]"),INDIRECT(GLOBAL_VAR[TABLENAME]&amp;"[@c"&amp;$1:$1-1&amp;"]"))</f>
        <v>0</v>
      </c>
      <c r="Q1128" s="33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0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0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0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31">
      <c r="A1129" s="31">
        <f ca="1">IF(GLOBAL[[#This Row],[TT]]&lt;1,"",ROW()-2)</f>
        <v>1127</v>
      </c>
      <c r="B1129" s="33" t="s">
        <v>779</v>
      </c>
      <c r="C1129" s="31">
        <v>4</v>
      </c>
      <c r="D1129" s="31" t="s">
        <v>26</v>
      </c>
      <c r="E1129" s="31">
        <f ca="1">IF(GLOBAL[[#This Row],[b12]]="",GLOBAL[[#This Row],[a6]],GLOBAL[[#This Row],[b12]])</f>
        <v>4</v>
      </c>
      <c r="F1129" s="32">
        <f>GLOBAL[[#This Row],[AWAL]]</f>
        <v>4</v>
      </c>
      <c r="G1129" s="31"/>
      <c r="H1129" s="31"/>
      <c r="I1129" s="31" t="str">
        <f>IF(GLOBAL[[#This Row],[/MASUK]]="","",SUMIF(Table6[NB BM_C_QTY+F],GLOBAL[POINTER],Table6[C]))</f>
        <v/>
      </c>
      <c r="J1129" s="102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>SUM(F1129,L1129)</f>
        <v>4</v>
      </c>
      <c r="N1129" s="31"/>
      <c r="O1129" s="31"/>
      <c r="P1129" s="32">
        <f ca="1">SUM(INDIRECT(GLOBAL_VAR[TABLENAME]&amp;"[@a"&amp;$1:$1-1&amp;"]"),INDIRECT(GLOBAL_VAR[TABLENAME]&amp;"[@c"&amp;$1:$1-1&amp;"]"))</f>
        <v>4</v>
      </c>
      <c r="Q1129" s="33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4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4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4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31">
      <c r="A1130" s="31">
        <f ca="1">IF(GLOBAL[[#This Row],[TT]]&lt;1,"",ROW()-2)</f>
        <v>1128</v>
      </c>
      <c r="B1130" s="33" t="s">
        <v>780</v>
      </c>
      <c r="C1130" s="31">
        <v>4</v>
      </c>
      <c r="D1130" s="31" t="s">
        <v>71</v>
      </c>
      <c r="E1130" s="31">
        <f ca="1">IF(GLOBAL[[#This Row],[b12]]="",GLOBAL[[#This Row],[a6]],GLOBAL[[#This Row],[b12]])</f>
        <v>4</v>
      </c>
      <c r="F1130" s="32">
        <f>GLOBAL[[#This Row],[AWAL]]</f>
        <v>4</v>
      </c>
      <c r="G1130" s="31"/>
      <c r="H1130" s="31"/>
      <c r="I1130" s="31" t="str">
        <f>IF(GLOBAL[[#This Row],[/MASUK]]="","",SUMIF(Table6[NB BM_C_QTY+F],GLOBAL[POINTER],Table6[C]))</f>
        <v/>
      </c>
      <c r="J1130" s="102">
        <f>IF(GLOBAL[[#This Row],[//KELUAR]]="",0,-1*SUMIF(Table5[CONCAT],GLOBAL[POINTER],Table5[3]))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>SUM(F1130,L1130)</f>
        <v>4</v>
      </c>
      <c r="N1130" s="31"/>
      <c r="O1130" s="31"/>
      <c r="P1130" s="32">
        <f ca="1">SUM(INDIRECT(GLOBAL_VAR[TABLENAME]&amp;"[@a"&amp;$1:$1-1&amp;"]"),INDIRECT(GLOBAL_VAR[TABLENAME]&amp;"[@c"&amp;$1:$1-1&amp;"]"))</f>
        <v>4</v>
      </c>
      <c r="Q1130" s="33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4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4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4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</row>
    <row r="1131" spans="1:31">
      <c r="A1131" s="31" t="str">
        <f ca="1">IF(GLOBAL[[#This Row],[TT]]&lt;1,"",ROW()-2)</f>
        <v/>
      </c>
      <c r="B1131" s="33" t="s">
        <v>781</v>
      </c>
      <c r="C1131" s="31">
        <v>0</v>
      </c>
      <c r="D1131" s="31" t="s">
        <v>782</v>
      </c>
      <c r="E1131" s="31">
        <f ca="1">IF(GLOBAL[[#This Row],[b12]]="",GLOBAL[[#This Row],[a6]],GLOBAL[[#This Row],[b12]])</f>
        <v>0</v>
      </c>
      <c r="F1131" s="32">
        <f>GLOBAL[[#This Row],[AWAL]]</f>
        <v>0</v>
      </c>
      <c r="G1131" s="31"/>
      <c r="H1131" s="31"/>
      <c r="I1131" s="31" t="str">
        <f>IF(GLOBAL[[#This Row],[/MASUK]]="","",SUMIF(Table6[NB BM_C_QTY+F],GLOBAL[POINTER],Table6[C]))</f>
        <v/>
      </c>
      <c r="J1131" s="102">
        <f>IF(GLOBAL[[#This Row],[//KELUAR]]="",0,-1*SUMIF(Table5[CONCAT],GLOBAL[POINTER],Table5[3]))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>SUM(F1131,L1131)</f>
        <v>0</v>
      </c>
      <c r="N1131" s="31"/>
      <c r="O1131" s="31"/>
      <c r="P1131" s="32">
        <f ca="1">SUM(INDIRECT(GLOBAL_VAR[TABLENAME]&amp;"[@a"&amp;$1:$1-1&amp;"]"),INDIRECT(GLOBAL_VAR[TABLENAME]&amp;"[@c"&amp;$1:$1-1&amp;"]"))</f>
        <v>0</v>
      </c>
      <c r="Q1131" s="33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0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0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0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</row>
    <row r="1132" spans="1:31">
      <c r="A1132" s="31">
        <f ca="1">IF(GLOBAL[[#This Row],[TT]]&lt;1,"",ROW()-2)</f>
        <v>1130</v>
      </c>
      <c r="B1132" s="33" t="s">
        <v>783</v>
      </c>
      <c r="C1132" s="31">
        <v>2</v>
      </c>
      <c r="D1132" s="31">
        <v>175</v>
      </c>
      <c r="E1132" s="31">
        <f ca="1">IF(GLOBAL[[#This Row],[b12]]="",GLOBAL[[#This Row],[a6]],GLOBAL[[#This Row],[b12]])</f>
        <v>2</v>
      </c>
      <c r="F1132" s="32">
        <f>GLOBAL[[#This Row],[AWAL]]</f>
        <v>2</v>
      </c>
      <c r="G1132" s="31"/>
      <c r="H1132" s="31"/>
      <c r="I1132" s="31" t="str">
        <f>IF(GLOBAL[[#This Row],[/MASUK]]="","",SUMIF(Table6[NB BM_C_QTY+F],GLOBAL[POINTER],Table6[C]))</f>
        <v/>
      </c>
      <c r="J1132" s="102">
        <f>IF(GLOBAL[[#This Row],[//KELUAR]]="",0,-1*SUMIF(Table5[CONCAT],GLOBAL[POINTER],Table5[3]))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>SUM(F1132,L1132)</f>
        <v>2</v>
      </c>
      <c r="N1132" s="31"/>
      <c r="O1132" s="31"/>
      <c r="P1132" s="32">
        <f ca="1">SUM(INDIRECT(GLOBAL_VAR[TABLENAME]&amp;"[@a"&amp;$1:$1-1&amp;"]"),INDIRECT(GLOBAL_VAR[TABLENAME]&amp;"[@c"&amp;$1:$1-1&amp;"]"))</f>
        <v>2</v>
      </c>
      <c r="Q1132" s="33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2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2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2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31">
      <c r="A1133" s="31">
        <f ca="1">IF(GLOBAL[[#This Row],[TT]]&lt;1,"",ROW()-2)</f>
        <v>1131</v>
      </c>
      <c r="B1133" s="33" t="s">
        <v>1980</v>
      </c>
      <c r="C1133" s="31">
        <v>30</v>
      </c>
      <c r="D1133" s="31" t="s">
        <v>2160</v>
      </c>
      <c r="E1133" s="31">
        <f ca="1">IF(GLOBAL[[#This Row],[b12]]="",GLOBAL[[#This Row],[a6]],GLOBAL[[#This Row],[b12]])</f>
        <v>29</v>
      </c>
      <c r="F1133" s="32">
        <f>GLOBAL[[#This Row],[AWAL]]</f>
        <v>30</v>
      </c>
      <c r="G1133" s="31"/>
      <c r="H1133" s="31"/>
      <c r="I1133" s="31" t="str">
        <f>IF(GLOBAL[[#This Row],[/MASUK]]="","",SUMIF(Table6[NB BM_C_QTY+F],GLOBAL[POINTER],Table6[C]))</f>
        <v/>
      </c>
      <c r="J1133" s="102">
        <f>IF(GLOBAL[[#This Row],[//KELUAR]]="",0,-1*SUMIF(Table5[CONCAT],GLOBAL[POINTER],Table5[3]))</f>
        <v>-1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-1</v>
      </c>
      <c r="M1133" s="32">
        <f>SUM(F1133,L1133)</f>
        <v>29</v>
      </c>
      <c r="N1133" s="31"/>
      <c r="O1133" s="31"/>
      <c r="P1133" s="32">
        <f ca="1">SUM(INDIRECT(GLOBAL_VAR[TABLENAME]&amp;"[@a"&amp;$1:$1-1&amp;"]"),INDIRECT(GLOBAL_VAR[TABLENAME]&amp;"[@c"&amp;$1:$1-1&amp;"]"))</f>
        <v>29</v>
      </c>
      <c r="Q1133" s="33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29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29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29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1133" s="31" t="str">
        <f>_xlfn.IFNA(MATCH(GLOBAL[[#This Row],[POINTER]],Table6[NB BM_C_QTY+F],0),"")</f>
        <v/>
      </c>
      <c r="AC1133">
        <f>_xlfn.IFNA(MATCH(GLOBAL[[#This Row],[POINTER]],Table5[CONCAT],0),"")</f>
        <v>175</v>
      </c>
    </row>
    <row r="1134" spans="1:31">
      <c r="A1134" s="31">
        <f ca="1">IF(GLOBAL[[#This Row],[TT]]&lt;1,"",ROW()-2)</f>
        <v>1132</v>
      </c>
      <c r="B1134" s="33" t="s">
        <v>784</v>
      </c>
      <c r="C1134" s="31">
        <v>26</v>
      </c>
      <c r="D1134" s="31" t="s">
        <v>26</v>
      </c>
      <c r="E1134" s="31">
        <f ca="1">IF(GLOBAL[[#This Row],[b12]]="",GLOBAL[[#This Row],[a6]],GLOBAL[[#This Row],[b12]])</f>
        <v>26</v>
      </c>
      <c r="F1134" s="32">
        <f>GLOBAL[[#This Row],[AWAL]]</f>
        <v>26</v>
      </c>
      <c r="G1134" s="31"/>
      <c r="H1134" s="31"/>
      <c r="I1134" s="31" t="str">
        <f>IF(GLOBAL[[#This Row],[/MASUK]]="","",SUMIF(Table6[NB BM_C_QTY+F],GLOBAL[POINTER],Table6[C]))</f>
        <v/>
      </c>
      <c r="J1134" s="102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>SUM(F1134,L1134)</f>
        <v>26</v>
      </c>
      <c r="N1134" s="31"/>
      <c r="O1134" s="31"/>
      <c r="P1134" s="32">
        <f ca="1">SUM(INDIRECT(GLOBAL_VAR[TABLENAME]&amp;"[@a"&amp;$1:$1-1&amp;"]"),INDIRECT(GLOBAL_VAR[TABLENAME]&amp;"[@c"&amp;$1:$1-1&amp;"]"))</f>
        <v>26</v>
      </c>
      <c r="Q1134" s="33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26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26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26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</row>
    <row r="1135" spans="1:31">
      <c r="A1135" s="31" t="str">
        <f ca="1">IF(GLOBAL[[#This Row],[TT]]&lt;1,"",ROW()-2)</f>
        <v/>
      </c>
      <c r="B1135" s="33" t="s">
        <v>3771</v>
      </c>
      <c r="C1135" s="31">
        <v>0</v>
      </c>
      <c r="D1135" s="31" t="s">
        <v>2103</v>
      </c>
      <c r="E1135" s="31">
        <f ca="1">IF(GLOBAL[[#This Row],[b12]]="",GLOBAL[[#This Row],[a6]],GLOBAL[[#This Row],[b12]])</f>
        <v>0</v>
      </c>
      <c r="F1135" s="32">
        <f>GLOBAL[[#This Row],[AWAL]]</f>
        <v>0</v>
      </c>
      <c r="G1135" s="31"/>
      <c r="H1135" s="31"/>
      <c r="I1135" s="31" t="str">
        <f>IF(GLOBAL[[#This Row],[/MASUK]]="","",SUMIF(Table6[NB BM_C_QTY+F],GLOBAL[POINTER],Table6[C]))</f>
        <v/>
      </c>
      <c r="J1135" s="102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>SUM(F1135,L1135)</f>
        <v>0</v>
      </c>
      <c r="N1135" s="31"/>
      <c r="O1135" s="31"/>
      <c r="P1135" s="32">
        <f ca="1">SUM(INDIRECT(GLOBAL_VAR[TABLENAME]&amp;"[@a"&amp;$1:$1-1&amp;"]"),INDIRECT(GLOBAL_VAR[TABLENAME]&amp;"[@c"&amp;$1:$1-1&amp;"]"))</f>
        <v>0</v>
      </c>
      <c r="Q1135" s="33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0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0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0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31">
      <c r="A1136" s="31" t="str">
        <f ca="1">IF(GLOBAL[[#This Row],[TT]]&lt;1,"",ROW()-2)</f>
        <v/>
      </c>
      <c r="B1136" s="33" t="s">
        <v>2434</v>
      </c>
      <c r="C1136" s="31">
        <v>0</v>
      </c>
      <c r="D1136" s="31" t="s">
        <v>2103</v>
      </c>
      <c r="E1136" s="31">
        <f ca="1">IF(GLOBAL[[#This Row],[b12]]="",GLOBAL[[#This Row],[a6]],GLOBAL[[#This Row],[b12]])</f>
        <v>0</v>
      </c>
      <c r="F1136" s="32">
        <f>GLOBAL[[#This Row],[AWAL]]</f>
        <v>0</v>
      </c>
      <c r="G1136" s="31"/>
      <c r="H1136" s="31"/>
      <c r="I1136" s="31" t="str">
        <f>IF(GLOBAL[[#This Row],[/MASUK]]="","",SUMIF(Table6[NB BM_C_QTY+F],GLOBAL[POINTER],Table6[C]))</f>
        <v/>
      </c>
      <c r="J1136" s="102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>SUM(F1136,L1136)</f>
        <v>0</v>
      </c>
      <c r="N1136" s="31"/>
      <c r="O1136" s="31"/>
      <c r="P1136" s="32">
        <f ca="1">SUM(INDIRECT(GLOBAL_VAR[TABLENAME]&amp;"[@a"&amp;$1:$1-1&amp;"]"),INDIRECT(GLOBAL_VAR[TABLENAME]&amp;"[@c"&amp;$1:$1-1&amp;"]"))</f>
        <v>0</v>
      </c>
      <c r="Q1136" s="33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0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0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0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</row>
    <row r="1137" spans="1:29">
      <c r="A1137" s="31">
        <f ca="1">IF(GLOBAL[[#This Row],[TT]]&lt;1,"",ROW()-2)</f>
        <v>1135</v>
      </c>
      <c r="B1137" s="33" t="s">
        <v>785</v>
      </c>
      <c r="C1137" s="31">
        <v>5</v>
      </c>
      <c r="D1137" s="31" t="s">
        <v>786</v>
      </c>
      <c r="E1137" s="31">
        <f ca="1">IF(GLOBAL[[#This Row],[b12]]="",GLOBAL[[#This Row],[a6]],GLOBAL[[#This Row],[b12]])</f>
        <v>5</v>
      </c>
      <c r="F1137" s="32">
        <f>GLOBAL[[#This Row],[AWAL]]</f>
        <v>5</v>
      </c>
      <c r="G1137" s="31"/>
      <c r="H1137" s="31"/>
      <c r="I1137" s="31" t="str">
        <f>IF(GLOBAL[[#This Row],[/MASUK]]="","",SUMIF(Table6[NB BM_C_QTY+F],GLOBAL[POINTER],Table6[C]))</f>
        <v/>
      </c>
      <c r="J1137" s="102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>SUM(F1137,L1137)</f>
        <v>5</v>
      </c>
      <c r="N1137" s="31"/>
      <c r="O1137" s="31"/>
      <c r="P1137" s="32">
        <f ca="1">SUM(INDIRECT(GLOBAL_VAR[TABLENAME]&amp;"[@a"&amp;$1:$1-1&amp;"]"),INDIRECT(GLOBAL_VAR[TABLENAME]&amp;"[@c"&amp;$1:$1-1&amp;"]"))</f>
        <v>5</v>
      </c>
      <c r="Q1137" s="33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5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5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5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</row>
    <row r="1138" spans="1:29">
      <c r="A1138" s="31">
        <f ca="1">IF(GLOBAL[[#This Row],[TT]]&lt;1,"",ROW()-2)</f>
        <v>1136</v>
      </c>
      <c r="B1138" s="33" t="s">
        <v>787</v>
      </c>
      <c r="C1138" s="31">
        <v>16</v>
      </c>
      <c r="D1138" s="31">
        <v>100</v>
      </c>
      <c r="E1138" s="31">
        <f ca="1">IF(GLOBAL[[#This Row],[b12]]="",GLOBAL[[#This Row],[a6]],GLOBAL[[#This Row],[b12]])</f>
        <v>16</v>
      </c>
      <c r="F1138" s="32">
        <f>GLOBAL[[#This Row],[AWAL]]</f>
        <v>16</v>
      </c>
      <c r="G1138" s="31"/>
      <c r="H1138" s="31"/>
      <c r="I1138" s="31" t="str">
        <f>IF(GLOBAL[[#This Row],[/MASUK]]="","",SUMIF(Table6[NB BM_C_QTY+F],GLOBAL[POINTER],Table6[C]))</f>
        <v/>
      </c>
      <c r="J1138" s="102">
        <f>IF(GLOBAL[[#This Row],[//KELUAR]]="",0,-1*SUMIF(Table5[CONCAT],GLOBAL[POINTER],Table5[3]))</f>
        <v>0</v>
      </c>
      <c r="K1138" s="31" t="str">
        <f>IF(GLOBAL[[#This Row],[b1]]="","",GLOBAL[[#This Row],[b1]]-GLOBAL[[#This Row],[a1]]-GLOBAL[[#This Row],[bkeluar1]])</f>
        <v/>
      </c>
      <c r="L1138" s="31">
        <f>SUM(GLOBAL[[#This Row],[bmasuk1]:[c1]])</f>
        <v>0</v>
      </c>
      <c r="M1138" s="32">
        <f>SUM(F1138,L1138)</f>
        <v>16</v>
      </c>
      <c r="N1138" s="31"/>
      <c r="O1138" s="31"/>
      <c r="P1138" s="32">
        <f ca="1">SUM(INDIRECT(GLOBAL_VAR[TABLENAME]&amp;"[@a"&amp;$1:$1-1&amp;"]"),INDIRECT(GLOBAL_VAR[TABLENAME]&amp;"[@c"&amp;$1:$1-1&amp;"]"))</f>
        <v>16</v>
      </c>
      <c r="Q1138" s="33"/>
      <c r="R1138" s="33" t="str">
        <f>IF(GLOBAL[[#This Row],[b3]]="","",GLOBAL[[#This Row],[b3]]-GLOBAL[[#This Row],[a3]])</f>
        <v/>
      </c>
      <c r="S1138" s="32">
        <f ca="1">SUM(INDIRECT(GLOBAL_VAR[TABLENAME]&amp;"[@a"&amp;$1:$1-1&amp;"]"),INDIRECT(GLOBAL_VAR[TABLENAME]&amp;"[@c"&amp;$1:$1-1&amp;"]"))</f>
        <v>16</v>
      </c>
      <c r="T1138" s="33"/>
      <c r="U1138" s="33" t="str">
        <f>IF(GLOBAL[[#This Row],[b4]]="","",GLOBAL[[#This Row],[b4]]-GLOBAL[[#This Row],[a4]])</f>
        <v/>
      </c>
      <c r="V1138" s="32">
        <f ca="1">SUM(INDIRECT(GLOBAL_VAR[TABLENAME]&amp;"[@a"&amp;$1:$1-1&amp;"]"),INDIRECT(GLOBAL_VAR[TABLENAME]&amp;"[@c"&amp;$1:$1-1&amp;"]"))</f>
        <v>16</v>
      </c>
      <c r="W1138" s="31"/>
      <c r="X1138" s="31" t="str">
        <f>IF(GLOBAL[[#This Row],[b5]]="","",GLOBAL[[#This Row],[b5]]-GLOBAL[[#This Row],[a5]])</f>
        <v/>
      </c>
      <c r="Y1138" s="32">
        <f ca="1">SUM(INDIRECT(GLOBAL_VAR[TABLENAME]&amp;"[@a"&amp;$1:$1-1&amp;"]"),INDIRECT(GLOBAL_VAR[TABLENAME]&amp;"[@c"&amp;$1:$1-1&amp;"]"))</f>
        <v>16</v>
      </c>
      <c r="AA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1138" s="31" t="str">
        <f>_xlfn.IFNA(MATCH(GLOBAL[[#This Row],[POINTER]],Table6[NB BM_C_QTY+F],0),"")</f>
        <v/>
      </c>
      <c r="AC1138" t="str">
        <f>_xlfn.IFNA(MATCH(GLOBAL[[#This Row],[POINTER]],Table5[CONCAT],0),"")</f>
        <v/>
      </c>
    </row>
    <row r="1139" spans="1:29">
      <c r="A1139" s="31">
        <f ca="1">IF(GLOBAL[[#This Row],[TT]]&lt;1,"",ROW()-2)</f>
        <v>1137</v>
      </c>
      <c r="B1139" s="33" t="s">
        <v>788</v>
      </c>
      <c r="C1139" s="31">
        <v>12</v>
      </c>
      <c r="D1139" s="31" t="s">
        <v>71</v>
      </c>
      <c r="E1139" s="31">
        <f ca="1">IF(GLOBAL[[#This Row],[b12]]="",GLOBAL[[#This Row],[a6]],GLOBAL[[#This Row],[b12]])</f>
        <v>12</v>
      </c>
      <c r="F1139" s="32">
        <f>GLOBAL[[#This Row],[AWAL]]</f>
        <v>12</v>
      </c>
      <c r="G1139" s="31"/>
      <c r="H1139" s="31"/>
      <c r="I1139" s="31" t="str">
        <f>IF(GLOBAL[[#This Row],[/MASUK]]="","",SUMIF(Table6[NB BM_C_QTY+F],GLOBAL[POINTER],Table6[C]))</f>
        <v/>
      </c>
      <c r="J1139" s="102">
        <f>IF(GLOBAL[[#This Row],[//KELUAR]]="",0,-1*SUMIF(Table5[CONCAT],GLOBAL[POINTER],Table5[3]))</f>
        <v>0</v>
      </c>
      <c r="K1139" s="31" t="str">
        <f>IF(GLOBAL[[#This Row],[b1]]="","",GLOBAL[[#This Row],[b1]]-GLOBAL[[#This Row],[a1]]-GLOBAL[[#This Row],[bkeluar1]])</f>
        <v/>
      </c>
      <c r="L1139" s="31">
        <f>SUM(GLOBAL[[#This Row],[bmasuk1]:[c1]])</f>
        <v>0</v>
      </c>
      <c r="M1139" s="32">
        <f>SUM(F1139,L1139)</f>
        <v>12</v>
      </c>
      <c r="N1139" s="31"/>
      <c r="O1139" s="31"/>
      <c r="P1139" s="32">
        <f ca="1">SUM(INDIRECT(GLOBAL_VAR[TABLENAME]&amp;"[@a"&amp;$1:$1-1&amp;"]"),INDIRECT(GLOBAL_VAR[TABLENAME]&amp;"[@c"&amp;$1:$1-1&amp;"]"))</f>
        <v>12</v>
      </c>
      <c r="Q1139" s="33"/>
      <c r="R1139" s="33" t="str">
        <f>IF(GLOBAL[[#This Row],[b3]]="","",GLOBAL[[#This Row],[b3]]-GLOBAL[[#This Row],[a3]])</f>
        <v/>
      </c>
      <c r="S1139" s="32">
        <f ca="1">SUM(INDIRECT(GLOBAL_VAR[TABLENAME]&amp;"[@a"&amp;$1:$1-1&amp;"]"),INDIRECT(GLOBAL_VAR[TABLENAME]&amp;"[@c"&amp;$1:$1-1&amp;"]"))</f>
        <v>12</v>
      </c>
      <c r="T1139" s="33"/>
      <c r="U1139" s="33" t="str">
        <f>IF(GLOBAL[[#This Row],[b4]]="","",GLOBAL[[#This Row],[b4]]-GLOBAL[[#This Row],[a4]])</f>
        <v/>
      </c>
      <c r="V1139" s="32">
        <f ca="1">SUM(INDIRECT(GLOBAL_VAR[TABLENAME]&amp;"[@a"&amp;$1:$1-1&amp;"]"),INDIRECT(GLOBAL_VAR[TABLENAME]&amp;"[@c"&amp;$1:$1-1&amp;"]"))</f>
        <v>12</v>
      </c>
      <c r="W1139" s="31"/>
      <c r="X1139" s="31" t="str">
        <f>IF(GLOBAL[[#This Row],[b5]]="","",GLOBAL[[#This Row],[b5]]-GLOBAL[[#This Row],[a5]])</f>
        <v/>
      </c>
      <c r="Y1139" s="32">
        <f ca="1">SUM(INDIRECT(GLOBAL_VAR[TABLENAME]&amp;"[@a"&amp;$1:$1-1&amp;"]"),INDIRECT(GLOBAL_VAR[TABLENAME]&amp;"[@c"&amp;$1:$1-1&amp;"]"))</f>
        <v>12</v>
      </c>
      <c r="AA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1139" s="31" t="str">
        <f>_xlfn.IFNA(MATCH(GLOBAL[[#This Row],[POINTER]],Table6[NB BM_C_QTY+F],0),"")</f>
        <v/>
      </c>
      <c r="AC1139" t="str">
        <f>_xlfn.IFNA(MATCH(GLOBAL[[#This Row],[POINTER]],Table5[CONCAT],0),"")</f>
        <v/>
      </c>
    </row>
    <row r="1140" spans="1:29">
      <c r="A1140" s="31" t="str">
        <f ca="1">IF(GLOBAL[[#This Row],[TT]]&lt;1,"",ROW()-2)</f>
        <v/>
      </c>
      <c r="B1140" s="33" t="s">
        <v>789</v>
      </c>
      <c r="C1140" s="31">
        <v>0</v>
      </c>
      <c r="D1140" s="31" t="s">
        <v>25</v>
      </c>
      <c r="E1140" s="31">
        <f ca="1">IF(GLOBAL[[#This Row],[b12]]="",GLOBAL[[#This Row],[a6]],GLOBAL[[#This Row],[b12]])</f>
        <v>0</v>
      </c>
      <c r="F1140" s="32">
        <f>GLOBAL[[#This Row],[AWAL]]</f>
        <v>0</v>
      </c>
      <c r="G1140" s="31"/>
      <c r="H1140" s="31"/>
      <c r="I1140" s="31" t="str">
        <f>IF(GLOBAL[[#This Row],[/MASUK]]="","",SUMIF(Table6[NB BM_C_QTY+F],GLOBAL[POINTER],Table6[C]))</f>
        <v/>
      </c>
      <c r="J1140" s="102">
        <f>IF(GLOBAL[[#This Row],[//KELUAR]]="",0,-1*SUMIF(Table5[CONCAT],GLOBAL[POINTER],Table5[3]))</f>
        <v>0</v>
      </c>
      <c r="K1140" s="31" t="str">
        <f>IF(GLOBAL[[#This Row],[b1]]="","",GLOBAL[[#This Row],[b1]]-GLOBAL[[#This Row],[a1]]-GLOBAL[[#This Row],[bkeluar1]])</f>
        <v/>
      </c>
      <c r="L1140" s="31">
        <f>SUM(GLOBAL[[#This Row],[bmasuk1]:[c1]])</f>
        <v>0</v>
      </c>
      <c r="M1140" s="32">
        <f>SUM(F1140,L1140)</f>
        <v>0</v>
      </c>
      <c r="N1140" s="31"/>
      <c r="O1140" s="31"/>
      <c r="P1140" s="32">
        <f ca="1">SUM(INDIRECT(GLOBAL_VAR[TABLENAME]&amp;"[@a"&amp;$1:$1-1&amp;"]"),INDIRECT(GLOBAL_VAR[TABLENAME]&amp;"[@c"&amp;$1:$1-1&amp;"]"))</f>
        <v>0</v>
      </c>
      <c r="Q1140" s="33"/>
      <c r="R1140" s="33" t="str">
        <f>IF(GLOBAL[[#This Row],[b3]]="","",GLOBAL[[#This Row],[b3]]-GLOBAL[[#This Row],[a3]])</f>
        <v/>
      </c>
      <c r="S1140" s="32">
        <f ca="1">SUM(INDIRECT(GLOBAL_VAR[TABLENAME]&amp;"[@a"&amp;$1:$1-1&amp;"]"),INDIRECT(GLOBAL_VAR[TABLENAME]&amp;"[@c"&amp;$1:$1-1&amp;"]"))</f>
        <v>0</v>
      </c>
      <c r="T1140" s="33"/>
      <c r="U1140" s="33" t="str">
        <f>IF(GLOBAL[[#This Row],[b4]]="","",GLOBAL[[#This Row],[b4]]-GLOBAL[[#This Row],[a4]])</f>
        <v/>
      </c>
      <c r="V1140" s="32">
        <f ca="1">SUM(INDIRECT(GLOBAL_VAR[TABLENAME]&amp;"[@a"&amp;$1:$1-1&amp;"]"),INDIRECT(GLOBAL_VAR[TABLENAME]&amp;"[@c"&amp;$1:$1-1&amp;"]"))</f>
        <v>0</v>
      </c>
      <c r="W1140" s="31"/>
      <c r="X1140" s="31" t="str">
        <f>IF(GLOBAL[[#This Row],[b5]]="","",GLOBAL[[#This Row],[b5]]-GLOBAL[[#This Row],[a5]])</f>
        <v/>
      </c>
      <c r="Y1140" s="32">
        <f ca="1">SUM(INDIRECT(GLOBAL_VAR[TABLENAME]&amp;"[@a"&amp;$1:$1-1&amp;"]"),INDIRECT(GLOBAL_VAR[TABLENAME]&amp;"[@c"&amp;$1:$1-1&amp;"]"))</f>
        <v>0</v>
      </c>
      <c r="AA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1140" s="31" t="str">
        <f>_xlfn.IFNA(MATCH(GLOBAL[[#This Row],[POINTER]],Table6[NB BM_C_QTY+F],0),"")</f>
        <v/>
      </c>
      <c r="AC1140" t="str">
        <f>_xlfn.IFNA(MATCH(GLOBAL[[#This Row],[POINTER]],Table5[CONCAT],0),"")</f>
        <v/>
      </c>
    </row>
    <row r="1141" spans="1:29">
      <c r="A1141" s="31">
        <f ca="1">IF(GLOBAL[[#This Row],[TT]]&lt;1,"",ROW()-2)</f>
        <v>1139</v>
      </c>
      <c r="B1141" s="33" t="s">
        <v>790</v>
      </c>
      <c r="C1141" s="31">
        <v>13</v>
      </c>
      <c r="D1141" s="31" t="s">
        <v>240</v>
      </c>
      <c r="E1141" s="31">
        <f ca="1">IF(GLOBAL[[#This Row],[b12]]="",GLOBAL[[#This Row],[a6]],GLOBAL[[#This Row],[b12]])</f>
        <v>13</v>
      </c>
      <c r="F1141" s="32">
        <f>GLOBAL[[#This Row],[AWAL]]</f>
        <v>13</v>
      </c>
      <c r="G1141" s="31"/>
      <c r="H1141" s="31"/>
      <c r="I1141" s="31" t="str">
        <f>IF(GLOBAL[[#This Row],[/MASUK]]="","",SUMIF(Table6[NB BM_C_QTY+F],GLOBAL[POINTER],Table6[C]))</f>
        <v/>
      </c>
      <c r="J1141" s="102">
        <f>IF(GLOBAL[[#This Row],[//KELUAR]]="",0,-1*SUMIF(Table5[CONCAT],GLOBAL[POINTER],Table5[3]))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>SUM(F1141,L1141)</f>
        <v>13</v>
      </c>
      <c r="N1141" s="31"/>
      <c r="O1141" s="31"/>
      <c r="P1141" s="32">
        <f ca="1">SUM(INDIRECT(GLOBAL_VAR[TABLENAME]&amp;"[@a"&amp;$1:$1-1&amp;"]"),INDIRECT(GLOBAL_VAR[TABLENAME]&amp;"[@c"&amp;$1:$1-1&amp;"]"))</f>
        <v>13</v>
      </c>
      <c r="Q1141" s="33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13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13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13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1141" s="31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29">
      <c r="A1142" s="31">
        <f ca="1">IF(GLOBAL[[#This Row],[TT]]&lt;1,"",ROW()-2)</f>
        <v>1140</v>
      </c>
      <c r="B1142" s="33" t="s">
        <v>791</v>
      </c>
      <c r="C1142" s="31">
        <v>4</v>
      </c>
      <c r="D1142" s="31">
        <v>72</v>
      </c>
      <c r="E1142" s="31">
        <f ca="1">IF(GLOBAL[[#This Row],[b12]]="",GLOBAL[[#This Row],[a6]],GLOBAL[[#This Row],[b12]])</f>
        <v>4</v>
      </c>
      <c r="F1142" s="32">
        <f>GLOBAL[[#This Row],[AWAL]]</f>
        <v>4</v>
      </c>
      <c r="G1142" s="31"/>
      <c r="H1142" s="31"/>
      <c r="I1142" s="31" t="str">
        <f>IF(GLOBAL[[#This Row],[/MASUK]]="","",SUMIF(Table6[NB BM_C_QTY+F],GLOBAL[POINTER],Table6[C]))</f>
        <v/>
      </c>
      <c r="J1142" s="102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>SUM(F1142,L1142)</f>
        <v>4</v>
      </c>
      <c r="N1142" s="31"/>
      <c r="O1142" s="31"/>
      <c r="P1142" s="32">
        <f ca="1">SUM(INDIRECT(GLOBAL_VAR[TABLENAME]&amp;"[@a"&amp;$1:$1-1&amp;"]"),INDIRECT(GLOBAL_VAR[TABLENAME]&amp;"[@c"&amp;$1:$1-1&amp;"]"))</f>
        <v>4</v>
      </c>
      <c r="Q1142" s="33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4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4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4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29">
      <c r="A1143" s="31" t="str">
        <f ca="1">IF(GLOBAL[[#This Row],[TT]]&lt;1,"",ROW()-2)</f>
        <v/>
      </c>
      <c r="B1143" s="33" t="s">
        <v>792</v>
      </c>
      <c r="C1143" s="31">
        <v>0</v>
      </c>
      <c r="D1143" s="31">
        <v>24</v>
      </c>
      <c r="E1143" s="31">
        <f ca="1">IF(GLOBAL[[#This Row],[b12]]="",GLOBAL[[#This Row],[a6]],GLOBAL[[#This Row],[b12]])</f>
        <v>0</v>
      </c>
      <c r="F1143" s="32">
        <f>GLOBAL[[#This Row],[AWAL]]</f>
        <v>0</v>
      </c>
      <c r="G1143" s="31"/>
      <c r="H1143" s="31"/>
      <c r="I1143" s="31" t="str">
        <f>IF(GLOBAL[[#This Row],[/MASUK]]="","",SUMIF(Table6[NB BM_C_QTY+F],GLOBAL[POINTER],Table6[C]))</f>
        <v/>
      </c>
      <c r="J1143" s="102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>SUM(F1143,L1143)</f>
        <v>0</v>
      </c>
      <c r="N1143" s="31"/>
      <c r="O1143" s="31"/>
      <c r="P1143" s="32">
        <f ca="1">SUM(INDIRECT(GLOBAL_VAR[TABLENAME]&amp;"[@a"&amp;$1:$1-1&amp;"]"),INDIRECT(GLOBAL_VAR[TABLENAME]&amp;"[@c"&amp;$1:$1-1&amp;"]"))</f>
        <v>0</v>
      </c>
      <c r="Q1143" s="33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0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0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0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29">
      <c r="A1144" s="31">
        <f ca="1">IF(GLOBAL[[#This Row],[TT]]&lt;1,"",ROW()-2)</f>
        <v>1142</v>
      </c>
      <c r="B1144" s="33" t="s">
        <v>1981</v>
      </c>
      <c r="C1144" s="31">
        <v>3</v>
      </c>
      <c r="D1144" s="31" t="s">
        <v>2055</v>
      </c>
      <c r="E1144" s="31">
        <f ca="1">IF(GLOBAL[[#This Row],[b12]]="",GLOBAL[[#This Row],[a6]],GLOBAL[[#This Row],[b12]])</f>
        <v>3</v>
      </c>
      <c r="F1144" s="32">
        <f>GLOBAL[[#This Row],[AWAL]]</f>
        <v>3</v>
      </c>
      <c r="G1144" s="31"/>
      <c r="H1144" s="31"/>
      <c r="I1144" s="31" t="str">
        <f>IF(GLOBAL[[#This Row],[/MASUK]]="","",SUMIF(Table6[NB BM_C_QTY+F],GLOBAL[POINTER],Table6[C]))</f>
        <v/>
      </c>
      <c r="J1144" s="102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>SUM(F1144,L1144)</f>
        <v>3</v>
      </c>
      <c r="N1144" s="31"/>
      <c r="O1144" s="31"/>
      <c r="P1144" s="32">
        <f ca="1">SUM(INDIRECT(GLOBAL_VAR[TABLENAME]&amp;"[@a"&amp;$1:$1-1&amp;"]"),INDIRECT(GLOBAL_VAR[TABLENAME]&amp;"[@c"&amp;$1:$1-1&amp;"]"))</f>
        <v>3</v>
      </c>
      <c r="Q1144" s="33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3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3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3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29">
      <c r="A1145" s="31">
        <f ca="1">IF(GLOBAL[[#This Row],[TT]]&lt;1,"",ROW()-2)</f>
        <v>1143</v>
      </c>
      <c r="B1145" s="33" t="s">
        <v>793</v>
      </c>
      <c r="C1145" s="31">
        <v>2</v>
      </c>
      <c r="D1145" s="31" t="s">
        <v>254</v>
      </c>
      <c r="E1145" s="31">
        <f ca="1">IF(GLOBAL[[#This Row],[b12]]="",GLOBAL[[#This Row],[a6]],GLOBAL[[#This Row],[b12]])</f>
        <v>2</v>
      </c>
      <c r="F1145" s="32">
        <f>GLOBAL[[#This Row],[AWAL]]</f>
        <v>2</v>
      </c>
      <c r="G1145" s="31"/>
      <c r="H1145" s="31"/>
      <c r="I1145" s="31" t="str">
        <f>IF(GLOBAL[[#This Row],[/MASUK]]="","",SUMIF(Table6[NB BM_C_QTY+F],GLOBAL[POINTER],Table6[C]))</f>
        <v/>
      </c>
      <c r="J1145" s="102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>SUM(F1145,L1145)</f>
        <v>2</v>
      </c>
      <c r="N1145" s="31"/>
      <c r="O1145" s="31"/>
      <c r="P1145" s="32">
        <f ca="1">SUM(INDIRECT(GLOBAL_VAR[TABLENAME]&amp;"[@a"&amp;$1:$1-1&amp;"]"),INDIRECT(GLOBAL_VAR[TABLENAME]&amp;"[@c"&amp;$1:$1-1&amp;"]"))</f>
        <v>2</v>
      </c>
      <c r="Q1145" s="33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2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2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2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29">
      <c r="A1146" s="79" t="str">
        <f ca="1">IF(GLOBAL[[#This Row],[TT]]&lt;1,"",ROW()-2)</f>
        <v/>
      </c>
      <c r="B1146" s="33" t="s">
        <v>4450</v>
      </c>
      <c r="C1146" s="31">
        <v>0</v>
      </c>
      <c r="D1146" s="31" t="s">
        <v>2345</v>
      </c>
      <c r="E1146" s="31">
        <f ca="1">IF(GLOBAL[[#This Row],[b12]]="",GLOBAL[[#This Row],[a6]],GLOBAL[[#This Row],[b12]])</f>
        <v>0</v>
      </c>
      <c r="F1146" s="32">
        <f>GLOBAL[[#This Row],[AWAL]]</f>
        <v>0</v>
      </c>
      <c r="G1146" s="31"/>
      <c r="H1146" s="31"/>
      <c r="I1146" s="31" t="str">
        <f>IF(GLOBAL[[#This Row],[/MASUK]]="","",SUMIF(Table6[NB BM_C_QTY+F],GLOBAL[POINTER],Table6[C]))</f>
        <v/>
      </c>
      <c r="J1146" s="102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>SUM(F1146,L1146)</f>
        <v>0</v>
      </c>
      <c r="N1146" s="31"/>
      <c r="O1146" s="31"/>
      <c r="P1146" s="32">
        <f ca="1">SUM(INDIRECT(GLOBAL_VAR[TABLENAME]&amp;"[@a"&amp;$1:$1-1&amp;"]"),INDIRECT(GLOBAL_VAR[TABLENAME]&amp;"[@c"&amp;$1:$1-1&amp;"]"))</f>
        <v>0</v>
      </c>
      <c r="Q1146" s="33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0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0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0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29">
      <c r="A1147" s="79" t="str">
        <f ca="1">IF(GLOBAL[[#This Row],[TT]]&lt;1,"",ROW()-2)</f>
        <v/>
      </c>
      <c r="B1147" s="33" t="s">
        <v>4436</v>
      </c>
      <c r="C1147" s="31">
        <v>0</v>
      </c>
      <c r="D1147" s="31" t="s">
        <v>2345</v>
      </c>
      <c r="E1147" s="31">
        <f ca="1">IF(GLOBAL[[#This Row],[b12]]="",GLOBAL[[#This Row],[a6]],GLOBAL[[#This Row],[b12]])</f>
        <v>0</v>
      </c>
      <c r="F1147" s="32">
        <f>GLOBAL[[#This Row],[AWAL]]</f>
        <v>0</v>
      </c>
      <c r="G1147" s="31"/>
      <c r="H1147" s="31"/>
      <c r="I1147" s="31" t="str">
        <f>IF(GLOBAL[[#This Row],[/MASUK]]="","",SUMIF(Table6[NB BM_C_QTY+F],GLOBAL[POINTER],Table6[C]))</f>
        <v/>
      </c>
      <c r="J1147" s="102">
        <f>IF(GLOBAL[[#This Row],[//KELUAR]]="",0,-1*SUMIF(Table5[CONCAT],GLOBAL[POINTER],Table5[3]))</f>
        <v>0</v>
      </c>
      <c r="K1147" s="31" t="str">
        <f>IF(GLOBAL[[#This Row],[b1]]="","",GLOBAL[[#This Row],[b1]]-GLOBAL[[#This Row],[a1]]-GLOBAL[[#This Row],[bkeluar1]])</f>
        <v/>
      </c>
      <c r="L1147" s="31">
        <f>SUM(GLOBAL[[#This Row],[bmasuk1]:[c1]])</f>
        <v>0</v>
      </c>
      <c r="M1147" s="32">
        <f>SUM(F1147,L1147)</f>
        <v>0</v>
      </c>
      <c r="N1147" s="31"/>
      <c r="O1147" s="31"/>
      <c r="P1147" s="32">
        <f ca="1">SUM(INDIRECT(GLOBAL_VAR[TABLENAME]&amp;"[@a"&amp;$1:$1-1&amp;"]"),INDIRECT(GLOBAL_VAR[TABLENAME]&amp;"[@c"&amp;$1:$1-1&amp;"]"))</f>
        <v>0</v>
      </c>
      <c r="Q1147" s="33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0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0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0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29">
      <c r="A1148" s="31" t="str">
        <f ca="1">IF(GLOBAL[[#This Row],[TT]]&lt;1,"",ROW()-2)</f>
        <v/>
      </c>
      <c r="B1148" s="33" t="s">
        <v>4437</v>
      </c>
      <c r="C1148" s="31">
        <v>0</v>
      </c>
      <c r="D1148" s="31" t="s">
        <v>2345</v>
      </c>
      <c r="E1148" s="31">
        <f ca="1">IF(GLOBAL[[#This Row],[b12]]="",GLOBAL[[#This Row],[a6]],GLOBAL[[#This Row],[b12]])</f>
        <v>0</v>
      </c>
      <c r="F1148" s="32">
        <f>GLOBAL[[#This Row],[AWAL]]</f>
        <v>0</v>
      </c>
      <c r="G1148" s="31"/>
      <c r="H1148" s="31"/>
      <c r="I1148" s="31" t="str">
        <f>IF(GLOBAL[[#This Row],[/MASUK]]="","",SUMIF(Table6[NB BM_C_QTY+F],GLOBAL[POINTER],Table6[C]))</f>
        <v/>
      </c>
      <c r="J1148" s="102">
        <f>IF(GLOBAL[[#This Row],[//KELUAR]]="",0,-1*SUMIF(Table5[CONCAT],GLOBAL[POINTER],Table5[3]))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>SUM(F1148,L1148)</f>
        <v>0</v>
      </c>
      <c r="N1148" s="31"/>
      <c r="O1148" s="31"/>
      <c r="P1148" s="32">
        <f ca="1">SUM(INDIRECT(GLOBAL_VAR[TABLENAME]&amp;"[@a"&amp;$1:$1-1&amp;"]"),INDIRECT(GLOBAL_VAR[TABLENAME]&amp;"[@c"&amp;$1:$1-1&amp;"]"))</f>
        <v>0</v>
      </c>
      <c r="Q1148" s="33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0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0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0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1148" s="31" t="str">
        <f>_xlfn.IFNA(MATCH(GLOBAL[[#This Row],[POINTER]],Table6[NB BM_C_QTY+F],0),"")</f>
        <v/>
      </c>
      <c r="AC1148" t="str">
        <f>_xlfn.IFNA(MATCH(GLOBAL[[#This Row],[POINTER]],Table5[CONCAT],0),"")</f>
        <v/>
      </c>
    </row>
    <row r="1149" spans="1:29">
      <c r="A1149" s="79" t="str">
        <f>IF(GLOBAL[[#This Row],[TT]]&lt;1,"",ROW()-2)</f>
        <v/>
      </c>
      <c r="B1149" s="33" t="s">
        <v>4438</v>
      </c>
      <c r="C1149" s="31">
        <v>0</v>
      </c>
      <c r="D1149" s="31" t="s">
        <v>4221</v>
      </c>
      <c r="E1149" s="31">
        <f>IF(GLOBAL[[#This Row],[b12]]="",GLOBAL[[#This Row],[a6]],GLOBAL[[#This Row],[b12]])</f>
        <v>0</v>
      </c>
      <c r="F1149" s="32">
        <f>GLOBAL[[#This Row],[AWAL]]</f>
        <v>0</v>
      </c>
      <c r="G1149" s="31"/>
      <c r="H1149" s="31">
        <v>0</v>
      </c>
      <c r="I1149" s="31">
        <f>IF(GLOBAL[[#This Row],[/MASUK]]="","",SUMIF(Table6[NB BM_C_QTY+F],GLOBAL[POINTER],Table6[C]))</f>
        <v>1</v>
      </c>
      <c r="J1149" s="102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1</v>
      </c>
      <c r="M1149" s="32">
        <f>SUM(F1149,L1149)</f>
        <v>1</v>
      </c>
      <c r="N1149" s="31"/>
      <c r="O1149" s="31"/>
      <c r="P1149" s="32">
        <f ca="1">SUM(INDIRECT(GLOBAL_VAR[TABLENAME]&amp;"[@a"&amp;$1:$1-1&amp;"]"),INDIRECT(GLOBAL_VAR[TABLENAME]&amp;"[@c"&amp;$1:$1-1&amp;"]"))</f>
        <v>1</v>
      </c>
      <c r="Q1149" s="33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1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1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1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1149" s="31">
        <f>_xlfn.IFNA(MATCH(GLOBAL[[#This Row],[POINTER]],Table6[NB BM_C_QTY+F],0),"")</f>
        <v>39</v>
      </c>
      <c r="AC1149" t="str">
        <f>_xlfn.IFNA(MATCH(GLOBAL[[#This Row],[POINTER]],Table5[CONCAT],0),"")</f>
        <v/>
      </c>
    </row>
    <row r="1150" spans="1:29">
      <c r="A1150" s="79" t="str">
        <f ca="1">IF(GLOBAL[[#This Row],[TT]]&lt;1,"",ROW()-2)</f>
        <v/>
      </c>
      <c r="B1150" s="33" t="s">
        <v>4435</v>
      </c>
      <c r="C1150" s="31">
        <v>0</v>
      </c>
      <c r="D1150" s="31" t="s">
        <v>2345</v>
      </c>
      <c r="E1150" s="31">
        <f ca="1">IF(GLOBAL[[#This Row],[b12]]="",GLOBAL[[#This Row],[a6]],GLOBAL[[#This Row],[b12]])</f>
        <v>0</v>
      </c>
      <c r="F1150" s="32">
        <f>GLOBAL[[#This Row],[AWAL]]</f>
        <v>0</v>
      </c>
      <c r="G1150" s="31"/>
      <c r="H1150" s="31"/>
      <c r="I1150" s="31" t="str">
        <f>IF(GLOBAL[[#This Row],[/MASUK]]="","",SUMIF(Table6[NB BM_C_QTY+F],GLOBAL[POINTER],Table6[C]))</f>
        <v/>
      </c>
      <c r="J1150" s="102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>SUM(F1150,L1150)</f>
        <v>0</v>
      </c>
      <c r="N1150" s="31"/>
      <c r="O1150" s="31"/>
      <c r="P1150" s="32">
        <f ca="1">SUM(INDIRECT(GLOBAL_VAR[TABLENAME]&amp;"[@a"&amp;$1:$1-1&amp;"]"),INDIRECT(GLOBAL_VAR[TABLENAME]&amp;"[@c"&amp;$1:$1-1&amp;"]"))</f>
        <v>0</v>
      </c>
      <c r="Q1150" s="33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0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0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0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</row>
    <row r="1151" spans="1:29">
      <c r="A1151" s="79" t="str">
        <f ca="1">IF(GLOBAL[[#This Row],[TT]]&lt;1,"",ROW()-2)</f>
        <v/>
      </c>
      <c r="B1151" s="33" t="s">
        <v>4439</v>
      </c>
      <c r="C1151" s="31">
        <v>0</v>
      </c>
      <c r="D1151" s="31" t="s">
        <v>2345</v>
      </c>
      <c r="E1151" s="31">
        <f ca="1">IF(GLOBAL[[#This Row],[b12]]="",GLOBAL[[#This Row],[a6]],GLOBAL[[#This Row],[b12]])</f>
        <v>0</v>
      </c>
      <c r="F1151" s="32">
        <f>GLOBAL[[#This Row],[AWAL]]</f>
        <v>0</v>
      </c>
      <c r="G1151" s="31"/>
      <c r="H1151" s="31"/>
      <c r="I1151" s="31" t="str">
        <f>IF(GLOBAL[[#This Row],[/MASUK]]="","",SUMIF(Table6[NB BM_C_QTY+F],GLOBAL[POINTER],Table6[C]))</f>
        <v/>
      </c>
      <c r="J1151" s="102">
        <f>IF(GLOBAL[[#This Row],[//KELUAR]]="",0,-1*SUMIF(Table5[CONCAT],GLOBAL[POINTER],Table5[3]))</f>
        <v>0</v>
      </c>
      <c r="K1151" s="31" t="str">
        <f>IF(GLOBAL[[#This Row],[b1]]="","",GLOBAL[[#This Row],[b1]]-GLOBAL[[#This Row],[a1]]-GLOBAL[[#This Row],[bkeluar1]])</f>
        <v/>
      </c>
      <c r="L1151" s="31">
        <f>SUM(GLOBAL[[#This Row],[bmasuk1]:[c1]])</f>
        <v>0</v>
      </c>
      <c r="M1151" s="32">
        <f>SUM(F1151,L1151)</f>
        <v>0</v>
      </c>
      <c r="N1151" s="31"/>
      <c r="O1151" s="31"/>
      <c r="P1151" s="32">
        <f ca="1">SUM(INDIRECT(GLOBAL_VAR[TABLENAME]&amp;"[@a"&amp;$1:$1-1&amp;"]"),INDIRECT(GLOBAL_VAR[TABLENAME]&amp;"[@c"&amp;$1:$1-1&amp;"]"))</f>
        <v>0</v>
      </c>
      <c r="Q1151" s="33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0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0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0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29">
      <c r="A1152" s="79" t="str">
        <f ca="1">IF(GLOBAL[[#This Row],[TT]]&lt;1,"",ROW()-2)</f>
        <v/>
      </c>
      <c r="B1152" s="33" t="s">
        <v>4440</v>
      </c>
      <c r="C1152" s="31">
        <v>0</v>
      </c>
      <c r="D1152" s="31" t="s">
        <v>4221</v>
      </c>
      <c r="E1152" s="31">
        <f ca="1">IF(GLOBAL[[#This Row],[b12]]="",GLOBAL[[#This Row],[a6]],GLOBAL[[#This Row],[b12]])</f>
        <v>0</v>
      </c>
      <c r="F1152" s="32">
        <f>GLOBAL[[#This Row],[AWAL]]</f>
        <v>0</v>
      </c>
      <c r="G1152" s="31"/>
      <c r="H1152" s="31"/>
      <c r="I1152" s="31" t="str">
        <f>IF(GLOBAL[[#This Row],[/MASUK]]="","",SUMIF(Table6[NB BM_C_QTY+F],GLOBAL[POINTER],Table6[C]))</f>
        <v/>
      </c>
      <c r="J1152" s="102">
        <f>IF(GLOBAL[[#This Row],[//KELUAR]]="",0,-1*SUMIF(Table5[CONCAT],GLOBAL[POINTER],Table5[3]))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>SUM(F1152,L1152)</f>
        <v>0</v>
      </c>
      <c r="N1152" s="31"/>
      <c r="O1152" s="31"/>
      <c r="P1152" s="32">
        <f ca="1">SUM(INDIRECT(GLOBAL_VAR[TABLENAME]&amp;"[@a"&amp;$1:$1-1&amp;"]"),INDIRECT(GLOBAL_VAR[TABLENAME]&amp;"[@c"&amp;$1:$1-1&amp;"]"))</f>
        <v>0</v>
      </c>
      <c r="Q1152" s="33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0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0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0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1152" s="31" t="str">
        <f>_xlfn.IFNA(MATCH(GLOBAL[[#This Row],[POINTER]],Table6[NB BM_C_QTY+F],0),"")</f>
        <v/>
      </c>
      <c r="AC1152" t="str">
        <f>_xlfn.IFNA(MATCH(GLOBAL[[#This Row],[POINTER]],Table5[CONCAT],0),"")</f>
        <v/>
      </c>
    </row>
    <row r="1153" spans="1:30">
      <c r="A1153" s="31">
        <f ca="1">IF(GLOBAL[[#This Row],[TT]]&lt;1,"",ROW()-2)</f>
        <v>1151</v>
      </c>
      <c r="B1153" s="33" t="s">
        <v>794</v>
      </c>
      <c r="C1153" s="31">
        <v>3</v>
      </c>
      <c r="D1153" s="31" t="s">
        <v>308</v>
      </c>
      <c r="E1153" s="31">
        <f ca="1">IF(GLOBAL[[#This Row],[b12]]="",GLOBAL[[#This Row],[a6]],GLOBAL[[#This Row],[b12]])</f>
        <v>3</v>
      </c>
      <c r="F1153" s="32">
        <f>GLOBAL[[#This Row],[AWAL]]</f>
        <v>3</v>
      </c>
      <c r="G1153" s="31"/>
      <c r="H1153" s="31"/>
      <c r="I1153" s="31" t="str">
        <f>IF(GLOBAL[[#This Row],[/MASUK]]="","",SUMIF(Table6[NB BM_C_QTY+F],GLOBAL[POINTER],Table6[C]))</f>
        <v/>
      </c>
      <c r="J1153" s="102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>SUM(F1153,L1153)</f>
        <v>3</v>
      </c>
      <c r="N1153" s="31"/>
      <c r="O1153" s="31"/>
      <c r="P1153" s="32">
        <f ca="1">SUM(INDIRECT(GLOBAL_VAR[TABLENAME]&amp;"[@a"&amp;$1:$1-1&amp;"]"),INDIRECT(GLOBAL_VAR[TABLENAME]&amp;"[@c"&amp;$1:$1-1&amp;"]"))</f>
        <v>3</v>
      </c>
      <c r="Q1153" s="33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3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3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3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30">
      <c r="A1154" s="31">
        <f ca="1">IF(GLOBAL[[#This Row],[TT]]&lt;1,"",ROW()-2)</f>
        <v>1152</v>
      </c>
      <c r="B1154" s="33" t="s">
        <v>795</v>
      </c>
      <c r="C1154" s="31">
        <v>12</v>
      </c>
      <c r="D1154" s="31" t="s">
        <v>31</v>
      </c>
      <c r="E1154" s="31">
        <f ca="1">IF(GLOBAL[[#This Row],[b12]]="",GLOBAL[[#This Row],[a6]],GLOBAL[[#This Row],[b12]])</f>
        <v>12</v>
      </c>
      <c r="F1154" s="32">
        <f>GLOBAL[[#This Row],[AWAL]]</f>
        <v>12</v>
      </c>
      <c r="G1154" s="31"/>
      <c r="H1154" s="31"/>
      <c r="I1154" s="31" t="str">
        <f>IF(GLOBAL[[#This Row],[/MASUK]]="","",SUMIF(Table6[NB BM_C_QTY+F],GLOBAL[POINTER],Table6[C]))</f>
        <v/>
      </c>
      <c r="J1154" s="102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>SUM(F1154,L1154)</f>
        <v>12</v>
      </c>
      <c r="N1154" s="31"/>
      <c r="O1154" s="31"/>
      <c r="P1154" s="32">
        <f ca="1">SUM(INDIRECT(GLOBAL_VAR[TABLENAME]&amp;"[@a"&amp;$1:$1-1&amp;"]"),INDIRECT(GLOBAL_VAR[TABLENAME]&amp;"[@c"&amp;$1:$1-1&amp;"]"))</f>
        <v>12</v>
      </c>
      <c r="Q1154" s="33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12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12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12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30">
      <c r="A1155" s="31">
        <f ca="1">IF(GLOBAL[[#This Row],[TT]]&lt;1,"",ROW()-2)</f>
        <v>1153</v>
      </c>
      <c r="B1155" s="33" t="s">
        <v>796</v>
      </c>
      <c r="C1155" s="31">
        <v>10</v>
      </c>
      <c r="D1155" s="31" t="s">
        <v>31</v>
      </c>
      <c r="E1155" s="31">
        <f ca="1">IF(GLOBAL[[#This Row],[b12]]="",GLOBAL[[#This Row],[a6]],GLOBAL[[#This Row],[b12]])</f>
        <v>10</v>
      </c>
      <c r="F1155" s="32">
        <f>GLOBAL[[#This Row],[AWAL]]</f>
        <v>10</v>
      </c>
      <c r="G1155" s="31"/>
      <c r="H1155" s="31"/>
      <c r="I1155" s="31" t="str">
        <f>IF(GLOBAL[[#This Row],[/MASUK]]="","",SUMIF(Table6[NB BM_C_QTY+F],GLOBAL[POINTER],Table6[C]))</f>
        <v/>
      </c>
      <c r="J1155" s="102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>SUM(F1155,L1155)</f>
        <v>10</v>
      </c>
      <c r="N1155" s="31"/>
      <c r="O1155" s="31"/>
      <c r="P1155" s="32">
        <f ca="1">SUM(INDIRECT(GLOBAL_VAR[TABLENAME]&amp;"[@a"&amp;$1:$1-1&amp;"]"),INDIRECT(GLOBAL_VAR[TABLENAME]&amp;"[@c"&amp;$1:$1-1&amp;"]"))</f>
        <v>10</v>
      </c>
      <c r="Q1155" s="33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10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10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10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</row>
    <row r="1156" spans="1:30" s="9" customFormat="1">
      <c r="A1156" s="31">
        <f ca="1">IF(GLOBAL[[#This Row],[TT]]&lt;1,"",ROW()-2)</f>
        <v>1154</v>
      </c>
      <c r="B1156" s="33" t="s">
        <v>797</v>
      </c>
      <c r="C1156" s="31">
        <v>5</v>
      </c>
      <c r="D1156" s="31" t="s">
        <v>250</v>
      </c>
      <c r="E1156" s="31">
        <f ca="1">IF(GLOBAL[[#This Row],[b12]]="",GLOBAL[[#This Row],[a6]],GLOBAL[[#This Row],[b12]])</f>
        <v>5</v>
      </c>
      <c r="F1156" s="32">
        <f>GLOBAL[[#This Row],[AWAL]]</f>
        <v>5</v>
      </c>
      <c r="G1156" s="31"/>
      <c r="H1156" s="31"/>
      <c r="I1156" s="31" t="str">
        <f>IF(GLOBAL[[#This Row],[/MASUK]]="","",SUMIF(Table6[NB BM_C_QTY+F],GLOBAL[POINTER],Table6[C]))</f>
        <v/>
      </c>
      <c r="J1156" s="102">
        <f>IF(GLOBAL[[#This Row],[//KELUAR]]="",0,-1*SUMIF(Table5[CONCAT],GLOBAL[POINTER],Table5[3]))</f>
        <v>0</v>
      </c>
      <c r="K1156" s="31" t="str">
        <f>IF(GLOBAL[[#This Row],[b1]]="","",GLOBAL[[#This Row],[b1]]-GLOBAL[[#This Row],[a1]]-GLOBAL[[#This Row],[bkeluar1]])</f>
        <v/>
      </c>
      <c r="L1156" s="31">
        <f>SUM(GLOBAL[[#This Row],[bmasuk1]:[c1]])</f>
        <v>0</v>
      </c>
      <c r="M1156" s="32">
        <f>SUM(F1156,L1156)</f>
        <v>5</v>
      </c>
      <c r="N1156" s="31"/>
      <c r="O1156" s="31"/>
      <c r="P1156" s="32">
        <f ca="1">SUM(INDIRECT(GLOBAL_VAR[TABLENAME]&amp;"[@a"&amp;$1:$1-1&amp;"]"),INDIRECT(GLOBAL_VAR[TABLENAME]&amp;"[@c"&amp;$1:$1-1&amp;"]"))</f>
        <v>5</v>
      </c>
      <c r="Q1156" s="33"/>
      <c r="R1156" s="33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5</v>
      </c>
      <c r="T1156" s="33"/>
      <c r="U1156" s="33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5</v>
      </c>
      <c r="W1156" s="31"/>
      <c r="X1156" s="31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5</v>
      </c>
      <c r="Z1156"/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1156" s="31" t="str">
        <f>_xlfn.IFNA(MATCH(GLOBAL[[#This Row],[POINTER]],Table6[NB BM_C_QTY+F],0),"")</f>
        <v/>
      </c>
      <c r="AC1156" t="str">
        <f>_xlfn.IFNA(MATCH(GLOBAL[[#This Row],[POINTER]],Table5[CONCAT],0),"")</f>
        <v/>
      </c>
      <c r="AD1156"/>
    </row>
    <row r="1157" spans="1:30">
      <c r="A1157" s="31" t="str">
        <f ca="1">IF(GLOBAL[[#This Row],[TT]]&lt;1,"",ROW()-2)</f>
        <v/>
      </c>
      <c r="B1157" s="33" t="s">
        <v>798</v>
      </c>
      <c r="C1157" s="31">
        <v>0</v>
      </c>
      <c r="D1157" s="31" t="s">
        <v>799</v>
      </c>
      <c r="E1157" s="31">
        <f ca="1">IF(GLOBAL[[#This Row],[b12]]="",GLOBAL[[#This Row],[a6]],GLOBAL[[#This Row],[b12]])</f>
        <v>0</v>
      </c>
      <c r="F1157" s="32">
        <f>GLOBAL[[#This Row],[AWAL]]</f>
        <v>0</v>
      </c>
      <c r="G1157" s="31"/>
      <c r="H1157" s="31"/>
      <c r="I1157" s="31" t="str">
        <f>IF(GLOBAL[[#This Row],[/MASUK]]="","",SUMIF(Table6[NB BM_C_QTY+F],GLOBAL[POINTER],Table6[C]))</f>
        <v/>
      </c>
      <c r="J1157" s="102">
        <f>IF(GLOBAL[[#This Row],[//KELUAR]]="",0,-1*SUMIF(Table5[CONCAT],GLOBAL[POINTER],Table5[3]))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>SUM(F1157,L1157)</f>
        <v>0</v>
      </c>
      <c r="N1157" s="31"/>
      <c r="O1157" s="31"/>
      <c r="P1157" s="32">
        <f ca="1">SUM(INDIRECT(GLOBAL_VAR[TABLENAME]&amp;"[@a"&amp;$1:$1-1&amp;"]"),INDIRECT(GLOBAL_VAR[TABLENAME]&amp;"[@c"&amp;$1:$1-1&amp;"]"))</f>
        <v>0</v>
      </c>
      <c r="Q1157" s="33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0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0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0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30">
      <c r="A1158" s="31" t="str">
        <f ca="1">IF(GLOBAL[[#This Row],[TT]]&lt;1,"",ROW()-2)</f>
        <v/>
      </c>
      <c r="B1158" s="33" t="s">
        <v>4040</v>
      </c>
      <c r="C1158" s="31">
        <v>0</v>
      </c>
      <c r="D1158" s="31" t="s">
        <v>2161</v>
      </c>
      <c r="E1158" s="31">
        <f ca="1">IF(GLOBAL[[#This Row],[b12]]="",GLOBAL[[#This Row],[a6]],GLOBAL[[#This Row],[b12]])</f>
        <v>0</v>
      </c>
      <c r="F1158" s="32">
        <f>GLOBAL[[#This Row],[AWAL]]</f>
        <v>0</v>
      </c>
      <c r="G1158" s="31"/>
      <c r="H1158" s="31"/>
      <c r="I1158" s="31" t="str">
        <f>IF(GLOBAL[[#This Row],[/MASUK]]="","",SUMIF(Table6[NB BM_C_QTY+F],GLOBAL[POINTER],Table6[C]))</f>
        <v/>
      </c>
      <c r="J1158" s="102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>SUM(F1158,L1158)</f>
        <v>0</v>
      </c>
      <c r="N1158" s="31"/>
      <c r="O1158" s="31"/>
      <c r="P1158" s="32">
        <f ca="1">SUM(INDIRECT(GLOBAL_VAR[TABLENAME]&amp;"[@a"&amp;$1:$1-1&amp;"]"),INDIRECT(GLOBAL_VAR[TABLENAME]&amp;"[@c"&amp;$1:$1-1&amp;"]"))</f>
        <v>0</v>
      </c>
      <c r="Q1158" s="33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0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0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0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dokretoptimamixb15lsnuntana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30">
      <c r="A1159" s="31" t="str">
        <f ca="1">IF(GLOBAL[[#This Row],[TT]]&lt;1,"",ROW()-2)</f>
        <v/>
      </c>
      <c r="B1159" s="33" t="s">
        <v>800</v>
      </c>
      <c r="C1159" s="31">
        <v>0</v>
      </c>
      <c r="D1159" s="31" t="s">
        <v>692</v>
      </c>
      <c r="E1159" s="31">
        <f ca="1">IF(GLOBAL[[#This Row],[b12]]="",GLOBAL[[#This Row],[a6]],GLOBAL[[#This Row],[b12]])</f>
        <v>0</v>
      </c>
      <c r="F1159" s="32">
        <f>GLOBAL[[#This Row],[AWAL]]</f>
        <v>0</v>
      </c>
      <c r="G1159" s="31"/>
      <c r="H1159" s="31"/>
      <c r="I1159" s="31" t="str">
        <f>IF(GLOBAL[[#This Row],[/MASUK]]="","",SUMIF(Table6[NB BM_C_QTY+F],GLOBAL[POINTER],Table6[C]))</f>
        <v/>
      </c>
      <c r="J1159" s="102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>SUM(F1159,L1159)</f>
        <v>0</v>
      </c>
      <c r="N1159" s="31"/>
      <c r="O1159" s="31"/>
      <c r="P1159" s="32">
        <f ca="1">SUM(INDIRECT(GLOBAL_VAR[TABLENAME]&amp;"[@a"&amp;$1:$1-1&amp;"]"),INDIRECT(GLOBAL_VAR[TABLENAME]&amp;"[@c"&amp;$1:$1-1&amp;"]"))</f>
        <v>0</v>
      </c>
      <c r="Q1159" s="33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0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0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0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30">
      <c r="A1160" s="31">
        <f ca="1">IF(GLOBAL[[#This Row],[TT]]&lt;1,"",ROW()-2)</f>
        <v>1158</v>
      </c>
      <c r="B1160" s="33" t="s">
        <v>801</v>
      </c>
      <c r="C1160" s="31">
        <v>2</v>
      </c>
      <c r="D1160" s="31" t="s">
        <v>141</v>
      </c>
      <c r="E1160" s="31">
        <f ca="1">IF(GLOBAL[[#This Row],[b12]]="",GLOBAL[[#This Row],[a6]],GLOBAL[[#This Row],[b12]])</f>
        <v>2</v>
      </c>
      <c r="F1160" s="32">
        <f>GLOBAL[[#This Row],[AWAL]]</f>
        <v>2</v>
      </c>
      <c r="G1160" s="31"/>
      <c r="H1160" s="31"/>
      <c r="I1160" s="31" t="str">
        <f>IF(GLOBAL[[#This Row],[/MASUK]]="","",SUMIF(Table6[NB BM_C_QTY+F],GLOBAL[POINTER],Table6[C]))</f>
        <v/>
      </c>
      <c r="J1160" s="102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>SUM(F1160,L1160)</f>
        <v>2</v>
      </c>
      <c r="N1160" s="31"/>
      <c r="O1160" s="31"/>
      <c r="P1160" s="32">
        <f ca="1">SUM(INDIRECT(GLOBAL_VAR[TABLENAME]&amp;"[@a"&amp;$1:$1-1&amp;"]"),INDIRECT(GLOBAL_VAR[TABLENAME]&amp;"[@c"&amp;$1:$1-1&amp;"]"))</f>
        <v>2</v>
      </c>
      <c r="Q1160" s="33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2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2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2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30">
      <c r="A1161" s="31" t="str">
        <f ca="1">IF(GLOBAL[[#This Row],[TT]]&lt;1,"",ROW()-2)</f>
        <v/>
      </c>
      <c r="B1161" s="33" t="s">
        <v>4220</v>
      </c>
      <c r="C1161" s="31">
        <v>0</v>
      </c>
      <c r="D1161" s="31" t="s">
        <v>2161</v>
      </c>
      <c r="E1161" s="31">
        <f ca="1">IF(GLOBAL[[#This Row],[b12]]="",GLOBAL[[#This Row],[a6]],GLOBAL[[#This Row],[b12]])</f>
        <v>0</v>
      </c>
      <c r="F1161" s="32">
        <f>GLOBAL[[#This Row],[AWAL]]</f>
        <v>0</v>
      </c>
      <c r="G1161" s="31"/>
      <c r="H1161" s="31"/>
      <c r="I1161" s="31" t="str">
        <f>IF(GLOBAL[[#This Row],[/MASUK]]="","",SUMIF(Table6[NB BM_C_QTY+F],GLOBAL[POINTER],Table6[C]))</f>
        <v/>
      </c>
      <c r="J1161" s="102">
        <f>IF(GLOBAL[[#This Row],[//KELUAR]]="",0,-1*SUMIF(Table5[CONCAT],GLOBAL[POINTER],Table5[3]))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>SUM(F1161,L1161)</f>
        <v>0</v>
      </c>
      <c r="N1161" s="31"/>
      <c r="O1161" s="31"/>
      <c r="P1161" s="32">
        <f ca="1">SUM(INDIRECT(GLOBAL_VAR[TABLENAME]&amp;"[@a"&amp;$1:$1-1&amp;"]"),INDIRECT(GLOBAL_VAR[TABLENAME]&amp;"[@c"&amp;$1:$1-1&amp;"]"))</f>
        <v>0</v>
      </c>
      <c r="Q1161" s="33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0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0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0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30">
      <c r="A1162" s="31" t="str">
        <f ca="1">IF(GLOBAL[[#This Row],[TT]]&lt;1,"",ROW()-2)</f>
        <v/>
      </c>
      <c r="B1162" s="33" t="s">
        <v>4220</v>
      </c>
      <c r="C1162" s="31">
        <v>0</v>
      </c>
      <c r="D1162" s="31" t="s">
        <v>4221</v>
      </c>
      <c r="E1162" s="31">
        <f ca="1">IF(GLOBAL[[#This Row],[b12]]="",GLOBAL[[#This Row],[a6]],GLOBAL[[#This Row],[b12]])</f>
        <v>0</v>
      </c>
      <c r="F1162" s="32">
        <f>GLOBAL[[#This Row],[AWAL]]</f>
        <v>0</v>
      </c>
      <c r="G1162" s="31"/>
      <c r="H1162" s="31"/>
      <c r="I1162" s="31" t="str">
        <f>IF(GLOBAL[[#This Row],[/MASUK]]="","",SUMIF(Table6[NB BM_C_QTY+F],GLOBAL[POINTER],Table6[C]))</f>
        <v/>
      </c>
      <c r="J1162" s="102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>SUM(F1162,L1162)</f>
        <v>0</v>
      </c>
      <c r="N1162" s="31"/>
      <c r="O1162" s="31"/>
      <c r="P1162" s="32">
        <f ca="1">SUM(INDIRECT(GLOBAL_VAR[TABLENAME]&amp;"[@a"&amp;$1:$1-1&amp;"]"),INDIRECT(GLOBAL_VAR[TABLENAME]&amp;"[@c"&amp;$1:$1-1&amp;"]"))</f>
        <v>0</v>
      </c>
      <c r="Q1162" s="33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0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0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0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30">
      <c r="A1163" s="31" t="str">
        <f ca="1">IF(GLOBAL[[#This Row],[TT]]&lt;1,"",ROW()-2)</f>
        <v/>
      </c>
      <c r="B1163" s="33" t="s">
        <v>802</v>
      </c>
      <c r="C1163" s="31">
        <v>0</v>
      </c>
      <c r="D1163" s="31" t="s">
        <v>799</v>
      </c>
      <c r="E1163" s="31">
        <f ca="1">IF(GLOBAL[[#This Row],[b12]]="",GLOBAL[[#This Row],[a6]],GLOBAL[[#This Row],[b12]])</f>
        <v>0</v>
      </c>
      <c r="F1163" s="32">
        <f>GLOBAL[[#This Row],[AWAL]]</f>
        <v>0</v>
      </c>
      <c r="G1163" s="31"/>
      <c r="H1163" s="31"/>
      <c r="I1163" s="31" t="str">
        <f>IF(GLOBAL[[#This Row],[/MASUK]]="","",SUMIF(Table6[NB BM_C_QTY+F],GLOBAL[POINTER],Table6[C]))</f>
        <v/>
      </c>
      <c r="J1163" s="102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>SUM(F1163,L1163)</f>
        <v>0</v>
      </c>
      <c r="N1163" s="31"/>
      <c r="O1163" s="31"/>
      <c r="P1163" s="32">
        <f ca="1">SUM(INDIRECT(GLOBAL_VAR[TABLENAME]&amp;"[@a"&amp;$1:$1-1&amp;"]"),INDIRECT(GLOBAL_VAR[TABLENAME]&amp;"[@c"&amp;$1:$1-1&amp;"]"))</f>
        <v>0</v>
      </c>
      <c r="Q1163" s="33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0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0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0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30">
      <c r="A1164" s="31" t="str">
        <f ca="1">IF(GLOBAL[[#This Row],[TT]]&lt;1,"",ROW()-2)</f>
        <v/>
      </c>
      <c r="B1164" s="33" t="s">
        <v>4306</v>
      </c>
      <c r="C1164" s="31">
        <v>0</v>
      </c>
      <c r="D1164" s="31">
        <v>150</v>
      </c>
      <c r="E1164" s="31">
        <f ca="1">IF(GLOBAL[[#This Row],[b12]]="",GLOBAL[[#This Row],[a6]],GLOBAL[[#This Row],[b12]])</f>
        <v>0</v>
      </c>
      <c r="F1164" s="32">
        <f>GLOBAL[[#This Row],[AWAL]]</f>
        <v>0</v>
      </c>
      <c r="G1164" s="31"/>
      <c r="H1164" s="31"/>
      <c r="I1164" s="31" t="str">
        <f>IF(GLOBAL[[#This Row],[/MASUK]]="","",SUMIF(Table6[NB BM_C_QTY+F],GLOBAL[POINTER],Table6[C]))</f>
        <v/>
      </c>
      <c r="J1164" s="102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>SUM(F1164,L1164)</f>
        <v>0</v>
      </c>
      <c r="N1164" s="31"/>
      <c r="O1164" s="31"/>
      <c r="P1164" s="32">
        <f ca="1">SUM(INDIRECT(GLOBAL_VAR[TABLENAME]&amp;"[@a"&amp;$1:$1-1&amp;"]"),INDIRECT(GLOBAL_VAR[TABLENAME]&amp;"[@c"&amp;$1:$1-1&amp;"]"))</f>
        <v>0</v>
      </c>
      <c r="Q1164" s="33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0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0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0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</row>
    <row r="1165" spans="1:30">
      <c r="A1165" s="31">
        <f ca="1">IF(GLOBAL[[#This Row],[TT]]&lt;1,"",ROW()-2)</f>
        <v>1163</v>
      </c>
      <c r="B1165" s="33" t="s">
        <v>3737</v>
      </c>
      <c r="C1165" s="31">
        <v>4</v>
      </c>
      <c r="D1165" s="31" t="s">
        <v>2046</v>
      </c>
      <c r="E1165" s="31">
        <f ca="1">IF(GLOBAL[[#This Row],[b12]]="",GLOBAL[[#This Row],[a6]],GLOBAL[[#This Row],[b12]])</f>
        <v>4</v>
      </c>
      <c r="F1165" s="32">
        <f>GLOBAL[[#This Row],[AWAL]]</f>
        <v>4</v>
      </c>
      <c r="G1165" s="31"/>
      <c r="H1165" s="31"/>
      <c r="I1165" s="31" t="str">
        <f>IF(GLOBAL[[#This Row],[/MASUK]]="","",SUMIF(Table6[NB BM_C_QTY+F],GLOBAL[POINTER],Table6[C]))</f>
        <v/>
      </c>
      <c r="J1165" s="102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>SUM(F1165,L1165)</f>
        <v>4</v>
      </c>
      <c r="N1165" s="31"/>
      <c r="O1165" s="31"/>
      <c r="P1165" s="32">
        <f ca="1">SUM(INDIRECT(GLOBAL_VAR[TABLENAME]&amp;"[@a"&amp;$1:$1-1&amp;"]"),INDIRECT(GLOBAL_VAR[TABLENAME]&amp;"[@c"&amp;$1:$1-1&amp;"]"))</f>
        <v>4</v>
      </c>
      <c r="Q1165" s="33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4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4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4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30">
      <c r="A1166" s="31">
        <f ca="1">IF(GLOBAL[[#This Row],[TT]]&lt;1,"",ROW()-2)</f>
        <v>1164</v>
      </c>
      <c r="B1166" s="33" t="s">
        <v>1971</v>
      </c>
      <c r="C1166" s="31">
        <v>6</v>
      </c>
      <c r="D1166" s="31" t="s">
        <v>2046</v>
      </c>
      <c r="E1166" s="31">
        <f ca="1">IF(GLOBAL[[#This Row],[b12]]="",GLOBAL[[#This Row],[a6]],GLOBAL[[#This Row],[b12]])</f>
        <v>6</v>
      </c>
      <c r="F1166" s="32">
        <f>GLOBAL[[#This Row],[AWAL]]</f>
        <v>6</v>
      </c>
      <c r="G1166" s="31"/>
      <c r="H1166" s="31"/>
      <c r="I1166" s="31" t="str">
        <f>IF(GLOBAL[[#This Row],[/MASUK]]="","",SUMIF(Table6[NB BM_C_QTY+F],GLOBAL[POINTER],Table6[C]))</f>
        <v/>
      </c>
      <c r="J1166" s="102">
        <f>IF(GLOBAL[[#This Row],[//KELUAR]]="",0,-1*SUMIF(Table5[CONCAT],GLOBAL[POINTER],Table5[3]))</f>
        <v>0</v>
      </c>
      <c r="K1166" s="31" t="str">
        <f>IF(GLOBAL[[#This Row],[b1]]="","",GLOBAL[[#This Row],[b1]]-GLOBAL[[#This Row],[a1]]-GLOBAL[[#This Row],[bkeluar1]])</f>
        <v/>
      </c>
      <c r="L1166" s="31">
        <f>SUM(GLOBAL[[#This Row],[bmasuk1]:[c1]])</f>
        <v>0</v>
      </c>
      <c r="M1166" s="32">
        <f>SUM(F1166,L1166)</f>
        <v>6</v>
      </c>
      <c r="N1166" s="31"/>
      <c r="O1166" s="31"/>
      <c r="P1166" s="32">
        <f ca="1">SUM(INDIRECT(GLOBAL_VAR[TABLENAME]&amp;"[@a"&amp;$1:$1-1&amp;"]"),INDIRECT(GLOBAL_VAR[TABLENAME]&amp;"[@c"&amp;$1:$1-1&amp;"]"))</f>
        <v>6</v>
      </c>
      <c r="Q1166" s="33"/>
      <c r="R1166" s="33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6</v>
      </c>
      <c r="T1166" s="33"/>
      <c r="U1166" s="33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6</v>
      </c>
      <c r="W1166" s="31"/>
      <c r="X1166" s="31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6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1166" s="31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30">
      <c r="A1167" s="31">
        <f ca="1">IF(GLOBAL[[#This Row],[TT]]&lt;1,"",ROW()-2)</f>
        <v>1165</v>
      </c>
      <c r="B1167" s="33" t="s">
        <v>803</v>
      </c>
      <c r="C1167" s="31">
        <v>78</v>
      </c>
      <c r="D1167" s="31">
        <v>150</v>
      </c>
      <c r="E1167" s="31">
        <f ca="1">IF(GLOBAL[[#This Row],[b12]]="",GLOBAL[[#This Row],[a6]],GLOBAL[[#This Row],[b12]])</f>
        <v>78</v>
      </c>
      <c r="F1167" s="32">
        <f>GLOBAL[[#This Row],[AWAL]]</f>
        <v>78</v>
      </c>
      <c r="G1167" s="31"/>
      <c r="H1167" s="31"/>
      <c r="I1167" s="31" t="str">
        <f>IF(GLOBAL[[#This Row],[/MASUK]]="","",SUMIF(Table6[NB BM_C_QTY+F],GLOBAL[POINTER],Table6[C]))</f>
        <v/>
      </c>
      <c r="J1167" s="102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>SUM(F1167,L1167)</f>
        <v>78</v>
      </c>
      <c r="N1167" s="31"/>
      <c r="O1167" s="31"/>
      <c r="P1167" s="32">
        <f ca="1">SUM(INDIRECT(GLOBAL_VAR[TABLENAME]&amp;"[@a"&amp;$1:$1-1&amp;"]"),INDIRECT(GLOBAL_VAR[TABLENAME]&amp;"[@c"&amp;$1:$1-1&amp;"]"))</f>
        <v>78</v>
      </c>
      <c r="Q1167" s="33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78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78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78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</row>
    <row r="1168" spans="1:30">
      <c r="A1168" s="31">
        <f ca="1">IF(GLOBAL[[#This Row],[TT]]&lt;1,"",ROW()-2)</f>
        <v>1166</v>
      </c>
      <c r="B1168" s="33" t="s">
        <v>804</v>
      </c>
      <c r="C1168" s="31">
        <v>2</v>
      </c>
      <c r="D1168" s="31" t="s">
        <v>6</v>
      </c>
      <c r="E1168" s="31">
        <f ca="1">IF(GLOBAL[[#This Row],[b12]]="",GLOBAL[[#This Row],[a6]],GLOBAL[[#This Row],[b12]])</f>
        <v>2</v>
      </c>
      <c r="F1168" s="32">
        <f>GLOBAL[[#This Row],[AWAL]]</f>
        <v>2</v>
      </c>
      <c r="G1168" s="31"/>
      <c r="H1168" s="31"/>
      <c r="I1168" s="31" t="str">
        <f>IF(GLOBAL[[#This Row],[/MASUK]]="","",SUMIF(Table6[NB BM_C_QTY+F],GLOBAL[POINTER],Table6[C]))</f>
        <v/>
      </c>
      <c r="J1168" s="102">
        <f>IF(GLOBAL[[#This Row],[//KELUAR]]="",0,-1*SUMIF(Table5[CONCAT],GLOBAL[POINTER],Table5[3]))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>SUM(F1168,L1168)</f>
        <v>2</v>
      </c>
      <c r="N1168" s="31"/>
      <c r="O1168" s="31"/>
      <c r="P1168" s="32">
        <f ca="1">SUM(INDIRECT(GLOBAL_VAR[TABLENAME]&amp;"[@a"&amp;$1:$1-1&amp;"]"),INDIRECT(GLOBAL_VAR[TABLENAME]&amp;"[@c"&amp;$1:$1-1&amp;"]"))</f>
        <v>2</v>
      </c>
      <c r="Q1168" s="33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2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2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2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1168" s="31" t="str">
        <f>_xlfn.IFNA(MATCH(GLOBAL[[#This Row],[POINTER]],Table6[NB BM_C_QTY+F],0),"")</f>
        <v/>
      </c>
      <c r="AC1168" t="str">
        <f>_xlfn.IFNA(MATCH(GLOBAL[[#This Row],[POINTER]],Table5[CONCAT],0),"")</f>
        <v/>
      </c>
    </row>
    <row r="1169" spans="1:29">
      <c r="A1169" s="31">
        <f ca="1">IF(GLOBAL[[#This Row],[TT]]&lt;1,"",ROW()-2)</f>
        <v>1167</v>
      </c>
      <c r="B1169" s="33" t="s">
        <v>805</v>
      </c>
      <c r="C1169" s="31">
        <v>2</v>
      </c>
      <c r="D1169" s="31" t="s">
        <v>15</v>
      </c>
      <c r="E1169" s="31">
        <f ca="1">IF(GLOBAL[[#This Row],[b12]]="",GLOBAL[[#This Row],[a6]],GLOBAL[[#This Row],[b12]])</f>
        <v>2</v>
      </c>
      <c r="F1169" s="32">
        <f>GLOBAL[[#This Row],[AWAL]]</f>
        <v>2</v>
      </c>
      <c r="G1169" s="31"/>
      <c r="H1169" s="31"/>
      <c r="I1169" s="31" t="str">
        <f>IF(GLOBAL[[#This Row],[/MASUK]]="","",SUMIF(Table6[NB BM_C_QTY+F],GLOBAL[POINTER],Table6[C]))</f>
        <v/>
      </c>
      <c r="J1169" s="102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>SUM(F1169,L1169)</f>
        <v>2</v>
      </c>
      <c r="N1169" s="31"/>
      <c r="O1169" s="31"/>
      <c r="P1169" s="32">
        <f ca="1">SUM(INDIRECT(GLOBAL_VAR[TABLENAME]&amp;"[@a"&amp;$1:$1-1&amp;"]"),INDIRECT(GLOBAL_VAR[TABLENAME]&amp;"[@c"&amp;$1:$1-1&amp;"]"))</f>
        <v>2</v>
      </c>
      <c r="Q1169" s="33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2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2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2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</row>
    <row r="1170" spans="1:29">
      <c r="A1170" s="31" t="str">
        <f ca="1">IF(GLOBAL[[#This Row],[TT]]&lt;1,"",ROW()-2)</f>
        <v/>
      </c>
      <c r="B1170" s="33" t="s">
        <v>2344</v>
      </c>
      <c r="C1170" s="31">
        <v>0</v>
      </c>
      <c r="D1170" s="31" t="s">
        <v>2345</v>
      </c>
      <c r="E1170" s="31">
        <f ca="1">IF(GLOBAL[[#This Row],[b12]]="",GLOBAL[[#This Row],[a6]],GLOBAL[[#This Row],[b12]])</f>
        <v>0</v>
      </c>
      <c r="F1170" s="32">
        <f>GLOBAL[[#This Row],[AWAL]]</f>
        <v>0</v>
      </c>
      <c r="G1170" s="31"/>
      <c r="H1170" s="31"/>
      <c r="I1170" s="31" t="str">
        <f>IF(GLOBAL[[#This Row],[/MASUK]]="","",SUMIF(Table6[NB BM_C_QTY+F],GLOBAL[POINTER],Table6[C]))</f>
        <v/>
      </c>
      <c r="J1170" s="102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>SUM(F1170,L1170)</f>
        <v>0</v>
      </c>
      <c r="N1170" s="31"/>
      <c r="O1170" s="31"/>
      <c r="P1170" s="32">
        <f ca="1">SUM(INDIRECT(GLOBAL_VAR[TABLENAME]&amp;"[@a"&amp;$1:$1-1&amp;"]"),INDIRECT(GLOBAL_VAR[TABLENAME]&amp;"[@c"&amp;$1:$1-1&amp;"]"))</f>
        <v>0</v>
      </c>
      <c r="Q1170" s="33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0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0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0</v>
      </c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</row>
    <row r="1171" spans="1:29">
      <c r="A1171" s="31">
        <f ca="1">IF(GLOBAL[[#This Row],[TT]]&lt;1,"",ROW()-2)</f>
        <v>1169</v>
      </c>
      <c r="B1171" s="33" t="s">
        <v>1992</v>
      </c>
      <c r="C1171" s="31">
        <v>2</v>
      </c>
      <c r="D1171" s="31" t="s">
        <v>2042</v>
      </c>
      <c r="E1171" s="31">
        <f ca="1">IF(GLOBAL[[#This Row],[b12]]="",GLOBAL[[#This Row],[a6]],GLOBAL[[#This Row],[b12]])</f>
        <v>2</v>
      </c>
      <c r="F1171" s="32">
        <f>GLOBAL[[#This Row],[AWAL]]</f>
        <v>2</v>
      </c>
      <c r="G1171" s="31"/>
      <c r="H1171" s="31"/>
      <c r="I1171" s="31" t="str">
        <f>IF(GLOBAL[[#This Row],[/MASUK]]="","",SUMIF(Table6[NB BM_C_QTY+F],GLOBAL[POINTER],Table6[C]))</f>
        <v/>
      </c>
      <c r="J1171" s="102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>SUM(F1171,L1171)</f>
        <v>2</v>
      </c>
      <c r="N1171" s="31"/>
      <c r="O1171" s="31"/>
      <c r="P1171" s="32">
        <f ca="1">SUM(INDIRECT(GLOBAL_VAR[TABLENAME]&amp;"[@a"&amp;$1:$1-1&amp;"]"),INDIRECT(GLOBAL_VAR[TABLENAME]&amp;"[@c"&amp;$1:$1-1&amp;"]"))</f>
        <v>2</v>
      </c>
      <c r="Q1171" s="33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2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2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2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29">
      <c r="A1172" s="31">
        <f ca="1">IF(GLOBAL[[#This Row],[TT]]&lt;1,"",ROW()-2)</f>
        <v>1170</v>
      </c>
      <c r="B1172" s="33" t="s">
        <v>806</v>
      </c>
      <c r="C1172" s="31">
        <v>13</v>
      </c>
      <c r="D1172" s="31" t="s">
        <v>20</v>
      </c>
      <c r="E1172" s="31">
        <f ca="1">IF(GLOBAL[[#This Row],[b12]]="",GLOBAL[[#This Row],[a6]],GLOBAL[[#This Row],[b12]])</f>
        <v>13</v>
      </c>
      <c r="F1172" s="32">
        <f>GLOBAL[[#This Row],[AWAL]]</f>
        <v>13</v>
      </c>
      <c r="G1172" s="31"/>
      <c r="H1172" s="31"/>
      <c r="I1172" s="31" t="str">
        <f>IF(GLOBAL[[#This Row],[/MASUK]]="","",SUMIF(Table6[NB BM_C_QTY+F],GLOBAL[POINTER],Table6[C]))</f>
        <v/>
      </c>
      <c r="J1172" s="102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>SUM(F1172,L1172)</f>
        <v>13</v>
      </c>
      <c r="N1172" s="31"/>
      <c r="O1172" s="31"/>
      <c r="P1172" s="32">
        <f ca="1">SUM(INDIRECT(GLOBAL_VAR[TABLENAME]&amp;"[@a"&amp;$1:$1-1&amp;"]"),INDIRECT(GLOBAL_VAR[TABLENAME]&amp;"[@c"&amp;$1:$1-1&amp;"]"))</f>
        <v>13</v>
      </c>
      <c r="Q1172" s="33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13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13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13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29">
      <c r="A1173" s="31">
        <f ca="1">IF(GLOBAL[[#This Row],[TT]]&lt;1,"",ROW()-2)</f>
        <v>1171</v>
      </c>
      <c r="B1173" s="33" t="s">
        <v>807</v>
      </c>
      <c r="C1173" s="31">
        <v>4</v>
      </c>
      <c r="D1173" s="31" t="s">
        <v>705</v>
      </c>
      <c r="E1173" s="31">
        <f ca="1">IF(GLOBAL[[#This Row],[b12]]="",GLOBAL[[#This Row],[a6]],GLOBAL[[#This Row],[b12]])</f>
        <v>4</v>
      </c>
      <c r="F1173" s="32">
        <f>GLOBAL[[#This Row],[AWAL]]</f>
        <v>4</v>
      </c>
      <c r="G1173" s="31"/>
      <c r="H1173" s="31"/>
      <c r="I1173" s="31" t="str">
        <f>IF(GLOBAL[[#This Row],[/MASUK]]="","",SUMIF(Table6[NB BM_C_QTY+F],GLOBAL[POINTER],Table6[C]))</f>
        <v/>
      </c>
      <c r="J1173" s="102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>SUM(F1173,L1173)</f>
        <v>4</v>
      </c>
      <c r="N1173" s="31"/>
      <c r="O1173" s="31"/>
      <c r="P1173" s="32">
        <f ca="1">SUM(INDIRECT(GLOBAL_VAR[TABLENAME]&amp;"[@a"&amp;$1:$1-1&amp;"]"),INDIRECT(GLOBAL_VAR[TABLENAME]&amp;"[@c"&amp;$1:$1-1&amp;"]"))</f>
        <v>4</v>
      </c>
      <c r="Q1173" s="33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4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4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4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</row>
    <row r="1174" spans="1:29">
      <c r="A1174" s="31">
        <f ca="1">IF(GLOBAL[[#This Row],[TT]]&lt;1,"",ROW()-2)</f>
        <v>1172</v>
      </c>
      <c r="B1174" s="33" t="s">
        <v>808</v>
      </c>
      <c r="C1174" s="31">
        <v>5</v>
      </c>
      <c r="D1174" s="31" t="s">
        <v>31</v>
      </c>
      <c r="E1174" s="31">
        <f ca="1">IF(GLOBAL[[#This Row],[b12]]="",GLOBAL[[#This Row],[a6]],GLOBAL[[#This Row],[b12]])</f>
        <v>5</v>
      </c>
      <c r="F1174" s="32">
        <f>GLOBAL[[#This Row],[AWAL]]</f>
        <v>5</v>
      </c>
      <c r="G1174" s="31"/>
      <c r="H1174" s="31"/>
      <c r="I1174" s="31" t="str">
        <f>IF(GLOBAL[[#This Row],[/MASUK]]="","",SUMIF(Table6[NB BM_C_QTY+F],GLOBAL[POINTER],Table6[C]))</f>
        <v/>
      </c>
      <c r="J1174" s="102">
        <f>IF(GLOBAL[[#This Row],[//KELUAR]]="",0,-1*SUMIF(Table5[CONCAT],GLOBAL[POINTER],Table5[3]))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>SUM(F1174,L1174)</f>
        <v>5</v>
      </c>
      <c r="N1174" s="31"/>
      <c r="O1174" s="31"/>
      <c r="P1174" s="32">
        <f ca="1">SUM(INDIRECT(GLOBAL_VAR[TABLENAME]&amp;"[@a"&amp;$1:$1-1&amp;"]"),INDIRECT(GLOBAL_VAR[TABLENAME]&amp;"[@c"&amp;$1:$1-1&amp;"]"))</f>
        <v>5</v>
      </c>
      <c r="Q1174" s="33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5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5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5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29">
      <c r="A1175" s="31">
        <f ca="1">IF(GLOBAL[[#This Row],[TT]]&lt;1,"",ROW()-2)</f>
        <v>1173</v>
      </c>
      <c r="B1175" s="33" t="s">
        <v>809</v>
      </c>
      <c r="C1175" s="31">
        <v>14</v>
      </c>
      <c r="D1175" s="31" t="s">
        <v>6</v>
      </c>
      <c r="E1175" s="31">
        <f ca="1">IF(GLOBAL[[#This Row],[b12]]="",GLOBAL[[#This Row],[a6]],GLOBAL[[#This Row],[b12]])</f>
        <v>14</v>
      </c>
      <c r="F1175" s="32">
        <f>GLOBAL[[#This Row],[AWAL]]</f>
        <v>14</v>
      </c>
      <c r="G1175" s="31"/>
      <c r="H1175" s="31"/>
      <c r="I1175" s="31" t="str">
        <f>IF(GLOBAL[[#This Row],[/MASUK]]="","",SUMIF(Table6[NB BM_C_QTY+F],GLOBAL[POINTER],Table6[C]))</f>
        <v/>
      </c>
      <c r="J1175" s="102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>SUM(F1175,L1175)</f>
        <v>14</v>
      </c>
      <c r="N1175" s="31"/>
      <c r="O1175" s="31"/>
      <c r="P1175" s="32">
        <f ca="1">SUM(INDIRECT(GLOBAL_VAR[TABLENAME]&amp;"[@a"&amp;$1:$1-1&amp;"]"),INDIRECT(GLOBAL_VAR[TABLENAME]&amp;"[@c"&amp;$1:$1-1&amp;"]"))</f>
        <v>14</v>
      </c>
      <c r="Q1175" s="33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14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14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14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29">
      <c r="A1176" s="31">
        <f ca="1">IF(GLOBAL[[#This Row],[TT]]&lt;1,"",ROW()-2)</f>
        <v>1174</v>
      </c>
      <c r="B1176" s="33" t="s">
        <v>810</v>
      </c>
      <c r="C1176" s="31">
        <v>1</v>
      </c>
      <c r="D1176" s="31" t="s">
        <v>811</v>
      </c>
      <c r="E1176" s="31">
        <f ca="1">IF(GLOBAL[[#This Row],[b12]]="",GLOBAL[[#This Row],[a6]],GLOBAL[[#This Row],[b12]])</f>
        <v>1</v>
      </c>
      <c r="F1176" s="32">
        <f>GLOBAL[[#This Row],[AWAL]]</f>
        <v>1</v>
      </c>
      <c r="G1176" s="31"/>
      <c r="H1176" s="31"/>
      <c r="I1176" s="31" t="str">
        <f>IF(GLOBAL[[#This Row],[/MASUK]]="","",SUMIF(Table6[NB BM_C_QTY+F],GLOBAL[POINTER],Table6[C]))</f>
        <v/>
      </c>
      <c r="J1176" s="102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>SUM(F1176,L1176)</f>
        <v>1</v>
      </c>
      <c r="N1176" s="31"/>
      <c r="O1176" s="31"/>
      <c r="P1176" s="32">
        <f ca="1">SUM(INDIRECT(GLOBAL_VAR[TABLENAME]&amp;"[@a"&amp;$1:$1-1&amp;"]"),INDIRECT(GLOBAL_VAR[TABLENAME]&amp;"[@c"&amp;$1:$1-1&amp;"]"))</f>
        <v>1</v>
      </c>
      <c r="Q1176" s="33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1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1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1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29">
      <c r="A1177" s="31">
        <f ca="1">IF(GLOBAL[[#This Row],[TT]]&lt;1,"",ROW()-2)</f>
        <v>1175</v>
      </c>
      <c r="B1177" s="33" t="s">
        <v>4043</v>
      </c>
      <c r="C1177" s="31">
        <v>2</v>
      </c>
      <c r="D1177" s="31" t="s">
        <v>812</v>
      </c>
      <c r="E1177" s="31">
        <f ca="1">IF(GLOBAL[[#This Row],[b12]]="",GLOBAL[[#This Row],[a6]],GLOBAL[[#This Row],[b12]])</f>
        <v>2</v>
      </c>
      <c r="F1177" s="32">
        <f>GLOBAL[[#This Row],[AWAL]]</f>
        <v>2</v>
      </c>
      <c r="G1177" s="31"/>
      <c r="H1177" s="31"/>
      <c r="I1177" s="31" t="str">
        <f>IF(GLOBAL[[#This Row],[/MASUK]]="","",SUMIF(Table6[NB BM_C_QTY+F],GLOBAL[POINTER],Table6[C]))</f>
        <v/>
      </c>
      <c r="J1177" s="102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>SUM(F1177,L1177)</f>
        <v>2</v>
      </c>
      <c r="N1177" s="31"/>
      <c r="O1177" s="31"/>
      <c r="P1177" s="32">
        <f ca="1">SUM(INDIRECT(GLOBAL_VAR[TABLENAME]&amp;"[@a"&amp;$1:$1-1&amp;"]"),INDIRECT(GLOBAL_VAR[TABLENAME]&amp;"[@c"&amp;$1:$1-1&amp;"]"))</f>
        <v>2</v>
      </c>
      <c r="Q1177" s="33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2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2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2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29">
      <c r="A1178" s="31">
        <f ca="1">IF(GLOBAL[[#This Row],[TT]]&lt;1,"",ROW()-2)</f>
        <v>1176</v>
      </c>
      <c r="B1178" s="33" t="s">
        <v>813</v>
      </c>
      <c r="C1178" s="31">
        <v>11</v>
      </c>
      <c r="D1178" s="31" t="s">
        <v>15</v>
      </c>
      <c r="E1178" s="31">
        <f ca="1">IF(GLOBAL[[#This Row],[b12]]="",GLOBAL[[#This Row],[a6]],GLOBAL[[#This Row],[b12]])</f>
        <v>11</v>
      </c>
      <c r="F1178" s="32">
        <f>GLOBAL[[#This Row],[AWAL]]</f>
        <v>11</v>
      </c>
      <c r="G1178" s="31"/>
      <c r="H1178" s="31"/>
      <c r="I1178" s="31" t="str">
        <f>IF(GLOBAL[[#This Row],[/MASUK]]="","",SUMIF(Table6[NB BM_C_QTY+F],GLOBAL[POINTER],Table6[C]))</f>
        <v/>
      </c>
      <c r="J1178" s="102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>SUM(F1178,L1178)</f>
        <v>11</v>
      </c>
      <c r="N1178" s="31"/>
      <c r="O1178" s="31"/>
      <c r="P1178" s="32">
        <f ca="1">SUM(INDIRECT(GLOBAL_VAR[TABLENAME]&amp;"[@a"&amp;$1:$1-1&amp;"]"),INDIRECT(GLOBAL_VAR[TABLENAME]&amp;"[@c"&amp;$1:$1-1&amp;"]"))</f>
        <v>11</v>
      </c>
      <c r="Q1178" s="33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11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11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11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29">
      <c r="A1179" s="31" t="str">
        <f ca="1">IF(GLOBAL[[#This Row],[TT]]&lt;1,"",ROW()-2)</f>
        <v/>
      </c>
      <c r="B1179" s="33" t="s">
        <v>814</v>
      </c>
      <c r="C1179" s="31">
        <v>0</v>
      </c>
      <c r="D1179" s="31" t="s">
        <v>224</v>
      </c>
      <c r="E1179" s="31">
        <f ca="1">IF(GLOBAL[[#This Row],[b12]]="",GLOBAL[[#This Row],[a6]],GLOBAL[[#This Row],[b12]])</f>
        <v>0</v>
      </c>
      <c r="F1179" s="32">
        <f>GLOBAL[[#This Row],[AWAL]]</f>
        <v>0</v>
      </c>
      <c r="G1179" s="31"/>
      <c r="H1179" s="31"/>
      <c r="I1179" s="31" t="str">
        <f>IF(GLOBAL[[#This Row],[/MASUK]]="","",SUMIF(Table6[NB BM_C_QTY+F],GLOBAL[POINTER],Table6[C]))</f>
        <v/>
      </c>
      <c r="J1179" s="102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>SUM(F1179,L1179)</f>
        <v>0</v>
      </c>
      <c r="N1179" s="31"/>
      <c r="O1179" s="31"/>
      <c r="P1179" s="32">
        <f ca="1">SUM(INDIRECT(GLOBAL_VAR[TABLENAME]&amp;"[@a"&amp;$1:$1-1&amp;"]"),INDIRECT(GLOBAL_VAR[TABLENAME]&amp;"[@c"&amp;$1:$1-1&amp;"]"))</f>
        <v>0</v>
      </c>
      <c r="Q1179" s="33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0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0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0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29">
      <c r="A1180" s="31" t="str">
        <f ca="1">IF(GLOBAL[[#This Row],[TT]]&lt;1,"",ROW()-2)</f>
        <v/>
      </c>
      <c r="B1180" s="33" t="s">
        <v>4149</v>
      </c>
      <c r="C1180" s="31">
        <v>0</v>
      </c>
      <c r="D1180" s="31" t="s">
        <v>2103</v>
      </c>
      <c r="E1180" s="31">
        <f ca="1">IF(GLOBAL[[#This Row],[b12]]="",GLOBAL[[#This Row],[a6]],GLOBAL[[#This Row],[b12]])</f>
        <v>0</v>
      </c>
      <c r="F1180" s="32">
        <f>GLOBAL[[#This Row],[AWAL]]</f>
        <v>0</v>
      </c>
      <c r="G1180" s="31"/>
      <c r="H1180" s="31"/>
      <c r="I1180" s="31" t="str">
        <f>IF(GLOBAL[[#This Row],[/MASUK]]="","",SUMIF(Table6[NB BM_C_QTY+F],GLOBAL[POINTER],Table6[C]))</f>
        <v/>
      </c>
      <c r="J1180" s="102">
        <f>IF(GLOBAL[[#This Row],[//KELUAR]]="",0,-1*SUMIF(Table5[CONCAT],GLOBAL[POINTER],Table5[3]))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>SUM(F1180,L1180)</f>
        <v>0</v>
      </c>
      <c r="N1180" s="31"/>
      <c r="O1180" s="31"/>
      <c r="P1180" s="32">
        <f ca="1">SUM(INDIRECT(GLOBAL_VAR[TABLENAME]&amp;"[@a"&amp;$1:$1-1&amp;"]"),INDIRECT(GLOBAL_VAR[TABLENAME]&amp;"[@c"&amp;$1:$1-1&amp;"]"))</f>
        <v>0</v>
      </c>
      <c r="Q1180" s="33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0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0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0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</row>
    <row r="1181" spans="1:29">
      <c r="A1181" s="31">
        <f ca="1">IF(GLOBAL[[#This Row],[TT]]&lt;1,"",ROW()-2)</f>
        <v>1179</v>
      </c>
      <c r="B1181" s="33" t="s">
        <v>815</v>
      </c>
      <c r="C1181" s="31">
        <v>11</v>
      </c>
      <c r="D1181" s="31" t="s">
        <v>123</v>
      </c>
      <c r="E1181" s="31">
        <f ca="1">IF(GLOBAL[[#This Row],[b12]]="",GLOBAL[[#This Row],[a6]],GLOBAL[[#This Row],[b12]])</f>
        <v>11</v>
      </c>
      <c r="F1181" s="32">
        <f>GLOBAL[[#This Row],[AWAL]]</f>
        <v>11</v>
      </c>
      <c r="G1181" s="31"/>
      <c r="H1181" s="31"/>
      <c r="I1181" s="31" t="str">
        <f>IF(GLOBAL[[#This Row],[/MASUK]]="","",SUMIF(Table6[NB BM_C_QTY+F],GLOBAL[POINTER],Table6[C]))</f>
        <v/>
      </c>
      <c r="J1181" s="102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>SUM(F1181,L1181)</f>
        <v>11</v>
      </c>
      <c r="N1181" s="31"/>
      <c r="O1181" s="31"/>
      <c r="P1181" s="32">
        <f ca="1">SUM(INDIRECT(GLOBAL_VAR[TABLENAME]&amp;"[@a"&amp;$1:$1-1&amp;"]"),INDIRECT(GLOBAL_VAR[TABLENAME]&amp;"[@c"&amp;$1:$1-1&amp;"]"))</f>
        <v>11</v>
      </c>
      <c r="Q1181" s="33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11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11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11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</row>
    <row r="1182" spans="1:29">
      <c r="A1182" s="31">
        <f ca="1">IF(GLOBAL[[#This Row],[TT]]&lt;1,"",ROW()-2)</f>
        <v>1180</v>
      </c>
      <c r="B1182" s="33" t="s">
        <v>816</v>
      </c>
      <c r="C1182" s="31">
        <v>3</v>
      </c>
      <c r="D1182" s="31" t="s">
        <v>123</v>
      </c>
      <c r="E1182" s="31">
        <f ca="1">IF(GLOBAL[[#This Row],[b12]]="",GLOBAL[[#This Row],[a6]],GLOBAL[[#This Row],[b12]])</f>
        <v>3</v>
      </c>
      <c r="F1182" s="32">
        <f>GLOBAL[[#This Row],[AWAL]]</f>
        <v>3</v>
      </c>
      <c r="G1182" s="31"/>
      <c r="H1182" s="31"/>
      <c r="I1182" s="31" t="str">
        <f>IF(GLOBAL[[#This Row],[/MASUK]]="","",SUMIF(Table6[NB BM_C_QTY+F],GLOBAL[POINTER],Table6[C]))</f>
        <v/>
      </c>
      <c r="J1182" s="102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>SUM(F1182,L1182)</f>
        <v>3</v>
      </c>
      <c r="N1182" s="31"/>
      <c r="O1182" s="31"/>
      <c r="P1182" s="32">
        <f ca="1">SUM(INDIRECT(GLOBAL_VAR[TABLENAME]&amp;"[@a"&amp;$1:$1-1&amp;"]"),INDIRECT(GLOBAL_VAR[TABLENAME]&amp;"[@c"&amp;$1:$1-1&amp;"]"))</f>
        <v>3</v>
      </c>
      <c r="Q1182" s="33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3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3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3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</row>
    <row r="1183" spans="1:29">
      <c r="A1183" s="31" t="str">
        <f ca="1">IF(GLOBAL[[#This Row],[TT]]&lt;1,"",ROW()-2)</f>
        <v/>
      </c>
      <c r="B1183" s="33" t="s">
        <v>817</v>
      </c>
      <c r="C1183" s="31">
        <v>0</v>
      </c>
      <c r="D1183" s="31" t="s">
        <v>818</v>
      </c>
      <c r="E1183" s="31">
        <f ca="1">IF(GLOBAL[[#This Row],[b12]]="",GLOBAL[[#This Row],[a6]],GLOBAL[[#This Row],[b12]])</f>
        <v>0</v>
      </c>
      <c r="F1183" s="32">
        <f>GLOBAL[[#This Row],[AWAL]]</f>
        <v>0</v>
      </c>
      <c r="G1183" s="31"/>
      <c r="H1183" s="31"/>
      <c r="I1183" s="31" t="str">
        <f>IF(GLOBAL[[#This Row],[/MASUK]]="","",SUMIF(Table6[NB BM_C_QTY+F],GLOBAL[POINTER],Table6[C]))</f>
        <v/>
      </c>
      <c r="J1183" s="102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>SUM(F1183,L1183)</f>
        <v>0</v>
      </c>
      <c r="N1183" s="31"/>
      <c r="O1183" s="31"/>
      <c r="P1183" s="32">
        <f ca="1">SUM(INDIRECT(GLOBAL_VAR[TABLENAME]&amp;"[@a"&amp;$1:$1-1&amp;"]"),INDIRECT(GLOBAL_VAR[TABLENAME]&amp;"[@c"&amp;$1:$1-1&amp;"]"))</f>
        <v>0</v>
      </c>
      <c r="Q1183" s="33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0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0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0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29">
      <c r="A1184" s="31">
        <f ca="1">IF(GLOBAL[[#This Row],[TT]]&lt;1,"",ROW()-2)</f>
        <v>1182</v>
      </c>
      <c r="B1184" s="33" t="s">
        <v>819</v>
      </c>
      <c r="C1184" s="31">
        <v>1</v>
      </c>
      <c r="D1184" s="31" t="s">
        <v>121</v>
      </c>
      <c r="E1184" s="31">
        <f ca="1">IF(GLOBAL[[#This Row],[b12]]="",GLOBAL[[#This Row],[a6]],GLOBAL[[#This Row],[b12]])</f>
        <v>1</v>
      </c>
      <c r="F1184" s="32">
        <f>GLOBAL[[#This Row],[AWAL]]</f>
        <v>1</v>
      </c>
      <c r="G1184" s="31"/>
      <c r="H1184" s="31"/>
      <c r="I1184" s="31" t="str">
        <f>IF(GLOBAL[[#This Row],[/MASUK]]="","",SUMIF(Table6[NB BM_C_QTY+F],GLOBAL[POINTER],Table6[C]))</f>
        <v/>
      </c>
      <c r="J1184" s="102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>SUM(F1184,L1184)</f>
        <v>1</v>
      </c>
      <c r="N1184" s="31"/>
      <c r="O1184" s="31"/>
      <c r="P1184" s="32">
        <f ca="1">SUM(INDIRECT(GLOBAL_VAR[TABLENAME]&amp;"[@a"&amp;$1:$1-1&amp;"]"),INDIRECT(GLOBAL_VAR[TABLENAME]&amp;"[@c"&amp;$1:$1-1&amp;"]"))</f>
        <v>1</v>
      </c>
      <c r="Q1184" s="33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1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1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1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29">
      <c r="A1185" s="31">
        <f ca="1">IF(GLOBAL[[#This Row],[TT]]&lt;1,"",ROW()-2)</f>
        <v>1183</v>
      </c>
      <c r="B1185" s="33" t="s">
        <v>820</v>
      </c>
      <c r="C1185" s="31">
        <v>48</v>
      </c>
      <c r="D1185" s="31" t="s">
        <v>121</v>
      </c>
      <c r="E1185" s="31">
        <f ca="1">IF(GLOBAL[[#This Row],[b12]]="",GLOBAL[[#This Row],[a6]],GLOBAL[[#This Row],[b12]])</f>
        <v>48</v>
      </c>
      <c r="F1185" s="32">
        <f>GLOBAL[[#This Row],[AWAL]]</f>
        <v>48</v>
      </c>
      <c r="G1185" s="31"/>
      <c r="H1185" s="31"/>
      <c r="I1185" s="31" t="str">
        <f>IF(GLOBAL[[#This Row],[/MASUK]]="","",SUMIF(Table6[NB BM_C_QTY+F],GLOBAL[POINTER],Table6[C]))</f>
        <v/>
      </c>
      <c r="J1185" s="102">
        <f>IF(GLOBAL[[#This Row],[//KELUAR]]="",0,-1*SUMIF(Table5[CONCAT],GLOBAL[POINTER],Table5[3]))</f>
        <v>0</v>
      </c>
      <c r="K1185" s="31" t="str">
        <f>IF(GLOBAL[[#This Row],[b1]]="","",GLOBAL[[#This Row],[b1]]-GLOBAL[[#This Row],[a1]]-GLOBAL[[#This Row],[bkeluar1]])</f>
        <v/>
      </c>
      <c r="L1185" s="31">
        <f>SUM(GLOBAL[[#This Row],[bmasuk1]:[c1]])</f>
        <v>0</v>
      </c>
      <c r="M1185" s="32">
        <f>SUM(F1185,L1185)</f>
        <v>48</v>
      </c>
      <c r="N1185" s="31"/>
      <c r="O1185" s="31"/>
      <c r="P1185" s="32">
        <f ca="1">SUM(INDIRECT(GLOBAL_VAR[TABLENAME]&amp;"[@a"&amp;$1:$1-1&amp;"]"),INDIRECT(GLOBAL_VAR[TABLENAME]&amp;"[@c"&amp;$1:$1-1&amp;"]"))</f>
        <v>48</v>
      </c>
      <c r="Q1185" s="33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48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48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48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29">
      <c r="A1186" s="31">
        <f ca="1">IF(GLOBAL[[#This Row],[TT]]&lt;1,"",ROW()-2)</f>
        <v>1184</v>
      </c>
      <c r="B1186" s="33" t="s">
        <v>821</v>
      </c>
      <c r="C1186" s="31">
        <v>6</v>
      </c>
      <c r="D1186" s="31" t="s">
        <v>822</v>
      </c>
      <c r="E1186" s="31">
        <f ca="1">IF(GLOBAL[[#This Row],[b12]]="",GLOBAL[[#This Row],[a6]],GLOBAL[[#This Row],[b12]])</f>
        <v>6</v>
      </c>
      <c r="F1186" s="32">
        <f>GLOBAL[[#This Row],[AWAL]]</f>
        <v>6</v>
      </c>
      <c r="G1186" s="31"/>
      <c r="H1186" s="31"/>
      <c r="I1186" s="31" t="str">
        <f>IF(GLOBAL[[#This Row],[/MASUK]]="","",SUMIF(Table6[NB BM_C_QTY+F],GLOBAL[POINTER],Table6[C]))</f>
        <v/>
      </c>
      <c r="J1186" s="102">
        <f>IF(GLOBAL[[#This Row],[//KELUAR]]="",0,-1*SUMIF(Table5[CONCAT],GLOBAL[POINTER],Table5[3]))</f>
        <v>0</v>
      </c>
      <c r="K1186" s="31" t="str">
        <f>IF(GLOBAL[[#This Row],[b1]]="","",GLOBAL[[#This Row],[b1]]-GLOBAL[[#This Row],[a1]]-GLOBAL[[#This Row],[bkeluar1]])</f>
        <v/>
      </c>
      <c r="L1186" s="31">
        <f>SUM(GLOBAL[[#This Row],[bmasuk1]:[c1]])</f>
        <v>0</v>
      </c>
      <c r="M1186" s="32">
        <f>SUM(F1186,L1186)</f>
        <v>6</v>
      </c>
      <c r="N1186" s="31"/>
      <c r="O1186" s="31"/>
      <c r="P1186" s="32">
        <f ca="1">SUM(INDIRECT(GLOBAL_VAR[TABLENAME]&amp;"[@a"&amp;$1:$1-1&amp;"]"),INDIRECT(GLOBAL_VAR[TABLENAME]&amp;"[@c"&amp;$1:$1-1&amp;"]"))</f>
        <v>6</v>
      </c>
      <c r="Q1186" s="33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6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6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6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29">
      <c r="A1187" s="31">
        <f ca="1">IF(GLOBAL[[#This Row],[TT]]&lt;1,"",ROW()-2)</f>
        <v>1185</v>
      </c>
      <c r="B1187" s="33" t="s">
        <v>823</v>
      </c>
      <c r="C1187" s="31">
        <v>11</v>
      </c>
      <c r="D1187" s="31" t="s">
        <v>56</v>
      </c>
      <c r="E1187" s="31">
        <f ca="1">IF(GLOBAL[[#This Row],[b12]]="",GLOBAL[[#This Row],[a6]],GLOBAL[[#This Row],[b12]])</f>
        <v>11</v>
      </c>
      <c r="F1187" s="32">
        <f>GLOBAL[[#This Row],[AWAL]]</f>
        <v>11</v>
      </c>
      <c r="G1187" s="31"/>
      <c r="H1187" s="31"/>
      <c r="I1187" s="31" t="str">
        <f>IF(GLOBAL[[#This Row],[/MASUK]]="","",SUMIF(Table6[NB BM_C_QTY+F],GLOBAL[POINTER],Table6[C]))</f>
        <v/>
      </c>
      <c r="J1187" s="102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>SUM(F1187,L1187)</f>
        <v>11</v>
      </c>
      <c r="N1187" s="31"/>
      <c r="O1187" s="31"/>
      <c r="P1187" s="32">
        <f ca="1">SUM(INDIRECT(GLOBAL_VAR[TABLENAME]&amp;"[@a"&amp;$1:$1-1&amp;"]"),INDIRECT(GLOBAL_VAR[TABLENAME]&amp;"[@c"&amp;$1:$1-1&amp;"]"))</f>
        <v>11</v>
      </c>
      <c r="Q1187" s="33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11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11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11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29">
      <c r="A1188" s="31">
        <f ca="1">IF(GLOBAL[[#This Row],[TT]]&lt;1,"",ROW()-2)</f>
        <v>1186</v>
      </c>
      <c r="B1188" s="33" t="s">
        <v>824</v>
      </c>
      <c r="C1188" s="31">
        <v>1</v>
      </c>
      <c r="D1188" s="31" t="s">
        <v>56</v>
      </c>
      <c r="E1188" s="31">
        <f ca="1">IF(GLOBAL[[#This Row],[b12]]="",GLOBAL[[#This Row],[a6]],GLOBAL[[#This Row],[b12]])</f>
        <v>1</v>
      </c>
      <c r="F1188" s="32">
        <f>GLOBAL[[#This Row],[AWAL]]</f>
        <v>1</v>
      </c>
      <c r="G1188" s="31"/>
      <c r="H1188" s="31"/>
      <c r="I1188" s="31" t="str">
        <f>IF(GLOBAL[[#This Row],[/MASUK]]="","",SUMIF(Table6[NB BM_C_QTY+F],GLOBAL[POINTER],Table6[C]))</f>
        <v/>
      </c>
      <c r="J1188" s="102">
        <f>IF(GLOBAL[[#This Row],[//KELUAR]]="",0,-1*SUMIF(Table5[CONCAT],GLOBAL[POINTER],Table5[3]))</f>
        <v>0</v>
      </c>
      <c r="K1188" s="31" t="str">
        <f>IF(GLOBAL[[#This Row],[b1]]="","",GLOBAL[[#This Row],[b1]]-GLOBAL[[#This Row],[a1]]-GLOBAL[[#This Row],[bkeluar1]])</f>
        <v/>
      </c>
      <c r="L1188" s="31">
        <f>SUM(GLOBAL[[#This Row],[bmasuk1]:[c1]])</f>
        <v>0</v>
      </c>
      <c r="M1188" s="32">
        <f>SUM(F1188,L1188)</f>
        <v>1</v>
      </c>
      <c r="N1188" s="31"/>
      <c r="O1188" s="31"/>
      <c r="P1188" s="32">
        <f ca="1">SUM(INDIRECT(GLOBAL_VAR[TABLENAME]&amp;"[@a"&amp;$1:$1-1&amp;"]"),INDIRECT(GLOBAL_VAR[TABLENAME]&amp;"[@c"&amp;$1:$1-1&amp;"]"))</f>
        <v>1</v>
      </c>
      <c r="Q1188" s="33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1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1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1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29">
      <c r="A1189" s="31">
        <f ca="1">IF(GLOBAL[[#This Row],[TT]]&lt;1,"",ROW()-2)</f>
        <v>1187</v>
      </c>
      <c r="B1189" s="33" t="s">
        <v>825</v>
      </c>
      <c r="C1189" s="31">
        <v>46</v>
      </c>
      <c r="D1189" s="31" t="s">
        <v>141</v>
      </c>
      <c r="E1189" s="31">
        <f ca="1">IF(GLOBAL[[#This Row],[b12]]="",GLOBAL[[#This Row],[a6]],GLOBAL[[#This Row],[b12]])</f>
        <v>46</v>
      </c>
      <c r="F1189" s="32">
        <f>GLOBAL[[#This Row],[AWAL]]</f>
        <v>46</v>
      </c>
      <c r="G1189" s="31"/>
      <c r="H1189" s="31"/>
      <c r="I1189" s="31" t="str">
        <f>IF(GLOBAL[[#This Row],[/MASUK]]="","",SUMIF(Table6[NB BM_C_QTY+F],GLOBAL[POINTER],Table6[C]))</f>
        <v/>
      </c>
      <c r="J1189" s="102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>SUM(F1189,L1189)</f>
        <v>46</v>
      </c>
      <c r="N1189" s="31"/>
      <c r="O1189" s="31"/>
      <c r="P1189" s="32">
        <f ca="1">SUM(INDIRECT(GLOBAL_VAR[TABLENAME]&amp;"[@a"&amp;$1:$1-1&amp;"]"),INDIRECT(GLOBAL_VAR[TABLENAME]&amp;"[@c"&amp;$1:$1-1&amp;"]"))</f>
        <v>46</v>
      </c>
      <c r="Q1189" s="33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46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46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46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29">
      <c r="A1190" s="31" t="str">
        <f ca="1">IF(GLOBAL[[#This Row],[TT]]&lt;1,"",ROW()-2)</f>
        <v/>
      </c>
      <c r="B1190" s="33" t="s">
        <v>826</v>
      </c>
      <c r="C1190" s="31">
        <v>0</v>
      </c>
      <c r="D1190" s="31" t="s">
        <v>141</v>
      </c>
      <c r="E1190" s="31">
        <f ca="1">IF(GLOBAL[[#This Row],[b12]]="",GLOBAL[[#This Row],[a6]],GLOBAL[[#This Row],[b12]])</f>
        <v>0</v>
      </c>
      <c r="F1190" s="32">
        <f>GLOBAL[[#This Row],[AWAL]]</f>
        <v>0</v>
      </c>
      <c r="G1190" s="31"/>
      <c r="H1190" s="31"/>
      <c r="I1190" s="31" t="str">
        <f>IF(GLOBAL[[#This Row],[/MASUK]]="","",SUMIF(Table6[NB BM_C_QTY+F],GLOBAL[POINTER],Table6[C]))</f>
        <v/>
      </c>
      <c r="J1190" s="102">
        <f>IF(GLOBAL[[#This Row],[//KELUAR]]="",0,-1*SUMIF(Table5[CONCAT],GLOBAL[POINTER],Table5[3]))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>SUM(F1190,L1190)</f>
        <v>0</v>
      </c>
      <c r="N1190" s="31"/>
      <c r="O1190" s="31"/>
      <c r="P1190" s="32">
        <f ca="1">SUM(INDIRECT(GLOBAL_VAR[TABLENAME]&amp;"[@a"&amp;$1:$1-1&amp;"]"),INDIRECT(GLOBAL_VAR[TABLENAME]&amp;"[@c"&amp;$1:$1-1&amp;"]"))</f>
        <v>0</v>
      </c>
      <c r="Q1190" s="33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0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0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0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29">
      <c r="A1191" s="31" t="str">
        <f ca="1">IF(GLOBAL[[#This Row],[TT]]&lt;1,"",ROW()-2)</f>
        <v/>
      </c>
      <c r="B1191" s="33" t="s">
        <v>827</v>
      </c>
      <c r="C1191" s="31">
        <v>0</v>
      </c>
      <c r="D1191" s="31">
        <v>240</v>
      </c>
      <c r="E1191" s="31">
        <f ca="1">IF(GLOBAL[[#This Row],[b12]]="",GLOBAL[[#This Row],[a6]],GLOBAL[[#This Row],[b12]])</f>
        <v>0</v>
      </c>
      <c r="F1191" s="32">
        <f>GLOBAL[[#This Row],[AWAL]]</f>
        <v>0</v>
      </c>
      <c r="G1191" s="31"/>
      <c r="H1191" s="31"/>
      <c r="I1191" s="31" t="str">
        <f>IF(GLOBAL[[#This Row],[/MASUK]]="","",SUMIF(Table6[NB BM_C_QTY+F],GLOBAL[POINTER],Table6[C]))</f>
        <v/>
      </c>
      <c r="J1191" s="102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>SUM(F1191,L1191)</f>
        <v>0</v>
      </c>
      <c r="N1191" s="31"/>
      <c r="O1191" s="31"/>
      <c r="P1191" s="32">
        <f ca="1">SUM(INDIRECT(GLOBAL_VAR[TABLENAME]&amp;"[@a"&amp;$1:$1-1&amp;"]"),INDIRECT(GLOBAL_VAR[TABLENAME]&amp;"[@c"&amp;$1:$1-1&amp;"]"))</f>
        <v>0</v>
      </c>
      <c r="Q1191" s="33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0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0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0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29">
      <c r="A1192" s="31">
        <f ca="1">IF(GLOBAL[[#This Row],[TT]]&lt;1,"",ROW()-2)</f>
        <v>1190</v>
      </c>
      <c r="B1192" s="33" t="s">
        <v>828</v>
      </c>
      <c r="C1192" s="31">
        <v>5</v>
      </c>
      <c r="D1192" s="31" t="s">
        <v>141</v>
      </c>
      <c r="E1192" s="31">
        <f ca="1">IF(GLOBAL[[#This Row],[b12]]="",GLOBAL[[#This Row],[a6]],GLOBAL[[#This Row],[b12]])</f>
        <v>5</v>
      </c>
      <c r="F1192" s="32">
        <f>GLOBAL[[#This Row],[AWAL]]</f>
        <v>5</v>
      </c>
      <c r="G1192" s="31"/>
      <c r="H1192" s="31"/>
      <c r="I1192" s="31" t="str">
        <f>IF(GLOBAL[[#This Row],[/MASUK]]="","",SUMIF(Table6[NB BM_C_QTY+F],GLOBAL[POINTER],Table6[C]))</f>
        <v/>
      </c>
      <c r="J1192" s="102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>SUM(F1192,L1192)</f>
        <v>5</v>
      </c>
      <c r="N1192" s="31"/>
      <c r="O1192" s="31"/>
      <c r="P1192" s="32">
        <f ca="1">SUM(INDIRECT(GLOBAL_VAR[TABLENAME]&amp;"[@a"&amp;$1:$1-1&amp;"]"),INDIRECT(GLOBAL_VAR[TABLENAME]&amp;"[@c"&amp;$1:$1-1&amp;"]"))</f>
        <v>5</v>
      </c>
      <c r="Q1192" s="33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5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5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5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29">
      <c r="A1193" s="31">
        <f ca="1">IF(GLOBAL[[#This Row],[TT]]&lt;1,"",ROW()-2)</f>
        <v>1191</v>
      </c>
      <c r="B1193" s="33" t="s">
        <v>4349</v>
      </c>
      <c r="C1193" s="31">
        <v>1</v>
      </c>
      <c r="D1193" s="31" t="s">
        <v>2719</v>
      </c>
      <c r="E1193" s="31">
        <f ca="1">IF(GLOBAL[[#This Row],[b12]]="",GLOBAL[[#This Row],[a6]],GLOBAL[[#This Row],[b12]])</f>
        <v>1</v>
      </c>
      <c r="F1193" s="32">
        <f>GLOBAL[[#This Row],[AWAL]]</f>
        <v>1</v>
      </c>
      <c r="G1193" s="31"/>
      <c r="H1193" s="31"/>
      <c r="I1193" s="31" t="str">
        <f>IF(GLOBAL[[#This Row],[/MASUK]]="","",SUMIF(Table6[NB BM_C_QTY+F],GLOBAL[POINTER],Table6[C]))</f>
        <v/>
      </c>
      <c r="J1193" s="102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>SUM(F1193,L1193)</f>
        <v>1</v>
      </c>
      <c r="N1193" s="31"/>
      <c r="O1193" s="31"/>
      <c r="P1193" s="32">
        <f ca="1">SUM(INDIRECT(GLOBAL_VAR[TABLENAME]&amp;"[@a"&amp;$1:$1-1&amp;"]"),INDIRECT(GLOBAL_VAR[TABLENAME]&amp;"[@c"&amp;$1:$1-1&amp;"]"))</f>
        <v>1</v>
      </c>
      <c r="Q1193" s="33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1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1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1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29">
      <c r="A1194" s="31">
        <f ca="1">IF(GLOBAL[[#This Row],[TT]]&lt;1,"",ROW()-2)</f>
        <v>1192</v>
      </c>
      <c r="B1194" s="33" t="s">
        <v>829</v>
      </c>
      <c r="C1194" s="31">
        <v>14</v>
      </c>
      <c r="D1194" s="31" t="s">
        <v>56</v>
      </c>
      <c r="E1194" s="31">
        <f ca="1">IF(GLOBAL[[#This Row],[b12]]="",GLOBAL[[#This Row],[a6]],GLOBAL[[#This Row],[b12]])</f>
        <v>14</v>
      </c>
      <c r="F1194" s="32">
        <f>GLOBAL[[#This Row],[AWAL]]</f>
        <v>14</v>
      </c>
      <c r="G1194" s="31"/>
      <c r="H1194" s="31"/>
      <c r="I1194" s="31" t="str">
        <f>IF(GLOBAL[[#This Row],[/MASUK]]="","",SUMIF(Table6[NB BM_C_QTY+F],GLOBAL[POINTER],Table6[C]))</f>
        <v/>
      </c>
      <c r="J1194" s="102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>SUM(F1194,L1194)</f>
        <v>14</v>
      </c>
      <c r="N1194" s="31"/>
      <c r="O1194" s="31"/>
      <c r="P1194" s="32">
        <f ca="1">SUM(INDIRECT(GLOBAL_VAR[TABLENAME]&amp;"[@a"&amp;$1:$1-1&amp;"]"),INDIRECT(GLOBAL_VAR[TABLENAME]&amp;"[@c"&amp;$1:$1-1&amp;"]"))</f>
        <v>14</v>
      </c>
      <c r="Q1194" s="33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14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14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14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29">
      <c r="A1195" s="31">
        <f ca="1">IF(GLOBAL[[#This Row],[TT]]&lt;1,"",ROW()-2)</f>
        <v>1193</v>
      </c>
      <c r="B1195" s="33" t="s">
        <v>4348</v>
      </c>
      <c r="C1195" s="31">
        <v>14</v>
      </c>
      <c r="D1195" s="31" t="s">
        <v>395</v>
      </c>
      <c r="E1195" s="31">
        <f ca="1">IF(GLOBAL[[#This Row],[b12]]="",GLOBAL[[#This Row],[a6]],GLOBAL[[#This Row],[b12]])</f>
        <v>14</v>
      </c>
      <c r="F1195" s="32">
        <f>GLOBAL[[#This Row],[AWAL]]</f>
        <v>14</v>
      </c>
      <c r="G1195" s="31"/>
      <c r="H1195" s="31"/>
      <c r="I1195" s="31" t="str">
        <f>IF(GLOBAL[[#This Row],[/MASUK]]="","",SUMIF(Table6[NB BM_C_QTY+F],GLOBAL[POINTER],Table6[C]))</f>
        <v/>
      </c>
      <c r="J1195" s="102">
        <f>IF(GLOBAL[[#This Row],[//KELUAR]]="",0,-1*SUMIF(Table5[CONCAT],GLOBAL[POINTER],Table5[3]))</f>
        <v>0</v>
      </c>
      <c r="K1195" s="31" t="str">
        <f>IF(GLOBAL[[#This Row],[b1]]="","",GLOBAL[[#This Row],[b1]]-GLOBAL[[#This Row],[a1]]-GLOBAL[[#This Row],[bkeluar1]])</f>
        <v/>
      </c>
      <c r="L1195" s="31">
        <f>SUM(GLOBAL[[#This Row],[bmasuk1]:[c1]])</f>
        <v>0</v>
      </c>
      <c r="M1195" s="32">
        <f>SUM(F1195,L1195)</f>
        <v>14</v>
      </c>
      <c r="N1195" s="31"/>
      <c r="O1195" s="31"/>
      <c r="P1195" s="32">
        <f ca="1">SUM(INDIRECT(GLOBAL_VAR[TABLENAME]&amp;"[@a"&amp;$1:$1-1&amp;"]"),INDIRECT(GLOBAL_VAR[TABLENAME]&amp;"[@c"&amp;$1:$1-1&amp;"]"))</f>
        <v>14</v>
      </c>
      <c r="Q1195" s="33"/>
      <c r="R1195" s="33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14</v>
      </c>
      <c r="T1195" s="33"/>
      <c r="U1195" s="33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14</v>
      </c>
      <c r="W1195" s="31"/>
      <c r="X1195" s="31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14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1195" s="31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29">
      <c r="A1196" s="31">
        <f ca="1">IF(GLOBAL[[#This Row],[TT]]&lt;1,"",ROW()-2)</f>
        <v>1194</v>
      </c>
      <c r="B1196" s="33" t="s">
        <v>830</v>
      </c>
      <c r="C1196" s="31">
        <v>3</v>
      </c>
      <c r="D1196" s="31" t="s">
        <v>822</v>
      </c>
      <c r="E1196" s="31">
        <f ca="1">IF(GLOBAL[[#This Row],[b12]]="",GLOBAL[[#This Row],[a6]],GLOBAL[[#This Row],[b12]])</f>
        <v>3</v>
      </c>
      <c r="F1196" s="32">
        <f>GLOBAL[[#This Row],[AWAL]]</f>
        <v>3</v>
      </c>
      <c r="G1196" s="31"/>
      <c r="H1196" s="31"/>
      <c r="I1196" s="31" t="str">
        <f>IF(GLOBAL[[#This Row],[/MASUK]]="","",SUMIF(Table6[NB BM_C_QTY+F],GLOBAL[POINTER],Table6[C]))</f>
        <v/>
      </c>
      <c r="J1196" s="102">
        <f>IF(GLOBAL[[#This Row],[//KELUAR]]="",0,-1*SUMIF(Table5[CONCAT],GLOBAL[POINTER],Table5[3]))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>SUM(F1196,L1196)</f>
        <v>3</v>
      </c>
      <c r="N1196" s="31"/>
      <c r="O1196" s="31"/>
      <c r="P1196" s="32">
        <f ca="1">SUM(INDIRECT(GLOBAL_VAR[TABLENAME]&amp;"[@a"&amp;$1:$1-1&amp;"]"),INDIRECT(GLOBAL_VAR[TABLENAME]&amp;"[@c"&amp;$1:$1-1&amp;"]"))</f>
        <v>3</v>
      </c>
      <c r="Q1196" s="33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3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3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3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1196" s="31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29">
      <c r="A1197" s="31">
        <f ca="1">IF(GLOBAL[[#This Row],[TT]]&lt;1,"",ROW()-2)</f>
        <v>1195</v>
      </c>
      <c r="B1197" s="33" t="s">
        <v>831</v>
      </c>
      <c r="C1197" s="31">
        <v>2</v>
      </c>
      <c r="D1197" s="31" t="s">
        <v>88</v>
      </c>
      <c r="E1197" s="31">
        <f ca="1">IF(GLOBAL[[#This Row],[b12]]="",GLOBAL[[#This Row],[a6]],GLOBAL[[#This Row],[b12]])</f>
        <v>2</v>
      </c>
      <c r="F1197" s="32">
        <f>GLOBAL[[#This Row],[AWAL]]</f>
        <v>2</v>
      </c>
      <c r="G1197" s="31"/>
      <c r="H1197" s="31"/>
      <c r="I1197" s="31" t="str">
        <f>IF(GLOBAL[[#This Row],[/MASUK]]="","",SUMIF(Table6[NB BM_C_QTY+F],GLOBAL[POINTER],Table6[C]))</f>
        <v/>
      </c>
      <c r="J1197" s="102">
        <f>IF(GLOBAL[[#This Row],[//KELUAR]]="",0,-1*SUMIF(Table5[CONCAT],GLOBAL[POINTER],Table5[3]))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>SUM(F1197,L1197)</f>
        <v>2</v>
      </c>
      <c r="N1197" s="31"/>
      <c r="O1197" s="31"/>
      <c r="P1197" s="32">
        <f ca="1">SUM(INDIRECT(GLOBAL_VAR[TABLENAME]&amp;"[@a"&amp;$1:$1-1&amp;"]"),INDIRECT(GLOBAL_VAR[TABLENAME]&amp;"[@c"&amp;$1:$1-1&amp;"]"))</f>
        <v>2</v>
      </c>
      <c r="Q1197" s="33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2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2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2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1197" s="31" t="str">
        <f>_xlfn.IFNA(MATCH(GLOBAL[[#This Row],[POINTER]],Table6[NB BM_C_QTY+F],0),"")</f>
        <v/>
      </c>
      <c r="AC1197" t="str">
        <f>_xlfn.IFNA(MATCH(GLOBAL[[#This Row],[POINTER]],Table5[CONCAT],0),"")</f>
        <v/>
      </c>
    </row>
    <row r="1198" spans="1:29">
      <c r="A1198" s="31">
        <f ca="1">IF(GLOBAL[[#This Row],[TT]]&lt;1,"",ROW()-2)</f>
        <v>1196</v>
      </c>
      <c r="B1198" s="33" t="s">
        <v>832</v>
      </c>
      <c r="C1198" s="31">
        <v>1</v>
      </c>
      <c r="D1198" s="31" t="s">
        <v>833</v>
      </c>
      <c r="E1198" s="31">
        <f ca="1">IF(GLOBAL[[#This Row],[b12]]="",GLOBAL[[#This Row],[a6]],GLOBAL[[#This Row],[b12]])</f>
        <v>1</v>
      </c>
      <c r="F1198" s="32">
        <f>GLOBAL[[#This Row],[AWAL]]</f>
        <v>1</v>
      </c>
      <c r="G1198" s="31"/>
      <c r="H1198" s="31"/>
      <c r="I1198" s="31" t="str">
        <f>IF(GLOBAL[[#This Row],[/MASUK]]="","",SUMIF(Table6[NB BM_C_QTY+F],GLOBAL[POINTER],Table6[C]))</f>
        <v/>
      </c>
      <c r="J1198" s="102">
        <f>IF(GLOBAL[[#This Row],[//KELUAR]]="",0,-1*SUMIF(Table5[CONCAT],GLOBAL[POINTER],Table5[3]))</f>
        <v>0</v>
      </c>
      <c r="K1198" s="31" t="str">
        <f>IF(GLOBAL[[#This Row],[b1]]="","",GLOBAL[[#This Row],[b1]]-GLOBAL[[#This Row],[a1]]-GLOBAL[[#This Row],[bkeluar1]])</f>
        <v/>
      </c>
      <c r="L1198" s="31">
        <f>SUM(GLOBAL[[#This Row],[bmasuk1]:[c1]])</f>
        <v>0</v>
      </c>
      <c r="M1198" s="32">
        <f>SUM(F1198,L1198)</f>
        <v>1</v>
      </c>
      <c r="N1198" s="31"/>
      <c r="O1198" s="31"/>
      <c r="P1198" s="32">
        <f ca="1">SUM(INDIRECT(GLOBAL_VAR[TABLENAME]&amp;"[@a"&amp;$1:$1-1&amp;"]"),INDIRECT(GLOBAL_VAR[TABLENAME]&amp;"[@c"&amp;$1:$1-1&amp;"]"))</f>
        <v>1</v>
      </c>
      <c r="Q1198" s="33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1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1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1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1198" s="31" t="str">
        <f>_xlfn.IFNA(MATCH(GLOBAL[[#This Row],[POINTER]],Table6[NB BM_C_QTY+F],0),"")</f>
        <v/>
      </c>
      <c r="AC1198" t="str">
        <f>_xlfn.IFNA(MATCH(GLOBAL[[#This Row],[POINTER]],Table5[CONCAT],0),"")</f>
        <v/>
      </c>
    </row>
    <row r="1199" spans="1:29">
      <c r="A1199" s="31" t="str">
        <f ca="1">IF(GLOBAL[[#This Row],[TT]]&lt;1,"",ROW()-2)</f>
        <v/>
      </c>
      <c r="B1199" s="33" t="s">
        <v>3568</v>
      </c>
      <c r="C1199" s="31">
        <v>0</v>
      </c>
      <c r="D1199" s="31" t="s">
        <v>2032</v>
      </c>
      <c r="E1199" s="31">
        <f ca="1">IF(GLOBAL[[#This Row],[b12]]="",GLOBAL[[#This Row],[a6]],GLOBAL[[#This Row],[b12]])</f>
        <v>0</v>
      </c>
      <c r="F1199" s="32">
        <f>GLOBAL[[#This Row],[AWAL]]</f>
        <v>0</v>
      </c>
      <c r="G1199" s="31"/>
      <c r="H1199" s="31"/>
      <c r="I1199" s="31" t="str">
        <f>IF(GLOBAL[[#This Row],[/MASUK]]="","",SUMIF(Table6[NB BM_C_QTY+F],GLOBAL[POINTER],Table6[C]))</f>
        <v/>
      </c>
      <c r="J1199" s="102">
        <f>IF(GLOBAL[[#This Row],[//KELUAR]]="",0,-1*SUMIF(Table5[CONCAT],GLOBAL[POINTER],Table5[3]))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>SUM(F1199,L1199)</f>
        <v>0</v>
      </c>
      <c r="N1199" s="31"/>
      <c r="O1199" s="31"/>
      <c r="P1199" s="32">
        <f ca="1">SUM(INDIRECT(GLOBAL_VAR[TABLENAME]&amp;"[@a"&amp;$1:$1-1&amp;"]"),INDIRECT(GLOBAL_VAR[TABLENAME]&amp;"[@c"&amp;$1:$1-1&amp;"]"))</f>
        <v>0</v>
      </c>
      <c r="Q1199" s="33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0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0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0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1199" s="31" t="str">
        <f>_xlfn.IFNA(MATCH(GLOBAL[[#This Row],[POINTER]],Table6[NB BM_C_QTY+F],0),"")</f>
        <v/>
      </c>
      <c r="AC1199" t="str">
        <f>_xlfn.IFNA(MATCH(GLOBAL[[#This Row],[POINTER]],Table5[CONCAT],0),"")</f>
        <v/>
      </c>
    </row>
    <row r="1200" spans="1:29">
      <c r="A1200" s="31">
        <f ca="1">IF(GLOBAL[[#This Row],[TT]]&lt;1,"",ROW()-2)</f>
        <v>1198</v>
      </c>
      <c r="B1200" s="33" t="s">
        <v>834</v>
      </c>
      <c r="C1200" s="31">
        <v>6</v>
      </c>
      <c r="D1200" s="31" t="s">
        <v>497</v>
      </c>
      <c r="E1200" s="31">
        <f ca="1">IF(GLOBAL[[#This Row],[b12]]="",GLOBAL[[#This Row],[a6]],GLOBAL[[#This Row],[b12]])</f>
        <v>6</v>
      </c>
      <c r="F1200" s="32">
        <f>GLOBAL[[#This Row],[AWAL]]</f>
        <v>6</v>
      </c>
      <c r="G1200" s="31"/>
      <c r="H1200" s="31"/>
      <c r="I1200" s="31" t="str">
        <f>IF(GLOBAL[[#This Row],[/MASUK]]="","",SUMIF(Table6[NB BM_C_QTY+F],GLOBAL[POINTER],Table6[C]))</f>
        <v/>
      </c>
      <c r="J1200" s="102">
        <f>IF(GLOBAL[[#This Row],[//KELUAR]]="",0,-1*SUMIF(Table5[CONCAT],GLOBAL[POINTER],Table5[3]))</f>
        <v>0</v>
      </c>
      <c r="K1200" s="31" t="str">
        <f>IF(GLOBAL[[#This Row],[b1]]="","",GLOBAL[[#This Row],[b1]]-GLOBAL[[#This Row],[a1]]-GLOBAL[[#This Row],[bkeluar1]])</f>
        <v/>
      </c>
      <c r="L1200" s="31">
        <f>SUM(GLOBAL[[#This Row],[bmasuk1]:[c1]])</f>
        <v>0</v>
      </c>
      <c r="M1200" s="32">
        <f>SUM(F1200,L1200)</f>
        <v>6</v>
      </c>
      <c r="N1200" s="31"/>
      <c r="O1200" s="31"/>
      <c r="P1200" s="32">
        <f ca="1">SUM(INDIRECT(GLOBAL_VAR[TABLENAME]&amp;"[@a"&amp;$1:$1-1&amp;"]"),INDIRECT(GLOBAL_VAR[TABLENAME]&amp;"[@c"&amp;$1:$1-1&amp;"]"))</f>
        <v>6</v>
      </c>
      <c r="Q1200" s="33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6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6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6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1200" s="31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30">
      <c r="A1201" s="31">
        <f ca="1">IF(GLOBAL[[#This Row],[TT]]&lt;1,"",ROW()-2)</f>
        <v>1199</v>
      </c>
      <c r="B1201" s="33" t="s">
        <v>834</v>
      </c>
      <c r="C1201" s="31">
        <v>1</v>
      </c>
      <c r="D1201" s="31" t="s">
        <v>835</v>
      </c>
      <c r="E1201" s="31">
        <f ca="1">IF(GLOBAL[[#This Row],[b12]]="",GLOBAL[[#This Row],[a6]],GLOBAL[[#This Row],[b12]])</f>
        <v>1</v>
      </c>
      <c r="F1201" s="32">
        <f>GLOBAL[[#This Row],[AWAL]]</f>
        <v>1</v>
      </c>
      <c r="G1201" s="31"/>
      <c r="H1201" s="31"/>
      <c r="I1201" s="31" t="str">
        <f>IF(GLOBAL[[#This Row],[/MASUK]]="","",SUMIF(Table6[NB BM_C_QTY+F],GLOBAL[POINTER],Table6[C]))</f>
        <v/>
      </c>
      <c r="J1201" s="102">
        <f>IF(GLOBAL[[#This Row],[//KELUAR]]="",0,-1*SUMIF(Table5[CONCAT],GLOBAL[POINTER],Table5[3]))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>SUM(F1201,L1201)</f>
        <v>1</v>
      </c>
      <c r="N1201" s="31"/>
      <c r="O1201" s="31"/>
      <c r="P1201" s="32">
        <f ca="1">SUM(INDIRECT(GLOBAL_VAR[TABLENAME]&amp;"[@a"&amp;$1:$1-1&amp;"]"),INDIRECT(GLOBAL_VAR[TABLENAME]&amp;"[@c"&amp;$1:$1-1&amp;"]"))</f>
        <v>1</v>
      </c>
      <c r="Q1201" s="33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1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1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1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1201" s="31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30">
      <c r="A1202" s="31">
        <f ca="1">IF(GLOBAL[[#This Row],[TT]]&lt;1,"",ROW()-2)</f>
        <v>1200</v>
      </c>
      <c r="B1202" s="33" t="s">
        <v>836</v>
      </c>
      <c r="C1202" s="31">
        <v>5</v>
      </c>
      <c r="D1202" s="31" t="s">
        <v>497</v>
      </c>
      <c r="E1202" s="31">
        <f ca="1">IF(GLOBAL[[#This Row],[b12]]="",GLOBAL[[#This Row],[a6]],GLOBAL[[#This Row],[b12]])</f>
        <v>5</v>
      </c>
      <c r="F1202" s="32">
        <f>GLOBAL[[#This Row],[AWAL]]</f>
        <v>5</v>
      </c>
      <c r="G1202" s="31"/>
      <c r="H1202" s="31"/>
      <c r="I1202" s="31" t="str">
        <f>IF(GLOBAL[[#This Row],[/MASUK]]="","",SUMIF(Table6[NB BM_C_QTY+F],GLOBAL[POINTER],Table6[C]))</f>
        <v/>
      </c>
      <c r="J1202" s="102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>SUM(F1202,L1202)</f>
        <v>5</v>
      </c>
      <c r="N1202" s="31"/>
      <c r="O1202" s="31"/>
      <c r="P1202" s="32">
        <f ca="1">SUM(INDIRECT(GLOBAL_VAR[TABLENAME]&amp;"[@a"&amp;$1:$1-1&amp;"]"),INDIRECT(GLOBAL_VAR[TABLENAME]&amp;"[@c"&amp;$1:$1-1&amp;"]"))</f>
        <v>5</v>
      </c>
      <c r="Q1202" s="33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5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5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5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30">
      <c r="A1203" s="31">
        <f ca="1">IF(GLOBAL[[#This Row],[TT]]&lt;1,"",ROW()-2)</f>
        <v>1201</v>
      </c>
      <c r="B1203" s="33" t="s">
        <v>837</v>
      </c>
      <c r="C1203" s="31">
        <v>2</v>
      </c>
      <c r="D1203" s="31" t="s">
        <v>61</v>
      </c>
      <c r="E1203" s="31">
        <f ca="1">IF(GLOBAL[[#This Row],[b12]]="",GLOBAL[[#This Row],[a6]],GLOBAL[[#This Row],[b12]])</f>
        <v>2</v>
      </c>
      <c r="F1203" s="32">
        <f>GLOBAL[[#This Row],[AWAL]]</f>
        <v>2</v>
      </c>
      <c r="G1203" s="31"/>
      <c r="H1203" s="31"/>
      <c r="I1203" s="31" t="str">
        <f>IF(GLOBAL[[#This Row],[/MASUK]]="","",SUMIF(Table6[NB BM_C_QTY+F],GLOBAL[POINTER],Table6[C]))</f>
        <v/>
      </c>
      <c r="J1203" s="102">
        <f>IF(GLOBAL[[#This Row],[//KELUAR]]="",0,-1*SUMIF(Table5[CONCAT],GLOBAL[POINTER],Table5[3]))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>SUM(F1203,L1203)</f>
        <v>2</v>
      </c>
      <c r="N1203" s="31"/>
      <c r="O1203" s="31"/>
      <c r="P1203" s="32">
        <f ca="1">SUM(INDIRECT(GLOBAL_VAR[TABLENAME]&amp;"[@a"&amp;$1:$1-1&amp;"]"),INDIRECT(GLOBAL_VAR[TABLENAME]&amp;"[@c"&amp;$1:$1-1&amp;"]"))</f>
        <v>2</v>
      </c>
      <c r="Q1203" s="33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2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2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2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1203" s="31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30">
      <c r="A1204" s="31">
        <f ca="1">IF(GLOBAL[[#This Row],[TT]]&lt;1,"",ROW()-2)</f>
        <v>1202</v>
      </c>
      <c r="B1204" s="33" t="s">
        <v>838</v>
      </c>
      <c r="C1204" s="31">
        <v>7</v>
      </c>
      <c r="D1204" s="31" t="s">
        <v>206</v>
      </c>
      <c r="E1204" s="31">
        <f ca="1">IF(GLOBAL[[#This Row],[b12]]="",GLOBAL[[#This Row],[a6]],GLOBAL[[#This Row],[b12]])</f>
        <v>7</v>
      </c>
      <c r="F1204" s="32">
        <f>GLOBAL[[#This Row],[AWAL]]</f>
        <v>7</v>
      </c>
      <c r="G1204" s="31"/>
      <c r="H1204" s="31"/>
      <c r="I1204" s="31" t="str">
        <f>IF(GLOBAL[[#This Row],[/MASUK]]="","",SUMIF(Table6[NB BM_C_QTY+F],GLOBAL[POINTER],Table6[C]))</f>
        <v/>
      </c>
      <c r="J1204" s="102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>SUM(F1204,L1204)</f>
        <v>7</v>
      </c>
      <c r="N1204" s="31"/>
      <c r="O1204" s="31"/>
      <c r="P1204" s="32">
        <f ca="1">SUM(INDIRECT(GLOBAL_VAR[TABLENAME]&amp;"[@a"&amp;$1:$1-1&amp;"]"),INDIRECT(GLOBAL_VAR[TABLENAME]&amp;"[@c"&amp;$1:$1-1&amp;"]"))</f>
        <v>7</v>
      </c>
      <c r="Q1204" s="33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7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7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7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30">
      <c r="A1205" s="31">
        <f ca="1">IF(GLOBAL[[#This Row],[TT]]&lt;1,"",ROW()-2)</f>
        <v>1203</v>
      </c>
      <c r="B1205" s="33" t="s">
        <v>839</v>
      </c>
      <c r="C1205" s="31">
        <v>62</v>
      </c>
      <c r="D1205" s="31" t="s">
        <v>145</v>
      </c>
      <c r="E1205" s="31">
        <f ca="1">IF(GLOBAL[[#This Row],[b12]]="",GLOBAL[[#This Row],[a6]],GLOBAL[[#This Row],[b12]])</f>
        <v>62</v>
      </c>
      <c r="F1205" s="32">
        <f>GLOBAL[[#This Row],[AWAL]]</f>
        <v>62</v>
      </c>
      <c r="G1205" s="31"/>
      <c r="H1205" s="31"/>
      <c r="I1205" s="31" t="str">
        <f>IF(GLOBAL[[#This Row],[/MASUK]]="","",SUMIF(Table6[NB BM_C_QTY+F],GLOBAL[POINTER],Table6[C]))</f>
        <v/>
      </c>
      <c r="J1205" s="102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>SUM(F1205,L1205)</f>
        <v>62</v>
      </c>
      <c r="N1205" s="31"/>
      <c r="O1205" s="31"/>
      <c r="P1205" s="32">
        <f ca="1">SUM(INDIRECT(GLOBAL_VAR[TABLENAME]&amp;"[@a"&amp;$1:$1-1&amp;"]"),INDIRECT(GLOBAL_VAR[TABLENAME]&amp;"[@c"&amp;$1:$1-1&amp;"]"))</f>
        <v>62</v>
      </c>
      <c r="Q1205" s="33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62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62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62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30">
      <c r="A1206" s="31">
        <f ca="1">IF(GLOBAL[[#This Row],[TT]]&lt;1,"",ROW()-2)</f>
        <v>1204</v>
      </c>
      <c r="B1206" s="33" t="s">
        <v>840</v>
      </c>
      <c r="C1206" s="31">
        <v>2</v>
      </c>
      <c r="D1206" s="31" t="s">
        <v>61</v>
      </c>
      <c r="E1206" s="31">
        <f ca="1">IF(GLOBAL[[#This Row],[b12]]="",GLOBAL[[#This Row],[a6]],GLOBAL[[#This Row],[b12]])</f>
        <v>2</v>
      </c>
      <c r="F1206" s="32">
        <f>GLOBAL[[#This Row],[AWAL]]</f>
        <v>2</v>
      </c>
      <c r="G1206" s="31"/>
      <c r="H1206" s="31"/>
      <c r="I1206" s="31" t="str">
        <f>IF(GLOBAL[[#This Row],[/MASUK]]="","",SUMIF(Table6[NB BM_C_QTY+F],GLOBAL[POINTER],Table6[C]))</f>
        <v/>
      </c>
      <c r="J1206" s="102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>SUM(F1206,L1206)</f>
        <v>2</v>
      </c>
      <c r="N1206" s="31"/>
      <c r="O1206" s="31"/>
      <c r="P1206" s="32">
        <f ca="1">SUM(INDIRECT(GLOBAL_VAR[TABLENAME]&amp;"[@a"&amp;$1:$1-1&amp;"]"),INDIRECT(GLOBAL_VAR[TABLENAME]&amp;"[@c"&amp;$1:$1-1&amp;"]"))</f>
        <v>2</v>
      </c>
      <c r="Q1206" s="33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2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2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2</v>
      </c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</row>
    <row r="1207" spans="1:30">
      <c r="A1207" s="31">
        <f ca="1">IF(GLOBAL[[#This Row],[TT]]&lt;1,"",ROW()-2)</f>
        <v>1205</v>
      </c>
      <c r="B1207" s="33" t="s">
        <v>841</v>
      </c>
      <c r="C1207" s="31">
        <v>6</v>
      </c>
      <c r="D1207" s="31" t="s">
        <v>214</v>
      </c>
      <c r="E1207" s="31">
        <f ca="1">IF(GLOBAL[[#This Row],[b12]]="",GLOBAL[[#This Row],[a6]],GLOBAL[[#This Row],[b12]])</f>
        <v>6</v>
      </c>
      <c r="F1207" s="32">
        <f>GLOBAL[[#This Row],[AWAL]]</f>
        <v>6</v>
      </c>
      <c r="G1207" s="31"/>
      <c r="H1207" s="31"/>
      <c r="I1207" s="31" t="str">
        <f>IF(GLOBAL[[#This Row],[/MASUK]]="","",SUMIF(Table6[NB BM_C_QTY+F],GLOBAL[POINTER],Table6[C]))</f>
        <v/>
      </c>
      <c r="J1207" s="102">
        <f>IF(GLOBAL[[#This Row],[//KELUAR]]="",0,-1*SUMIF(Table5[CONCAT],GLOBAL[POINTER],Table5[3]))</f>
        <v>0</v>
      </c>
      <c r="K1207" s="31" t="str">
        <f>IF(GLOBAL[[#This Row],[b1]]="","",GLOBAL[[#This Row],[b1]]-GLOBAL[[#This Row],[a1]]-GLOBAL[[#This Row],[bkeluar1]])</f>
        <v/>
      </c>
      <c r="L1207" s="31">
        <f>SUM(GLOBAL[[#This Row],[bmasuk1]:[c1]])</f>
        <v>0</v>
      </c>
      <c r="M1207" s="32">
        <f>SUM(F1207,L1207)</f>
        <v>6</v>
      </c>
      <c r="N1207" s="31"/>
      <c r="O1207" s="31"/>
      <c r="P1207" s="32">
        <f ca="1">SUM(INDIRECT(GLOBAL_VAR[TABLENAME]&amp;"[@a"&amp;$1:$1-1&amp;"]"),INDIRECT(GLOBAL_VAR[TABLENAME]&amp;"[@c"&amp;$1:$1-1&amp;"]"))</f>
        <v>6</v>
      </c>
      <c r="Q1207" s="33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6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6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6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1207" s="31" t="str">
        <f>_xlfn.IFNA(MATCH(GLOBAL[[#This Row],[POINTER]],Table6[NB BM_C_QTY+F],0),"")</f>
        <v/>
      </c>
      <c r="AC1207" t="str">
        <f>_xlfn.IFNA(MATCH(GLOBAL[[#This Row],[POINTER]],Table5[CONCAT],0),"")</f>
        <v/>
      </c>
    </row>
    <row r="1208" spans="1:30">
      <c r="A1208" s="31">
        <f ca="1">IF(GLOBAL[[#This Row],[TT]]&lt;1,"",ROW()-2)</f>
        <v>1206</v>
      </c>
      <c r="B1208" s="33" t="s">
        <v>842</v>
      </c>
      <c r="C1208" s="31">
        <v>5</v>
      </c>
      <c r="D1208" s="31" t="s">
        <v>497</v>
      </c>
      <c r="E1208" s="31">
        <f ca="1">IF(GLOBAL[[#This Row],[b12]]="",GLOBAL[[#This Row],[a6]],GLOBAL[[#This Row],[b12]])</f>
        <v>5</v>
      </c>
      <c r="F1208" s="32">
        <f>GLOBAL[[#This Row],[AWAL]]</f>
        <v>5</v>
      </c>
      <c r="G1208" s="31"/>
      <c r="H1208" s="31"/>
      <c r="I1208" s="31" t="str">
        <f>IF(GLOBAL[[#This Row],[/MASUK]]="","",SUMIF(Table6[NB BM_C_QTY+F],GLOBAL[POINTER],Table6[C]))</f>
        <v/>
      </c>
      <c r="J1208" s="102">
        <f>IF(GLOBAL[[#This Row],[//KELUAR]]="",0,-1*SUMIF(Table5[CONCAT],GLOBAL[POINTER],Table5[3]))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>SUM(F1208,L1208)</f>
        <v>5</v>
      </c>
      <c r="N1208" s="31"/>
      <c r="O1208" s="31"/>
      <c r="P1208" s="32">
        <f ca="1">SUM(INDIRECT(GLOBAL_VAR[TABLENAME]&amp;"[@a"&amp;$1:$1-1&amp;"]"),INDIRECT(GLOBAL_VAR[TABLENAME]&amp;"[@c"&amp;$1:$1-1&amp;"]"))</f>
        <v>5</v>
      </c>
      <c r="Q1208" s="33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5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5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5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1208" s="31" t="str">
        <f>_xlfn.IFNA(MATCH(GLOBAL[[#This Row],[POINTER]],Table6[NB BM_C_QTY+F],0),"")</f>
        <v/>
      </c>
      <c r="AC1208" t="str">
        <f>_xlfn.IFNA(MATCH(GLOBAL[[#This Row],[POINTER]],Table5[CONCAT],0),"")</f>
        <v/>
      </c>
      <c r="AD1208" s="29"/>
    </row>
    <row r="1209" spans="1:30">
      <c r="A1209" s="31">
        <f ca="1">IF(GLOBAL[[#This Row],[TT]]&lt;1,"",ROW()-2)</f>
        <v>1207</v>
      </c>
      <c r="B1209" s="33" t="s">
        <v>843</v>
      </c>
      <c r="C1209" s="31">
        <v>1</v>
      </c>
      <c r="D1209" s="31" t="s">
        <v>497</v>
      </c>
      <c r="E1209" s="31">
        <f ca="1">IF(GLOBAL[[#This Row],[b12]]="",GLOBAL[[#This Row],[a6]],GLOBAL[[#This Row],[b12]])</f>
        <v>1</v>
      </c>
      <c r="F1209" s="32">
        <f>GLOBAL[[#This Row],[AWAL]]</f>
        <v>1</v>
      </c>
      <c r="G1209" s="31"/>
      <c r="H1209" s="31"/>
      <c r="I1209" s="31" t="str">
        <f>IF(GLOBAL[[#This Row],[/MASUK]]="","",SUMIF(Table6[NB BM_C_QTY+F],GLOBAL[POINTER],Table6[C]))</f>
        <v/>
      </c>
      <c r="J1209" s="102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>SUM(F1209,L1209)</f>
        <v>1</v>
      </c>
      <c r="N1209" s="31"/>
      <c r="O1209" s="31"/>
      <c r="P1209" s="32">
        <f ca="1">SUM(INDIRECT(GLOBAL_VAR[TABLENAME]&amp;"[@a"&amp;$1:$1-1&amp;"]"),INDIRECT(GLOBAL_VAR[TABLENAME]&amp;"[@c"&amp;$1:$1-1&amp;"]"))</f>
        <v>1</v>
      </c>
      <c r="Q1209" s="33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1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1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1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30">
      <c r="A1210" s="31">
        <f ca="1">IF(GLOBAL[[#This Row],[TT]]&lt;1,"",ROW()-2)</f>
        <v>1208</v>
      </c>
      <c r="B1210" s="33" t="s">
        <v>844</v>
      </c>
      <c r="C1210" s="31">
        <v>6</v>
      </c>
      <c r="D1210" s="31" t="s">
        <v>237</v>
      </c>
      <c r="E1210" s="31">
        <f ca="1">IF(GLOBAL[[#This Row],[b12]]="",GLOBAL[[#This Row],[a6]],GLOBAL[[#This Row],[b12]])</f>
        <v>6</v>
      </c>
      <c r="F1210" s="32">
        <f>GLOBAL[[#This Row],[AWAL]]</f>
        <v>6</v>
      </c>
      <c r="G1210" s="31"/>
      <c r="H1210" s="31"/>
      <c r="I1210" s="31" t="str">
        <f>IF(GLOBAL[[#This Row],[/MASUK]]="","",SUMIF(Table6[NB BM_C_QTY+F],GLOBAL[POINTER],Table6[C]))</f>
        <v/>
      </c>
      <c r="J1210" s="102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>SUM(F1210,L1210)</f>
        <v>6</v>
      </c>
      <c r="N1210" s="31"/>
      <c r="O1210" s="31"/>
      <c r="P1210" s="32">
        <f ca="1">SUM(INDIRECT(GLOBAL_VAR[TABLENAME]&amp;"[@a"&amp;$1:$1-1&amp;"]"),INDIRECT(GLOBAL_VAR[TABLENAME]&amp;"[@c"&amp;$1:$1-1&amp;"]"))</f>
        <v>6</v>
      </c>
      <c r="Q1210" s="33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6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6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6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30">
      <c r="A1211" s="31">
        <f ca="1">IF(GLOBAL[[#This Row],[TT]]&lt;1,"",ROW()-2)</f>
        <v>1209</v>
      </c>
      <c r="B1211" s="33" t="s">
        <v>845</v>
      </c>
      <c r="C1211" s="31">
        <v>2</v>
      </c>
      <c r="D1211" s="31" t="s">
        <v>479</v>
      </c>
      <c r="E1211" s="31">
        <f ca="1">IF(GLOBAL[[#This Row],[b12]]="",GLOBAL[[#This Row],[a6]],GLOBAL[[#This Row],[b12]])</f>
        <v>2</v>
      </c>
      <c r="F1211" s="32">
        <f>GLOBAL[[#This Row],[AWAL]]</f>
        <v>2</v>
      </c>
      <c r="G1211" s="31"/>
      <c r="H1211" s="31"/>
      <c r="I1211" s="31" t="str">
        <f>IF(GLOBAL[[#This Row],[/MASUK]]="","",SUMIF(Table6[NB BM_C_QTY+F],GLOBAL[POINTER],Table6[C]))</f>
        <v/>
      </c>
      <c r="J1211" s="102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>SUM(F1211,L1211)</f>
        <v>2</v>
      </c>
      <c r="N1211" s="31"/>
      <c r="O1211" s="31"/>
      <c r="P1211" s="32">
        <f ca="1">SUM(INDIRECT(GLOBAL_VAR[TABLENAME]&amp;"[@a"&amp;$1:$1-1&amp;"]"),INDIRECT(GLOBAL_VAR[TABLENAME]&amp;"[@c"&amp;$1:$1-1&amp;"]"))</f>
        <v>2</v>
      </c>
      <c r="Q1211" s="33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2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2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2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30">
      <c r="A1212" s="31">
        <f ca="1">IF(GLOBAL[[#This Row],[TT]]&lt;1,"",ROW()-2)</f>
        <v>1210</v>
      </c>
      <c r="B1212" s="33" t="s">
        <v>2659</v>
      </c>
      <c r="C1212" s="31">
        <v>11</v>
      </c>
      <c r="D1212" s="31" t="s">
        <v>2660</v>
      </c>
      <c r="E1212" s="31">
        <f ca="1">IF(GLOBAL[[#This Row],[b12]]="",GLOBAL[[#This Row],[a6]],GLOBAL[[#This Row],[b12]])</f>
        <v>11</v>
      </c>
      <c r="F1212" s="32">
        <f>GLOBAL[[#This Row],[AWAL]]</f>
        <v>11</v>
      </c>
      <c r="G1212" s="31"/>
      <c r="H1212" s="31"/>
      <c r="I1212" s="31" t="str">
        <f>IF(GLOBAL[[#This Row],[/MASUK]]="","",SUMIF(Table6[NB BM_C_QTY+F],GLOBAL[POINTER],Table6[C]))</f>
        <v/>
      </c>
      <c r="J1212" s="102">
        <f>IF(GLOBAL[[#This Row],[//KELUAR]]="",0,-1*SUMIF(Table5[CONCAT],GLOBAL[POINTER],Table5[3]))</f>
        <v>0</v>
      </c>
      <c r="K1212" s="31" t="str">
        <f>IF(GLOBAL[[#This Row],[b1]]="","",GLOBAL[[#This Row],[b1]]-GLOBAL[[#This Row],[a1]]-GLOBAL[[#This Row],[bkeluar1]])</f>
        <v/>
      </c>
      <c r="L1212" s="31">
        <f>SUM(GLOBAL[[#This Row],[bmasuk1]:[c1]])</f>
        <v>0</v>
      </c>
      <c r="M1212" s="32">
        <f>SUM(F1212,L1212)</f>
        <v>11</v>
      </c>
      <c r="N1212" s="31"/>
      <c r="O1212" s="31"/>
      <c r="P1212" s="32">
        <f ca="1">SUM(INDIRECT(GLOBAL_VAR[TABLENAME]&amp;"[@a"&amp;$1:$1-1&amp;"]"),INDIRECT(GLOBAL_VAR[TABLENAME]&amp;"[@c"&amp;$1:$1-1&amp;"]"))</f>
        <v>11</v>
      </c>
      <c r="Q1212" s="33"/>
      <c r="R1212" s="33" t="str">
        <f>IF(GLOBAL[[#This Row],[b3]]="","",GLOBAL[[#This Row],[b3]]-GLOBAL[[#This Row],[a3]])</f>
        <v/>
      </c>
      <c r="S1212" s="32">
        <f ca="1">SUM(INDIRECT(GLOBAL_VAR[TABLENAME]&amp;"[@a"&amp;$1:$1-1&amp;"]"),INDIRECT(GLOBAL_VAR[TABLENAME]&amp;"[@c"&amp;$1:$1-1&amp;"]"))</f>
        <v>11</v>
      </c>
      <c r="T1212" s="33"/>
      <c r="U1212" s="33" t="str">
        <f>IF(GLOBAL[[#This Row],[b4]]="","",GLOBAL[[#This Row],[b4]]-GLOBAL[[#This Row],[a4]])</f>
        <v/>
      </c>
      <c r="V1212" s="32">
        <f ca="1">SUM(INDIRECT(GLOBAL_VAR[TABLENAME]&amp;"[@a"&amp;$1:$1-1&amp;"]"),INDIRECT(GLOBAL_VAR[TABLENAME]&amp;"[@c"&amp;$1:$1-1&amp;"]"))</f>
        <v>11</v>
      </c>
      <c r="W1212" s="31"/>
      <c r="X1212" s="31" t="str">
        <f>IF(GLOBAL[[#This Row],[b5]]="","",GLOBAL[[#This Row],[b5]]-GLOBAL[[#This Row],[a5]])</f>
        <v/>
      </c>
      <c r="Y1212" s="32">
        <f ca="1">SUM(INDIRECT(GLOBAL_VAR[TABLENAME]&amp;"[@a"&amp;$1:$1-1&amp;"]"),INDIRECT(GLOBAL_VAR[TABLENAME]&amp;"[@c"&amp;$1:$1-1&amp;"]"))</f>
        <v>11</v>
      </c>
      <c r="AA1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1212" s="31" t="str">
        <f>_xlfn.IFNA(MATCH(GLOBAL[[#This Row],[POINTER]],Table6[NB BM_C_QTY+F],0),"")</f>
        <v/>
      </c>
      <c r="AC1212" t="str">
        <f>_xlfn.IFNA(MATCH(GLOBAL[[#This Row],[POINTER]],Table5[CONCAT],0),"")</f>
        <v/>
      </c>
    </row>
    <row r="1213" spans="1:30">
      <c r="A1213" s="31">
        <f ca="1">IF(GLOBAL[[#This Row],[TT]]&lt;1,"",ROW()-2)</f>
        <v>1211</v>
      </c>
      <c r="B1213" s="33" t="s">
        <v>846</v>
      </c>
      <c r="C1213" s="31">
        <v>3</v>
      </c>
      <c r="D1213" s="31" t="s">
        <v>206</v>
      </c>
      <c r="E1213" s="31">
        <f ca="1">IF(GLOBAL[[#This Row],[b12]]="",GLOBAL[[#This Row],[a6]],GLOBAL[[#This Row],[b12]])</f>
        <v>3</v>
      </c>
      <c r="F1213" s="32">
        <f>GLOBAL[[#This Row],[AWAL]]</f>
        <v>3</v>
      </c>
      <c r="G1213" s="31"/>
      <c r="H1213" s="31"/>
      <c r="I1213" s="31" t="str">
        <f>IF(GLOBAL[[#This Row],[/MASUK]]="","",SUMIF(Table6[NB BM_C_QTY+F],GLOBAL[POINTER],Table6[C]))</f>
        <v/>
      </c>
      <c r="J1213" s="102">
        <f>IF(GLOBAL[[#This Row],[//KELUAR]]="",0,-1*SUMIF(Table5[CONCAT],GLOBAL[POINTER],Table5[3]))</f>
        <v>0</v>
      </c>
      <c r="K1213" s="31" t="str">
        <f>IF(GLOBAL[[#This Row],[b1]]="","",GLOBAL[[#This Row],[b1]]-GLOBAL[[#This Row],[a1]]-GLOBAL[[#This Row],[bkeluar1]])</f>
        <v/>
      </c>
      <c r="L1213" s="31">
        <f>SUM(GLOBAL[[#This Row],[bmasuk1]:[c1]])</f>
        <v>0</v>
      </c>
      <c r="M1213" s="32">
        <f>SUM(F1213,L1213)</f>
        <v>3</v>
      </c>
      <c r="N1213" s="31"/>
      <c r="O1213" s="31"/>
      <c r="P1213" s="32">
        <f ca="1">SUM(INDIRECT(GLOBAL_VAR[TABLENAME]&amp;"[@a"&amp;$1:$1-1&amp;"]"),INDIRECT(GLOBAL_VAR[TABLENAME]&amp;"[@c"&amp;$1:$1-1&amp;"]"))</f>
        <v>3</v>
      </c>
      <c r="Q1213" s="33"/>
      <c r="R1213" s="33" t="str">
        <f>IF(GLOBAL[[#This Row],[b3]]="","",GLOBAL[[#This Row],[b3]]-GLOBAL[[#This Row],[a3]])</f>
        <v/>
      </c>
      <c r="S1213" s="32">
        <f ca="1">SUM(INDIRECT(GLOBAL_VAR[TABLENAME]&amp;"[@a"&amp;$1:$1-1&amp;"]"),INDIRECT(GLOBAL_VAR[TABLENAME]&amp;"[@c"&amp;$1:$1-1&amp;"]"))</f>
        <v>3</v>
      </c>
      <c r="T1213" s="33"/>
      <c r="U1213" s="33" t="str">
        <f>IF(GLOBAL[[#This Row],[b4]]="","",GLOBAL[[#This Row],[b4]]-GLOBAL[[#This Row],[a4]])</f>
        <v/>
      </c>
      <c r="V1213" s="32">
        <f ca="1">SUM(INDIRECT(GLOBAL_VAR[TABLENAME]&amp;"[@a"&amp;$1:$1-1&amp;"]"),INDIRECT(GLOBAL_VAR[TABLENAME]&amp;"[@c"&amp;$1:$1-1&amp;"]"))</f>
        <v>3</v>
      </c>
      <c r="W1213" s="31"/>
      <c r="X1213" s="31" t="str">
        <f>IF(GLOBAL[[#This Row],[b5]]="","",GLOBAL[[#This Row],[b5]]-GLOBAL[[#This Row],[a5]])</f>
        <v/>
      </c>
      <c r="Y1213" s="32">
        <f ca="1">SUM(INDIRECT(GLOBAL_VAR[TABLENAME]&amp;"[@a"&amp;$1:$1-1&amp;"]"),INDIRECT(GLOBAL_VAR[TABLENAME]&amp;"[@c"&amp;$1:$1-1&amp;"]"))</f>
        <v>3</v>
      </c>
      <c r="AA1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1213" s="31" t="str">
        <f>_xlfn.IFNA(MATCH(GLOBAL[[#This Row],[POINTER]],Table6[NB BM_C_QTY+F],0),"")</f>
        <v/>
      </c>
      <c r="AC1213" t="str">
        <f>_xlfn.IFNA(MATCH(GLOBAL[[#This Row],[POINTER]],Table5[CONCAT],0),"")</f>
        <v/>
      </c>
    </row>
    <row r="1214" spans="1:30">
      <c r="A1214" s="31">
        <f ca="1">IF(GLOBAL[[#This Row],[TT]]&lt;1,"",ROW()-2)</f>
        <v>1212</v>
      </c>
      <c r="B1214" s="33" t="s">
        <v>847</v>
      </c>
      <c r="C1214" s="31">
        <v>1</v>
      </c>
      <c r="D1214" s="31" t="s">
        <v>240</v>
      </c>
      <c r="E1214" s="31">
        <f ca="1">IF(GLOBAL[[#This Row],[b12]]="",GLOBAL[[#This Row],[a6]],GLOBAL[[#This Row],[b12]])</f>
        <v>1</v>
      </c>
      <c r="F1214" s="32">
        <f>GLOBAL[[#This Row],[AWAL]]</f>
        <v>1</v>
      </c>
      <c r="G1214" s="31"/>
      <c r="H1214" s="31"/>
      <c r="I1214" s="31" t="str">
        <f>IF(GLOBAL[[#This Row],[/MASUK]]="","",SUMIF(Table6[NB BM_C_QTY+F],GLOBAL[POINTER],Table6[C]))</f>
        <v/>
      </c>
      <c r="J1214" s="102">
        <f>IF(GLOBAL[[#This Row],[//KELUAR]]="",0,-1*SUMIF(Table5[CONCAT],GLOBAL[POINTER],Table5[3]))</f>
        <v>0</v>
      </c>
      <c r="K1214" s="31" t="str">
        <f>IF(GLOBAL[[#This Row],[b1]]="","",GLOBAL[[#This Row],[b1]]-GLOBAL[[#This Row],[a1]]-GLOBAL[[#This Row],[bkeluar1]])</f>
        <v/>
      </c>
      <c r="L1214" s="31">
        <f>SUM(GLOBAL[[#This Row],[bmasuk1]:[c1]])</f>
        <v>0</v>
      </c>
      <c r="M1214" s="32">
        <f>SUM(F1214,L1214)</f>
        <v>1</v>
      </c>
      <c r="N1214" s="31"/>
      <c r="O1214" s="31"/>
      <c r="P1214" s="32">
        <f ca="1">SUM(INDIRECT(GLOBAL_VAR[TABLENAME]&amp;"[@a"&amp;$1:$1-1&amp;"]"),INDIRECT(GLOBAL_VAR[TABLENAME]&amp;"[@c"&amp;$1:$1-1&amp;"]"))</f>
        <v>1</v>
      </c>
      <c r="Q1214" s="33"/>
      <c r="R1214" s="33" t="str">
        <f>IF(GLOBAL[[#This Row],[b3]]="","",GLOBAL[[#This Row],[b3]]-GLOBAL[[#This Row],[a3]])</f>
        <v/>
      </c>
      <c r="S1214" s="32">
        <f ca="1">SUM(INDIRECT(GLOBAL_VAR[TABLENAME]&amp;"[@a"&amp;$1:$1-1&amp;"]"),INDIRECT(GLOBAL_VAR[TABLENAME]&amp;"[@c"&amp;$1:$1-1&amp;"]"))</f>
        <v>1</v>
      </c>
      <c r="T1214" s="33"/>
      <c r="U1214" s="33" t="str">
        <f>IF(GLOBAL[[#This Row],[b4]]="","",GLOBAL[[#This Row],[b4]]-GLOBAL[[#This Row],[a4]])</f>
        <v/>
      </c>
      <c r="V1214" s="32">
        <f ca="1">SUM(INDIRECT(GLOBAL_VAR[TABLENAME]&amp;"[@a"&amp;$1:$1-1&amp;"]"),INDIRECT(GLOBAL_VAR[TABLENAME]&amp;"[@c"&amp;$1:$1-1&amp;"]"))</f>
        <v>1</v>
      </c>
      <c r="W1214" s="31"/>
      <c r="X1214" s="31" t="str">
        <f>IF(GLOBAL[[#This Row],[b5]]="","",GLOBAL[[#This Row],[b5]]-GLOBAL[[#This Row],[a5]])</f>
        <v/>
      </c>
      <c r="Y1214" s="32">
        <f ca="1">SUM(INDIRECT(GLOBAL_VAR[TABLENAME]&amp;"[@a"&amp;$1:$1-1&amp;"]"),INDIRECT(GLOBAL_VAR[TABLENAME]&amp;"[@c"&amp;$1:$1-1&amp;"]"))</f>
        <v>1</v>
      </c>
      <c r="AA1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1214" s="31" t="str">
        <f>_xlfn.IFNA(MATCH(GLOBAL[[#This Row],[POINTER]],Table6[NB BM_C_QTY+F],0),"")</f>
        <v/>
      </c>
      <c r="AC1214" t="str">
        <f>_xlfn.IFNA(MATCH(GLOBAL[[#This Row],[POINTER]],Table5[CONCAT],0),"")</f>
        <v/>
      </c>
    </row>
    <row r="1215" spans="1:30">
      <c r="A1215" s="31">
        <f ca="1">IF(GLOBAL[[#This Row],[TT]]&lt;1,"",ROW()-2)</f>
        <v>1213</v>
      </c>
      <c r="B1215" s="33" t="s">
        <v>4210</v>
      </c>
      <c r="C1215" s="31">
        <v>3</v>
      </c>
      <c r="D1215" s="31" t="s">
        <v>848</v>
      </c>
      <c r="E1215" s="31">
        <f ca="1">IF(GLOBAL[[#This Row],[b12]]="",GLOBAL[[#This Row],[a6]],GLOBAL[[#This Row],[b12]])</f>
        <v>3</v>
      </c>
      <c r="F1215" s="32">
        <f>GLOBAL[[#This Row],[AWAL]]</f>
        <v>3</v>
      </c>
      <c r="G1215" s="31"/>
      <c r="H1215" s="31"/>
      <c r="I1215" s="31" t="str">
        <f>IF(GLOBAL[[#This Row],[/MASUK]]="","",SUMIF(Table6[NB BM_C_QTY+F],GLOBAL[POINTER],Table6[C]))</f>
        <v/>
      </c>
      <c r="J1215" s="102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>SUM(F1215,L1215)</f>
        <v>3</v>
      </c>
      <c r="N1215" s="31"/>
      <c r="O1215" s="31"/>
      <c r="P1215" s="32">
        <f ca="1">SUM(INDIRECT(GLOBAL_VAR[TABLENAME]&amp;"[@a"&amp;$1:$1-1&amp;"]"),INDIRECT(GLOBAL_VAR[TABLENAME]&amp;"[@c"&amp;$1:$1-1&amp;"]"))</f>
        <v>3</v>
      </c>
      <c r="Q1215" s="33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3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3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3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30">
      <c r="A1216" s="31">
        <f ca="1">IF(GLOBAL[[#This Row],[TT]]&lt;1,"",ROW()-2)</f>
        <v>1214</v>
      </c>
      <c r="B1216" s="33" t="s">
        <v>849</v>
      </c>
      <c r="C1216" s="31">
        <v>9</v>
      </c>
      <c r="D1216" s="31" t="s">
        <v>11</v>
      </c>
      <c r="E1216" s="31">
        <f ca="1">IF(GLOBAL[[#This Row],[b12]]="",GLOBAL[[#This Row],[a6]],GLOBAL[[#This Row],[b12]])</f>
        <v>9</v>
      </c>
      <c r="F1216" s="32">
        <f>GLOBAL[[#This Row],[AWAL]]</f>
        <v>9</v>
      </c>
      <c r="G1216" s="31"/>
      <c r="H1216" s="31"/>
      <c r="I1216" s="31" t="str">
        <f>IF(GLOBAL[[#This Row],[/MASUK]]="","",SUMIF(Table6[NB BM_C_QTY+F],GLOBAL[POINTER],Table6[C]))</f>
        <v/>
      </c>
      <c r="J1216" s="102">
        <f>IF(GLOBAL[[#This Row],[//KELUAR]]="",0,-1*SUMIF(Table5[CONCAT],GLOBAL[POINTER],Table5[3]))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>SUM(F1216,L1216)</f>
        <v>9</v>
      </c>
      <c r="N1216" s="31"/>
      <c r="O1216" s="31"/>
      <c r="P1216" s="32">
        <f ca="1">SUM(INDIRECT(GLOBAL_VAR[TABLENAME]&amp;"[@a"&amp;$1:$1-1&amp;"]"),INDIRECT(GLOBAL_VAR[TABLENAME]&amp;"[@c"&amp;$1:$1-1&amp;"]"))</f>
        <v>9</v>
      </c>
      <c r="Q1216" s="33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9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9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9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1216" s="31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1">
        <f ca="1">IF(GLOBAL[[#This Row],[TT]]&lt;1,"",ROW()-2)</f>
        <v>1215</v>
      </c>
      <c r="B1217" s="33" t="s">
        <v>850</v>
      </c>
      <c r="C1217" s="31">
        <v>1</v>
      </c>
      <c r="D1217" s="31" t="s">
        <v>463</v>
      </c>
      <c r="E1217" s="31">
        <f ca="1">IF(GLOBAL[[#This Row],[b12]]="",GLOBAL[[#This Row],[a6]],GLOBAL[[#This Row],[b12]])</f>
        <v>1</v>
      </c>
      <c r="F1217" s="32">
        <f>GLOBAL[[#This Row],[AWAL]]</f>
        <v>1</v>
      </c>
      <c r="G1217" s="31"/>
      <c r="H1217" s="31"/>
      <c r="I1217" s="31" t="str">
        <f>IF(GLOBAL[[#This Row],[/MASUK]]="","",SUMIF(Table6[NB BM_C_QTY+F],GLOBAL[POINTER],Table6[C]))</f>
        <v/>
      </c>
      <c r="J1217" s="102">
        <f>IF(GLOBAL[[#This Row],[//KELUAR]]="",0,-1*SUMIF(Table5[CONCAT],GLOBAL[POINTER],Table5[3]))</f>
        <v>0</v>
      </c>
      <c r="K1217" s="31" t="str">
        <f>IF(GLOBAL[[#This Row],[b1]]="","",GLOBAL[[#This Row],[b1]]-GLOBAL[[#This Row],[a1]]-GLOBAL[[#This Row],[bkeluar1]])</f>
        <v/>
      </c>
      <c r="L1217" s="31">
        <f>SUM(GLOBAL[[#This Row],[bmasuk1]:[c1]])</f>
        <v>0</v>
      </c>
      <c r="M1217" s="32">
        <f>SUM(F1217,L1217)</f>
        <v>1</v>
      </c>
      <c r="N1217" s="31"/>
      <c r="O1217" s="31"/>
      <c r="P1217" s="32">
        <f ca="1">SUM(INDIRECT(GLOBAL_VAR[TABLENAME]&amp;"[@a"&amp;$1:$1-1&amp;"]"),INDIRECT(GLOBAL_VAR[TABLENAME]&amp;"[@c"&amp;$1:$1-1&amp;"]"))</f>
        <v>1</v>
      </c>
      <c r="Q1217" s="33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1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1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1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1217" s="31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1">
        <f ca="1">IF(GLOBAL[[#This Row],[TT]]&lt;1,"",ROW()-2)</f>
        <v>1216</v>
      </c>
      <c r="B1218" s="33" t="s">
        <v>851</v>
      </c>
      <c r="C1218" s="31">
        <v>11</v>
      </c>
      <c r="D1218" s="31" t="s">
        <v>214</v>
      </c>
      <c r="E1218" s="31">
        <f ca="1">IF(GLOBAL[[#This Row],[b12]]="",GLOBAL[[#This Row],[a6]],GLOBAL[[#This Row],[b12]])</f>
        <v>11</v>
      </c>
      <c r="F1218" s="32">
        <f>GLOBAL[[#This Row],[AWAL]]</f>
        <v>11</v>
      </c>
      <c r="G1218" s="31"/>
      <c r="H1218" s="31"/>
      <c r="I1218" s="31" t="str">
        <f>IF(GLOBAL[[#This Row],[/MASUK]]="","",SUMIF(Table6[NB BM_C_QTY+F],GLOBAL[POINTER],Table6[C]))</f>
        <v/>
      </c>
      <c r="J1218" s="102">
        <f>IF(GLOBAL[[#This Row],[//KELUAR]]="",0,-1*SUMIF(Table5[CONCAT],GLOBAL[POINTER],Table5[3]))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>SUM(F1218,L1218)</f>
        <v>11</v>
      </c>
      <c r="N1218" s="31"/>
      <c r="O1218" s="31"/>
      <c r="P1218" s="32">
        <f ca="1">SUM(INDIRECT(GLOBAL_VAR[TABLENAME]&amp;"[@a"&amp;$1:$1-1&amp;"]"),INDIRECT(GLOBAL_VAR[TABLENAME]&amp;"[@c"&amp;$1:$1-1&amp;"]"))</f>
        <v>11</v>
      </c>
      <c r="Q1218" s="33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11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11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11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1218" s="31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852</v>
      </c>
      <c r="C1219" s="31">
        <v>3</v>
      </c>
      <c r="D1219" s="31" t="s">
        <v>29</v>
      </c>
      <c r="E1219" s="31">
        <f ca="1">IF(GLOBAL[[#This Row],[b12]]="",GLOBAL[[#This Row],[a6]],GLOBAL[[#This Row],[b12]])</f>
        <v>3</v>
      </c>
      <c r="F1219" s="32">
        <f>GLOBAL[[#This Row],[AWAL]]</f>
        <v>3</v>
      </c>
      <c r="G1219" s="31"/>
      <c r="H1219" s="31"/>
      <c r="I1219" s="31" t="str">
        <f>IF(GLOBAL[[#This Row],[/MASUK]]="","",SUMIF(Table6[NB BM_C_QTY+F],GLOBAL[POINTER],Table6[C]))</f>
        <v/>
      </c>
      <c r="J1219" s="102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>SUM(F1219,L1219)</f>
        <v>3</v>
      </c>
      <c r="N1219" s="31"/>
      <c r="O1219" s="31"/>
      <c r="P1219" s="32">
        <f ca="1">SUM(INDIRECT(GLOBAL_VAR[TABLENAME]&amp;"[@a"&amp;$1:$1-1&amp;"]"),INDIRECT(GLOBAL_VAR[TABLENAME]&amp;"[@c"&amp;$1:$1-1&amp;"]"))</f>
        <v>3</v>
      </c>
      <c r="Q1219" s="33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3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3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3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>
        <f ca="1">IF(GLOBAL[[#This Row],[TT]]&lt;1,"",ROW()-2)</f>
        <v>1218</v>
      </c>
      <c r="B1220" s="33" t="s">
        <v>853</v>
      </c>
      <c r="C1220" s="31">
        <v>2</v>
      </c>
      <c r="D1220" s="31" t="s">
        <v>479</v>
      </c>
      <c r="E1220" s="31">
        <f ca="1">IF(GLOBAL[[#This Row],[b12]]="",GLOBAL[[#This Row],[a6]],GLOBAL[[#This Row],[b12]])</f>
        <v>2</v>
      </c>
      <c r="F1220" s="32">
        <f>GLOBAL[[#This Row],[AWAL]]</f>
        <v>2</v>
      </c>
      <c r="G1220" s="31"/>
      <c r="H1220" s="31"/>
      <c r="I1220" s="31" t="str">
        <f>IF(GLOBAL[[#This Row],[/MASUK]]="","",SUMIF(Table6[NB BM_C_QTY+F],GLOBAL[POINTER],Table6[C]))</f>
        <v/>
      </c>
      <c r="J1220" s="102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>SUM(F1220,L1220)</f>
        <v>2</v>
      </c>
      <c r="N1220" s="31"/>
      <c r="O1220" s="31"/>
      <c r="P1220" s="32">
        <f ca="1">SUM(INDIRECT(GLOBAL_VAR[TABLENAME]&amp;"[@a"&amp;$1:$1-1&amp;"]"),INDIRECT(GLOBAL_VAR[TABLENAME]&amp;"[@c"&amp;$1:$1-1&amp;"]"))</f>
        <v>2</v>
      </c>
      <c r="Q1220" s="33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2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2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2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>
        <f ca="1">IF(GLOBAL[[#This Row],[TT]]&lt;1,"",ROW()-2)</f>
        <v>1219</v>
      </c>
      <c r="B1221" s="33" t="s">
        <v>854</v>
      </c>
      <c r="C1221" s="31">
        <v>52</v>
      </c>
      <c r="D1221" s="31" t="s">
        <v>548</v>
      </c>
      <c r="E1221" s="31">
        <f ca="1">IF(GLOBAL[[#This Row],[b12]]="",GLOBAL[[#This Row],[a6]],GLOBAL[[#This Row],[b12]])</f>
        <v>52</v>
      </c>
      <c r="F1221" s="32">
        <f>GLOBAL[[#This Row],[AWAL]]</f>
        <v>52</v>
      </c>
      <c r="G1221" s="31"/>
      <c r="H1221" s="31"/>
      <c r="I1221" s="31" t="str">
        <f>IF(GLOBAL[[#This Row],[/MASUK]]="","",SUMIF(Table6[NB BM_C_QTY+F],GLOBAL[POINTER],Table6[C]))</f>
        <v/>
      </c>
      <c r="J1221" s="102">
        <f>IF(GLOBAL[[#This Row],[//KELUAR]]="",0,-1*SUMIF(Table5[CONCAT],GLOBAL[POINTER],Table5[3]))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>SUM(F1221,L1221)</f>
        <v>52</v>
      </c>
      <c r="N1221" s="31"/>
      <c r="O1221" s="31"/>
      <c r="P1221" s="32">
        <f ca="1">SUM(INDIRECT(GLOBAL_VAR[TABLENAME]&amp;"[@a"&amp;$1:$1-1&amp;"]"),INDIRECT(GLOBAL_VAR[TABLENAME]&amp;"[@c"&amp;$1:$1-1&amp;"]"))</f>
        <v>52</v>
      </c>
      <c r="Q1221" s="33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52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52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52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1">
        <f ca="1">IF(GLOBAL[[#This Row],[TT]]&lt;1,"",ROW()-2)</f>
        <v>1220</v>
      </c>
      <c r="B1222" s="33" t="s">
        <v>855</v>
      </c>
      <c r="C1222" s="31">
        <v>17</v>
      </c>
      <c r="D1222" s="31" t="s">
        <v>548</v>
      </c>
      <c r="E1222" s="31">
        <f ca="1">IF(GLOBAL[[#This Row],[b12]]="",GLOBAL[[#This Row],[a6]],GLOBAL[[#This Row],[b12]])</f>
        <v>17</v>
      </c>
      <c r="F1222" s="32">
        <f>GLOBAL[[#This Row],[AWAL]]</f>
        <v>17</v>
      </c>
      <c r="G1222" s="31"/>
      <c r="H1222" s="31"/>
      <c r="I1222" s="31" t="str">
        <f>IF(GLOBAL[[#This Row],[/MASUK]]="","",SUMIF(Table6[NB BM_C_QTY+F],GLOBAL[POINTER],Table6[C]))</f>
        <v/>
      </c>
      <c r="J1222" s="102">
        <f>IF(GLOBAL[[#This Row],[//KELUAR]]="",0,-1*SUMIF(Table5[CONCAT],GLOBAL[POINTER],Table5[3]))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>SUM(F1222,L1222)</f>
        <v>17</v>
      </c>
      <c r="N1222" s="31"/>
      <c r="O1222" s="31"/>
      <c r="P1222" s="32">
        <f ca="1">SUM(INDIRECT(GLOBAL_VAR[TABLENAME]&amp;"[@a"&amp;$1:$1-1&amp;"]"),INDIRECT(GLOBAL_VAR[TABLENAME]&amp;"[@c"&amp;$1:$1-1&amp;"]"))</f>
        <v>17</v>
      </c>
      <c r="Q1222" s="33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17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17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17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1222" s="31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>
        <f ca="1">IF(GLOBAL[[#This Row],[TT]]&lt;1,"",ROW()-2)</f>
        <v>1221</v>
      </c>
      <c r="B1223" s="33" t="s">
        <v>856</v>
      </c>
      <c r="C1223" s="31">
        <v>1</v>
      </c>
      <c r="D1223" s="31" t="s">
        <v>548</v>
      </c>
      <c r="E1223" s="31">
        <f ca="1">IF(GLOBAL[[#This Row],[b12]]="",GLOBAL[[#This Row],[a6]],GLOBAL[[#This Row],[b12]])</f>
        <v>1</v>
      </c>
      <c r="F1223" s="32">
        <f>GLOBAL[[#This Row],[AWAL]]</f>
        <v>1</v>
      </c>
      <c r="G1223" s="31"/>
      <c r="H1223" s="31"/>
      <c r="I1223" s="31" t="str">
        <f>IF(GLOBAL[[#This Row],[/MASUK]]="","",SUMIF(Table6[NB BM_C_QTY+F],GLOBAL[POINTER],Table6[C]))</f>
        <v/>
      </c>
      <c r="J1223" s="102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>SUM(F1223,L1223)</f>
        <v>1</v>
      </c>
      <c r="N1223" s="31"/>
      <c r="O1223" s="31"/>
      <c r="P1223" s="32">
        <f ca="1">SUM(INDIRECT(GLOBAL_VAR[TABLENAME]&amp;"[@a"&amp;$1:$1-1&amp;"]"),INDIRECT(GLOBAL_VAR[TABLENAME]&amp;"[@c"&amp;$1:$1-1&amp;"]"))</f>
        <v>1</v>
      </c>
      <c r="Q1223" s="33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1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1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1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1">
        <f ca="1">IF(GLOBAL[[#This Row],[TT]]&lt;1,"",ROW()-2)</f>
        <v>1222</v>
      </c>
      <c r="B1224" s="33" t="s">
        <v>857</v>
      </c>
      <c r="C1224" s="31">
        <v>22</v>
      </c>
      <c r="D1224" s="31" t="s">
        <v>548</v>
      </c>
      <c r="E1224" s="31">
        <f ca="1">IF(GLOBAL[[#This Row],[b12]]="",GLOBAL[[#This Row],[a6]],GLOBAL[[#This Row],[b12]])</f>
        <v>22</v>
      </c>
      <c r="F1224" s="32">
        <f>GLOBAL[[#This Row],[AWAL]]</f>
        <v>22</v>
      </c>
      <c r="G1224" s="31"/>
      <c r="H1224" s="31"/>
      <c r="I1224" s="31" t="str">
        <f>IF(GLOBAL[[#This Row],[/MASUK]]="","",SUMIF(Table6[NB BM_C_QTY+F],GLOBAL[POINTER],Table6[C]))</f>
        <v/>
      </c>
      <c r="J1224" s="102">
        <f>IF(GLOBAL[[#This Row],[//KELUAR]]="",0,-1*SUMIF(Table5[CONCAT],GLOBAL[POINTER],Table5[3]))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>SUM(F1224,L1224)</f>
        <v>22</v>
      </c>
      <c r="N1224" s="31"/>
      <c r="O1224" s="31"/>
      <c r="P1224" s="32">
        <f ca="1">SUM(INDIRECT(GLOBAL_VAR[TABLENAME]&amp;"[@a"&amp;$1:$1-1&amp;"]"),INDIRECT(GLOBAL_VAR[TABLENAME]&amp;"[@c"&amp;$1:$1-1&amp;"]"))</f>
        <v>22</v>
      </c>
      <c r="Q1224" s="33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22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22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22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1224" s="31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9">
        <f ca="1">IF(GLOBAL[[#This Row],[TT]]&lt;1,"",ROW()-2)</f>
        <v>1223</v>
      </c>
      <c r="B1225" s="33" t="s">
        <v>858</v>
      </c>
      <c r="C1225" s="31">
        <v>54</v>
      </c>
      <c r="D1225" s="31" t="s">
        <v>548</v>
      </c>
      <c r="E1225" s="39">
        <f ca="1">IF(GLOBAL[[#This Row],[b12]]="",GLOBAL[[#This Row],[a6]],GLOBAL[[#This Row],[b12]])</f>
        <v>54</v>
      </c>
      <c r="F1225" s="40">
        <f>GLOBAL[[#This Row],[AWAL]]</f>
        <v>54</v>
      </c>
      <c r="G1225" s="31"/>
      <c r="H1225" s="31"/>
      <c r="I1225" s="31" t="str">
        <f>IF(GLOBAL[[#This Row],[/MASUK]]="","",SUMIF(Table6[NB BM_C_QTY+F],GLOBAL[POINTER],Table6[C]))</f>
        <v/>
      </c>
      <c r="J1225" s="102">
        <f>IF(GLOBAL[[#This Row],[//KELUAR]]="",0,-1*SUMIF(Table5[CONCAT],GLOBAL[POINTER],Table5[3]))</f>
        <v>0</v>
      </c>
      <c r="K1225" s="39" t="str">
        <f>IF(GLOBAL[[#This Row],[b1]]="","",GLOBAL[[#This Row],[b1]]-GLOBAL[[#This Row],[a1]]-GLOBAL[[#This Row],[bkeluar1]])</f>
        <v/>
      </c>
      <c r="L1225" s="39">
        <f>SUM(GLOBAL[[#This Row],[bmasuk1]:[c1]])</f>
        <v>0</v>
      </c>
      <c r="M1225" s="40">
        <f>SUM(F1225,L1225)</f>
        <v>54</v>
      </c>
      <c r="N1225" s="31"/>
      <c r="O1225" s="39"/>
      <c r="P1225" s="40">
        <f ca="1">SUM(INDIRECT(GLOBAL_VAR[TABLENAME]&amp;"[@a"&amp;$1:$1-1&amp;"]"),INDIRECT(GLOBAL_VAR[TABLENAME]&amp;"[@c"&amp;$1:$1-1&amp;"]"))</f>
        <v>54</v>
      </c>
      <c r="Q1225" s="33"/>
      <c r="R1225" s="41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54</v>
      </c>
      <c r="T1225" s="33"/>
      <c r="U1225" s="41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54</v>
      </c>
      <c r="W1225" s="31"/>
      <c r="X1225" s="39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54</v>
      </c>
      <c r="Z1225" s="29"/>
      <c r="AA12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1225" s="39" t="str">
        <f>_xlfn.IFNA(MATCH(GLOBAL[[#This Row],[POINTER]],Table6[NB BM_C_QTY+F],0),"")</f>
        <v/>
      </c>
      <c r="AC1225" s="29" t="str">
        <f>_xlfn.IFNA(MATCH(GLOBAL[[#This Row],[POINTER]],Table5[CONCAT],0),"")</f>
        <v/>
      </c>
    </row>
    <row r="1226" spans="1:29">
      <c r="A1226" s="31">
        <f ca="1">IF(GLOBAL[[#This Row],[TT]]&lt;1,"",ROW()-2)</f>
        <v>1224</v>
      </c>
      <c r="B1226" s="33" t="s">
        <v>859</v>
      </c>
      <c r="C1226" s="31">
        <v>17</v>
      </c>
      <c r="D1226" s="31" t="s">
        <v>548</v>
      </c>
      <c r="E1226" s="31">
        <f ca="1">IF(GLOBAL[[#This Row],[b12]]="",GLOBAL[[#This Row],[a6]],GLOBAL[[#This Row],[b12]])</f>
        <v>17</v>
      </c>
      <c r="F1226" s="32">
        <f>GLOBAL[[#This Row],[AWAL]]</f>
        <v>17</v>
      </c>
      <c r="G1226" s="31"/>
      <c r="H1226" s="31"/>
      <c r="I1226" s="31" t="str">
        <f>IF(GLOBAL[[#This Row],[/MASUK]]="","",SUMIF(Table6[NB BM_C_QTY+F],GLOBAL[POINTER],Table6[C]))</f>
        <v/>
      </c>
      <c r="J1226" s="102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>SUM(F1226,L1226)</f>
        <v>17</v>
      </c>
      <c r="N1226" s="31"/>
      <c r="O1226" s="31"/>
      <c r="P1226" s="32">
        <f ca="1">SUM(INDIRECT(GLOBAL_VAR[TABLENAME]&amp;"[@a"&amp;$1:$1-1&amp;"]"),INDIRECT(GLOBAL_VAR[TABLENAME]&amp;"[@c"&amp;$1:$1-1&amp;"]"))</f>
        <v>17</v>
      </c>
      <c r="Q1226" s="33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17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17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17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>
        <f ca="1">IF(GLOBAL[[#This Row],[TT]]&lt;1,"",ROW()-2)</f>
        <v>1225</v>
      </c>
      <c r="B1227" s="33" t="s">
        <v>860</v>
      </c>
      <c r="C1227" s="31">
        <v>10</v>
      </c>
      <c r="D1227" s="31" t="s">
        <v>548</v>
      </c>
      <c r="E1227" s="31">
        <f ca="1">IF(GLOBAL[[#This Row],[b12]]="",GLOBAL[[#This Row],[a6]],GLOBAL[[#This Row],[b12]])</f>
        <v>10</v>
      </c>
      <c r="F1227" s="32">
        <f>GLOBAL[[#This Row],[AWAL]]</f>
        <v>10</v>
      </c>
      <c r="G1227" s="31"/>
      <c r="H1227" s="31"/>
      <c r="I1227" s="31" t="str">
        <f>IF(GLOBAL[[#This Row],[/MASUK]]="","",SUMIF(Table6[NB BM_C_QTY+F],GLOBAL[POINTER],Table6[C]))</f>
        <v/>
      </c>
      <c r="J1227" s="102">
        <f>IF(GLOBAL[[#This Row],[//KELUAR]]="",0,-1*SUMIF(Table5[CONCAT],GLOBAL[POINTER],Table5[3]))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>SUM(F1227,L1227)</f>
        <v>10</v>
      </c>
      <c r="N1227" s="31"/>
      <c r="O1227" s="31"/>
      <c r="P1227" s="32">
        <f ca="1">SUM(INDIRECT(GLOBAL_VAR[TABLENAME]&amp;"[@a"&amp;$1:$1-1&amp;"]"),INDIRECT(GLOBAL_VAR[TABLENAME]&amp;"[@c"&amp;$1:$1-1&amp;"]"))</f>
        <v>10</v>
      </c>
      <c r="Q1227" s="33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10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10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10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>
        <f ca="1">IF(GLOBAL[[#This Row],[TT]]&lt;1,"",ROW()-2)</f>
        <v>1226</v>
      </c>
      <c r="B1228" s="33" t="s">
        <v>861</v>
      </c>
      <c r="C1228" s="31">
        <v>11</v>
      </c>
      <c r="D1228" s="31" t="s">
        <v>29</v>
      </c>
      <c r="E1228" s="31">
        <f ca="1">IF(GLOBAL[[#This Row],[b12]]="",GLOBAL[[#This Row],[a6]],GLOBAL[[#This Row],[b12]])</f>
        <v>11</v>
      </c>
      <c r="F1228" s="32">
        <f>GLOBAL[[#This Row],[AWAL]]</f>
        <v>11</v>
      </c>
      <c r="G1228" s="31"/>
      <c r="H1228" s="31"/>
      <c r="I1228" s="31" t="str">
        <f>IF(GLOBAL[[#This Row],[/MASUK]]="","",SUMIF(Table6[NB BM_C_QTY+F],GLOBAL[POINTER],Table6[C]))</f>
        <v/>
      </c>
      <c r="J1228" s="102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>SUM(F1228,L1228)</f>
        <v>11</v>
      </c>
      <c r="N1228" s="31"/>
      <c r="O1228" s="31"/>
      <c r="P1228" s="32">
        <f ca="1">SUM(INDIRECT(GLOBAL_VAR[TABLENAME]&amp;"[@a"&amp;$1:$1-1&amp;"]"),INDIRECT(GLOBAL_VAR[TABLENAME]&amp;"[@c"&amp;$1:$1-1&amp;"]"))</f>
        <v>11</v>
      </c>
      <c r="Q1228" s="33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11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11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11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>
        <f ca="1">IF(GLOBAL[[#This Row],[TT]]&lt;1,"",ROW()-2)</f>
        <v>1227</v>
      </c>
      <c r="B1229" s="33" t="s">
        <v>862</v>
      </c>
      <c r="C1229" s="31">
        <v>8</v>
      </c>
      <c r="D1229" s="31" t="s">
        <v>101</v>
      </c>
      <c r="E1229" s="31">
        <f ca="1">IF(GLOBAL[[#This Row],[b12]]="",GLOBAL[[#This Row],[a6]],GLOBAL[[#This Row],[b12]])</f>
        <v>8</v>
      </c>
      <c r="F1229" s="32">
        <f>GLOBAL[[#This Row],[AWAL]]</f>
        <v>8</v>
      </c>
      <c r="G1229" s="31"/>
      <c r="H1229" s="31"/>
      <c r="I1229" s="31" t="str">
        <f>IF(GLOBAL[[#This Row],[/MASUK]]="","",SUMIF(Table6[NB BM_C_QTY+F],GLOBAL[POINTER],Table6[C]))</f>
        <v/>
      </c>
      <c r="J1229" s="102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>SUM(F1229,L1229)</f>
        <v>8</v>
      </c>
      <c r="N1229" s="31"/>
      <c r="O1229" s="31"/>
      <c r="P1229" s="32">
        <f ca="1">SUM(INDIRECT(GLOBAL_VAR[TABLENAME]&amp;"[@a"&amp;$1:$1-1&amp;"]"),INDIRECT(GLOBAL_VAR[TABLENAME]&amp;"[@c"&amp;$1:$1-1&amp;"]"))</f>
        <v>8</v>
      </c>
      <c r="Q1229" s="33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8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8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8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>
        <f ca="1">IF(GLOBAL[[#This Row],[TT]]&lt;1,"",ROW()-2)</f>
        <v>1228</v>
      </c>
      <c r="B1230" s="33" t="s">
        <v>863</v>
      </c>
      <c r="C1230" s="31">
        <v>23</v>
      </c>
      <c r="D1230" s="31" t="s">
        <v>11</v>
      </c>
      <c r="E1230" s="31">
        <f ca="1">IF(GLOBAL[[#This Row],[b12]]="",GLOBAL[[#This Row],[a6]],GLOBAL[[#This Row],[b12]])</f>
        <v>23</v>
      </c>
      <c r="F1230" s="32">
        <f>GLOBAL[[#This Row],[AWAL]]</f>
        <v>23</v>
      </c>
      <c r="G1230" s="31"/>
      <c r="H1230" s="31"/>
      <c r="I1230" s="31" t="str">
        <f>IF(GLOBAL[[#This Row],[/MASUK]]="","",SUMIF(Table6[NB BM_C_QTY+F],GLOBAL[POINTER],Table6[C]))</f>
        <v/>
      </c>
      <c r="J1230" s="102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>SUM(F1230,L1230)</f>
        <v>23</v>
      </c>
      <c r="N1230" s="31"/>
      <c r="O1230" s="31"/>
      <c r="P1230" s="32">
        <f ca="1">SUM(INDIRECT(GLOBAL_VAR[TABLENAME]&amp;"[@a"&amp;$1:$1-1&amp;"]"),INDIRECT(GLOBAL_VAR[TABLENAME]&amp;"[@c"&amp;$1:$1-1&amp;"]"))</f>
        <v>23</v>
      </c>
      <c r="Q1230" s="33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23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23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23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 t="str">
        <f ca="1">IF(GLOBAL[[#This Row],[TT]]&lt;1,"",ROW()-2)</f>
        <v/>
      </c>
      <c r="B1231" s="33" t="s">
        <v>864</v>
      </c>
      <c r="C1231" s="31">
        <v>0</v>
      </c>
      <c r="D1231" s="31" t="s">
        <v>11</v>
      </c>
      <c r="E1231" s="31">
        <f ca="1">IF(GLOBAL[[#This Row],[b12]]="",GLOBAL[[#This Row],[a6]],GLOBAL[[#This Row],[b12]])</f>
        <v>0</v>
      </c>
      <c r="F1231" s="32">
        <f>GLOBAL[[#This Row],[AWAL]]</f>
        <v>0</v>
      </c>
      <c r="G1231" s="31"/>
      <c r="H1231" s="31"/>
      <c r="I1231" s="31" t="str">
        <f>IF(GLOBAL[[#This Row],[/MASUK]]="","",SUMIF(Table6[NB BM_C_QTY+F],GLOBAL[POINTER],Table6[C]))</f>
        <v/>
      </c>
      <c r="J1231" s="102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>SUM(F1231,L1231)</f>
        <v>0</v>
      </c>
      <c r="N1231" s="31"/>
      <c r="O1231" s="31"/>
      <c r="P1231" s="32">
        <f ca="1">SUM(INDIRECT(GLOBAL_VAR[TABLENAME]&amp;"[@a"&amp;$1:$1-1&amp;"]"),INDIRECT(GLOBAL_VAR[TABLENAME]&amp;"[@c"&amp;$1:$1-1&amp;"]"))</f>
        <v>0</v>
      </c>
      <c r="Q1231" s="33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0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0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0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865</v>
      </c>
      <c r="C1232" s="31">
        <v>1</v>
      </c>
      <c r="D1232" s="31" t="s">
        <v>109</v>
      </c>
      <c r="E1232" s="31">
        <f ca="1">IF(GLOBAL[[#This Row],[b12]]="",GLOBAL[[#This Row],[a6]],GLOBAL[[#This Row],[b12]])</f>
        <v>1</v>
      </c>
      <c r="F1232" s="32">
        <f>GLOBAL[[#This Row],[AWAL]]</f>
        <v>1</v>
      </c>
      <c r="G1232" s="31"/>
      <c r="H1232" s="31"/>
      <c r="I1232" s="31" t="str">
        <f>IF(GLOBAL[[#This Row],[/MASUK]]="","",SUMIF(Table6[NB BM_C_QTY+F],GLOBAL[POINTER],Table6[C]))</f>
        <v/>
      </c>
      <c r="J1232" s="102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>SUM(F1232,L1232)</f>
        <v>1</v>
      </c>
      <c r="N1232" s="31"/>
      <c r="O1232" s="31"/>
      <c r="P1232" s="32">
        <f ca="1">SUM(INDIRECT(GLOBAL_VAR[TABLENAME]&amp;"[@a"&amp;$1:$1-1&amp;"]"),INDIRECT(GLOBAL_VAR[TABLENAME]&amp;"[@c"&amp;$1:$1-1&amp;"]"))</f>
        <v>1</v>
      </c>
      <c r="Q1232" s="33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1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1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1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29">
      <c r="A1233" s="31">
        <f ca="1">IF(GLOBAL[[#This Row],[TT]]&lt;1,"",ROW()-2)</f>
        <v>1231</v>
      </c>
      <c r="B1233" s="33" t="s">
        <v>866</v>
      </c>
      <c r="C1233" s="31">
        <v>8</v>
      </c>
      <c r="D1233" s="31" t="s">
        <v>99</v>
      </c>
      <c r="E1233" s="31">
        <f ca="1">IF(GLOBAL[[#This Row],[b12]]="",GLOBAL[[#This Row],[a6]],GLOBAL[[#This Row],[b12]])</f>
        <v>8</v>
      </c>
      <c r="F1233" s="32">
        <f>GLOBAL[[#This Row],[AWAL]]</f>
        <v>8</v>
      </c>
      <c r="G1233" s="31"/>
      <c r="H1233" s="31"/>
      <c r="I1233" s="31" t="str">
        <f>IF(GLOBAL[[#This Row],[/MASUK]]="","",SUMIF(Table6[NB BM_C_QTY+F],GLOBAL[POINTER],Table6[C]))</f>
        <v/>
      </c>
      <c r="J1233" s="102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>SUM(F1233,L1233)</f>
        <v>8</v>
      </c>
      <c r="N1233" s="31"/>
      <c r="O1233" s="31"/>
      <c r="P1233" s="32">
        <f ca="1">SUM(INDIRECT(GLOBAL_VAR[TABLENAME]&amp;"[@a"&amp;$1:$1-1&amp;"]"),INDIRECT(GLOBAL_VAR[TABLENAME]&amp;"[@c"&amp;$1:$1-1&amp;"]"))</f>
        <v>8</v>
      </c>
      <c r="Q1233" s="33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8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8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8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29">
      <c r="A1234" s="31">
        <f ca="1">IF(GLOBAL[[#This Row],[TT]]&lt;1,"",ROW()-2)</f>
        <v>1232</v>
      </c>
      <c r="B1234" s="33" t="s">
        <v>867</v>
      </c>
      <c r="C1234" s="31">
        <v>3</v>
      </c>
      <c r="D1234" s="31" t="s">
        <v>29</v>
      </c>
      <c r="E1234" s="31">
        <f ca="1">IF(GLOBAL[[#This Row],[b12]]="",GLOBAL[[#This Row],[a6]],GLOBAL[[#This Row],[b12]])</f>
        <v>3</v>
      </c>
      <c r="F1234" s="32">
        <f>GLOBAL[[#This Row],[AWAL]]</f>
        <v>3</v>
      </c>
      <c r="G1234" s="31"/>
      <c r="H1234" s="31"/>
      <c r="I1234" s="31" t="str">
        <f>IF(GLOBAL[[#This Row],[/MASUK]]="","",SUMIF(Table6[NB BM_C_QTY+F],GLOBAL[POINTER],Table6[C]))</f>
        <v/>
      </c>
      <c r="J1234" s="102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>SUM(F1234,L1234)</f>
        <v>3</v>
      </c>
      <c r="N1234" s="31"/>
      <c r="O1234" s="31"/>
      <c r="P1234" s="32">
        <f ca="1">SUM(INDIRECT(GLOBAL_VAR[TABLENAME]&amp;"[@a"&amp;$1:$1-1&amp;"]"),INDIRECT(GLOBAL_VAR[TABLENAME]&amp;"[@c"&amp;$1:$1-1&amp;"]"))</f>
        <v>3</v>
      </c>
      <c r="Q1234" s="33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3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3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3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29">
      <c r="A1235" s="31">
        <f ca="1">IF(GLOBAL[[#This Row],[TT]]&lt;1,"",ROW()-2)</f>
        <v>1233</v>
      </c>
      <c r="B1235" s="33" t="s">
        <v>868</v>
      </c>
      <c r="C1235" s="31">
        <v>3</v>
      </c>
      <c r="D1235" s="31" t="s">
        <v>29</v>
      </c>
      <c r="E1235" s="31">
        <f ca="1">IF(GLOBAL[[#This Row],[b12]]="",GLOBAL[[#This Row],[a6]],GLOBAL[[#This Row],[b12]])</f>
        <v>3</v>
      </c>
      <c r="F1235" s="32">
        <f>GLOBAL[[#This Row],[AWAL]]</f>
        <v>3</v>
      </c>
      <c r="G1235" s="31"/>
      <c r="H1235" s="31"/>
      <c r="I1235" s="31" t="str">
        <f>IF(GLOBAL[[#This Row],[/MASUK]]="","",SUMIF(Table6[NB BM_C_QTY+F],GLOBAL[POINTER],Table6[C]))</f>
        <v/>
      </c>
      <c r="J1235" s="102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>SUM(F1235,L1235)</f>
        <v>3</v>
      </c>
      <c r="N1235" s="31"/>
      <c r="O1235" s="31"/>
      <c r="P1235" s="32">
        <f ca="1">SUM(INDIRECT(GLOBAL_VAR[TABLENAME]&amp;"[@a"&amp;$1:$1-1&amp;"]"),INDIRECT(GLOBAL_VAR[TABLENAME]&amp;"[@c"&amp;$1:$1-1&amp;"]"))</f>
        <v>3</v>
      </c>
      <c r="Q1235" s="33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3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3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3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29">
      <c r="A1236" s="31">
        <f ca="1">IF(GLOBAL[[#This Row],[TT]]&lt;1,"",ROW()-2)</f>
        <v>1234</v>
      </c>
      <c r="B1236" s="33" t="s">
        <v>869</v>
      </c>
      <c r="C1236" s="31">
        <v>2</v>
      </c>
      <c r="D1236" s="31" t="s">
        <v>101</v>
      </c>
      <c r="E1236" s="31">
        <f ca="1">IF(GLOBAL[[#This Row],[b12]]="",GLOBAL[[#This Row],[a6]],GLOBAL[[#This Row],[b12]])</f>
        <v>2</v>
      </c>
      <c r="F1236" s="32">
        <f>GLOBAL[[#This Row],[AWAL]]</f>
        <v>2</v>
      </c>
      <c r="G1236" s="31"/>
      <c r="H1236" s="31"/>
      <c r="I1236" s="31" t="str">
        <f>IF(GLOBAL[[#This Row],[/MASUK]]="","",SUMIF(Table6[NB BM_C_QTY+F],GLOBAL[POINTER],Table6[C]))</f>
        <v/>
      </c>
      <c r="J1236" s="102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>SUM(F1236,L1236)</f>
        <v>2</v>
      </c>
      <c r="N1236" s="31"/>
      <c r="O1236" s="31"/>
      <c r="P1236" s="32">
        <f ca="1">SUM(INDIRECT(GLOBAL_VAR[TABLENAME]&amp;"[@a"&amp;$1:$1-1&amp;"]"),INDIRECT(GLOBAL_VAR[TABLENAME]&amp;"[@c"&amp;$1:$1-1&amp;"]"))</f>
        <v>2</v>
      </c>
      <c r="Q1236" s="33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2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2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2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29">
      <c r="A1237" s="31" t="str">
        <f ca="1">IF(GLOBAL[[#This Row],[TT]]&lt;1,"",ROW()-2)</f>
        <v/>
      </c>
      <c r="B1237" s="33" t="s">
        <v>870</v>
      </c>
      <c r="C1237" s="31">
        <v>0</v>
      </c>
      <c r="D1237" s="31" t="s">
        <v>99</v>
      </c>
      <c r="E1237" s="31">
        <f ca="1">IF(GLOBAL[[#This Row],[b12]]="",GLOBAL[[#This Row],[a6]],GLOBAL[[#This Row],[b12]])</f>
        <v>0</v>
      </c>
      <c r="F1237" s="32">
        <f>GLOBAL[[#This Row],[AWAL]]</f>
        <v>0</v>
      </c>
      <c r="G1237" s="31"/>
      <c r="H1237" s="31"/>
      <c r="I1237" s="31" t="str">
        <f>IF(GLOBAL[[#This Row],[/MASUK]]="","",SUMIF(Table6[NB BM_C_QTY+F],GLOBAL[POINTER],Table6[C]))</f>
        <v/>
      </c>
      <c r="J1237" s="102">
        <f>IF(GLOBAL[[#This Row],[//KELUAR]]="",0,-1*SUMIF(Table5[CONCAT],GLOBAL[POINTER],Table5[3]))</f>
        <v>0</v>
      </c>
      <c r="K1237" s="31" t="str">
        <f>IF(GLOBAL[[#This Row],[b1]]="","",GLOBAL[[#This Row],[b1]]-GLOBAL[[#This Row],[a1]]-GLOBAL[[#This Row],[bkeluar1]])</f>
        <v/>
      </c>
      <c r="L1237" s="31">
        <f>SUM(GLOBAL[[#This Row],[bmasuk1]:[c1]])</f>
        <v>0</v>
      </c>
      <c r="M1237" s="32">
        <f>SUM(F1237,L1237)</f>
        <v>0</v>
      </c>
      <c r="N1237" s="31"/>
      <c r="O1237" s="31"/>
      <c r="P1237" s="32">
        <f ca="1">SUM(INDIRECT(GLOBAL_VAR[TABLENAME]&amp;"[@a"&amp;$1:$1-1&amp;"]"),INDIRECT(GLOBAL_VAR[TABLENAME]&amp;"[@c"&amp;$1:$1-1&amp;"]"))</f>
        <v>0</v>
      </c>
      <c r="Q1237" s="33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0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0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0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29">
      <c r="A1238" s="31" t="str">
        <f ca="1">IF(GLOBAL[[#This Row],[TT]]&lt;1,"",ROW()-2)</f>
        <v/>
      </c>
      <c r="B1238" s="33" t="s">
        <v>871</v>
      </c>
      <c r="C1238" s="31">
        <v>0</v>
      </c>
      <c r="D1238" s="31" t="s">
        <v>872</v>
      </c>
      <c r="E1238" s="31">
        <f ca="1">IF(GLOBAL[[#This Row],[b12]]="",GLOBAL[[#This Row],[a6]],GLOBAL[[#This Row],[b12]])</f>
        <v>0</v>
      </c>
      <c r="F1238" s="32">
        <f>GLOBAL[[#This Row],[AWAL]]</f>
        <v>0</v>
      </c>
      <c r="G1238" s="31"/>
      <c r="H1238" s="31"/>
      <c r="I1238" s="31" t="str">
        <f>IF(GLOBAL[[#This Row],[/MASUK]]="","",SUMIF(Table6[NB BM_C_QTY+F],GLOBAL[POINTER],Table6[C]))</f>
        <v/>
      </c>
      <c r="J1238" s="102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>SUM(F1238,L1238)</f>
        <v>0</v>
      </c>
      <c r="N1238" s="31"/>
      <c r="O1238" s="31"/>
      <c r="P1238" s="32">
        <f ca="1">SUM(INDIRECT(GLOBAL_VAR[TABLENAME]&amp;"[@a"&amp;$1:$1-1&amp;"]"),INDIRECT(GLOBAL_VAR[TABLENAME]&amp;"[@c"&amp;$1:$1-1&amp;"]"))</f>
        <v>0</v>
      </c>
      <c r="Q1238" s="33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0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0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0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29">
      <c r="A1239" s="31">
        <f ca="1">IF(GLOBAL[[#This Row],[TT]]&lt;1,"",ROW()-2)</f>
        <v>1237</v>
      </c>
      <c r="B1239" s="33" t="s">
        <v>873</v>
      </c>
      <c r="C1239" s="31">
        <v>21</v>
      </c>
      <c r="D1239" s="31" t="s">
        <v>99</v>
      </c>
      <c r="E1239" s="31">
        <f ca="1">IF(GLOBAL[[#This Row],[b12]]="",GLOBAL[[#This Row],[a6]],GLOBAL[[#This Row],[b12]])</f>
        <v>21</v>
      </c>
      <c r="F1239" s="32">
        <f>GLOBAL[[#This Row],[AWAL]]</f>
        <v>21</v>
      </c>
      <c r="G1239" s="31"/>
      <c r="H1239" s="31"/>
      <c r="I1239" s="31" t="str">
        <f>IF(GLOBAL[[#This Row],[/MASUK]]="","",SUMIF(Table6[NB BM_C_QTY+F],GLOBAL[POINTER],Table6[C]))</f>
        <v/>
      </c>
      <c r="J1239" s="102">
        <f>IF(GLOBAL[[#This Row],[//KELUAR]]="",0,-1*SUMIF(Table5[CONCAT],GLOBAL[POINTER],Table5[3]))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>SUM(F1239,L1239)</f>
        <v>21</v>
      </c>
      <c r="N1239" s="31"/>
      <c r="O1239" s="31"/>
      <c r="P1239" s="32">
        <f ca="1">SUM(INDIRECT(GLOBAL_VAR[TABLENAME]&amp;"[@a"&amp;$1:$1-1&amp;"]"),INDIRECT(GLOBAL_VAR[TABLENAME]&amp;"[@c"&amp;$1:$1-1&amp;"]"))</f>
        <v>21</v>
      </c>
      <c r="Q1239" s="33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21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21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21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1239" s="31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29">
      <c r="A1240" s="31">
        <f ca="1">IF(GLOBAL[[#This Row],[TT]]&lt;1,"",ROW()-2)</f>
        <v>1238</v>
      </c>
      <c r="B1240" s="33" t="s">
        <v>874</v>
      </c>
      <c r="C1240" s="31">
        <v>14</v>
      </c>
      <c r="D1240" s="31" t="s">
        <v>145</v>
      </c>
      <c r="E1240" s="31">
        <f ca="1">IF(GLOBAL[[#This Row],[b12]]="",GLOBAL[[#This Row],[a6]],GLOBAL[[#This Row],[b12]])</f>
        <v>14</v>
      </c>
      <c r="F1240" s="32">
        <f>GLOBAL[[#This Row],[AWAL]]</f>
        <v>14</v>
      </c>
      <c r="G1240" s="31"/>
      <c r="H1240" s="31"/>
      <c r="I1240" s="31" t="str">
        <f>IF(GLOBAL[[#This Row],[/MASUK]]="","",SUMIF(Table6[NB BM_C_QTY+F],GLOBAL[POINTER],Table6[C]))</f>
        <v/>
      </c>
      <c r="J1240" s="102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>SUM(F1240,L1240)</f>
        <v>14</v>
      </c>
      <c r="N1240" s="31"/>
      <c r="O1240" s="31"/>
      <c r="P1240" s="32">
        <f ca="1">SUM(INDIRECT(GLOBAL_VAR[TABLENAME]&amp;"[@a"&amp;$1:$1-1&amp;"]"),INDIRECT(GLOBAL_VAR[TABLENAME]&amp;"[@c"&amp;$1:$1-1&amp;"]"))</f>
        <v>14</v>
      </c>
      <c r="Q1240" s="33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14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14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14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29">
      <c r="A1241" s="31" t="str">
        <f ca="1">IF(GLOBAL[[#This Row],[TT]]&lt;1,"",ROW()-2)</f>
        <v/>
      </c>
      <c r="B1241" s="33" t="s">
        <v>875</v>
      </c>
      <c r="C1241" s="31">
        <v>0</v>
      </c>
      <c r="D1241" s="31" t="s">
        <v>2172</v>
      </c>
      <c r="E1241" s="31">
        <f ca="1">IF(GLOBAL[[#This Row],[b12]]="",GLOBAL[[#This Row],[a6]],GLOBAL[[#This Row],[b12]])</f>
        <v>0</v>
      </c>
      <c r="F1241" s="32">
        <f>GLOBAL[[#This Row],[AWAL]]</f>
        <v>0</v>
      </c>
      <c r="G1241" s="31"/>
      <c r="H1241" s="31"/>
      <c r="I1241" s="31" t="str">
        <f>IF(GLOBAL[[#This Row],[/MASUK]]="","",SUMIF(Table6[NB BM_C_QTY+F],GLOBAL[POINTER],Table6[C]))</f>
        <v/>
      </c>
      <c r="J1241" s="102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>SUM(F1241,L1241)</f>
        <v>0</v>
      </c>
      <c r="N1241" s="31"/>
      <c r="O1241" s="31"/>
      <c r="P1241" s="32">
        <f ca="1">SUM(INDIRECT(GLOBAL_VAR[TABLENAME]&amp;"[@a"&amp;$1:$1-1&amp;"]"),INDIRECT(GLOBAL_VAR[TABLENAME]&amp;"[@c"&amp;$1:$1-1&amp;"]"))</f>
        <v>0</v>
      </c>
      <c r="Q1241" s="33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0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0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0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29">
      <c r="A1242" s="31" t="str">
        <f ca="1">IF(GLOBAL[[#This Row],[TT]]&lt;1,"",ROW()-2)</f>
        <v/>
      </c>
      <c r="B1242" s="33" t="s">
        <v>3493</v>
      </c>
      <c r="C1242" s="31">
        <v>0</v>
      </c>
      <c r="D1242" s="31" t="s">
        <v>2231</v>
      </c>
      <c r="E1242" s="31">
        <f ca="1">IF(GLOBAL[[#This Row],[b12]]="",GLOBAL[[#This Row],[a6]],GLOBAL[[#This Row],[b12]])</f>
        <v>0</v>
      </c>
      <c r="F1242" s="32">
        <f>GLOBAL[[#This Row],[AWAL]]</f>
        <v>0</v>
      </c>
      <c r="G1242" s="31"/>
      <c r="H1242" s="31"/>
      <c r="I1242" s="31" t="str">
        <f>IF(GLOBAL[[#This Row],[/MASUK]]="","",SUMIF(Table6[NB BM_C_QTY+F],GLOBAL[POINTER],Table6[C]))</f>
        <v/>
      </c>
      <c r="J1242" s="102">
        <f>IF(GLOBAL[[#This Row],[//KELUAR]]="",0,-1*SUMIF(Table5[CONCAT],GLOBAL[POINTER],Table5[3]))</f>
        <v>0</v>
      </c>
      <c r="K1242" s="31" t="str">
        <f>IF(GLOBAL[[#This Row],[b1]]="","",GLOBAL[[#This Row],[b1]]-GLOBAL[[#This Row],[a1]]-GLOBAL[[#This Row],[bkeluar1]])</f>
        <v/>
      </c>
      <c r="L1242" s="31">
        <f>SUM(GLOBAL[[#This Row],[bmasuk1]:[c1]])</f>
        <v>0</v>
      </c>
      <c r="M1242" s="32">
        <f>SUM(F1242,L1242)</f>
        <v>0</v>
      </c>
      <c r="N1242" s="31"/>
      <c r="O1242" s="31"/>
      <c r="P1242" s="32">
        <f ca="1">SUM(INDIRECT(GLOBAL_VAR[TABLENAME]&amp;"[@a"&amp;$1:$1-1&amp;"]"),INDIRECT(GLOBAL_VAR[TABLENAME]&amp;"[@c"&amp;$1:$1-1&amp;"]"))</f>
        <v>0</v>
      </c>
      <c r="Q1242" s="33"/>
      <c r="R1242" s="33" t="str">
        <f>IF(GLOBAL[[#This Row],[b3]]="","",GLOBAL[[#This Row],[b3]]-GLOBAL[[#This Row],[a3]])</f>
        <v/>
      </c>
      <c r="S1242" s="32">
        <f ca="1">SUM(INDIRECT(GLOBAL_VAR[TABLENAME]&amp;"[@a"&amp;$1:$1-1&amp;"]"),INDIRECT(GLOBAL_VAR[TABLENAME]&amp;"[@c"&amp;$1:$1-1&amp;"]"))</f>
        <v>0</v>
      </c>
      <c r="T1242" s="33"/>
      <c r="U1242" s="33" t="str">
        <f>IF(GLOBAL[[#This Row],[b4]]="","",GLOBAL[[#This Row],[b4]]-GLOBAL[[#This Row],[a4]])</f>
        <v/>
      </c>
      <c r="V1242" s="32">
        <f ca="1">SUM(INDIRECT(GLOBAL_VAR[TABLENAME]&amp;"[@a"&amp;$1:$1-1&amp;"]"),INDIRECT(GLOBAL_VAR[TABLENAME]&amp;"[@c"&amp;$1:$1-1&amp;"]"))</f>
        <v>0</v>
      </c>
      <c r="W1242" s="31"/>
      <c r="X1242" s="31" t="str">
        <f>IF(GLOBAL[[#This Row],[b5]]="","",GLOBAL[[#This Row],[b5]]-GLOBAL[[#This Row],[a5]])</f>
        <v/>
      </c>
      <c r="Y1242" s="32">
        <f ca="1">SUM(INDIRECT(GLOBAL_VAR[TABLENAME]&amp;"[@a"&amp;$1:$1-1&amp;"]"),INDIRECT(GLOBAL_VAR[TABLENAME]&amp;"[@c"&amp;$1:$1-1&amp;"]"))</f>
        <v>0</v>
      </c>
      <c r="AA1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1242" s="31" t="str">
        <f>_xlfn.IFNA(MATCH(GLOBAL[[#This Row],[POINTER]],Table6[NB BM_C_QTY+F],0),"")</f>
        <v/>
      </c>
      <c r="AC1242" t="str">
        <f>_xlfn.IFNA(MATCH(GLOBAL[[#This Row],[POINTER]],Table5[CONCAT],0),"")</f>
        <v/>
      </c>
    </row>
    <row r="1243" spans="1:29">
      <c r="A1243" s="31">
        <f ca="1">IF(GLOBAL[[#This Row],[TT]]&lt;1,"",ROW()-2)</f>
        <v>1241</v>
      </c>
      <c r="B1243" s="33" t="s">
        <v>876</v>
      </c>
      <c r="C1243" s="31">
        <v>5</v>
      </c>
      <c r="D1243" s="31" t="s">
        <v>166</v>
      </c>
      <c r="E1243" s="31">
        <f ca="1">IF(GLOBAL[[#This Row],[b12]]="",GLOBAL[[#This Row],[a6]],GLOBAL[[#This Row],[b12]])</f>
        <v>5</v>
      </c>
      <c r="F1243" s="32">
        <f>GLOBAL[[#This Row],[AWAL]]</f>
        <v>5</v>
      </c>
      <c r="G1243" s="31"/>
      <c r="H1243" s="31"/>
      <c r="I1243" s="31" t="str">
        <f>IF(GLOBAL[[#This Row],[/MASUK]]="","",SUMIF(Table6[NB BM_C_QTY+F],GLOBAL[POINTER],Table6[C]))</f>
        <v/>
      </c>
      <c r="J1243" s="102">
        <f>IF(GLOBAL[[#This Row],[//KELUAR]]="",0,-1*SUMIF(Table5[CONCAT],GLOBAL[POINTER],Table5[3]))</f>
        <v>0</v>
      </c>
      <c r="K1243" s="31" t="str">
        <f>IF(GLOBAL[[#This Row],[b1]]="","",GLOBAL[[#This Row],[b1]]-GLOBAL[[#This Row],[a1]]-GLOBAL[[#This Row],[bkeluar1]])</f>
        <v/>
      </c>
      <c r="L1243" s="31">
        <f>SUM(GLOBAL[[#This Row],[bmasuk1]:[c1]])</f>
        <v>0</v>
      </c>
      <c r="M1243" s="32">
        <f>SUM(F1243,L1243)</f>
        <v>5</v>
      </c>
      <c r="N1243" s="31"/>
      <c r="O1243" s="31"/>
      <c r="P1243" s="32">
        <f ca="1">SUM(INDIRECT(GLOBAL_VAR[TABLENAME]&amp;"[@a"&amp;$1:$1-1&amp;"]"),INDIRECT(GLOBAL_VAR[TABLENAME]&amp;"[@c"&amp;$1:$1-1&amp;"]"))</f>
        <v>5</v>
      </c>
      <c r="Q1243" s="33"/>
      <c r="R1243" s="33" t="str">
        <f>IF(GLOBAL[[#This Row],[b3]]="","",GLOBAL[[#This Row],[b3]]-GLOBAL[[#This Row],[a3]])</f>
        <v/>
      </c>
      <c r="S1243" s="32">
        <f ca="1">SUM(INDIRECT(GLOBAL_VAR[TABLENAME]&amp;"[@a"&amp;$1:$1-1&amp;"]"),INDIRECT(GLOBAL_VAR[TABLENAME]&amp;"[@c"&amp;$1:$1-1&amp;"]"))</f>
        <v>5</v>
      </c>
      <c r="T1243" s="33"/>
      <c r="U1243" s="33" t="str">
        <f>IF(GLOBAL[[#This Row],[b4]]="","",GLOBAL[[#This Row],[b4]]-GLOBAL[[#This Row],[a4]])</f>
        <v/>
      </c>
      <c r="V1243" s="32">
        <f ca="1">SUM(INDIRECT(GLOBAL_VAR[TABLENAME]&amp;"[@a"&amp;$1:$1-1&amp;"]"),INDIRECT(GLOBAL_VAR[TABLENAME]&amp;"[@c"&amp;$1:$1-1&amp;"]"))</f>
        <v>5</v>
      </c>
      <c r="W1243" s="31"/>
      <c r="X1243" s="31" t="str">
        <f>IF(GLOBAL[[#This Row],[b5]]="","",GLOBAL[[#This Row],[b5]]-GLOBAL[[#This Row],[a5]])</f>
        <v/>
      </c>
      <c r="Y1243" s="32">
        <f ca="1">SUM(INDIRECT(GLOBAL_VAR[TABLENAME]&amp;"[@a"&amp;$1:$1-1&amp;"]"),INDIRECT(GLOBAL_VAR[TABLENAME]&amp;"[@c"&amp;$1:$1-1&amp;"]"))</f>
        <v>5</v>
      </c>
      <c r="AA1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1243" s="31" t="str">
        <f>_xlfn.IFNA(MATCH(GLOBAL[[#This Row],[POINTER]],Table6[NB BM_C_QTY+F],0),"")</f>
        <v/>
      </c>
      <c r="AC1243" t="str">
        <f>_xlfn.IFNA(MATCH(GLOBAL[[#This Row],[POINTER]],Table5[CONCAT],0),"")</f>
        <v/>
      </c>
    </row>
    <row r="1244" spans="1:29">
      <c r="A1244" s="31">
        <f ca="1">IF(GLOBAL[[#This Row],[TT]]&lt;1,"",ROW()-2)</f>
        <v>1242</v>
      </c>
      <c r="B1244" s="33" t="s">
        <v>877</v>
      </c>
      <c r="C1244" s="31">
        <v>5</v>
      </c>
      <c r="D1244" s="31" t="s">
        <v>2162</v>
      </c>
      <c r="E1244" s="31">
        <f ca="1">IF(GLOBAL[[#This Row],[b12]]="",GLOBAL[[#This Row],[a6]],GLOBAL[[#This Row],[b12]])</f>
        <v>5</v>
      </c>
      <c r="F1244" s="32">
        <f>GLOBAL[[#This Row],[AWAL]]</f>
        <v>5</v>
      </c>
      <c r="G1244" s="31"/>
      <c r="H1244" s="31"/>
      <c r="I1244" s="31" t="str">
        <f>IF(GLOBAL[[#This Row],[/MASUK]]="","",SUMIF(Table6[NB BM_C_QTY+F],GLOBAL[POINTER],Table6[C]))</f>
        <v/>
      </c>
      <c r="J1244" s="102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>SUM(F1244,L1244)</f>
        <v>5</v>
      </c>
      <c r="N1244" s="31"/>
      <c r="O1244" s="31"/>
      <c r="P1244" s="32">
        <f ca="1">SUM(INDIRECT(GLOBAL_VAR[TABLENAME]&amp;"[@a"&amp;$1:$1-1&amp;"]"),INDIRECT(GLOBAL_VAR[TABLENAME]&amp;"[@c"&amp;$1:$1-1&amp;"]"))</f>
        <v>5</v>
      </c>
      <c r="Q1244" s="33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5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5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5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29">
      <c r="A1245" s="31">
        <f ca="1">IF(GLOBAL[[#This Row],[TT]]&lt;1,"",ROW()-2)</f>
        <v>1243</v>
      </c>
      <c r="B1245" s="33" t="s">
        <v>4307</v>
      </c>
      <c r="C1245" s="31">
        <v>7</v>
      </c>
      <c r="D1245" s="31" t="s">
        <v>2041</v>
      </c>
      <c r="E1245" s="31">
        <f ca="1">IF(GLOBAL[[#This Row],[b12]]="",GLOBAL[[#This Row],[a6]],GLOBAL[[#This Row],[b12]])</f>
        <v>7</v>
      </c>
      <c r="F1245" s="32">
        <f>GLOBAL[[#This Row],[AWAL]]</f>
        <v>7</v>
      </c>
      <c r="G1245" s="31"/>
      <c r="H1245" s="31"/>
      <c r="I1245" s="31" t="str">
        <f>IF(GLOBAL[[#This Row],[/MASUK]]="","",SUMIF(Table6[NB BM_C_QTY+F],GLOBAL[POINTER],Table6[C]))</f>
        <v/>
      </c>
      <c r="J1245" s="102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>SUM(F1245,L1245)</f>
        <v>7</v>
      </c>
      <c r="N1245" s="31"/>
      <c r="O1245" s="31"/>
      <c r="P1245" s="32">
        <f ca="1">SUM(INDIRECT(GLOBAL_VAR[TABLENAME]&amp;"[@a"&amp;$1:$1-1&amp;"]"),INDIRECT(GLOBAL_VAR[TABLENAME]&amp;"[@c"&amp;$1:$1-1&amp;"]"))</f>
        <v>7</v>
      </c>
      <c r="Q1245" s="33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7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7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7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29">
      <c r="A1246" s="31">
        <f ca="1">IF(GLOBAL[[#This Row],[TT]]&lt;1,"",ROW()-2)</f>
        <v>1244</v>
      </c>
      <c r="B1246" s="33" t="s">
        <v>2218</v>
      </c>
      <c r="C1246" s="31">
        <v>7</v>
      </c>
      <c r="D1246" s="31" t="s">
        <v>2150</v>
      </c>
      <c r="E1246" s="31">
        <f ca="1">IF(GLOBAL[[#This Row],[b12]]="",GLOBAL[[#This Row],[a6]],GLOBAL[[#This Row],[b12]])</f>
        <v>6</v>
      </c>
      <c r="F1246" s="32">
        <f>GLOBAL[[#This Row],[AWAL]]</f>
        <v>7</v>
      </c>
      <c r="G1246" s="31"/>
      <c r="H1246" s="31"/>
      <c r="I1246" s="31" t="str">
        <f>IF(GLOBAL[[#This Row],[/MASUK]]="","",SUMIF(Table6[NB BM_C_QTY+F],GLOBAL[POINTER],Table6[C]))</f>
        <v/>
      </c>
      <c r="J1246" s="102">
        <f>IF(GLOBAL[[#This Row],[//KELUAR]]="",0,-1*SUMIF(Table5[CONCAT],GLOBAL[POINTER],Table5[3]))</f>
        <v>-1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-1</v>
      </c>
      <c r="M1246" s="32">
        <f>SUM(F1246,L1246)</f>
        <v>6</v>
      </c>
      <c r="N1246" s="31"/>
      <c r="O1246" s="31"/>
      <c r="P1246" s="32">
        <f ca="1">SUM(INDIRECT(GLOBAL_VAR[TABLENAME]&amp;"[@a"&amp;$1:$1-1&amp;"]"),INDIRECT(GLOBAL_VAR[TABLENAME]&amp;"[@c"&amp;$1:$1-1&amp;"]"))</f>
        <v>6</v>
      </c>
      <c r="Q1246" s="33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6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6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6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1246" s="31" t="str">
        <f>_xlfn.IFNA(MATCH(GLOBAL[[#This Row],[POINTER]],Table6[NB BM_C_QTY+F],0),"")</f>
        <v/>
      </c>
      <c r="AC1246">
        <f>_xlfn.IFNA(MATCH(GLOBAL[[#This Row],[POINTER]],Table5[CONCAT],0),"")</f>
        <v>78</v>
      </c>
    </row>
    <row r="1247" spans="1:29">
      <c r="A1247" s="31">
        <f ca="1">IF(GLOBAL[[#This Row],[TT]]&lt;1,"",ROW()-2)</f>
        <v>1245</v>
      </c>
      <c r="B1247" s="33" t="s">
        <v>878</v>
      </c>
      <c r="C1247" s="31">
        <v>4</v>
      </c>
      <c r="D1247" s="31" t="s">
        <v>107</v>
      </c>
      <c r="E1247" s="31">
        <f ca="1">IF(GLOBAL[[#This Row],[b12]]="",GLOBAL[[#This Row],[a6]],GLOBAL[[#This Row],[b12]])</f>
        <v>4</v>
      </c>
      <c r="F1247" s="32">
        <f>GLOBAL[[#This Row],[AWAL]]</f>
        <v>4</v>
      </c>
      <c r="G1247" s="31"/>
      <c r="H1247" s="31"/>
      <c r="I1247" s="31" t="str">
        <f>IF(GLOBAL[[#This Row],[/MASUK]]="","",SUMIF(Table6[NB BM_C_QTY+F],GLOBAL[POINTER],Table6[C]))</f>
        <v/>
      </c>
      <c r="J1247" s="102">
        <f>IF(GLOBAL[[#This Row],[//KELUAR]]="",0,-1*SUMIF(Table5[CONCAT],GLOBAL[POINTER],Table5[3]))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>SUM(F1247,L1247)</f>
        <v>4</v>
      </c>
      <c r="N1247" s="31"/>
      <c r="O1247" s="31"/>
      <c r="P1247" s="32">
        <f ca="1">SUM(INDIRECT(GLOBAL_VAR[TABLENAME]&amp;"[@a"&amp;$1:$1-1&amp;"]"),INDIRECT(GLOBAL_VAR[TABLENAME]&amp;"[@c"&amp;$1:$1-1&amp;"]"))</f>
        <v>4</v>
      </c>
      <c r="Q1247" s="33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4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4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4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29">
      <c r="A1248" s="31">
        <f ca="1">IF(GLOBAL[[#This Row],[TT]]&lt;1,"",ROW()-2)</f>
        <v>1246</v>
      </c>
      <c r="B1248" s="33" t="s">
        <v>879</v>
      </c>
      <c r="C1248" s="31">
        <v>2</v>
      </c>
      <c r="D1248" s="31" t="s">
        <v>166</v>
      </c>
      <c r="E1248" s="31">
        <f ca="1">IF(GLOBAL[[#This Row],[b12]]="",GLOBAL[[#This Row],[a6]],GLOBAL[[#This Row],[b12]])</f>
        <v>2</v>
      </c>
      <c r="F1248" s="32">
        <f>GLOBAL[[#This Row],[AWAL]]</f>
        <v>2</v>
      </c>
      <c r="G1248" s="31"/>
      <c r="H1248" s="31"/>
      <c r="I1248" s="31" t="str">
        <f>IF(GLOBAL[[#This Row],[/MASUK]]="","",SUMIF(Table6[NB BM_C_QTY+F],GLOBAL[POINTER],Table6[C]))</f>
        <v/>
      </c>
      <c r="J1248" s="102">
        <f>IF(GLOBAL[[#This Row],[//KELUAR]]="",0,-1*SUMIF(Table5[CONCAT],GLOBAL[POINTER],Table5[3]))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>SUM(F1248,L1248)</f>
        <v>2</v>
      </c>
      <c r="N1248" s="31"/>
      <c r="O1248" s="31"/>
      <c r="P1248" s="32">
        <f ca="1">SUM(INDIRECT(GLOBAL_VAR[TABLENAME]&amp;"[@a"&amp;$1:$1-1&amp;"]"),INDIRECT(GLOBAL_VAR[TABLENAME]&amp;"[@c"&amp;$1:$1-1&amp;"]"))</f>
        <v>2</v>
      </c>
      <c r="Q1248" s="33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2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2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2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31">
      <c r="A1249" s="31">
        <f ca="1">IF(GLOBAL[[#This Row],[TT]]&lt;1,"",ROW()-2)</f>
        <v>1247</v>
      </c>
      <c r="B1249" s="33" t="s">
        <v>880</v>
      </c>
      <c r="C1249" s="31">
        <v>1</v>
      </c>
      <c r="D1249" s="31" t="s">
        <v>114</v>
      </c>
      <c r="E1249" s="31">
        <f ca="1">IF(GLOBAL[[#This Row],[b12]]="",GLOBAL[[#This Row],[a6]],GLOBAL[[#This Row],[b12]])</f>
        <v>1</v>
      </c>
      <c r="F1249" s="32">
        <f>GLOBAL[[#This Row],[AWAL]]</f>
        <v>1</v>
      </c>
      <c r="G1249" s="31"/>
      <c r="H1249" s="31"/>
      <c r="I1249" s="31" t="str">
        <f>IF(GLOBAL[[#This Row],[/MASUK]]="","",SUMIF(Table6[NB BM_C_QTY+F],GLOBAL[POINTER],Table6[C]))</f>
        <v/>
      </c>
      <c r="J1249" s="102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>SUM(F1249,L1249)</f>
        <v>1</v>
      </c>
      <c r="N1249" s="31"/>
      <c r="O1249" s="31"/>
      <c r="P1249" s="32">
        <f ca="1">SUM(INDIRECT(GLOBAL_VAR[TABLENAME]&amp;"[@a"&amp;$1:$1-1&amp;"]"),INDIRECT(GLOBAL_VAR[TABLENAME]&amp;"[@c"&amp;$1:$1-1&amp;"]"))</f>
        <v>1</v>
      </c>
      <c r="Q1249" s="33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1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1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1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31">
      <c r="A1250" s="31">
        <f ca="1">IF(GLOBAL[[#This Row],[TT]]&lt;1,"",ROW()-2)</f>
        <v>1248</v>
      </c>
      <c r="B1250" s="33" t="s">
        <v>881</v>
      </c>
      <c r="C1250" s="31">
        <v>8</v>
      </c>
      <c r="D1250" s="31" t="s">
        <v>168</v>
      </c>
      <c r="E1250" s="31">
        <f ca="1">IF(GLOBAL[[#This Row],[b12]]="",GLOBAL[[#This Row],[a6]],GLOBAL[[#This Row],[b12]])</f>
        <v>8</v>
      </c>
      <c r="F1250" s="32">
        <f>GLOBAL[[#This Row],[AWAL]]</f>
        <v>8</v>
      </c>
      <c r="G1250" s="31"/>
      <c r="H1250" s="31"/>
      <c r="I1250" s="31" t="str">
        <f>IF(GLOBAL[[#This Row],[/MASUK]]="","",SUMIF(Table6[NB BM_C_QTY+F],GLOBAL[POINTER],Table6[C]))</f>
        <v/>
      </c>
      <c r="J1250" s="102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>SUM(F1250,L1250)</f>
        <v>8</v>
      </c>
      <c r="N1250" s="31"/>
      <c r="O1250" s="31"/>
      <c r="P1250" s="32">
        <f ca="1">SUM(INDIRECT(GLOBAL_VAR[TABLENAME]&amp;"[@a"&amp;$1:$1-1&amp;"]"),INDIRECT(GLOBAL_VAR[TABLENAME]&amp;"[@c"&amp;$1:$1-1&amp;"]"))</f>
        <v>8</v>
      </c>
      <c r="Q1250" s="33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8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8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8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31">
      <c r="A1251" s="31" t="str">
        <f ca="1">IF(GLOBAL[[#This Row],[TT]]&lt;1,"",ROW()-2)</f>
        <v/>
      </c>
      <c r="B1251" s="33" t="s">
        <v>3440</v>
      </c>
      <c r="C1251" s="31">
        <v>0</v>
      </c>
      <c r="D1251" s="31" t="s">
        <v>2188</v>
      </c>
      <c r="E1251" s="31">
        <f ca="1">IF(GLOBAL[[#This Row],[b12]]="",GLOBAL[[#This Row],[a6]],GLOBAL[[#This Row],[b12]])</f>
        <v>0</v>
      </c>
      <c r="F1251" s="32">
        <f>GLOBAL[[#This Row],[AWAL]]</f>
        <v>0</v>
      </c>
      <c r="G1251" s="31"/>
      <c r="H1251" s="31"/>
      <c r="I1251" s="31" t="str">
        <f>IF(GLOBAL[[#This Row],[/MASUK]]="","",SUMIF(Table6[NB BM_C_QTY+F],GLOBAL[POINTER],Table6[C]))</f>
        <v/>
      </c>
      <c r="J1251" s="102">
        <f>IF(GLOBAL[[#This Row],[//KELUAR]]="",0,-1*SUMIF(Table5[CONCAT],GLOBAL[POINTER],Table5[3]))</f>
        <v>0</v>
      </c>
      <c r="K1251" s="31" t="str">
        <f>IF(GLOBAL[[#This Row],[b1]]="","",GLOBAL[[#This Row],[b1]]-GLOBAL[[#This Row],[a1]]-GLOBAL[[#This Row],[bkeluar1]])</f>
        <v/>
      </c>
      <c r="L1251" s="31">
        <f>SUM(GLOBAL[[#This Row],[bmasuk1]:[c1]])</f>
        <v>0</v>
      </c>
      <c r="M1251" s="32">
        <f>SUM(F1251,L1251)</f>
        <v>0</v>
      </c>
      <c r="N1251" s="31"/>
      <c r="O1251" s="31"/>
      <c r="P1251" s="32">
        <f ca="1">SUM(INDIRECT(GLOBAL_VAR[TABLENAME]&amp;"[@a"&amp;$1:$1-1&amp;"]"),INDIRECT(GLOBAL_VAR[TABLENAME]&amp;"[@c"&amp;$1:$1-1&amp;"]"))</f>
        <v>0</v>
      </c>
      <c r="Q1251" s="33"/>
      <c r="R1251" s="33" t="str">
        <f>IF(GLOBAL[[#This Row],[b3]]="","",GLOBAL[[#This Row],[b3]]-GLOBAL[[#This Row],[a3]])</f>
        <v/>
      </c>
      <c r="S1251" s="32">
        <f ca="1">SUM(INDIRECT(GLOBAL_VAR[TABLENAME]&amp;"[@a"&amp;$1:$1-1&amp;"]"),INDIRECT(GLOBAL_VAR[TABLENAME]&amp;"[@c"&amp;$1:$1-1&amp;"]"))</f>
        <v>0</v>
      </c>
      <c r="T1251" s="33"/>
      <c r="U1251" s="33" t="str">
        <f>IF(GLOBAL[[#This Row],[b4]]="","",GLOBAL[[#This Row],[b4]]-GLOBAL[[#This Row],[a4]])</f>
        <v/>
      </c>
      <c r="V1251" s="32">
        <f ca="1">SUM(INDIRECT(GLOBAL_VAR[TABLENAME]&amp;"[@a"&amp;$1:$1-1&amp;"]"),INDIRECT(GLOBAL_VAR[TABLENAME]&amp;"[@c"&amp;$1:$1-1&amp;"]"))</f>
        <v>0</v>
      </c>
      <c r="W1251" s="31"/>
      <c r="X1251" s="31" t="str">
        <f>IF(GLOBAL[[#This Row],[b5]]="","",GLOBAL[[#This Row],[b5]]-GLOBAL[[#This Row],[a5]])</f>
        <v/>
      </c>
      <c r="Y1251" s="32">
        <f ca="1">SUM(INDIRECT(GLOBAL_VAR[TABLENAME]&amp;"[@a"&amp;$1:$1-1&amp;"]"),INDIRECT(GLOBAL_VAR[TABLENAME]&amp;"[@c"&amp;$1:$1-1&amp;"]"))</f>
        <v>0</v>
      </c>
      <c r="AA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1251" s="31" t="str">
        <f>_xlfn.IFNA(MATCH(GLOBAL[[#This Row],[POINTER]],Table6[NB BM_C_QTY+F],0),"")</f>
        <v/>
      </c>
      <c r="AC1251" t="str">
        <f>_xlfn.IFNA(MATCH(GLOBAL[[#This Row],[POINTER]],Table5[CONCAT],0),"")</f>
        <v/>
      </c>
    </row>
    <row r="1252" spans="1:31">
      <c r="A1252" s="31" t="str">
        <f ca="1">IF(GLOBAL[[#This Row],[TT]]&lt;1,"",ROW()-2)</f>
        <v/>
      </c>
      <c r="B1252" s="33" t="s">
        <v>3441</v>
      </c>
      <c r="C1252" s="31">
        <v>0</v>
      </c>
      <c r="D1252" s="31" t="s">
        <v>2188</v>
      </c>
      <c r="E1252" s="31">
        <f ca="1">IF(GLOBAL[[#This Row],[b12]]="",GLOBAL[[#This Row],[a6]],GLOBAL[[#This Row],[b12]])</f>
        <v>0</v>
      </c>
      <c r="F1252" s="32">
        <f>GLOBAL[[#This Row],[AWAL]]</f>
        <v>0</v>
      </c>
      <c r="G1252" s="31"/>
      <c r="H1252" s="31"/>
      <c r="I1252" s="31" t="str">
        <f>IF(GLOBAL[[#This Row],[/MASUK]]="","",SUMIF(Table6[NB BM_C_QTY+F],GLOBAL[POINTER],Table6[C]))</f>
        <v/>
      </c>
      <c r="J1252" s="102">
        <f>IF(GLOBAL[[#This Row],[//KELUAR]]="",0,-1*SUMIF(Table5[CONCAT],GLOBAL[POINTER],Table5[3]))</f>
        <v>0</v>
      </c>
      <c r="K1252" s="31" t="str">
        <f>IF(GLOBAL[[#This Row],[b1]]="","",GLOBAL[[#This Row],[b1]]-GLOBAL[[#This Row],[a1]]-GLOBAL[[#This Row],[bkeluar1]])</f>
        <v/>
      </c>
      <c r="L1252" s="31">
        <f>SUM(GLOBAL[[#This Row],[bmasuk1]:[c1]])</f>
        <v>0</v>
      </c>
      <c r="M1252" s="32">
        <f>SUM(F1252,L1252)</f>
        <v>0</v>
      </c>
      <c r="N1252" s="31"/>
      <c r="O1252" s="31"/>
      <c r="P1252" s="32">
        <f ca="1">SUM(INDIRECT(GLOBAL_VAR[TABLENAME]&amp;"[@a"&amp;$1:$1-1&amp;"]"),INDIRECT(GLOBAL_VAR[TABLENAME]&amp;"[@c"&amp;$1:$1-1&amp;"]"))</f>
        <v>0</v>
      </c>
      <c r="Q1252" s="33"/>
      <c r="R1252" s="33" t="str">
        <f>IF(GLOBAL[[#This Row],[b3]]="","",GLOBAL[[#This Row],[b3]]-GLOBAL[[#This Row],[a3]])</f>
        <v/>
      </c>
      <c r="S1252" s="32">
        <f ca="1">SUM(INDIRECT(GLOBAL_VAR[TABLENAME]&amp;"[@a"&amp;$1:$1-1&amp;"]"),INDIRECT(GLOBAL_VAR[TABLENAME]&amp;"[@c"&amp;$1:$1-1&amp;"]"))</f>
        <v>0</v>
      </c>
      <c r="T1252" s="33"/>
      <c r="U1252" s="33" t="str">
        <f>IF(GLOBAL[[#This Row],[b4]]="","",GLOBAL[[#This Row],[b4]]-GLOBAL[[#This Row],[a4]])</f>
        <v/>
      </c>
      <c r="V1252" s="32">
        <f ca="1">SUM(INDIRECT(GLOBAL_VAR[TABLENAME]&amp;"[@a"&amp;$1:$1-1&amp;"]"),INDIRECT(GLOBAL_VAR[TABLENAME]&amp;"[@c"&amp;$1:$1-1&amp;"]"))</f>
        <v>0</v>
      </c>
      <c r="W1252" s="31"/>
      <c r="X1252" s="31" t="str">
        <f>IF(GLOBAL[[#This Row],[b5]]="","",GLOBAL[[#This Row],[b5]]-GLOBAL[[#This Row],[a5]])</f>
        <v/>
      </c>
      <c r="Y1252" s="32">
        <f ca="1">SUM(INDIRECT(GLOBAL_VAR[TABLENAME]&amp;"[@a"&amp;$1:$1-1&amp;"]"),INDIRECT(GLOBAL_VAR[TABLENAME]&amp;"[@c"&amp;$1:$1-1&amp;"]"))</f>
        <v>0</v>
      </c>
      <c r="AA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1252" s="31" t="str">
        <f>_xlfn.IFNA(MATCH(GLOBAL[[#This Row],[POINTER]],Table6[NB BM_C_QTY+F],0),"")</f>
        <v/>
      </c>
      <c r="AC1252" t="str">
        <f>_xlfn.IFNA(MATCH(GLOBAL[[#This Row],[POINTER]],Table5[CONCAT],0),"")</f>
        <v/>
      </c>
    </row>
    <row r="1253" spans="1:31">
      <c r="A1253" s="31" t="str">
        <f ca="1">IF(GLOBAL[[#This Row],[TT]]&lt;1,"",ROW()-2)</f>
        <v/>
      </c>
      <c r="B1253" s="33" t="s">
        <v>3442</v>
      </c>
      <c r="C1253" s="31">
        <v>0</v>
      </c>
      <c r="D1253" s="31" t="s">
        <v>2188</v>
      </c>
      <c r="E1253" s="31">
        <f ca="1">IF(GLOBAL[[#This Row],[b12]]="",GLOBAL[[#This Row],[a6]],GLOBAL[[#This Row],[b12]])</f>
        <v>0</v>
      </c>
      <c r="F1253" s="32">
        <f>GLOBAL[[#This Row],[AWAL]]</f>
        <v>0</v>
      </c>
      <c r="G1253" s="31"/>
      <c r="H1253" s="31"/>
      <c r="I1253" s="31" t="str">
        <f>IF(GLOBAL[[#This Row],[/MASUK]]="","",SUMIF(Table6[NB BM_C_QTY+F],GLOBAL[POINTER],Table6[C]))</f>
        <v/>
      </c>
      <c r="J1253" s="102">
        <f>IF(GLOBAL[[#This Row],[//KELUAR]]="",0,-1*SUMIF(Table5[CONCAT],GLOBAL[POINTER],Table5[3]))</f>
        <v>0</v>
      </c>
      <c r="K1253" s="31" t="str">
        <f>IF(GLOBAL[[#This Row],[b1]]="","",GLOBAL[[#This Row],[b1]]-GLOBAL[[#This Row],[a1]]-GLOBAL[[#This Row],[bkeluar1]])</f>
        <v/>
      </c>
      <c r="L1253" s="31">
        <f>SUM(GLOBAL[[#This Row],[bmasuk1]:[c1]])</f>
        <v>0</v>
      </c>
      <c r="M1253" s="32">
        <f>SUM(F1253,L1253)</f>
        <v>0</v>
      </c>
      <c r="N1253" s="31"/>
      <c r="O1253" s="31"/>
      <c r="P1253" s="32">
        <f ca="1">SUM(INDIRECT(GLOBAL_VAR[TABLENAME]&amp;"[@a"&amp;$1:$1-1&amp;"]"),INDIRECT(GLOBAL_VAR[TABLENAME]&amp;"[@c"&amp;$1:$1-1&amp;"]"))</f>
        <v>0</v>
      </c>
      <c r="Q1253" s="33"/>
      <c r="R1253" s="33" t="str">
        <f>IF(GLOBAL[[#This Row],[b3]]="","",GLOBAL[[#This Row],[b3]]-GLOBAL[[#This Row],[a3]])</f>
        <v/>
      </c>
      <c r="S1253" s="32">
        <f ca="1">SUM(INDIRECT(GLOBAL_VAR[TABLENAME]&amp;"[@a"&amp;$1:$1-1&amp;"]"),INDIRECT(GLOBAL_VAR[TABLENAME]&amp;"[@c"&amp;$1:$1-1&amp;"]"))</f>
        <v>0</v>
      </c>
      <c r="T1253" s="33"/>
      <c r="U1253" s="33" t="str">
        <f>IF(GLOBAL[[#This Row],[b4]]="","",GLOBAL[[#This Row],[b4]]-GLOBAL[[#This Row],[a4]])</f>
        <v/>
      </c>
      <c r="V1253" s="32">
        <f ca="1">SUM(INDIRECT(GLOBAL_VAR[TABLENAME]&amp;"[@a"&amp;$1:$1-1&amp;"]"),INDIRECT(GLOBAL_VAR[TABLENAME]&amp;"[@c"&amp;$1:$1-1&amp;"]"))</f>
        <v>0</v>
      </c>
      <c r="W1253" s="31"/>
      <c r="X1253" s="31" t="str">
        <f>IF(GLOBAL[[#This Row],[b5]]="","",GLOBAL[[#This Row],[b5]]-GLOBAL[[#This Row],[a5]])</f>
        <v/>
      </c>
      <c r="Y1253" s="32">
        <f ca="1">SUM(INDIRECT(GLOBAL_VAR[TABLENAME]&amp;"[@a"&amp;$1:$1-1&amp;"]"),INDIRECT(GLOBAL_VAR[TABLENAME]&amp;"[@c"&amp;$1:$1-1&amp;"]"))</f>
        <v>0</v>
      </c>
      <c r="AA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1253" s="31" t="str">
        <f>_xlfn.IFNA(MATCH(GLOBAL[[#This Row],[POINTER]],Table6[NB BM_C_QTY+F],0),"")</f>
        <v/>
      </c>
      <c r="AC1253" t="str">
        <f>_xlfn.IFNA(MATCH(GLOBAL[[#This Row],[POINTER]],Table5[CONCAT],0),"")</f>
        <v/>
      </c>
    </row>
    <row r="1254" spans="1:31">
      <c r="A1254" s="31" t="str">
        <f ca="1">IF(GLOBAL[[#This Row],[TT]]&lt;1,"",ROW()-2)</f>
        <v/>
      </c>
      <c r="B1254" s="33" t="s">
        <v>3443</v>
      </c>
      <c r="C1254" s="31">
        <v>0</v>
      </c>
      <c r="D1254" s="31" t="s">
        <v>2188</v>
      </c>
      <c r="E1254" s="31">
        <f ca="1">IF(GLOBAL[[#This Row],[b12]]="",GLOBAL[[#This Row],[a6]],GLOBAL[[#This Row],[b12]])</f>
        <v>0</v>
      </c>
      <c r="F1254" s="32">
        <f>GLOBAL[[#This Row],[AWAL]]</f>
        <v>0</v>
      </c>
      <c r="G1254" s="31"/>
      <c r="H1254" s="31"/>
      <c r="I1254" s="31" t="str">
        <f>IF(GLOBAL[[#This Row],[/MASUK]]="","",SUMIF(Table6[NB BM_C_QTY+F],GLOBAL[POINTER],Table6[C]))</f>
        <v/>
      </c>
      <c r="J1254" s="102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>SUM(F1254,L1254)</f>
        <v>0</v>
      </c>
      <c r="N1254" s="31"/>
      <c r="O1254" s="31"/>
      <c r="P1254" s="32">
        <f ca="1">SUM(INDIRECT(GLOBAL_VAR[TABLENAME]&amp;"[@a"&amp;$1:$1-1&amp;"]"),INDIRECT(GLOBAL_VAR[TABLENAME]&amp;"[@c"&amp;$1:$1-1&amp;"]"))</f>
        <v>0</v>
      </c>
      <c r="Q1254" s="33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0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0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0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</row>
    <row r="1255" spans="1:31">
      <c r="A1255" s="31">
        <f ca="1">IF(GLOBAL[[#This Row],[TT]]&lt;1,"",ROW()-2)</f>
        <v>1253</v>
      </c>
      <c r="B1255" s="33" t="s">
        <v>882</v>
      </c>
      <c r="C1255" s="31">
        <v>4</v>
      </c>
      <c r="D1255" s="31" t="s">
        <v>7</v>
      </c>
      <c r="E1255" s="31">
        <f ca="1">IF(GLOBAL[[#This Row],[b12]]="",GLOBAL[[#This Row],[a6]],GLOBAL[[#This Row],[b12]])</f>
        <v>4</v>
      </c>
      <c r="F1255" s="32">
        <f>GLOBAL[[#This Row],[AWAL]]</f>
        <v>4</v>
      </c>
      <c r="G1255" s="31"/>
      <c r="H1255" s="31"/>
      <c r="I1255" s="31" t="str">
        <f>IF(GLOBAL[[#This Row],[/MASUK]]="","",SUMIF(Table6[NB BM_C_QTY+F],GLOBAL[POINTER],Table6[C]))</f>
        <v/>
      </c>
      <c r="J1255" s="102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>SUM(F1255,L1255)</f>
        <v>4</v>
      </c>
      <c r="N1255" s="31"/>
      <c r="O1255" s="31"/>
      <c r="P1255" s="32">
        <f ca="1">SUM(INDIRECT(GLOBAL_VAR[TABLENAME]&amp;"[@a"&amp;$1:$1-1&amp;"]"),INDIRECT(GLOBAL_VAR[TABLENAME]&amp;"[@c"&amp;$1:$1-1&amp;"]"))</f>
        <v>4</v>
      </c>
      <c r="Q1255" s="33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4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4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4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  <c r="AE1255" s="29"/>
    </row>
    <row r="1256" spans="1:31">
      <c r="A1256" s="31">
        <f ca="1">IF(GLOBAL[[#This Row],[TT]]&lt;1,"",ROW()-2)</f>
        <v>1254</v>
      </c>
      <c r="B1256" s="33" t="s">
        <v>883</v>
      </c>
      <c r="C1256" s="31">
        <v>10</v>
      </c>
      <c r="D1256" s="31" t="s">
        <v>11</v>
      </c>
      <c r="E1256" s="31">
        <f ca="1">IF(GLOBAL[[#This Row],[b12]]="",GLOBAL[[#This Row],[a6]],GLOBAL[[#This Row],[b12]])</f>
        <v>10</v>
      </c>
      <c r="F1256" s="32">
        <f>GLOBAL[[#This Row],[AWAL]]</f>
        <v>10</v>
      </c>
      <c r="G1256" s="31"/>
      <c r="H1256" s="31"/>
      <c r="I1256" s="31" t="str">
        <f>IF(GLOBAL[[#This Row],[/MASUK]]="","",SUMIF(Table6[NB BM_C_QTY+F],GLOBAL[POINTER],Table6[C]))</f>
        <v/>
      </c>
      <c r="J1256" s="102">
        <f>IF(GLOBAL[[#This Row],[//KELUAR]]="",0,-1*SUMIF(Table5[CONCAT],GLOBAL[POINTER],Table5[3]))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>SUM(F1256,L1256)</f>
        <v>10</v>
      </c>
      <c r="N1256" s="31"/>
      <c r="O1256" s="31"/>
      <c r="P1256" s="32">
        <f ca="1">SUM(INDIRECT(GLOBAL_VAR[TABLENAME]&amp;"[@a"&amp;$1:$1-1&amp;"]"),INDIRECT(GLOBAL_VAR[TABLENAME]&amp;"[@c"&amp;$1:$1-1&amp;"]"))</f>
        <v>10</v>
      </c>
      <c r="Q1256" s="33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10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10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10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1256" s="31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31">
      <c r="A1257" s="31">
        <f ca="1">IF(GLOBAL[[#This Row],[TT]]&lt;1,"",ROW()-2)</f>
        <v>1255</v>
      </c>
      <c r="B1257" s="33" t="s">
        <v>884</v>
      </c>
      <c r="C1257" s="31">
        <v>6</v>
      </c>
      <c r="D1257" s="31" t="s">
        <v>11</v>
      </c>
      <c r="E1257" s="31">
        <f ca="1">IF(GLOBAL[[#This Row],[b12]]="",GLOBAL[[#This Row],[a6]],GLOBAL[[#This Row],[b12]])</f>
        <v>6</v>
      </c>
      <c r="F1257" s="32">
        <f>GLOBAL[[#This Row],[AWAL]]</f>
        <v>6</v>
      </c>
      <c r="G1257" s="31"/>
      <c r="H1257" s="31"/>
      <c r="I1257" s="31" t="str">
        <f>IF(GLOBAL[[#This Row],[/MASUK]]="","",SUMIF(Table6[NB BM_C_QTY+F],GLOBAL[POINTER],Table6[C]))</f>
        <v/>
      </c>
      <c r="J1257" s="102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>SUM(F1257,L1257)</f>
        <v>6</v>
      </c>
      <c r="N1257" s="31"/>
      <c r="O1257" s="31"/>
      <c r="P1257" s="32">
        <f ca="1">SUM(INDIRECT(GLOBAL_VAR[TABLENAME]&amp;"[@a"&amp;$1:$1-1&amp;"]"),INDIRECT(GLOBAL_VAR[TABLENAME]&amp;"[@c"&amp;$1:$1-1&amp;"]"))</f>
        <v>6</v>
      </c>
      <c r="Q1257" s="33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6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6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6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31">
      <c r="A1258" s="31">
        <f ca="1">IF(GLOBAL[[#This Row],[TT]]&lt;1,"",ROW()-2)</f>
        <v>1256</v>
      </c>
      <c r="B1258" s="33" t="s">
        <v>885</v>
      </c>
      <c r="C1258" s="31">
        <v>15</v>
      </c>
      <c r="D1258" s="31" t="s">
        <v>11</v>
      </c>
      <c r="E1258" s="31">
        <f ca="1">IF(GLOBAL[[#This Row],[b12]]="",GLOBAL[[#This Row],[a6]],GLOBAL[[#This Row],[b12]])</f>
        <v>15</v>
      </c>
      <c r="F1258" s="32">
        <f>GLOBAL[[#This Row],[AWAL]]</f>
        <v>15</v>
      </c>
      <c r="G1258" s="31"/>
      <c r="H1258" s="31"/>
      <c r="I1258" s="31" t="str">
        <f>IF(GLOBAL[[#This Row],[/MASUK]]="","",SUMIF(Table6[NB BM_C_QTY+F],GLOBAL[POINTER],Table6[C]))</f>
        <v/>
      </c>
      <c r="J1258" s="102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>SUM(F1258,L1258)</f>
        <v>15</v>
      </c>
      <c r="N1258" s="31"/>
      <c r="O1258" s="31"/>
      <c r="P1258" s="32">
        <f ca="1">SUM(INDIRECT(GLOBAL_VAR[TABLENAME]&amp;"[@a"&amp;$1:$1-1&amp;"]"),INDIRECT(GLOBAL_VAR[TABLENAME]&amp;"[@c"&amp;$1:$1-1&amp;"]"))</f>
        <v>15</v>
      </c>
      <c r="Q1258" s="33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15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15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15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</row>
    <row r="1259" spans="1:31">
      <c r="A1259" s="31">
        <f ca="1">IF(GLOBAL[[#This Row],[TT]]&lt;1,"",ROW()-2)</f>
        <v>1257</v>
      </c>
      <c r="B1259" s="33" t="s">
        <v>886</v>
      </c>
      <c r="C1259" s="31">
        <v>1</v>
      </c>
      <c r="D1259" s="31" t="s">
        <v>11</v>
      </c>
      <c r="E1259" s="31">
        <f ca="1">IF(GLOBAL[[#This Row],[b12]]="",GLOBAL[[#This Row],[a6]],GLOBAL[[#This Row],[b12]])</f>
        <v>1</v>
      </c>
      <c r="F1259" s="32">
        <f>GLOBAL[[#This Row],[AWAL]]</f>
        <v>1</v>
      </c>
      <c r="G1259" s="31"/>
      <c r="H1259" s="31"/>
      <c r="I1259" s="31" t="str">
        <f>IF(GLOBAL[[#This Row],[/MASUK]]="","",SUMIF(Table6[NB BM_C_QTY+F],GLOBAL[POINTER],Table6[C]))</f>
        <v/>
      </c>
      <c r="J1259" s="102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>SUM(F1259,L1259)</f>
        <v>1</v>
      </c>
      <c r="N1259" s="31"/>
      <c r="O1259" s="31"/>
      <c r="P1259" s="32">
        <f ca="1">SUM(INDIRECT(GLOBAL_VAR[TABLENAME]&amp;"[@a"&amp;$1:$1-1&amp;"]"),INDIRECT(GLOBAL_VAR[TABLENAME]&amp;"[@c"&amp;$1:$1-1&amp;"]"))</f>
        <v>1</v>
      </c>
      <c r="Q1259" s="33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1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1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1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31">
      <c r="A1260" s="31">
        <f ca="1">IF(GLOBAL[[#This Row],[TT]]&lt;1,"",ROW()-2)</f>
        <v>1258</v>
      </c>
      <c r="B1260" s="33" t="s">
        <v>887</v>
      </c>
      <c r="C1260" s="31">
        <v>2</v>
      </c>
      <c r="D1260" s="31" t="s">
        <v>11</v>
      </c>
      <c r="E1260" s="31">
        <f ca="1">IF(GLOBAL[[#This Row],[b12]]="",GLOBAL[[#This Row],[a6]],GLOBAL[[#This Row],[b12]])</f>
        <v>2</v>
      </c>
      <c r="F1260" s="32">
        <f>GLOBAL[[#This Row],[AWAL]]</f>
        <v>2</v>
      </c>
      <c r="G1260" s="31"/>
      <c r="H1260" s="31"/>
      <c r="I1260" s="31" t="str">
        <f>IF(GLOBAL[[#This Row],[/MASUK]]="","",SUMIF(Table6[NB BM_C_QTY+F],GLOBAL[POINTER],Table6[C]))</f>
        <v/>
      </c>
      <c r="J1260" s="102">
        <f>IF(GLOBAL[[#This Row],[//KELUAR]]="",0,-1*SUMIF(Table5[CONCAT],GLOBAL[POINTER],Table5[3]))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>SUM(F1260,L1260)</f>
        <v>2</v>
      </c>
      <c r="N1260" s="31"/>
      <c r="O1260" s="31"/>
      <c r="P1260" s="32">
        <f ca="1">SUM(INDIRECT(GLOBAL_VAR[TABLENAME]&amp;"[@a"&amp;$1:$1-1&amp;"]"),INDIRECT(GLOBAL_VAR[TABLENAME]&amp;"[@c"&amp;$1:$1-1&amp;"]"))</f>
        <v>2</v>
      </c>
      <c r="Q1260" s="33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2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2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2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1260" s="31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31">
      <c r="A1261" s="31">
        <f ca="1">IF(GLOBAL[[#This Row],[TT]]&lt;1,"",ROW()-2)</f>
        <v>1259</v>
      </c>
      <c r="B1261" s="33" t="s">
        <v>888</v>
      </c>
      <c r="C1261" s="31">
        <v>45</v>
      </c>
      <c r="D1261" s="31" t="s">
        <v>889</v>
      </c>
      <c r="E1261" s="31">
        <f ca="1">IF(GLOBAL[[#This Row],[b12]]="",GLOBAL[[#This Row],[a6]],GLOBAL[[#This Row],[b12]])</f>
        <v>45</v>
      </c>
      <c r="F1261" s="32">
        <f>GLOBAL[[#This Row],[AWAL]]</f>
        <v>45</v>
      </c>
      <c r="G1261" s="31"/>
      <c r="H1261" s="31"/>
      <c r="I1261" s="31" t="str">
        <f>IF(GLOBAL[[#This Row],[/MASUK]]="","",SUMIF(Table6[NB BM_C_QTY+F],GLOBAL[POINTER],Table6[C]))</f>
        <v/>
      </c>
      <c r="J1261" s="102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>SUM(F1261,L1261)</f>
        <v>45</v>
      </c>
      <c r="N1261" s="31"/>
      <c r="O1261" s="31"/>
      <c r="P1261" s="32">
        <f ca="1">SUM(INDIRECT(GLOBAL_VAR[TABLENAME]&amp;"[@a"&amp;$1:$1-1&amp;"]"),INDIRECT(GLOBAL_VAR[TABLENAME]&amp;"[@c"&amp;$1:$1-1&amp;"]"))</f>
        <v>45</v>
      </c>
      <c r="Q1261" s="33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45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45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45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31">
      <c r="A1262" s="31">
        <f ca="1">IF(GLOBAL[[#This Row],[TT]]&lt;1,"",ROW()-2)</f>
        <v>1260</v>
      </c>
      <c r="B1262" s="33" t="s">
        <v>890</v>
      </c>
      <c r="C1262" s="31">
        <v>2</v>
      </c>
      <c r="D1262" s="31" t="s">
        <v>11</v>
      </c>
      <c r="E1262" s="31">
        <f ca="1">IF(GLOBAL[[#This Row],[b12]]="",GLOBAL[[#This Row],[a6]],GLOBAL[[#This Row],[b12]])</f>
        <v>2</v>
      </c>
      <c r="F1262" s="32">
        <f>GLOBAL[[#This Row],[AWAL]]</f>
        <v>2</v>
      </c>
      <c r="G1262" s="31"/>
      <c r="H1262" s="31"/>
      <c r="I1262" s="31" t="str">
        <f>IF(GLOBAL[[#This Row],[/MASUK]]="","",SUMIF(Table6[NB BM_C_QTY+F],GLOBAL[POINTER],Table6[C]))</f>
        <v/>
      </c>
      <c r="J1262" s="102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>SUM(F1262,L1262)</f>
        <v>2</v>
      </c>
      <c r="N1262" s="31"/>
      <c r="O1262" s="31"/>
      <c r="P1262" s="32">
        <f ca="1">SUM(INDIRECT(GLOBAL_VAR[TABLENAME]&amp;"[@a"&amp;$1:$1-1&amp;"]"),INDIRECT(GLOBAL_VAR[TABLENAME]&amp;"[@c"&amp;$1:$1-1&amp;"]"))</f>
        <v>2</v>
      </c>
      <c r="Q1262" s="33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2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2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2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</row>
    <row r="1263" spans="1:31">
      <c r="A1263" s="31">
        <f ca="1">IF(GLOBAL[[#This Row],[TT]]&lt;1,"",ROW()-2)</f>
        <v>1261</v>
      </c>
      <c r="B1263" s="33" t="s">
        <v>891</v>
      </c>
      <c r="C1263" s="31">
        <v>6</v>
      </c>
      <c r="D1263" s="31" t="s">
        <v>889</v>
      </c>
      <c r="E1263" s="31">
        <f ca="1">IF(GLOBAL[[#This Row],[b12]]="",GLOBAL[[#This Row],[a6]],GLOBAL[[#This Row],[b12]])</f>
        <v>6</v>
      </c>
      <c r="F1263" s="32">
        <f>GLOBAL[[#This Row],[AWAL]]</f>
        <v>6</v>
      </c>
      <c r="G1263" s="31"/>
      <c r="H1263" s="31"/>
      <c r="I1263" s="31" t="str">
        <f>IF(GLOBAL[[#This Row],[/MASUK]]="","",SUMIF(Table6[NB BM_C_QTY+F],GLOBAL[POINTER],Table6[C]))</f>
        <v/>
      </c>
      <c r="J1263" s="102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>SUM(F1263,L1263)</f>
        <v>6</v>
      </c>
      <c r="N1263" s="31"/>
      <c r="O1263" s="31"/>
      <c r="P1263" s="32">
        <f ca="1">SUM(INDIRECT(GLOBAL_VAR[TABLENAME]&amp;"[@a"&amp;$1:$1-1&amp;"]"),INDIRECT(GLOBAL_VAR[TABLENAME]&amp;"[@c"&amp;$1:$1-1&amp;"]"))</f>
        <v>6</v>
      </c>
      <c r="Q1263" s="33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6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6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6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</row>
    <row r="1264" spans="1:31">
      <c r="A1264" s="31">
        <f ca="1">IF(GLOBAL[[#This Row],[TT]]&lt;1,"",ROW()-2)</f>
        <v>1262</v>
      </c>
      <c r="B1264" s="33" t="s">
        <v>892</v>
      </c>
      <c r="C1264" s="31">
        <v>12</v>
      </c>
      <c r="D1264" s="31" t="s">
        <v>889</v>
      </c>
      <c r="E1264" s="31">
        <f ca="1">IF(GLOBAL[[#This Row],[b12]]="",GLOBAL[[#This Row],[a6]],GLOBAL[[#This Row],[b12]])</f>
        <v>12</v>
      </c>
      <c r="F1264" s="32">
        <f>GLOBAL[[#This Row],[AWAL]]</f>
        <v>12</v>
      </c>
      <c r="G1264" s="31"/>
      <c r="H1264" s="31"/>
      <c r="I1264" s="31" t="str">
        <f>IF(GLOBAL[[#This Row],[/MASUK]]="","",SUMIF(Table6[NB BM_C_QTY+F],GLOBAL[POINTER],Table6[C]))</f>
        <v/>
      </c>
      <c r="J1264" s="102">
        <f>IF(GLOBAL[[#This Row],[//KELUAR]]="",0,-1*SUMIF(Table5[CONCAT],GLOBAL[POINTER],Table5[3]))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>SUM(F1264,L1264)</f>
        <v>12</v>
      </c>
      <c r="N1264" s="31"/>
      <c r="O1264" s="31"/>
      <c r="P1264" s="32">
        <f ca="1">SUM(INDIRECT(GLOBAL_VAR[TABLENAME]&amp;"[@a"&amp;$1:$1-1&amp;"]"),INDIRECT(GLOBAL_VAR[TABLENAME]&amp;"[@c"&amp;$1:$1-1&amp;"]"))</f>
        <v>12</v>
      </c>
      <c r="Q1264" s="33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12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12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12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1264" s="31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31">
      <c r="A1265" s="31">
        <f ca="1">IF(GLOBAL[[#This Row],[TT]]&lt;1,"",ROW()-2)</f>
        <v>1263</v>
      </c>
      <c r="B1265" s="33" t="s">
        <v>893</v>
      </c>
      <c r="C1265" s="31">
        <v>5</v>
      </c>
      <c r="D1265" s="31" t="s">
        <v>889</v>
      </c>
      <c r="E1265" s="31">
        <f ca="1">IF(GLOBAL[[#This Row],[b12]]="",GLOBAL[[#This Row],[a6]],GLOBAL[[#This Row],[b12]])</f>
        <v>5</v>
      </c>
      <c r="F1265" s="32">
        <f>GLOBAL[[#This Row],[AWAL]]</f>
        <v>5</v>
      </c>
      <c r="G1265" s="31"/>
      <c r="H1265" s="31"/>
      <c r="I1265" s="31" t="str">
        <f>IF(GLOBAL[[#This Row],[/MASUK]]="","",SUMIF(Table6[NB BM_C_QTY+F],GLOBAL[POINTER],Table6[C]))</f>
        <v/>
      </c>
      <c r="J1265" s="102">
        <f>IF(GLOBAL[[#This Row],[//KELUAR]]="",0,-1*SUMIF(Table5[CONCAT],GLOBAL[POINTER],Table5[3]))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>SUM(F1265,L1265)</f>
        <v>5</v>
      </c>
      <c r="N1265" s="31"/>
      <c r="O1265" s="31"/>
      <c r="P1265" s="32">
        <f ca="1">SUM(INDIRECT(GLOBAL_VAR[TABLENAME]&amp;"[@a"&amp;$1:$1-1&amp;"]"),INDIRECT(GLOBAL_VAR[TABLENAME]&amp;"[@c"&amp;$1:$1-1&amp;"]"))</f>
        <v>5</v>
      </c>
      <c r="Q1265" s="33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5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5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5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1265" s="31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31">
      <c r="A1266" s="31">
        <f ca="1">IF(GLOBAL[[#This Row],[TT]]&lt;1,"",ROW()-2)</f>
        <v>1264</v>
      </c>
      <c r="B1266" s="33" t="s">
        <v>894</v>
      </c>
      <c r="C1266" s="31">
        <v>41</v>
      </c>
      <c r="D1266" s="31" t="s">
        <v>11</v>
      </c>
      <c r="E1266" s="31">
        <f ca="1">IF(GLOBAL[[#This Row],[b12]]="",GLOBAL[[#This Row],[a6]],GLOBAL[[#This Row],[b12]])</f>
        <v>41</v>
      </c>
      <c r="F1266" s="32">
        <f>GLOBAL[[#This Row],[AWAL]]</f>
        <v>41</v>
      </c>
      <c r="G1266" s="31"/>
      <c r="H1266" s="31"/>
      <c r="I1266" s="31" t="str">
        <f>IF(GLOBAL[[#This Row],[/MASUK]]="","",SUMIF(Table6[NB BM_C_QTY+F],GLOBAL[POINTER],Table6[C]))</f>
        <v/>
      </c>
      <c r="J1266" s="102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>SUM(F1266,L1266)</f>
        <v>41</v>
      </c>
      <c r="N1266" s="31"/>
      <c r="O1266" s="31"/>
      <c r="P1266" s="32">
        <f ca="1">SUM(INDIRECT(GLOBAL_VAR[TABLENAME]&amp;"[@a"&amp;$1:$1-1&amp;"]"),INDIRECT(GLOBAL_VAR[TABLENAME]&amp;"[@c"&amp;$1:$1-1&amp;"]"))</f>
        <v>41</v>
      </c>
      <c r="Q1266" s="33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41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41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41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</row>
    <row r="1267" spans="1:31">
      <c r="A1267" s="31" t="str">
        <f ca="1">IF(GLOBAL[[#This Row],[TT]]&lt;1,"",ROW()-2)</f>
        <v/>
      </c>
      <c r="B1267" s="33" t="s">
        <v>895</v>
      </c>
      <c r="C1267" s="31">
        <v>0</v>
      </c>
      <c r="D1267" s="31" t="s">
        <v>47</v>
      </c>
      <c r="E1267" s="31">
        <f ca="1">IF(GLOBAL[[#This Row],[b12]]="",GLOBAL[[#This Row],[a6]],GLOBAL[[#This Row],[b12]])</f>
        <v>0</v>
      </c>
      <c r="F1267" s="32">
        <f>GLOBAL[[#This Row],[AWAL]]</f>
        <v>0</v>
      </c>
      <c r="G1267" s="31"/>
      <c r="H1267" s="31"/>
      <c r="I1267" s="31" t="str">
        <f>IF(GLOBAL[[#This Row],[/MASUK]]="","",SUMIF(Table6[NB BM_C_QTY+F],GLOBAL[POINTER],Table6[C]))</f>
        <v/>
      </c>
      <c r="J1267" s="102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>SUM(F1267,L1267)</f>
        <v>0</v>
      </c>
      <c r="N1267" s="31"/>
      <c r="O1267" s="31"/>
      <c r="P1267" s="32">
        <f ca="1">SUM(INDIRECT(GLOBAL_VAR[TABLENAME]&amp;"[@a"&amp;$1:$1-1&amp;"]"),INDIRECT(GLOBAL_VAR[TABLENAME]&amp;"[@c"&amp;$1:$1-1&amp;"]"))</f>
        <v>0</v>
      </c>
      <c r="Q1267" s="33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0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0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0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31">
      <c r="A1268" s="31" t="str">
        <f ca="1">IF(GLOBAL[[#This Row],[TT]]&lt;1,"",ROW()-2)</f>
        <v/>
      </c>
      <c r="B1268" s="33" t="s">
        <v>896</v>
      </c>
      <c r="C1268" s="31">
        <v>0</v>
      </c>
      <c r="D1268" s="31" t="s">
        <v>47</v>
      </c>
      <c r="E1268" s="31">
        <f ca="1">IF(GLOBAL[[#This Row],[b12]]="",GLOBAL[[#This Row],[a6]],GLOBAL[[#This Row],[b12]])</f>
        <v>0</v>
      </c>
      <c r="F1268" s="32">
        <f>GLOBAL[[#This Row],[AWAL]]</f>
        <v>0</v>
      </c>
      <c r="G1268" s="31"/>
      <c r="H1268" s="31"/>
      <c r="I1268" s="31" t="str">
        <f>IF(GLOBAL[[#This Row],[/MASUK]]="","",SUMIF(Table6[NB BM_C_QTY+F],GLOBAL[POINTER],Table6[C]))</f>
        <v/>
      </c>
      <c r="J1268" s="102">
        <f>IF(GLOBAL[[#This Row],[//KELUAR]]="",0,-1*SUMIF(Table5[CONCAT],GLOBAL[POINTER],Table5[3]))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>SUM(F1268,L1268)</f>
        <v>0</v>
      </c>
      <c r="N1268" s="31"/>
      <c r="O1268" s="31"/>
      <c r="P1268" s="32">
        <f ca="1">SUM(INDIRECT(GLOBAL_VAR[TABLENAME]&amp;"[@a"&amp;$1:$1-1&amp;"]"),INDIRECT(GLOBAL_VAR[TABLENAME]&amp;"[@c"&amp;$1:$1-1&amp;"]"))</f>
        <v>0</v>
      </c>
      <c r="Q1268" s="33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0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0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0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1268" s="31" t="str">
        <f>_xlfn.IFNA(MATCH(GLOBAL[[#This Row],[POINTER]],Table6[NB BM_C_QTY+F],0),"")</f>
        <v/>
      </c>
      <c r="AC1268" t="str">
        <f>_xlfn.IFNA(MATCH(GLOBAL[[#This Row],[POINTER]],Table5[CONCAT],0),"")</f>
        <v/>
      </c>
    </row>
    <row r="1269" spans="1:31">
      <c r="A1269" s="31">
        <f ca="1">IF(GLOBAL[[#This Row],[TT]]&lt;1,"",ROW()-2)</f>
        <v>1267</v>
      </c>
      <c r="B1269" s="33" t="s">
        <v>3444</v>
      </c>
      <c r="C1269" s="31">
        <v>10</v>
      </c>
      <c r="D1269" s="31" t="s">
        <v>2447</v>
      </c>
      <c r="E1269" s="31">
        <f ca="1">IF(GLOBAL[[#This Row],[b12]]="",GLOBAL[[#This Row],[a6]],GLOBAL[[#This Row],[b12]])</f>
        <v>10</v>
      </c>
      <c r="F1269" s="32">
        <f>GLOBAL[[#This Row],[AWAL]]</f>
        <v>10</v>
      </c>
      <c r="G1269" s="31"/>
      <c r="H1269" s="31"/>
      <c r="I1269" s="31" t="str">
        <f>IF(GLOBAL[[#This Row],[/MASUK]]="","",SUMIF(Table6[NB BM_C_QTY+F],GLOBAL[POINTER],Table6[C]))</f>
        <v/>
      </c>
      <c r="J1269" s="102">
        <f>IF(GLOBAL[[#This Row],[//KELUAR]]="",0,-1*SUMIF(Table5[CONCAT],GLOBAL[POINTER],Table5[3]))</f>
        <v>0</v>
      </c>
      <c r="K1269" s="31" t="str">
        <f>IF(GLOBAL[[#This Row],[b1]]="","",GLOBAL[[#This Row],[b1]]-GLOBAL[[#This Row],[a1]]-GLOBAL[[#This Row],[bkeluar1]])</f>
        <v/>
      </c>
      <c r="L1269" s="31">
        <f>SUM(GLOBAL[[#This Row],[bmasuk1]:[c1]])</f>
        <v>0</v>
      </c>
      <c r="M1269" s="32">
        <f>SUM(F1269,L1269)</f>
        <v>10</v>
      </c>
      <c r="N1269" s="31"/>
      <c r="O1269" s="31"/>
      <c r="P1269" s="32">
        <f ca="1">SUM(INDIRECT(GLOBAL_VAR[TABLENAME]&amp;"[@a"&amp;$1:$1-1&amp;"]"),INDIRECT(GLOBAL_VAR[TABLENAME]&amp;"[@c"&amp;$1:$1-1&amp;"]"))</f>
        <v>10</v>
      </c>
      <c r="Q1269" s="33"/>
      <c r="R1269" s="33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10</v>
      </c>
      <c r="T1269" s="33"/>
      <c r="U1269" s="33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10</v>
      </c>
      <c r="W1269" s="31"/>
      <c r="X1269" s="31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10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1269" s="31" t="str">
        <f>_xlfn.IFNA(MATCH(GLOBAL[[#This Row],[POINTER]],Table6[NB BM_C_QTY+F],0),"")</f>
        <v/>
      </c>
      <c r="AC1269" t="str">
        <f>_xlfn.IFNA(MATCH(GLOBAL[[#This Row],[POINTER]],Table5[CONCAT],0),"")</f>
        <v/>
      </c>
    </row>
    <row r="1270" spans="1:31">
      <c r="A1270" s="31">
        <f ca="1">IF(GLOBAL[[#This Row],[TT]]&lt;1,"",ROW()-2)</f>
        <v>1268</v>
      </c>
      <c r="B1270" s="33" t="s">
        <v>897</v>
      </c>
      <c r="C1270" s="31">
        <v>2</v>
      </c>
      <c r="D1270" s="31" t="s">
        <v>45</v>
      </c>
      <c r="E1270" s="31">
        <f ca="1">IF(GLOBAL[[#This Row],[b12]]="",GLOBAL[[#This Row],[a6]],GLOBAL[[#This Row],[b12]])</f>
        <v>2</v>
      </c>
      <c r="F1270" s="32">
        <f>GLOBAL[[#This Row],[AWAL]]</f>
        <v>2</v>
      </c>
      <c r="G1270" s="31"/>
      <c r="H1270" s="31"/>
      <c r="I1270" s="31" t="str">
        <f>IF(GLOBAL[[#This Row],[/MASUK]]="","",SUMIF(Table6[NB BM_C_QTY+F],GLOBAL[POINTER],Table6[C]))</f>
        <v/>
      </c>
      <c r="J1270" s="102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>SUM(F1270,L1270)</f>
        <v>2</v>
      </c>
      <c r="N1270" s="31"/>
      <c r="O1270" s="31"/>
      <c r="P1270" s="32">
        <f ca="1">SUM(INDIRECT(GLOBAL_VAR[TABLENAME]&amp;"[@a"&amp;$1:$1-1&amp;"]"),INDIRECT(GLOBAL_VAR[TABLENAME]&amp;"[@c"&amp;$1:$1-1&amp;"]"))</f>
        <v>2</v>
      </c>
      <c r="Q1270" s="33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2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2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2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</row>
    <row r="1271" spans="1:31">
      <c r="A1271" s="31" t="str">
        <f ca="1">IF(GLOBAL[[#This Row],[TT]]&lt;1,"",ROW()-2)</f>
        <v/>
      </c>
      <c r="B1271" s="33" t="s">
        <v>898</v>
      </c>
      <c r="C1271" s="31">
        <v>0</v>
      </c>
      <c r="D1271" s="31" t="s">
        <v>61</v>
      </c>
      <c r="E1271" s="31">
        <f ca="1">IF(GLOBAL[[#This Row],[b12]]="",GLOBAL[[#This Row],[a6]],GLOBAL[[#This Row],[b12]])</f>
        <v>0</v>
      </c>
      <c r="F1271" s="32">
        <f>GLOBAL[[#This Row],[AWAL]]</f>
        <v>0</v>
      </c>
      <c r="G1271" s="31"/>
      <c r="H1271" s="31"/>
      <c r="I1271" s="31" t="str">
        <f>IF(GLOBAL[[#This Row],[/MASUK]]="","",SUMIF(Table6[NB BM_C_QTY+F],GLOBAL[POINTER],Table6[C]))</f>
        <v/>
      </c>
      <c r="J1271" s="102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>SUM(F1271,L1271)</f>
        <v>0</v>
      </c>
      <c r="N1271" s="31"/>
      <c r="O1271" s="31"/>
      <c r="P1271" s="32">
        <f ca="1">SUM(INDIRECT(GLOBAL_VAR[TABLENAME]&amp;"[@a"&amp;$1:$1-1&amp;"]"),INDIRECT(GLOBAL_VAR[TABLENAME]&amp;"[@c"&amp;$1:$1-1&amp;"]"))</f>
        <v>0</v>
      </c>
      <c r="Q1271" s="33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0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0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0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  <c r="AE1271" s="66"/>
    </row>
    <row r="1272" spans="1:31">
      <c r="A1272" s="31">
        <f ca="1">IF(GLOBAL[[#This Row],[TT]]&lt;1,"",ROW()-2)</f>
        <v>1270</v>
      </c>
      <c r="B1272" s="33" t="s">
        <v>899</v>
      </c>
      <c r="C1272" s="31">
        <v>4</v>
      </c>
      <c r="D1272" s="31" t="s">
        <v>84</v>
      </c>
      <c r="E1272" s="31">
        <f ca="1">IF(GLOBAL[[#This Row],[b12]]="",GLOBAL[[#This Row],[a6]],GLOBAL[[#This Row],[b12]])</f>
        <v>4</v>
      </c>
      <c r="F1272" s="32">
        <f>GLOBAL[[#This Row],[AWAL]]</f>
        <v>4</v>
      </c>
      <c r="G1272" s="31"/>
      <c r="H1272" s="31"/>
      <c r="I1272" s="31" t="str">
        <f>IF(GLOBAL[[#This Row],[/MASUK]]="","",SUMIF(Table6[NB BM_C_QTY+F],GLOBAL[POINTER],Table6[C]))</f>
        <v/>
      </c>
      <c r="J1272" s="102">
        <f>IF(GLOBAL[[#This Row],[//KELUAR]]="",0,-1*SUMIF(Table5[CONCAT],GLOBAL[POINTER],Table5[3]))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>SUM(F1272,L1272)</f>
        <v>4</v>
      </c>
      <c r="N1272" s="31"/>
      <c r="O1272" s="31"/>
      <c r="P1272" s="32">
        <f ca="1">SUM(INDIRECT(GLOBAL_VAR[TABLENAME]&amp;"[@a"&amp;$1:$1-1&amp;"]"),INDIRECT(GLOBAL_VAR[TABLENAME]&amp;"[@c"&amp;$1:$1-1&amp;"]"))</f>
        <v>4</v>
      </c>
      <c r="Q1272" s="33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4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4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4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31">
      <c r="A1273" s="31">
        <f ca="1">IF(GLOBAL[[#This Row],[TT]]&lt;1,"",ROW()-2)</f>
        <v>1271</v>
      </c>
      <c r="B1273" s="33" t="s">
        <v>900</v>
      </c>
      <c r="C1273" s="31">
        <v>17</v>
      </c>
      <c r="D1273" s="31" t="s">
        <v>11</v>
      </c>
      <c r="E1273" s="31">
        <f ca="1">IF(GLOBAL[[#This Row],[b12]]="",GLOBAL[[#This Row],[a6]],GLOBAL[[#This Row],[b12]])</f>
        <v>17</v>
      </c>
      <c r="F1273" s="32">
        <f>GLOBAL[[#This Row],[AWAL]]</f>
        <v>17</v>
      </c>
      <c r="G1273" s="31"/>
      <c r="H1273" s="31"/>
      <c r="I1273" s="31" t="str">
        <f>IF(GLOBAL[[#This Row],[/MASUK]]="","",SUMIF(Table6[NB BM_C_QTY+F],GLOBAL[POINTER],Table6[C]))</f>
        <v/>
      </c>
      <c r="J1273" s="102">
        <f>IF(GLOBAL[[#This Row],[//KELUAR]]="",0,-1*SUMIF(Table5[CONCAT],GLOBAL[POINTER],Table5[3]))</f>
        <v>0</v>
      </c>
      <c r="K1273" s="31" t="str">
        <f>IF(GLOBAL[[#This Row],[b1]]="","",GLOBAL[[#This Row],[b1]]-GLOBAL[[#This Row],[a1]]-GLOBAL[[#This Row],[bkeluar1]])</f>
        <v/>
      </c>
      <c r="L1273" s="31">
        <f>SUM(GLOBAL[[#This Row],[bmasuk1]:[c1]])</f>
        <v>0</v>
      </c>
      <c r="M1273" s="32">
        <f>SUM(F1273,L1273)</f>
        <v>17</v>
      </c>
      <c r="N1273" s="31"/>
      <c r="O1273" s="31"/>
      <c r="P1273" s="32">
        <f ca="1">SUM(INDIRECT(GLOBAL_VAR[TABLENAME]&amp;"[@a"&amp;$1:$1-1&amp;"]"),INDIRECT(GLOBAL_VAR[TABLENAME]&amp;"[@c"&amp;$1:$1-1&amp;"]"))</f>
        <v>17</v>
      </c>
      <c r="Q1273" s="33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17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17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17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31">
      <c r="A1274" s="31">
        <f ca="1">IF(GLOBAL[[#This Row],[TT]]&lt;1,"",ROW()-2)</f>
        <v>1272</v>
      </c>
      <c r="B1274" s="33" t="s">
        <v>901</v>
      </c>
      <c r="C1274" s="31">
        <v>5</v>
      </c>
      <c r="D1274" s="31" t="s">
        <v>145</v>
      </c>
      <c r="E1274" s="31">
        <f ca="1">IF(GLOBAL[[#This Row],[b12]]="",GLOBAL[[#This Row],[a6]],GLOBAL[[#This Row],[b12]])</f>
        <v>5</v>
      </c>
      <c r="F1274" s="32">
        <f>GLOBAL[[#This Row],[AWAL]]</f>
        <v>5</v>
      </c>
      <c r="G1274" s="31"/>
      <c r="H1274" s="31"/>
      <c r="I1274" s="31" t="str">
        <f>IF(GLOBAL[[#This Row],[/MASUK]]="","",SUMIF(Table6[NB BM_C_QTY+F],GLOBAL[POINTER],Table6[C]))</f>
        <v/>
      </c>
      <c r="J1274" s="102">
        <f>IF(GLOBAL[[#This Row],[//KELUAR]]="",0,-1*SUMIF(Table5[CONCAT],GLOBAL[POINTER],Table5[3]))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>SUM(F1274,L1274)</f>
        <v>5</v>
      </c>
      <c r="N1274" s="31"/>
      <c r="O1274" s="31"/>
      <c r="P1274" s="32">
        <f ca="1">SUM(INDIRECT(GLOBAL_VAR[TABLENAME]&amp;"[@a"&amp;$1:$1-1&amp;"]"),INDIRECT(GLOBAL_VAR[TABLENAME]&amp;"[@c"&amp;$1:$1-1&amp;"]"))</f>
        <v>5</v>
      </c>
      <c r="Q1274" s="33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5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5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5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</row>
    <row r="1275" spans="1:31">
      <c r="A1275" s="31">
        <f ca="1">IF(GLOBAL[[#This Row],[TT]]&lt;1,"",ROW()-2)</f>
        <v>1273</v>
      </c>
      <c r="B1275" s="33" t="s">
        <v>902</v>
      </c>
      <c r="C1275" s="31">
        <v>5</v>
      </c>
      <c r="D1275" s="31" t="s">
        <v>84</v>
      </c>
      <c r="E1275" s="31">
        <f ca="1">IF(GLOBAL[[#This Row],[b12]]="",GLOBAL[[#This Row],[a6]],GLOBAL[[#This Row],[b12]])</f>
        <v>5</v>
      </c>
      <c r="F1275" s="32">
        <f>GLOBAL[[#This Row],[AWAL]]</f>
        <v>5</v>
      </c>
      <c r="G1275" s="31"/>
      <c r="H1275" s="31"/>
      <c r="I1275" s="31" t="str">
        <f>IF(GLOBAL[[#This Row],[/MASUK]]="","",SUMIF(Table6[NB BM_C_QTY+F],GLOBAL[POINTER],Table6[C]))</f>
        <v/>
      </c>
      <c r="J1275" s="102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>SUM(F1275,L1275)</f>
        <v>5</v>
      </c>
      <c r="N1275" s="31"/>
      <c r="O1275" s="31"/>
      <c r="P1275" s="32">
        <f ca="1">SUM(INDIRECT(GLOBAL_VAR[TABLENAME]&amp;"[@a"&amp;$1:$1-1&amp;"]"),INDIRECT(GLOBAL_VAR[TABLENAME]&amp;"[@c"&amp;$1:$1-1&amp;"]"))</f>
        <v>5</v>
      </c>
      <c r="Q1275" s="33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5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5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5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31">
      <c r="A1276" s="31">
        <f ca="1">IF(GLOBAL[[#This Row],[TT]]&lt;1,"",ROW()-2)</f>
        <v>1274</v>
      </c>
      <c r="B1276" s="33" t="s">
        <v>3549</v>
      </c>
      <c r="C1276" s="31">
        <v>42</v>
      </c>
      <c r="D1276" s="31" t="s">
        <v>2172</v>
      </c>
      <c r="E1276" s="31">
        <f ca="1">IF(GLOBAL[[#This Row],[b12]]="",GLOBAL[[#This Row],[a6]],GLOBAL[[#This Row],[b12]])</f>
        <v>41</v>
      </c>
      <c r="F1276" s="32">
        <f>GLOBAL[[#This Row],[AWAL]]</f>
        <v>42</v>
      </c>
      <c r="G1276" s="31"/>
      <c r="H1276" s="31"/>
      <c r="I1276" s="31" t="str">
        <f>IF(GLOBAL[[#This Row],[/MASUK]]="","",SUMIF(Table6[NB BM_C_QTY+F],GLOBAL[POINTER],Table6[C]))</f>
        <v/>
      </c>
      <c r="J1276" s="102">
        <f>IF(GLOBAL[[#This Row],[//KELUAR]]="",0,-1*SUMIF(Table5[CONCAT],GLOBAL[POINTER],Table5[3]))</f>
        <v>-1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-1</v>
      </c>
      <c r="M1276" s="32">
        <f>SUM(F1276,L1276)</f>
        <v>41</v>
      </c>
      <c r="N1276" s="31"/>
      <c r="O1276" s="31"/>
      <c r="P1276" s="32">
        <f ca="1">SUM(INDIRECT(GLOBAL_VAR[TABLENAME]&amp;"[@a"&amp;$1:$1-1&amp;"]"),INDIRECT(GLOBAL_VAR[TABLENAME]&amp;"[@c"&amp;$1:$1-1&amp;"]"))</f>
        <v>41</v>
      </c>
      <c r="Q1276" s="33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41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41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41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1276" s="31" t="str">
        <f>_xlfn.IFNA(MATCH(GLOBAL[[#This Row],[POINTER]],Table6[NB BM_C_QTY+F],0),"")</f>
        <v/>
      </c>
      <c r="AC1276">
        <f>_xlfn.IFNA(MATCH(GLOBAL[[#This Row],[POINTER]],Table5[CONCAT],0),"")</f>
        <v>151</v>
      </c>
    </row>
    <row r="1277" spans="1:31">
      <c r="A1277" s="31" t="str">
        <f ca="1">IF(GLOBAL[[#This Row],[TT]]&lt;1,"",ROW()-2)</f>
        <v/>
      </c>
      <c r="B1277" s="33" t="s">
        <v>4472</v>
      </c>
      <c r="C1277" s="31">
        <v>0</v>
      </c>
      <c r="D1277" s="31" t="s">
        <v>2039</v>
      </c>
      <c r="E1277" s="31">
        <f ca="1">IF(GLOBAL[[#This Row],[b12]]="",GLOBAL[[#This Row],[a6]],GLOBAL[[#This Row],[b12]])</f>
        <v>0</v>
      </c>
      <c r="F1277" s="32">
        <f>GLOBAL[[#This Row],[AWAL]]</f>
        <v>0</v>
      </c>
      <c r="G1277" s="31"/>
      <c r="H1277" s="31"/>
      <c r="I1277" s="31" t="str">
        <f>IF(GLOBAL[[#This Row],[/MASUK]]="","",SUMIF(Table6[NB BM_C_QTY+F],GLOBAL[POINTER],Table6[C]))</f>
        <v/>
      </c>
      <c r="J1277" s="102">
        <f>IF(GLOBAL[[#This Row],[//KELUAR]]="",0,-1*SUMIF(Table5[CONCAT],GLOBAL[POINTER],Table5[3]))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>SUM(F1277,L1277)</f>
        <v>0</v>
      </c>
      <c r="N1277" s="31"/>
      <c r="O1277" s="31"/>
      <c r="P1277" s="32">
        <f ca="1">SUM(INDIRECT(GLOBAL_VAR[TABLENAME]&amp;"[@a"&amp;$1:$1-1&amp;"]"),INDIRECT(GLOBAL_VAR[TABLENAME]&amp;"[@c"&amp;$1:$1-1&amp;"]"))</f>
        <v>0</v>
      </c>
      <c r="Q1277" s="33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0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0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0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1277" s="31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31">
      <c r="A1278" s="31" t="str">
        <f ca="1">IF(GLOBAL[[#This Row],[TT]]&lt;1,"",ROW()-2)</f>
        <v/>
      </c>
      <c r="B1278" s="33" t="s">
        <v>4473</v>
      </c>
      <c r="C1278" s="31">
        <v>0</v>
      </c>
      <c r="D1278" s="31" t="s">
        <v>2039</v>
      </c>
      <c r="E1278" s="31">
        <f ca="1">IF(GLOBAL[[#This Row],[b12]]="",GLOBAL[[#This Row],[a6]],GLOBAL[[#This Row],[b12]])</f>
        <v>0</v>
      </c>
      <c r="F1278" s="32">
        <f>GLOBAL[[#This Row],[AWAL]]</f>
        <v>0</v>
      </c>
      <c r="G1278" s="31"/>
      <c r="H1278" s="31"/>
      <c r="I1278" s="31" t="str">
        <f>IF(GLOBAL[[#This Row],[/MASUK]]="","",SUMIF(Table6[NB BM_C_QTY+F],GLOBAL[POINTER],Table6[C]))</f>
        <v/>
      </c>
      <c r="J1278" s="102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>SUM(F1278,L1278)</f>
        <v>0</v>
      </c>
      <c r="N1278" s="31"/>
      <c r="O1278" s="31"/>
      <c r="P1278" s="32">
        <f ca="1">SUM(INDIRECT(GLOBAL_VAR[TABLENAME]&amp;"[@a"&amp;$1:$1-1&amp;"]"),INDIRECT(GLOBAL_VAR[TABLENAME]&amp;"[@c"&amp;$1:$1-1&amp;"]"))</f>
        <v>0</v>
      </c>
      <c r="Q1278" s="33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0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0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0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</row>
    <row r="1279" spans="1:31">
      <c r="A1279" s="31">
        <f ca="1">IF(GLOBAL[[#This Row],[TT]]&lt;1,"",ROW()-2)</f>
        <v>1277</v>
      </c>
      <c r="B1279" s="33" t="s">
        <v>903</v>
      </c>
      <c r="C1279" s="31">
        <v>13</v>
      </c>
      <c r="D1279" s="31" t="s">
        <v>47</v>
      </c>
      <c r="E1279" s="31">
        <f ca="1">IF(GLOBAL[[#This Row],[b12]]="",GLOBAL[[#This Row],[a6]],GLOBAL[[#This Row],[b12]])</f>
        <v>13</v>
      </c>
      <c r="F1279" s="32">
        <f>GLOBAL[[#This Row],[AWAL]]</f>
        <v>13</v>
      </c>
      <c r="G1279" s="31"/>
      <c r="H1279" s="31"/>
      <c r="I1279" s="31" t="str">
        <f>IF(GLOBAL[[#This Row],[/MASUK]]="","",SUMIF(Table6[NB BM_C_QTY+F],GLOBAL[POINTER],Table6[C]))</f>
        <v/>
      </c>
      <c r="J1279" s="102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>SUM(F1279,L1279)</f>
        <v>13</v>
      </c>
      <c r="N1279" s="31"/>
      <c r="O1279" s="31"/>
      <c r="P1279" s="32">
        <f ca="1">SUM(INDIRECT(GLOBAL_VAR[TABLENAME]&amp;"[@a"&amp;$1:$1-1&amp;"]"),INDIRECT(GLOBAL_VAR[TABLENAME]&amp;"[@c"&amp;$1:$1-1&amp;"]"))</f>
        <v>13</v>
      </c>
      <c r="Q1279" s="33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13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13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13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</row>
    <row r="1280" spans="1:31">
      <c r="A1280" s="31" t="str">
        <f ca="1">IF(GLOBAL[[#This Row],[TT]]&lt;1,"",ROW()-2)</f>
        <v/>
      </c>
      <c r="B1280" s="33" t="s">
        <v>4474</v>
      </c>
      <c r="C1280" s="31">
        <v>0</v>
      </c>
      <c r="D1280" s="31" t="s">
        <v>2039</v>
      </c>
      <c r="E1280" s="31">
        <f ca="1">IF(GLOBAL[[#This Row],[b12]]="",GLOBAL[[#This Row],[a6]],GLOBAL[[#This Row],[b12]])</f>
        <v>0</v>
      </c>
      <c r="F1280" s="32">
        <f>GLOBAL[[#This Row],[AWAL]]</f>
        <v>0</v>
      </c>
      <c r="G1280" s="31"/>
      <c r="H1280" s="31"/>
      <c r="I1280" s="31" t="str">
        <f>IF(GLOBAL[[#This Row],[/MASUK]]="","",SUMIF(Table6[NB BM_C_QTY+F],GLOBAL[POINTER],Table6[C]))</f>
        <v/>
      </c>
      <c r="J1280" s="102">
        <f>IF(GLOBAL[[#This Row],[//KELUAR]]="",0,-1*SUMIF(Table5[CONCAT],GLOBAL[POINTER],Table5[3]))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>SUM(F1280,L1280)</f>
        <v>0</v>
      </c>
      <c r="N1280" s="31"/>
      <c r="O1280" s="31"/>
      <c r="P1280" s="32">
        <f ca="1">SUM(INDIRECT(GLOBAL_VAR[TABLENAME]&amp;"[@a"&amp;$1:$1-1&amp;"]"),INDIRECT(GLOBAL_VAR[TABLENAME]&amp;"[@c"&amp;$1:$1-1&amp;"]"))</f>
        <v>0</v>
      </c>
      <c r="Q1280" s="33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0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0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0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1280" s="31" t="str">
        <f>_xlfn.IFNA(MATCH(GLOBAL[[#This Row],[POINTER]],Table6[NB BM_C_QTY+F],0),"")</f>
        <v/>
      </c>
      <c r="AC1280" t="str">
        <f>_xlfn.IFNA(MATCH(GLOBAL[[#This Row],[POINTER]],Table5[CONCAT],0),"")</f>
        <v/>
      </c>
    </row>
    <row r="1281" spans="1:29">
      <c r="A1281" s="31">
        <f ca="1">IF(GLOBAL[[#This Row],[TT]]&lt;1,"",ROW()-2)</f>
        <v>1279</v>
      </c>
      <c r="B1281" s="33" t="s">
        <v>904</v>
      </c>
      <c r="C1281" s="31">
        <v>3</v>
      </c>
      <c r="D1281" s="31" t="s">
        <v>905</v>
      </c>
      <c r="E1281" s="31">
        <f ca="1">IF(GLOBAL[[#This Row],[b12]]="",GLOBAL[[#This Row],[a6]],GLOBAL[[#This Row],[b12]])</f>
        <v>3</v>
      </c>
      <c r="F1281" s="32">
        <f>GLOBAL[[#This Row],[AWAL]]</f>
        <v>3</v>
      </c>
      <c r="G1281" s="31"/>
      <c r="H1281" s="31"/>
      <c r="I1281" s="31" t="str">
        <f>IF(GLOBAL[[#This Row],[/MASUK]]="","",SUMIF(Table6[NB BM_C_QTY+F],GLOBAL[POINTER],Table6[C]))</f>
        <v/>
      </c>
      <c r="J1281" s="102">
        <f>IF(GLOBAL[[#This Row],[//KELUAR]]="",0,-1*SUMIF(Table5[CONCAT],GLOBAL[POINTER],Table5[3]))</f>
        <v>0</v>
      </c>
      <c r="K1281" s="31" t="str">
        <f>IF(GLOBAL[[#This Row],[b1]]="","",GLOBAL[[#This Row],[b1]]-GLOBAL[[#This Row],[a1]]-GLOBAL[[#This Row],[bkeluar1]])</f>
        <v/>
      </c>
      <c r="L1281" s="31">
        <f>SUM(GLOBAL[[#This Row],[bmasuk1]:[c1]])</f>
        <v>0</v>
      </c>
      <c r="M1281" s="32">
        <f>SUM(F1281,L1281)</f>
        <v>3</v>
      </c>
      <c r="N1281" s="31"/>
      <c r="O1281" s="31"/>
      <c r="P1281" s="32">
        <f ca="1">SUM(INDIRECT(GLOBAL_VAR[TABLENAME]&amp;"[@a"&amp;$1:$1-1&amp;"]"),INDIRECT(GLOBAL_VAR[TABLENAME]&amp;"[@c"&amp;$1:$1-1&amp;"]"))</f>
        <v>3</v>
      </c>
      <c r="Q1281" s="33"/>
      <c r="R1281" s="33" t="str">
        <f>IF(GLOBAL[[#This Row],[b3]]="","",GLOBAL[[#This Row],[b3]]-GLOBAL[[#This Row],[a3]])</f>
        <v/>
      </c>
      <c r="S1281" s="32">
        <f ca="1">SUM(INDIRECT(GLOBAL_VAR[TABLENAME]&amp;"[@a"&amp;$1:$1-1&amp;"]"),INDIRECT(GLOBAL_VAR[TABLENAME]&amp;"[@c"&amp;$1:$1-1&amp;"]"))</f>
        <v>3</v>
      </c>
      <c r="T1281" s="33"/>
      <c r="U1281" s="33" t="str">
        <f>IF(GLOBAL[[#This Row],[b4]]="","",GLOBAL[[#This Row],[b4]]-GLOBAL[[#This Row],[a4]])</f>
        <v/>
      </c>
      <c r="V1281" s="32">
        <f ca="1">SUM(INDIRECT(GLOBAL_VAR[TABLENAME]&amp;"[@a"&amp;$1:$1-1&amp;"]"),INDIRECT(GLOBAL_VAR[TABLENAME]&amp;"[@c"&amp;$1:$1-1&amp;"]"))</f>
        <v>3</v>
      </c>
      <c r="W1281" s="31"/>
      <c r="X1281" s="31" t="str">
        <f>IF(GLOBAL[[#This Row],[b5]]="","",GLOBAL[[#This Row],[b5]]-GLOBAL[[#This Row],[a5]])</f>
        <v/>
      </c>
      <c r="Y1281" s="32">
        <f ca="1">SUM(INDIRECT(GLOBAL_VAR[TABLENAME]&amp;"[@a"&amp;$1:$1-1&amp;"]"),INDIRECT(GLOBAL_VAR[TABLENAME]&amp;"[@c"&amp;$1:$1-1&amp;"]"))</f>
        <v>3</v>
      </c>
      <c r="AA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1281" s="31" t="str">
        <f>_xlfn.IFNA(MATCH(GLOBAL[[#This Row],[POINTER]],Table6[NB BM_C_QTY+F],0),"")</f>
        <v/>
      </c>
      <c r="AC1281" t="str">
        <f>_xlfn.IFNA(MATCH(GLOBAL[[#This Row],[POINTER]],Table5[CONCAT],0),"")</f>
        <v/>
      </c>
    </row>
    <row r="1282" spans="1:29">
      <c r="A1282" s="31">
        <f ca="1">IF(GLOBAL[[#This Row],[TT]]&lt;1,"",ROW()-2)</f>
        <v>1280</v>
      </c>
      <c r="B1282" s="33" t="s">
        <v>906</v>
      </c>
      <c r="C1282" s="31">
        <v>2</v>
      </c>
      <c r="D1282" s="31" t="s">
        <v>107</v>
      </c>
      <c r="E1282" s="31">
        <f ca="1">IF(GLOBAL[[#This Row],[b12]]="",GLOBAL[[#This Row],[a6]],GLOBAL[[#This Row],[b12]])</f>
        <v>2</v>
      </c>
      <c r="F1282" s="32">
        <f>GLOBAL[[#This Row],[AWAL]]</f>
        <v>2</v>
      </c>
      <c r="G1282" s="31"/>
      <c r="H1282" s="31"/>
      <c r="I1282" s="31" t="str">
        <f>IF(GLOBAL[[#This Row],[/MASUK]]="","",SUMIF(Table6[NB BM_C_QTY+F],GLOBAL[POINTER],Table6[C]))</f>
        <v/>
      </c>
      <c r="J1282" s="102">
        <f>IF(GLOBAL[[#This Row],[//KELUAR]]="",0,-1*SUMIF(Table5[CONCAT],GLOBAL[POINTER],Table5[3]))</f>
        <v>0</v>
      </c>
      <c r="K1282" s="31" t="str">
        <f>IF(GLOBAL[[#This Row],[b1]]="","",GLOBAL[[#This Row],[b1]]-GLOBAL[[#This Row],[a1]]-GLOBAL[[#This Row],[bkeluar1]])</f>
        <v/>
      </c>
      <c r="L1282" s="31">
        <f>SUM(GLOBAL[[#This Row],[bmasuk1]:[c1]])</f>
        <v>0</v>
      </c>
      <c r="M1282" s="32">
        <f>SUM(F1282,L1282)</f>
        <v>2</v>
      </c>
      <c r="N1282" s="31"/>
      <c r="O1282" s="31"/>
      <c r="P1282" s="32">
        <f ca="1">SUM(INDIRECT(GLOBAL_VAR[TABLENAME]&amp;"[@a"&amp;$1:$1-1&amp;"]"),INDIRECT(GLOBAL_VAR[TABLENAME]&amp;"[@c"&amp;$1:$1-1&amp;"]"))</f>
        <v>2</v>
      </c>
      <c r="Q1282" s="33"/>
      <c r="R1282" s="33" t="str">
        <f>IF(GLOBAL[[#This Row],[b3]]="","",GLOBAL[[#This Row],[b3]]-GLOBAL[[#This Row],[a3]])</f>
        <v/>
      </c>
      <c r="S1282" s="32">
        <f ca="1">SUM(INDIRECT(GLOBAL_VAR[TABLENAME]&amp;"[@a"&amp;$1:$1-1&amp;"]"),INDIRECT(GLOBAL_VAR[TABLENAME]&amp;"[@c"&amp;$1:$1-1&amp;"]"))</f>
        <v>2</v>
      </c>
      <c r="T1282" s="33"/>
      <c r="U1282" s="33" t="str">
        <f>IF(GLOBAL[[#This Row],[b4]]="","",GLOBAL[[#This Row],[b4]]-GLOBAL[[#This Row],[a4]])</f>
        <v/>
      </c>
      <c r="V1282" s="32">
        <f ca="1">SUM(INDIRECT(GLOBAL_VAR[TABLENAME]&amp;"[@a"&amp;$1:$1-1&amp;"]"),INDIRECT(GLOBAL_VAR[TABLENAME]&amp;"[@c"&amp;$1:$1-1&amp;"]"))</f>
        <v>2</v>
      </c>
      <c r="W1282" s="31"/>
      <c r="X1282" s="31" t="str">
        <f>IF(GLOBAL[[#This Row],[b5]]="","",GLOBAL[[#This Row],[b5]]-GLOBAL[[#This Row],[a5]])</f>
        <v/>
      </c>
      <c r="Y1282" s="32">
        <f ca="1">SUM(INDIRECT(GLOBAL_VAR[TABLENAME]&amp;"[@a"&amp;$1:$1-1&amp;"]"),INDIRECT(GLOBAL_VAR[TABLENAME]&amp;"[@c"&amp;$1:$1-1&amp;"]"))</f>
        <v>2</v>
      </c>
      <c r="AA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1282" s="31" t="str">
        <f>_xlfn.IFNA(MATCH(GLOBAL[[#This Row],[POINTER]],Table6[NB BM_C_QTY+F],0),"")</f>
        <v/>
      </c>
      <c r="AC1282" t="str">
        <f>_xlfn.IFNA(MATCH(GLOBAL[[#This Row],[POINTER]],Table5[CONCAT],0),"")</f>
        <v/>
      </c>
    </row>
    <row r="1283" spans="1:29">
      <c r="A1283" s="31">
        <f ca="1">IF(GLOBAL[[#This Row],[TT]]&lt;1,"",ROW()-2)</f>
        <v>1281</v>
      </c>
      <c r="B1283" s="33" t="s">
        <v>907</v>
      </c>
      <c r="C1283" s="31">
        <v>7</v>
      </c>
      <c r="D1283" s="31" t="s">
        <v>29</v>
      </c>
      <c r="E1283" s="31">
        <f ca="1">IF(GLOBAL[[#This Row],[b12]]="",GLOBAL[[#This Row],[a6]],GLOBAL[[#This Row],[b12]])</f>
        <v>7</v>
      </c>
      <c r="F1283" s="32">
        <f>GLOBAL[[#This Row],[AWAL]]</f>
        <v>7</v>
      </c>
      <c r="G1283" s="31"/>
      <c r="H1283" s="31"/>
      <c r="I1283" s="31" t="str">
        <f>IF(GLOBAL[[#This Row],[/MASUK]]="","",SUMIF(Table6[NB BM_C_QTY+F],GLOBAL[POINTER],Table6[C]))</f>
        <v/>
      </c>
      <c r="J1283" s="102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>SUM(F1283,L1283)</f>
        <v>7</v>
      </c>
      <c r="N1283" s="31"/>
      <c r="O1283" s="31"/>
      <c r="P1283" s="32">
        <f ca="1">SUM(INDIRECT(GLOBAL_VAR[TABLENAME]&amp;"[@a"&amp;$1:$1-1&amp;"]"),INDIRECT(GLOBAL_VAR[TABLENAME]&amp;"[@c"&amp;$1:$1-1&amp;"]"))</f>
        <v>7</v>
      </c>
      <c r="Q1283" s="33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7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7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7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29">
      <c r="A1284" s="31" t="str">
        <f ca="1">IF(GLOBAL[[#This Row],[TT]]&lt;1,"",ROW()-2)</f>
        <v/>
      </c>
      <c r="B1284" s="33" t="s">
        <v>2435</v>
      </c>
      <c r="C1284" s="31">
        <v>0</v>
      </c>
      <c r="D1284" s="31" t="s">
        <v>2032</v>
      </c>
      <c r="E1284" s="31">
        <f ca="1">IF(GLOBAL[[#This Row],[b12]]="",GLOBAL[[#This Row],[a6]],GLOBAL[[#This Row],[b12]])</f>
        <v>0</v>
      </c>
      <c r="F1284" s="32">
        <f>GLOBAL[[#This Row],[AWAL]]</f>
        <v>0</v>
      </c>
      <c r="G1284" s="31"/>
      <c r="H1284" s="31"/>
      <c r="I1284" s="31" t="str">
        <f>IF(GLOBAL[[#This Row],[/MASUK]]="","",SUMIF(Table6[NB BM_C_QTY+F],GLOBAL[POINTER],Table6[C]))</f>
        <v/>
      </c>
      <c r="J1284" s="102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>SUM(F1284,L1284)</f>
        <v>0</v>
      </c>
      <c r="N1284" s="31"/>
      <c r="O1284" s="31"/>
      <c r="P1284" s="32">
        <f ca="1">SUM(INDIRECT(GLOBAL_VAR[TABLENAME]&amp;"[@a"&amp;$1:$1-1&amp;"]"),INDIRECT(GLOBAL_VAR[TABLENAME]&amp;"[@c"&amp;$1:$1-1&amp;"]"))</f>
        <v>0</v>
      </c>
      <c r="Q1284" s="33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0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0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0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</row>
    <row r="1285" spans="1:29">
      <c r="A1285" s="31">
        <f ca="1">IF(GLOBAL[[#This Row],[TT]]&lt;1,"",ROW()-2)</f>
        <v>1283</v>
      </c>
      <c r="B1285" s="33" t="s">
        <v>2469</v>
      </c>
      <c r="C1285" s="31">
        <v>55</v>
      </c>
      <c r="D1285" s="31" t="s">
        <v>2172</v>
      </c>
      <c r="E1285" s="31">
        <f ca="1">IF(GLOBAL[[#This Row],[b12]]="",GLOBAL[[#This Row],[a6]],GLOBAL[[#This Row],[b12]])</f>
        <v>55</v>
      </c>
      <c r="F1285" s="32">
        <f>GLOBAL[[#This Row],[AWAL]]</f>
        <v>55</v>
      </c>
      <c r="G1285" s="31"/>
      <c r="H1285" s="31"/>
      <c r="I1285" s="31" t="str">
        <f>IF(GLOBAL[[#This Row],[/MASUK]]="","",SUMIF(Table6[NB BM_C_QTY+F],GLOBAL[POINTER],Table6[C]))</f>
        <v/>
      </c>
      <c r="J1285" s="102">
        <f>IF(GLOBAL[[#This Row],[//KELUAR]]="",0,-1*SUMIF(Table5[CONCAT],GLOBAL[POINTER],Table5[3]))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>SUM(F1285,L1285)</f>
        <v>55</v>
      </c>
      <c r="N1285" s="31"/>
      <c r="O1285" s="31"/>
      <c r="P1285" s="32">
        <f ca="1">SUM(INDIRECT(GLOBAL_VAR[TABLENAME]&amp;"[@a"&amp;$1:$1-1&amp;"]"),INDIRECT(GLOBAL_VAR[TABLENAME]&amp;"[@c"&amp;$1:$1-1&amp;"]"))</f>
        <v>55</v>
      </c>
      <c r="Q1285" s="33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55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55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55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1285" s="31" t="str">
        <f>_xlfn.IFNA(MATCH(GLOBAL[[#This Row],[POINTER]],Table6[NB BM_C_QTY+F],0),"")</f>
        <v/>
      </c>
      <c r="AC1285" t="str">
        <f>_xlfn.IFNA(MATCH(GLOBAL[[#This Row],[POINTER]],Table5[CONCAT],0),"")</f>
        <v/>
      </c>
    </row>
    <row r="1286" spans="1:29">
      <c r="A1286" s="31">
        <f ca="1">IF(GLOBAL[[#This Row],[TT]]&lt;1,"",ROW()-2)</f>
        <v>1284</v>
      </c>
      <c r="B1286" s="33" t="s">
        <v>4011</v>
      </c>
      <c r="C1286" s="31">
        <v>2</v>
      </c>
      <c r="D1286" s="31" t="s">
        <v>2188</v>
      </c>
      <c r="E1286" s="31">
        <f ca="1">IF(GLOBAL[[#This Row],[b12]]="",GLOBAL[[#This Row],[a6]],GLOBAL[[#This Row],[b12]])</f>
        <v>2</v>
      </c>
      <c r="F1286" s="32">
        <f>GLOBAL[[#This Row],[AWAL]]</f>
        <v>2</v>
      </c>
      <c r="G1286" s="31"/>
      <c r="H1286" s="31"/>
      <c r="I1286" s="31" t="str">
        <f>IF(GLOBAL[[#This Row],[/MASUK]]="","",SUMIF(Table6[NB BM_C_QTY+F],GLOBAL[POINTER],Table6[C]))</f>
        <v/>
      </c>
      <c r="J1286" s="102">
        <f>IF(GLOBAL[[#This Row],[//KELUAR]]="",0,-1*SUMIF(Table5[CONCAT],GLOBAL[POINTER],Table5[3]))</f>
        <v>0</v>
      </c>
      <c r="K1286" s="31" t="str">
        <f>IF(GLOBAL[[#This Row],[b1]]="","",GLOBAL[[#This Row],[b1]]-GLOBAL[[#This Row],[a1]]-GLOBAL[[#This Row],[bkeluar1]])</f>
        <v/>
      </c>
      <c r="L1286" s="31">
        <f>SUM(GLOBAL[[#This Row],[bmasuk1]:[c1]])</f>
        <v>0</v>
      </c>
      <c r="M1286" s="32">
        <f>SUM(F1286,L1286)</f>
        <v>2</v>
      </c>
      <c r="N1286" s="31"/>
      <c r="O1286" s="31"/>
      <c r="P1286" s="32">
        <f ca="1">SUM(INDIRECT(GLOBAL_VAR[TABLENAME]&amp;"[@a"&amp;$1:$1-1&amp;"]"),INDIRECT(GLOBAL_VAR[TABLENAME]&amp;"[@c"&amp;$1:$1-1&amp;"]"))</f>
        <v>2</v>
      </c>
      <c r="Q1286" s="33"/>
      <c r="R1286" s="33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2</v>
      </c>
      <c r="T1286" s="33"/>
      <c r="U1286" s="33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2</v>
      </c>
      <c r="W1286" s="31"/>
      <c r="X1286" s="31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2</v>
      </c>
      <c r="AA1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1286" s="31" t="str">
        <f>_xlfn.IFNA(MATCH(GLOBAL[[#This Row],[POINTER]],Table6[NB BM_C_QTY+F],0),"")</f>
        <v/>
      </c>
      <c r="AC1286" t="str">
        <f>_xlfn.IFNA(MATCH(GLOBAL[[#This Row],[POINTER]],Table5[CONCAT],0),"")</f>
        <v/>
      </c>
    </row>
    <row r="1287" spans="1:29">
      <c r="A1287" s="31">
        <f ca="1">IF(GLOBAL[[#This Row],[TT]]&lt;1,"",ROW()-2)</f>
        <v>1285</v>
      </c>
      <c r="B1287" s="33" t="s">
        <v>3948</v>
      </c>
      <c r="C1287" s="31">
        <v>1</v>
      </c>
      <c r="D1287" s="31" t="s">
        <v>2188</v>
      </c>
      <c r="E1287" s="31">
        <f ca="1">IF(GLOBAL[[#This Row],[b12]]="",GLOBAL[[#This Row],[a6]],GLOBAL[[#This Row],[b12]])</f>
        <v>1</v>
      </c>
      <c r="F1287" s="32">
        <f>GLOBAL[[#This Row],[AWAL]]</f>
        <v>1</v>
      </c>
      <c r="G1287" s="31"/>
      <c r="H1287" s="31"/>
      <c r="I1287" s="31" t="str">
        <f>IF(GLOBAL[[#This Row],[/MASUK]]="","",SUMIF(Table6[NB BM_C_QTY+F],GLOBAL[POINTER],Table6[C]))</f>
        <v/>
      </c>
      <c r="J1287" s="102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>SUM(F1287,L1287)</f>
        <v>1</v>
      </c>
      <c r="N1287" s="31"/>
      <c r="O1287" s="31"/>
      <c r="P1287" s="32">
        <f ca="1">SUM(INDIRECT(GLOBAL_VAR[TABLENAME]&amp;"[@a"&amp;$1:$1-1&amp;"]"),INDIRECT(GLOBAL_VAR[TABLENAME]&amp;"[@c"&amp;$1:$1-1&amp;"]"))</f>
        <v>1</v>
      </c>
      <c r="Q1287" s="33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1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1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1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29">
      <c r="A1288" s="31" t="str">
        <f ca="1">IF(GLOBAL[[#This Row],[TT]]&lt;1,"",ROW()-2)</f>
        <v/>
      </c>
      <c r="B1288" s="33" t="s">
        <v>2185</v>
      </c>
      <c r="C1288" s="31">
        <v>0</v>
      </c>
      <c r="D1288" s="31" t="s">
        <v>2162</v>
      </c>
      <c r="E1288" s="31">
        <f ca="1">IF(GLOBAL[[#This Row],[b12]]="",GLOBAL[[#This Row],[a6]],GLOBAL[[#This Row],[b12]])</f>
        <v>0</v>
      </c>
      <c r="F1288" s="32">
        <f>GLOBAL[[#This Row],[AWAL]]</f>
        <v>0</v>
      </c>
      <c r="G1288" s="31"/>
      <c r="H1288" s="31"/>
      <c r="I1288" s="31" t="str">
        <f>IF(GLOBAL[[#This Row],[/MASUK]]="","",SUMIF(Table6[NB BM_C_QTY+F],GLOBAL[POINTER],Table6[C]))</f>
        <v/>
      </c>
      <c r="J1288" s="102">
        <f>IF(GLOBAL[[#This Row],[//KELUAR]]="",0,-1*SUMIF(Table5[CONCAT],GLOBAL[POINTER],Table5[3]))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>SUM(F1288,L1288)</f>
        <v>0</v>
      </c>
      <c r="N1288" s="31"/>
      <c r="O1288" s="31"/>
      <c r="P1288" s="32">
        <f ca="1">SUM(INDIRECT(GLOBAL_VAR[TABLENAME]&amp;"[@a"&amp;$1:$1-1&amp;"]"),INDIRECT(GLOBAL_VAR[TABLENAME]&amp;"[@c"&amp;$1:$1-1&amp;"]"))</f>
        <v>0</v>
      </c>
      <c r="Q1288" s="33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0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0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0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1288" s="31" t="str">
        <f>_xlfn.IFNA(MATCH(GLOBAL[[#This Row],[POINTER]],Table6[NB BM_C_QTY+F],0),"")</f>
        <v/>
      </c>
      <c r="AC1288" t="str">
        <f>_xlfn.IFNA(MATCH(GLOBAL[[#This Row],[POINTER]],Table5[CONCAT],0),"")</f>
        <v/>
      </c>
    </row>
    <row r="1289" spans="1:29">
      <c r="A1289" s="31" t="str">
        <f ca="1">IF(GLOBAL[[#This Row],[TT]]&lt;1,"",ROW()-2)</f>
        <v/>
      </c>
      <c r="B1289" s="33" t="s">
        <v>4466</v>
      </c>
      <c r="C1289" s="31">
        <v>0</v>
      </c>
      <c r="D1289" s="31" t="s">
        <v>2014</v>
      </c>
      <c r="E1289" s="31">
        <f ca="1">IF(GLOBAL[[#This Row],[b12]]="",GLOBAL[[#This Row],[a6]],GLOBAL[[#This Row],[b12]])</f>
        <v>0</v>
      </c>
      <c r="F1289" s="32">
        <f>GLOBAL[[#This Row],[AWAL]]</f>
        <v>0</v>
      </c>
      <c r="G1289" s="31"/>
      <c r="H1289" s="31"/>
      <c r="I1289" s="31" t="str">
        <f>IF(GLOBAL[[#This Row],[/MASUK]]="","",SUMIF(Table6[NB BM_C_QTY+F],GLOBAL[POINTER],Table6[C]))</f>
        <v/>
      </c>
      <c r="J1289" s="102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>SUM(F1289,L1289)</f>
        <v>0</v>
      </c>
      <c r="N1289" s="31"/>
      <c r="O1289" s="31"/>
      <c r="P1289" s="32">
        <f ca="1">SUM(INDIRECT(GLOBAL_VAR[TABLENAME]&amp;"[@a"&amp;$1:$1-1&amp;"]"),INDIRECT(GLOBAL_VAR[TABLENAME]&amp;"[@c"&amp;$1:$1-1&amp;"]"))</f>
        <v>0</v>
      </c>
      <c r="Q1289" s="33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0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0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0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29">
      <c r="A1290" s="31" t="str">
        <f ca="1">IF(GLOBAL[[#This Row],[TT]]&lt;1,"",ROW()-2)</f>
        <v/>
      </c>
      <c r="B1290" s="33" t="s">
        <v>2712</v>
      </c>
      <c r="C1290" s="31">
        <v>0</v>
      </c>
      <c r="D1290" s="31" t="s">
        <v>2188</v>
      </c>
      <c r="E1290" s="31">
        <f ca="1">IF(GLOBAL[[#This Row],[b12]]="",GLOBAL[[#This Row],[a6]],GLOBAL[[#This Row],[b12]])</f>
        <v>0</v>
      </c>
      <c r="F1290" s="32">
        <f>GLOBAL[[#This Row],[AWAL]]</f>
        <v>0</v>
      </c>
      <c r="G1290" s="31"/>
      <c r="H1290" s="31"/>
      <c r="I1290" s="31" t="str">
        <f>IF(GLOBAL[[#This Row],[/MASUK]]="","",SUMIF(Table6[NB BM_C_QTY+F],GLOBAL[POINTER],Table6[C]))</f>
        <v/>
      </c>
      <c r="J1290" s="102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>SUM(F1290,L1290)</f>
        <v>0</v>
      </c>
      <c r="N1290" s="31"/>
      <c r="O1290" s="31"/>
      <c r="P1290" s="32">
        <f ca="1">SUM(INDIRECT(GLOBAL_VAR[TABLENAME]&amp;"[@a"&amp;$1:$1-1&amp;"]"),INDIRECT(GLOBAL_VAR[TABLENAME]&amp;"[@c"&amp;$1:$1-1&amp;"]"))</f>
        <v>0</v>
      </c>
      <c r="Q1290" s="33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0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0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0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29">
      <c r="A1291" s="79" t="str">
        <f>IF(GLOBAL[[#This Row],[TT]]&lt;1,"",ROW()-2)</f>
        <v/>
      </c>
      <c r="B1291" s="33" t="s">
        <v>2230</v>
      </c>
      <c r="C1291" s="31">
        <v>0</v>
      </c>
      <c r="D1291" s="31" t="s">
        <v>2231</v>
      </c>
      <c r="E1291" s="31">
        <f>IF(GLOBAL[[#This Row],[b12]]="",GLOBAL[[#This Row],[a6]],GLOBAL[[#This Row],[b12]])</f>
        <v>0</v>
      </c>
      <c r="F1291" s="32">
        <f>GLOBAL[[#This Row],[AWAL]]</f>
        <v>0</v>
      </c>
      <c r="G1291" s="31"/>
      <c r="H1291" s="31">
        <v>0</v>
      </c>
      <c r="I1291" s="31">
        <f>IF(GLOBAL[[#This Row],[/MASUK]]="","",SUMIF(Table6[NB BM_C_QTY+F],GLOBAL[POINTER],Table6[C]))</f>
        <v>2</v>
      </c>
      <c r="J1291" s="102">
        <f>IF(GLOBAL[[#This Row],[//KELUAR]]="",0,-1*SUMIF(Table5[CONCAT],GLOBAL[POINTER],Table5[3]))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2</v>
      </c>
      <c r="M1291" s="32">
        <f>SUM(F1291,L1291)</f>
        <v>2</v>
      </c>
      <c r="N1291" s="31"/>
      <c r="O1291" s="31"/>
      <c r="P1291" s="32">
        <f ca="1">SUM(INDIRECT(GLOBAL_VAR[TABLENAME]&amp;"[@a"&amp;$1:$1-1&amp;"]"),INDIRECT(GLOBAL_VAR[TABLENAME]&amp;"[@c"&amp;$1:$1-1&amp;"]"))</f>
        <v>2</v>
      </c>
      <c r="Q1291" s="33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2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2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2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1291" s="31">
        <f>_xlfn.IFNA(MATCH(GLOBAL[[#This Row],[POINTER]],Table6[NB BM_C_QTY+F],0),"")</f>
        <v>35</v>
      </c>
      <c r="AC1291" t="str">
        <f>_xlfn.IFNA(MATCH(GLOBAL[[#This Row],[POINTER]],Table5[CONCAT],0),"")</f>
        <v/>
      </c>
    </row>
    <row r="1292" spans="1:29">
      <c r="A1292" s="79" t="str">
        <f>IF(GLOBAL[[#This Row],[TT]]&lt;1,"",ROW()-2)</f>
        <v/>
      </c>
      <c r="B1292" s="33" t="s">
        <v>3639</v>
      </c>
      <c r="C1292" s="31">
        <v>0</v>
      </c>
      <c r="D1292" s="31" t="s">
        <v>2231</v>
      </c>
      <c r="E1292" s="31">
        <f>IF(GLOBAL[[#This Row],[b12]]="",GLOBAL[[#This Row],[a6]],GLOBAL[[#This Row],[b12]])</f>
        <v>0</v>
      </c>
      <c r="F1292" s="32">
        <f>GLOBAL[[#This Row],[AWAL]]</f>
        <v>0</v>
      </c>
      <c r="G1292" s="31"/>
      <c r="H1292" s="31">
        <v>0</v>
      </c>
      <c r="I1292" s="31">
        <f>IF(GLOBAL[[#This Row],[/MASUK]]="","",SUMIF(Table6[NB BM_C_QTY+F],GLOBAL[POINTER],Table6[C]))</f>
        <v>5</v>
      </c>
      <c r="J1292" s="102">
        <f>IF(GLOBAL[[#This Row],[//KELUAR]]="",0,-1*SUMIF(Table5[CONCAT],GLOBAL[POINTER],Table5[3]))</f>
        <v>-3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2</v>
      </c>
      <c r="M1292" s="32">
        <f>SUM(F1292,L1292)</f>
        <v>2</v>
      </c>
      <c r="N1292" s="31"/>
      <c r="O1292" s="31"/>
      <c r="P1292" s="32">
        <f ca="1">SUM(INDIRECT(GLOBAL_VAR[TABLENAME]&amp;"[@a"&amp;$1:$1-1&amp;"]"),INDIRECT(GLOBAL_VAR[TABLENAME]&amp;"[@c"&amp;$1:$1-1&amp;"]"))</f>
        <v>2</v>
      </c>
      <c r="Q1292" s="33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2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2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2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1292" s="31">
        <f>_xlfn.IFNA(MATCH(GLOBAL[[#This Row],[POINTER]],Table6[NB BM_C_QTY+F],0),"")</f>
        <v>37</v>
      </c>
      <c r="AC1292">
        <f>_xlfn.IFNA(MATCH(GLOBAL[[#This Row],[POINTER]],Table5[CONCAT],0),"")</f>
        <v>57</v>
      </c>
    </row>
    <row r="1293" spans="1:29">
      <c r="A1293" s="31" t="str">
        <f ca="1">IF(GLOBAL[[#This Row],[TT]]&lt;1,"",ROW()-2)</f>
        <v/>
      </c>
      <c r="B1293" s="33" t="s">
        <v>1982</v>
      </c>
      <c r="C1293" s="31">
        <v>0</v>
      </c>
      <c r="D1293" s="31" t="s">
        <v>2010</v>
      </c>
      <c r="E1293" s="31">
        <f ca="1">IF(GLOBAL[[#This Row],[b12]]="",GLOBAL[[#This Row],[a6]],GLOBAL[[#This Row],[b12]])</f>
        <v>0</v>
      </c>
      <c r="F1293" s="32">
        <f>GLOBAL[[#This Row],[AWAL]]</f>
        <v>0</v>
      </c>
      <c r="G1293" s="31"/>
      <c r="H1293" s="31"/>
      <c r="I1293" s="31" t="str">
        <f>IF(GLOBAL[[#This Row],[/MASUK]]="","",SUMIF(Table6[NB BM_C_QTY+F],GLOBAL[POINTER],Table6[C]))</f>
        <v/>
      </c>
      <c r="J1293" s="102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>SUM(F1293,L1293)</f>
        <v>0</v>
      </c>
      <c r="N1293" s="31"/>
      <c r="O1293" s="31"/>
      <c r="P1293" s="32">
        <f ca="1">SUM(INDIRECT(GLOBAL_VAR[TABLENAME]&amp;"[@a"&amp;$1:$1-1&amp;"]"),INDIRECT(GLOBAL_VAR[TABLENAME]&amp;"[@c"&amp;$1:$1-1&amp;"]"))</f>
        <v>0</v>
      </c>
      <c r="Q1293" s="33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0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0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0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29">
      <c r="A1294" s="31" t="str">
        <f ca="1">IF(GLOBAL[[#This Row],[TT]]&lt;1,"",ROW()-2)</f>
        <v/>
      </c>
      <c r="B1294" s="33" t="s">
        <v>908</v>
      </c>
      <c r="C1294" s="31">
        <v>0</v>
      </c>
      <c r="D1294" s="31" t="s">
        <v>76</v>
      </c>
      <c r="E1294" s="31">
        <f ca="1">IF(GLOBAL[[#This Row],[b12]]="",GLOBAL[[#This Row],[a6]],GLOBAL[[#This Row],[b12]])</f>
        <v>0</v>
      </c>
      <c r="F1294" s="32">
        <f>GLOBAL[[#This Row],[AWAL]]</f>
        <v>0</v>
      </c>
      <c r="G1294" s="31"/>
      <c r="H1294" s="31"/>
      <c r="I1294" s="31" t="str">
        <f>IF(GLOBAL[[#This Row],[/MASUK]]="","",SUMIF(Table6[NB BM_C_QTY+F],GLOBAL[POINTER],Table6[C]))</f>
        <v/>
      </c>
      <c r="J1294" s="102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>SUM(F1294,L1294)</f>
        <v>0</v>
      </c>
      <c r="N1294" s="31"/>
      <c r="O1294" s="31"/>
      <c r="P1294" s="32">
        <f ca="1">SUM(INDIRECT(GLOBAL_VAR[TABLENAME]&amp;"[@a"&amp;$1:$1-1&amp;"]"),INDIRECT(GLOBAL_VAR[TABLENAME]&amp;"[@c"&amp;$1:$1-1&amp;"]"))</f>
        <v>0</v>
      </c>
      <c r="Q1294" s="33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0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0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0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29">
      <c r="A1295" s="31" t="str">
        <f ca="1">IF(GLOBAL[[#This Row],[TT]]&lt;1,"",ROW()-2)</f>
        <v/>
      </c>
      <c r="B1295" s="33" t="s">
        <v>1994</v>
      </c>
      <c r="C1295" s="31">
        <v>0</v>
      </c>
      <c r="D1295" s="31" t="s">
        <v>2163</v>
      </c>
      <c r="E1295" s="31">
        <f ca="1">IF(GLOBAL[[#This Row],[b12]]="",GLOBAL[[#This Row],[a6]],GLOBAL[[#This Row],[b12]])</f>
        <v>0</v>
      </c>
      <c r="F1295" s="32">
        <f>GLOBAL[[#This Row],[AWAL]]</f>
        <v>0</v>
      </c>
      <c r="G1295" s="31"/>
      <c r="H1295" s="31"/>
      <c r="I1295" s="31" t="str">
        <f>IF(GLOBAL[[#This Row],[/MASUK]]="","",SUMIF(Table6[NB BM_C_QTY+F],GLOBAL[POINTER],Table6[C]))</f>
        <v/>
      </c>
      <c r="J1295" s="102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>SUM(F1295,L1295)</f>
        <v>0</v>
      </c>
      <c r="N1295" s="31"/>
      <c r="O1295" s="31"/>
      <c r="P1295" s="32">
        <f ca="1">SUM(INDIRECT(GLOBAL_VAR[TABLENAME]&amp;"[@a"&amp;$1:$1-1&amp;"]"),INDIRECT(GLOBAL_VAR[TABLENAME]&amp;"[@c"&amp;$1:$1-1&amp;"]"))</f>
        <v>0</v>
      </c>
      <c r="Q1295" s="33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0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0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0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</row>
    <row r="1296" spans="1:29">
      <c r="A1296" s="31" t="str">
        <f ca="1">IF(GLOBAL[[#This Row],[TT]]&lt;1,"",ROW()-2)</f>
        <v/>
      </c>
      <c r="B1296" s="33" t="s">
        <v>2129</v>
      </c>
      <c r="C1296" s="31">
        <v>0</v>
      </c>
      <c r="D1296" s="31" t="s">
        <v>2163</v>
      </c>
      <c r="E1296" s="31">
        <f ca="1">IF(GLOBAL[[#This Row],[b12]]="",GLOBAL[[#This Row],[a6]],GLOBAL[[#This Row],[b12]])</f>
        <v>0</v>
      </c>
      <c r="F1296" s="32">
        <f>GLOBAL[[#This Row],[AWAL]]</f>
        <v>0</v>
      </c>
      <c r="G1296" s="31"/>
      <c r="H1296" s="31"/>
      <c r="I1296" s="31" t="str">
        <f>IF(GLOBAL[[#This Row],[/MASUK]]="","",SUMIF(Table6[NB BM_C_QTY+F],GLOBAL[POINTER],Table6[C]))</f>
        <v/>
      </c>
      <c r="J1296" s="102">
        <f>IF(GLOBAL[[#This Row],[//KELUAR]]="",0,-1*SUMIF(Table5[CONCAT],GLOBAL[POINTER],Table5[3]))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>SUM(F1296,L1296)</f>
        <v>0</v>
      </c>
      <c r="N1296" s="31"/>
      <c r="O1296" s="31"/>
      <c r="P1296" s="32">
        <f ca="1">SUM(INDIRECT(GLOBAL_VAR[TABLENAME]&amp;"[@a"&amp;$1:$1-1&amp;"]"),INDIRECT(GLOBAL_VAR[TABLENAME]&amp;"[@c"&amp;$1:$1-1&amp;"]"))</f>
        <v>0</v>
      </c>
      <c r="Q1296" s="33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0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0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0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29">
      <c r="A1297" s="31" t="str">
        <f ca="1">IF(GLOBAL[[#This Row],[TT]]&lt;1,"",ROW()-2)</f>
        <v/>
      </c>
      <c r="B1297" s="33" t="s">
        <v>1993</v>
      </c>
      <c r="C1297" s="31">
        <v>0</v>
      </c>
      <c r="D1297" s="31" t="s">
        <v>2163</v>
      </c>
      <c r="E1297" s="31">
        <f ca="1">IF(GLOBAL[[#This Row],[b12]]="",GLOBAL[[#This Row],[a6]],GLOBAL[[#This Row],[b12]])</f>
        <v>0</v>
      </c>
      <c r="F1297" s="32">
        <f>GLOBAL[[#This Row],[AWAL]]</f>
        <v>0</v>
      </c>
      <c r="G1297" s="31"/>
      <c r="H1297" s="31"/>
      <c r="I1297" s="31" t="str">
        <f>IF(GLOBAL[[#This Row],[/MASUK]]="","",SUMIF(Table6[NB BM_C_QTY+F],GLOBAL[POINTER],Table6[C]))</f>
        <v/>
      </c>
      <c r="J1297" s="102">
        <f>IF(GLOBAL[[#This Row],[//KELUAR]]="",0,-1*SUMIF(Table5[CONCAT],GLOBAL[POINTER],Table5[3]))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>SUM(F1297,L1297)</f>
        <v>0</v>
      </c>
      <c r="N1297" s="31"/>
      <c r="O1297" s="31"/>
      <c r="P1297" s="32">
        <f ca="1">SUM(INDIRECT(GLOBAL_VAR[TABLENAME]&amp;"[@a"&amp;$1:$1-1&amp;"]"),INDIRECT(GLOBAL_VAR[TABLENAME]&amp;"[@c"&amp;$1:$1-1&amp;"]"))</f>
        <v>0</v>
      </c>
      <c r="Q1297" s="33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0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0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0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1297" s="31" t="str">
        <f>_xlfn.IFNA(MATCH(GLOBAL[[#This Row],[POINTER]],Table6[NB BM_C_QTY+F],0),"")</f>
        <v/>
      </c>
      <c r="AC1297" t="str">
        <f>_xlfn.IFNA(MATCH(GLOBAL[[#This Row],[POINTER]],Table5[CONCAT],0),"")</f>
        <v/>
      </c>
    </row>
    <row r="1298" spans="1:29">
      <c r="A1298" s="31" t="str">
        <f ca="1">IF(GLOBAL[[#This Row],[TT]]&lt;1,"",ROW()-2)</f>
        <v/>
      </c>
      <c r="B1298" s="33" t="s">
        <v>4465</v>
      </c>
      <c r="C1298" s="31">
        <v>0</v>
      </c>
      <c r="D1298" s="31" t="s">
        <v>2172</v>
      </c>
      <c r="E1298" s="31">
        <f ca="1">IF(GLOBAL[[#This Row],[b12]]="",GLOBAL[[#This Row],[a6]],GLOBAL[[#This Row],[b12]])</f>
        <v>0</v>
      </c>
      <c r="F1298" s="32">
        <f>GLOBAL[[#This Row],[AWAL]]</f>
        <v>0</v>
      </c>
      <c r="G1298" s="31"/>
      <c r="H1298" s="31"/>
      <c r="I1298" s="31" t="str">
        <f>IF(GLOBAL[[#This Row],[/MASUK]]="","",SUMIF(Table6[NB BM_C_QTY+F],GLOBAL[POINTER],Table6[C]))</f>
        <v/>
      </c>
      <c r="J1298" s="102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>SUM(F1298,L1298)</f>
        <v>0</v>
      </c>
      <c r="N1298" s="31"/>
      <c r="O1298" s="31"/>
      <c r="P1298" s="32">
        <f ca="1">SUM(INDIRECT(GLOBAL_VAR[TABLENAME]&amp;"[@a"&amp;$1:$1-1&amp;"]"),INDIRECT(GLOBAL_VAR[TABLENAME]&amp;"[@c"&amp;$1:$1-1&amp;"]"))</f>
        <v>0</v>
      </c>
      <c r="Q1298" s="33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0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0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0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29">
      <c r="A1299" s="79" t="str">
        <f ca="1">IF(GLOBAL[[#This Row],[TT]]&lt;1,"",ROW()-2)</f>
        <v/>
      </c>
      <c r="B1299" s="33" t="s">
        <v>5083</v>
      </c>
      <c r="C1299" s="31">
        <v>0</v>
      </c>
      <c r="D1299" s="31" t="s">
        <v>2188</v>
      </c>
      <c r="E1299" s="31">
        <f ca="1">IF(GLOBAL[[#This Row],[b12]]="",GLOBAL[[#This Row],[a6]],GLOBAL[[#This Row],[b12]])</f>
        <v>0</v>
      </c>
      <c r="F1299" s="32">
        <f>GLOBAL[[#This Row],[AWAL]]</f>
        <v>0</v>
      </c>
      <c r="G1299" s="31"/>
      <c r="H1299" s="31"/>
      <c r="I1299" s="31" t="str">
        <f>IF(GLOBAL[[#This Row],[/MASUK]]="","",SUMIF(Table6[NB BM_C_QTY+F],GLOBAL[POINTER],Table6[C]))</f>
        <v/>
      </c>
      <c r="J1299" s="102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>SUM(F1299,L1299)</f>
        <v>0</v>
      </c>
      <c r="N1299" s="31"/>
      <c r="O1299" s="31"/>
      <c r="P1299" s="32">
        <f ca="1">SUM(INDIRECT(GLOBAL_VAR[TABLENAME]&amp;"[@a"&amp;$1:$1-1&amp;"]"),INDIRECT(GLOBAL_VAR[TABLENAME]&amp;"[@c"&amp;$1:$1-1&amp;"]"))</f>
        <v>0</v>
      </c>
      <c r="Q1299" s="33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0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0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0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29">
      <c r="A1300" s="31">
        <f ca="1">IF(GLOBAL[[#This Row],[TT]]&lt;1,"",ROW()-2)</f>
        <v>1298</v>
      </c>
      <c r="B1300" s="33" t="s">
        <v>4150</v>
      </c>
      <c r="C1300" s="31">
        <v>1</v>
      </c>
      <c r="D1300" s="31" t="s">
        <v>2259</v>
      </c>
      <c r="E1300" s="31">
        <f ca="1">IF(GLOBAL[[#This Row],[b12]]="",GLOBAL[[#This Row],[a6]],GLOBAL[[#This Row],[b12]])</f>
        <v>1</v>
      </c>
      <c r="F1300" s="32">
        <f>GLOBAL[[#This Row],[AWAL]]</f>
        <v>1</v>
      </c>
      <c r="G1300" s="31"/>
      <c r="H1300" s="31"/>
      <c r="I1300" s="31" t="str">
        <f>IF(GLOBAL[[#This Row],[/MASUK]]="","",SUMIF(Table6[NB BM_C_QTY+F],GLOBAL[POINTER],Table6[C]))</f>
        <v/>
      </c>
      <c r="J1300" s="102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>SUM(F1300,L1300)</f>
        <v>1</v>
      </c>
      <c r="N1300" s="31"/>
      <c r="O1300" s="31"/>
      <c r="P1300" s="32">
        <f ca="1">SUM(INDIRECT(GLOBAL_VAR[TABLENAME]&amp;"[@a"&amp;$1:$1-1&amp;"]"),INDIRECT(GLOBAL_VAR[TABLENAME]&amp;"[@c"&amp;$1:$1-1&amp;"]"))</f>
        <v>1</v>
      </c>
      <c r="Q1300" s="33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1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1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1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29">
      <c r="A1301" s="79">
        <f ca="1">IF(GLOBAL[[#This Row],[TT]]&lt;1,"",ROW()-2)</f>
        <v>1299</v>
      </c>
      <c r="B1301" s="33" t="s">
        <v>5195</v>
      </c>
      <c r="C1301" s="31">
        <v>10</v>
      </c>
      <c r="D1301" s="31" t="s">
        <v>3721</v>
      </c>
      <c r="E1301" s="31">
        <f ca="1">IF(GLOBAL[[#This Row],[b12]]="",GLOBAL[[#This Row],[a6]],GLOBAL[[#This Row],[b12]])</f>
        <v>10</v>
      </c>
      <c r="F1301" s="32">
        <f>GLOBAL[[#This Row],[AWAL]]</f>
        <v>10</v>
      </c>
      <c r="G1301" s="31"/>
      <c r="H1301" s="31"/>
      <c r="I1301" s="31" t="str">
        <f>IF(GLOBAL[[#This Row],[/MASUK]]="","",SUMIF(Table6[NB BM_C_QTY+F],GLOBAL[POINTER],Table6[C]))</f>
        <v/>
      </c>
      <c r="J1301" s="102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>SUM(F1301,L1301)</f>
        <v>10</v>
      </c>
      <c r="N1301" s="31"/>
      <c r="O1301" s="31"/>
      <c r="P1301" s="32">
        <f ca="1">SUM(INDIRECT(GLOBAL_VAR[TABLENAME]&amp;"[@a"&amp;$1:$1-1&amp;"]"),INDIRECT(GLOBAL_VAR[TABLENAME]&amp;"[@c"&amp;$1:$1-1&amp;"]"))</f>
        <v>10</v>
      </c>
      <c r="Q1301" s="33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10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10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10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29">
      <c r="A1302" s="31">
        <f ca="1">IF(GLOBAL[[#This Row],[TT]]&lt;1,"",ROW()-2)</f>
        <v>1300</v>
      </c>
      <c r="B1302" s="33" t="s">
        <v>909</v>
      </c>
      <c r="C1302" s="31">
        <v>1</v>
      </c>
      <c r="D1302" s="31" t="s">
        <v>214</v>
      </c>
      <c r="E1302" s="31">
        <f ca="1">IF(GLOBAL[[#This Row],[b12]]="",GLOBAL[[#This Row],[a6]],GLOBAL[[#This Row],[b12]])</f>
        <v>1</v>
      </c>
      <c r="F1302" s="32">
        <f>GLOBAL[[#This Row],[AWAL]]</f>
        <v>1</v>
      </c>
      <c r="G1302" s="31"/>
      <c r="H1302" s="31"/>
      <c r="I1302" s="31" t="str">
        <f>IF(GLOBAL[[#This Row],[/MASUK]]="","",SUMIF(Table6[NB BM_C_QTY+F],GLOBAL[POINTER],Table6[C]))</f>
        <v/>
      </c>
      <c r="J1302" s="102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>SUM(F1302,L1302)</f>
        <v>1</v>
      </c>
      <c r="N1302" s="31"/>
      <c r="O1302" s="31"/>
      <c r="P1302" s="32">
        <f ca="1">SUM(INDIRECT(GLOBAL_VAR[TABLENAME]&amp;"[@a"&amp;$1:$1-1&amp;"]"),INDIRECT(GLOBAL_VAR[TABLENAME]&amp;"[@c"&amp;$1:$1-1&amp;"]"))</f>
        <v>1</v>
      </c>
      <c r="Q1302" s="33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1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1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1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29">
      <c r="A1303" s="31">
        <f ca="1">IF(GLOBAL[[#This Row],[TT]]&lt;1,"",ROW()-2)</f>
        <v>1301</v>
      </c>
      <c r="B1303" s="33" t="s">
        <v>910</v>
      </c>
      <c r="C1303" s="31">
        <v>1</v>
      </c>
      <c r="D1303" s="31" t="s">
        <v>214</v>
      </c>
      <c r="E1303" s="31">
        <f ca="1">IF(GLOBAL[[#This Row],[b12]]="",GLOBAL[[#This Row],[a6]],GLOBAL[[#This Row],[b12]])</f>
        <v>1</v>
      </c>
      <c r="F1303" s="32">
        <f>GLOBAL[[#This Row],[AWAL]]</f>
        <v>1</v>
      </c>
      <c r="G1303" s="31"/>
      <c r="H1303" s="31"/>
      <c r="I1303" s="31" t="str">
        <f>IF(GLOBAL[[#This Row],[/MASUK]]="","",SUMIF(Table6[NB BM_C_QTY+F],GLOBAL[POINTER],Table6[C]))</f>
        <v/>
      </c>
      <c r="J1303" s="102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>SUM(F1303,L1303)</f>
        <v>1</v>
      </c>
      <c r="N1303" s="31"/>
      <c r="O1303" s="31"/>
      <c r="P1303" s="32">
        <f ca="1">SUM(INDIRECT(GLOBAL_VAR[TABLENAME]&amp;"[@a"&amp;$1:$1-1&amp;"]"),INDIRECT(GLOBAL_VAR[TABLENAME]&amp;"[@c"&amp;$1:$1-1&amp;"]"))</f>
        <v>1</v>
      </c>
      <c r="Q1303" s="33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1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1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1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29">
      <c r="A1304" s="31">
        <f ca="1">IF(GLOBAL[[#This Row],[TT]]&lt;1,"",ROW()-2)</f>
        <v>1302</v>
      </c>
      <c r="B1304" s="33" t="s">
        <v>911</v>
      </c>
      <c r="C1304" s="31">
        <v>3</v>
      </c>
      <c r="D1304" s="31" t="s">
        <v>84</v>
      </c>
      <c r="E1304" s="31">
        <f ca="1">IF(GLOBAL[[#This Row],[b12]]="",GLOBAL[[#This Row],[a6]],GLOBAL[[#This Row],[b12]])</f>
        <v>3</v>
      </c>
      <c r="F1304" s="32">
        <f>GLOBAL[[#This Row],[AWAL]]</f>
        <v>3</v>
      </c>
      <c r="G1304" s="31"/>
      <c r="H1304" s="31"/>
      <c r="I1304" s="31" t="str">
        <f>IF(GLOBAL[[#This Row],[/MASUK]]="","",SUMIF(Table6[NB BM_C_QTY+F],GLOBAL[POINTER],Table6[C]))</f>
        <v/>
      </c>
      <c r="J1304" s="102">
        <f>IF(GLOBAL[[#This Row],[//KELUAR]]="",0,-1*SUMIF(Table5[CONCAT],GLOBAL[POINTER],Table5[3]))</f>
        <v>0</v>
      </c>
      <c r="K1304" s="31" t="str">
        <f>IF(GLOBAL[[#This Row],[b1]]="","",GLOBAL[[#This Row],[b1]]-GLOBAL[[#This Row],[a1]]-GLOBAL[[#This Row],[bkeluar1]])</f>
        <v/>
      </c>
      <c r="L1304" s="31">
        <f>SUM(GLOBAL[[#This Row],[bmasuk1]:[c1]])</f>
        <v>0</v>
      </c>
      <c r="M1304" s="32">
        <f>SUM(F1304,L1304)</f>
        <v>3</v>
      </c>
      <c r="N1304" s="31"/>
      <c r="O1304" s="31"/>
      <c r="P1304" s="32">
        <f ca="1">SUM(INDIRECT(GLOBAL_VAR[TABLENAME]&amp;"[@a"&amp;$1:$1-1&amp;"]"),INDIRECT(GLOBAL_VAR[TABLENAME]&amp;"[@c"&amp;$1:$1-1&amp;"]"))</f>
        <v>3</v>
      </c>
      <c r="Q1304" s="33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3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3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3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29">
      <c r="A1305" s="31">
        <f ca="1">IF(GLOBAL[[#This Row],[TT]]&lt;1,"",ROW()-2)</f>
        <v>1303</v>
      </c>
      <c r="B1305" s="33" t="s">
        <v>912</v>
      </c>
      <c r="C1305" s="31">
        <v>7</v>
      </c>
      <c r="D1305" s="31" t="s">
        <v>84</v>
      </c>
      <c r="E1305" s="31">
        <f ca="1">IF(GLOBAL[[#This Row],[b12]]="",GLOBAL[[#This Row],[a6]],GLOBAL[[#This Row],[b12]])</f>
        <v>7</v>
      </c>
      <c r="F1305" s="32">
        <f>GLOBAL[[#This Row],[AWAL]]</f>
        <v>7</v>
      </c>
      <c r="G1305" s="31"/>
      <c r="H1305" s="31"/>
      <c r="I1305" s="31" t="str">
        <f>IF(GLOBAL[[#This Row],[/MASUK]]="","",SUMIF(Table6[NB BM_C_QTY+F],GLOBAL[POINTER],Table6[C]))</f>
        <v/>
      </c>
      <c r="J1305" s="102">
        <f>IF(GLOBAL[[#This Row],[//KELUAR]]="",0,-1*SUMIF(Table5[CONCAT],GLOBAL[POINTER],Table5[3]))</f>
        <v>0</v>
      </c>
      <c r="K1305" s="31" t="str">
        <f>IF(GLOBAL[[#This Row],[b1]]="","",GLOBAL[[#This Row],[b1]]-GLOBAL[[#This Row],[a1]]-GLOBAL[[#This Row],[bkeluar1]])</f>
        <v/>
      </c>
      <c r="L1305" s="31">
        <f>SUM(GLOBAL[[#This Row],[bmasuk1]:[c1]])</f>
        <v>0</v>
      </c>
      <c r="M1305" s="32">
        <f>SUM(F1305,L1305)</f>
        <v>7</v>
      </c>
      <c r="N1305" s="31"/>
      <c r="O1305" s="31"/>
      <c r="P1305" s="32">
        <f ca="1">SUM(INDIRECT(GLOBAL_VAR[TABLENAME]&amp;"[@a"&amp;$1:$1-1&amp;"]"),INDIRECT(GLOBAL_VAR[TABLENAME]&amp;"[@c"&amp;$1:$1-1&amp;"]"))</f>
        <v>7</v>
      </c>
      <c r="Q1305" s="33"/>
      <c r="R1305" s="33" t="str">
        <f>IF(GLOBAL[[#This Row],[b3]]="","",GLOBAL[[#This Row],[b3]]-GLOBAL[[#This Row],[a3]])</f>
        <v/>
      </c>
      <c r="S1305" s="32">
        <f ca="1">SUM(INDIRECT(GLOBAL_VAR[TABLENAME]&amp;"[@a"&amp;$1:$1-1&amp;"]"),INDIRECT(GLOBAL_VAR[TABLENAME]&amp;"[@c"&amp;$1:$1-1&amp;"]"))</f>
        <v>7</v>
      </c>
      <c r="T1305" s="33"/>
      <c r="U1305" s="33" t="str">
        <f>IF(GLOBAL[[#This Row],[b4]]="","",GLOBAL[[#This Row],[b4]]-GLOBAL[[#This Row],[a4]])</f>
        <v/>
      </c>
      <c r="V1305" s="32">
        <f ca="1">SUM(INDIRECT(GLOBAL_VAR[TABLENAME]&amp;"[@a"&amp;$1:$1-1&amp;"]"),INDIRECT(GLOBAL_VAR[TABLENAME]&amp;"[@c"&amp;$1:$1-1&amp;"]"))</f>
        <v>7</v>
      </c>
      <c r="W1305" s="31"/>
      <c r="X1305" s="31" t="str">
        <f>IF(GLOBAL[[#This Row],[b5]]="","",GLOBAL[[#This Row],[b5]]-GLOBAL[[#This Row],[a5]])</f>
        <v/>
      </c>
      <c r="Y1305" s="32">
        <f ca="1">SUM(INDIRECT(GLOBAL_VAR[TABLENAME]&amp;"[@a"&amp;$1:$1-1&amp;"]"),INDIRECT(GLOBAL_VAR[TABLENAME]&amp;"[@c"&amp;$1:$1-1&amp;"]"))</f>
        <v>7</v>
      </c>
      <c r="AA1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1305" s="31" t="str">
        <f>_xlfn.IFNA(MATCH(GLOBAL[[#This Row],[POINTER]],Table6[NB BM_C_QTY+F],0),"")</f>
        <v/>
      </c>
      <c r="AC1305" t="str">
        <f>_xlfn.IFNA(MATCH(GLOBAL[[#This Row],[POINTER]],Table5[CONCAT],0),"")</f>
        <v/>
      </c>
    </row>
    <row r="1306" spans="1:29">
      <c r="A1306" s="31">
        <f ca="1">IF(GLOBAL[[#This Row],[TT]]&lt;1,"",ROW()-2)</f>
        <v>1304</v>
      </c>
      <c r="B1306" s="33" t="s">
        <v>913</v>
      </c>
      <c r="C1306" s="31">
        <v>2</v>
      </c>
      <c r="D1306" s="31" t="s">
        <v>84</v>
      </c>
      <c r="E1306" s="31">
        <f ca="1">IF(GLOBAL[[#This Row],[b12]]="",GLOBAL[[#This Row],[a6]],GLOBAL[[#This Row],[b12]])</f>
        <v>2</v>
      </c>
      <c r="F1306" s="32">
        <f>GLOBAL[[#This Row],[AWAL]]</f>
        <v>2</v>
      </c>
      <c r="G1306" s="31"/>
      <c r="H1306" s="31"/>
      <c r="I1306" s="31" t="str">
        <f>IF(GLOBAL[[#This Row],[/MASUK]]="","",SUMIF(Table6[NB BM_C_QTY+F],GLOBAL[POINTER],Table6[C]))</f>
        <v/>
      </c>
      <c r="J1306" s="102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>SUM(F1306,L1306)</f>
        <v>2</v>
      </c>
      <c r="N1306" s="31"/>
      <c r="O1306" s="31"/>
      <c r="P1306" s="32">
        <f ca="1">SUM(INDIRECT(GLOBAL_VAR[TABLENAME]&amp;"[@a"&amp;$1:$1-1&amp;"]"),INDIRECT(GLOBAL_VAR[TABLENAME]&amp;"[@c"&amp;$1:$1-1&amp;"]"))</f>
        <v>2</v>
      </c>
      <c r="Q1306" s="33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2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2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2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29">
      <c r="A1307" s="31" t="str">
        <f ca="1">IF(GLOBAL[[#This Row],[TT]]&lt;1,"",ROW()-2)</f>
        <v/>
      </c>
      <c r="B1307" s="33" t="s">
        <v>914</v>
      </c>
      <c r="C1307" s="31">
        <v>0</v>
      </c>
      <c r="D1307" s="31" t="s">
        <v>915</v>
      </c>
      <c r="E1307" s="31">
        <f ca="1">IF(GLOBAL[[#This Row],[b12]]="",GLOBAL[[#This Row],[a6]],GLOBAL[[#This Row],[b12]])</f>
        <v>0</v>
      </c>
      <c r="F1307" s="32">
        <f>GLOBAL[[#This Row],[AWAL]]</f>
        <v>0</v>
      </c>
      <c r="G1307" s="31"/>
      <c r="H1307" s="31"/>
      <c r="I1307" s="31" t="str">
        <f>IF(GLOBAL[[#This Row],[/MASUK]]="","",SUMIF(Table6[NB BM_C_QTY+F],GLOBAL[POINTER],Table6[C]))</f>
        <v/>
      </c>
      <c r="J1307" s="102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>SUM(F1307,L1307)</f>
        <v>0</v>
      </c>
      <c r="N1307" s="31"/>
      <c r="O1307" s="31"/>
      <c r="P1307" s="32">
        <f ca="1">SUM(INDIRECT(GLOBAL_VAR[TABLENAME]&amp;"[@a"&amp;$1:$1-1&amp;"]"),INDIRECT(GLOBAL_VAR[TABLENAME]&amp;"[@c"&amp;$1:$1-1&amp;"]"))</f>
        <v>0</v>
      </c>
      <c r="Q1307" s="33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0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0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0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29">
      <c r="A1308" s="31" t="str">
        <f ca="1">IF(GLOBAL[[#This Row],[TT]]&lt;1,"",ROW()-2)</f>
        <v/>
      </c>
      <c r="B1308" s="33" t="s">
        <v>2187</v>
      </c>
      <c r="C1308" s="31">
        <v>0</v>
      </c>
      <c r="D1308" s="31" t="s">
        <v>2188</v>
      </c>
      <c r="E1308" s="31">
        <f ca="1">IF(GLOBAL[[#This Row],[b12]]="",GLOBAL[[#This Row],[a6]],GLOBAL[[#This Row],[b12]])</f>
        <v>0</v>
      </c>
      <c r="F1308" s="32">
        <f>GLOBAL[[#This Row],[AWAL]]</f>
        <v>0</v>
      </c>
      <c r="G1308" s="31"/>
      <c r="H1308" s="31"/>
      <c r="I1308" s="31" t="str">
        <f>IF(GLOBAL[[#This Row],[/MASUK]]="","",SUMIF(Table6[NB BM_C_QTY+F],GLOBAL[POINTER],Table6[C]))</f>
        <v/>
      </c>
      <c r="J1308" s="102">
        <f>IF(GLOBAL[[#This Row],[//KELUAR]]="",0,-1*SUMIF(Table5[CONCAT],GLOBAL[POINTER],Table5[3]))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>SUM(F1308,L1308)</f>
        <v>0</v>
      </c>
      <c r="N1308" s="31"/>
      <c r="O1308" s="31"/>
      <c r="P1308" s="32">
        <f ca="1">SUM(INDIRECT(GLOBAL_VAR[TABLENAME]&amp;"[@a"&amp;$1:$1-1&amp;"]"),INDIRECT(GLOBAL_VAR[TABLENAME]&amp;"[@c"&amp;$1:$1-1&amp;"]"))</f>
        <v>0</v>
      </c>
      <c r="Q1308" s="33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0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0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0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1308" s="31" t="str">
        <f>_xlfn.IFNA(MATCH(GLOBAL[[#This Row],[POINTER]],Table6[NB BM_C_QTY+F],0),"")</f>
        <v/>
      </c>
      <c r="AC1308" t="str">
        <f>_xlfn.IFNA(MATCH(GLOBAL[[#This Row],[POINTER]],Table5[CONCAT],0),"")</f>
        <v/>
      </c>
    </row>
    <row r="1309" spans="1:29">
      <c r="A1309" s="31" t="str">
        <f ca="1">IF(GLOBAL[[#This Row],[TT]]&lt;1,"",ROW()-2)</f>
        <v/>
      </c>
      <c r="B1309" s="33" t="s">
        <v>2190</v>
      </c>
      <c r="C1309" s="31">
        <v>0</v>
      </c>
      <c r="D1309" s="31" t="s">
        <v>2188</v>
      </c>
      <c r="E1309" s="31">
        <f ca="1">IF(GLOBAL[[#This Row],[b12]]="",GLOBAL[[#This Row],[a6]],GLOBAL[[#This Row],[b12]])</f>
        <v>0</v>
      </c>
      <c r="F1309" s="32">
        <f>GLOBAL[[#This Row],[AWAL]]</f>
        <v>0</v>
      </c>
      <c r="G1309" s="31"/>
      <c r="H1309" s="31"/>
      <c r="I1309" s="31" t="str">
        <f>IF(GLOBAL[[#This Row],[/MASUK]]="","",SUMIF(Table6[NB BM_C_QTY+F],GLOBAL[POINTER],Table6[C]))</f>
        <v/>
      </c>
      <c r="J1309" s="102">
        <f>IF(GLOBAL[[#This Row],[//KELUAR]]="",0,-1*SUMIF(Table5[CONCAT],GLOBAL[POINTER],Table5[3]))</f>
        <v>0</v>
      </c>
      <c r="K1309" s="31" t="str">
        <f>IF(GLOBAL[[#This Row],[b1]]="","",GLOBAL[[#This Row],[b1]]-GLOBAL[[#This Row],[a1]]-GLOBAL[[#This Row],[bkeluar1]])</f>
        <v/>
      </c>
      <c r="L1309" s="31">
        <f>SUM(GLOBAL[[#This Row],[bmasuk1]:[c1]])</f>
        <v>0</v>
      </c>
      <c r="M1309" s="32">
        <f>SUM(F1309,L1309)</f>
        <v>0</v>
      </c>
      <c r="N1309" s="31"/>
      <c r="O1309" s="31"/>
      <c r="P1309" s="32">
        <f ca="1">SUM(INDIRECT(GLOBAL_VAR[TABLENAME]&amp;"[@a"&amp;$1:$1-1&amp;"]"),INDIRECT(GLOBAL_VAR[TABLENAME]&amp;"[@c"&amp;$1:$1-1&amp;"]"))</f>
        <v>0</v>
      </c>
      <c r="Q1309" s="33"/>
      <c r="R1309" s="33" t="str">
        <f>IF(GLOBAL[[#This Row],[b3]]="","",GLOBAL[[#This Row],[b3]]-GLOBAL[[#This Row],[a3]])</f>
        <v/>
      </c>
      <c r="S1309" s="32">
        <f ca="1">SUM(INDIRECT(GLOBAL_VAR[TABLENAME]&amp;"[@a"&amp;$1:$1-1&amp;"]"),INDIRECT(GLOBAL_VAR[TABLENAME]&amp;"[@c"&amp;$1:$1-1&amp;"]"))</f>
        <v>0</v>
      </c>
      <c r="T1309" s="33"/>
      <c r="U1309" s="33" t="str">
        <f>IF(GLOBAL[[#This Row],[b4]]="","",GLOBAL[[#This Row],[b4]]-GLOBAL[[#This Row],[a4]])</f>
        <v/>
      </c>
      <c r="V1309" s="32">
        <f ca="1">SUM(INDIRECT(GLOBAL_VAR[TABLENAME]&amp;"[@a"&amp;$1:$1-1&amp;"]"),INDIRECT(GLOBAL_VAR[TABLENAME]&amp;"[@c"&amp;$1:$1-1&amp;"]"))</f>
        <v>0</v>
      </c>
      <c r="W1309" s="31"/>
      <c r="X1309" s="31" t="str">
        <f>IF(GLOBAL[[#This Row],[b5]]="","",GLOBAL[[#This Row],[b5]]-GLOBAL[[#This Row],[a5]])</f>
        <v/>
      </c>
      <c r="Y1309" s="32">
        <f ca="1">SUM(INDIRECT(GLOBAL_VAR[TABLENAME]&amp;"[@a"&amp;$1:$1-1&amp;"]"),INDIRECT(GLOBAL_VAR[TABLENAME]&amp;"[@c"&amp;$1:$1-1&amp;"]"))</f>
        <v>0</v>
      </c>
      <c r="AA1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1309" s="31" t="str">
        <f>_xlfn.IFNA(MATCH(GLOBAL[[#This Row],[POINTER]],Table6[NB BM_C_QTY+F],0),"")</f>
        <v/>
      </c>
      <c r="AC1309" t="str">
        <f>_xlfn.IFNA(MATCH(GLOBAL[[#This Row],[POINTER]],Table5[CONCAT],0),"")</f>
        <v/>
      </c>
    </row>
    <row r="1310" spans="1:29">
      <c r="A1310" s="31" t="str">
        <f ca="1">IF(GLOBAL[[#This Row],[TT]]&lt;1,"",ROW()-2)</f>
        <v/>
      </c>
      <c r="B1310" s="33" t="s">
        <v>2191</v>
      </c>
      <c r="C1310" s="31">
        <v>0</v>
      </c>
      <c r="D1310" s="31" t="s">
        <v>2188</v>
      </c>
      <c r="E1310" s="31">
        <f ca="1">IF(GLOBAL[[#This Row],[b12]]="",GLOBAL[[#This Row],[a6]],GLOBAL[[#This Row],[b12]])</f>
        <v>0</v>
      </c>
      <c r="F1310" s="32">
        <f>GLOBAL[[#This Row],[AWAL]]</f>
        <v>0</v>
      </c>
      <c r="G1310" s="31"/>
      <c r="H1310" s="31"/>
      <c r="I1310" s="31" t="str">
        <f>IF(GLOBAL[[#This Row],[/MASUK]]="","",SUMIF(Table6[NB BM_C_QTY+F],GLOBAL[POINTER],Table6[C]))</f>
        <v/>
      </c>
      <c r="J1310" s="102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>SUM(F1310,L1310)</f>
        <v>0</v>
      </c>
      <c r="N1310" s="31"/>
      <c r="O1310" s="31"/>
      <c r="P1310" s="32">
        <f ca="1">SUM(INDIRECT(GLOBAL_VAR[TABLENAME]&amp;"[@a"&amp;$1:$1-1&amp;"]"),INDIRECT(GLOBAL_VAR[TABLENAME]&amp;"[@c"&amp;$1:$1-1&amp;"]"))</f>
        <v>0</v>
      </c>
      <c r="Q1310" s="33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0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0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0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29">
      <c r="A1311" s="31" t="str">
        <f ca="1">IF(GLOBAL[[#This Row],[TT]]&lt;1,"",ROW()-2)</f>
        <v/>
      </c>
      <c r="B1311" s="33" t="s">
        <v>2189</v>
      </c>
      <c r="C1311" s="31">
        <v>0</v>
      </c>
      <c r="D1311" s="31" t="s">
        <v>2188</v>
      </c>
      <c r="E1311" s="31">
        <f ca="1">IF(GLOBAL[[#This Row],[b12]]="",GLOBAL[[#This Row],[a6]],GLOBAL[[#This Row],[b12]])</f>
        <v>0</v>
      </c>
      <c r="F1311" s="32">
        <f>GLOBAL[[#This Row],[AWAL]]</f>
        <v>0</v>
      </c>
      <c r="G1311" s="31"/>
      <c r="H1311" s="31"/>
      <c r="I1311" s="31" t="str">
        <f>IF(GLOBAL[[#This Row],[/MASUK]]="","",SUMIF(Table6[NB BM_C_QTY+F],GLOBAL[POINTER],Table6[C]))</f>
        <v/>
      </c>
      <c r="J1311" s="102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>SUM(F1311,L1311)</f>
        <v>0</v>
      </c>
      <c r="N1311" s="31"/>
      <c r="O1311" s="31"/>
      <c r="P1311" s="32">
        <f ca="1">SUM(INDIRECT(GLOBAL_VAR[TABLENAME]&amp;"[@a"&amp;$1:$1-1&amp;"]"),INDIRECT(GLOBAL_VAR[TABLENAME]&amp;"[@c"&amp;$1:$1-1&amp;"]"))</f>
        <v>0</v>
      </c>
      <c r="Q1311" s="33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0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0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0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29">
      <c r="A1312" s="31" t="str">
        <f ca="1">IF(GLOBAL[[#This Row],[TT]]&lt;1,"",ROW()-2)</f>
        <v/>
      </c>
      <c r="B1312" s="33" t="s">
        <v>2346</v>
      </c>
      <c r="C1312" s="31">
        <v>0</v>
      </c>
      <c r="D1312" s="31" t="s">
        <v>2188</v>
      </c>
      <c r="E1312" s="31">
        <f ca="1">IF(GLOBAL[[#This Row],[b12]]="",GLOBAL[[#This Row],[a6]],GLOBAL[[#This Row],[b12]])</f>
        <v>0</v>
      </c>
      <c r="F1312" s="32">
        <f>GLOBAL[[#This Row],[AWAL]]</f>
        <v>0</v>
      </c>
      <c r="G1312" s="31"/>
      <c r="H1312" s="31"/>
      <c r="I1312" s="31" t="str">
        <f>IF(GLOBAL[[#This Row],[/MASUK]]="","",SUMIF(Table6[NB BM_C_QTY+F],GLOBAL[POINTER],Table6[C]))</f>
        <v/>
      </c>
      <c r="J1312" s="102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>SUM(F1312,L1312)</f>
        <v>0</v>
      </c>
      <c r="N1312" s="31"/>
      <c r="O1312" s="31"/>
      <c r="P1312" s="32">
        <f ca="1">SUM(INDIRECT(GLOBAL_VAR[TABLENAME]&amp;"[@a"&amp;$1:$1-1&amp;"]"),INDIRECT(GLOBAL_VAR[TABLENAME]&amp;"[@c"&amp;$1:$1-1&amp;"]"))</f>
        <v>0</v>
      </c>
      <c r="Q1312" s="33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0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0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0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29">
      <c r="A1313" s="31" t="str">
        <f ca="1">IF(GLOBAL[[#This Row],[TT]]&lt;1,"",ROW()-2)</f>
        <v/>
      </c>
      <c r="B1313" s="33" t="s">
        <v>2589</v>
      </c>
      <c r="C1313" s="31">
        <v>0</v>
      </c>
      <c r="D1313" s="31" t="s">
        <v>2113</v>
      </c>
      <c r="E1313" s="31">
        <f ca="1">IF(GLOBAL[[#This Row],[b12]]="",GLOBAL[[#This Row],[a6]],GLOBAL[[#This Row],[b12]])</f>
        <v>0</v>
      </c>
      <c r="F1313" s="32">
        <f>GLOBAL[[#This Row],[AWAL]]</f>
        <v>0</v>
      </c>
      <c r="G1313" s="31"/>
      <c r="H1313" s="31"/>
      <c r="I1313" s="31" t="str">
        <f>IF(GLOBAL[[#This Row],[/MASUK]]="","",SUMIF(Table6[NB BM_C_QTY+F],GLOBAL[POINTER],Table6[C]))</f>
        <v/>
      </c>
      <c r="J1313" s="102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>SUM(F1313,L1313)</f>
        <v>0</v>
      </c>
      <c r="N1313" s="31"/>
      <c r="O1313" s="31"/>
      <c r="P1313" s="32">
        <f ca="1">SUM(INDIRECT(GLOBAL_VAR[TABLENAME]&amp;"[@a"&amp;$1:$1-1&amp;"]"),INDIRECT(GLOBAL_VAR[TABLENAME]&amp;"[@c"&amp;$1:$1-1&amp;"]"))</f>
        <v>0</v>
      </c>
      <c r="Q1313" s="33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0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0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0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29">
      <c r="A1314" s="31">
        <f ca="1">IF(GLOBAL[[#This Row],[TT]]&lt;1,"",ROW()-2)</f>
        <v>1312</v>
      </c>
      <c r="B1314" s="33" t="s">
        <v>2638</v>
      </c>
      <c r="C1314" s="31">
        <v>6</v>
      </c>
      <c r="D1314" s="31" t="s">
        <v>2113</v>
      </c>
      <c r="E1314" s="31">
        <f ca="1">IF(GLOBAL[[#This Row],[b12]]="",GLOBAL[[#This Row],[a6]],GLOBAL[[#This Row],[b12]])</f>
        <v>6</v>
      </c>
      <c r="F1314" s="32">
        <f>GLOBAL[[#This Row],[AWAL]]</f>
        <v>6</v>
      </c>
      <c r="G1314" s="31"/>
      <c r="H1314" s="31"/>
      <c r="I1314" s="31" t="str">
        <f>IF(GLOBAL[[#This Row],[/MASUK]]="","",SUMIF(Table6[NB BM_C_QTY+F],GLOBAL[POINTER],Table6[C]))</f>
        <v/>
      </c>
      <c r="J1314" s="102">
        <f>IF(GLOBAL[[#This Row],[//KELUAR]]="",0,-1*SUMIF(Table5[CONCAT],GLOBAL[POINTER],Table5[3]))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>SUM(F1314,L1314)</f>
        <v>6</v>
      </c>
      <c r="N1314" s="31"/>
      <c r="O1314" s="31"/>
      <c r="P1314" s="32">
        <f ca="1">SUM(INDIRECT(GLOBAL_VAR[TABLENAME]&amp;"[@a"&amp;$1:$1-1&amp;"]"),INDIRECT(GLOBAL_VAR[TABLENAME]&amp;"[@c"&amp;$1:$1-1&amp;"]"))</f>
        <v>6</v>
      </c>
      <c r="Q1314" s="33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6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6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6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1314" s="31" t="str">
        <f>_xlfn.IFNA(MATCH(GLOBAL[[#This Row],[POINTER]],Table6[NB BM_C_QTY+F],0),"")</f>
        <v/>
      </c>
      <c r="AC1314" t="str">
        <f>_xlfn.IFNA(MATCH(GLOBAL[[#This Row],[POINTER]],Table5[CONCAT],0),"")</f>
        <v/>
      </c>
    </row>
    <row r="1315" spans="1:29">
      <c r="A1315" s="31">
        <f ca="1">IF(GLOBAL[[#This Row],[TT]]&lt;1,"",ROW()-2)</f>
        <v>1313</v>
      </c>
      <c r="B1315" s="33" t="s">
        <v>916</v>
      </c>
      <c r="C1315" s="31">
        <v>7</v>
      </c>
      <c r="D1315" s="31" t="s">
        <v>121</v>
      </c>
      <c r="E1315" s="31">
        <f ca="1">IF(GLOBAL[[#This Row],[b12]]="",GLOBAL[[#This Row],[a6]],GLOBAL[[#This Row],[b12]])</f>
        <v>7</v>
      </c>
      <c r="F1315" s="32">
        <f>GLOBAL[[#This Row],[AWAL]]</f>
        <v>7</v>
      </c>
      <c r="G1315" s="31"/>
      <c r="H1315" s="31"/>
      <c r="I1315" s="31" t="str">
        <f>IF(GLOBAL[[#This Row],[/MASUK]]="","",SUMIF(Table6[NB BM_C_QTY+F],GLOBAL[POINTER],Table6[C]))</f>
        <v/>
      </c>
      <c r="J1315" s="102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>SUM(F1315,L1315)</f>
        <v>7</v>
      </c>
      <c r="N1315" s="31"/>
      <c r="O1315" s="31"/>
      <c r="P1315" s="32">
        <f ca="1">SUM(INDIRECT(GLOBAL_VAR[TABLENAME]&amp;"[@a"&amp;$1:$1-1&amp;"]"),INDIRECT(GLOBAL_VAR[TABLENAME]&amp;"[@c"&amp;$1:$1-1&amp;"]"))</f>
        <v>7</v>
      </c>
      <c r="Q1315" s="33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7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7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7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29">
      <c r="A1316" s="31">
        <f ca="1">IF(GLOBAL[[#This Row],[TT]]&lt;1,"",ROW()-2)</f>
        <v>1314</v>
      </c>
      <c r="B1316" s="33" t="s">
        <v>917</v>
      </c>
      <c r="C1316" s="31">
        <v>9</v>
      </c>
      <c r="D1316" s="31" t="s">
        <v>121</v>
      </c>
      <c r="E1316" s="31">
        <f ca="1">IF(GLOBAL[[#This Row],[b12]]="",GLOBAL[[#This Row],[a6]],GLOBAL[[#This Row],[b12]])</f>
        <v>9</v>
      </c>
      <c r="F1316" s="32">
        <f>GLOBAL[[#This Row],[AWAL]]</f>
        <v>9</v>
      </c>
      <c r="G1316" s="31"/>
      <c r="H1316" s="31"/>
      <c r="I1316" s="31" t="str">
        <f>IF(GLOBAL[[#This Row],[/MASUK]]="","",SUMIF(Table6[NB BM_C_QTY+F],GLOBAL[POINTER],Table6[C]))</f>
        <v/>
      </c>
      <c r="J1316" s="102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>SUM(F1316,L1316)</f>
        <v>9</v>
      </c>
      <c r="N1316" s="31"/>
      <c r="O1316" s="31"/>
      <c r="P1316" s="32">
        <f ca="1">SUM(INDIRECT(GLOBAL_VAR[TABLENAME]&amp;"[@a"&amp;$1:$1-1&amp;"]"),INDIRECT(GLOBAL_VAR[TABLENAME]&amp;"[@c"&amp;$1:$1-1&amp;"]"))</f>
        <v>9</v>
      </c>
      <c r="Q1316" s="33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9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9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9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29">
      <c r="A1317" s="31">
        <f ca="1">IF(GLOBAL[[#This Row],[TT]]&lt;1,"",ROW()-2)</f>
        <v>1315</v>
      </c>
      <c r="B1317" s="33" t="s">
        <v>918</v>
      </c>
      <c r="C1317" s="31">
        <v>1</v>
      </c>
      <c r="D1317" s="31" t="s">
        <v>121</v>
      </c>
      <c r="E1317" s="31">
        <f ca="1">IF(GLOBAL[[#This Row],[b12]]="",GLOBAL[[#This Row],[a6]],GLOBAL[[#This Row],[b12]])</f>
        <v>1</v>
      </c>
      <c r="F1317" s="32">
        <f>GLOBAL[[#This Row],[AWAL]]</f>
        <v>1</v>
      </c>
      <c r="G1317" s="31"/>
      <c r="H1317" s="31"/>
      <c r="I1317" s="31" t="str">
        <f>IF(GLOBAL[[#This Row],[/MASUK]]="","",SUMIF(Table6[NB BM_C_QTY+F],GLOBAL[POINTER],Table6[C]))</f>
        <v/>
      </c>
      <c r="J1317" s="102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>SUM(F1317,L1317)</f>
        <v>1</v>
      </c>
      <c r="N1317" s="31"/>
      <c r="O1317" s="31"/>
      <c r="P1317" s="32">
        <f ca="1">SUM(INDIRECT(GLOBAL_VAR[TABLENAME]&amp;"[@a"&amp;$1:$1-1&amp;"]"),INDIRECT(GLOBAL_VAR[TABLENAME]&amp;"[@c"&amp;$1:$1-1&amp;"]"))</f>
        <v>1</v>
      </c>
      <c r="Q1317" s="33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1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1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1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29">
      <c r="A1318" s="31">
        <f ca="1">IF(GLOBAL[[#This Row],[TT]]&lt;1,"",ROW()-2)</f>
        <v>1316</v>
      </c>
      <c r="B1318" s="33" t="s">
        <v>919</v>
      </c>
      <c r="C1318" s="31">
        <v>5</v>
      </c>
      <c r="D1318" s="31" t="s">
        <v>29</v>
      </c>
      <c r="E1318" s="31">
        <f ca="1">IF(GLOBAL[[#This Row],[b12]]="",GLOBAL[[#This Row],[a6]],GLOBAL[[#This Row],[b12]])</f>
        <v>5</v>
      </c>
      <c r="F1318" s="32">
        <f>GLOBAL[[#This Row],[AWAL]]</f>
        <v>5</v>
      </c>
      <c r="G1318" s="31"/>
      <c r="H1318" s="31"/>
      <c r="I1318" s="31" t="str">
        <f>IF(GLOBAL[[#This Row],[/MASUK]]="","",SUMIF(Table6[NB BM_C_QTY+F],GLOBAL[POINTER],Table6[C]))</f>
        <v/>
      </c>
      <c r="J1318" s="102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>SUM(F1318,L1318)</f>
        <v>5</v>
      </c>
      <c r="N1318" s="31"/>
      <c r="O1318" s="31"/>
      <c r="P1318" s="32">
        <f ca="1">SUM(INDIRECT(GLOBAL_VAR[TABLENAME]&amp;"[@a"&amp;$1:$1-1&amp;"]"),INDIRECT(GLOBAL_VAR[TABLENAME]&amp;"[@c"&amp;$1:$1-1&amp;"]"))</f>
        <v>5</v>
      </c>
      <c r="Q1318" s="33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5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5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5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29">
      <c r="A1319" s="31">
        <f ca="1">IF(GLOBAL[[#This Row],[TT]]&lt;1,"",ROW()-2)</f>
        <v>1317</v>
      </c>
      <c r="B1319" s="33" t="s">
        <v>920</v>
      </c>
      <c r="C1319" s="31">
        <v>1</v>
      </c>
      <c r="D1319" s="31" t="s">
        <v>29</v>
      </c>
      <c r="E1319" s="31">
        <f ca="1">IF(GLOBAL[[#This Row],[b12]]="",GLOBAL[[#This Row],[a6]],GLOBAL[[#This Row],[b12]])</f>
        <v>1</v>
      </c>
      <c r="F1319" s="32">
        <f>GLOBAL[[#This Row],[AWAL]]</f>
        <v>1</v>
      </c>
      <c r="G1319" s="31"/>
      <c r="H1319" s="31"/>
      <c r="I1319" s="31" t="str">
        <f>IF(GLOBAL[[#This Row],[/MASUK]]="","",SUMIF(Table6[NB BM_C_QTY+F],GLOBAL[POINTER],Table6[C]))</f>
        <v/>
      </c>
      <c r="J1319" s="102">
        <f>IF(GLOBAL[[#This Row],[//KELUAR]]="",0,-1*SUMIF(Table5[CONCAT],GLOBAL[POINTER],Table5[3]))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>SUM(F1319,L1319)</f>
        <v>1</v>
      </c>
      <c r="N1319" s="31"/>
      <c r="O1319" s="31"/>
      <c r="P1319" s="32">
        <f ca="1">SUM(INDIRECT(GLOBAL_VAR[TABLENAME]&amp;"[@a"&amp;$1:$1-1&amp;"]"),INDIRECT(GLOBAL_VAR[TABLENAME]&amp;"[@c"&amp;$1:$1-1&amp;"]"))</f>
        <v>1</v>
      </c>
      <c r="Q1319" s="33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1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1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1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29">
      <c r="A1320" s="31">
        <f ca="1">IF(GLOBAL[[#This Row],[TT]]&lt;1,"",ROW()-2)</f>
        <v>1318</v>
      </c>
      <c r="B1320" s="33" t="s">
        <v>921</v>
      </c>
      <c r="C1320" s="31">
        <v>26</v>
      </c>
      <c r="D1320" s="31" t="s">
        <v>109</v>
      </c>
      <c r="E1320" s="31">
        <f ca="1">IF(GLOBAL[[#This Row],[b12]]="",GLOBAL[[#This Row],[a6]],GLOBAL[[#This Row],[b12]])</f>
        <v>26</v>
      </c>
      <c r="F1320" s="32">
        <f>GLOBAL[[#This Row],[AWAL]]</f>
        <v>26</v>
      </c>
      <c r="G1320" s="31"/>
      <c r="H1320" s="31"/>
      <c r="I1320" s="31" t="str">
        <f>IF(GLOBAL[[#This Row],[/MASUK]]="","",SUMIF(Table6[NB BM_C_QTY+F],GLOBAL[POINTER],Table6[C]))</f>
        <v/>
      </c>
      <c r="J1320" s="102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>SUM(F1320,L1320)</f>
        <v>26</v>
      </c>
      <c r="N1320" s="31"/>
      <c r="O1320" s="31"/>
      <c r="P1320" s="32">
        <f ca="1">SUM(INDIRECT(GLOBAL_VAR[TABLENAME]&amp;"[@a"&amp;$1:$1-1&amp;"]"),INDIRECT(GLOBAL_VAR[TABLENAME]&amp;"[@c"&amp;$1:$1-1&amp;"]"))</f>
        <v>26</v>
      </c>
      <c r="Q1320" s="33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26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26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26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29">
      <c r="A1321" s="31">
        <f ca="1">IF(GLOBAL[[#This Row],[TT]]&lt;1,"",ROW()-2)</f>
        <v>1319</v>
      </c>
      <c r="B1321" s="33" t="s">
        <v>922</v>
      </c>
      <c r="C1321" s="31">
        <v>4</v>
      </c>
      <c r="D1321" s="31" t="s">
        <v>109</v>
      </c>
      <c r="E1321" s="31">
        <f ca="1">IF(GLOBAL[[#This Row],[b12]]="",GLOBAL[[#This Row],[a6]],GLOBAL[[#This Row],[b12]])</f>
        <v>4</v>
      </c>
      <c r="F1321" s="32">
        <f>GLOBAL[[#This Row],[AWAL]]</f>
        <v>4</v>
      </c>
      <c r="G1321" s="31"/>
      <c r="H1321" s="31"/>
      <c r="I1321" s="31" t="str">
        <f>IF(GLOBAL[[#This Row],[/MASUK]]="","",SUMIF(Table6[NB BM_C_QTY+F],GLOBAL[POINTER],Table6[C]))</f>
        <v/>
      </c>
      <c r="J1321" s="102">
        <f>IF(GLOBAL[[#This Row],[//KELUAR]]="",0,-1*SUMIF(Table5[CONCAT],GLOBAL[POINTER],Table5[3]))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>SUM(F1321,L1321)</f>
        <v>4</v>
      </c>
      <c r="N1321" s="31"/>
      <c r="O1321" s="31"/>
      <c r="P1321" s="32">
        <f ca="1">SUM(INDIRECT(GLOBAL_VAR[TABLENAME]&amp;"[@a"&amp;$1:$1-1&amp;"]"),INDIRECT(GLOBAL_VAR[TABLENAME]&amp;"[@c"&amp;$1:$1-1&amp;"]"))</f>
        <v>4</v>
      </c>
      <c r="Q1321" s="33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4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4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4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</row>
    <row r="1322" spans="1:29">
      <c r="A1322" s="31">
        <f ca="1">IF(GLOBAL[[#This Row],[TT]]&lt;1,"",ROW()-2)</f>
        <v>1320</v>
      </c>
      <c r="B1322" s="33" t="s">
        <v>923</v>
      </c>
      <c r="C1322" s="31">
        <v>5</v>
      </c>
      <c r="D1322" s="31" t="s">
        <v>355</v>
      </c>
      <c r="E1322" s="31">
        <f ca="1">IF(GLOBAL[[#This Row],[b12]]="",GLOBAL[[#This Row],[a6]],GLOBAL[[#This Row],[b12]])</f>
        <v>5</v>
      </c>
      <c r="F1322" s="32">
        <f>GLOBAL[[#This Row],[AWAL]]</f>
        <v>5</v>
      </c>
      <c r="G1322" s="31"/>
      <c r="H1322" s="31"/>
      <c r="I1322" s="31" t="str">
        <f>IF(GLOBAL[[#This Row],[/MASUK]]="","",SUMIF(Table6[NB BM_C_QTY+F],GLOBAL[POINTER],Table6[C]))</f>
        <v/>
      </c>
      <c r="J1322" s="102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>SUM(F1322,L1322)</f>
        <v>5</v>
      </c>
      <c r="N1322" s="31"/>
      <c r="O1322" s="31"/>
      <c r="P1322" s="32">
        <f ca="1">SUM(INDIRECT(GLOBAL_VAR[TABLENAME]&amp;"[@a"&amp;$1:$1-1&amp;"]"),INDIRECT(GLOBAL_VAR[TABLENAME]&amp;"[@c"&amp;$1:$1-1&amp;"]"))</f>
        <v>5</v>
      </c>
      <c r="Q1322" s="33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5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5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5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29">
      <c r="A1323" s="31">
        <f ca="1">IF(GLOBAL[[#This Row],[TT]]&lt;1,"",ROW()-2)</f>
        <v>1321</v>
      </c>
      <c r="B1323" s="33" t="s">
        <v>924</v>
      </c>
      <c r="C1323" s="31">
        <v>1</v>
      </c>
      <c r="D1323" s="31" t="s">
        <v>149</v>
      </c>
      <c r="E1323" s="31">
        <f ca="1">IF(GLOBAL[[#This Row],[b12]]="",GLOBAL[[#This Row],[a6]],GLOBAL[[#This Row],[b12]])</f>
        <v>1</v>
      </c>
      <c r="F1323" s="32">
        <f>GLOBAL[[#This Row],[AWAL]]</f>
        <v>1</v>
      </c>
      <c r="G1323" s="31"/>
      <c r="H1323" s="31"/>
      <c r="I1323" s="31" t="str">
        <f>IF(GLOBAL[[#This Row],[/MASUK]]="","",SUMIF(Table6[NB BM_C_QTY+F],GLOBAL[POINTER],Table6[C]))</f>
        <v/>
      </c>
      <c r="J1323" s="102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>SUM(F1323,L1323)</f>
        <v>1</v>
      </c>
      <c r="N1323" s="31"/>
      <c r="O1323" s="31"/>
      <c r="P1323" s="32">
        <f ca="1">SUM(INDIRECT(GLOBAL_VAR[TABLENAME]&amp;"[@a"&amp;$1:$1-1&amp;"]"),INDIRECT(GLOBAL_VAR[TABLENAME]&amp;"[@c"&amp;$1:$1-1&amp;"]"))</f>
        <v>1</v>
      </c>
      <c r="Q1323" s="33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1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1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1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29">
      <c r="A1324" s="31" t="str">
        <f ca="1">IF(GLOBAL[[#This Row],[TT]]&lt;1,"",ROW()-2)</f>
        <v/>
      </c>
      <c r="B1324" s="33" t="s">
        <v>925</v>
      </c>
      <c r="C1324" s="31">
        <v>0</v>
      </c>
      <c r="D1324" s="31" t="s">
        <v>926</v>
      </c>
      <c r="E1324" s="31">
        <f ca="1">IF(GLOBAL[[#This Row],[b12]]="",GLOBAL[[#This Row],[a6]],GLOBAL[[#This Row],[b12]])</f>
        <v>0</v>
      </c>
      <c r="F1324" s="32">
        <f>GLOBAL[[#This Row],[AWAL]]</f>
        <v>0</v>
      </c>
      <c r="G1324" s="31"/>
      <c r="H1324" s="31"/>
      <c r="I1324" s="31" t="str">
        <f>IF(GLOBAL[[#This Row],[/MASUK]]="","",SUMIF(Table6[NB BM_C_QTY+F],GLOBAL[POINTER],Table6[C]))</f>
        <v/>
      </c>
      <c r="J1324" s="102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>SUM(F1324,L1324)</f>
        <v>0</v>
      </c>
      <c r="N1324" s="31"/>
      <c r="O1324" s="31"/>
      <c r="P1324" s="32">
        <f ca="1">SUM(INDIRECT(GLOBAL_VAR[TABLENAME]&amp;"[@a"&amp;$1:$1-1&amp;"]"),INDIRECT(GLOBAL_VAR[TABLENAME]&amp;"[@c"&amp;$1:$1-1&amp;"]"))</f>
        <v>0</v>
      </c>
      <c r="Q1324" s="33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0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0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0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29">
      <c r="A1325" s="31">
        <f ca="1">IF(GLOBAL[[#This Row],[TT]]&lt;1,"",ROW()-2)</f>
        <v>1323</v>
      </c>
      <c r="B1325" s="33" t="s">
        <v>927</v>
      </c>
      <c r="C1325" s="31">
        <v>2</v>
      </c>
      <c r="D1325" s="31" t="s">
        <v>88</v>
      </c>
      <c r="E1325" s="31">
        <f ca="1">IF(GLOBAL[[#This Row],[b12]]="",GLOBAL[[#This Row],[a6]],GLOBAL[[#This Row],[b12]])</f>
        <v>2</v>
      </c>
      <c r="F1325" s="32">
        <f>GLOBAL[[#This Row],[AWAL]]</f>
        <v>2</v>
      </c>
      <c r="G1325" s="31"/>
      <c r="H1325" s="31"/>
      <c r="I1325" s="31" t="str">
        <f>IF(GLOBAL[[#This Row],[/MASUK]]="","",SUMIF(Table6[NB BM_C_QTY+F],GLOBAL[POINTER],Table6[C]))</f>
        <v/>
      </c>
      <c r="J1325" s="102">
        <f>IF(GLOBAL[[#This Row],[//KELUAR]]="",0,-1*SUMIF(Table5[CONCAT],GLOBAL[POINTER],Table5[3]))</f>
        <v>0</v>
      </c>
      <c r="K1325" s="31" t="str">
        <f>IF(GLOBAL[[#This Row],[b1]]="","",GLOBAL[[#This Row],[b1]]-GLOBAL[[#This Row],[a1]]-GLOBAL[[#This Row],[bkeluar1]])</f>
        <v/>
      </c>
      <c r="L1325" s="31">
        <f>SUM(GLOBAL[[#This Row],[bmasuk1]:[c1]])</f>
        <v>0</v>
      </c>
      <c r="M1325" s="32">
        <f>SUM(F1325,L1325)</f>
        <v>2</v>
      </c>
      <c r="N1325" s="31"/>
      <c r="O1325" s="31"/>
      <c r="P1325" s="32">
        <f ca="1">SUM(INDIRECT(GLOBAL_VAR[TABLENAME]&amp;"[@a"&amp;$1:$1-1&amp;"]"),INDIRECT(GLOBAL_VAR[TABLENAME]&amp;"[@c"&amp;$1:$1-1&amp;"]"))</f>
        <v>2</v>
      </c>
      <c r="Q1325" s="33"/>
      <c r="R1325" s="33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2</v>
      </c>
      <c r="T1325" s="33"/>
      <c r="U1325" s="33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2</v>
      </c>
      <c r="W1325" s="31"/>
      <c r="X1325" s="31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2</v>
      </c>
      <c r="AA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1325" s="31" t="str">
        <f>_xlfn.IFNA(MATCH(GLOBAL[[#This Row],[POINTER]],Table6[NB BM_C_QTY+F],0),"")</f>
        <v/>
      </c>
      <c r="AC1325" t="str">
        <f>_xlfn.IFNA(MATCH(GLOBAL[[#This Row],[POINTER]],Table5[CONCAT],0),"")</f>
        <v/>
      </c>
    </row>
    <row r="1326" spans="1:29">
      <c r="A1326" s="31">
        <f ca="1">IF(GLOBAL[[#This Row],[TT]]&lt;1,"",ROW()-2)</f>
        <v>1324</v>
      </c>
      <c r="B1326" s="33" t="s">
        <v>928</v>
      </c>
      <c r="C1326" s="31">
        <v>1</v>
      </c>
      <c r="D1326" s="31" t="s">
        <v>101</v>
      </c>
      <c r="E1326" s="31">
        <f ca="1">IF(GLOBAL[[#This Row],[b12]]="",GLOBAL[[#This Row],[a6]],GLOBAL[[#This Row],[b12]])</f>
        <v>1</v>
      </c>
      <c r="F1326" s="32">
        <f>GLOBAL[[#This Row],[AWAL]]</f>
        <v>1</v>
      </c>
      <c r="G1326" s="31"/>
      <c r="H1326" s="31"/>
      <c r="I1326" s="31" t="str">
        <f>IF(GLOBAL[[#This Row],[/MASUK]]="","",SUMIF(Table6[NB BM_C_QTY+F],GLOBAL[POINTER],Table6[C]))</f>
        <v/>
      </c>
      <c r="J1326" s="102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>SUM(F1326,L1326)</f>
        <v>1</v>
      </c>
      <c r="N1326" s="31"/>
      <c r="O1326" s="31"/>
      <c r="P1326" s="32">
        <f ca="1">SUM(INDIRECT(GLOBAL_VAR[TABLENAME]&amp;"[@a"&amp;$1:$1-1&amp;"]"),INDIRECT(GLOBAL_VAR[TABLENAME]&amp;"[@c"&amp;$1:$1-1&amp;"]"))</f>
        <v>1</v>
      </c>
      <c r="Q1326" s="33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1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1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1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29">
      <c r="A1327" s="31" t="str">
        <f ca="1">IF(GLOBAL[[#This Row],[TT]]&lt;1,"",ROW()-2)</f>
        <v/>
      </c>
      <c r="B1327" s="33" t="s">
        <v>929</v>
      </c>
      <c r="C1327" s="31">
        <v>0</v>
      </c>
      <c r="D1327" s="31" t="s">
        <v>240</v>
      </c>
      <c r="E1327" s="31">
        <f ca="1">IF(GLOBAL[[#This Row],[b12]]="",GLOBAL[[#This Row],[a6]],GLOBAL[[#This Row],[b12]])</f>
        <v>0</v>
      </c>
      <c r="F1327" s="32">
        <f>GLOBAL[[#This Row],[AWAL]]</f>
        <v>0</v>
      </c>
      <c r="G1327" s="31"/>
      <c r="H1327" s="31"/>
      <c r="I1327" s="31" t="str">
        <f>IF(GLOBAL[[#This Row],[/MASUK]]="","",SUMIF(Table6[NB BM_C_QTY+F],GLOBAL[POINTER],Table6[C]))</f>
        <v/>
      </c>
      <c r="J1327" s="102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>SUM(F1327,L1327)</f>
        <v>0</v>
      </c>
      <c r="N1327" s="31"/>
      <c r="O1327" s="31"/>
      <c r="P1327" s="32">
        <f ca="1">SUM(INDIRECT(GLOBAL_VAR[TABLENAME]&amp;"[@a"&amp;$1:$1-1&amp;"]"),INDIRECT(GLOBAL_VAR[TABLENAME]&amp;"[@c"&amp;$1:$1-1&amp;"]"))</f>
        <v>0</v>
      </c>
      <c r="Q1327" s="33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0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0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0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29">
      <c r="A1328" s="31">
        <f ca="1">IF(GLOBAL[[#This Row],[TT]]&lt;1,"",ROW()-2)</f>
        <v>1326</v>
      </c>
      <c r="B1328" s="33" t="s">
        <v>930</v>
      </c>
      <c r="C1328" s="31">
        <v>1</v>
      </c>
      <c r="D1328" s="31">
        <v>800</v>
      </c>
      <c r="E1328" s="31">
        <f ca="1">IF(GLOBAL[[#This Row],[b12]]="",GLOBAL[[#This Row],[a6]],GLOBAL[[#This Row],[b12]])</f>
        <v>1</v>
      </c>
      <c r="F1328" s="32">
        <f>GLOBAL[[#This Row],[AWAL]]</f>
        <v>1</v>
      </c>
      <c r="G1328" s="31"/>
      <c r="H1328" s="31"/>
      <c r="I1328" s="31" t="str">
        <f>IF(GLOBAL[[#This Row],[/MASUK]]="","",SUMIF(Table6[NB BM_C_QTY+F],GLOBAL[POINTER],Table6[C]))</f>
        <v/>
      </c>
      <c r="J1328" s="102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>SUM(F1328,L1328)</f>
        <v>1</v>
      </c>
      <c r="N1328" s="31"/>
      <c r="O1328" s="31"/>
      <c r="P1328" s="32">
        <f ca="1">SUM(INDIRECT(GLOBAL_VAR[TABLENAME]&amp;"[@a"&amp;$1:$1-1&amp;"]"),INDIRECT(GLOBAL_VAR[TABLENAME]&amp;"[@c"&amp;$1:$1-1&amp;"]"))</f>
        <v>1</v>
      </c>
      <c r="Q1328" s="33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1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1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1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31">
      <c r="A1329" s="31">
        <f ca="1">IF(GLOBAL[[#This Row],[TT]]&lt;1,"",ROW()-2)</f>
        <v>1327</v>
      </c>
      <c r="B1329" s="33" t="s">
        <v>931</v>
      </c>
      <c r="C1329" s="31">
        <v>4</v>
      </c>
      <c r="D1329" s="31" t="s">
        <v>932</v>
      </c>
      <c r="E1329" s="31">
        <f ca="1">IF(GLOBAL[[#This Row],[b12]]="",GLOBAL[[#This Row],[a6]],GLOBAL[[#This Row],[b12]])</f>
        <v>4</v>
      </c>
      <c r="F1329" s="32">
        <f>GLOBAL[[#This Row],[AWAL]]</f>
        <v>4</v>
      </c>
      <c r="G1329" s="31"/>
      <c r="H1329" s="31"/>
      <c r="I1329" s="31" t="str">
        <f>IF(GLOBAL[[#This Row],[/MASUK]]="","",SUMIF(Table6[NB BM_C_QTY+F],GLOBAL[POINTER],Table6[C]))</f>
        <v/>
      </c>
      <c r="J1329" s="102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>SUM(F1329,L1329)</f>
        <v>4</v>
      </c>
      <c r="N1329" s="31"/>
      <c r="O1329" s="31"/>
      <c r="P1329" s="32">
        <f ca="1">SUM(INDIRECT(GLOBAL_VAR[TABLENAME]&amp;"[@a"&amp;$1:$1-1&amp;"]"),INDIRECT(GLOBAL_VAR[TABLENAME]&amp;"[@c"&amp;$1:$1-1&amp;"]"))</f>
        <v>4</v>
      </c>
      <c r="Q1329" s="33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4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4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4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31">
      <c r="A1330" s="31">
        <f ca="1">IF(GLOBAL[[#This Row],[TT]]&lt;1,"",ROW()-2)</f>
        <v>1328</v>
      </c>
      <c r="B1330" s="33" t="s">
        <v>5595</v>
      </c>
      <c r="C1330" s="31">
        <v>3</v>
      </c>
      <c r="D1330" s="31" t="s">
        <v>4152</v>
      </c>
      <c r="E1330" s="31">
        <f ca="1">IF(GLOBAL[[#This Row],[b12]]="",GLOBAL[[#This Row],[a6]],GLOBAL[[#This Row],[b12]])</f>
        <v>2</v>
      </c>
      <c r="F1330" s="32">
        <f>GLOBAL[[#This Row],[AWAL]]</f>
        <v>3</v>
      </c>
      <c r="G1330" s="31">
        <v>2</v>
      </c>
      <c r="H1330" s="31"/>
      <c r="I1330" s="31" t="str">
        <f>IF(GLOBAL[[#This Row],[/MASUK]]="","",SUMIF(Table6[NB BM_C_QTY+F],GLOBAL[POINTER],Table6[C]))</f>
        <v/>
      </c>
      <c r="J1330" s="102">
        <f>IF(GLOBAL[[#This Row],[//KELUAR]]="",0,-1*SUMIF(Table5[CONCAT],GLOBAL[POINTER],Table5[3]))</f>
        <v>0</v>
      </c>
      <c r="K1330" s="31">
        <f>IF(GLOBAL[[#This Row],[b1]]="","",GLOBAL[[#This Row],[b1]]-GLOBAL[[#This Row],[a1]]-GLOBAL[[#This Row],[bkeluar1]])</f>
        <v>-1</v>
      </c>
      <c r="L1330" s="31">
        <f>SUM(GLOBAL[[#This Row],[bmasuk1]:[c1]])</f>
        <v>-1</v>
      </c>
      <c r="M1330" s="32">
        <f>SUM(F1330,L1330)</f>
        <v>2</v>
      </c>
      <c r="N1330" s="31"/>
      <c r="O1330" s="31"/>
      <c r="P1330" s="32">
        <f ca="1">SUM(INDIRECT(GLOBAL_VAR[TABLENAME]&amp;"[@a"&amp;$1:$1-1&amp;"]"),INDIRECT(GLOBAL_VAR[TABLENAME]&amp;"[@c"&amp;$1:$1-1&amp;"]"))</f>
        <v>2</v>
      </c>
      <c r="Q1330" s="33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2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2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2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31">
      <c r="A1331" s="31" t="str">
        <f ca="1">IF(GLOBAL[[#This Row],[TT]]&lt;1,"",ROW()-2)</f>
        <v/>
      </c>
      <c r="B1331" s="33" t="s">
        <v>4153</v>
      </c>
      <c r="C1331" s="31">
        <v>0</v>
      </c>
      <c r="D1331" s="31" t="s">
        <v>4152</v>
      </c>
      <c r="E1331" s="31">
        <f ca="1">IF(GLOBAL[[#This Row],[b12]]="",GLOBAL[[#This Row],[a6]],GLOBAL[[#This Row],[b12]])</f>
        <v>0</v>
      </c>
      <c r="F1331" s="32">
        <f>GLOBAL[[#This Row],[AWAL]]</f>
        <v>0</v>
      </c>
      <c r="G1331" s="31"/>
      <c r="H1331" s="31"/>
      <c r="I1331" s="31" t="str">
        <f>IF(GLOBAL[[#This Row],[/MASUK]]="","",SUMIF(Table6[NB BM_C_QTY+F],GLOBAL[POINTER],Table6[C]))</f>
        <v/>
      </c>
      <c r="J1331" s="102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>SUM(F1331,L1331)</f>
        <v>0</v>
      </c>
      <c r="N1331" s="31"/>
      <c r="O1331" s="31"/>
      <c r="P1331" s="32">
        <f ca="1">SUM(INDIRECT(GLOBAL_VAR[TABLENAME]&amp;"[@a"&amp;$1:$1-1&amp;"]"),INDIRECT(GLOBAL_VAR[TABLENAME]&amp;"[@c"&amp;$1:$1-1&amp;"]"))</f>
        <v>0</v>
      </c>
      <c r="Q1331" s="33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0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0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0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31">
      <c r="A1332" s="31" t="str">
        <f ca="1">IF(GLOBAL[[#This Row],[TT]]&lt;1,"",ROW()-2)</f>
        <v/>
      </c>
      <c r="B1332" s="33" t="s">
        <v>4151</v>
      </c>
      <c r="C1332" s="31">
        <v>0</v>
      </c>
      <c r="D1332" s="31" t="s">
        <v>4152</v>
      </c>
      <c r="E1332" s="31">
        <f ca="1">IF(GLOBAL[[#This Row],[b12]]="",GLOBAL[[#This Row],[a6]],GLOBAL[[#This Row],[b12]])</f>
        <v>0</v>
      </c>
      <c r="F1332" s="32">
        <f>GLOBAL[[#This Row],[AWAL]]</f>
        <v>0</v>
      </c>
      <c r="G1332" s="31"/>
      <c r="H1332" s="31"/>
      <c r="I1332" s="31" t="str">
        <f>IF(GLOBAL[[#This Row],[/MASUK]]="","",SUMIF(Table6[NB BM_C_QTY+F],GLOBAL[POINTER],Table6[C]))</f>
        <v/>
      </c>
      <c r="J1332" s="102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>SUM(F1332,L1332)</f>
        <v>0</v>
      </c>
      <c r="N1332" s="31"/>
      <c r="O1332" s="31"/>
      <c r="P1332" s="32">
        <f ca="1">SUM(INDIRECT(GLOBAL_VAR[TABLENAME]&amp;"[@a"&amp;$1:$1-1&amp;"]"),INDIRECT(GLOBAL_VAR[TABLENAME]&amp;"[@c"&amp;$1:$1-1&amp;"]"))</f>
        <v>0</v>
      </c>
      <c r="Q1332" s="33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0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0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0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31">
      <c r="A1333" s="31" t="str">
        <f ca="1">IF(GLOBAL[[#This Row],[TT]]&lt;1,"",ROW()-2)</f>
        <v/>
      </c>
      <c r="B1333" s="33" t="s">
        <v>4154</v>
      </c>
      <c r="C1333" s="31">
        <v>0</v>
      </c>
      <c r="D1333" s="31" t="s">
        <v>4152</v>
      </c>
      <c r="E1333" s="31">
        <f ca="1">IF(GLOBAL[[#This Row],[b12]]="",GLOBAL[[#This Row],[a6]],GLOBAL[[#This Row],[b12]])</f>
        <v>0</v>
      </c>
      <c r="F1333" s="32">
        <f>GLOBAL[[#This Row],[AWAL]]</f>
        <v>0</v>
      </c>
      <c r="G1333" s="31"/>
      <c r="H1333" s="31"/>
      <c r="I1333" s="31" t="str">
        <f>IF(GLOBAL[[#This Row],[/MASUK]]="","",SUMIF(Table6[NB BM_C_QTY+F],GLOBAL[POINTER],Table6[C]))</f>
        <v/>
      </c>
      <c r="J1333" s="102">
        <f>IF(GLOBAL[[#This Row],[//KELUAR]]="",0,-1*SUMIF(Table5[CONCAT],GLOBAL[POINTER],Table5[3]))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>SUM(F1333,L1333)</f>
        <v>0</v>
      </c>
      <c r="N1333" s="31"/>
      <c r="O1333" s="31"/>
      <c r="P1333" s="32">
        <f ca="1">SUM(INDIRECT(GLOBAL_VAR[TABLENAME]&amp;"[@a"&amp;$1:$1-1&amp;"]"),INDIRECT(GLOBAL_VAR[TABLENAME]&amp;"[@c"&amp;$1:$1-1&amp;"]"))</f>
        <v>0</v>
      </c>
      <c r="Q1333" s="33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0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0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0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31">
      <c r="A1334" s="31">
        <f ca="1">IF(GLOBAL[[#This Row],[TT]]&lt;1,"",ROW()-2)</f>
        <v>1332</v>
      </c>
      <c r="B1334" s="33" t="s">
        <v>933</v>
      </c>
      <c r="C1334" s="31">
        <v>2</v>
      </c>
      <c r="D1334" s="31" t="s">
        <v>32</v>
      </c>
      <c r="E1334" s="31">
        <f ca="1">IF(GLOBAL[[#This Row],[b12]]="",GLOBAL[[#This Row],[a6]],GLOBAL[[#This Row],[b12]])</f>
        <v>2</v>
      </c>
      <c r="F1334" s="32">
        <f>GLOBAL[[#This Row],[AWAL]]</f>
        <v>2</v>
      </c>
      <c r="G1334" s="31"/>
      <c r="H1334" s="31"/>
      <c r="I1334" s="31" t="str">
        <f>IF(GLOBAL[[#This Row],[/MASUK]]="","",SUMIF(Table6[NB BM_C_QTY+F],GLOBAL[POINTER],Table6[C]))</f>
        <v/>
      </c>
      <c r="J1334" s="102">
        <f>IF(GLOBAL[[#This Row],[//KELUAR]]="",0,-1*SUMIF(Table5[CONCAT],GLOBAL[POINTER],Table5[3]))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>SUM(F1334,L1334)</f>
        <v>2</v>
      </c>
      <c r="N1334" s="31"/>
      <c r="O1334" s="31"/>
      <c r="P1334" s="32">
        <f ca="1">SUM(INDIRECT(GLOBAL_VAR[TABLENAME]&amp;"[@a"&amp;$1:$1-1&amp;"]"),INDIRECT(GLOBAL_VAR[TABLENAME]&amp;"[@c"&amp;$1:$1-1&amp;"]"))</f>
        <v>2</v>
      </c>
      <c r="Q1334" s="33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2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2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2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31">
      <c r="A1335" s="31">
        <f ca="1">IF(GLOBAL[[#This Row],[TT]]&lt;1,"",ROW()-2)</f>
        <v>1333</v>
      </c>
      <c r="B1335" s="33" t="s">
        <v>3445</v>
      </c>
      <c r="C1335" s="31">
        <v>1</v>
      </c>
      <c r="D1335" s="31" t="s">
        <v>39</v>
      </c>
      <c r="E1335" s="31">
        <f ca="1">IF(GLOBAL[[#This Row],[b12]]="",GLOBAL[[#This Row],[a6]],GLOBAL[[#This Row],[b12]])</f>
        <v>1</v>
      </c>
      <c r="F1335" s="32">
        <f>GLOBAL[[#This Row],[AWAL]]</f>
        <v>1</v>
      </c>
      <c r="G1335" s="31"/>
      <c r="H1335" s="31"/>
      <c r="I1335" s="31" t="str">
        <f>IF(GLOBAL[[#This Row],[/MASUK]]="","",SUMIF(Table6[NB BM_C_QTY+F],GLOBAL[POINTER],Table6[C]))</f>
        <v/>
      </c>
      <c r="J1335" s="102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>SUM(F1335,L1335)</f>
        <v>1</v>
      </c>
      <c r="N1335" s="31"/>
      <c r="O1335" s="31"/>
      <c r="P1335" s="32">
        <f ca="1">SUM(INDIRECT(GLOBAL_VAR[TABLENAME]&amp;"[@a"&amp;$1:$1-1&amp;"]"),INDIRECT(GLOBAL_VAR[TABLENAME]&amp;"[@c"&amp;$1:$1-1&amp;"]"))</f>
        <v>1</v>
      </c>
      <c r="Q1335" s="33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1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1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1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31">
      <c r="A1336" s="31">
        <f ca="1">IF(GLOBAL[[#This Row],[TT]]&lt;1,"",ROW()-2)</f>
        <v>1334</v>
      </c>
      <c r="B1336" s="33" t="s">
        <v>3446</v>
      </c>
      <c r="C1336" s="31">
        <v>7</v>
      </c>
      <c r="D1336" s="31" t="s">
        <v>103</v>
      </c>
      <c r="E1336" s="31">
        <f ca="1">IF(GLOBAL[[#This Row],[b12]]="",GLOBAL[[#This Row],[a6]],GLOBAL[[#This Row],[b12]])</f>
        <v>7</v>
      </c>
      <c r="F1336" s="32">
        <f>GLOBAL[[#This Row],[AWAL]]</f>
        <v>7</v>
      </c>
      <c r="G1336" s="31"/>
      <c r="H1336" s="31"/>
      <c r="I1336" s="31" t="str">
        <f>IF(GLOBAL[[#This Row],[/MASUK]]="","",SUMIF(Table6[NB BM_C_QTY+F],GLOBAL[POINTER],Table6[C]))</f>
        <v/>
      </c>
      <c r="J1336" s="102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>SUM(F1336,L1336)</f>
        <v>7</v>
      </c>
      <c r="N1336" s="31"/>
      <c r="O1336" s="31"/>
      <c r="P1336" s="32">
        <f ca="1">SUM(INDIRECT(GLOBAL_VAR[TABLENAME]&amp;"[@a"&amp;$1:$1-1&amp;"]"),INDIRECT(GLOBAL_VAR[TABLENAME]&amp;"[@c"&amp;$1:$1-1&amp;"]"))</f>
        <v>7</v>
      </c>
      <c r="Q1336" s="33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7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7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7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31">
      <c r="A1337" s="31">
        <f ca="1">IF(GLOBAL[[#This Row],[TT]]&lt;1,"",ROW()-2)</f>
        <v>1335</v>
      </c>
      <c r="B1337" s="33" t="s">
        <v>934</v>
      </c>
      <c r="C1337" s="31">
        <v>7</v>
      </c>
      <c r="D1337" s="31" t="s">
        <v>47</v>
      </c>
      <c r="E1337" s="31">
        <f ca="1">IF(GLOBAL[[#This Row],[b12]]="",GLOBAL[[#This Row],[a6]],GLOBAL[[#This Row],[b12]])</f>
        <v>7</v>
      </c>
      <c r="F1337" s="32">
        <f>GLOBAL[[#This Row],[AWAL]]</f>
        <v>7</v>
      </c>
      <c r="G1337" s="31"/>
      <c r="H1337" s="31"/>
      <c r="I1337" s="31" t="str">
        <f>IF(GLOBAL[[#This Row],[/MASUK]]="","",SUMIF(Table6[NB BM_C_QTY+F],GLOBAL[POINTER],Table6[C]))</f>
        <v/>
      </c>
      <c r="J1337" s="102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>SUM(F1337,L1337)</f>
        <v>7</v>
      </c>
      <c r="N1337" s="31"/>
      <c r="O1337" s="31"/>
      <c r="P1337" s="32">
        <f ca="1">SUM(INDIRECT(GLOBAL_VAR[TABLENAME]&amp;"[@a"&amp;$1:$1-1&amp;"]"),INDIRECT(GLOBAL_VAR[TABLENAME]&amp;"[@c"&amp;$1:$1-1&amp;"]"))</f>
        <v>7</v>
      </c>
      <c r="Q1337" s="33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7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7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7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</row>
    <row r="1338" spans="1:31">
      <c r="A1338" s="31">
        <f ca="1">IF(GLOBAL[[#This Row],[TT]]&lt;1,"",ROW()-2)</f>
        <v>1336</v>
      </c>
      <c r="B1338" s="33" t="s">
        <v>3447</v>
      </c>
      <c r="C1338" s="31">
        <v>1</v>
      </c>
      <c r="D1338" s="31" t="s">
        <v>463</v>
      </c>
      <c r="E1338" s="31">
        <f ca="1">IF(GLOBAL[[#This Row],[b12]]="",GLOBAL[[#This Row],[a6]],GLOBAL[[#This Row],[b12]])</f>
        <v>1</v>
      </c>
      <c r="F1338" s="32">
        <f>GLOBAL[[#This Row],[AWAL]]</f>
        <v>1</v>
      </c>
      <c r="G1338" s="31"/>
      <c r="H1338" s="31"/>
      <c r="I1338" s="31" t="str">
        <f>IF(GLOBAL[[#This Row],[/MASUK]]="","",SUMIF(Table6[NB BM_C_QTY+F],GLOBAL[POINTER],Table6[C]))</f>
        <v/>
      </c>
      <c r="J1338" s="102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>SUM(F1338,L1338)</f>
        <v>1</v>
      </c>
      <c r="N1338" s="31"/>
      <c r="O1338" s="31"/>
      <c r="P1338" s="32">
        <f ca="1">SUM(INDIRECT(GLOBAL_VAR[TABLENAME]&amp;"[@a"&amp;$1:$1-1&amp;"]"),INDIRECT(GLOBAL_VAR[TABLENAME]&amp;"[@c"&amp;$1:$1-1&amp;"]"))</f>
        <v>1</v>
      </c>
      <c r="Q1338" s="33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1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1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1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  <c r="AE1338" s="72"/>
    </row>
    <row r="1339" spans="1:31">
      <c r="A1339" s="31">
        <f ca="1">IF(GLOBAL[[#This Row],[TT]]&lt;1,"",ROW()-2)</f>
        <v>1337</v>
      </c>
      <c r="B1339" s="33" t="s">
        <v>935</v>
      </c>
      <c r="C1339" s="31">
        <v>51</v>
      </c>
      <c r="D1339" s="31" t="s">
        <v>932</v>
      </c>
      <c r="E1339" s="31">
        <f ca="1">IF(GLOBAL[[#This Row],[b12]]="",GLOBAL[[#This Row],[a6]],GLOBAL[[#This Row],[b12]])</f>
        <v>51</v>
      </c>
      <c r="F1339" s="32">
        <f>GLOBAL[[#This Row],[AWAL]]</f>
        <v>51</v>
      </c>
      <c r="G1339" s="31"/>
      <c r="H1339" s="31"/>
      <c r="I1339" s="31" t="str">
        <f>IF(GLOBAL[[#This Row],[/MASUK]]="","",SUMIF(Table6[NB BM_C_QTY+F],GLOBAL[POINTER],Table6[C]))</f>
        <v/>
      </c>
      <c r="J1339" s="102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>SUM(F1339,L1339)</f>
        <v>51</v>
      </c>
      <c r="N1339" s="31"/>
      <c r="O1339" s="31"/>
      <c r="P1339" s="32">
        <f ca="1">SUM(INDIRECT(GLOBAL_VAR[TABLENAME]&amp;"[@a"&amp;$1:$1-1&amp;"]"),INDIRECT(GLOBAL_VAR[TABLENAME]&amp;"[@c"&amp;$1:$1-1&amp;"]"))</f>
        <v>51</v>
      </c>
      <c r="Q1339" s="33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51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51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51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31">
      <c r="A1340" s="31">
        <f ca="1">IF(GLOBAL[[#This Row],[TT]]&lt;1,"",ROW()-2)</f>
        <v>1338</v>
      </c>
      <c r="B1340" s="33" t="s">
        <v>936</v>
      </c>
      <c r="C1340" s="31">
        <v>2</v>
      </c>
      <c r="D1340" s="31" t="s">
        <v>156</v>
      </c>
      <c r="E1340" s="31">
        <f ca="1">IF(GLOBAL[[#This Row],[b12]]="",GLOBAL[[#This Row],[a6]],GLOBAL[[#This Row],[b12]])</f>
        <v>2</v>
      </c>
      <c r="F1340" s="32">
        <f>GLOBAL[[#This Row],[AWAL]]</f>
        <v>2</v>
      </c>
      <c r="G1340" s="31"/>
      <c r="H1340" s="31"/>
      <c r="I1340" s="31" t="str">
        <f>IF(GLOBAL[[#This Row],[/MASUK]]="","",SUMIF(Table6[NB BM_C_QTY+F],GLOBAL[POINTER],Table6[C]))</f>
        <v/>
      </c>
      <c r="J1340" s="102">
        <f>IF(GLOBAL[[#This Row],[//KELUAR]]="",0,-1*SUMIF(Table5[CONCAT],GLOBAL[POINTER],Table5[3]))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>SUM(F1340,L1340)</f>
        <v>2</v>
      </c>
      <c r="N1340" s="31"/>
      <c r="O1340" s="31"/>
      <c r="P1340" s="32">
        <f ca="1">SUM(INDIRECT(GLOBAL_VAR[TABLENAME]&amp;"[@a"&amp;$1:$1-1&amp;"]"),INDIRECT(GLOBAL_VAR[TABLENAME]&amp;"[@c"&amp;$1:$1-1&amp;"]"))</f>
        <v>2</v>
      </c>
      <c r="Q1340" s="33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2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2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2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</row>
    <row r="1341" spans="1:31">
      <c r="A1341" s="31">
        <f ca="1">IF(GLOBAL[[#This Row],[TT]]&lt;1,"",ROW()-2)</f>
        <v>1339</v>
      </c>
      <c r="B1341" s="33" t="s">
        <v>937</v>
      </c>
      <c r="C1341" s="31">
        <v>4</v>
      </c>
      <c r="D1341" s="31" t="s">
        <v>32</v>
      </c>
      <c r="E1341" s="31">
        <f ca="1">IF(GLOBAL[[#This Row],[b12]]="",GLOBAL[[#This Row],[a6]],GLOBAL[[#This Row],[b12]])</f>
        <v>4</v>
      </c>
      <c r="F1341" s="32">
        <f>GLOBAL[[#This Row],[AWAL]]</f>
        <v>4</v>
      </c>
      <c r="G1341" s="31"/>
      <c r="H1341" s="31"/>
      <c r="I1341" s="31" t="str">
        <f>IF(GLOBAL[[#This Row],[/MASUK]]="","",SUMIF(Table6[NB BM_C_QTY+F],GLOBAL[POINTER],Table6[C]))</f>
        <v/>
      </c>
      <c r="J1341" s="102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>SUM(F1341,L1341)</f>
        <v>4</v>
      </c>
      <c r="N1341" s="31"/>
      <c r="O1341" s="31"/>
      <c r="P1341" s="32">
        <f ca="1">SUM(INDIRECT(GLOBAL_VAR[TABLENAME]&amp;"[@a"&amp;$1:$1-1&amp;"]"),INDIRECT(GLOBAL_VAR[TABLENAME]&amp;"[@c"&amp;$1:$1-1&amp;"]"))</f>
        <v>4</v>
      </c>
      <c r="Q1341" s="33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4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4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4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31">
      <c r="A1342" s="31">
        <f ca="1">IF(GLOBAL[[#This Row],[TT]]&lt;1,"",ROW()-2)</f>
        <v>1340</v>
      </c>
      <c r="B1342" s="33" t="s">
        <v>938</v>
      </c>
      <c r="C1342" s="31">
        <v>7</v>
      </c>
      <c r="D1342" s="31" t="s">
        <v>32</v>
      </c>
      <c r="E1342" s="31">
        <f ca="1">IF(GLOBAL[[#This Row],[b12]]="",GLOBAL[[#This Row],[a6]],GLOBAL[[#This Row],[b12]])</f>
        <v>7</v>
      </c>
      <c r="F1342" s="32">
        <f>GLOBAL[[#This Row],[AWAL]]</f>
        <v>7</v>
      </c>
      <c r="G1342" s="31"/>
      <c r="H1342" s="31"/>
      <c r="I1342" s="31" t="str">
        <f>IF(GLOBAL[[#This Row],[/MASUK]]="","",SUMIF(Table6[NB BM_C_QTY+F],GLOBAL[POINTER],Table6[C]))</f>
        <v/>
      </c>
      <c r="J1342" s="102">
        <f>IF(GLOBAL[[#This Row],[//KELUAR]]="",0,-1*SUMIF(Table5[CONCAT],GLOBAL[POINTER],Table5[3]))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>SUM(F1342,L1342)</f>
        <v>7</v>
      </c>
      <c r="N1342" s="31"/>
      <c r="O1342" s="31"/>
      <c r="P1342" s="32">
        <f ca="1">SUM(INDIRECT(GLOBAL_VAR[TABLENAME]&amp;"[@a"&amp;$1:$1-1&amp;"]"),INDIRECT(GLOBAL_VAR[TABLENAME]&amp;"[@c"&amp;$1:$1-1&amp;"]"))</f>
        <v>7</v>
      </c>
      <c r="Q1342" s="33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7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7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7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31">
      <c r="A1343" s="31" t="str">
        <f ca="1">IF(GLOBAL[[#This Row],[TT]]&lt;1,"",ROW()-2)</f>
        <v/>
      </c>
      <c r="B1343" s="33" t="s">
        <v>2458</v>
      </c>
      <c r="C1343" s="31">
        <v>0</v>
      </c>
      <c r="D1343" s="31" t="s">
        <v>2459</v>
      </c>
      <c r="E1343" s="31">
        <f ca="1">IF(GLOBAL[[#This Row],[b12]]="",GLOBAL[[#This Row],[a6]],GLOBAL[[#This Row],[b12]])</f>
        <v>0</v>
      </c>
      <c r="F1343" s="32">
        <f>GLOBAL[[#This Row],[AWAL]]</f>
        <v>0</v>
      </c>
      <c r="G1343" s="31"/>
      <c r="H1343" s="31"/>
      <c r="I1343" s="31" t="str">
        <f>IF(GLOBAL[[#This Row],[/MASUK]]="","",SUMIF(Table6[NB BM_C_QTY+F],GLOBAL[POINTER],Table6[C]))</f>
        <v/>
      </c>
      <c r="J1343" s="102">
        <f>IF(GLOBAL[[#This Row],[//KELUAR]]="",0,-1*SUMIF(Table5[CONCAT],GLOBAL[POINTER],Table5[3]))</f>
        <v>0</v>
      </c>
      <c r="K1343" s="31" t="str">
        <f>IF(GLOBAL[[#This Row],[b1]]="","",GLOBAL[[#This Row],[b1]]-GLOBAL[[#This Row],[a1]]-GLOBAL[[#This Row],[bkeluar1]])</f>
        <v/>
      </c>
      <c r="L1343" s="31">
        <f>SUM(GLOBAL[[#This Row],[bmasuk1]:[c1]])</f>
        <v>0</v>
      </c>
      <c r="M1343" s="32">
        <f>SUM(F1343,L1343)</f>
        <v>0</v>
      </c>
      <c r="N1343" s="31"/>
      <c r="O1343" s="31"/>
      <c r="P1343" s="32">
        <f ca="1">SUM(INDIRECT(GLOBAL_VAR[TABLENAME]&amp;"[@a"&amp;$1:$1-1&amp;"]"),INDIRECT(GLOBAL_VAR[TABLENAME]&amp;"[@c"&amp;$1:$1-1&amp;"]"))</f>
        <v>0</v>
      </c>
      <c r="Q1343" s="33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0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0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0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31">
      <c r="A1344" s="31">
        <f ca="1">IF(GLOBAL[[#This Row],[TT]]&lt;1,"",ROW()-2)</f>
        <v>1342</v>
      </c>
      <c r="B1344" s="33" t="s">
        <v>939</v>
      </c>
      <c r="C1344" s="31">
        <v>1</v>
      </c>
      <c r="D1344" s="31" t="s">
        <v>29</v>
      </c>
      <c r="E1344" s="31">
        <f ca="1">IF(GLOBAL[[#This Row],[b12]]="",GLOBAL[[#This Row],[a6]],GLOBAL[[#This Row],[b12]])</f>
        <v>1</v>
      </c>
      <c r="F1344" s="32">
        <f>GLOBAL[[#This Row],[AWAL]]</f>
        <v>1</v>
      </c>
      <c r="G1344" s="31"/>
      <c r="H1344" s="31"/>
      <c r="I1344" s="31" t="str">
        <f>IF(GLOBAL[[#This Row],[/MASUK]]="","",SUMIF(Table6[NB BM_C_QTY+F],GLOBAL[POINTER],Table6[C]))</f>
        <v/>
      </c>
      <c r="J1344" s="102">
        <f>IF(GLOBAL[[#This Row],[//KELUAR]]="",0,-1*SUMIF(Table5[CONCAT],GLOBAL[POINTER],Table5[3]))</f>
        <v>0</v>
      </c>
      <c r="K1344" s="31" t="str">
        <f>IF(GLOBAL[[#This Row],[b1]]="","",GLOBAL[[#This Row],[b1]]-GLOBAL[[#This Row],[a1]]-GLOBAL[[#This Row],[bkeluar1]])</f>
        <v/>
      </c>
      <c r="L1344" s="31">
        <f>SUM(GLOBAL[[#This Row],[bmasuk1]:[c1]])</f>
        <v>0</v>
      </c>
      <c r="M1344" s="32">
        <f>SUM(F1344,L1344)</f>
        <v>1</v>
      </c>
      <c r="N1344" s="31"/>
      <c r="O1344" s="31"/>
      <c r="P1344" s="32">
        <f ca="1">SUM(INDIRECT(GLOBAL_VAR[TABLENAME]&amp;"[@a"&amp;$1:$1-1&amp;"]"),INDIRECT(GLOBAL_VAR[TABLENAME]&amp;"[@c"&amp;$1:$1-1&amp;"]"))</f>
        <v>1</v>
      </c>
      <c r="Q1344" s="33"/>
      <c r="R1344" s="33" t="str">
        <f>IF(GLOBAL[[#This Row],[b3]]="","",GLOBAL[[#This Row],[b3]]-GLOBAL[[#This Row],[a3]])</f>
        <v/>
      </c>
      <c r="S1344" s="32">
        <f ca="1">SUM(INDIRECT(GLOBAL_VAR[TABLENAME]&amp;"[@a"&amp;$1:$1-1&amp;"]"),INDIRECT(GLOBAL_VAR[TABLENAME]&amp;"[@c"&amp;$1:$1-1&amp;"]"))</f>
        <v>1</v>
      </c>
      <c r="T1344" s="33"/>
      <c r="U1344" s="33" t="str">
        <f>IF(GLOBAL[[#This Row],[b4]]="","",GLOBAL[[#This Row],[b4]]-GLOBAL[[#This Row],[a4]])</f>
        <v/>
      </c>
      <c r="V1344" s="32">
        <f ca="1">SUM(INDIRECT(GLOBAL_VAR[TABLENAME]&amp;"[@a"&amp;$1:$1-1&amp;"]"),INDIRECT(GLOBAL_VAR[TABLENAME]&amp;"[@c"&amp;$1:$1-1&amp;"]"))</f>
        <v>1</v>
      </c>
      <c r="W1344" s="31"/>
      <c r="X1344" s="31" t="str">
        <f>IF(GLOBAL[[#This Row],[b5]]="","",GLOBAL[[#This Row],[b5]]-GLOBAL[[#This Row],[a5]])</f>
        <v/>
      </c>
      <c r="Y1344" s="32">
        <f ca="1">SUM(INDIRECT(GLOBAL_VAR[TABLENAME]&amp;"[@a"&amp;$1:$1-1&amp;"]"),INDIRECT(GLOBAL_VAR[TABLENAME]&amp;"[@c"&amp;$1:$1-1&amp;"]"))</f>
        <v>1</v>
      </c>
      <c r="AA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1344" s="31" t="str">
        <f>_xlfn.IFNA(MATCH(GLOBAL[[#This Row],[POINTER]],Table6[NB BM_C_QTY+F],0),"")</f>
        <v/>
      </c>
      <c r="AC1344" t="str">
        <f>_xlfn.IFNA(MATCH(GLOBAL[[#This Row],[POINTER]],Table5[CONCAT],0),"")</f>
        <v/>
      </c>
    </row>
    <row r="1345" spans="1:29">
      <c r="A1345" s="31">
        <f ca="1">IF(GLOBAL[[#This Row],[TT]]&lt;1,"",ROW()-2)</f>
        <v>1343</v>
      </c>
      <c r="B1345" s="33" t="s">
        <v>940</v>
      </c>
      <c r="C1345" s="31">
        <v>2</v>
      </c>
      <c r="D1345" s="31" t="s">
        <v>29</v>
      </c>
      <c r="E1345" s="31">
        <f ca="1">IF(GLOBAL[[#This Row],[b12]]="",GLOBAL[[#This Row],[a6]],GLOBAL[[#This Row],[b12]])</f>
        <v>2</v>
      </c>
      <c r="F1345" s="32">
        <f>GLOBAL[[#This Row],[AWAL]]</f>
        <v>2</v>
      </c>
      <c r="G1345" s="31"/>
      <c r="H1345" s="31"/>
      <c r="I1345" s="31" t="str">
        <f>IF(GLOBAL[[#This Row],[/MASUK]]="","",SUMIF(Table6[NB BM_C_QTY+F],GLOBAL[POINTER],Table6[C]))</f>
        <v/>
      </c>
      <c r="J1345" s="102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>SUM(F1345,L1345)</f>
        <v>2</v>
      </c>
      <c r="N1345" s="31"/>
      <c r="O1345" s="31"/>
      <c r="P1345" s="32">
        <f ca="1">SUM(INDIRECT(GLOBAL_VAR[TABLENAME]&amp;"[@a"&amp;$1:$1-1&amp;"]"),INDIRECT(GLOBAL_VAR[TABLENAME]&amp;"[@c"&amp;$1:$1-1&amp;"]"))</f>
        <v>2</v>
      </c>
      <c r="Q1345" s="33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2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2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2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29">
      <c r="A1346" s="31" t="str">
        <f ca="1">IF(GLOBAL[[#This Row],[TT]]&lt;1,"",ROW()-2)</f>
        <v/>
      </c>
      <c r="B1346" s="33" t="s">
        <v>4308</v>
      </c>
      <c r="C1346" s="31">
        <v>0</v>
      </c>
      <c r="D1346" s="31" t="s">
        <v>4152</v>
      </c>
      <c r="E1346" s="31">
        <f ca="1">IF(GLOBAL[[#This Row],[b12]]="",GLOBAL[[#This Row],[a6]],GLOBAL[[#This Row],[b12]])</f>
        <v>0</v>
      </c>
      <c r="F1346" s="32">
        <f>GLOBAL[[#This Row],[AWAL]]</f>
        <v>0</v>
      </c>
      <c r="G1346" s="31"/>
      <c r="H1346" s="31"/>
      <c r="I1346" s="31" t="str">
        <f>IF(GLOBAL[[#This Row],[/MASUK]]="","",SUMIF(Table6[NB BM_C_QTY+F],GLOBAL[POINTER],Table6[C]))</f>
        <v/>
      </c>
      <c r="J1346" s="102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>SUM(F1346,L1346)</f>
        <v>0</v>
      </c>
      <c r="N1346" s="31"/>
      <c r="O1346" s="31"/>
      <c r="P1346" s="32">
        <f ca="1">SUM(INDIRECT(GLOBAL_VAR[TABLENAME]&amp;"[@a"&amp;$1:$1-1&amp;"]"),INDIRECT(GLOBAL_VAR[TABLENAME]&amp;"[@c"&amp;$1:$1-1&amp;"]"))</f>
        <v>0</v>
      </c>
      <c r="Q1346" s="33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0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0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0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29">
      <c r="A1347" s="31" t="str">
        <f ca="1">IF(GLOBAL[[#This Row],[TT]]&lt;1,"",ROW()-2)</f>
        <v/>
      </c>
      <c r="B1347" s="33" t="s">
        <v>4309</v>
      </c>
      <c r="C1347" s="31">
        <v>0</v>
      </c>
      <c r="D1347" s="31" t="s">
        <v>4152</v>
      </c>
      <c r="E1347" s="31">
        <f ca="1">IF(GLOBAL[[#This Row],[b12]]="",GLOBAL[[#This Row],[a6]],GLOBAL[[#This Row],[b12]])</f>
        <v>0</v>
      </c>
      <c r="F1347" s="32">
        <f>GLOBAL[[#This Row],[AWAL]]</f>
        <v>0</v>
      </c>
      <c r="G1347" s="31"/>
      <c r="H1347" s="31"/>
      <c r="I1347" s="31" t="str">
        <f>IF(GLOBAL[[#This Row],[/MASUK]]="","",SUMIF(Table6[NB BM_C_QTY+F],GLOBAL[POINTER],Table6[C]))</f>
        <v/>
      </c>
      <c r="J1347" s="102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>SUM(F1347,L1347)</f>
        <v>0</v>
      </c>
      <c r="N1347" s="31"/>
      <c r="O1347" s="31"/>
      <c r="P1347" s="32">
        <f ca="1">SUM(INDIRECT(GLOBAL_VAR[TABLENAME]&amp;"[@a"&amp;$1:$1-1&amp;"]"),INDIRECT(GLOBAL_VAR[TABLENAME]&amp;"[@c"&amp;$1:$1-1&amp;"]"))</f>
        <v>0</v>
      </c>
      <c r="Q1347" s="33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0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0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0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29">
      <c r="A1348" s="31" t="str">
        <f ca="1">IF(GLOBAL[[#This Row],[TT]]&lt;1,"",ROW()-2)</f>
        <v/>
      </c>
      <c r="B1348" s="33" t="s">
        <v>4310</v>
      </c>
      <c r="C1348" s="31">
        <v>0</v>
      </c>
      <c r="D1348" s="31" t="s">
        <v>4152</v>
      </c>
      <c r="E1348" s="31">
        <f ca="1">IF(GLOBAL[[#This Row],[b12]]="",GLOBAL[[#This Row],[a6]],GLOBAL[[#This Row],[b12]])</f>
        <v>0</v>
      </c>
      <c r="F1348" s="32">
        <f>GLOBAL[[#This Row],[AWAL]]</f>
        <v>0</v>
      </c>
      <c r="G1348" s="31"/>
      <c r="H1348" s="31"/>
      <c r="I1348" s="31" t="str">
        <f>IF(GLOBAL[[#This Row],[/MASUK]]="","",SUMIF(Table6[NB BM_C_QTY+F],GLOBAL[POINTER],Table6[C]))</f>
        <v/>
      </c>
      <c r="J1348" s="102">
        <f>IF(GLOBAL[[#This Row],[//KELUAR]]="",0,-1*SUMIF(Table5[CONCAT],GLOBAL[POINTER],Table5[3]))</f>
        <v>0</v>
      </c>
      <c r="K1348" s="31" t="str">
        <f>IF(GLOBAL[[#This Row],[b1]]="","",GLOBAL[[#This Row],[b1]]-GLOBAL[[#This Row],[a1]]-GLOBAL[[#This Row],[bkeluar1]])</f>
        <v/>
      </c>
      <c r="L1348" s="31">
        <f>SUM(GLOBAL[[#This Row],[bmasuk1]:[c1]])</f>
        <v>0</v>
      </c>
      <c r="M1348" s="32">
        <f>SUM(F1348,L1348)</f>
        <v>0</v>
      </c>
      <c r="N1348" s="31"/>
      <c r="O1348" s="31"/>
      <c r="P1348" s="32">
        <f ca="1">SUM(INDIRECT(GLOBAL_VAR[TABLENAME]&amp;"[@a"&amp;$1:$1-1&amp;"]"),INDIRECT(GLOBAL_VAR[TABLENAME]&amp;"[@c"&amp;$1:$1-1&amp;"]"))</f>
        <v>0</v>
      </c>
      <c r="Q1348" s="33"/>
      <c r="R1348" s="33" t="str">
        <f>IF(GLOBAL[[#This Row],[b3]]="","",GLOBAL[[#This Row],[b3]]-GLOBAL[[#This Row],[a3]])</f>
        <v/>
      </c>
      <c r="S1348" s="32">
        <f ca="1">SUM(INDIRECT(GLOBAL_VAR[TABLENAME]&amp;"[@a"&amp;$1:$1-1&amp;"]"),INDIRECT(GLOBAL_VAR[TABLENAME]&amp;"[@c"&amp;$1:$1-1&amp;"]"))</f>
        <v>0</v>
      </c>
      <c r="T1348" s="33"/>
      <c r="U1348" s="33" t="str">
        <f>IF(GLOBAL[[#This Row],[b4]]="","",GLOBAL[[#This Row],[b4]]-GLOBAL[[#This Row],[a4]])</f>
        <v/>
      </c>
      <c r="V1348" s="32">
        <f ca="1">SUM(INDIRECT(GLOBAL_VAR[TABLENAME]&amp;"[@a"&amp;$1:$1-1&amp;"]"),INDIRECT(GLOBAL_VAR[TABLENAME]&amp;"[@c"&amp;$1:$1-1&amp;"]"))</f>
        <v>0</v>
      </c>
      <c r="W1348" s="31"/>
      <c r="X1348" s="31" t="str">
        <f>IF(GLOBAL[[#This Row],[b5]]="","",GLOBAL[[#This Row],[b5]]-GLOBAL[[#This Row],[a5]])</f>
        <v/>
      </c>
      <c r="Y1348" s="32">
        <f ca="1">SUM(INDIRECT(GLOBAL_VAR[TABLENAME]&amp;"[@a"&amp;$1:$1-1&amp;"]"),INDIRECT(GLOBAL_VAR[TABLENAME]&amp;"[@c"&amp;$1:$1-1&amp;"]"))</f>
        <v>0</v>
      </c>
      <c r="AA1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1348" s="31" t="str">
        <f>_xlfn.IFNA(MATCH(GLOBAL[[#This Row],[POINTER]],Table6[NB BM_C_QTY+F],0),"")</f>
        <v/>
      </c>
      <c r="AC1348" t="str">
        <f>_xlfn.IFNA(MATCH(GLOBAL[[#This Row],[POINTER]],Table5[CONCAT],0),"")</f>
        <v/>
      </c>
    </row>
    <row r="1349" spans="1:29">
      <c r="A1349" s="31">
        <f ca="1">IF(GLOBAL[[#This Row],[TT]]&lt;1,"",ROW()-2)</f>
        <v>1347</v>
      </c>
      <c r="B1349" s="33" t="s">
        <v>4311</v>
      </c>
      <c r="C1349" s="31">
        <v>1</v>
      </c>
      <c r="D1349" s="31" t="s">
        <v>4152</v>
      </c>
      <c r="E1349" s="31">
        <f ca="1">IF(GLOBAL[[#This Row],[b12]]="",GLOBAL[[#This Row],[a6]],GLOBAL[[#This Row],[b12]])</f>
        <v>1</v>
      </c>
      <c r="F1349" s="32">
        <f>GLOBAL[[#This Row],[AWAL]]</f>
        <v>1</v>
      </c>
      <c r="G1349" s="31"/>
      <c r="H1349" s="31"/>
      <c r="I1349" s="31" t="str">
        <f>IF(GLOBAL[[#This Row],[/MASUK]]="","",SUMIF(Table6[NB BM_C_QTY+F],GLOBAL[POINTER],Table6[C]))</f>
        <v/>
      </c>
      <c r="J1349" s="102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>SUM(F1349,L1349)</f>
        <v>1</v>
      </c>
      <c r="N1349" s="31"/>
      <c r="O1349" s="31"/>
      <c r="P1349" s="32">
        <f ca="1">SUM(INDIRECT(GLOBAL_VAR[TABLENAME]&amp;"[@a"&amp;$1:$1-1&amp;"]"),INDIRECT(GLOBAL_VAR[TABLENAME]&amp;"[@c"&amp;$1:$1-1&amp;"]"))</f>
        <v>1</v>
      </c>
      <c r="Q1349" s="33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1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1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1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</row>
    <row r="1350" spans="1:29">
      <c r="A1350" s="31" t="str">
        <f ca="1">IF(GLOBAL[[#This Row],[TT]]&lt;1,"",ROW()-2)</f>
        <v/>
      </c>
      <c r="B1350" s="33" t="s">
        <v>3642</v>
      </c>
      <c r="C1350" s="31">
        <v>0</v>
      </c>
      <c r="D1350" s="31" t="s">
        <v>2459</v>
      </c>
      <c r="E1350" s="31">
        <f ca="1">IF(GLOBAL[[#This Row],[b12]]="",GLOBAL[[#This Row],[a6]],GLOBAL[[#This Row],[b12]])</f>
        <v>0</v>
      </c>
      <c r="F1350" s="32">
        <f>GLOBAL[[#This Row],[AWAL]]</f>
        <v>0</v>
      </c>
      <c r="G1350" s="31"/>
      <c r="H1350" s="31"/>
      <c r="I1350" s="31" t="str">
        <f>IF(GLOBAL[[#This Row],[/MASUK]]="","",SUMIF(Table6[NB BM_C_QTY+F],GLOBAL[POINTER],Table6[C]))</f>
        <v/>
      </c>
      <c r="J1350" s="102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>SUM(F1350,L1350)</f>
        <v>0</v>
      </c>
      <c r="N1350" s="31"/>
      <c r="O1350" s="31"/>
      <c r="P1350" s="32">
        <f ca="1">SUM(INDIRECT(GLOBAL_VAR[TABLENAME]&amp;"[@a"&amp;$1:$1-1&amp;"]"),INDIRECT(GLOBAL_VAR[TABLENAME]&amp;"[@c"&amp;$1:$1-1&amp;"]"))</f>
        <v>0</v>
      </c>
      <c r="Q1350" s="33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0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0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0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29">
      <c r="A1351" s="31" t="str">
        <f ca="1">IF(GLOBAL[[#This Row],[TT]]&lt;1,"",ROW()-2)</f>
        <v/>
      </c>
      <c r="B1351" s="33" t="s">
        <v>4313</v>
      </c>
      <c r="C1351" s="31">
        <v>0</v>
      </c>
      <c r="D1351" s="31" t="s">
        <v>4152</v>
      </c>
      <c r="E1351" s="31">
        <f ca="1">IF(GLOBAL[[#This Row],[b12]]="",GLOBAL[[#This Row],[a6]],GLOBAL[[#This Row],[b12]])</f>
        <v>0</v>
      </c>
      <c r="F1351" s="32">
        <f>GLOBAL[[#This Row],[AWAL]]</f>
        <v>0</v>
      </c>
      <c r="G1351" s="31"/>
      <c r="H1351" s="31"/>
      <c r="I1351" s="31" t="str">
        <f>IF(GLOBAL[[#This Row],[/MASUK]]="","",SUMIF(Table6[NB BM_C_QTY+F],GLOBAL[POINTER],Table6[C]))</f>
        <v/>
      </c>
      <c r="J1351" s="102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>SUM(F1351,L1351)</f>
        <v>0</v>
      </c>
      <c r="N1351" s="31"/>
      <c r="O1351" s="31"/>
      <c r="P1351" s="32">
        <f ca="1">SUM(INDIRECT(GLOBAL_VAR[TABLENAME]&amp;"[@a"&amp;$1:$1-1&amp;"]"),INDIRECT(GLOBAL_VAR[TABLENAME]&amp;"[@c"&amp;$1:$1-1&amp;"]"))</f>
        <v>0</v>
      </c>
      <c r="Q1351" s="33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0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0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0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29">
      <c r="A1352" s="31" t="str">
        <f ca="1">IF(GLOBAL[[#This Row],[TT]]&lt;1,"",ROW()-2)</f>
        <v/>
      </c>
      <c r="B1352" s="33" t="s">
        <v>4312</v>
      </c>
      <c r="C1352" s="31">
        <v>0</v>
      </c>
      <c r="D1352" s="31" t="s">
        <v>4152</v>
      </c>
      <c r="E1352" s="31">
        <f ca="1">IF(GLOBAL[[#This Row],[b12]]="",GLOBAL[[#This Row],[a6]],GLOBAL[[#This Row],[b12]])</f>
        <v>0</v>
      </c>
      <c r="F1352" s="32">
        <f>GLOBAL[[#This Row],[AWAL]]</f>
        <v>0</v>
      </c>
      <c r="G1352" s="31"/>
      <c r="H1352" s="31"/>
      <c r="I1352" s="31" t="str">
        <f>IF(GLOBAL[[#This Row],[/MASUK]]="","",SUMIF(Table6[NB BM_C_QTY+F],GLOBAL[POINTER],Table6[C]))</f>
        <v/>
      </c>
      <c r="J1352" s="102">
        <f>IF(GLOBAL[[#This Row],[//KELUAR]]="",0,-1*SUMIF(Table5[CONCAT],GLOBAL[POINTER],Table5[3]))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>SUM(F1352,L1352)</f>
        <v>0</v>
      </c>
      <c r="N1352" s="31"/>
      <c r="O1352" s="31"/>
      <c r="P1352" s="32">
        <f ca="1">SUM(INDIRECT(GLOBAL_VAR[TABLENAME]&amp;"[@a"&amp;$1:$1-1&amp;"]"),INDIRECT(GLOBAL_VAR[TABLENAME]&amp;"[@c"&amp;$1:$1-1&amp;"]"))</f>
        <v>0</v>
      </c>
      <c r="Q1352" s="33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0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0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0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29">
      <c r="A1353" s="31" t="str">
        <f ca="1">IF(GLOBAL[[#This Row],[TT]]&lt;1,"",ROW()-2)</f>
        <v/>
      </c>
      <c r="B1353" s="33" t="s">
        <v>3643</v>
      </c>
      <c r="C1353" s="31">
        <v>0</v>
      </c>
      <c r="D1353" s="31" t="s">
        <v>4152</v>
      </c>
      <c r="E1353" s="31">
        <f ca="1">IF(GLOBAL[[#This Row],[b12]]="",GLOBAL[[#This Row],[a6]],GLOBAL[[#This Row],[b12]])</f>
        <v>0</v>
      </c>
      <c r="F1353" s="32">
        <f>GLOBAL[[#This Row],[AWAL]]</f>
        <v>0</v>
      </c>
      <c r="G1353" s="31"/>
      <c r="H1353" s="31"/>
      <c r="I1353" s="31" t="str">
        <f>IF(GLOBAL[[#This Row],[/MASUK]]="","",SUMIF(Table6[NB BM_C_QTY+F],GLOBAL[POINTER],Table6[C]))</f>
        <v/>
      </c>
      <c r="J1353" s="102">
        <f>IF(GLOBAL[[#This Row],[//KELUAR]]="",0,-1*SUMIF(Table5[CONCAT],GLOBAL[POINTER],Table5[3]))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>SUM(F1353,L1353)</f>
        <v>0</v>
      </c>
      <c r="N1353" s="31"/>
      <c r="O1353" s="31"/>
      <c r="P1353" s="32">
        <f ca="1">SUM(INDIRECT(GLOBAL_VAR[TABLENAME]&amp;"[@a"&amp;$1:$1-1&amp;"]"),INDIRECT(GLOBAL_VAR[TABLENAME]&amp;"[@c"&amp;$1:$1-1&amp;"]"))</f>
        <v>0</v>
      </c>
      <c r="Q1353" s="33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0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0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0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</row>
    <row r="1354" spans="1:29">
      <c r="A1354" s="31" t="str">
        <f ca="1">IF(GLOBAL[[#This Row],[TT]]&lt;1,"",ROW()-2)</f>
        <v/>
      </c>
      <c r="B1354" s="33" t="s">
        <v>3640</v>
      </c>
      <c r="C1354" s="31">
        <v>0</v>
      </c>
      <c r="D1354" s="31" t="s">
        <v>2459</v>
      </c>
      <c r="E1354" s="31">
        <f ca="1">IF(GLOBAL[[#This Row],[b12]]="",GLOBAL[[#This Row],[a6]],GLOBAL[[#This Row],[b12]])</f>
        <v>0</v>
      </c>
      <c r="F1354" s="32">
        <f>GLOBAL[[#This Row],[AWAL]]</f>
        <v>0</v>
      </c>
      <c r="G1354" s="31"/>
      <c r="H1354" s="31"/>
      <c r="I1354" s="31" t="str">
        <f>IF(GLOBAL[[#This Row],[/MASUK]]="","",SUMIF(Table6[NB BM_C_QTY+F],GLOBAL[POINTER],Table6[C]))</f>
        <v/>
      </c>
      <c r="J1354" s="102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>SUM(F1354,L1354)</f>
        <v>0</v>
      </c>
      <c r="N1354" s="31"/>
      <c r="O1354" s="31"/>
      <c r="P1354" s="32">
        <f ca="1">SUM(INDIRECT(GLOBAL_VAR[TABLENAME]&amp;"[@a"&amp;$1:$1-1&amp;"]"),INDIRECT(GLOBAL_VAR[TABLENAME]&amp;"[@c"&amp;$1:$1-1&amp;"]"))</f>
        <v>0</v>
      </c>
      <c r="Q1354" s="33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0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0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0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29">
      <c r="A1355" s="31" t="str">
        <f ca="1">IF(GLOBAL[[#This Row],[TT]]&lt;1,"",ROW()-2)</f>
        <v/>
      </c>
      <c r="B1355" s="33" t="s">
        <v>3641</v>
      </c>
      <c r="C1355" s="31">
        <v>0</v>
      </c>
      <c r="D1355" s="31" t="s">
        <v>2459</v>
      </c>
      <c r="E1355" s="31">
        <f ca="1">IF(GLOBAL[[#This Row],[b12]]="",GLOBAL[[#This Row],[a6]],GLOBAL[[#This Row],[b12]])</f>
        <v>0</v>
      </c>
      <c r="F1355" s="32">
        <f>GLOBAL[[#This Row],[AWAL]]</f>
        <v>0</v>
      </c>
      <c r="G1355" s="31"/>
      <c r="H1355" s="31"/>
      <c r="I1355" s="31" t="str">
        <f>IF(GLOBAL[[#This Row],[/MASUK]]="","",SUMIF(Table6[NB BM_C_QTY+F],GLOBAL[POINTER],Table6[C]))</f>
        <v/>
      </c>
      <c r="J1355" s="102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>SUM(F1355,L1355)</f>
        <v>0</v>
      </c>
      <c r="N1355" s="31"/>
      <c r="O1355" s="31"/>
      <c r="P1355" s="32">
        <f ca="1">SUM(INDIRECT(GLOBAL_VAR[TABLENAME]&amp;"[@a"&amp;$1:$1-1&amp;"]"),INDIRECT(GLOBAL_VAR[TABLENAME]&amp;"[@c"&amp;$1:$1-1&amp;"]"))</f>
        <v>0</v>
      </c>
      <c r="Q1355" s="33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0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0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0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</row>
    <row r="1356" spans="1:29">
      <c r="A1356" s="31">
        <f ca="1">IF(GLOBAL[[#This Row],[TT]]&lt;1,"",ROW()-2)</f>
        <v>1354</v>
      </c>
      <c r="B1356" s="33" t="s">
        <v>3591</v>
      </c>
      <c r="C1356" s="31">
        <v>1</v>
      </c>
      <c r="D1356" s="31">
        <v>640</v>
      </c>
      <c r="E1356" s="31">
        <f ca="1">IF(GLOBAL[[#This Row],[b12]]="",GLOBAL[[#This Row],[a6]],GLOBAL[[#This Row],[b12]])</f>
        <v>1</v>
      </c>
      <c r="F1356" s="32">
        <f>GLOBAL[[#This Row],[AWAL]]</f>
        <v>1</v>
      </c>
      <c r="G1356" s="31"/>
      <c r="H1356" s="31"/>
      <c r="I1356" s="31" t="str">
        <f>IF(GLOBAL[[#This Row],[/MASUK]]="","",SUMIF(Table6[NB BM_C_QTY+F],GLOBAL[POINTER],Table6[C]))</f>
        <v/>
      </c>
      <c r="J1356" s="102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>SUM(F1356,L1356)</f>
        <v>1</v>
      </c>
      <c r="N1356" s="31"/>
      <c r="O1356" s="31"/>
      <c r="P1356" s="32">
        <f ca="1">SUM(INDIRECT(GLOBAL_VAR[TABLENAME]&amp;"[@a"&amp;$1:$1-1&amp;"]"),INDIRECT(GLOBAL_VAR[TABLENAME]&amp;"[@c"&amp;$1:$1-1&amp;"]"))</f>
        <v>1</v>
      </c>
      <c r="Q1356" s="33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1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1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1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</row>
    <row r="1357" spans="1:29">
      <c r="A1357" s="31">
        <f ca="1">IF(GLOBAL[[#This Row],[TT]]&lt;1,"",ROW()-2)</f>
        <v>1355</v>
      </c>
      <c r="B1357" s="33" t="s">
        <v>941</v>
      </c>
      <c r="C1357" s="31">
        <v>4</v>
      </c>
      <c r="D1357" s="31" t="s">
        <v>942</v>
      </c>
      <c r="E1357" s="31">
        <f ca="1">IF(GLOBAL[[#This Row],[b12]]="",GLOBAL[[#This Row],[a6]],GLOBAL[[#This Row],[b12]])</f>
        <v>4</v>
      </c>
      <c r="F1357" s="32">
        <f>GLOBAL[[#This Row],[AWAL]]</f>
        <v>4</v>
      </c>
      <c r="G1357" s="31"/>
      <c r="H1357" s="31"/>
      <c r="I1357" s="31" t="str">
        <f>IF(GLOBAL[[#This Row],[/MASUK]]="","",SUMIF(Table6[NB BM_C_QTY+F],GLOBAL[POINTER],Table6[C]))</f>
        <v/>
      </c>
      <c r="J1357" s="102">
        <f>IF(GLOBAL[[#This Row],[//KELUAR]]="",0,-1*SUMIF(Table5[CONCAT],GLOBAL[POINTER],Table5[3]))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>SUM(F1357,L1357)</f>
        <v>4</v>
      </c>
      <c r="N1357" s="31"/>
      <c r="O1357" s="31"/>
      <c r="P1357" s="32">
        <f ca="1">SUM(INDIRECT(GLOBAL_VAR[TABLENAME]&amp;"[@a"&amp;$1:$1-1&amp;"]"),INDIRECT(GLOBAL_VAR[TABLENAME]&amp;"[@c"&amp;$1:$1-1&amp;"]"))</f>
        <v>4</v>
      </c>
      <c r="Q1357" s="33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4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4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4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1357" s="31" t="str">
        <f>_xlfn.IFNA(MATCH(GLOBAL[[#This Row],[POINTER]],Table6[NB BM_C_QTY+F],0),"")</f>
        <v/>
      </c>
      <c r="AC1357" t="str">
        <f>_xlfn.IFNA(MATCH(GLOBAL[[#This Row],[POINTER]],Table5[CONCAT],0),"")</f>
        <v/>
      </c>
    </row>
    <row r="1358" spans="1:29">
      <c r="A1358" s="31">
        <f ca="1">IF(GLOBAL[[#This Row],[TT]]&lt;1,"",ROW()-2)</f>
        <v>1356</v>
      </c>
      <c r="B1358" s="33" t="s">
        <v>943</v>
      </c>
      <c r="C1358" s="31">
        <v>2</v>
      </c>
      <c r="D1358" s="31" t="s">
        <v>324</v>
      </c>
      <c r="E1358" s="31">
        <f ca="1">IF(GLOBAL[[#This Row],[b12]]="",GLOBAL[[#This Row],[a6]],GLOBAL[[#This Row],[b12]])</f>
        <v>2</v>
      </c>
      <c r="F1358" s="32">
        <f>GLOBAL[[#This Row],[AWAL]]</f>
        <v>2</v>
      </c>
      <c r="G1358" s="31"/>
      <c r="H1358" s="31"/>
      <c r="I1358" s="31" t="str">
        <f>IF(GLOBAL[[#This Row],[/MASUK]]="","",SUMIF(Table6[NB BM_C_QTY+F],GLOBAL[POINTER],Table6[C]))</f>
        <v/>
      </c>
      <c r="J1358" s="102">
        <f>IF(GLOBAL[[#This Row],[//KELUAR]]="",0,-1*SUMIF(Table5[CONCAT],GLOBAL[POINTER],Table5[3]))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>SUM(F1358,L1358)</f>
        <v>2</v>
      </c>
      <c r="N1358" s="31"/>
      <c r="O1358" s="31"/>
      <c r="P1358" s="32">
        <f ca="1">SUM(INDIRECT(GLOBAL_VAR[TABLENAME]&amp;"[@a"&amp;$1:$1-1&amp;"]"),INDIRECT(GLOBAL_VAR[TABLENAME]&amp;"[@c"&amp;$1:$1-1&amp;"]"))</f>
        <v>2</v>
      </c>
      <c r="Q1358" s="33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2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2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2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29">
      <c r="A1359" s="31" t="str">
        <f ca="1">IF(GLOBAL[[#This Row],[TT]]&lt;1,"",ROW()-2)</f>
        <v/>
      </c>
      <c r="B1359" s="33" t="s">
        <v>3448</v>
      </c>
      <c r="C1359" s="31">
        <v>0</v>
      </c>
      <c r="D1359" s="31" t="s">
        <v>2162</v>
      </c>
      <c r="E1359" s="31">
        <f ca="1">IF(GLOBAL[[#This Row],[b12]]="",GLOBAL[[#This Row],[a6]],GLOBAL[[#This Row],[b12]])</f>
        <v>0</v>
      </c>
      <c r="F1359" s="32">
        <f>GLOBAL[[#This Row],[AWAL]]</f>
        <v>0</v>
      </c>
      <c r="G1359" s="31"/>
      <c r="H1359" s="31"/>
      <c r="I1359" s="31" t="str">
        <f>IF(GLOBAL[[#This Row],[/MASUK]]="","",SUMIF(Table6[NB BM_C_QTY+F],GLOBAL[POINTER],Table6[C]))</f>
        <v/>
      </c>
      <c r="J1359" s="102">
        <f>IF(GLOBAL[[#This Row],[//KELUAR]]="",0,-1*SUMIF(Table5[CONCAT],GLOBAL[POINTER],Table5[3]))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>SUM(F1359,L1359)</f>
        <v>0</v>
      </c>
      <c r="N1359" s="31"/>
      <c r="O1359" s="31"/>
      <c r="P1359" s="32">
        <f ca="1">SUM(INDIRECT(GLOBAL_VAR[TABLENAME]&amp;"[@a"&amp;$1:$1-1&amp;"]"),INDIRECT(GLOBAL_VAR[TABLENAME]&amp;"[@c"&amp;$1:$1-1&amp;"]"))</f>
        <v>0</v>
      </c>
      <c r="Q1359" s="33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0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0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0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1359" s="31" t="str">
        <f>_xlfn.IFNA(MATCH(GLOBAL[[#This Row],[POINTER]],Table6[NB BM_C_QTY+F],0),"")</f>
        <v/>
      </c>
      <c r="AC1359" t="str">
        <f>_xlfn.IFNA(MATCH(GLOBAL[[#This Row],[POINTER]],Table5[CONCAT],0),"")</f>
        <v/>
      </c>
    </row>
    <row r="1360" spans="1:29">
      <c r="A1360" s="31">
        <f ca="1">IF(GLOBAL[[#This Row],[TT]]&lt;1,"",ROW()-2)</f>
        <v>1358</v>
      </c>
      <c r="B1360" s="33" t="s">
        <v>3728</v>
      </c>
      <c r="C1360" s="31">
        <v>0</v>
      </c>
      <c r="D1360" s="31" t="s">
        <v>2162</v>
      </c>
      <c r="E1360" s="31">
        <f ca="1">IF(GLOBAL[[#This Row],[b12]]="",GLOBAL[[#This Row],[a6]],GLOBAL[[#This Row],[b12]])</f>
        <v>2</v>
      </c>
      <c r="F1360" s="32">
        <f>GLOBAL[[#This Row],[AWAL]]</f>
        <v>0</v>
      </c>
      <c r="G1360" s="31">
        <v>2</v>
      </c>
      <c r="H1360" s="31"/>
      <c r="I1360" s="31" t="str">
        <f>IF(GLOBAL[[#This Row],[/MASUK]]="","",SUMIF(Table6[NB BM_C_QTY+F],GLOBAL[POINTER],Table6[C]))</f>
        <v/>
      </c>
      <c r="J1360" s="102">
        <f>IF(GLOBAL[[#This Row],[//KELUAR]]="",0,-1*SUMIF(Table5[CONCAT],GLOBAL[POINTER],Table5[3]))</f>
        <v>0</v>
      </c>
      <c r="K1360" s="31">
        <f>IF(GLOBAL[[#This Row],[b1]]="","",GLOBAL[[#This Row],[b1]]-GLOBAL[[#This Row],[a1]]-GLOBAL[[#This Row],[bkeluar1]])</f>
        <v>2</v>
      </c>
      <c r="L1360" s="31">
        <f>SUM(GLOBAL[[#This Row],[bmasuk1]:[c1]])</f>
        <v>2</v>
      </c>
      <c r="M1360" s="32">
        <f>SUM(F1360,L1360)</f>
        <v>2</v>
      </c>
      <c r="N1360" s="31"/>
      <c r="O1360" s="31"/>
      <c r="P1360" s="32">
        <f ca="1">SUM(INDIRECT(GLOBAL_VAR[TABLENAME]&amp;"[@a"&amp;$1:$1-1&amp;"]"),INDIRECT(GLOBAL_VAR[TABLENAME]&amp;"[@c"&amp;$1:$1-1&amp;"]"))</f>
        <v>2</v>
      </c>
      <c r="Q1360" s="33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2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2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2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30">
      <c r="A1361" s="31">
        <f ca="1">IF(GLOBAL[[#This Row],[TT]]&lt;1,"",ROW()-2)</f>
        <v>1359</v>
      </c>
      <c r="B1361" s="33" t="s">
        <v>3729</v>
      </c>
      <c r="C1361" s="31">
        <v>0</v>
      </c>
      <c r="D1361" s="31" t="s">
        <v>2108</v>
      </c>
      <c r="E1361" s="31">
        <f ca="1">IF(GLOBAL[[#This Row],[b12]]="",GLOBAL[[#This Row],[a6]],GLOBAL[[#This Row],[b12]])</f>
        <v>2</v>
      </c>
      <c r="F1361" s="32">
        <f>GLOBAL[[#This Row],[AWAL]]</f>
        <v>0</v>
      </c>
      <c r="G1361" s="31">
        <v>2</v>
      </c>
      <c r="H1361" s="31"/>
      <c r="I1361" s="31" t="str">
        <f>IF(GLOBAL[[#This Row],[/MASUK]]="","",SUMIF(Table6[NB BM_C_QTY+F],GLOBAL[POINTER],Table6[C]))</f>
        <v/>
      </c>
      <c r="J1361" s="102">
        <f>IF(GLOBAL[[#This Row],[//KELUAR]]="",0,-1*SUMIF(Table5[CONCAT],GLOBAL[POINTER],Table5[3]))</f>
        <v>0</v>
      </c>
      <c r="K1361" s="31">
        <f>IF(GLOBAL[[#This Row],[b1]]="","",GLOBAL[[#This Row],[b1]]-GLOBAL[[#This Row],[a1]]-GLOBAL[[#This Row],[bkeluar1]])</f>
        <v>2</v>
      </c>
      <c r="L1361" s="31">
        <f>SUM(GLOBAL[[#This Row],[bmasuk1]:[c1]])</f>
        <v>2</v>
      </c>
      <c r="M1361" s="32">
        <f>SUM(F1361,L1361)</f>
        <v>2</v>
      </c>
      <c r="N1361" s="31"/>
      <c r="O1361" s="31"/>
      <c r="P1361" s="32">
        <f ca="1">SUM(INDIRECT(GLOBAL_VAR[TABLENAME]&amp;"[@a"&amp;$1:$1-1&amp;"]"),INDIRECT(GLOBAL_VAR[TABLENAME]&amp;"[@c"&amp;$1:$1-1&amp;"]"))</f>
        <v>2</v>
      </c>
      <c r="Q1361" s="33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2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2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2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  <c r="AD1361" s="29"/>
    </row>
    <row r="1362" spans="1:30">
      <c r="A1362" s="31">
        <f ca="1">IF(GLOBAL[[#This Row],[TT]]&lt;1,"",ROW()-2)</f>
        <v>1360</v>
      </c>
      <c r="B1362" s="33" t="s">
        <v>5604</v>
      </c>
      <c r="C1362" s="31">
        <v>0</v>
      </c>
      <c r="D1362" s="31" t="s">
        <v>2037</v>
      </c>
      <c r="E1362" s="31">
        <f ca="1">IF(GLOBAL[[#This Row],[b12]]="",GLOBAL[[#This Row],[a6]],GLOBAL[[#This Row],[b12]])</f>
        <v>2</v>
      </c>
      <c r="F1362" s="32">
        <f>GLOBAL[[#This Row],[AWAL]]</f>
        <v>0</v>
      </c>
      <c r="G1362" s="31">
        <v>2</v>
      </c>
      <c r="H1362" s="31"/>
      <c r="I1362" s="31" t="str">
        <f>IF(GLOBAL[[#This Row],[/MASUK]]="","",SUMIF(Table6[NB BM_C_QTY+F],GLOBAL[POINTER],Table6[C]))</f>
        <v/>
      </c>
      <c r="J1362" s="102">
        <f>IF(GLOBAL[[#This Row],[//KELUAR]]="",0,-1*SUMIF(Table5[CONCAT],GLOBAL[POINTER],Table5[3]))</f>
        <v>0</v>
      </c>
      <c r="K1362" s="31">
        <f>IF(GLOBAL[[#This Row],[b1]]="","",GLOBAL[[#This Row],[b1]]-GLOBAL[[#This Row],[a1]]-GLOBAL[[#This Row],[bkeluar1]])</f>
        <v>2</v>
      </c>
      <c r="L1362" s="31">
        <f>SUM(GLOBAL[[#This Row],[bmasuk1]:[c1]])</f>
        <v>2</v>
      </c>
      <c r="M1362" s="32">
        <f>SUM(F1362,L1362)</f>
        <v>2</v>
      </c>
      <c r="N1362" s="31"/>
      <c r="O1362" s="31"/>
      <c r="P1362" s="32">
        <f ca="1">SUM(INDIRECT(GLOBAL_VAR[TABLENAME]&amp;"[@a"&amp;$1:$1-1&amp;"]"),INDIRECT(GLOBAL_VAR[TABLENAME]&amp;"[@c"&amp;$1:$1-1&amp;"]"))</f>
        <v>2</v>
      </c>
      <c r="Q1362" s="33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2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2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2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30">
      <c r="A1363" s="39">
        <f ca="1">IF(GLOBAL[[#This Row],[TT]]&lt;1,"",ROW()-2)</f>
        <v>1361</v>
      </c>
      <c r="B1363" s="33" t="s">
        <v>5605</v>
      </c>
      <c r="C1363" s="31">
        <v>0</v>
      </c>
      <c r="D1363" s="31" t="s">
        <v>2176</v>
      </c>
      <c r="E1363" s="39">
        <f ca="1">IF(GLOBAL[[#This Row],[b12]]="",GLOBAL[[#This Row],[a6]],GLOBAL[[#This Row],[b12]])</f>
        <v>2</v>
      </c>
      <c r="F1363" s="40">
        <f>GLOBAL[[#This Row],[AWAL]]</f>
        <v>0</v>
      </c>
      <c r="G1363" s="31">
        <v>2</v>
      </c>
      <c r="H1363" s="31"/>
      <c r="I1363" s="31" t="str">
        <f>IF(GLOBAL[[#This Row],[/MASUK]]="","",SUMIF(Table6[NB BM_C_QTY+F],GLOBAL[POINTER],Table6[C]))</f>
        <v/>
      </c>
      <c r="J1363" s="102">
        <f>IF(GLOBAL[[#This Row],[//KELUAR]]="",0,-1*SUMIF(Table5[CONCAT],GLOBAL[POINTER],Table5[3]))</f>
        <v>0</v>
      </c>
      <c r="K1363" s="39">
        <f>IF(GLOBAL[[#This Row],[b1]]="","",GLOBAL[[#This Row],[b1]]-GLOBAL[[#This Row],[a1]]-GLOBAL[[#This Row],[bkeluar1]])</f>
        <v>2</v>
      </c>
      <c r="L1363" s="39">
        <f>SUM(GLOBAL[[#This Row],[bmasuk1]:[c1]])</f>
        <v>2</v>
      </c>
      <c r="M1363" s="40">
        <f>SUM(F1363,L1363)</f>
        <v>2</v>
      </c>
      <c r="N1363" s="31"/>
      <c r="O1363" s="39"/>
      <c r="P1363" s="40">
        <f ca="1">SUM(INDIRECT(GLOBAL_VAR[TABLENAME]&amp;"[@a"&amp;$1:$1-1&amp;"]"),INDIRECT(GLOBAL_VAR[TABLENAME]&amp;"[@c"&amp;$1:$1-1&amp;"]"))</f>
        <v>2</v>
      </c>
      <c r="Q1363" s="33"/>
      <c r="R1363" s="41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2</v>
      </c>
      <c r="T1363" s="33"/>
      <c r="U1363" s="41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2</v>
      </c>
      <c r="W1363" s="31"/>
      <c r="X1363" s="39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2</v>
      </c>
      <c r="Z1363" s="29"/>
      <c r="AA13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1363" s="39" t="str">
        <f>_xlfn.IFNA(MATCH(GLOBAL[[#This Row],[POINTER]],Table6[NB BM_C_QTY+F],0),"")</f>
        <v/>
      </c>
      <c r="AC1363" s="29" t="str">
        <f>_xlfn.IFNA(MATCH(GLOBAL[[#This Row],[POINTER]],Table5[CONCAT],0),"")</f>
        <v/>
      </c>
    </row>
    <row r="1364" spans="1:30">
      <c r="A1364" s="31" t="str">
        <f ca="1">IF(GLOBAL[[#This Row],[TT]]&lt;1,"",ROW()-2)</f>
        <v/>
      </c>
      <c r="B1364" s="33" t="s">
        <v>4467</v>
      </c>
      <c r="C1364" s="31">
        <v>0</v>
      </c>
      <c r="D1364" s="31" t="s">
        <v>2010</v>
      </c>
      <c r="E1364" s="31">
        <f ca="1">IF(GLOBAL[[#This Row],[b12]]="",GLOBAL[[#This Row],[a6]],GLOBAL[[#This Row],[b12]])</f>
        <v>0</v>
      </c>
      <c r="F1364" s="32">
        <f>GLOBAL[[#This Row],[AWAL]]</f>
        <v>0</v>
      </c>
      <c r="G1364" s="31"/>
      <c r="H1364" s="31"/>
      <c r="I1364" s="31" t="str">
        <f>IF(GLOBAL[[#This Row],[/MASUK]]="","",SUMIF(Table6[NB BM_C_QTY+F],GLOBAL[POINTER],Table6[C]))</f>
        <v/>
      </c>
      <c r="J1364" s="102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>SUM(F1364,L1364)</f>
        <v>0</v>
      </c>
      <c r="N1364" s="31"/>
      <c r="O1364" s="31"/>
      <c r="P1364" s="32">
        <f ca="1">SUM(INDIRECT(GLOBAL_VAR[TABLENAME]&amp;"[@a"&amp;$1:$1-1&amp;"]"),INDIRECT(GLOBAL_VAR[TABLENAME]&amp;"[@c"&amp;$1:$1-1&amp;"]"))</f>
        <v>0</v>
      </c>
      <c r="Q1364" s="33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0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0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0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30">
      <c r="A1365" s="31">
        <f ca="1">IF(GLOBAL[[#This Row],[TT]]&lt;1,"",ROW()-2)</f>
        <v>1363</v>
      </c>
      <c r="B1365" s="33" t="s">
        <v>944</v>
      </c>
      <c r="C1365" s="31">
        <v>1</v>
      </c>
      <c r="D1365" s="31" t="s">
        <v>945</v>
      </c>
      <c r="E1365" s="31">
        <f ca="1">IF(GLOBAL[[#This Row],[b12]]="",GLOBAL[[#This Row],[a6]],GLOBAL[[#This Row],[b12]])</f>
        <v>1</v>
      </c>
      <c r="F1365" s="32">
        <f>GLOBAL[[#This Row],[AWAL]]</f>
        <v>1</v>
      </c>
      <c r="G1365" s="31"/>
      <c r="H1365" s="31"/>
      <c r="I1365" s="31" t="str">
        <f>IF(GLOBAL[[#This Row],[/MASUK]]="","",SUMIF(Table6[NB BM_C_QTY+F],GLOBAL[POINTER],Table6[C]))</f>
        <v/>
      </c>
      <c r="J1365" s="102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>SUM(F1365,L1365)</f>
        <v>1</v>
      </c>
      <c r="N1365" s="31"/>
      <c r="O1365" s="31"/>
      <c r="P1365" s="32">
        <f ca="1">SUM(INDIRECT(GLOBAL_VAR[TABLENAME]&amp;"[@a"&amp;$1:$1-1&amp;"]"),INDIRECT(GLOBAL_VAR[TABLENAME]&amp;"[@c"&amp;$1:$1-1&amp;"]"))</f>
        <v>1</v>
      </c>
      <c r="Q1365" s="33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1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1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1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30">
      <c r="A1366" s="31" t="str">
        <f ca="1">IF(GLOBAL[[#This Row],[TT]]&lt;1,"",ROW()-2)</f>
        <v/>
      </c>
      <c r="B1366" s="33" t="s">
        <v>2438</v>
      </c>
      <c r="C1366" s="31">
        <v>0</v>
      </c>
      <c r="D1366" s="31" t="s">
        <v>2186</v>
      </c>
      <c r="E1366" s="31">
        <f ca="1">IF(GLOBAL[[#This Row],[b12]]="",GLOBAL[[#This Row],[a6]],GLOBAL[[#This Row],[b12]])</f>
        <v>0</v>
      </c>
      <c r="F1366" s="32">
        <f>GLOBAL[[#This Row],[AWAL]]</f>
        <v>0</v>
      </c>
      <c r="G1366" s="31"/>
      <c r="H1366" s="31"/>
      <c r="I1366" s="31" t="str">
        <f>IF(GLOBAL[[#This Row],[/MASUK]]="","",SUMIF(Table6[NB BM_C_QTY+F],GLOBAL[POINTER],Table6[C]))</f>
        <v/>
      </c>
      <c r="J1366" s="102">
        <f>IF(GLOBAL[[#This Row],[//KELUAR]]="",0,-1*SUMIF(Table5[CONCAT],GLOBAL[POINTER],Table5[3]))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>SUM(F1366,L1366)</f>
        <v>0</v>
      </c>
      <c r="N1366" s="31"/>
      <c r="O1366" s="31"/>
      <c r="P1366" s="32">
        <f ca="1">SUM(INDIRECT(GLOBAL_VAR[TABLENAME]&amp;"[@a"&amp;$1:$1-1&amp;"]"),INDIRECT(GLOBAL_VAR[TABLENAME]&amp;"[@c"&amp;$1:$1-1&amp;"]"))</f>
        <v>0</v>
      </c>
      <c r="Q1366" s="33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0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0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0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1366" s="31" t="str">
        <f>_xlfn.IFNA(MATCH(GLOBAL[[#This Row],[POINTER]],Table6[NB BM_C_QTY+F],0),"")</f>
        <v/>
      </c>
      <c r="AC1366" t="str">
        <f>_xlfn.IFNA(MATCH(GLOBAL[[#This Row],[POINTER]],Table5[CONCAT],0),"")</f>
        <v/>
      </c>
    </row>
    <row r="1367" spans="1:30">
      <c r="A1367" s="31">
        <f ca="1">IF(GLOBAL[[#This Row],[TT]]&lt;1,"",ROW()-2)</f>
        <v>1365</v>
      </c>
      <c r="B1367" s="33" t="s">
        <v>3574</v>
      </c>
      <c r="C1367" s="31">
        <v>11</v>
      </c>
      <c r="D1367" s="31" t="s">
        <v>237</v>
      </c>
      <c r="E1367" s="31">
        <f ca="1">IF(GLOBAL[[#This Row],[b12]]="",GLOBAL[[#This Row],[a6]],GLOBAL[[#This Row],[b12]])</f>
        <v>11</v>
      </c>
      <c r="F1367" s="32">
        <f>GLOBAL[[#This Row],[AWAL]]</f>
        <v>11</v>
      </c>
      <c r="G1367" s="31"/>
      <c r="H1367" s="31"/>
      <c r="I1367" s="31" t="str">
        <f>IF(GLOBAL[[#This Row],[/MASUK]]="","",SUMIF(Table6[NB BM_C_QTY+F],GLOBAL[POINTER],Table6[C]))</f>
        <v/>
      </c>
      <c r="J1367" s="102">
        <f>IF(GLOBAL[[#This Row],[//KELUAR]]="",0,-1*SUMIF(Table5[CONCAT],GLOBAL[POINTER],Table5[3]))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>SUM(F1367,L1367)</f>
        <v>11</v>
      </c>
      <c r="N1367" s="31"/>
      <c r="O1367" s="31"/>
      <c r="P1367" s="32">
        <f ca="1">SUM(INDIRECT(GLOBAL_VAR[TABLENAME]&amp;"[@a"&amp;$1:$1-1&amp;"]"),INDIRECT(GLOBAL_VAR[TABLENAME]&amp;"[@c"&amp;$1:$1-1&amp;"]"))</f>
        <v>11</v>
      </c>
      <c r="Q1367" s="33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11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11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11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1367" s="31" t="str">
        <f>_xlfn.IFNA(MATCH(GLOBAL[[#This Row],[POINTER]],Table6[NB BM_C_QTY+F],0),"")</f>
        <v/>
      </c>
      <c r="AC1367" t="str">
        <f>_xlfn.IFNA(MATCH(GLOBAL[[#This Row],[POINTER]],Table5[CONCAT],0),"")</f>
        <v/>
      </c>
    </row>
    <row r="1368" spans="1:30">
      <c r="A1368" s="31">
        <f ca="1">IF(GLOBAL[[#This Row],[TT]]&lt;1,"",ROW()-2)</f>
        <v>1366</v>
      </c>
      <c r="B1368" s="33" t="s">
        <v>946</v>
      </c>
      <c r="C1368" s="31">
        <v>1</v>
      </c>
      <c r="D1368" s="31" t="s">
        <v>206</v>
      </c>
      <c r="E1368" s="31">
        <f ca="1">IF(GLOBAL[[#This Row],[b12]]="",GLOBAL[[#This Row],[a6]],GLOBAL[[#This Row],[b12]])</f>
        <v>1</v>
      </c>
      <c r="F1368" s="32">
        <f>GLOBAL[[#This Row],[AWAL]]</f>
        <v>1</v>
      </c>
      <c r="G1368" s="31"/>
      <c r="H1368" s="31"/>
      <c r="I1368" s="31" t="str">
        <f>IF(GLOBAL[[#This Row],[/MASUK]]="","",SUMIF(Table6[NB BM_C_QTY+F],GLOBAL[POINTER],Table6[C]))</f>
        <v/>
      </c>
      <c r="J1368" s="102">
        <f>IF(GLOBAL[[#This Row],[//KELUAR]]="",0,-1*SUMIF(Table5[CONCAT],GLOBAL[POINTER],Table5[3]))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>SUM(F1368,L1368)</f>
        <v>1</v>
      </c>
      <c r="N1368" s="31"/>
      <c r="O1368" s="31"/>
      <c r="P1368" s="32">
        <f ca="1">SUM(INDIRECT(GLOBAL_VAR[TABLENAME]&amp;"[@a"&amp;$1:$1-1&amp;"]"),INDIRECT(GLOBAL_VAR[TABLENAME]&amp;"[@c"&amp;$1:$1-1&amp;"]"))</f>
        <v>1</v>
      </c>
      <c r="Q1368" s="33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1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1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1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1368" s="31" t="str">
        <f>_xlfn.IFNA(MATCH(GLOBAL[[#This Row],[POINTER]],Table6[NB BM_C_QTY+F],0),"")</f>
        <v/>
      </c>
      <c r="AC1368" t="str">
        <f>_xlfn.IFNA(MATCH(GLOBAL[[#This Row],[POINTER]],Table5[CONCAT],0),"")</f>
        <v/>
      </c>
    </row>
    <row r="1369" spans="1:30">
      <c r="A1369" s="31">
        <f ca="1">IF(GLOBAL[[#This Row],[TT]]&lt;1,"",ROW()-2)</f>
        <v>1367</v>
      </c>
      <c r="B1369" s="33" t="s">
        <v>947</v>
      </c>
      <c r="C1369" s="31">
        <v>9</v>
      </c>
      <c r="D1369" s="31" t="s">
        <v>84</v>
      </c>
      <c r="E1369" s="31">
        <f ca="1">IF(GLOBAL[[#This Row],[b12]]="",GLOBAL[[#This Row],[a6]],GLOBAL[[#This Row],[b12]])</f>
        <v>9</v>
      </c>
      <c r="F1369" s="32">
        <f>GLOBAL[[#This Row],[AWAL]]</f>
        <v>9</v>
      </c>
      <c r="G1369" s="31"/>
      <c r="H1369" s="31"/>
      <c r="I1369" s="31" t="str">
        <f>IF(GLOBAL[[#This Row],[/MASUK]]="","",SUMIF(Table6[NB BM_C_QTY+F],GLOBAL[POINTER],Table6[C]))</f>
        <v/>
      </c>
      <c r="J1369" s="102">
        <f>IF(GLOBAL[[#This Row],[//KELUAR]]="",0,-1*SUMIF(Table5[CONCAT],GLOBAL[POINTER],Table5[3]))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>SUM(F1369,L1369)</f>
        <v>9</v>
      </c>
      <c r="N1369" s="31"/>
      <c r="O1369" s="31"/>
      <c r="P1369" s="32">
        <f ca="1">SUM(INDIRECT(GLOBAL_VAR[TABLENAME]&amp;"[@a"&amp;$1:$1-1&amp;"]"),INDIRECT(GLOBAL_VAR[TABLENAME]&amp;"[@c"&amp;$1:$1-1&amp;"]"))</f>
        <v>9</v>
      </c>
      <c r="Q1369" s="33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9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9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9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1369" s="31" t="str">
        <f>_xlfn.IFNA(MATCH(GLOBAL[[#This Row],[POINTER]],Table6[NB BM_C_QTY+F],0),"")</f>
        <v/>
      </c>
      <c r="AC1369" t="str">
        <f>_xlfn.IFNA(MATCH(GLOBAL[[#This Row],[POINTER]],Table5[CONCAT],0),"")</f>
        <v/>
      </c>
    </row>
    <row r="1370" spans="1:30" s="80" customFormat="1">
      <c r="A1370" s="31">
        <f ca="1">IF(GLOBAL[[#This Row],[TT]]&lt;1,"",ROW()-2)</f>
        <v>1368</v>
      </c>
      <c r="B1370" s="33" t="s">
        <v>948</v>
      </c>
      <c r="C1370" s="31">
        <v>4</v>
      </c>
      <c r="D1370" s="31" t="s">
        <v>84</v>
      </c>
      <c r="E1370" s="31">
        <f ca="1">IF(GLOBAL[[#This Row],[b12]]="",GLOBAL[[#This Row],[a6]],GLOBAL[[#This Row],[b12]])</f>
        <v>4</v>
      </c>
      <c r="F1370" s="32">
        <f>GLOBAL[[#This Row],[AWAL]]</f>
        <v>4</v>
      </c>
      <c r="G1370" s="31"/>
      <c r="H1370" s="31"/>
      <c r="I1370" s="31" t="str">
        <f>IF(GLOBAL[[#This Row],[/MASUK]]="","",SUMIF(Table6[NB BM_C_QTY+F],GLOBAL[POINTER],Table6[C]))</f>
        <v/>
      </c>
      <c r="J1370" s="102">
        <f>IF(GLOBAL[[#This Row],[//KELUAR]]="",0,-1*SUMIF(Table5[CONCAT],GLOBAL[POINTER],Table5[3]))</f>
        <v>0</v>
      </c>
      <c r="K1370" s="31" t="str">
        <f>IF(GLOBAL[[#This Row],[b1]]="","",GLOBAL[[#This Row],[b1]]-GLOBAL[[#This Row],[a1]]-GLOBAL[[#This Row],[bkeluar1]])</f>
        <v/>
      </c>
      <c r="L1370" s="31">
        <f>SUM(GLOBAL[[#This Row],[bmasuk1]:[c1]])</f>
        <v>0</v>
      </c>
      <c r="M1370" s="32">
        <f>SUM(F1370,L1370)</f>
        <v>4</v>
      </c>
      <c r="N1370" s="31"/>
      <c r="O1370" s="31"/>
      <c r="P1370" s="32">
        <f ca="1">SUM(INDIRECT(GLOBAL_VAR[TABLENAME]&amp;"[@a"&amp;$1:$1-1&amp;"]"),INDIRECT(GLOBAL_VAR[TABLENAME]&amp;"[@c"&amp;$1:$1-1&amp;"]"))</f>
        <v>4</v>
      </c>
      <c r="Q1370" s="33"/>
      <c r="R1370" s="33" t="str">
        <f>IF(GLOBAL[[#This Row],[b3]]="","",GLOBAL[[#This Row],[b3]]-GLOBAL[[#This Row],[a3]])</f>
        <v/>
      </c>
      <c r="S1370" s="32">
        <f ca="1">SUM(INDIRECT(GLOBAL_VAR[TABLENAME]&amp;"[@a"&amp;$1:$1-1&amp;"]"),INDIRECT(GLOBAL_VAR[TABLENAME]&amp;"[@c"&amp;$1:$1-1&amp;"]"))</f>
        <v>4</v>
      </c>
      <c r="T1370" s="33"/>
      <c r="U1370" s="33" t="str">
        <f>IF(GLOBAL[[#This Row],[b4]]="","",GLOBAL[[#This Row],[b4]]-GLOBAL[[#This Row],[a4]])</f>
        <v/>
      </c>
      <c r="V1370" s="32">
        <f ca="1">SUM(INDIRECT(GLOBAL_VAR[TABLENAME]&amp;"[@a"&amp;$1:$1-1&amp;"]"),INDIRECT(GLOBAL_VAR[TABLENAME]&amp;"[@c"&amp;$1:$1-1&amp;"]"))</f>
        <v>4</v>
      </c>
      <c r="W1370" s="31"/>
      <c r="X1370" s="31" t="str">
        <f>IF(GLOBAL[[#This Row],[b5]]="","",GLOBAL[[#This Row],[b5]]-GLOBAL[[#This Row],[a5]])</f>
        <v/>
      </c>
      <c r="Y1370" s="32">
        <f ca="1">SUM(INDIRECT(GLOBAL_VAR[TABLENAME]&amp;"[@a"&amp;$1:$1-1&amp;"]"),INDIRECT(GLOBAL_VAR[TABLENAME]&amp;"[@c"&amp;$1:$1-1&amp;"]"))</f>
        <v>4</v>
      </c>
      <c r="Z1370"/>
      <c r="AA1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1370" s="31" t="str">
        <f>_xlfn.IFNA(MATCH(GLOBAL[[#This Row],[POINTER]],Table6[NB BM_C_QTY+F],0),"")</f>
        <v/>
      </c>
      <c r="AC1370" t="str">
        <f>_xlfn.IFNA(MATCH(GLOBAL[[#This Row],[POINTER]],Table5[CONCAT],0),"")</f>
        <v/>
      </c>
      <c r="AD1370"/>
    </row>
    <row r="1371" spans="1:30" s="80" customFormat="1">
      <c r="A1371" s="79" t="str">
        <f ca="1">IF(GLOBAL[[#This Row],[TT]]&lt;1,"",ROW()-2)</f>
        <v/>
      </c>
      <c r="B1371" s="79" t="s">
        <v>5532</v>
      </c>
      <c r="C1371" s="79">
        <v>0</v>
      </c>
      <c r="D1371" s="79" t="s">
        <v>2163</v>
      </c>
      <c r="E1371" s="79">
        <f ca="1">IF(GLOBAL[[#This Row],[b12]]="",GLOBAL[[#This Row],[a6]],GLOBAL[[#This Row],[b12]])</f>
        <v>0</v>
      </c>
      <c r="F1371" s="79">
        <f>GLOBAL[[#This Row],[AWAL]]</f>
        <v>0</v>
      </c>
      <c r="G1371" s="79"/>
      <c r="H1371" s="79"/>
      <c r="I1371" s="79">
        <f>IF(GLOBAL[[#This Row],[/MASUK]]="","",SUMIF(Table6[NB BM_C_QTY+F],GLOBAL[POINTER],Table6[C]))</f>
        <v>0</v>
      </c>
      <c r="J1371" s="103">
        <f>IF(GLOBAL[[#This Row],[//KELUAR]]="",0,-1*SUMIF(Table5[CONCAT],GLOBAL[POINTER],Table5[3]))</f>
        <v>0</v>
      </c>
      <c r="K1371" s="79" t="str">
        <f>IF(GLOBAL[[#This Row],[b1]]="","",GLOBAL[[#This Row],[b1]]-GLOBAL[[#This Row],[a1]]-GLOBAL[[#This Row],[bkeluar1]])</f>
        <v/>
      </c>
      <c r="L1371" s="79">
        <f>SUM(GLOBAL[[#This Row],[bmasuk1]:[c1]])</f>
        <v>0</v>
      </c>
      <c r="M1371" s="79">
        <f>SUM(F1371,L1371)</f>
        <v>0</v>
      </c>
      <c r="N1371" s="79"/>
      <c r="O1371" s="79"/>
      <c r="P1371" s="79">
        <f ca="1">SUM(INDIRECT(GLOBAL_VAR[TABLENAME]&amp;"[@a"&amp;$1:$1-1&amp;"]"),INDIRECT(GLOBAL_VAR[TABLENAME]&amp;"[@c"&amp;$1:$1-1&amp;"]"))</f>
        <v>0</v>
      </c>
      <c r="Q1371" s="79"/>
      <c r="R1371" s="79" t="str">
        <f>IF(GLOBAL[[#This Row],[b3]]="","",GLOBAL[[#This Row],[b3]]-GLOBAL[[#This Row],[a3]])</f>
        <v/>
      </c>
      <c r="S1371" s="79">
        <f ca="1">SUM(INDIRECT(GLOBAL_VAR[TABLENAME]&amp;"[@a"&amp;$1:$1-1&amp;"]"),INDIRECT(GLOBAL_VAR[TABLENAME]&amp;"[@c"&amp;$1:$1-1&amp;"]"))</f>
        <v>0</v>
      </c>
      <c r="T1371" s="79"/>
      <c r="U1371" s="79" t="str">
        <f>IF(GLOBAL[[#This Row],[b4]]="","",GLOBAL[[#This Row],[b4]]-GLOBAL[[#This Row],[a4]])</f>
        <v/>
      </c>
      <c r="V1371" s="79">
        <f ca="1">SUM(INDIRECT(GLOBAL_VAR[TABLENAME]&amp;"[@a"&amp;$1:$1-1&amp;"]"),INDIRECT(GLOBAL_VAR[TABLENAME]&amp;"[@c"&amp;$1:$1-1&amp;"]"))</f>
        <v>0</v>
      </c>
      <c r="W1371" s="79"/>
      <c r="X1371" s="79" t="str">
        <f>IF(GLOBAL[[#This Row],[b5]]="","",GLOBAL[[#This Row],[b5]]-GLOBAL[[#This Row],[a5]])</f>
        <v/>
      </c>
      <c r="Y1371" s="79">
        <f ca="1">SUM(INDIRECT(GLOBAL_VAR[TABLENAME]&amp;"[@a"&amp;$1:$1-1&amp;"]"),INDIRECT(GLOBAL_VAR[TABLENAME]&amp;"[@c"&amp;$1:$1-1&amp;"]"))</f>
        <v>0</v>
      </c>
      <c r="AA1371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1371" s="79">
        <f>_xlfn.IFNA(MATCH(GLOBAL[[#This Row],[POINTER]],Table6[NB BM_C_QTY+F],0),"")</f>
        <v>115</v>
      </c>
      <c r="AC1371" s="80" t="str">
        <f>_xlfn.IFNA(MATCH(GLOBAL[[#This Row],[POINTER]],Table5[CONCAT],0),"")</f>
        <v/>
      </c>
    </row>
    <row r="1372" spans="1:30">
      <c r="A1372" s="79">
        <f ca="1">IF(GLOBAL[[#This Row],[TT]]&lt;1,"",ROW()-2)</f>
        <v>1370</v>
      </c>
      <c r="B1372" s="79" t="s">
        <v>5529</v>
      </c>
      <c r="C1372" s="79">
        <v>1</v>
      </c>
      <c r="D1372" s="79" t="s">
        <v>2163</v>
      </c>
      <c r="E1372" s="79">
        <f ca="1">IF(GLOBAL[[#This Row],[b12]]="",GLOBAL[[#This Row],[a6]],GLOBAL[[#This Row],[b12]])</f>
        <v>3</v>
      </c>
      <c r="F1372" s="79">
        <f>GLOBAL[[#This Row],[AWAL]]</f>
        <v>1</v>
      </c>
      <c r="G1372" s="79"/>
      <c r="H1372" s="79"/>
      <c r="I1372" s="79">
        <f>IF(GLOBAL[[#This Row],[/MASUK]]="","",SUMIF(Table6[NB BM_C_QTY+F],GLOBAL[POINTER],Table6[C]))</f>
        <v>2</v>
      </c>
      <c r="J1372" s="103">
        <f>IF(GLOBAL[[#This Row],[//KELUAR]]="",0,-1*SUMIF(Table5[CONCAT],GLOBAL[POINTER],Table5[3]))</f>
        <v>0</v>
      </c>
      <c r="K1372" s="79" t="str">
        <f>IF(GLOBAL[[#This Row],[b1]]="","",GLOBAL[[#This Row],[b1]]-GLOBAL[[#This Row],[a1]]-GLOBAL[[#This Row],[bkeluar1]])</f>
        <v/>
      </c>
      <c r="L1372" s="79">
        <f>SUM(GLOBAL[[#This Row],[bmasuk1]:[c1]])</f>
        <v>2</v>
      </c>
      <c r="M1372" s="79">
        <f>SUM(F1372,L1372)</f>
        <v>3</v>
      </c>
      <c r="N1372" s="79"/>
      <c r="O1372" s="79"/>
      <c r="P1372" s="79">
        <f ca="1">SUM(INDIRECT(GLOBAL_VAR[TABLENAME]&amp;"[@a"&amp;$1:$1-1&amp;"]"),INDIRECT(GLOBAL_VAR[TABLENAME]&amp;"[@c"&amp;$1:$1-1&amp;"]"))</f>
        <v>3</v>
      </c>
      <c r="Q1372" s="79"/>
      <c r="R1372" s="79" t="str">
        <f>IF(GLOBAL[[#This Row],[b3]]="","",GLOBAL[[#This Row],[b3]]-GLOBAL[[#This Row],[a3]])</f>
        <v/>
      </c>
      <c r="S1372" s="79">
        <f ca="1">SUM(INDIRECT(GLOBAL_VAR[TABLENAME]&amp;"[@a"&amp;$1:$1-1&amp;"]"),INDIRECT(GLOBAL_VAR[TABLENAME]&amp;"[@c"&amp;$1:$1-1&amp;"]"))</f>
        <v>3</v>
      </c>
      <c r="T1372" s="79"/>
      <c r="U1372" s="79" t="str">
        <f>IF(GLOBAL[[#This Row],[b4]]="","",GLOBAL[[#This Row],[b4]]-GLOBAL[[#This Row],[a4]])</f>
        <v/>
      </c>
      <c r="V1372" s="79">
        <f ca="1">SUM(INDIRECT(GLOBAL_VAR[TABLENAME]&amp;"[@a"&amp;$1:$1-1&amp;"]"),INDIRECT(GLOBAL_VAR[TABLENAME]&amp;"[@c"&amp;$1:$1-1&amp;"]"))</f>
        <v>3</v>
      </c>
      <c r="W1372" s="79"/>
      <c r="X1372" s="79" t="str">
        <f>IF(GLOBAL[[#This Row],[b5]]="","",GLOBAL[[#This Row],[b5]]-GLOBAL[[#This Row],[a5]])</f>
        <v/>
      </c>
      <c r="Y1372" s="79">
        <f ca="1">SUM(INDIRECT(GLOBAL_VAR[TABLENAME]&amp;"[@a"&amp;$1:$1-1&amp;"]"),INDIRECT(GLOBAL_VAR[TABLENAME]&amp;"[@c"&amp;$1:$1-1&amp;"]"))</f>
        <v>3</v>
      </c>
      <c r="Z1372" s="80"/>
      <c r="AA1372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1372" s="79">
        <f>_xlfn.IFNA(MATCH(GLOBAL[[#This Row],[POINTER]],Table6[NB BM_C_QTY+F],0),"")</f>
        <v>113</v>
      </c>
      <c r="AC1372" s="80" t="str">
        <f>_xlfn.IFNA(MATCH(GLOBAL[[#This Row],[POINTER]],Table5[CONCAT],0),"")</f>
        <v/>
      </c>
      <c r="AD1372" s="80"/>
    </row>
    <row r="1373" spans="1:30" s="80" customFormat="1">
      <c r="A1373" s="31">
        <f ca="1">IF(GLOBAL[[#This Row],[TT]]&lt;1,"",ROW()-2)</f>
        <v>1371</v>
      </c>
      <c r="B1373" s="33" t="s">
        <v>5530</v>
      </c>
      <c r="C1373" s="31">
        <v>2</v>
      </c>
      <c r="D1373" s="31" t="s">
        <v>2010</v>
      </c>
      <c r="E1373" s="31">
        <f ca="1">IF(GLOBAL[[#This Row],[b12]]="",GLOBAL[[#This Row],[a6]],GLOBAL[[#This Row],[b12]])</f>
        <v>1</v>
      </c>
      <c r="F1373" s="32">
        <f>GLOBAL[[#This Row],[AWAL]]</f>
        <v>2</v>
      </c>
      <c r="G1373" s="31"/>
      <c r="H1373" s="31"/>
      <c r="I1373" s="31" t="str">
        <f>IF(GLOBAL[[#This Row],[/MASUK]]="","",SUMIF(Table6[NB BM_C_QTY+F],GLOBAL[POINTER],Table6[C]))</f>
        <v/>
      </c>
      <c r="J1373" s="102">
        <f>IF(GLOBAL[[#This Row],[//KELUAR]]="",0,-1*SUMIF(Table5[CONCAT],GLOBAL[POINTER],Table5[3]))</f>
        <v>-1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-1</v>
      </c>
      <c r="M1373" s="32">
        <f>SUM(F1373,L1373)</f>
        <v>1</v>
      </c>
      <c r="N1373" s="31"/>
      <c r="O1373" s="31"/>
      <c r="P1373" s="32">
        <f ca="1">SUM(INDIRECT(GLOBAL_VAR[TABLENAME]&amp;"[@a"&amp;$1:$1-1&amp;"]"),INDIRECT(GLOBAL_VAR[TABLENAME]&amp;"[@c"&amp;$1:$1-1&amp;"]"))</f>
        <v>1</v>
      </c>
      <c r="Q1373" s="33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1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1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1</v>
      </c>
      <c r="Z1373"/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1373" s="31" t="str">
        <f>_xlfn.IFNA(MATCH(GLOBAL[[#This Row],[POINTER]],Table6[NB BM_C_QTY+F],0),"")</f>
        <v/>
      </c>
      <c r="AC1373">
        <f>_xlfn.IFNA(MATCH(GLOBAL[[#This Row],[POINTER]],Table5[CONCAT],0),"")</f>
        <v>77</v>
      </c>
      <c r="AD1373"/>
    </row>
    <row r="1374" spans="1:30">
      <c r="A1374" s="79">
        <f ca="1">IF(GLOBAL[[#This Row],[TT]]&lt;1,"",ROW()-2)</f>
        <v>1372</v>
      </c>
      <c r="B1374" s="79" t="s">
        <v>5531</v>
      </c>
      <c r="C1374" s="79">
        <v>1</v>
      </c>
      <c r="D1374" s="79" t="s">
        <v>2034</v>
      </c>
      <c r="E1374" s="79">
        <f ca="1">IF(GLOBAL[[#This Row],[b12]]="",GLOBAL[[#This Row],[a6]],GLOBAL[[#This Row],[b12]])</f>
        <v>2</v>
      </c>
      <c r="F1374" s="79">
        <f>GLOBAL[[#This Row],[AWAL]]</f>
        <v>1</v>
      </c>
      <c r="G1374" s="79"/>
      <c r="H1374" s="79"/>
      <c r="I1374" s="79">
        <f>IF(GLOBAL[[#This Row],[/MASUK]]="","",SUMIF(Table6[NB BM_C_QTY+F],GLOBAL[POINTER],Table6[C]))</f>
        <v>1</v>
      </c>
      <c r="J1374" s="103">
        <f>IF(GLOBAL[[#This Row],[//KELUAR]]="",0,-1*SUMIF(Table5[CONCAT],GLOBAL[POINTER],Table5[3]))</f>
        <v>0</v>
      </c>
      <c r="K1374" s="79" t="str">
        <f>IF(GLOBAL[[#This Row],[b1]]="","",GLOBAL[[#This Row],[b1]]-GLOBAL[[#This Row],[a1]]-GLOBAL[[#This Row],[bkeluar1]])</f>
        <v/>
      </c>
      <c r="L1374" s="79">
        <f>SUM(GLOBAL[[#This Row],[bmasuk1]:[c1]])</f>
        <v>1</v>
      </c>
      <c r="M1374" s="79">
        <f>SUM(F1374,L1374)</f>
        <v>2</v>
      </c>
      <c r="N1374" s="79"/>
      <c r="O1374" s="79"/>
      <c r="P1374" s="79">
        <f ca="1">SUM(INDIRECT(GLOBAL_VAR[TABLENAME]&amp;"[@a"&amp;$1:$1-1&amp;"]"),INDIRECT(GLOBAL_VAR[TABLENAME]&amp;"[@c"&amp;$1:$1-1&amp;"]"))</f>
        <v>2</v>
      </c>
      <c r="Q1374" s="79"/>
      <c r="R1374" s="79" t="str">
        <f>IF(GLOBAL[[#This Row],[b3]]="","",GLOBAL[[#This Row],[b3]]-GLOBAL[[#This Row],[a3]])</f>
        <v/>
      </c>
      <c r="S1374" s="79">
        <f ca="1">SUM(INDIRECT(GLOBAL_VAR[TABLENAME]&amp;"[@a"&amp;$1:$1-1&amp;"]"),INDIRECT(GLOBAL_VAR[TABLENAME]&amp;"[@c"&amp;$1:$1-1&amp;"]"))</f>
        <v>2</v>
      </c>
      <c r="T1374" s="79"/>
      <c r="U1374" s="79" t="str">
        <f>IF(GLOBAL[[#This Row],[b4]]="","",GLOBAL[[#This Row],[b4]]-GLOBAL[[#This Row],[a4]])</f>
        <v/>
      </c>
      <c r="V1374" s="79">
        <f ca="1">SUM(INDIRECT(GLOBAL_VAR[TABLENAME]&amp;"[@a"&amp;$1:$1-1&amp;"]"),INDIRECT(GLOBAL_VAR[TABLENAME]&amp;"[@c"&amp;$1:$1-1&amp;"]"))</f>
        <v>2</v>
      </c>
      <c r="W1374" s="79"/>
      <c r="X1374" s="79" t="str">
        <f>IF(GLOBAL[[#This Row],[b5]]="","",GLOBAL[[#This Row],[b5]]-GLOBAL[[#This Row],[a5]])</f>
        <v/>
      </c>
      <c r="Y1374" s="79">
        <f ca="1">SUM(INDIRECT(GLOBAL_VAR[TABLENAME]&amp;"[@a"&amp;$1:$1-1&amp;"]"),INDIRECT(GLOBAL_VAR[TABLENAME]&amp;"[@c"&amp;$1:$1-1&amp;"]"))</f>
        <v>2</v>
      </c>
      <c r="Z1374" s="80"/>
      <c r="AA1374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1374" s="79">
        <f>_xlfn.IFNA(MATCH(GLOBAL[[#This Row],[POINTER]],Table6[NB BM_C_QTY+F],0),"")</f>
        <v>114</v>
      </c>
      <c r="AC1374" s="80" t="str">
        <f>_xlfn.IFNA(MATCH(GLOBAL[[#This Row],[POINTER]],Table5[CONCAT],0),"")</f>
        <v/>
      </c>
      <c r="AD1374" s="80"/>
    </row>
    <row r="1375" spans="1:30">
      <c r="A1375" s="31" t="str">
        <f ca="1">IF(GLOBAL[[#This Row],[TT]]&lt;1,"",ROW()-2)</f>
        <v/>
      </c>
      <c r="B1375" s="33" t="s">
        <v>4444</v>
      </c>
      <c r="C1375" s="31">
        <v>0</v>
      </c>
      <c r="D1375" s="31" t="s">
        <v>2150</v>
      </c>
      <c r="E1375" s="31">
        <f ca="1">IF(GLOBAL[[#This Row],[b12]]="",GLOBAL[[#This Row],[a6]],GLOBAL[[#This Row],[b12]])</f>
        <v>0</v>
      </c>
      <c r="F1375" s="32">
        <f>GLOBAL[[#This Row],[AWAL]]</f>
        <v>0</v>
      </c>
      <c r="G1375" s="31"/>
      <c r="H1375" s="31"/>
      <c r="I1375" s="31" t="str">
        <f>IF(GLOBAL[[#This Row],[/MASUK]]="","",SUMIF(Table6[NB BM_C_QTY+F],GLOBAL[POINTER],Table6[C]))</f>
        <v/>
      </c>
      <c r="J1375" s="102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>SUM(F1375,L1375)</f>
        <v>0</v>
      </c>
      <c r="N1375" s="31"/>
      <c r="O1375" s="31"/>
      <c r="P1375" s="32">
        <f ca="1">SUM(INDIRECT(GLOBAL_VAR[TABLENAME]&amp;"[@a"&amp;$1:$1-1&amp;"]"),INDIRECT(GLOBAL_VAR[TABLENAME]&amp;"[@c"&amp;$1:$1-1&amp;"]"))</f>
        <v>0</v>
      </c>
      <c r="Q1375" s="33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0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0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0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30">
      <c r="A1376" s="31">
        <f ca="1">IF(GLOBAL[[#This Row],[TT]]&lt;1,"",ROW()-2)</f>
        <v>1374</v>
      </c>
      <c r="B1376" s="33" t="s">
        <v>949</v>
      </c>
      <c r="C1376" s="31">
        <v>1</v>
      </c>
      <c r="D1376" s="31" t="s">
        <v>367</v>
      </c>
      <c r="E1376" s="31">
        <f ca="1">IF(GLOBAL[[#This Row],[b12]]="",GLOBAL[[#This Row],[a6]],GLOBAL[[#This Row],[b12]])</f>
        <v>1</v>
      </c>
      <c r="F1376" s="32">
        <f>GLOBAL[[#This Row],[AWAL]]</f>
        <v>1</v>
      </c>
      <c r="G1376" s="31"/>
      <c r="H1376" s="31"/>
      <c r="I1376" s="31" t="str">
        <f>IF(GLOBAL[[#This Row],[/MASUK]]="","",SUMIF(Table6[NB BM_C_QTY+F],GLOBAL[POINTER],Table6[C]))</f>
        <v/>
      </c>
      <c r="J1376" s="102">
        <f>IF(GLOBAL[[#This Row],[//KELUAR]]="",0,-1*SUMIF(Table5[CONCAT],GLOBAL[POINTER],Table5[3]))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>SUM(F1376,L1376)</f>
        <v>1</v>
      </c>
      <c r="N1376" s="31"/>
      <c r="O1376" s="31"/>
      <c r="P1376" s="32">
        <f ca="1">SUM(INDIRECT(GLOBAL_VAR[TABLENAME]&amp;"[@a"&amp;$1:$1-1&amp;"]"),INDIRECT(GLOBAL_VAR[TABLENAME]&amp;"[@c"&amp;$1:$1-1&amp;"]"))</f>
        <v>1</v>
      </c>
      <c r="Q1376" s="33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1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1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1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30">
      <c r="A1377" s="31">
        <f ca="1">IF(GLOBAL[[#This Row],[TT]]&lt;1,"",ROW()-2)</f>
        <v>1375</v>
      </c>
      <c r="B1377" s="33" t="s">
        <v>950</v>
      </c>
      <c r="C1377" s="31">
        <v>1</v>
      </c>
      <c r="D1377" s="31" t="s">
        <v>11</v>
      </c>
      <c r="E1377" s="31">
        <f ca="1">IF(GLOBAL[[#This Row],[b12]]="",GLOBAL[[#This Row],[a6]],GLOBAL[[#This Row],[b12]])</f>
        <v>1</v>
      </c>
      <c r="F1377" s="32">
        <f>GLOBAL[[#This Row],[AWAL]]</f>
        <v>1</v>
      </c>
      <c r="G1377" s="31"/>
      <c r="H1377" s="31"/>
      <c r="I1377" s="31" t="str">
        <f>IF(GLOBAL[[#This Row],[/MASUK]]="","",SUMIF(Table6[NB BM_C_QTY+F],GLOBAL[POINTER],Table6[C]))</f>
        <v/>
      </c>
      <c r="J1377" s="102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>SUM(F1377,L1377)</f>
        <v>1</v>
      </c>
      <c r="N1377" s="31"/>
      <c r="O1377" s="31"/>
      <c r="P1377" s="32">
        <f ca="1">SUM(INDIRECT(GLOBAL_VAR[TABLENAME]&amp;"[@a"&amp;$1:$1-1&amp;"]"),INDIRECT(GLOBAL_VAR[TABLENAME]&amp;"[@c"&amp;$1:$1-1&amp;"]"))</f>
        <v>1</v>
      </c>
      <c r="Q1377" s="33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1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1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1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30">
      <c r="A1378" s="31">
        <f ca="1">IF(GLOBAL[[#This Row],[TT]]&lt;1,"",ROW()-2)</f>
        <v>1376</v>
      </c>
      <c r="B1378" s="33" t="s">
        <v>951</v>
      </c>
      <c r="C1378" s="31">
        <v>9</v>
      </c>
      <c r="D1378" s="31" t="s">
        <v>71</v>
      </c>
      <c r="E1378" s="31">
        <f ca="1">IF(GLOBAL[[#This Row],[b12]]="",GLOBAL[[#This Row],[a6]],GLOBAL[[#This Row],[b12]])</f>
        <v>9</v>
      </c>
      <c r="F1378" s="32">
        <f>GLOBAL[[#This Row],[AWAL]]</f>
        <v>9</v>
      </c>
      <c r="G1378" s="31"/>
      <c r="H1378" s="31"/>
      <c r="I1378" s="31" t="str">
        <f>IF(GLOBAL[[#This Row],[/MASUK]]="","",SUMIF(Table6[NB BM_C_QTY+F],GLOBAL[POINTER],Table6[C]))</f>
        <v/>
      </c>
      <c r="J1378" s="102">
        <f>IF(GLOBAL[[#This Row],[//KELUAR]]="",0,-1*SUMIF(Table5[CONCAT],GLOBAL[POINTER],Table5[3]))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>SUM(F1378,L1378)</f>
        <v>9</v>
      </c>
      <c r="N1378" s="31"/>
      <c r="O1378" s="31"/>
      <c r="P1378" s="32">
        <f ca="1">SUM(INDIRECT(GLOBAL_VAR[TABLENAME]&amp;"[@a"&amp;$1:$1-1&amp;"]"),INDIRECT(GLOBAL_VAR[TABLENAME]&amp;"[@c"&amp;$1:$1-1&amp;"]"))</f>
        <v>9</v>
      </c>
      <c r="Q1378" s="33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9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9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9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30">
      <c r="A1379" s="31">
        <f ca="1">IF(GLOBAL[[#This Row],[TT]]&lt;1,"",ROW()-2)</f>
        <v>1377</v>
      </c>
      <c r="B1379" s="33" t="s">
        <v>952</v>
      </c>
      <c r="C1379" s="31">
        <v>4</v>
      </c>
      <c r="D1379" s="31">
        <v>288</v>
      </c>
      <c r="E1379" s="31">
        <f ca="1">IF(GLOBAL[[#This Row],[b12]]="",GLOBAL[[#This Row],[a6]],GLOBAL[[#This Row],[b12]])</f>
        <v>4</v>
      </c>
      <c r="F1379" s="32">
        <f>GLOBAL[[#This Row],[AWAL]]</f>
        <v>4</v>
      </c>
      <c r="G1379" s="31"/>
      <c r="H1379" s="31"/>
      <c r="I1379" s="31" t="str">
        <f>IF(GLOBAL[[#This Row],[/MASUK]]="","",SUMIF(Table6[NB BM_C_QTY+F],GLOBAL[POINTER],Table6[C]))</f>
        <v/>
      </c>
      <c r="J1379" s="102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>SUM(F1379,L1379)</f>
        <v>4</v>
      </c>
      <c r="N1379" s="31"/>
      <c r="O1379" s="31"/>
      <c r="P1379" s="32">
        <f ca="1">SUM(INDIRECT(GLOBAL_VAR[TABLENAME]&amp;"[@a"&amp;$1:$1-1&amp;"]"),INDIRECT(GLOBAL_VAR[TABLENAME]&amp;"[@c"&amp;$1:$1-1&amp;"]"))</f>
        <v>4</v>
      </c>
      <c r="Q1379" s="33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4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4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4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30">
      <c r="A1380" s="31">
        <f ca="1">IF(GLOBAL[[#This Row],[TT]]&lt;1,"",ROW()-2)</f>
        <v>1378</v>
      </c>
      <c r="B1380" s="33" t="s">
        <v>953</v>
      </c>
      <c r="C1380" s="31">
        <v>18</v>
      </c>
      <c r="D1380" s="31" t="s">
        <v>954</v>
      </c>
      <c r="E1380" s="31">
        <f ca="1">IF(GLOBAL[[#This Row],[b12]]="",GLOBAL[[#This Row],[a6]],GLOBAL[[#This Row],[b12]])</f>
        <v>18</v>
      </c>
      <c r="F1380" s="32">
        <f>GLOBAL[[#This Row],[AWAL]]</f>
        <v>18</v>
      </c>
      <c r="G1380" s="31"/>
      <c r="H1380" s="31"/>
      <c r="I1380" s="31" t="str">
        <f>IF(GLOBAL[[#This Row],[/MASUK]]="","",SUMIF(Table6[NB BM_C_QTY+F],GLOBAL[POINTER],Table6[C]))</f>
        <v/>
      </c>
      <c r="J1380" s="102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>SUM(F1380,L1380)</f>
        <v>18</v>
      </c>
      <c r="N1380" s="31"/>
      <c r="O1380" s="31"/>
      <c r="P1380" s="32">
        <f ca="1">SUM(INDIRECT(GLOBAL_VAR[TABLENAME]&amp;"[@a"&amp;$1:$1-1&amp;"]"),INDIRECT(GLOBAL_VAR[TABLENAME]&amp;"[@c"&amp;$1:$1-1&amp;"]"))</f>
        <v>18</v>
      </c>
      <c r="Q1380" s="33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18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18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18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30">
      <c r="A1381" s="31">
        <f ca="1">IF(GLOBAL[[#This Row],[TT]]&lt;1,"",ROW()-2)</f>
        <v>1379</v>
      </c>
      <c r="B1381" s="33" t="s">
        <v>3662</v>
      </c>
      <c r="C1381" s="31">
        <v>4</v>
      </c>
      <c r="D1381" s="31" t="s">
        <v>955</v>
      </c>
      <c r="E1381" s="31">
        <f ca="1">IF(GLOBAL[[#This Row],[b12]]="",GLOBAL[[#This Row],[a6]],GLOBAL[[#This Row],[b12]])</f>
        <v>4</v>
      </c>
      <c r="F1381" s="32">
        <f>GLOBAL[[#This Row],[AWAL]]</f>
        <v>4</v>
      </c>
      <c r="G1381" s="31"/>
      <c r="H1381" s="31"/>
      <c r="I1381" s="31" t="str">
        <f>IF(GLOBAL[[#This Row],[/MASUK]]="","",SUMIF(Table6[NB BM_C_QTY+F],GLOBAL[POINTER],Table6[C]))</f>
        <v/>
      </c>
      <c r="J1381" s="102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>SUM(F1381,L1381)</f>
        <v>4</v>
      </c>
      <c r="N1381" s="31"/>
      <c r="O1381" s="31"/>
      <c r="P1381" s="32">
        <f ca="1">SUM(INDIRECT(GLOBAL_VAR[TABLENAME]&amp;"[@a"&amp;$1:$1-1&amp;"]"),INDIRECT(GLOBAL_VAR[TABLENAME]&amp;"[@c"&amp;$1:$1-1&amp;"]"))</f>
        <v>4</v>
      </c>
      <c r="Q1381" s="33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4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4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4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</row>
    <row r="1382" spans="1:30">
      <c r="A1382" s="31" t="str">
        <f ca="1">IF(GLOBAL[[#This Row],[TT]]&lt;1,"",ROW()-2)</f>
        <v/>
      </c>
      <c r="B1382" s="33" t="s">
        <v>956</v>
      </c>
      <c r="C1382" s="31">
        <v>0</v>
      </c>
      <c r="D1382" s="31" t="s">
        <v>955</v>
      </c>
      <c r="E1382" s="31">
        <f ca="1">IF(GLOBAL[[#This Row],[b12]]="",GLOBAL[[#This Row],[a6]],GLOBAL[[#This Row],[b12]])</f>
        <v>0</v>
      </c>
      <c r="F1382" s="32">
        <f>GLOBAL[[#This Row],[AWAL]]</f>
        <v>0</v>
      </c>
      <c r="G1382" s="31"/>
      <c r="H1382" s="31"/>
      <c r="I1382" s="31" t="str">
        <f>IF(GLOBAL[[#This Row],[/MASUK]]="","",SUMIF(Table6[NB BM_C_QTY+F],GLOBAL[POINTER],Table6[C]))</f>
        <v/>
      </c>
      <c r="J1382" s="102">
        <f>IF(GLOBAL[[#This Row],[//KELUAR]]="",0,-1*SUMIF(Table5[CONCAT],GLOBAL[POINTER],Table5[3]))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>SUM(F1382,L1382)</f>
        <v>0</v>
      </c>
      <c r="N1382" s="31"/>
      <c r="O1382" s="31"/>
      <c r="P1382" s="32">
        <f ca="1">SUM(INDIRECT(GLOBAL_VAR[TABLENAME]&amp;"[@a"&amp;$1:$1-1&amp;"]"),INDIRECT(GLOBAL_VAR[TABLENAME]&amp;"[@c"&amp;$1:$1-1&amp;"]"))</f>
        <v>0</v>
      </c>
      <c r="Q1382" s="33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0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0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0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1382" s="31" t="str">
        <f>_xlfn.IFNA(MATCH(GLOBAL[[#This Row],[POINTER]],Table6[NB BM_C_QTY+F],0),"")</f>
        <v/>
      </c>
      <c r="AC1382" t="str">
        <f>_xlfn.IFNA(MATCH(GLOBAL[[#This Row],[POINTER]],Table5[CONCAT],0),"")</f>
        <v/>
      </c>
    </row>
    <row r="1383" spans="1:30">
      <c r="A1383" s="31">
        <f ca="1">IF(GLOBAL[[#This Row],[TT]]&lt;1,"",ROW()-2)</f>
        <v>1381</v>
      </c>
      <c r="B1383" s="33" t="s">
        <v>957</v>
      </c>
      <c r="C1383" s="31">
        <v>5</v>
      </c>
      <c r="D1383" s="31" t="s">
        <v>71</v>
      </c>
      <c r="E1383" s="31">
        <f ca="1">IF(GLOBAL[[#This Row],[b12]]="",GLOBAL[[#This Row],[a6]],GLOBAL[[#This Row],[b12]])</f>
        <v>5</v>
      </c>
      <c r="F1383" s="32">
        <f>GLOBAL[[#This Row],[AWAL]]</f>
        <v>5</v>
      </c>
      <c r="G1383" s="31"/>
      <c r="H1383" s="31"/>
      <c r="I1383" s="31" t="str">
        <f>IF(GLOBAL[[#This Row],[/MASUK]]="","",SUMIF(Table6[NB BM_C_QTY+F],GLOBAL[POINTER],Table6[C]))</f>
        <v/>
      </c>
      <c r="J1383" s="102">
        <f>IF(GLOBAL[[#This Row],[//KELUAR]]="",0,-1*SUMIF(Table5[CONCAT],GLOBAL[POINTER],Table5[3]))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>SUM(F1383,L1383)</f>
        <v>5</v>
      </c>
      <c r="N1383" s="31"/>
      <c r="O1383" s="31"/>
      <c r="P1383" s="32">
        <f ca="1">SUM(INDIRECT(GLOBAL_VAR[TABLENAME]&amp;"[@a"&amp;$1:$1-1&amp;"]"),INDIRECT(GLOBAL_VAR[TABLENAME]&amp;"[@c"&amp;$1:$1-1&amp;"]"))</f>
        <v>5</v>
      </c>
      <c r="Q1383" s="33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5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5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5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30">
      <c r="A1384" s="31">
        <f ca="1">IF(GLOBAL[[#This Row],[TT]]&lt;1,"",ROW()-2)</f>
        <v>1382</v>
      </c>
      <c r="B1384" s="33" t="s">
        <v>958</v>
      </c>
      <c r="C1384" s="31">
        <v>11</v>
      </c>
      <c r="D1384" s="31">
        <v>288</v>
      </c>
      <c r="E1384" s="31">
        <f ca="1">IF(GLOBAL[[#This Row],[b12]]="",GLOBAL[[#This Row],[a6]],GLOBAL[[#This Row],[b12]])</f>
        <v>11</v>
      </c>
      <c r="F1384" s="32">
        <f>GLOBAL[[#This Row],[AWAL]]</f>
        <v>11</v>
      </c>
      <c r="G1384" s="31"/>
      <c r="H1384" s="31"/>
      <c r="I1384" s="31" t="str">
        <f>IF(GLOBAL[[#This Row],[/MASUK]]="","",SUMIF(Table6[NB BM_C_QTY+F],GLOBAL[POINTER],Table6[C]))</f>
        <v/>
      </c>
      <c r="J1384" s="102">
        <f>IF(GLOBAL[[#This Row],[//KELUAR]]="",0,-1*SUMIF(Table5[CONCAT],GLOBAL[POINTER],Table5[3]))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>SUM(F1384,L1384)</f>
        <v>11</v>
      </c>
      <c r="N1384" s="31"/>
      <c r="O1384" s="31"/>
      <c r="P1384" s="32">
        <f ca="1">SUM(INDIRECT(GLOBAL_VAR[TABLENAME]&amp;"[@a"&amp;$1:$1-1&amp;"]"),INDIRECT(GLOBAL_VAR[TABLENAME]&amp;"[@c"&amp;$1:$1-1&amp;"]"))</f>
        <v>11</v>
      </c>
      <c r="Q1384" s="33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11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11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11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</row>
    <row r="1385" spans="1:30">
      <c r="A1385" s="31">
        <f ca="1">IF(GLOBAL[[#This Row],[TT]]&lt;1,"",ROW()-2)</f>
        <v>1383</v>
      </c>
      <c r="B1385" s="33" t="s">
        <v>959</v>
      </c>
      <c r="C1385" s="31">
        <v>7</v>
      </c>
      <c r="D1385" s="31" t="s">
        <v>71</v>
      </c>
      <c r="E1385" s="31">
        <f ca="1">IF(GLOBAL[[#This Row],[b12]]="",GLOBAL[[#This Row],[a6]],GLOBAL[[#This Row],[b12]])</f>
        <v>7</v>
      </c>
      <c r="F1385" s="32">
        <f>GLOBAL[[#This Row],[AWAL]]</f>
        <v>7</v>
      </c>
      <c r="G1385" s="31"/>
      <c r="H1385" s="31"/>
      <c r="I1385" s="31" t="str">
        <f>IF(GLOBAL[[#This Row],[/MASUK]]="","",SUMIF(Table6[NB BM_C_QTY+F],GLOBAL[POINTER],Table6[C]))</f>
        <v/>
      </c>
      <c r="J1385" s="102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>SUM(F1385,L1385)</f>
        <v>7</v>
      </c>
      <c r="N1385" s="31"/>
      <c r="O1385" s="31"/>
      <c r="P1385" s="32">
        <f ca="1">SUM(INDIRECT(GLOBAL_VAR[TABLENAME]&amp;"[@a"&amp;$1:$1-1&amp;"]"),INDIRECT(GLOBAL_VAR[TABLENAME]&amp;"[@c"&amp;$1:$1-1&amp;"]"))</f>
        <v>7</v>
      </c>
      <c r="Q1385" s="33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7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7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7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</row>
    <row r="1386" spans="1:30">
      <c r="A1386" s="31">
        <f ca="1">IF(GLOBAL[[#This Row],[TT]]&lt;1,"",ROW()-2)</f>
        <v>1384</v>
      </c>
      <c r="B1386" s="33" t="s">
        <v>960</v>
      </c>
      <c r="C1386" s="31">
        <v>4</v>
      </c>
      <c r="D1386" s="31">
        <v>288</v>
      </c>
      <c r="E1386" s="31">
        <f ca="1">IF(GLOBAL[[#This Row],[b12]]="",GLOBAL[[#This Row],[a6]],GLOBAL[[#This Row],[b12]])</f>
        <v>4</v>
      </c>
      <c r="F1386" s="32">
        <f>GLOBAL[[#This Row],[AWAL]]</f>
        <v>4</v>
      </c>
      <c r="G1386" s="31"/>
      <c r="H1386" s="31"/>
      <c r="I1386" s="31" t="str">
        <f>IF(GLOBAL[[#This Row],[/MASUK]]="","",SUMIF(Table6[NB BM_C_QTY+F],GLOBAL[POINTER],Table6[C]))</f>
        <v/>
      </c>
      <c r="J1386" s="102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>SUM(F1386,L1386)</f>
        <v>4</v>
      </c>
      <c r="N1386" s="31"/>
      <c r="O1386" s="31"/>
      <c r="P1386" s="32">
        <f ca="1">SUM(INDIRECT(GLOBAL_VAR[TABLENAME]&amp;"[@a"&amp;$1:$1-1&amp;"]"),INDIRECT(GLOBAL_VAR[TABLENAME]&amp;"[@c"&amp;$1:$1-1&amp;"]"))</f>
        <v>4</v>
      </c>
      <c r="Q1386" s="33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4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4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4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</row>
    <row r="1387" spans="1:30">
      <c r="A1387" s="31">
        <f ca="1">IF(GLOBAL[[#This Row],[TT]]&lt;1,"",ROW()-2)</f>
        <v>1385</v>
      </c>
      <c r="B1387" s="33" t="s">
        <v>961</v>
      </c>
      <c r="C1387" s="31">
        <v>1</v>
      </c>
      <c r="D1387" s="31">
        <v>288</v>
      </c>
      <c r="E1387" s="31">
        <f ca="1">IF(GLOBAL[[#This Row],[b12]]="",GLOBAL[[#This Row],[a6]],GLOBAL[[#This Row],[b12]])</f>
        <v>1</v>
      </c>
      <c r="F1387" s="32">
        <f>GLOBAL[[#This Row],[AWAL]]</f>
        <v>1</v>
      </c>
      <c r="G1387" s="31"/>
      <c r="H1387" s="31"/>
      <c r="I1387" s="31" t="str">
        <f>IF(GLOBAL[[#This Row],[/MASUK]]="","",SUMIF(Table6[NB BM_C_QTY+F],GLOBAL[POINTER],Table6[C]))</f>
        <v/>
      </c>
      <c r="J1387" s="102">
        <f>IF(GLOBAL[[#This Row],[//KELUAR]]="",0,-1*SUMIF(Table5[CONCAT],GLOBAL[POINTER],Table5[3]))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>SUM(F1387,L1387)</f>
        <v>1</v>
      </c>
      <c r="N1387" s="31"/>
      <c r="O1387" s="31"/>
      <c r="P1387" s="32">
        <f ca="1">SUM(INDIRECT(GLOBAL_VAR[TABLENAME]&amp;"[@a"&amp;$1:$1-1&amp;"]"),INDIRECT(GLOBAL_VAR[TABLENAME]&amp;"[@c"&amp;$1:$1-1&amp;"]"))</f>
        <v>1</v>
      </c>
      <c r="Q1387" s="33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1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1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1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1387" s="31" t="str">
        <f>_xlfn.IFNA(MATCH(GLOBAL[[#This Row],[POINTER]],Table6[NB BM_C_QTY+F],0),"")</f>
        <v/>
      </c>
      <c r="AC1387" t="str">
        <f>_xlfn.IFNA(MATCH(GLOBAL[[#This Row],[POINTER]],Table5[CONCAT],0),"")</f>
        <v/>
      </c>
    </row>
    <row r="1388" spans="1:30">
      <c r="A1388" s="31">
        <f ca="1">IF(GLOBAL[[#This Row],[TT]]&lt;1,"",ROW()-2)</f>
        <v>1386</v>
      </c>
      <c r="B1388" s="33" t="s">
        <v>962</v>
      </c>
      <c r="C1388" s="31">
        <v>1</v>
      </c>
      <c r="D1388" s="31" t="s">
        <v>963</v>
      </c>
      <c r="E1388" s="31">
        <f ca="1">IF(GLOBAL[[#This Row],[b12]]="",GLOBAL[[#This Row],[a6]],GLOBAL[[#This Row],[b12]])</f>
        <v>1</v>
      </c>
      <c r="F1388" s="32">
        <f>GLOBAL[[#This Row],[AWAL]]</f>
        <v>1</v>
      </c>
      <c r="G1388" s="31"/>
      <c r="H1388" s="31"/>
      <c r="I1388" s="31" t="str">
        <f>IF(GLOBAL[[#This Row],[/MASUK]]="","",SUMIF(Table6[NB BM_C_QTY+F],GLOBAL[POINTER],Table6[C]))</f>
        <v/>
      </c>
      <c r="J1388" s="102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>SUM(F1388,L1388)</f>
        <v>1</v>
      </c>
      <c r="N1388" s="31"/>
      <c r="O1388" s="31"/>
      <c r="P1388" s="32">
        <f ca="1">SUM(INDIRECT(GLOBAL_VAR[TABLENAME]&amp;"[@a"&amp;$1:$1-1&amp;"]"),INDIRECT(GLOBAL_VAR[TABLENAME]&amp;"[@c"&amp;$1:$1-1&amp;"]"))</f>
        <v>1</v>
      </c>
      <c r="Q1388" s="33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1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1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1</v>
      </c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</row>
    <row r="1389" spans="1:30">
      <c r="A1389" s="31">
        <f ca="1">IF(GLOBAL[[#This Row],[TT]]&lt;1,"",ROW()-2)</f>
        <v>1387</v>
      </c>
      <c r="B1389" s="33" t="s">
        <v>964</v>
      </c>
      <c r="C1389" s="31">
        <v>8</v>
      </c>
      <c r="D1389" s="31" t="s">
        <v>963</v>
      </c>
      <c r="E1389" s="31">
        <f ca="1">IF(GLOBAL[[#This Row],[b12]]="",GLOBAL[[#This Row],[a6]],GLOBAL[[#This Row],[b12]])</f>
        <v>8</v>
      </c>
      <c r="F1389" s="32">
        <f>GLOBAL[[#This Row],[AWAL]]</f>
        <v>8</v>
      </c>
      <c r="G1389" s="31"/>
      <c r="H1389" s="31"/>
      <c r="I1389" s="31" t="str">
        <f>IF(GLOBAL[[#This Row],[/MASUK]]="","",SUMIF(Table6[NB BM_C_QTY+F],GLOBAL[POINTER],Table6[C]))</f>
        <v/>
      </c>
      <c r="J1389" s="102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>SUM(F1389,L1389)</f>
        <v>8</v>
      </c>
      <c r="N1389" s="31"/>
      <c r="O1389" s="31"/>
      <c r="P1389" s="32">
        <f ca="1">SUM(INDIRECT(GLOBAL_VAR[TABLENAME]&amp;"[@a"&amp;$1:$1-1&amp;"]"),INDIRECT(GLOBAL_VAR[TABLENAME]&amp;"[@c"&amp;$1:$1-1&amp;"]"))</f>
        <v>8</v>
      </c>
      <c r="Q1389" s="33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8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8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8</v>
      </c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  <c r="AD1389" s="29"/>
    </row>
    <row r="1390" spans="1:30">
      <c r="A1390" s="31">
        <f ca="1">IF(GLOBAL[[#This Row],[TT]]&lt;1,"",ROW()-2)</f>
        <v>1388</v>
      </c>
      <c r="B1390" s="33" t="s">
        <v>965</v>
      </c>
      <c r="C1390" s="31">
        <v>8</v>
      </c>
      <c r="D1390" s="31">
        <v>288</v>
      </c>
      <c r="E1390" s="31">
        <f ca="1">IF(GLOBAL[[#This Row],[b12]]="",GLOBAL[[#This Row],[a6]],GLOBAL[[#This Row],[b12]])</f>
        <v>8</v>
      </c>
      <c r="F1390" s="32">
        <f>GLOBAL[[#This Row],[AWAL]]</f>
        <v>8</v>
      </c>
      <c r="G1390" s="31"/>
      <c r="H1390" s="31"/>
      <c r="I1390" s="31" t="str">
        <f>IF(GLOBAL[[#This Row],[/MASUK]]="","",SUMIF(Table6[NB BM_C_QTY+F],GLOBAL[POINTER],Table6[C]))</f>
        <v/>
      </c>
      <c r="J1390" s="102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>SUM(F1390,L1390)</f>
        <v>8</v>
      </c>
      <c r="N1390" s="31"/>
      <c r="O1390" s="31"/>
      <c r="P1390" s="32">
        <f ca="1">SUM(INDIRECT(GLOBAL_VAR[TABLENAME]&amp;"[@a"&amp;$1:$1-1&amp;"]"),INDIRECT(GLOBAL_VAR[TABLENAME]&amp;"[@c"&amp;$1:$1-1&amp;"]"))</f>
        <v>8</v>
      </c>
      <c r="Q1390" s="33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8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8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8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</row>
    <row r="1391" spans="1:30">
      <c r="A1391" s="31">
        <f ca="1">IF(GLOBAL[[#This Row],[TT]]&lt;1,"",ROW()-2)</f>
        <v>1389</v>
      </c>
      <c r="B1391" s="33" t="s">
        <v>966</v>
      </c>
      <c r="C1391" s="31">
        <v>20</v>
      </c>
      <c r="D1391" s="31" t="s">
        <v>156</v>
      </c>
      <c r="E1391" s="31">
        <f ca="1">IF(GLOBAL[[#This Row],[b12]]="",GLOBAL[[#This Row],[a6]],GLOBAL[[#This Row],[b12]])</f>
        <v>20</v>
      </c>
      <c r="F1391" s="32">
        <f>GLOBAL[[#This Row],[AWAL]]</f>
        <v>20</v>
      </c>
      <c r="G1391" s="31"/>
      <c r="H1391" s="31"/>
      <c r="I1391" s="31" t="str">
        <f>IF(GLOBAL[[#This Row],[/MASUK]]="","",SUMIF(Table6[NB BM_C_QTY+F],GLOBAL[POINTER],Table6[C]))</f>
        <v/>
      </c>
      <c r="J1391" s="102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>SUM(F1391,L1391)</f>
        <v>20</v>
      </c>
      <c r="N1391" s="31"/>
      <c r="O1391" s="31"/>
      <c r="P1391" s="32">
        <f ca="1">SUM(INDIRECT(GLOBAL_VAR[TABLENAME]&amp;"[@a"&amp;$1:$1-1&amp;"]"),INDIRECT(GLOBAL_VAR[TABLENAME]&amp;"[@c"&amp;$1:$1-1&amp;"]"))</f>
        <v>20</v>
      </c>
      <c r="Q1391" s="33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20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20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20</v>
      </c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</row>
    <row r="1392" spans="1:30">
      <c r="A1392" s="31">
        <f ca="1">IF(GLOBAL[[#This Row],[TT]]&lt;1,"",ROW()-2)</f>
        <v>1390</v>
      </c>
      <c r="B1392" s="33" t="s">
        <v>967</v>
      </c>
      <c r="C1392" s="31">
        <v>42</v>
      </c>
      <c r="D1392" s="31" t="s">
        <v>107</v>
      </c>
      <c r="E1392" s="31">
        <f ca="1">IF(GLOBAL[[#This Row],[b12]]="",GLOBAL[[#This Row],[a6]],GLOBAL[[#This Row],[b12]])</f>
        <v>42</v>
      </c>
      <c r="F1392" s="32">
        <f>GLOBAL[[#This Row],[AWAL]]</f>
        <v>42</v>
      </c>
      <c r="G1392" s="31"/>
      <c r="H1392" s="31"/>
      <c r="I1392" s="31" t="str">
        <f>IF(GLOBAL[[#This Row],[/MASUK]]="","",SUMIF(Table6[NB BM_C_QTY+F],GLOBAL[POINTER],Table6[C]))</f>
        <v/>
      </c>
      <c r="J1392" s="102">
        <f>IF(GLOBAL[[#This Row],[//KELUAR]]="",0,-1*SUMIF(Table5[CONCAT],GLOBAL[POINTER],Table5[3]))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>SUM(F1392,L1392)</f>
        <v>42</v>
      </c>
      <c r="N1392" s="31"/>
      <c r="O1392" s="31"/>
      <c r="P1392" s="32">
        <f ca="1">SUM(INDIRECT(GLOBAL_VAR[TABLENAME]&amp;"[@a"&amp;$1:$1-1&amp;"]"),INDIRECT(GLOBAL_VAR[TABLENAME]&amp;"[@c"&amp;$1:$1-1&amp;"]"))</f>
        <v>42</v>
      </c>
      <c r="Q1392" s="33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42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42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42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1392" s="31" t="str">
        <f>_xlfn.IFNA(MATCH(GLOBAL[[#This Row],[POINTER]],Table6[NB BM_C_QTY+F],0),"")</f>
        <v/>
      </c>
      <c r="AC1392" t="str">
        <f>_xlfn.IFNA(MATCH(GLOBAL[[#This Row],[POINTER]],Table5[CONCAT],0),"")</f>
        <v/>
      </c>
    </row>
    <row r="1393" spans="1:29">
      <c r="A1393" s="31">
        <f ca="1">IF(GLOBAL[[#This Row],[TT]]&lt;1,"",ROW()-2)</f>
        <v>1391</v>
      </c>
      <c r="B1393" s="33" t="s">
        <v>968</v>
      </c>
      <c r="C1393" s="31">
        <v>14</v>
      </c>
      <c r="D1393" s="31">
        <v>288</v>
      </c>
      <c r="E1393" s="31">
        <f ca="1">IF(GLOBAL[[#This Row],[b12]]="",GLOBAL[[#This Row],[a6]],GLOBAL[[#This Row],[b12]])</f>
        <v>14</v>
      </c>
      <c r="F1393" s="32">
        <f>GLOBAL[[#This Row],[AWAL]]</f>
        <v>14</v>
      </c>
      <c r="G1393" s="31"/>
      <c r="H1393" s="31"/>
      <c r="I1393" s="31" t="str">
        <f>IF(GLOBAL[[#This Row],[/MASUK]]="","",SUMIF(Table6[NB BM_C_QTY+F],GLOBAL[POINTER],Table6[C]))</f>
        <v/>
      </c>
      <c r="J1393" s="102">
        <f>IF(GLOBAL[[#This Row],[//KELUAR]]="",0,-1*SUMIF(Table5[CONCAT],GLOBAL[POINTER],Table5[3]))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>SUM(F1393,L1393)</f>
        <v>14</v>
      </c>
      <c r="N1393" s="31"/>
      <c r="O1393" s="31"/>
      <c r="P1393" s="32">
        <f ca="1">SUM(INDIRECT(GLOBAL_VAR[TABLENAME]&amp;"[@a"&amp;$1:$1-1&amp;"]"),INDIRECT(GLOBAL_VAR[TABLENAME]&amp;"[@c"&amp;$1:$1-1&amp;"]"))</f>
        <v>14</v>
      </c>
      <c r="Q1393" s="33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14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14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14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29">
      <c r="A1394" s="31">
        <f ca="1">IF(GLOBAL[[#This Row],[TT]]&lt;1,"",ROW()-2)</f>
        <v>1392</v>
      </c>
      <c r="B1394" s="33" t="s">
        <v>969</v>
      </c>
      <c r="C1394" s="31">
        <v>28</v>
      </c>
      <c r="D1394" s="31" t="s">
        <v>20</v>
      </c>
      <c r="E1394" s="31">
        <f ca="1">IF(GLOBAL[[#This Row],[b12]]="",GLOBAL[[#This Row],[a6]],GLOBAL[[#This Row],[b12]])</f>
        <v>28</v>
      </c>
      <c r="F1394" s="32">
        <f>GLOBAL[[#This Row],[AWAL]]</f>
        <v>28</v>
      </c>
      <c r="G1394" s="31"/>
      <c r="H1394" s="31"/>
      <c r="I1394" s="31" t="str">
        <f>IF(GLOBAL[[#This Row],[/MASUK]]="","",SUMIF(Table6[NB BM_C_QTY+F],GLOBAL[POINTER],Table6[C]))</f>
        <v/>
      </c>
      <c r="J1394" s="102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>SUM(F1394,L1394)</f>
        <v>28</v>
      </c>
      <c r="N1394" s="31"/>
      <c r="O1394" s="31"/>
      <c r="P1394" s="32">
        <f ca="1">SUM(INDIRECT(GLOBAL_VAR[TABLENAME]&amp;"[@a"&amp;$1:$1-1&amp;"]"),INDIRECT(GLOBAL_VAR[TABLENAME]&amp;"[@c"&amp;$1:$1-1&amp;"]"))</f>
        <v>28</v>
      </c>
      <c r="Q1394" s="33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28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28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28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29">
      <c r="A1395" s="31">
        <f ca="1">IF(GLOBAL[[#This Row],[TT]]&lt;1,"",ROW()-2)</f>
        <v>1393</v>
      </c>
      <c r="B1395" s="33" t="s">
        <v>970</v>
      </c>
      <c r="C1395" s="31">
        <v>1</v>
      </c>
      <c r="D1395" s="31" t="s">
        <v>224</v>
      </c>
      <c r="E1395" s="31">
        <f ca="1">IF(GLOBAL[[#This Row],[b12]]="",GLOBAL[[#This Row],[a6]],GLOBAL[[#This Row],[b12]])</f>
        <v>1</v>
      </c>
      <c r="F1395" s="32">
        <f>GLOBAL[[#This Row],[AWAL]]</f>
        <v>1</v>
      </c>
      <c r="G1395" s="31"/>
      <c r="H1395" s="31"/>
      <c r="I1395" s="31" t="str">
        <f>IF(GLOBAL[[#This Row],[/MASUK]]="","",SUMIF(Table6[NB BM_C_QTY+F],GLOBAL[POINTER],Table6[C]))</f>
        <v/>
      </c>
      <c r="J1395" s="102">
        <f>IF(GLOBAL[[#This Row],[//KELUAR]]="",0,-1*SUMIF(Table5[CONCAT],GLOBAL[POINTER],Table5[3]))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>SUM(F1395,L1395)</f>
        <v>1</v>
      </c>
      <c r="N1395" s="31"/>
      <c r="O1395" s="31"/>
      <c r="P1395" s="32">
        <f ca="1">SUM(INDIRECT(GLOBAL_VAR[TABLENAME]&amp;"[@a"&amp;$1:$1-1&amp;"]"),INDIRECT(GLOBAL_VAR[TABLENAME]&amp;"[@c"&amp;$1:$1-1&amp;"]"))</f>
        <v>1</v>
      </c>
      <c r="Q1395" s="33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1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1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1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1395" s="31" t="str">
        <f>_xlfn.IFNA(MATCH(GLOBAL[[#This Row],[POINTER]],Table6[NB BM_C_QTY+F],0),"")</f>
        <v/>
      </c>
      <c r="AC1395" t="str">
        <f>_xlfn.IFNA(MATCH(GLOBAL[[#This Row],[POINTER]],Table5[CONCAT],0),"")</f>
        <v/>
      </c>
    </row>
    <row r="1396" spans="1:29">
      <c r="A1396" s="31">
        <f ca="1">IF(GLOBAL[[#This Row],[TT]]&lt;1,"",ROW()-2)</f>
        <v>1394</v>
      </c>
      <c r="B1396" s="33" t="s">
        <v>971</v>
      </c>
      <c r="C1396" s="31">
        <v>1</v>
      </c>
      <c r="D1396" s="31" t="s">
        <v>101</v>
      </c>
      <c r="E1396" s="31">
        <f ca="1">IF(GLOBAL[[#This Row],[b12]]="",GLOBAL[[#This Row],[a6]],GLOBAL[[#This Row],[b12]])</f>
        <v>1</v>
      </c>
      <c r="F1396" s="32">
        <f>GLOBAL[[#This Row],[AWAL]]</f>
        <v>1</v>
      </c>
      <c r="G1396" s="31"/>
      <c r="H1396" s="31"/>
      <c r="I1396" s="31" t="str">
        <f>IF(GLOBAL[[#This Row],[/MASUK]]="","",SUMIF(Table6[NB BM_C_QTY+F],GLOBAL[POINTER],Table6[C]))</f>
        <v/>
      </c>
      <c r="J1396" s="102">
        <f>IF(GLOBAL[[#This Row],[//KELUAR]]="",0,-1*SUMIF(Table5[CONCAT],GLOBAL[POINTER],Table5[3]))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>SUM(F1396,L1396)</f>
        <v>1</v>
      </c>
      <c r="N1396" s="31"/>
      <c r="O1396" s="31"/>
      <c r="P1396" s="32">
        <f ca="1">SUM(INDIRECT(GLOBAL_VAR[TABLENAME]&amp;"[@a"&amp;$1:$1-1&amp;"]"),INDIRECT(GLOBAL_VAR[TABLENAME]&amp;"[@c"&amp;$1:$1-1&amp;"]"))</f>
        <v>1</v>
      </c>
      <c r="Q1396" s="33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1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1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1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1396" s="31" t="str">
        <f>_xlfn.IFNA(MATCH(GLOBAL[[#This Row],[POINTER]],Table6[NB BM_C_QTY+F],0),"")</f>
        <v/>
      </c>
      <c r="AC1396" t="str">
        <f>_xlfn.IFNA(MATCH(GLOBAL[[#This Row],[POINTER]],Table5[CONCAT],0),"")</f>
        <v/>
      </c>
    </row>
    <row r="1397" spans="1:29">
      <c r="A1397" s="31">
        <f ca="1">IF(GLOBAL[[#This Row],[TT]]&lt;1,"",ROW()-2)</f>
        <v>1395</v>
      </c>
      <c r="B1397" s="33" t="s">
        <v>972</v>
      </c>
      <c r="C1397" s="31">
        <v>2</v>
      </c>
      <c r="D1397" s="31" t="s">
        <v>101</v>
      </c>
      <c r="E1397" s="31">
        <f ca="1">IF(GLOBAL[[#This Row],[b12]]="",GLOBAL[[#This Row],[a6]],GLOBAL[[#This Row],[b12]])</f>
        <v>2</v>
      </c>
      <c r="F1397" s="32">
        <f>GLOBAL[[#This Row],[AWAL]]</f>
        <v>2</v>
      </c>
      <c r="G1397" s="31"/>
      <c r="H1397" s="31"/>
      <c r="I1397" s="31" t="str">
        <f>IF(GLOBAL[[#This Row],[/MASUK]]="","",SUMIF(Table6[NB BM_C_QTY+F],GLOBAL[POINTER],Table6[C]))</f>
        <v/>
      </c>
      <c r="J1397" s="102">
        <f>IF(GLOBAL[[#This Row],[//KELUAR]]="",0,-1*SUMIF(Table5[CONCAT],GLOBAL[POINTER],Table5[3]))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>SUM(F1397,L1397)</f>
        <v>2</v>
      </c>
      <c r="N1397" s="31"/>
      <c r="O1397" s="31"/>
      <c r="P1397" s="32">
        <f ca="1">SUM(INDIRECT(GLOBAL_VAR[TABLENAME]&amp;"[@a"&amp;$1:$1-1&amp;"]"),INDIRECT(GLOBAL_VAR[TABLENAME]&amp;"[@c"&amp;$1:$1-1&amp;"]"))</f>
        <v>2</v>
      </c>
      <c r="Q1397" s="33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2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2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2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1397" s="31" t="str">
        <f>_xlfn.IFNA(MATCH(GLOBAL[[#This Row],[POINTER]],Table6[NB BM_C_QTY+F],0),"")</f>
        <v/>
      </c>
      <c r="AC1397" t="str">
        <f>_xlfn.IFNA(MATCH(GLOBAL[[#This Row],[POINTER]],Table5[CONCAT],0),"")</f>
        <v/>
      </c>
    </row>
    <row r="1398" spans="1:29">
      <c r="A1398" s="39">
        <f ca="1">IF(GLOBAL[[#This Row],[TT]]&lt;1,"",ROW()-2)</f>
        <v>1396</v>
      </c>
      <c r="B1398" s="33" t="s">
        <v>973</v>
      </c>
      <c r="C1398" s="31">
        <v>3</v>
      </c>
      <c r="D1398" s="31" t="s">
        <v>101</v>
      </c>
      <c r="E1398" s="39">
        <f ca="1">IF(GLOBAL[[#This Row],[b12]]="",GLOBAL[[#This Row],[a6]],GLOBAL[[#This Row],[b12]])</f>
        <v>3</v>
      </c>
      <c r="F1398" s="40">
        <f>GLOBAL[[#This Row],[AWAL]]</f>
        <v>3</v>
      </c>
      <c r="G1398" s="31"/>
      <c r="H1398" s="31"/>
      <c r="I1398" s="31" t="str">
        <f>IF(GLOBAL[[#This Row],[/MASUK]]="","",SUMIF(Table6[NB BM_C_QTY+F],GLOBAL[POINTER],Table6[C]))</f>
        <v/>
      </c>
      <c r="J1398" s="102">
        <f>IF(GLOBAL[[#This Row],[//KELUAR]]="",0,-1*SUMIF(Table5[CONCAT],GLOBAL[POINTER],Table5[3]))</f>
        <v>0</v>
      </c>
      <c r="K1398" s="39" t="str">
        <f>IF(GLOBAL[[#This Row],[b1]]="","",GLOBAL[[#This Row],[b1]]-GLOBAL[[#This Row],[a1]]-GLOBAL[[#This Row],[bkeluar1]])</f>
        <v/>
      </c>
      <c r="L1398" s="39">
        <f>SUM(GLOBAL[[#This Row],[bmasuk1]:[c1]])</f>
        <v>0</v>
      </c>
      <c r="M1398" s="40">
        <f>SUM(F1398,L1398)</f>
        <v>3</v>
      </c>
      <c r="N1398" s="31"/>
      <c r="O1398" s="39"/>
      <c r="P1398" s="40">
        <f ca="1">SUM(INDIRECT(GLOBAL_VAR[TABLENAME]&amp;"[@a"&amp;$1:$1-1&amp;"]"),INDIRECT(GLOBAL_VAR[TABLENAME]&amp;"[@c"&amp;$1:$1-1&amp;"]"))</f>
        <v>3</v>
      </c>
      <c r="Q1398" s="33"/>
      <c r="R1398" s="41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3</v>
      </c>
      <c r="T1398" s="33"/>
      <c r="U1398" s="41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3</v>
      </c>
      <c r="W1398" s="31"/>
      <c r="X1398" s="39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3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1398" s="39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29">
      <c r="A1399" s="31">
        <f ca="1">IF(GLOBAL[[#This Row],[TT]]&lt;1,"",ROW()-2)</f>
        <v>1397</v>
      </c>
      <c r="B1399" s="33" t="s">
        <v>974</v>
      </c>
      <c r="C1399" s="31">
        <v>3</v>
      </c>
      <c r="D1399" s="31" t="s">
        <v>101</v>
      </c>
      <c r="E1399" s="31">
        <f ca="1">IF(GLOBAL[[#This Row],[b12]]="",GLOBAL[[#This Row],[a6]],GLOBAL[[#This Row],[b12]])</f>
        <v>3</v>
      </c>
      <c r="F1399" s="32">
        <f>GLOBAL[[#This Row],[AWAL]]</f>
        <v>3</v>
      </c>
      <c r="G1399" s="31"/>
      <c r="H1399" s="31"/>
      <c r="I1399" s="31" t="str">
        <f>IF(GLOBAL[[#This Row],[/MASUK]]="","",SUMIF(Table6[NB BM_C_QTY+F],GLOBAL[POINTER],Table6[C]))</f>
        <v/>
      </c>
      <c r="J1399" s="102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>SUM(F1399,L1399)</f>
        <v>3</v>
      </c>
      <c r="N1399" s="31"/>
      <c r="O1399" s="31"/>
      <c r="P1399" s="32">
        <f ca="1">SUM(INDIRECT(GLOBAL_VAR[TABLENAME]&amp;"[@a"&amp;$1:$1-1&amp;"]"),INDIRECT(GLOBAL_VAR[TABLENAME]&amp;"[@c"&amp;$1:$1-1&amp;"]"))</f>
        <v>3</v>
      </c>
      <c r="Q1399" s="33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3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3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3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29">
      <c r="A1400" s="31">
        <f ca="1">IF(GLOBAL[[#This Row],[TT]]&lt;1,"",ROW()-2)</f>
        <v>1398</v>
      </c>
      <c r="B1400" s="33" t="s">
        <v>975</v>
      </c>
      <c r="C1400" s="31">
        <v>4</v>
      </c>
      <c r="D1400" s="31" t="s">
        <v>3600</v>
      </c>
      <c r="E1400" s="31">
        <f ca="1">IF(GLOBAL[[#This Row],[b12]]="",GLOBAL[[#This Row],[a6]],GLOBAL[[#This Row],[b12]])</f>
        <v>4</v>
      </c>
      <c r="F1400" s="32">
        <f>GLOBAL[[#This Row],[AWAL]]</f>
        <v>4</v>
      </c>
      <c r="G1400" s="31"/>
      <c r="H1400" s="31"/>
      <c r="I1400" s="31" t="str">
        <f>IF(GLOBAL[[#This Row],[/MASUK]]="","",SUMIF(Table6[NB BM_C_QTY+F],GLOBAL[POINTER],Table6[C]))</f>
        <v/>
      </c>
      <c r="J1400" s="102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>SUM(F1400,L1400)</f>
        <v>4</v>
      </c>
      <c r="N1400" s="31"/>
      <c r="O1400" s="31"/>
      <c r="P1400" s="32">
        <f ca="1">SUM(INDIRECT(GLOBAL_VAR[TABLENAME]&amp;"[@a"&amp;$1:$1-1&amp;"]"),INDIRECT(GLOBAL_VAR[TABLENAME]&amp;"[@c"&amp;$1:$1-1&amp;"]"))</f>
        <v>4</v>
      </c>
      <c r="Q1400" s="33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4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4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4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29">
      <c r="A1401" s="31" t="str">
        <f ca="1">IF(GLOBAL[[#This Row],[TT]]&lt;1,"",ROW()-2)</f>
        <v/>
      </c>
      <c r="B1401" s="33" t="s">
        <v>975</v>
      </c>
      <c r="C1401" s="31">
        <v>0</v>
      </c>
      <c r="D1401" s="31"/>
      <c r="E1401" s="31">
        <f ca="1">IF(GLOBAL[[#This Row],[b12]]="",GLOBAL[[#This Row],[a6]],GLOBAL[[#This Row],[b12]])</f>
        <v>0</v>
      </c>
      <c r="F1401" s="32">
        <f>GLOBAL[[#This Row],[AWAL]]</f>
        <v>0</v>
      </c>
      <c r="G1401" s="31"/>
      <c r="H1401" s="31"/>
      <c r="I1401" s="31" t="str">
        <f>IF(GLOBAL[[#This Row],[/MASUK]]="","",SUMIF(Table6[NB BM_C_QTY+F],GLOBAL[POINTER],Table6[C]))</f>
        <v/>
      </c>
      <c r="J1401" s="102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>SUM(F1401,L1401)</f>
        <v>0</v>
      </c>
      <c r="N1401" s="31"/>
      <c r="O1401" s="31"/>
      <c r="P1401" s="32">
        <f ca="1">SUM(INDIRECT(GLOBAL_VAR[TABLENAME]&amp;"[@a"&amp;$1:$1-1&amp;"]"),INDIRECT(GLOBAL_VAR[TABLENAME]&amp;"[@c"&amp;$1:$1-1&amp;"]"))</f>
        <v>0</v>
      </c>
      <c r="Q1401" s="33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0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0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0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29">
      <c r="A1402" s="39" t="str">
        <f>IF(GLOBAL[[#This Row],[TT]]&lt;1,"",ROW()-2)</f>
        <v/>
      </c>
      <c r="B1402" s="79" t="s">
        <v>5553</v>
      </c>
      <c r="C1402" s="31"/>
      <c r="D1402" s="31" t="s">
        <v>2188</v>
      </c>
      <c r="E1402" s="39">
        <f>IF(GLOBAL[[#This Row],[b12]]="",GLOBAL[[#This Row],[a6]],GLOBAL[[#This Row],[b12]])</f>
        <v>0</v>
      </c>
      <c r="F1402" s="40">
        <f>GLOBAL[[#This Row],[AWAL]]</f>
        <v>0</v>
      </c>
      <c r="G1402" s="31"/>
      <c r="H1402" s="31">
        <v>0</v>
      </c>
      <c r="I1402" s="39">
        <f>IF(GLOBAL[[#This Row],[/MASUK]]="","",SUMIF(Table6[NB BM_C_QTY+F],GLOBAL[POINTER],Table6[C]))</f>
        <v>1</v>
      </c>
      <c r="J1402" s="102">
        <f>IF(GLOBAL[[#This Row],[//KELUAR]]="",0,-1*SUMIF(Table5[CONCAT],GLOBAL[POINTER],Table5[3]))</f>
        <v>0</v>
      </c>
      <c r="K1402" s="39" t="str">
        <f>IF(GLOBAL[[#This Row],[b1]]="","",GLOBAL[[#This Row],[b1]]-GLOBAL[[#This Row],[a1]]-GLOBAL[[#This Row],[bkeluar1]])</f>
        <v/>
      </c>
      <c r="L1402" s="39">
        <f>SUM(GLOBAL[[#This Row],[bmasuk1]:[c1]])</f>
        <v>1</v>
      </c>
      <c r="M1402" s="40">
        <f>SUM(F1402,L1402)</f>
        <v>1</v>
      </c>
      <c r="N1402" s="31"/>
      <c r="O1402" s="39"/>
      <c r="P1402" s="40">
        <f ca="1">SUM(INDIRECT(GLOBAL_VAR[TABLENAME]&amp;"[@a"&amp;$1:$1-1&amp;"]"),INDIRECT(GLOBAL_VAR[TABLENAME]&amp;"[@c"&amp;$1:$1-1&amp;"]"))</f>
        <v>1</v>
      </c>
      <c r="Q1402" s="33"/>
      <c r="R1402" s="41" t="str">
        <f>IF(GLOBAL[[#This Row],[b3]]="","",GLOBAL[[#This Row],[b3]]-GLOBAL[[#This Row],[a3]])</f>
        <v/>
      </c>
      <c r="S1402" s="40">
        <f ca="1">SUM(INDIRECT(GLOBAL_VAR[TABLENAME]&amp;"[@a"&amp;$1:$1-1&amp;"]"),INDIRECT(GLOBAL_VAR[TABLENAME]&amp;"[@c"&amp;$1:$1-1&amp;"]"))</f>
        <v>1</v>
      </c>
      <c r="T1402" s="33"/>
      <c r="U1402" s="41" t="str">
        <f>IF(GLOBAL[[#This Row],[b4]]="","",GLOBAL[[#This Row],[b4]]-GLOBAL[[#This Row],[a4]])</f>
        <v/>
      </c>
      <c r="V1402" s="40">
        <f ca="1">SUM(INDIRECT(GLOBAL_VAR[TABLENAME]&amp;"[@a"&amp;$1:$1-1&amp;"]"),INDIRECT(GLOBAL_VAR[TABLENAME]&amp;"[@c"&amp;$1:$1-1&amp;"]"))</f>
        <v>1</v>
      </c>
      <c r="W1402" s="31"/>
      <c r="X1402" s="39" t="str">
        <f>IF(GLOBAL[[#This Row],[b5]]="","",GLOBAL[[#This Row],[b5]]-GLOBAL[[#This Row],[a5]])</f>
        <v/>
      </c>
      <c r="Y1402" s="40">
        <f ca="1">SUM(INDIRECT(GLOBAL_VAR[TABLENAME]&amp;"[@a"&amp;$1:$1-1&amp;"]"),INDIRECT(GLOBAL_VAR[TABLENAME]&amp;"[@c"&amp;$1:$1-1&amp;"]"))</f>
        <v>1</v>
      </c>
      <c r="AA140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1402" s="39">
        <f>_xlfn.IFNA(MATCH(GLOBAL[[#This Row],[POINTER]],Table6[NB BM_C_QTY+F],0),"")</f>
        <v>88</v>
      </c>
      <c r="AC1402" s="71" t="str">
        <f>_xlfn.IFNA(MATCH(GLOBAL[[#This Row],[POINTER]],Table5[CONCAT],0),"")</f>
        <v/>
      </c>
    </row>
    <row r="1403" spans="1:29">
      <c r="A1403" s="31">
        <f ca="1">IF(GLOBAL[[#This Row],[TT]]&lt;1,"",ROW()-2)</f>
        <v>1401</v>
      </c>
      <c r="B1403" s="33" t="s">
        <v>976</v>
      </c>
      <c r="C1403" s="31">
        <v>2</v>
      </c>
      <c r="D1403" s="31" t="s">
        <v>99</v>
      </c>
      <c r="E1403" s="31">
        <f ca="1">IF(GLOBAL[[#This Row],[b12]]="",GLOBAL[[#This Row],[a6]],GLOBAL[[#This Row],[b12]])</f>
        <v>2</v>
      </c>
      <c r="F1403" s="32">
        <f>GLOBAL[[#This Row],[AWAL]]</f>
        <v>2</v>
      </c>
      <c r="G1403" s="31"/>
      <c r="H1403" s="31"/>
      <c r="I1403" s="31" t="str">
        <f>IF(GLOBAL[[#This Row],[/MASUK]]="","",SUMIF(Table6[NB BM_C_QTY+F],GLOBAL[POINTER],Table6[C]))</f>
        <v/>
      </c>
      <c r="J1403" s="102">
        <f>IF(GLOBAL[[#This Row],[//KELUAR]]="",0,-1*SUMIF(Table5[CONCAT],GLOBAL[POINTER],Table5[3]))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>SUM(F1403,L1403)</f>
        <v>2</v>
      </c>
      <c r="N1403" s="31"/>
      <c r="O1403" s="31"/>
      <c r="P1403" s="32">
        <f ca="1">SUM(INDIRECT(GLOBAL_VAR[TABLENAME]&amp;"[@a"&amp;$1:$1-1&amp;"]"),INDIRECT(GLOBAL_VAR[TABLENAME]&amp;"[@c"&amp;$1:$1-1&amp;"]"))</f>
        <v>2</v>
      </c>
      <c r="Q1403" s="33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2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2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2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1403" s="31" t="str">
        <f>_xlfn.IFNA(MATCH(GLOBAL[[#This Row],[POINTER]],Table6[NB BM_C_QTY+F],0),"")</f>
        <v/>
      </c>
      <c r="AC1403" t="str">
        <f>_xlfn.IFNA(MATCH(GLOBAL[[#This Row],[POINTER]],Table5[CONCAT],0),"")</f>
        <v/>
      </c>
    </row>
    <row r="1404" spans="1:29">
      <c r="A1404" s="31" t="str">
        <f ca="1">IF(GLOBAL[[#This Row],[TT]]&lt;1,"",ROW()-2)</f>
        <v/>
      </c>
      <c r="B1404" s="33" t="s">
        <v>3494</v>
      </c>
      <c r="C1404" s="31">
        <v>0</v>
      </c>
      <c r="D1404" s="31" t="s">
        <v>99</v>
      </c>
      <c r="E1404" s="31">
        <f ca="1">IF(GLOBAL[[#This Row],[b12]]="",GLOBAL[[#This Row],[a6]],GLOBAL[[#This Row],[b12]])</f>
        <v>0</v>
      </c>
      <c r="F1404" s="32">
        <f>GLOBAL[[#This Row],[AWAL]]</f>
        <v>0</v>
      </c>
      <c r="G1404" s="31"/>
      <c r="H1404" s="31"/>
      <c r="I1404" s="31" t="str">
        <f>IF(GLOBAL[[#This Row],[/MASUK]]="","",SUMIF(Table6[NB BM_C_QTY+F],GLOBAL[POINTER],Table6[C]))</f>
        <v/>
      </c>
      <c r="J1404" s="102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>SUM(F1404,L1404)</f>
        <v>0</v>
      </c>
      <c r="N1404" s="31"/>
      <c r="O1404" s="31"/>
      <c r="P1404" s="32">
        <f ca="1">SUM(INDIRECT(GLOBAL_VAR[TABLENAME]&amp;"[@a"&amp;$1:$1-1&amp;"]"),INDIRECT(GLOBAL_VAR[TABLENAME]&amp;"[@c"&amp;$1:$1-1&amp;"]"))</f>
        <v>0</v>
      </c>
      <c r="Q1404" s="33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0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0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0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29">
      <c r="A1405" s="31" t="str">
        <f ca="1">IF(GLOBAL[[#This Row],[TT]]&lt;1,"",ROW()-2)</f>
        <v/>
      </c>
      <c r="B1405" s="33" t="s">
        <v>2639</v>
      </c>
      <c r="C1405" s="31">
        <v>0</v>
      </c>
      <c r="D1405" s="31" t="s">
        <v>2031</v>
      </c>
      <c r="E1405" s="31">
        <f ca="1">IF(GLOBAL[[#This Row],[b12]]="",GLOBAL[[#This Row],[a6]],GLOBAL[[#This Row],[b12]])</f>
        <v>0</v>
      </c>
      <c r="F1405" s="32">
        <f>GLOBAL[[#This Row],[AWAL]]</f>
        <v>0</v>
      </c>
      <c r="G1405" s="31"/>
      <c r="H1405" s="31"/>
      <c r="I1405" s="31" t="str">
        <f>IF(GLOBAL[[#This Row],[/MASUK]]="","",SUMIF(Table6[NB BM_C_QTY+F],GLOBAL[POINTER],Table6[C]))</f>
        <v/>
      </c>
      <c r="J1405" s="102">
        <f>IF(GLOBAL[[#This Row],[//KELUAR]]="",0,-1*SUMIF(Table5[CONCAT],GLOBAL[POINTER],Table5[3]))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>SUM(F1405,L1405)</f>
        <v>0</v>
      </c>
      <c r="N1405" s="31"/>
      <c r="O1405" s="31"/>
      <c r="P1405" s="32">
        <f ca="1">SUM(INDIRECT(GLOBAL_VAR[TABLENAME]&amp;"[@a"&amp;$1:$1-1&amp;"]"),INDIRECT(GLOBAL_VAR[TABLENAME]&amp;"[@c"&amp;$1:$1-1&amp;"]"))</f>
        <v>0</v>
      </c>
      <c r="Q1405" s="33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0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0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0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1405" s="31" t="str">
        <f>_xlfn.IFNA(MATCH(GLOBAL[[#This Row],[POINTER]],Table6[NB BM_C_QTY+F],0),"")</f>
        <v/>
      </c>
      <c r="AC1405" t="str">
        <f>_xlfn.IFNA(MATCH(GLOBAL[[#This Row],[POINTER]],Table5[CONCAT],0),"")</f>
        <v/>
      </c>
    </row>
    <row r="1406" spans="1:29">
      <c r="A1406" s="31" t="str">
        <f ca="1">IF(GLOBAL[[#This Row],[TT]]&lt;1,"",ROW()-2)</f>
        <v/>
      </c>
      <c r="B1406" s="33" t="s">
        <v>4012</v>
      </c>
      <c r="C1406" s="31">
        <v>0</v>
      </c>
      <c r="D1406" s="31" t="s">
        <v>2031</v>
      </c>
      <c r="E1406" s="31">
        <f ca="1">IF(GLOBAL[[#This Row],[b12]]="",GLOBAL[[#This Row],[a6]],GLOBAL[[#This Row],[b12]])</f>
        <v>0</v>
      </c>
      <c r="F1406" s="32">
        <f>GLOBAL[[#This Row],[AWAL]]</f>
        <v>0</v>
      </c>
      <c r="G1406" s="31"/>
      <c r="H1406" s="31"/>
      <c r="I1406" s="31" t="str">
        <f>IF(GLOBAL[[#This Row],[/MASUK]]="","",SUMIF(Table6[NB BM_C_QTY+F],GLOBAL[POINTER],Table6[C]))</f>
        <v/>
      </c>
      <c r="J1406" s="102">
        <f>IF(GLOBAL[[#This Row],[//KELUAR]]="",0,-1*SUMIF(Table5[CONCAT],GLOBAL[POINTER],Table5[3]))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>SUM(F1406,L1406)</f>
        <v>0</v>
      </c>
      <c r="N1406" s="31"/>
      <c r="O1406" s="31"/>
      <c r="P1406" s="32">
        <f ca="1">SUM(INDIRECT(GLOBAL_VAR[TABLENAME]&amp;"[@a"&amp;$1:$1-1&amp;"]"),INDIRECT(GLOBAL_VAR[TABLENAME]&amp;"[@c"&amp;$1:$1-1&amp;"]"))</f>
        <v>0</v>
      </c>
      <c r="Q1406" s="33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0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0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0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1406" s="31" t="str">
        <f>_xlfn.IFNA(MATCH(GLOBAL[[#This Row],[POINTER]],Table6[NB BM_C_QTY+F],0),"")</f>
        <v/>
      </c>
      <c r="AC1406" t="str">
        <f>_xlfn.IFNA(MATCH(GLOBAL[[#This Row],[POINTER]],Table5[CONCAT],0),"")</f>
        <v/>
      </c>
    </row>
    <row r="1407" spans="1:29">
      <c r="A1407" s="31" t="str">
        <f ca="1">IF(GLOBAL[[#This Row],[TT]]&lt;1,"",ROW()-2)</f>
        <v/>
      </c>
      <c r="B1407" s="33" t="s">
        <v>2734</v>
      </c>
      <c r="C1407" s="31">
        <v>0</v>
      </c>
      <c r="D1407" s="31" t="s">
        <v>2014</v>
      </c>
      <c r="E1407" s="31">
        <f ca="1">IF(GLOBAL[[#This Row],[b12]]="",GLOBAL[[#This Row],[a6]],GLOBAL[[#This Row],[b12]])</f>
        <v>0</v>
      </c>
      <c r="F1407" s="32">
        <f>GLOBAL[[#This Row],[AWAL]]</f>
        <v>0</v>
      </c>
      <c r="G1407" s="31"/>
      <c r="H1407" s="31"/>
      <c r="I1407" s="31" t="str">
        <f>IF(GLOBAL[[#This Row],[/MASUK]]="","",SUMIF(Table6[NB BM_C_QTY+F],GLOBAL[POINTER],Table6[C]))</f>
        <v/>
      </c>
      <c r="J1407" s="102">
        <f>IF(GLOBAL[[#This Row],[//KELUAR]]="",0,-1*SUMIF(Table5[CONCAT],GLOBAL[POINTER],Table5[3]))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>SUM(F1407,L1407)</f>
        <v>0</v>
      </c>
      <c r="N1407" s="31"/>
      <c r="O1407" s="31"/>
      <c r="P1407" s="32">
        <f ca="1">SUM(INDIRECT(GLOBAL_VAR[TABLENAME]&amp;"[@a"&amp;$1:$1-1&amp;"]"),INDIRECT(GLOBAL_VAR[TABLENAME]&amp;"[@c"&amp;$1:$1-1&amp;"]"))</f>
        <v>0</v>
      </c>
      <c r="Q1407" s="33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0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0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0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1407" s="31" t="str">
        <f>_xlfn.IFNA(MATCH(GLOBAL[[#This Row],[POINTER]],Table6[NB BM_C_QTY+F],0),"")</f>
        <v/>
      </c>
      <c r="AC1407" t="str">
        <f>_xlfn.IFNA(MATCH(GLOBAL[[#This Row],[POINTER]],Table5[CONCAT],0),"")</f>
        <v/>
      </c>
    </row>
    <row r="1408" spans="1:29">
      <c r="A1408" s="31" t="str">
        <f ca="1">IF(GLOBAL[[#This Row],[TT]]&lt;1,"",ROW()-2)</f>
        <v/>
      </c>
      <c r="B1408" s="33" t="s">
        <v>2735</v>
      </c>
      <c r="C1408" s="31">
        <v>0</v>
      </c>
      <c r="D1408" s="31" t="s">
        <v>2014</v>
      </c>
      <c r="E1408" s="31">
        <f ca="1">IF(GLOBAL[[#This Row],[b12]]="",GLOBAL[[#This Row],[a6]],GLOBAL[[#This Row],[b12]])</f>
        <v>0</v>
      </c>
      <c r="F1408" s="32">
        <f>GLOBAL[[#This Row],[AWAL]]</f>
        <v>0</v>
      </c>
      <c r="G1408" s="31"/>
      <c r="H1408" s="31"/>
      <c r="I1408" s="31" t="str">
        <f>IF(GLOBAL[[#This Row],[/MASUK]]="","",SUMIF(Table6[NB BM_C_QTY+F],GLOBAL[POINTER],Table6[C]))</f>
        <v/>
      </c>
      <c r="J1408" s="102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>SUM(F1408,L1408)</f>
        <v>0</v>
      </c>
      <c r="N1408" s="31"/>
      <c r="O1408" s="31"/>
      <c r="P1408" s="32">
        <f ca="1">SUM(INDIRECT(GLOBAL_VAR[TABLENAME]&amp;"[@a"&amp;$1:$1-1&amp;"]"),INDIRECT(GLOBAL_VAR[TABLENAME]&amp;"[@c"&amp;$1:$1-1&amp;"]"))</f>
        <v>0</v>
      </c>
      <c r="Q1408" s="33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0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0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0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29">
      <c r="A1409" s="31" t="str">
        <f ca="1">IF(GLOBAL[[#This Row],[TT]]&lt;1,"",ROW()-2)</f>
        <v/>
      </c>
      <c r="B1409" s="33" t="s">
        <v>2375</v>
      </c>
      <c r="C1409" s="31">
        <v>0</v>
      </c>
      <c r="D1409" s="31" t="s">
        <v>2031</v>
      </c>
      <c r="E1409" s="31">
        <f ca="1">IF(GLOBAL[[#This Row],[b12]]="",GLOBAL[[#This Row],[a6]],GLOBAL[[#This Row],[b12]])</f>
        <v>0</v>
      </c>
      <c r="F1409" s="32">
        <f>GLOBAL[[#This Row],[AWAL]]</f>
        <v>0</v>
      </c>
      <c r="G1409" s="31"/>
      <c r="H1409" s="31"/>
      <c r="I1409" s="31" t="str">
        <f>IF(GLOBAL[[#This Row],[/MASUK]]="","",SUMIF(Table6[NB BM_C_QTY+F],GLOBAL[POINTER],Table6[C]))</f>
        <v/>
      </c>
      <c r="J1409" s="102">
        <f>IF(GLOBAL[[#This Row],[//KELUAR]]="",0,-1*SUMIF(Table5[CONCAT],GLOBAL[POINTER],Table5[3]))</f>
        <v>0</v>
      </c>
      <c r="K1409" s="31" t="str">
        <f>IF(GLOBAL[[#This Row],[b1]]="","",GLOBAL[[#This Row],[b1]]-GLOBAL[[#This Row],[a1]]-GLOBAL[[#This Row],[bkeluar1]])</f>
        <v/>
      </c>
      <c r="L1409" s="31">
        <f>SUM(GLOBAL[[#This Row],[bmasuk1]:[c1]])</f>
        <v>0</v>
      </c>
      <c r="M1409" s="32">
        <f>SUM(F1409,L1409)</f>
        <v>0</v>
      </c>
      <c r="N1409" s="31"/>
      <c r="O1409" s="31"/>
      <c r="P1409" s="32">
        <f ca="1">SUM(INDIRECT(GLOBAL_VAR[TABLENAME]&amp;"[@a"&amp;$1:$1-1&amp;"]"),INDIRECT(GLOBAL_VAR[TABLENAME]&amp;"[@c"&amp;$1:$1-1&amp;"]"))</f>
        <v>0</v>
      </c>
      <c r="Q1409" s="33"/>
      <c r="R1409" s="33" t="str">
        <f>IF(GLOBAL[[#This Row],[b3]]="","",GLOBAL[[#This Row],[b3]]-GLOBAL[[#This Row],[a3]])</f>
        <v/>
      </c>
      <c r="S1409" s="32">
        <f ca="1">SUM(INDIRECT(GLOBAL_VAR[TABLENAME]&amp;"[@a"&amp;$1:$1-1&amp;"]"),INDIRECT(GLOBAL_VAR[TABLENAME]&amp;"[@c"&amp;$1:$1-1&amp;"]"))</f>
        <v>0</v>
      </c>
      <c r="T1409" s="33"/>
      <c r="U1409" s="33" t="str">
        <f>IF(GLOBAL[[#This Row],[b4]]="","",GLOBAL[[#This Row],[b4]]-GLOBAL[[#This Row],[a4]])</f>
        <v/>
      </c>
      <c r="V1409" s="32">
        <f ca="1">SUM(INDIRECT(GLOBAL_VAR[TABLENAME]&amp;"[@a"&amp;$1:$1-1&amp;"]"),INDIRECT(GLOBAL_VAR[TABLENAME]&amp;"[@c"&amp;$1:$1-1&amp;"]"))</f>
        <v>0</v>
      </c>
      <c r="W1409" s="31"/>
      <c r="X1409" s="31" t="str">
        <f>IF(GLOBAL[[#This Row],[b5]]="","",GLOBAL[[#This Row],[b5]]-GLOBAL[[#This Row],[a5]])</f>
        <v/>
      </c>
      <c r="Y1409" s="32">
        <f ca="1">SUM(INDIRECT(GLOBAL_VAR[TABLENAME]&amp;"[@a"&amp;$1:$1-1&amp;"]"),INDIRECT(GLOBAL_VAR[TABLENAME]&amp;"[@c"&amp;$1:$1-1&amp;"]"))</f>
        <v>0</v>
      </c>
      <c r="AA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1409" s="31" t="str">
        <f>_xlfn.IFNA(MATCH(GLOBAL[[#This Row],[POINTER]],Table6[NB BM_C_QTY+F],0),"")</f>
        <v/>
      </c>
      <c r="AC1409" t="str">
        <f>_xlfn.IFNA(MATCH(GLOBAL[[#This Row],[POINTER]],Table5[CONCAT],0),"")</f>
        <v/>
      </c>
    </row>
    <row r="1410" spans="1:29">
      <c r="A1410" s="31" t="str">
        <f ca="1">IF(GLOBAL[[#This Row],[TT]]&lt;1,"",ROW()-2)</f>
        <v/>
      </c>
      <c r="B1410" s="33" t="s">
        <v>2396</v>
      </c>
      <c r="C1410" s="31">
        <v>0</v>
      </c>
      <c r="D1410" s="31" t="s">
        <v>2010</v>
      </c>
      <c r="E1410" s="31">
        <f ca="1">IF(GLOBAL[[#This Row],[b12]]="",GLOBAL[[#This Row],[a6]],GLOBAL[[#This Row],[b12]])</f>
        <v>0</v>
      </c>
      <c r="F1410" s="32">
        <f>GLOBAL[[#This Row],[AWAL]]</f>
        <v>0</v>
      </c>
      <c r="G1410" s="31"/>
      <c r="H1410" s="31"/>
      <c r="I1410" s="31" t="str">
        <f>IF(GLOBAL[[#This Row],[/MASUK]]="","",SUMIF(Table6[NB BM_C_QTY+F],GLOBAL[POINTER],Table6[C]))</f>
        <v/>
      </c>
      <c r="J1410" s="102">
        <f>IF(GLOBAL[[#This Row],[//KELUAR]]="",0,-1*SUMIF(Table5[CONCAT],GLOBAL[POINTER],Table5[3]))</f>
        <v>0</v>
      </c>
      <c r="K1410" s="31" t="str">
        <f>IF(GLOBAL[[#This Row],[b1]]="","",GLOBAL[[#This Row],[b1]]-GLOBAL[[#This Row],[a1]]-GLOBAL[[#This Row],[bkeluar1]])</f>
        <v/>
      </c>
      <c r="L1410" s="31">
        <f>SUM(GLOBAL[[#This Row],[bmasuk1]:[c1]])</f>
        <v>0</v>
      </c>
      <c r="M1410" s="32">
        <f>SUM(F1410,L1410)</f>
        <v>0</v>
      </c>
      <c r="N1410" s="31"/>
      <c r="O1410" s="31"/>
      <c r="P1410" s="32">
        <f ca="1">SUM(INDIRECT(GLOBAL_VAR[TABLENAME]&amp;"[@a"&amp;$1:$1-1&amp;"]"),INDIRECT(GLOBAL_VAR[TABLENAME]&amp;"[@c"&amp;$1:$1-1&amp;"]"))</f>
        <v>0</v>
      </c>
      <c r="Q1410" s="33"/>
      <c r="R1410" s="33" t="str">
        <f>IF(GLOBAL[[#This Row],[b3]]="","",GLOBAL[[#This Row],[b3]]-GLOBAL[[#This Row],[a3]])</f>
        <v/>
      </c>
      <c r="S1410" s="32">
        <f ca="1">SUM(INDIRECT(GLOBAL_VAR[TABLENAME]&amp;"[@a"&amp;$1:$1-1&amp;"]"),INDIRECT(GLOBAL_VAR[TABLENAME]&amp;"[@c"&amp;$1:$1-1&amp;"]"))</f>
        <v>0</v>
      </c>
      <c r="T1410" s="33"/>
      <c r="U1410" s="33" t="str">
        <f>IF(GLOBAL[[#This Row],[b4]]="","",GLOBAL[[#This Row],[b4]]-GLOBAL[[#This Row],[a4]])</f>
        <v/>
      </c>
      <c r="V1410" s="32">
        <f ca="1">SUM(INDIRECT(GLOBAL_VAR[TABLENAME]&amp;"[@a"&amp;$1:$1-1&amp;"]"),INDIRECT(GLOBAL_VAR[TABLENAME]&amp;"[@c"&amp;$1:$1-1&amp;"]"))</f>
        <v>0</v>
      </c>
      <c r="W1410" s="31"/>
      <c r="X1410" s="31" t="str">
        <f>IF(GLOBAL[[#This Row],[b5]]="","",GLOBAL[[#This Row],[b5]]-GLOBAL[[#This Row],[a5]])</f>
        <v/>
      </c>
      <c r="Y1410" s="32">
        <f ca="1">SUM(INDIRECT(GLOBAL_VAR[TABLENAME]&amp;"[@a"&amp;$1:$1-1&amp;"]"),INDIRECT(GLOBAL_VAR[TABLENAME]&amp;"[@c"&amp;$1:$1-1&amp;"]"))</f>
        <v>0</v>
      </c>
      <c r="AA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1410" s="31" t="str">
        <f>_xlfn.IFNA(MATCH(GLOBAL[[#This Row],[POINTER]],Table6[NB BM_C_QTY+F],0),"")</f>
        <v/>
      </c>
      <c r="AC1410" t="str">
        <f>_xlfn.IFNA(MATCH(GLOBAL[[#This Row],[POINTER]],Table5[CONCAT],0),"")</f>
        <v/>
      </c>
    </row>
    <row r="1411" spans="1:29">
      <c r="A1411" s="31" t="str">
        <f ca="1">IF(GLOBAL[[#This Row],[TT]]&lt;1,"",ROW()-2)</f>
        <v/>
      </c>
      <c r="B1411" s="33" t="s">
        <v>3772</v>
      </c>
      <c r="C1411" s="31">
        <v>0</v>
      </c>
      <c r="D1411" s="31" t="s">
        <v>2010</v>
      </c>
      <c r="E1411" s="31">
        <f ca="1">IF(GLOBAL[[#This Row],[b12]]="",GLOBAL[[#This Row],[a6]],GLOBAL[[#This Row],[b12]])</f>
        <v>0</v>
      </c>
      <c r="F1411" s="32">
        <f>GLOBAL[[#This Row],[AWAL]]</f>
        <v>0</v>
      </c>
      <c r="G1411" s="31"/>
      <c r="H1411" s="31"/>
      <c r="I1411" s="31" t="str">
        <f>IF(GLOBAL[[#This Row],[/MASUK]]="","",SUMIF(Table6[NB BM_C_QTY+F],GLOBAL[POINTER],Table6[C]))</f>
        <v/>
      </c>
      <c r="J1411" s="102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>SUM(F1411,L1411)</f>
        <v>0</v>
      </c>
      <c r="N1411" s="31"/>
      <c r="O1411" s="31"/>
      <c r="P1411" s="32">
        <f ca="1">SUM(INDIRECT(GLOBAL_VAR[TABLENAME]&amp;"[@a"&amp;$1:$1-1&amp;"]"),INDIRECT(GLOBAL_VAR[TABLENAME]&amp;"[@c"&amp;$1:$1-1&amp;"]"))</f>
        <v>0</v>
      </c>
      <c r="Q1411" s="33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0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0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0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29">
      <c r="A1412" s="79" t="str">
        <f ca="1">IF(GLOBAL[[#This Row],[TT]]&lt;1,"",ROW()-2)</f>
        <v/>
      </c>
      <c r="B1412" s="33" t="s">
        <v>2376</v>
      </c>
      <c r="C1412" s="31">
        <v>0</v>
      </c>
      <c r="D1412" s="31" t="s">
        <v>2010</v>
      </c>
      <c r="E1412" s="31">
        <f ca="1">IF(GLOBAL[[#This Row],[b12]]="",GLOBAL[[#This Row],[a6]],GLOBAL[[#This Row],[b12]])</f>
        <v>0</v>
      </c>
      <c r="F1412" s="32">
        <f>GLOBAL[[#This Row],[AWAL]]</f>
        <v>0</v>
      </c>
      <c r="G1412" s="31"/>
      <c r="H1412" s="31"/>
      <c r="I1412" s="31" t="str">
        <f>IF(GLOBAL[[#This Row],[/MASUK]]="","",SUMIF(Table6[NB BM_C_QTY+F],GLOBAL[POINTER],Table6[C]))</f>
        <v/>
      </c>
      <c r="J1412" s="102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>SUM(F1412,L1412)</f>
        <v>0</v>
      </c>
      <c r="N1412" s="31"/>
      <c r="O1412" s="31"/>
      <c r="P1412" s="32">
        <f ca="1">SUM(INDIRECT(GLOBAL_VAR[TABLENAME]&amp;"[@a"&amp;$1:$1-1&amp;"]"),INDIRECT(GLOBAL_VAR[TABLENAME]&amp;"[@c"&amp;$1:$1-1&amp;"]"))</f>
        <v>0</v>
      </c>
      <c r="Q1412" s="33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0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0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0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29">
      <c r="A1413" s="31" t="str">
        <f ca="1">IF(GLOBAL[[#This Row],[TT]]&lt;1,"",ROW()-2)</f>
        <v/>
      </c>
      <c r="B1413" s="33" t="s">
        <v>4510</v>
      </c>
      <c r="C1413" s="31">
        <v>0</v>
      </c>
      <c r="D1413" s="31" t="s">
        <v>2014</v>
      </c>
      <c r="E1413" s="31">
        <f ca="1">IF(GLOBAL[[#This Row],[b12]]="",GLOBAL[[#This Row],[a6]],GLOBAL[[#This Row],[b12]])</f>
        <v>0</v>
      </c>
      <c r="F1413" s="32">
        <f>GLOBAL[[#This Row],[AWAL]]</f>
        <v>0</v>
      </c>
      <c r="G1413" s="31"/>
      <c r="H1413" s="31"/>
      <c r="I1413" s="31" t="str">
        <f>IF(GLOBAL[[#This Row],[/MASUK]]="","",SUMIF(Table6[NB BM_C_QTY+F],GLOBAL[POINTER],Table6[C]))</f>
        <v/>
      </c>
      <c r="J1413" s="102">
        <f>IF(GLOBAL[[#This Row],[//KELUAR]]="",0,-1*SUMIF(Table5[CONCAT],GLOBAL[POINTER],Table5[3]))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>SUM(F1413,L1413)</f>
        <v>0</v>
      </c>
      <c r="N1413" s="31"/>
      <c r="O1413" s="31"/>
      <c r="P1413" s="32">
        <f ca="1">SUM(INDIRECT(GLOBAL_VAR[TABLENAME]&amp;"[@a"&amp;$1:$1-1&amp;"]"),INDIRECT(GLOBAL_VAR[TABLENAME]&amp;"[@c"&amp;$1:$1-1&amp;"]"))</f>
        <v>0</v>
      </c>
      <c r="Q1413" s="33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0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0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0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1413" s="31" t="str">
        <f>_xlfn.IFNA(MATCH(GLOBAL[[#This Row],[POINTER]],Table6[NB BM_C_QTY+F],0),"")</f>
        <v/>
      </c>
      <c r="AC1413" t="str">
        <f>_xlfn.IFNA(MATCH(GLOBAL[[#This Row],[POINTER]],Table5[CONCAT],0),"")</f>
        <v/>
      </c>
    </row>
    <row r="1414" spans="1:29">
      <c r="A1414" s="31">
        <f ca="1">IF(GLOBAL[[#This Row],[TT]]&lt;1,"",ROW()-2)</f>
        <v>1412</v>
      </c>
      <c r="B1414" s="33" t="s">
        <v>4511</v>
      </c>
      <c r="C1414" s="31">
        <v>1</v>
      </c>
      <c r="D1414" s="31" t="s">
        <v>2031</v>
      </c>
      <c r="E1414" s="31">
        <f ca="1">IF(GLOBAL[[#This Row],[b12]]="",GLOBAL[[#This Row],[a6]],GLOBAL[[#This Row],[b12]])</f>
        <v>1</v>
      </c>
      <c r="F1414" s="32">
        <f>GLOBAL[[#This Row],[AWAL]]</f>
        <v>1</v>
      </c>
      <c r="G1414" s="31"/>
      <c r="H1414" s="31"/>
      <c r="I1414" s="31" t="str">
        <f>IF(GLOBAL[[#This Row],[/MASUK]]="","",SUMIF(Table6[NB BM_C_QTY+F],GLOBAL[POINTER],Table6[C]))</f>
        <v/>
      </c>
      <c r="J1414" s="102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>SUM(F1414,L1414)</f>
        <v>1</v>
      </c>
      <c r="N1414" s="31"/>
      <c r="O1414" s="31"/>
      <c r="P1414" s="32">
        <f ca="1">SUM(INDIRECT(GLOBAL_VAR[TABLENAME]&amp;"[@a"&amp;$1:$1-1&amp;"]"),INDIRECT(GLOBAL_VAR[TABLENAME]&amp;"[@c"&amp;$1:$1-1&amp;"]"))</f>
        <v>1</v>
      </c>
      <c r="Q1414" s="33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1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1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1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29">
      <c r="A1415" s="31">
        <f ca="1">IF(GLOBAL[[#This Row],[TT]]&lt;1,"",ROW()-2)</f>
        <v>1413</v>
      </c>
      <c r="B1415" s="33" t="s">
        <v>4526</v>
      </c>
      <c r="C1415" s="31">
        <v>1</v>
      </c>
      <c r="D1415" s="31" t="s">
        <v>2010</v>
      </c>
      <c r="E1415" s="31">
        <f ca="1">IF(GLOBAL[[#This Row],[b12]]="",GLOBAL[[#This Row],[a6]],GLOBAL[[#This Row],[b12]])</f>
        <v>1</v>
      </c>
      <c r="F1415" s="32">
        <f>GLOBAL[[#This Row],[AWAL]]</f>
        <v>1</v>
      </c>
      <c r="G1415" s="31"/>
      <c r="H1415" s="31"/>
      <c r="I1415" s="31" t="str">
        <f>IF(GLOBAL[[#This Row],[/MASUK]]="","",SUMIF(Table6[NB BM_C_QTY+F],GLOBAL[POINTER],Table6[C]))</f>
        <v/>
      </c>
      <c r="J1415" s="102">
        <f>IF(GLOBAL[[#This Row],[//KELUAR]]="",0,-1*SUMIF(Table5[CONCAT],GLOBAL[POINTER],Table5[3]))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>SUM(F1415,L1415)</f>
        <v>1</v>
      </c>
      <c r="N1415" s="31"/>
      <c r="O1415" s="31"/>
      <c r="P1415" s="32">
        <f ca="1">SUM(INDIRECT(GLOBAL_VAR[TABLENAME]&amp;"[@a"&amp;$1:$1-1&amp;"]"),INDIRECT(GLOBAL_VAR[TABLENAME]&amp;"[@c"&amp;$1:$1-1&amp;"]"))</f>
        <v>1</v>
      </c>
      <c r="Q1415" s="33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1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1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1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1415" s="31" t="str">
        <f>_xlfn.IFNA(MATCH(GLOBAL[[#This Row],[POINTER]],Table6[NB BM_C_QTY+F],0),"")</f>
        <v/>
      </c>
      <c r="AC1415" t="str">
        <f>_xlfn.IFNA(MATCH(GLOBAL[[#This Row],[POINTER]],Table5[CONCAT],0),"")</f>
        <v/>
      </c>
    </row>
    <row r="1416" spans="1:29">
      <c r="A1416" s="31">
        <f ca="1">IF(GLOBAL[[#This Row],[TT]]&lt;1,"",ROW()-2)</f>
        <v>1414</v>
      </c>
      <c r="B1416" s="33" t="s">
        <v>977</v>
      </c>
      <c r="C1416" s="31">
        <v>2</v>
      </c>
      <c r="D1416" s="31" t="s">
        <v>149</v>
      </c>
      <c r="E1416" s="31">
        <f ca="1">IF(GLOBAL[[#This Row],[b12]]="",GLOBAL[[#This Row],[a6]],GLOBAL[[#This Row],[b12]])</f>
        <v>2</v>
      </c>
      <c r="F1416" s="32">
        <f>GLOBAL[[#This Row],[AWAL]]</f>
        <v>2</v>
      </c>
      <c r="G1416" s="31"/>
      <c r="H1416" s="31"/>
      <c r="I1416" s="31" t="str">
        <f>IF(GLOBAL[[#This Row],[/MASUK]]="","",SUMIF(Table6[NB BM_C_QTY+F],GLOBAL[POINTER],Table6[C]))</f>
        <v/>
      </c>
      <c r="J1416" s="102">
        <f>IF(GLOBAL[[#This Row],[//KELUAR]]="",0,-1*SUMIF(Table5[CONCAT],GLOBAL[POINTER],Table5[3]))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>SUM(F1416,L1416)</f>
        <v>2</v>
      </c>
      <c r="N1416" s="31"/>
      <c r="O1416" s="31"/>
      <c r="P1416" s="32">
        <f ca="1">SUM(INDIRECT(GLOBAL_VAR[TABLENAME]&amp;"[@a"&amp;$1:$1-1&amp;"]"),INDIRECT(GLOBAL_VAR[TABLENAME]&amp;"[@c"&amp;$1:$1-1&amp;"]"))</f>
        <v>2</v>
      </c>
      <c r="Q1416" s="33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2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2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2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29">
      <c r="A1417" s="31">
        <f ca="1">IF(GLOBAL[[#This Row],[TT]]&lt;1,"",ROW()-2)</f>
        <v>1415</v>
      </c>
      <c r="B1417" s="33" t="s">
        <v>978</v>
      </c>
      <c r="C1417" s="31">
        <v>7</v>
      </c>
      <c r="D1417" s="31" t="s">
        <v>45</v>
      </c>
      <c r="E1417" s="31">
        <f ca="1">IF(GLOBAL[[#This Row],[b12]]="",GLOBAL[[#This Row],[a6]],GLOBAL[[#This Row],[b12]])</f>
        <v>7</v>
      </c>
      <c r="F1417" s="32">
        <f>GLOBAL[[#This Row],[AWAL]]</f>
        <v>7</v>
      </c>
      <c r="G1417" s="31"/>
      <c r="H1417" s="31"/>
      <c r="I1417" s="31" t="str">
        <f>IF(GLOBAL[[#This Row],[/MASUK]]="","",SUMIF(Table6[NB BM_C_QTY+F],GLOBAL[POINTER],Table6[C]))</f>
        <v/>
      </c>
      <c r="J1417" s="102">
        <f>IF(GLOBAL[[#This Row],[//KELUAR]]="",0,-1*SUMIF(Table5[CONCAT],GLOBAL[POINTER],Table5[3]))</f>
        <v>0</v>
      </c>
      <c r="K1417" s="31" t="str">
        <f>IF(GLOBAL[[#This Row],[b1]]="","",GLOBAL[[#This Row],[b1]]-GLOBAL[[#This Row],[a1]]-GLOBAL[[#This Row],[bkeluar1]])</f>
        <v/>
      </c>
      <c r="L1417" s="31">
        <f>SUM(GLOBAL[[#This Row],[bmasuk1]:[c1]])</f>
        <v>0</v>
      </c>
      <c r="M1417" s="32">
        <f>SUM(F1417,L1417)</f>
        <v>7</v>
      </c>
      <c r="N1417" s="31"/>
      <c r="O1417" s="31"/>
      <c r="P1417" s="32">
        <f ca="1">SUM(INDIRECT(GLOBAL_VAR[TABLENAME]&amp;"[@a"&amp;$1:$1-1&amp;"]"),INDIRECT(GLOBAL_VAR[TABLENAME]&amp;"[@c"&amp;$1:$1-1&amp;"]"))</f>
        <v>7</v>
      </c>
      <c r="Q1417" s="33"/>
      <c r="R1417" s="33" t="str">
        <f>IF(GLOBAL[[#This Row],[b3]]="","",GLOBAL[[#This Row],[b3]]-GLOBAL[[#This Row],[a3]])</f>
        <v/>
      </c>
      <c r="S1417" s="32">
        <f ca="1">SUM(INDIRECT(GLOBAL_VAR[TABLENAME]&amp;"[@a"&amp;$1:$1-1&amp;"]"),INDIRECT(GLOBAL_VAR[TABLENAME]&amp;"[@c"&amp;$1:$1-1&amp;"]"))</f>
        <v>7</v>
      </c>
      <c r="T1417" s="33"/>
      <c r="U1417" s="33" t="str">
        <f>IF(GLOBAL[[#This Row],[b4]]="","",GLOBAL[[#This Row],[b4]]-GLOBAL[[#This Row],[a4]])</f>
        <v/>
      </c>
      <c r="V1417" s="32">
        <f ca="1">SUM(INDIRECT(GLOBAL_VAR[TABLENAME]&amp;"[@a"&amp;$1:$1-1&amp;"]"),INDIRECT(GLOBAL_VAR[TABLENAME]&amp;"[@c"&amp;$1:$1-1&amp;"]"))</f>
        <v>7</v>
      </c>
      <c r="W1417" s="31"/>
      <c r="X1417" s="31" t="str">
        <f>IF(GLOBAL[[#This Row],[b5]]="","",GLOBAL[[#This Row],[b5]]-GLOBAL[[#This Row],[a5]])</f>
        <v/>
      </c>
      <c r="Y1417" s="32">
        <f ca="1">SUM(INDIRECT(GLOBAL_VAR[TABLENAME]&amp;"[@a"&amp;$1:$1-1&amp;"]"),INDIRECT(GLOBAL_VAR[TABLENAME]&amp;"[@c"&amp;$1:$1-1&amp;"]"))</f>
        <v>7</v>
      </c>
      <c r="AA1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1417" s="31" t="str">
        <f>_xlfn.IFNA(MATCH(GLOBAL[[#This Row],[POINTER]],Table6[NB BM_C_QTY+F],0),"")</f>
        <v/>
      </c>
      <c r="AC1417" t="str">
        <f>_xlfn.IFNA(MATCH(GLOBAL[[#This Row],[POINTER]],Table5[CONCAT],0),"")</f>
        <v/>
      </c>
    </row>
    <row r="1418" spans="1:29">
      <c r="A1418" s="31">
        <f ca="1">IF(GLOBAL[[#This Row],[TT]]&lt;1,"",ROW()-2)</f>
        <v>1416</v>
      </c>
      <c r="B1418" s="33" t="s">
        <v>979</v>
      </c>
      <c r="C1418" s="31">
        <v>13</v>
      </c>
      <c r="D1418" s="31" t="s">
        <v>45</v>
      </c>
      <c r="E1418" s="31">
        <f ca="1">IF(GLOBAL[[#This Row],[b12]]="",GLOBAL[[#This Row],[a6]],GLOBAL[[#This Row],[b12]])</f>
        <v>13</v>
      </c>
      <c r="F1418" s="32">
        <f>GLOBAL[[#This Row],[AWAL]]</f>
        <v>13</v>
      </c>
      <c r="G1418" s="31"/>
      <c r="H1418" s="31"/>
      <c r="I1418" s="31" t="str">
        <f>IF(GLOBAL[[#This Row],[/MASUK]]="","",SUMIF(Table6[NB BM_C_QTY+F],GLOBAL[POINTER],Table6[C]))</f>
        <v/>
      </c>
      <c r="J1418" s="102">
        <f>IF(GLOBAL[[#This Row],[//KELUAR]]="",0,-1*SUMIF(Table5[CONCAT],GLOBAL[POINTER],Table5[3]))</f>
        <v>0</v>
      </c>
      <c r="K1418" s="31" t="str">
        <f>IF(GLOBAL[[#This Row],[b1]]="","",GLOBAL[[#This Row],[b1]]-GLOBAL[[#This Row],[a1]]-GLOBAL[[#This Row],[bkeluar1]])</f>
        <v/>
      </c>
      <c r="L1418" s="31">
        <f>SUM(GLOBAL[[#This Row],[bmasuk1]:[c1]])</f>
        <v>0</v>
      </c>
      <c r="M1418" s="32">
        <f>SUM(F1418,L1418)</f>
        <v>13</v>
      </c>
      <c r="N1418" s="31"/>
      <c r="O1418" s="31"/>
      <c r="P1418" s="32">
        <f ca="1">SUM(INDIRECT(GLOBAL_VAR[TABLENAME]&amp;"[@a"&amp;$1:$1-1&amp;"]"),INDIRECT(GLOBAL_VAR[TABLENAME]&amp;"[@c"&amp;$1:$1-1&amp;"]"))</f>
        <v>13</v>
      </c>
      <c r="Q1418" s="33"/>
      <c r="R1418" s="33" t="str">
        <f>IF(GLOBAL[[#This Row],[b3]]="","",GLOBAL[[#This Row],[b3]]-GLOBAL[[#This Row],[a3]])</f>
        <v/>
      </c>
      <c r="S1418" s="32">
        <f ca="1">SUM(INDIRECT(GLOBAL_VAR[TABLENAME]&amp;"[@a"&amp;$1:$1-1&amp;"]"),INDIRECT(GLOBAL_VAR[TABLENAME]&amp;"[@c"&amp;$1:$1-1&amp;"]"))</f>
        <v>13</v>
      </c>
      <c r="T1418" s="33"/>
      <c r="U1418" s="33" t="str">
        <f>IF(GLOBAL[[#This Row],[b4]]="","",GLOBAL[[#This Row],[b4]]-GLOBAL[[#This Row],[a4]])</f>
        <v/>
      </c>
      <c r="V1418" s="32">
        <f ca="1">SUM(INDIRECT(GLOBAL_VAR[TABLENAME]&amp;"[@a"&amp;$1:$1-1&amp;"]"),INDIRECT(GLOBAL_VAR[TABLENAME]&amp;"[@c"&amp;$1:$1-1&amp;"]"))</f>
        <v>13</v>
      </c>
      <c r="W1418" s="31"/>
      <c r="X1418" s="31" t="str">
        <f>IF(GLOBAL[[#This Row],[b5]]="","",GLOBAL[[#This Row],[b5]]-GLOBAL[[#This Row],[a5]])</f>
        <v/>
      </c>
      <c r="Y1418" s="32">
        <f ca="1">SUM(INDIRECT(GLOBAL_VAR[TABLENAME]&amp;"[@a"&amp;$1:$1-1&amp;"]"),INDIRECT(GLOBAL_VAR[TABLENAME]&amp;"[@c"&amp;$1:$1-1&amp;"]"))</f>
        <v>13</v>
      </c>
      <c r="AA1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1418" s="31" t="str">
        <f>_xlfn.IFNA(MATCH(GLOBAL[[#This Row],[POINTER]],Table6[NB BM_C_QTY+F],0),"")</f>
        <v/>
      </c>
      <c r="AC1418" t="str">
        <f>_xlfn.IFNA(MATCH(GLOBAL[[#This Row],[POINTER]],Table5[CONCAT],0),"")</f>
        <v/>
      </c>
    </row>
    <row r="1419" spans="1:29">
      <c r="A1419" s="31">
        <f ca="1">IF(GLOBAL[[#This Row],[TT]]&lt;1,"",ROW()-2)</f>
        <v>1417</v>
      </c>
      <c r="B1419" s="33" t="s">
        <v>3663</v>
      </c>
      <c r="C1419" s="31">
        <v>11</v>
      </c>
      <c r="D1419" s="31" t="s">
        <v>2034</v>
      </c>
      <c r="E1419" s="31">
        <f ca="1">IF(GLOBAL[[#This Row],[b12]]="",GLOBAL[[#This Row],[a6]],GLOBAL[[#This Row],[b12]])</f>
        <v>11</v>
      </c>
      <c r="F1419" s="32">
        <f>GLOBAL[[#This Row],[AWAL]]</f>
        <v>11</v>
      </c>
      <c r="G1419" s="31"/>
      <c r="H1419" s="31"/>
      <c r="I1419" s="31" t="str">
        <f>IF(GLOBAL[[#This Row],[/MASUK]]="","",SUMIF(Table6[NB BM_C_QTY+F],GLOBAL[POINTER],Table6[C]))</f>
        <v/>
      </c>
      <c r="J1419" s="102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>SUM(F1419,L1419)</f>
        <v>11</v>
      </c>
      <c r="N1419" s="31"/>
      <c r="O1419" s="31"/>
      <c r="P1419" s="32">
        <f ca="1">SUM(INDIRECT(GLOBAL_VAR[TABLENAME]&amp;"[@a"&amp;$1:$1-1&amp;"]"),INDIRECT(GLOBAL_VAR[TABLENAME]&amp;"[@c"&amp;$1:$1-1&amp;"]"))</f>
        <v>11</v>
      </c>
      <c r="Q1419" s="33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11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11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11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29">
      <c r="A1420" s="39">
        <f ca="1">IF(GLOBAL[[#This Row],[TT]]&lt;1,"",ROW()-2)</f>
        <v>1418</v>
      </c>
      <c r="B1420" s="33" t="s">
        <v>980</v>
      </c>
      <c r="C1420" s="31">
        <v>5</v>
      </c>
      <c r="D1420" s="31" t="s">
        <v>39</v>
      </c>
      <c r="E1420" s="39">
        <f ca="1">IF(GLOBAL[[#This Row],[b12]]="",GLOBAL[[#This Row],[a6]],GLOBAL[[#This Row],[b12]])</f>
        <v>5</v>
      </c>
      <c r="F1420" s="40">
        <f>GLOBAL[[#This Row],[AWAL]]</f>
        <v>5</v>
      </c>
      <c r="G1420" s="31"/>
      <c r="H1420" s="31"/>
      <c r="I1420" s="31" t="str">
        <f>IF(GLOBAL[[#This Row],[/MASUK]]="","",SUMIF(Table6[NB BM_C_QTY+F],GLOBAL[POINTER],Table6[C]))</f>
        <v/>
      </c>
      <c r="J1420" s="102">
        <f>IF(GLOBAL[[#This Row],[//KELUAR]]="",0,-1*SUMIF(Table5[CONCAT],GLOBAL[POINTER],Table5[3]))</f>
        <v>0</v>
      </c>
      <c r="K1420" s="39" t="str">
        <f>IF(GLOBAL[[#This Row],[b1]]="","",GLOBAL[[#This Row],[b1]]-GLOBAL[[#This Row],[a1]]-GLOBAL[[#This Row],[bkeluar1]])</f>
        <v/>
      </c>
      <c r="L1420" s="39">
        <f>SUM(GLOBAL[[#This Row],[bmasuk1]:[c1]])</f>
        <v>0</v>
      </c>
      <c r="M1420" s="40">
        <f>SUM(F1420,L1420)</f>
        <v>5</v>
      </c>
      <c r="N1420" s="31"/>
      <c r="O1420" s="39"/>
      <c r="P1420" s="40">
        <f ca="1">SUM(INDIRECT(GLOBAL_VAR[TABLENAME]&amp;"[@a"&amp;$1:$1-1&amp;"]"),INDIRECT(GLOBAL_VAR[TABLENAME]&amp;"[@c"&amp;$1:$1-1&amp;"]"))</f>
        <v>5</v>
      </c>
      <c r="Q1420" s="33"/>
      <c r="R1420" s="41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5</v>
      </c>
      <c r="T1420" s="33"/>
      <c r="U1420" s="41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5</v>
      </c>
      <c r="W1420" s="31"/>
      <c r="X1420" s="39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5</v>
      </c>
      <c r="Z1420" s="29"/>
      <c r="AA14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1420" s="39" t="str">
        <f>_xlfn.IFNA(MATCH(GLOBAL[[#This Row],[POINTER]],Table6[NB BM_C_QTY+F],0),"")</f>
        <v/>
      </c>
      <c r="AC1420" s="29" t="str">
        <f>_xlfn.IFNA(MATCH(GLOBAL[[#This Row],[POINTER]],Table5[CONCAT],0),"")</f>
        <v/>
      </c>
    </row>
    <row r="1421" spans="1:29">
      <c r="A1421" s="31">
        <f ca="1">IF(GLOBAL[[#This Row],[TT]]&lt;1,"",ROW()-2)</f>
        <v>1419</v>
      </c>
      <c r="B1421" s="33" t="s">
        <v>3664</v>
      </c>
      <c r="C1421" s="31">
        <v>12</v>
      </c>
      <c r="D1421" s="31" t="s">
        <v>2014</v>
      </c>
      <c r="E1421" s="31">
        <f ca="1">IF(GLOBAL[[#This Row],[b12]]="",GLOBAL[[#This Row],[a6]],GLOBAL[[#This Row],[b12]])</f>
        <v>12</v>
      </c>
      <c r="F1421" s="32">
        <f>GLOBAL[[#This Row],[AWAL]]</f>
        <v>12</v>
      </c>
      <c r="G1421" s="31"/>
      <c r="H1421" s="31"/>
      <c r="I1421" s="31" t="str">
        <f>IF(GLOBAL[[#This Row],[/MASUK]]="","",SUMIF(Table6[NB BM_C_QTY+F],GLOBAL[POINTER],Table6[C]))</f>
        <v/>
      </c>
      <c r="J1421" s="102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>SUM(F1421,L1421)</f>
        <v>12</v>
      </c>
      <c r="N1421" s="31"/>
      <c r="O1421" s="31"/>
      <c r="P1421" s="32">
        <f ca="1">SUM(INDIRECT(GLOBAL_VAR[TABLENAME]&amp;"[@a"&amp;$1:$1-1&amp;"]"),INDIRECT(GLOBAL_VAR[TABLENAME]&amp;"[@c"&amp;$1:$1-1&amp;"]"))</f>
        <v>12</v>
      </c>
      <c r="Q1421" s="33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12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12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12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29">
      <c r="A1422" s="31">
        <f ca="1">IF(GLOBAL[[#This Row],[TT]]&lt;1,"",ROW()-2)</f>
        <v>1420</v>
      </c>
      <c r="B1422" s="33" t="s">
        <v>981</v>
      </c>
      <c r="C1422" s="31">
        <v>3</v>
      </c>
      <c r="D1422" s="31" t="s">
        <v>149</v>
      </c>
      <c r="E1422" s="31">
        <f ca="1">IF(GLOBAL[[#This Row],[b12]]="",GLOBAL[[#This Row],[a6]],GLOBAL[[#This Row],[b12]])</f>
        <v>3</v>
      </c>
      <c r="F1422" s="32">
        <f>GLOBAL[[#This Row],[AWAL]]</f>
        <v>3</v>
      </c>
      <c r="G1422" s="31"/>
      <c r="H1422" s="31"/>
      <c r="I1422" s="31" t="str">
        <f>IF(GLOBAL[[#This Row],[/MASUK]]="","",SUMIF(Table6[NB BM_C_QTY+F],GLOBAL[POINTER],Table6[C]))</f>
        <v/>
      </c>
      <c r="J1422" s="102">
        <f>IF(GLOBAL[[#This Row],[//KELUAR]]="",0,-1*SUMIF(Table5[CONCAT],GLOBAL[POINTER],Table5[3]))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>SUM(F1422,L1422)</f>
        <v>3</v>
      </c>
      <c r="N1422" s="31"/>
      <c r="O1422" s="31"/>
      <c r="P1422" s="32">
        <f ca="1">SUM(INDIRECT(GLOBAL_VAR[TABLENAME]&amp;"[@a"&amp;$1:$1-1&amp;"]"),INDIRECT(GLOBAL_VAR[TABLENAME]&amp;"[@c"&amp;$1:$1-1&amp;"]"))</f>
        <v>3</v>
      </c>
      <c r="Q1422" s="33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3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3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3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1422" s="31" t="str">
        <f>_xlfn.IFNA(MATCH(GLOBAL[[#This Row],[POINTER]],Table6[NB BM_C_QTY+F],0),"")</f>
        <v/>
      </c>
      <c r="AC1422" t="str">
        <f>_xlfn.IFNA(MATCH(GLOBAL[[#This Row],[POINTER]],Table5[CONCAT],0),"")</f>
        <v/>
      </c>
    </row>
    <row r="1423" spans="1:29">
      <c r="A1423" s="31">
        <f ca="1">IF(GLOBAL[[#This Row],[TT]]&lt;1,"",ROW()-2)</f>
        <v>1421</v>
      </c>
      <c r="B1423" s="33" t="s">
        <v>982</v>
      </c>
      <c r="C1423" s="31">
        <v>5</v>
      </c>
      <c r="D1423" s="31" t="s">
        <v>16</v>
      </c>
      <c r="E1423" s="31">
        <f ca="1">IF(GLOBAL[[#This Row],[b12]]="",GLOBAL[[#This Row],[a6]],GLOBAL[[#This Row],[b12]])</f>
        <v>5</v>
      </c>
      <c r="F1423" s="32">
        <f>GLOBAL[[#This Row],[AWAL]]</f>
        <v>5</v>
      </c>
      <c r="G1423" s="31"/>
      <c r="H1423" s="31"/>
      <c r="I1423" s="31" t="str">
        <f>IF(GLOBAL[[#This Row],[/MASUK]]="","",SUMIF(Table6[NB BM_C_QTY+F],GLOBAL[POINTER],Table6[C]))</f>
        <v/>
      </c>
      <c r="J1423" s="102">
        <f>IF(GLOBAL[[#This Row],[//KELUAR]]="",0,-1*SUMIF(Table5[CONCAT],GLOBAL[POINTER],Table5[3]))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>SUM(F1423,L1423)</f>
        <v>5</v>
      </c>
      <c r="N1423" s="31"/>
      <c r="O1423" s="31"/>
      <c r="P1423" s="32">
        <f ca="1">SUM(INDIRECT(GLOBAL_VAR[TABLENAME]&amp;"[@a"&amp;$1:$1-1&amp;"]"),INDIRECT(GLOBAL_VAR[TABLENAME]&amp;"[@c"&amp;$1:$1-1&amp;"]"))</f>
        <v>5</v>
      </c>
      <c r="Q1423" s="33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5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5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5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1423" s="31" t="str">
        <f>_xlfn.IFNA(MATCH(GLOBAL[[#This Row],[POINTER]],Table6[NB BM_C_QTY+F],0),"")</f>
        <v/>
      </c>
      <c r="AC1423" t="str">
        <f>_xlfn.IFNA(MATCH(GLOBAL[[#This Row],[POINTER]],Table5[CONCAT],0),"")</f>
        <v/>
      </c>
    </row>
    <row r="1424" spans="1:29">
      <c r="A1424" s="31">
        <f ca="1">IF(GLOBAL[[#This Row],[TT]]&lt;1,"",ROW()-2)</f>
        <v>1422</v>
      </c>
      <c r="B1424" s="33" t="s">
        <v>983</v>
      </c>
      <c r="C1424" s="31">
        <v>12</v>
      </c>
      <c r="D1424" s="31" t="s">
        <v>16</v>
      </c>
      <c r="E1424" s="31">
        <f ca="1">IF(GLOBAL[[#This Row],[b12]]="",GLOBAL[[#This Row],[a6]],GLOBAL[[#This Row],[b12]])</f>
        <v>12</v>
      </c>
      <c r="F1424" s="32">
        <f>GLOBAL[[#This Row],[AWAL]]</f>
        <v>12</v>
      </c>
      <c r="G1424" s="31"/>
      <c r="H1424" s="31"/>
      <c r="I1424" s="31" t="str">
        <f>IF(GLOBAL[[#This Row],[/MASUK]]="","",SUMIF(Table6[NB BM_C_QTY+F],GLOBAL[POINTER],Table6[C]))</f>
        <v/>
      </c>
      <c r="J1424" s="102">
        <f>IF(GLOBAL[[#This Row],[//KELUAR]]="",0,-1*SUMIF(Table5[CONCAT],GLOBAL[POINTER],Table5[3]))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>SUM(F1424,L1424)</f>
        <v>12</v>
      </c>
      <c r="N1424" s="31"/>
      <c r="O1424" s="31"/>
      <c r="P1424" s="32">
        <f ca="1">SUM(INDIRECT(GLOBAL_VAR[TABLENAME]&amp;"[@a"&amp;$1:$1-1&amp;"]"),INDIRECT(GLOBAL_VAR[TABLENAME]&amp;"[@c"&amp;$1:$1-1&amp;"]"))</f>
        <v>12</v>
      </c>
      <c r="Q1424" s="33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12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12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12</v>
      </c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1424" s="31" t="str">
        <f>_xlfn.IFNA(MATCH(GLOBAL[[#This Row],[POINTER]],Table6[NB BM_C_QTY+F],0),"")</f>
        <v/>
      </c>
      <c r="AC1424" t="str">
        <f>_xlfn.IFNA(MATCH(GLOBAL[[#This Row],[POINTER]],Table5[CONCAT],0),"")</f>
        <v/>
      </c>
    </row>
    <row r="1425" spans="1:29">
      <c r="A1425" s="31">
        <f ca="1">IF(GLOBAL[[#This Row],[TT]]&lt;1,"",ROW()-2)</f>
        <v>1423</v>
      </c>
      <c r="B1425" s="33" t="s">
        <v>2415</v>
      </c>
      <c r="C1425" s="31">
        <v>16</v>
      </c>
      <c r="D1425" s="31" t="s">
        <v>45</v>
      </c>
      <c r="E1425" s="31">
        <f ca="1">IF(GLOBAL[[#This Row],[b12]]="",GLOBAL[[#This Row],[a6]],GLOBAL[[#This Row],[b12]])</f>
        <v>16</v>
      </c>
      <c r="F1425" s="32">
        <f>GLOBAL[[#This Row],[AWAL]]</f>
        <v>16</v>
      </c>
      <c r="G1425" s="31"/>
      <c r="H1425" s="31"/>
      <c r="I1425" s="31" t="str">
        <f>IF(GLOBAL[[#This Row],[/MASUK]]="","",SUMIF(Table6[NB BM_C_QTY+F],GLOBAL[POINTER],Table6[C]))</f>
        <v/>
      </c>
      <c r="J1425" s="102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>SUM(F1425,L1425)</f>
        <v>16</v>
      </c>
      <c r="N1425" s="31"/>
      <c r="O1425" s="31"/>
      <c r="P1425" s="32">
        <f ca="1">SUM(INDIRECT(GLOBAL_VAR[TABLENAME]&amp;"[@a"&amp;$1:$1-1&amp;"]"),INDIRECT(GLOBAL_VAR[TABLENAME]&amp;"[@c"&amp;$1:$1-1&amp;"]"))</f>
        <v>16</v>
      </c>
      <c r="Q1425" s="33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16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16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16</v>
      </c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</row>
    <row r="1426" spans="1:29">
      <c r="A1426" s="31">
        <f ca="1">IF(GLOBAL[[#This Row],[TT]]&lt;1,"",ROW()-2)</f>
        <v>1424</v>
      </c>
      <c r="B1426" s="33" t="s">
        <v>2416</v>
      </c>
      <c r="C1426" s="31">
        <v>4</v>
      </c>
      <c r="D1426" s="31" t="s">
        <v>2037</v>
      </c>
      <c r="E1426" s="31">
        <f ca="1">IF(GLOBAL[[#This Row],[b12]]="",GLOBAL[[#This Row],[a6]],GLOBAL[[#This Row],[b12]])</f>
        <v>4</v>
      </c>
      <c r="F1426" s="32">
        <f>GLOBAL[[#This Row],[AWAL]]</f>
        <v>4</v>
      </c>
      <c r="G1426" s="31"/>
      <c r="H1426" s="31"/>
      <c r="I1426" s="31" t="str">
        <f>IF(GLOBAL[[#This Row],[/MASUK]]="","",SUMIF(Table6[NB BM_C_QTY+F],GLOBAL[POINTER],Table6[C]))</f>
        <v/>
      </c>
      <c r="J1426" s="102">
        <f>IF(GLOBAL[[#This Row],[//KELUAR]]="",0,-1*SUMIF(Table5[CONCAT],GLOBAL[POINTER],Table5[3]))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>SUM(F1426,L1426)</f>
        <v>4</v>
      </c>
      <c r="N1426" s="31"/>
      <c r="O1426" s="31"/>
      <c r="P1426" s="32">
        <f ca="1">SUM(INDIRECT(GLOBAL_VAR[TABLENAME]&amp;"[@a"&amp;$1:$1-1&amp;"]"),INDIRECT(GLOBAL_VAR[TABLENAME]&amp;"[@c"&amp;$1:$1-1&amp;"]"))</f>
        <v>4</v>
      </c>
      <c r="Q1426" s="33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4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4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4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1426" s="31" t="str">
        <f>_xlfn.IFNA(MATCH(GLOBAL[[#This Row],[POINTER]],Table6[NB BM_C_QTY+F],0),"")</f>
        <v/>
      </c>
      <c r="AC1426" t="str">
        <f>_xlfn.IFNA(MATCH(GLOBAL[[#This Row],[POINTER]],Table5[CONCAT],0),"")</f>
        <v/>
      </c>
    </row>
    <row r="1427" spans="1:29">
      <c r="A1427" s="31">
        <f ca="1">IF(GLOBAL[[#This Row],[TT]]&lt;1,"",ROW()-2)</f>
        <v>1425</v>
      </c>
      <c r="B1427" s="33" t="s">
        <v>2397</v>
      </c>
      <c r="C1427" s="31">
        <v>16</v>
      </c>
      <c r="D1427" s="31" t="s">
        <v>2034</v>
      </c>
      <c r="E1427" s="31">
        <f ca="1">IF(GLOBAL[[#This Row],[b12]]="",GLOBAL[[#This Row],[a6]],GLOBAL[[#This Row],[b12]])</f>
        <v>16</v>
      </c>
      <c r="F1427" s="32">
        <f>GLOBAL[[#This Row],[AWAL]]</f>
        <v>16</v>
      </c>
      <c r="G1427" s="31"/>
      <c r="H1427" s="31"/>
      <c r="I1427" s="31" t="str">
        <f>IF(GLOBAL[[#This Row],[/MASUK]]="","",SUMIF(Table6[NB BM_C_QTY+F],GLOBAL[POINTER],Table6[C]))</f>
        <v/>
      </c>
      <c r="J1427" s="102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>SUM(F1427,L1427)</f>
        <v>16</v>
      </c>
      <c r="N1427" s="31"/>
      <c r="O1427" s="31"/>
      <c r="P1427" s="32">
        <f ca="1">SUM(INDIRECT(GLOBAL_VAR[TABLENAME]&amp;"[@a"&amp;$1:$1-1&amp;"]"),INDIRECT(GLOBAL_VAR[TABLENAME]&amp;"[@c"&amp;$1:$1-1&amp;"]"))</f>
        <v>16</v>
      </c>
      <c r="Q1427" s="33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16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16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16</v>
      </c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</row>
    <row r="1428" spans="1:29">
      <c r="A1428" s="31">
        <f ca="1">IF(GLOBAL[[#This Row],[TT]]&lt;1,"",ROW()-2)</f>
        <v>1426</v>
      </c>
      <c r="B1428" s="33" t="s">
        <v>984</v>
      </c>
      <c r="C1428" s="31">
        <v>4</v>
      </c>
      <c r="D1428" s="31" t="s">
        <v>2034</v>
      </c>
      <c r="E1428" s="31">
        <f ca="1">IF(GLOBAL[[#This Row],[b12]]="",GLOBAL[[#This Row],[a6]],GLOBAL[[#This Row],[b12]])</f>
        <v>4</v>
      </c>
      <c r="F1428" s="32">
        <f>GLOBAL[[#This Row],[AWAL]]</f>
        <v>4</v>
      </c>
      <c r="G1428" s="31"/>
      <c r="H1428" s="31"/>
      <c r="I1428" s="31" t="str">
        <f>IF(GLOBAL[[#This Row],[/MASUK]]="","",SUMIF(Table6[NB BM_C_QTY+F],GLOBAL[POINTER],Table6[C]))</f>
        <v/>
      </c>
      <c r="J1428" s="102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>SUM(F1428,L1428)</f>
        <v>4</v>
      </c>
      <c r="N1428" s="31"/>
      <c r="O1428" s="31"/>
      <c r="P1428" s="32">
        <f ca="1">SUM(INDIRECT(GLOBAL_VAR[TABLENAME]&amp;"[@a"&amp;$1:$1-1&amp;"]"),INDIRECT(GLOBAL_VAR[TABLENAME]&amp;"[@c"&amp;$1:$1-1&amp;"]"))</f>
        <v>4</v>
      </c>
      <c r="Q1428" s="33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4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4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4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29">
      <c r="A1429" s="31">
        <f ca="1">IF(GLOBAL[[#This Row],[TT]]&lt;1,"",ROW()-2)</f>
        <v>1427</v>
      </c>
      <c r="B1429" s="33" t="s">
        <v>2398</v>
      </c>
      <c r="C1429" s="31">
        <v>18</v>
      </c>
      <c r="D1429" s="31" t="s">
        <v>2014</v>
      </c>
      <c r="E1429" s="31">
        <f ca="1">IF(GLOBAL[[#This Row],[b12]]="",GLOBAL[[#This Row],[a6]],GLOBAL[[#This Row],[b12]])</f>
        <v>18</v>
      </c>
      <c r="F1429" s="32">
        <f>GLOBAL[[#This Row],[AWAL]]</f>
        <v>18</v>
      </c>
      <c r="G1429" s="31"/>
      <c r="H1429" s="31"/>
      <c r="I1429" s="31" t="str">
        <f>IF(GLOBAL[[#This Row],[/MASUK]]="","",SUMIF(Table6[NB BM_C_QTY+F],GLOBAL[POINTER],Table6[C]))</f>
        <v/>
      </c>
      <c r="J1429" s="102">
        <f>IF(GLOBAL[[#This Row],[//KELUAR]]="",0,-1*SUMIF(Table5[CONCAT],GLOBAL[POINTER],Table5[3]))</f>
        <v>0</v>
      </c>
      <c r="K1429" s="31" t="str">
        <f>IF(GLOBAL[[#This Row],[b1]]="","",GLOBAL[[#This Row],[b1]]-GLOBAL[[#This Row],[a1]]-GLOBAL[[#This Row],[bkeluar1]])</f>
        <v/>
      </c>
      <c r="L1429" s="31">
        <f>SUM(GLOBAL[[#This Row],[bmasuk1]:[c1]])</f>
        <v>0</v>
      </c>
      <c r="M1429" s="32">
        <f>SUM(F1429,L1429)</f>
        <v>18</v>
      </c>
      <c r="N1429" s="31"/>
      <c r="O1429" s="31"/>
      <c r="P1429" s="32">
        <f ca="1">SUM(INDIRECT(GLOBAL_VAR[TABLENAME]&amp;"[@a"&amp;$1:$1-1&amp;"]"),INDIRECT(GLOBAL_VAR[TABLENAME]&amp;"[@c"&amp;$1:$1-1&amp;"]"))</f>
        <v>18</v>
      </c>
      <c r="Q1429" s="33"/>
      <c r="R1429" s="33" t="str">
        <f>IF(GLOBAL[[#This Row],[b3]]="","",GLOBAL[[#This Row],[b3]]-GLOBAL[[#This Row],[a3]])</f>
        <v/>
      </c>
      <c r="S1429" s="32">
        <f ca="1">SUM(INDIRECT(GLOBAL_VAR[TABLENAME]&amp;"[@a"&amp;$1:$1-1&amp;"]"),INDIRECT(GLOBAL_VAR[TABLENAME]&amp;"[@c"&amp;$1:$1-1&amp;"]"))</f>
        <v>18</v>
      </c>
      <c r="T1429" s="33"/>
      <c r="U1429" s="33" t="str">
        <f>IF(GLOBAL[[#This Row],[b4]]="","",GLOBAL[[#This Row],[b4]]-GLOBAL[[#This Row],[a4]])</f>
        <v/>
      </c>
      <c r="V1429" s="32">
        <f ca="1">SUM(INDIRECT(GLOBAL_VAR[TABLENAME]&amp;"[@a"&amp;$1:$1-1&amp;"]"),INDIRECT(GLOBAL_VAR[TABLENAME]&amp;"[@c"&amp;$1:$1-1&amp;"]"))</f>
        <v>18</v>
      </c>
      <c r="W1429" s="31"/>
      <c r="X1429" s="31" t="str">
        <f>IF(GLOBAL[[#This Row],[b5]]="","",GLOBAL[[#This Row],[b5]]-GLOBAL[[#This Row],[a5]])</f>
        <v/>
      </c>
      <c r="Y1429" s="32">
        <f ca="1">SUM(INDIRECT(GLOBAL_VAR[TABLENAME]&amp;"[@a"&amp;$1:$1-1&amp;"]"),INDIRECT(GLOBAL_VAR[TABLENAME]&amp;"[@c"&amp;$1:$1-1&amp;"]"))</f>
        <v>18</v>
      </c>
      <c r="AA1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1429" s="31" t="str">
        <f>_xlfn.IFNA(MATCH(GLOBAL[[#This Row],[POINTER]],Table6[NB BM_C_QTY+F],0),"")</f>
        <v/>
      </c>
      <c r="AC1429" t="str">
        <f>_xlfn.IFNA(MATCH(GLOBAL[[#This Row],[POINTER]],Table5[CONCAT],0),"")</f>
        <v/>
      </c>
    </row>
    <row r="1430" spans="1:29">
      <c r="A1430" s="31">
        <f ca="1">IF(GLOBAL[[#This Row],[TT]]&lt;1,"",ROW()-2)</f>
        <v>1428</v>
      </c>
      <c r="B1430" s="33" t="s">
        <v>985</v>
      </c>
      <c r="C1430" s="31">
        <v>3</v>
      </c>
      <c r="D1430" s="31" t="s">
        <v>2443</v>
      </c>
      <c r="E1430" s="31">
        <f ca="1">IF(GLOBAL[[#This Row],[b12]]="",GLOBAL[[#This Row],[a6]],GLOBAL[[#This Row],[b12]])</f>
        <v>3</v>
      </c>
      <c r="F1430" s="32">
        <f>GLOBAL[[#This Row],[AWAL]]</f>
        <v>3</v>
      </c>
      <c r="G1430" s="31"/>
      <c r="H1430" s="31"/>
      <c r="I1430" s="31" t="str">
        <f>IF(GLOBAL[[#This Row],[/MASUK]]="","",SUMIF(Table6[NB BM_C_QTY+F],GLOBAL[POINTER],Table6[C]))</f>
        <v/>
      </c>
      <c r="J1430" s="102">
        <f>IF(GLOBAL[[#This Row],[//KELUAR]]="",0,-1*SUMIF(Table5[CONCAT],GLOBAL[POINTER],Table5[3]))</f>
        <v>0</v>
      </c>
      <c r="K1430" s="31" t="str">
        <f>IF(GLOBAL[[#This Row],[b1]]="","",GLOBAL[[#This Row],[b1]]-GLOBAL[[#This Row],[a1]]-GLOBAL[[#This Row],[bkeluar1]])</f>
        <v/>
      </c>
      <c r="L1430" s="31">
        <f>SUM(GLOBAL[[#This Row],[bmasuk1]:[c1]])</f>
        <v>0</v>
      </c>
      <c r="M1430" s="32">
        <f>SUM(F1430,L1430)</f>
        <v>3</v>
      </c>
      <c r="N1430" s="31"/>
      <c r="O1430" s="31"/>
      <c r="P1430" s="32">
        <f ca="1">SUM(INDIRECT(GLOBAL_VAR[TABLENAME]&amp;"[@a"&amp;$1:$1-1&amp;"]"),INDIRECT(GLOBAL_VAR[TABLENAME]&amp;"[@c"&amp;$1:$1-1&amp;"]"))</f>
        <v>3</v>
      </c>
      <c r="Q1430" s="33"/>
      <c r="R1430" s="33" t="str">
        <f>IF(GLOBAL[[#This Row],[b3]]="","",GLOBAL[[#This Row],[b3]]-GLOBAL[[#This Row],[a3]])</f>
        <v/>
      </c>
      <c r="S1430" s="32">
        <f ca="1">SUM(INDIRECT(GLOBAL_VAR[TABLENAME]&amp;"[@a"&amp;$1:$1-1&amp;"]"),INDIRECT(GLOBAL_VAR[TABLENAME]&amp;"[@c"&amp;$1:$1-1&amp;"]"))</f>
        <v>3</v>
      </c>
      <c r="T1430" s="33"/>
      <c r="U1430" s="33" t="str">
        <f>IF(GLOBAL[[#This Row],[b4]]="","",GLOBAL[[#This Row],[b4]]-GLOBAL[[#This Row],[a4]])</f>
        <v/>
      </c>
      <c r="V1430" s="32">
        <f ca="1">SUM(INDIRECT(GLOBAL_VAR[TABLENAME]&amp;"[@a"&amp;$1:$1-1&amp;"]"),INDIRECT(GLOBAL_VAR[TABLENAME]&amp;"[@c"&amp;$1:$1-1&amp;"]"))</f>
        <v>3</v>
      </c>
      <c r="W1430" s="31"/>
      <c r="X1430" s="31" t="str">
        <f>IF(GLOBAL[[#This Row],[b5]]="","",GLOBAL[[#This Row],[b5]]-GLOBAL[[#This Row],[a5]])</f>
        <v/>
      </c>
      <c r="Y1430" s="32">
        <f ca="1">SUM(INDIRECT(GLOBAL_VAR[TABLENAME]&amp;"[@a"&amp;$1:$1-1&amp;"]"),INDIRECT(GLOBAL_VAR[TABLENAME]&amp;"[@c"&amp;$1:$1-1&amp;"]"))</f>
        <v>3</v>
      </c>
      <c r="AA1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1430" s="31" t="str">
        <f>_xlfn.IFNA(MATCH(GLOBAL[[#This Row],[POINTER]],Table6[NB BM_C_QTY+F],0),"")</f>
        <v/>
      </c>
      <c r="AC1430" t="str">
        <f>_xlfn.IFNA(MATCH(GLOBAL[[#This Row],[POINTER]],Table5[CONCAT],0),"")</f>
        <v/>
      </c>
    </row>
    <row r="1431" spans="1:29">
      <c r="A1431" s="31">
        <f ca="1">IF(GLOBAL[[#This Row],[TT]]&lt;1,"",ROW()-2)</f>
        <v>1429</v>
      </c>
      <c r="B1431" s="33" t="s">
        <v>986</v>
      </c>
      <c r="C1431" s="31">
        <v>3</v>
      </c>
      <c r="D1431" s="31" t="s">
        <v>987</v>
      </c>
      <c r="E1431" s="31">
        <f ca="1">IF(GLOBAL[[#This Row],[b12]]="",GLOBAL[[#This Row],[a6]],GLOBAL[[#This Row],[b12]])</f>
        <v>3</v>
      </c>
      <c r="F1431" s="32">
        <f>GLOBAL[[#This Row],[AWAL]]</f>
        <v>3</v>
      </c>
      <c r="G1431" s="31"/>
      <c r="H1431" s="31"/>
      <c r="I1431" s="31" t="str">
        <f>IF(GLOBAL[[#This Row],[/MASUK]]="","",SUMIF(Table6[NB BM_C_QTY+F],GLOBAL[POINTER],Table6[C]))</f>
        <v/>
      </c>
      <c r="J1431" s="102">
        <f>IF(GLOBAL[[#This Row],[//KELUAR]]="",0,-1*SUMIF(Table5[CONCAT],GLOBAL[POINTER],Table5[3]))</f>
        <v>0</v>
      </c>
      <c r="K1431" s="31" t="str">
        <f>IF(GLOBAL[[#This Row],[b1]]="","",GLOBAL[[#This Row],[b1]]-GLOBAL[[#This Row],[a1]]-GLOBAL[[#This Row],[bkeluar1]])</f>
        <v/>
      </c>
      <c r="L1431" s="31">
        <f>SUM(GLOBAL[[#This Row],[bmasuk1]:[c1]])</f>
        <v>0</v>
      </c>
      <c r="M1431" s="32">
        <f>SUM(F1431,L1431)</f>
        <v>3</v>
      </c>
      <c r="N1431" s="31"/>
      <c r="O1431" s="31"/>
      <c r="P1431" s="32">
        <f ca="1">SUM(INDIRECT(GLOBAL_VAR[TABLENAME]&amp;"[@a"&amp;$1:$1-1&amp;"]"),INDIRECT(GLOBAL_VAR[TABLENAME]&amp;"[@c"&amp;$1:$1-1&amp;"]"))</f>
        <v>3</v>
      </c>
      <c r="Q1431" s="33"/>
      <c r="R1431" s="33" t="str">
        <f>IF(GLOBAL[[#This Row],[b3]]="","",GLOBAL[[#This Row],[b3]]-GLOBAL[[#This Row],[a3]])</f>
        <v/>
      </c>
      <c r="S1431" s="32">
        <f ca="1">SUM(INDIRECT(GLOBAL_VAR[TABLENAME]&amp;"[@a"&amp;$1:$1-1&amp;"]"),INDIRECT(GLOBAL_VAR[TABLENAME]&amp;"[@c"&amp;$1:$1-1&amp;"]"))</f>
        <v>3</v>
      </c>
      <c r="T1431" s="33"/>
      <c r="U1431" s="33" t="str">
        <f>IF(GLOBAL[[#This Row],[b4]]="","",GLOBAL[[#This Row],[b4]]-GLOBAL[[#This Row],[a4]])</f>
        <v/>
      </c>
      <c r="V1431" s="32">
        <f ca="1">SUM(INDIRECT(GLOBAL_VAR[TABLENAME]&amp;"[@a"&amp;$1:$1-1&amp;"]"),INDIRECT(GLOBAL_VAR[TABLENAME]&amp;"[@c"&amp;$1:$1-1&amp;"]"))</f>
        <v>3</v>
      </c>
      <c r="W1431" s="31"/>
      <c r="X1431" s="31" t="str">
        <f>IF(GLOBAL[[#This Row],[b5]]="","",GLOBAL[[#This Row],[b5]]-GLOBAL[[#This Row],[a5]])</f>
        <v/>
      </c>
      <c r="Y1431" s="32">
        <f ca="1">SUM(INDIRECT(GLOBAL_VAR[TABLENAME]&amp;"[@a"&amp;$1:$1-1&amp;"]"),INDIRECT(GLOBAL_VAR[TABLENAME]&amp;"[@c"&amp;$1:$1-1&amp;"]"))</f>
        <v>3</v>
      </c>
      <c r="AA1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1431" s="31" t="str">
        <f>_xlfn.IFNA(MATCH(GLOBAL[[#This Row],[POINTER]],Table6[NB BM_C_QTY+F],0),"")</f>
        <v/>
      </c>
      <c r="AC1431" t="str">
        <f>_xlfn.IFNA(MATCH(GLOBAL[[#This Row],[POINTER]],Table5[CONCAT],0),"")</f>
        <v/>
      </c>
    </row>
    <row r="1432" spans="1:29">
      <c r="A1432" s="31">
        <f ca="1">IF(GLOBAL[[#This Row],[TT]]&lt;1,"",ROW()-2)</f>
        <v>1430</v>
      </c>
      <c r="B1432" s="33" t="s">
        <v>988</v>
      </c>
      <c r="C1432" s="31">
        <v>36</v>
      </c>
      <c r="D1432" s="31" t="s">
        <v>99</v>
      </c>
      <c r="E1432" s="31">
        <f ca="1">IF(GLOBAL[[#This Row],[b12]]="",GLOBAL[[#This Row],[a6]],GLOBAL[[#This Row],[b12]])</f>
        <v>35</v>
      </c>
      <c r="F1432" s="32">
        <f>GLOBAL[[#This Row],[AWAL]]</f>
        <v>36</v>
      </c>
      <c r="G1432" s="31"/>
      <c r="H1432" s="31"/>
      <c r="I1432" s="31" t="str">
        <f>IF(GLOBAL[[#This Row],[/MASUK]]="","",SUMIF(Table6[NB BM_C_QTY+F],GLOBAL[POINTER],Table6[C]))</f>
        <v/>
      </c>
      <c r="J1432" s="102">
        <f>IF(GLOBAL[[#This Row],[//KELUAR]]="",0,-1*SUMIF(Table5[CONCAT],GLOBAL[POINTER],Table5[3]))</f>
        <v>-1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-1</v>
      </c>
      <c r="M1432" s="32">
        <f>SUM(F1432,L1432)</f>
        <v>35</v>
      </c>
      <c r="N1432" s="31"/>
      <c r="O1432" s="31"/>
      <c r="P1432" s="32">
        <f ca="1">SUM(INDIRECT(GLOBAL_VAR[TABLENAME]&amp;"[@a"&amp;$1:$1-1&amp;"]"),INDIRECT(GLOBAL_VAR[TABLENAME]&amp;"[@c"&amp;$1:$1-1&amp;"]"))</f>
        <v>35</v>
      </c>
      <c r="Q1432" s="33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35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35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35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1432" s="31" t="str">
        <f>_xlfn.IFNA(MATCH(GLOBAL[[#This Row],[POINTER]],Table6[NB BM_C_QTY+F],0),"")</f>
        <v/>
      </c>
      <c r="AC1432">
        <f>_xlfn.IFNA(MATCH(GLOBAL[[#This Row],[POINTER]],Table5[CONCAT],0),"")</f>
        <v>49</v>
      </c>
    </row>
    <row r="1433" spans="1:29">
      <c r="A1433" s="31">
        <f ca="1">IF(GLOBAL[[#This Row],[TT]]&lt;1,"",ROW()-2)</f>
        <v>1431</v>
      </c>
      <c r="B1433" s="33" t="s">
        <v>989</v>
      </c>
      <c r="C1433" s="31">
        <v>1</v>
      </c>
      <c r="D1433" s="31" t="s">
        <v>84</v>
      </c>
      <c r="E1433" s="31">
        <f ca="1">IF(GLOBAL[[#This Row],[b12]]="",GLOBAL[[#This Row],[a6]],GLOBAL[[#This Row],[b12]])</f>
        <v>1</v>
      </c>
      <c r="F1433" s="32">
        <f>GLOBAL[[#This Row],[AWAL]]</f>
        <v>1</v>
      </c>
      <c r="G1433" s="31"/>
      <c r="H1433" s="31"/>
      <c r="I1433" s="31" t="str">
        <f>IF(GLOBAL[[#This Row],[/MASUK]]="","",SUMIF(Table6[NB BM_C_QTY+F],GLOBAL[POINTER],Table6[C]))</f>
        <v/>
      </c>
      <c r="J1433" s="102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>SUM(F1433,L1433)</f>
        <v>1</v>
      </c>
      <c r="N1433" s="31"/>
      <c r="O1433" s="31"/>
      <c r="P1433" s="32">
        <f ca="1">SUM(INDIRECT(GLOBAL_VAR[TABLENAME]&amp;"[@a"&amp;$1:$1-1&amp;"]"),INDIRECT(GLOBAL_VAR[TABLENAME]&amp;"[@c"&amp;$1:$1-1&amp;"]"))</f>
        <v>1</v>
      </c>
      <c r="Q1433" s="33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1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1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1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29">
      <c r="A1434" s="39">
        <f ca="1">IF(GLOBAL[[#This Row],[TT]]&lt;1,"",ROW()-2)</f>
        <v>1432</v>
      </c>
      <c r="B1434" s="33" t="s">
        <v>990</v>
      </c>
      <c r="C1434" s="31">
        <v>4</v>
      </c>
      <c r="D1434" s="31" t="s">
        <v>822</v>
      </c>
      <c r="E1434" s="39">
        <f ca="1">IF(GLOBAL[[#This Row],[b12]]="",GLOBAL[[#This Row],[a6]],GLOBAL[[#This Row],[b12]])</f>
        <v>4</v>
      </c>
      <c r="F1434" s="40">
        <f>GLOBAL[[#This Row],[AWAL]]</f>
        <v>4</v>
      </c>
      <c r="G1434" s="31"/>
      <c r="H1434" s="31"/>
      <c r="I1434" s="31" t="str">
        <f>IF(GLOBAL[[#This Row],[/MASUK]]="","",SUMIF(Table6[NB BM_C_QTY+F],GLOBAL[POINTER],Table6[C]))</f>
        <v/>
      </c>
      <c r="J1434" s="102">
        <f>IF(GLOBAL[[#This Row],[//KELUAR]]="",0,-1*SUMIF(Table5[CONCAT],GLOBAL[POINTER],Table5[3]))</f>
        <v>0</v>
      </c>
      <c r="K1434" s="39" t="str">
        <f>IF(GLOBAL[[#This Row],[b1]]="","",GLOBAL[[#This Row],[b1]]-GLOBAL[[#This Row],[a1]]-GLOBAL[[#This Row],[bkeluar1]])</f>
        <v/>
      </c>
      <c r="L1434" s="39">
        <f>SUM(GLOBAL[[#This Row],[bmasuk1]:[c1]])</f>
        <v>0</v>
      </c>
      <c r="M1434" s="40">
        <f>SUM(F1434,L1434)</f>
        <v>4</v>
      </c>
      <c r="N1434" s="31"/>
      <c r="O1434" s="39"/>
      <c r="P1434" s="40">
        <f ca="1">SUM(INDIRECT(GLOBAL_VAR[TABLENAME]&amp;"[@a"&amp;$1:$1-1&amp;"]"),INDIRECT(GLOBAL_VAR[TABLENAME]&amp;"[@c"&amp;$1:$1-1&amp;"]"))</f>
        <v>4</v>
      </c>
      <c r="Q1434" s="33"/>
      <c r="R1434" s="41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4</v>
      </c>
      <c r="T1434" s="33"/>
      <c r="U1434" s="41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4</v>
      </c>
      <c r="W1434" s="31"/>
      <c r="X1434" s="39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4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1434" s="39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29">
      <c r="A1435" s="31">
        <f ca="1">IF(GLOBAL[[#This Row],[TT]]&lt;1,"",ROW()-2)</f>
        <v>1433</v>
      </c>
      <c r="B1435" s="33" t="s">
        <v>4049</v>
      </c>
      <c r="C1435" s="31">
        <v>3</v>
      </c>
      <c r="D1435" s="31" t="s">
        <v>84</v>
      </c>
      <c r="E1435" s="31">
        <f ca="1">IF(GLOBAL[[#This Row],[b12]]="",GLOBAL[[#This Row],[a6]],GLOBAL[[#This Row],[b12]])</f>
        <v>3</v>
      </c>
      <c r="F1435" s="32">
        <f>GLOBAL[[#This Row],[AWAL]]</f>
        <v>3</v>
      </c>
      <c r="G1435" s="31"/>
      <c r="H1435" s="31"/>
      <c r="I1435" s="31" t="str">
        <f>IF(GLOBAL[[#This Row],[/MASUK]]="","",SUMIF(Table6[NB BM_C_QTY+F],GLOBAL[POINTER],Table6[C]))</f>
        <v/>
      </c>
      <c r="J1435" s="102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>SUM(F1435,L1435)</f>
        <v>3</v>
      </c>
      <c r="N1435" s="31"/>
      <c r="O1435" s="31"/>
      <c r="P1435" s="32">
        <f ca="1">SUM(INDIRECT(GLOBAL_VAR[TABLENAME]&amp;"[@a"&amp;$1:$1-1&amp;"]"),INDIRECT(GLOBAL_VAR[TABLENAME]&amp;"[@c"&amp;$1:$1-1&amp;"]"))</f>
        <v>3</v>
      </c>
      <c r="Q1435" s="33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3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3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3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29">
      <c r="A1436" s="31">
        <f ca="1">IF(GLOBAL[[#This Row],[TT]]&lt;1,"",ROW()-2)</f>
        <v>1434</v>
      </c>
      <c r="B1436" s="33" t="s">
        <v>991</v>
      </c>
      <c r="C1436" s="31">
        <v>16</v>
      </c>
      <c r="D1436" s="31" t="s">
        <v>84</v>
      </c>
      <c r="E1436" s="31">
        <f ca="1">IF(GLOBAL[[#This Row],[b12]]="",GLOBAL[[#This Row],[a6]],GLOBAL[[#This Row],[b12]])</f>
        <v>16</v>
      </c>
      <c r="F1436" s="32">
        <f>GLOBAL[[#This Row],[AWAL]]</f>
        <v>16</v>
      </c>
      <c r="G1436" s="31"/>
      <c r="H1436" s="31"/>
      <c r="I1436" s="31" t="str">
        <f>IF(GLOBAL[[#This Row],[/MASUK]]="","",SUMIF(Table6[NB BM_C_QTY+F],GLOBAL[POINTER],Table6[C]))</f>
        <v/>
      </c>
      <c r="J1436" s="102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>SUM(F1436,L1436)</f>
        <v>16</v>
      </c>
      <c r="N1436" s="31"/>
      <c r="O1436" s="31"/>
      <c r="P1436" s="32">
        <f ca="1">SUM(INDIRECT(GLOBAL_VAR[TABLENAME]&amp;"[@a"&amp;$1:$1-1&amp;"]"),INDIRECT(GLOBAL_VAR[TABLENAME]&amp;"[@c"&amp;$1:$1-1&amp;"]"))</f>
        <v>16</v>
      </c>
      <c r="Q1436" s="33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16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16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16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29">
      <c r="A1437" s="31">
        <f ca="1">IF(GLOBAL[[#This Row],[TT]]&lt;1,"",ROW()-2)</f>
        <v>1435</v>
      </c>
      <c r="B1437" s="33" t="s">
        <v>992</v>
      </c>
      <c r="C1437" s="31">
        <v>15</v>
      </c>
      <c r="D1437" s="31" t="s">
        <v>84</v>
      </c>
      <c r="E1437" s="31">
        <f ca="1">IF(GLOBAL[[#This Row],[b12]]="",GLOBAL[[#This Row],[a6]],GLOBAL[[#This Row],[b12]])</f>
        <v>15</v>
      </c>
      <c r="F1437" s="32">
        <f>GLOBAL[[#This Row],[AWAL]]</f>
        <v>15</v>
      </c>
      <c r="G1437" s="31"/>
      <c r="H1437" s="31"/>
      <c r="I1437" s="31" t="str">
        <f>IF(GLOBAL[[#This Row],[/MASUK]]="","",SUMIF(Table6[NB BM_C_QTY+F],GLOBAL[POINTER],Table6[C]))</f>
        <v/>
      </c>
      <c r="J1437" s="102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>SUM(F1437,L1437)</f>
        <v>15</v>
      </c>
      <c r="N1437" s="31"/>
      <c r="O1437" s="31"/>
      <c r="P1437" s="32">
        <f ca="1">SUM(INDIRECT(GLOBAL_VAR[TABLENAME]&amp;"[@a"&amp;$1:$1-1&amp;"]"),INDIRECT(GLOBAL_VAR[TABLENAME]&amp;"[@c"&amp;$1:$1-1&amp;"]"))</f>
        <v>15</v>
      </c>
      <c r="Q1437" s="33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15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15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15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</row>
    <row r="1438" spans="1:29">
      <c r="A1438" s="31">
        <f ca="1">IF(GLOBAL[[#This Row],[TT]]&lt;1,"",ROW()-2)</f>
        <v>1436</v>
      </c>
      <c r="B1438" s="33" t="s">
        <v>993</v>
      </c>
      <c r="C1438" s="31">
        <v>15</v>
      </c>
      <c r="D1438" s="31" t="s">
        <v>84</v>
      </c>
      <c r="E1438" s="31">
        <f ca="1">IF(GLOBAL[[#This Row],[b12]]="",GLOBAL[[#This Row],[a6]],GLOBAL[[#This Row],[b12]])</f>
        <v>15</v>
      </c>
      <c r="F1438" s="32">
        <f>GLOBAL[[#This Row],[AWAL]]</f>
        <v>15</v>
      </c>
      <c r="G1438" s="31"/>
      <c r="H1438" s="31"/>
      <c r="I1438" s="31" t="str">
        <f>IF(GLOBAL[[#This Row],[/MASUK]]="","",SUMIF(Table6[NB BM_C_QTY+F],GLOBAL[POINTER],Table6[C]))</f>
        <v/>
      </c>
      <c r="J1438" s="102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>SUM(F1438,L1438)</f>
        <v>15</v>
      </c>
      <c r="N1438" s="31"/>
      <c r="O1438" s="31"/>
      <c r="P1438" s="32">
        <f ca="1">SUM(INDIRECT(GLOBAL_VAR[TABLENAME]&amp;"[@a"&amp;$1:$1-1&amp;"]"),INDIRECT(GLOBAL_VAR[TABLENAME]&amp;"[@c"&amp;$1:$1-1&amp;"]"))</f>
        <v>15</v>
      </c>
      <c r="Q1438" s="33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15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15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15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29">
      <c r="A1439" s="31">
        <f ca="1">IF(GLOBAL[[#This Row],[TT]]&lt;1,"",ROW()-2)</f>
        <v>1437</v>
      </c>
      <c r="B1439" s="33" t="s">
        <v>994</v>
      </c>
      <c r="C1439" s="31">
        <v>14</v>
      </c>
      <c r="D1439" s="31" t="s">
        <v>84</v>
      </c>
      <c r="E1439" s="31">
        <f ca="1">IF(GLOBAL[[#This Row],[b12]]="",GLOBAL[[#This Row],[a6]],GLOBAL[[#This Row],[b12]])</f>
        <v>14</v>
      </c>
      <c r="F1439" s="32">
        <f>GLOBAL[[#This Row],[AWAL]]</f>
        <v>14</v>
      </c>
      <c r="G1439" s="31"/>
      <c r="H1439" s="31"/>
      <c r="I1439" s="31" t="str">
        <f>IF(GLOBAL[[#This Row],[/MASUK]]="","",SUMIF(Table6[NB BM_C_QTY+F],GLOBAL[POINTER],Table6[C]))</f>
        <v/>
      </c>
      <c r="J1439" s="102">
        <f>IF(GLOBAL[[#This Row],[//KELUAR]]="",0,-1*SUMIF(Table5[CONCAT],GLOBAL[POINTER],Table5[3]))</f>
        <v>0</v>
      </c>
      <c r="K1439" s="31" t="str">
        <f>IF(GLOBAL[[#This Row],[b1]]="","",GLOBAL[[#This Row],[b1]]-GLOBAL[[#This Row],[a1]]-GLOBAL[[#This Row],[bkeluar1]])</f>
        <v/>
      </c>
      <c r="L1439" s="31">
        <f>SUM(GLOBAL[[#This Row],[bmasuk1]:[c1]])</f>
        <v>0</v>
      </c>
      <c r="M1439" s="32">
        <f>SUM(F1439,L1439)</f>
        <v>14</v>
      </c>
      <c r="N1439" s="31"/>
      <c r="O1439" s="31"/>
      <c r="P1439" s="32">
        <f ca="1">SUM(INDIRECT(GLOBAL_VAR[TABLENAME]&amp;"[@a"&amp;$1:$1-1&amp;"]"),INDIRECT(GLOBAL_VAR[TABLENAME]&amp;"[@c"&amp;$1:$1-1&amp;"]"))</f>
        <v>14</v>
      </c>
      <c r="Q1439" s="33"/>
      <c r="R1439" s="33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14</v>
      </c>
      <c r="T1439" s="33"/>
      <c r="U1439" s="33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14</v>
      </c>
      <c r="W1439" s="31"/>
      <c r="X1439" s="31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14</v>
      </c>
      <c r="AA1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1439" s="31" t="str">
        <f>_xlfn.IFNA(MATCH(GLOBAL[[#This Row],[POINTER]],Table6[NB BM_C_QTY+F],0),"")</f>
        <v/>
      </c>
      <c r="AC1439" t="str">
        <f>_xlfn.IFNA(MATCH(GLOBAL[[#This Row],[POINTER]],Table5[CONCAT],0),"")</f>
        <v/>
      </c>
    </row>
    <row r="1440" spans="1:29">
      <c r="A1440" s="31">
        <f ca="1">IF(GLOBAL[[#This Row],[TT]]&lt;1,"",ROW()-2)</f>
        <v>1438</v>
      </c>
      <c r="B1440" s="33" t="s">
        <v>2745</v>
      </c>
      <c r="C1440" s="31">
        <v>1</v>
      </c>
      <c r="D1440" s="31" t="s">
        <v>99</v>
      </c>
      <c r="E1440" s="31">
        <f ca="1">IF(GLOBAL[[#This Row],[b12]]="",GLOBAL[[#This Row],[a6]],GLOBAL[[#This Row],[b12]])</f>
        <v>1</v>
      </c>
      <c r="F1440" s="32">
        <f>GLOBAL[[#This Row],[AWAL]]</f>
        <v>1</v>
      </c>
      <c r="G1440" s="31"/>
      <c r="H1440" s="31"/>
      <c r="I1440" s="31" t="str">
        <f>IF(GLOBAL[[#This Row],[/MASUK]]="","",SUMIF(Table6[NB BM_C_QTY+F],GLOBAL[POINTER],Table6[C]))</f>
        <v/>
      </c>
      <c r="J1440" s="102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>SUM(F1440,L1440)</f>
        <v>1</v>
      </c>
      <c r="N1440" s="31"/>
      <c r="O1440" s="31"/>
      <c r="P1440" s="32">
        <f ca="1">SUM(INDIRECT(GLOBAL_VAR[TABLENAME]&amp;"[@a"&amp;$1:$1-1&amp;"]"),INDIRECT(GLOBAL_VAR[TABLENAME]&amp;"[@c"&amp;$1:$1-1&amp;"]"))</f>
        <v>1</v>
      </c>
      <c r="Q1440" s="33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1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1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1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29">
      <c r="A1441" s="31">
        <f ca="1">IF(GLOBAL[[#This Row],[TT]]&lt;1,"",ROW()-2)</f>
        <v>1439</v>
      </c>
      <c r="B1441" s="33" t="s">
        <v>995</v>
      </c>
      <c r="C1441" s="31">
        <v>2</v>
      </c>
      <c r="D1441" s="31" t="s">
        <v>99</v>
      </c>
      <c r="E1441" s="31">
        <f ca="1">IF(GLOBAL[[#This Row],[b12]]="",GLOBAL[[#This Row],[a6]],GLOBAL[[#This Row],[b12]])</f>
        <v>2</v>
      </c>
      <c r="F1441" s="32">
        <f>GLOBAL[[#This Row],[AWAL]]</f>
        <v>2</v>
      </c>
      <c r="G1441" s="31"/>
      <c r="H1441" s="31"/>
      <c r="I1441" s="31" t="str">
        <f>IF(GLOBAL[[#This Row],[/MASUK]]="","",SUMIF(Table6[NB BM_C_QTY+F],GLOBAL[POINTER],Table6[C]))</f>
        <v/>
      </c>
      <c r="J1441" s="102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>SUM(F1441,L1441)</f>
        <v>2</v>
      </c>
      <c r="N1441" s="31"/>
      <c r="O1441" s="31"/>
      <c r="P1441" s="32">
        <f ca="1">SUM(INDIRECT(GLOBAL_VAR[TABLENAME]&amp;"[@a"&amp;$1:$1-1&amp;"]"),INDIRECT(GLOBAL_VAR[TABLENAME]&amp;"[@c"&amp;$1:$1-1&amp;"]"))</f>
        <v>2</v>
      </c>
      <c r="Q1441" s="33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2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2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2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</row>
    <row r="1442" spans="1:29">
      <c r="A1442" s="31">
        <f ca="1">IF(GLOBAL[[#This Row],[TT]]&lt;1,"",ROW()-2)</f>
        <v>1440</v>
      </c>
      <c r="B1442" s="33" t="s">
        <v>996</v>
      </c>
      <c r="C1442" s="31">
        <v>4</v>
      </c>
      <c r="D1442" s="31" t="s">
        <v>84</v>
      </c>
      <c r="E1442" s="31">
        <f ca="1">IF(GLOBAL[[#This Row],[b12]]="",GLOBAL[[#This Row],[a6]],GLOBAL[[#This Row],[b12]])</f>
        <v>4</v>
      </c>
      <c r="F1442" s="32">
        <f>GLOBAL[[#This Row],[AWAL]]</f>
        <v>4</v>
      </c>
      <c r="G1442" s="31"/>
      <c r="H1442" s="31"/>
      <c r="I1442" s="31" t="str">
        <f>IF(GLOBAL[[#This Row],[/MASUK]]="","",SUMIF(Table6[NB BM_C_QTY+F],GLOBAL[POINTER],Table6[C]))</f>
        <v/>
      </c>
      <c r="J1442" s="102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>SUM(F1442,L1442)</f>
        <v>4</v>
      </c>
      <c r="N1442" s="31"/>
      <c r="O1442" s="31"/>
      <c r="P1442" s="32">
        <f ca="1">SUM(INDIRECT(GLOBAL_VAR[TABLENAME]&amp;"[@a"&amp;$1:$1-1&amp;"]"),INDIRECT(GLOBAL_VAR[TABLENAME]&amp;"[@c"&amp;$1:$1-1&amp;"]"))</f>
        <v>4</v>
      </c>
      <c r="Q1442" s="33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4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4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4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29">
      <c r="A1443" s="31" t="str">
        <f ca="1">IF(GLOBAL[[#This Row],[TT]]&lt;1,"",ROW()-2)</f>
        <v/>
      </c>
      <c r="B1443" s="33" t="s">
        <v>997</v>
      </c>
      <c r="C1443" s="31">
        <v>0</v>
      </c>
      <c r="D1443" s="31" t="s">
        <v>84</v>
      </c>
      <c r="E1443" s="31">
        <f ca="1">IF(GLOBAL[[#This Row],[b12]]="",GLOBAL[[#This Row],[a6]],GLOBAL[[#This Row],[b12]])</f>
        <v>0</v>
      </c>
      <c r="F1443" s="32">
        <f>GLOBAL[[#This Row],[AWAL]]</f>
        <v>0</v>
      </c>
      <c r="G1443" s="31"/>
      <c r="H1443" s="31"/>
      <c r="I1443" s="31" t="str">
        <f>IF(GLOBAL[[#This Row],[/MASUK]]="","",SUMIF(Table6[NB BM_C_QTY+F],GLOBAL[POINTER],Table6[C]))</f>
        <v/>
      </c>
      <c r="J1443" s="102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>SUM(F1443,L1443)</f>
        <v>0</v>
      </c>
      <c r="N1443" s="31"/>
      <c r="O1443" s="31"/>
      <c r="P1443" s="32">
        <f ca="1">SUM(INDIRECT(GLOBAL_VAR[TABLENAME]&amp;"[@a"&amp;$1:$1-1&amp;"]"),INDIRECT(GLOBAL_VAR[TABLENAME]&amp;"[@c"&amp;$1:$1-1&amp;"]"))</f>
        <v>0</v>
      </c>
      <c r="Q1443" s="33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0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0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0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29">
      <c r="A1444" s="31">
        <f ca="1">IF(GLOBAL[[#This Row],[TT]]&lt;1,"",ROW()-2)</f>
        <v>1442</v>
      </c>
      <c r="B1444" s="33" t="s">
        <v>998</v>
      </c>
      <c r="C1444" s="31">
        <v>3</v>
      </c>
      <c r="D1444" s="31" t="s">
        <v>51</v>
      </c>
      <c r="E1444" s="31">
        <f ca="1">IF(GLOBAL[[#This Row],[b12]]="",GLOBAL[[#This Row],[a6]],GLOBAL[[#This Row],[b12]])</f>
        <v>3</v>
      </c>
      <c r="F1444" s="32">
        <f>GLOBAL[[#This Row],[AWAL]]</f>
        <v>3</v>
      </c>
      <c r="G1444" s="31"/>
      <c r="H1444" s="31"/>
      <c r="I1444" s="31" t="str">
        <f>IF(GLOBAL[[#This Row],[/MASUK]]="","",SUMIF(Table6[NB BM_C_QTY+F],GLOBAL[POINTER],Table6[C]))</f>
        <v/>
      </c>
      <c r="J1444" s="102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>SUM(F1444,L1444)</f>
        <v>3</v>
      </c>
      <c r="N1444" s="31"/>
      <c r="O1444" s="31"/>
      <c r="P1444" s="32">
        <f ca="1">SUM(INDIRECT(GLOBAL_VAR[TABLENAME]&amp;"[@a"&amp;$1:$1-1&amp;"]"),INDIRECT(GLOBAL_VAR[TABLENAME]&amp;"[@c"&amp;$1:$1-1&amp;"]"))</f>
        <v>3</v>
      </c>
      <c r="Q1444" s="33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3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3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3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29">
      <c r="A1445" s="31">
        <f ca="1">IF(GLOBAL[[#This Row],[TT]]&lt;1,"",ROW()-2)</f>
        <v>1443</v>
      </c>
      <c r="B1445" s="33" t="s">
        <v>999</v>
      </c>
      <c r="C1445" s="31">
        <v>6</v>
      </c>
      <c r="D1445" s="31" t="s">
        <v>158</v>
      </c>
      <c r="E1445" s="31">
        <f ca="1">IF(GLOBAL[[#This Row],[b12]]="",GLOBAL[[#This Row],[a6]],GLOBAL[[#This Row],[b12]])</f>
        <v>6</v>
      </c>
      <c r="F1445" s="32">
        <f>GLOBAL[[#This Row],[AWAL]]</f>
        <v>6</v>
      </c>
      <c r="G1445" s="31"/>
      <c r="H1445" s="31"/>
      <c r="I1445" s="31" t="str">
        <f>IF(GLOBAL[[#This Row],[/MASUK]]="","",SUMIF(Table6[NB BM_C_QTY+F],GLOBAL[POINTER],Table6[C]))</f>
        <v/>
      </c>
      <c r="J1445" s="102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>SUM(F1445,L1445)</f>
        <v>6</v>
      </c>
      <c r="N1445" s="31"/>
      <c r="O1445" s="31"/>
      <c r="P1445" s="32">
        <f ca="1">SUM(INDIRECT(GLOBAL_VAR[TABLENAME]&amp;"[@a"&amp;$1:$1-1&amp;"]"),INDIRECT(GLOBAL_VAR[TABLENAME]&amp;"[@c"&amp;$1:$1-1&amp;"]"))</f>
        <v>6</v>
      </c>
      <c r="Q1445" s="33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6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6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6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29">
      <c r="A1446" s="31">
        <f ca="1">IF(GLOBAL[[#This Row],[TT]]&lt;1,"",ROW()-2)</f>
        <v>1444</v>
      </c>
      <c r="B1446" s="33" t="s">
        <v>1000</v>
      </c>
      <c r="C1446" s="31">
        <v>1</v>
      </c>
      <c r="D1446" s="31" t="s">
        <v>158</v>
      </c>
      <c r="E1446" s="31">
        <f ca="1">IF(GLOBAL[[#This Row],[b12]]="",GLOBAL[[#This Row],[a6]],GLOBAL[[#This Row],[b12]])</f>
        <v>1</v>
      </c>
      <c r="F1446" s="32">
        <f>GLOBAL[[#This Row],[AWAL]]</f>
        <v>1</v>
      </c>
      <c r="G1446" s="31"/>
      <c r="H1446" s="31"/>
      <c r="I1446" s="31" t="str">
        <f>IF(GLOBAL[[#This Row],[/MASUK]]="","",SUMIF(Table6[NB BM_C_QTY+F],GLOBAL[POINTER],Table6[C]))</f>
        <v/>
      </c>
      <c r="J1446" s="102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>SUM(F1446,L1446)</f>
        <v>1</v>
      </c>
      <c r="N1446" s="31"/>
      <c r="O1446" s="31"/>
      <c r="P1446" s="32">
        <f ca="1">SUM(INDIRECT(GLOBAL_VAR[TABLENAME]&amp;"[@a"&amp;$1:$1-1&amp;"]"),INDIRECT(GLOBAL_VAR[TABLENAME]&amp;"[@c"&amp;$1:$1-1&amp;"]"))</f>
        <v>1</v>
      </c>
      <c r="Q1446" s="33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1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1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1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29">
      <c r="A1447" s="31">
        <f ca="1">IF(GLOBAL[[#This Row],[TT]]&lt;1,"",ROW()-2)</f>
        <v>1445</v>
      </c>
      <c r="B1447" s="33" t="s">
        <v>1001</v>
      </c>
      <c r="C1447" s="31">
        <v>6</v>
      </c>
      <c r="D1447" s="31" t="s">
        <v>23</v>
      </c>
      <c r="E1447" s="31">
        <f ca="1">IF(GLOBAL[[#This Row],[b12]]="",GLOBAL[[#This Row],[a6]],GLOBAL[[#This Row],[b12]])</f>
        <v>6</v>
      </c>
      <c r="F1447" s="32">
        <f>GLOBAL[[#This Row],[AWAL]]</f>
        <v>6</v>
      </c>
      <c r="G1447" s="31"/>
      <c r="H1447" s="31"/>
      <c r="I1447" s="31" t="str">
        <f>IF(GLOBAL[[#This Row],[/MASUK]]="","",SUMIF(Table6[NB BM_C_QTY+F],GLOBAL[POINTER],Table6[C]))</f>
        <v/>
      </c>
      <c r="J1447" s="102">
        <f>IF(GLOBAL[[#This Row],[//KELUAR]]="",0,-1*SUMIF(Table5[CONCAT],GLOBAL[POINTER],Table5[3]))</f>
        <v>0</v>
      </c>
      <c r="K1447" s="31" t="str">
        <f>IF(GLOBAL[[#This Row],[b1]]="","",GLOBAL[[#This Row],[b1]]-GLOBAL[[#This Row],[a1]]-GLOBAL[[#This Row],[bkeluar1]])</f>
        <v/>
      </c>
      <c r="L1447" s="31">
        <f>SUM(GLOBAL[[#This Row],[bmasuk1]:[c1]])</f>
        <v>0</v>
      </c>
      <c r="M1447" s="32">
        <f>SUM(F1447,L1447)</f>
        <v>6</v>
      </c>
      <c r="N1447" s="31"/>
      <c r="O1447" s="31"/>
      <c r="P1447" s="32">
        <f ca="1">SUM(INDIRECT(GLOBAL_VAR[TABLENAME]&amp;"[@a"&amp;$1:$1-1&amp;"]"),INDIRECT(GLOBAL_VAR[TABLENAME]&amp;"[@c"&amp;$1:$1-1&amp;"]"))</f>
        <v>6</v>
      </c>
      <c r="Q1447" s="33"/>
      <c r="R1447" s="33" t="str">
        <f>IF(GLOBAL[[#This Row],[b3]]="","",GLOBAL[[#This Row],[b3]]-GLOBAL[[#This Row],[a3]])</f>
        <v/>
      </c>
      <c r="S1447" s="32">
        <f ca="1">SUM(INDIRECT(GLOBAL_VAR[TABLENAME]&amp;"[@a"&amp;$1:$1-1&amp;"]"),INDIRECT(GLOBAL_VAR[TABLENAME]&amp;"[@c"&amp;$1:$1-1&amp;"]"))</f>
        <v>6</v>
      </c>
      <c r="T1447" s="33"/>
      <c r="U1447" s="33" t="str">
        <f>IF(GLOBAL[[#This Row],[b4]]="","",GLOBAL[[#This Row],[b4]]-GLOBAL[[#This Row],[a4]])</f>
        <v/>
      </c>
      <c r="V1447" s="32">
        <f ca="1">SUM(INDIRECT(GLOBAL_VAR[TABLENAME]&amp;"[@a"&amp;$1:$1-1&amp;"]"),INDIRECT(GLOBAL_VAR[TABLENAME]&amp;"[@c"&amp;$1:$1-1&amp;"]"))</f>
        <v>6</v>
      </c>
      <c r="W1447" s="31"/>
      <c r="X1447" s="31" t="str">
        <f>IF(GLOBAL[[#This Row],[b5]]="","",GLOBAL[[#This Row],[b5]]-GLOBAL[[#This Row],[a5]])</f>
        <v/>
      </c>
      <c r="Y1447" s="32">
        <f ca="1">SUM(INDIRECT(GLOBAL_VAR[TABLENAME]&amp;"[@a"&amp;$1:$1-1&amp;"]"),INDIRECT(GLOBAL_VAR[TABLENAME]&amp;"[@c"&amp;$1:$1-1&amp;"]"))</f>
        <v>6</v>
      </c>
      <c r="AA1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1447" s="31" t="str">
        <f>_xlfn.IFNA(MATCH(GLOBAL[[#This Row],[POINTER]],Table6[NB BM_C_QTY+F],0),"")</f>
        <v/>
      </c>
      <c r="AC1447" t="str">
        <f>_xlfn.IFNA(MATCH(GLOBAL[[#This Row],[POINTER]],Table5[CONCAT],0),"")</f>
        <v/>
      </c>
    </row>
    <row r="1448" spans="1:29">
      <c r="A1448" s="31">
        <f ca="1">IF(GLOBAL[[#This Row],[TT]]&lt;1,"",ROW()-2)</f>
        <v>1446</v>
      </c>
      <c r="B1448" s="33" t="s">
        <v>1002</v>
      </c>
      <c r="C1448" s="31">
        <v>5</v>
      </c>
      <c r="D1448" s="31" t="s">
        <v>1003</v>
      </c>
      <c r="E1448" s="31">
        <f ca="1">IF(GLOBAL[[#This Row],[b12]]="",GLOBAL[[#This Row],[a6]],GLOBAL[[#This Row],[b12]])</f>
        <v>5</v>
      </c>
      <c r="F1448" s="32">
        <f>GLOBAL[[#This Row],[AWAL]]</f>
        <v>5</v>
      </c>
      <c r="G1448" s="31"/>
      <c r="H1448" s="31"/>
      <c r="I1448" s="31" t="str">
        <f>IF(GLOBAL[[#This Row],[/MASUK]]="","",SUMIF(Table6[NB BM_C_QTY+F],GLOBAL[POINTER],Table6[C]))</f>
        <v/>
      </c>
      <c r="J1448" s="102">
        <f>IF(GLOBAL[[#This Row],[//KELUAR]]="",0,-1*SUMIF(Table5[CONCAT],GLOBAL[POINTER],Table5[3]))</f>
        <v>0</v>
      </c>
      <c r="K1448" s="31" t="str">
        <f>IF(GLOBAL[[#This Row],[b1]]="","",GLOBAL[[#This Row],[b1]]-GLOBAL[[#This Row],[a1]]-GLOBAL[[#This Row],[bkeluar1]])</f>
        <v/>
      </c>
      <c r="L1448" s="31">
        <f>SUM(GLOBAL[[#This Row],[bmasuk1]:[c1]])</f>
        <v>0</v>
      </c>
      <c r="M1448" s="32">
        <f>SUM(F1448,L1448)</f>
        <v>5</v>
      </c>
      <c r="N1448" s="31"/>
      <c r="O1448" s="31"/>
      <c r="P1448" s="32">
        <f ca="1">SUM(INDIRECT(GLOBAL_VAR[TABLENAME]&amp;"[@a"&amp;$1:$1-1&amp;"]"),INDIRECT(GLOBAL_VAR[TABLENAME]&amp;"[@c"&amp;$1:$1-1&amp;"]"))</f>
        <v>5</v>
      </c>
      <c r="Q1448" s="33"/>
      <c r="R1448" s="33" t="str">
        <f>IF(GLOBAL[[#This Row],[b3]]="","",GLOBAL[[#This Row],[b3]]-GLOBAL[[#This Row],[a3]])</f>
        <v/>
      </c>
      <c r="S1448" s="32">
        <f ca="1">SUM(INDIRECT(GLOBAL_VAR[TABLENAME]&amp;"[@a"&amp;$1:$1-1&amp;"]"),INDIRECT(GLOBAL_VAR[TABLENAME]&amp;"[@c"&amp;$1:$1-1&amp;"]"))</f>
        <v>5</v>
      </c>
      <c r="T1448" s="33"/>
      <c r="U1448" s="33" t="str">
        <f>IF(GLOBAL[[#This Row],[b4]]="","",GLOBAL[[#This Row],[b4]]-GLOBAL[[#This Row],[a4]])</f>
        <v/>
      </c>
      <c r="V1448" s="32">
        <f ca="1">SUM(INDIRECT(GLOBAL_VAR[TABLENAME]&amp;"[@a"&amp;$1:$1-1&amp;"]"),INDIRECT(GLOBAL_VAR[TABLENAME]&amp;"[@c"&amp;$1:$1-1&amp;"]"))</f>
        <v>5</v>
      </c>
      <c r="W1448" s="31"/>
      <c r="X1448" s="31" t="str">
        <f>IF(GLOBAL[[#This Row],[b5]]="","",GLOBAL[[#This Row],[b5]]-GLOBAL[[#This Row],[a5]])</f>
        <v/>
      </c>
      <c r="Y1448" s="32">
        <f ca="1">SUM(INDIRECT(GLOBAL_VAR[TABLENAME]&amp;"[@a"&amp;$1:$1-1&amp;"]"),INDIRECT(GLOBAL_VAR[TABLENAME]&amp;"[@c"&amp;$1:$1-1&amp;"]"))</f>
        <v>5</v>
      </c>
      <c r="AA1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1448" s="31" t="str">
        <f>_xlfn.IFNA(MATCH(GLOBAL[[#This Row],[POINTER]],Table6[NB BM_C_QTY+F],0),"")</f>
        <v/>
      </c>
      <c r="AC1448" t="str">
        <f>_xlfn.IFNA(MATCH(GLOBAL[[#This Row],[POINTER]],Table5[CONCAT],0),"")</f>
        <v/>
      </c>
    </row>
    <row r="1449" spans="1:29">
      <c r="A1449" s="31">
        <f ca="1">IF(GLOBAL[[#This Row],[TT]]&lt;1,"",ROW()-2)</f>
        <v>1447</v>
      </c>
      <c r="B1449" s="33" t="s">
        <v>1004</v>
      </c>
      <c r="C1449" s="31">
        <v>5</v>
      </c>
      <c r="D1449" s="31" t="s">
        <v>987</v>
      </c>
      <c r="E1449" s="31">
        <f ca="1">IF(GLOBAL[[#This Row],[b12]]="",GLOBAL[[#This Row],[a6]],GLOBAL[[#This Row],[b12]])</f>
        <v>5</v>
      </c>
      <c r="F1449" s="32">
        <f>GLOBAL[[#This Row],[AWAL]]</f>
        <v>5</v>
      </c>
      <c r="G1449" s="31"/>
      <c r="H1449" s="31"/>
      <c r="I1449" s="31" t="str">
        <f>IF(GLOBAL[[#This Row],[/MASUK]]="","",SUMIF(Table6[NB BM_C_QTY+F],GLOBAL[POINTER],Table6[C]))</f>
        <v/>
      </c>
      <c r="J1449" s="102">
        <f>IF(GLOBAL[[#This Row],[//KELUAR]]="",0,-1*SUMIF(Table5[CONCAT],GLOBAL[POINTER],Table5[3]))</f>
        <v>0</v>
      </c>
      <c r="K1449" s="31" t="str">
        <f>IF(GLOBAL[[#This Row],[b1]]="","",GLOBAL[[#This Row],[b1]]-GLOBAL[[#This Row],[a1]]-GLOBAL[[#This Row],[bkeluar1]])</f>
        <v/>
      </c>
      <c r="L1449" s="31">
        <f>SUM(GLOBAL[[#This Row],[bmasuk1]:[c1]])</f>
        <v>0</v>
      </c>
      <c r="M1449" s="32">
        <f>SUM(F1449,L1449)</f>
        <v>5</v>
      </c>
      <c r="N1449" s="31"/>
      <c r="O1449" s="31"/>
      <c r="P1449" s="32">
        <f ca="1">SUM(INDIRECT(GLOBAL_VAR[TABLENAME]&amp;"[@a"&amp;$1:$1-1&amp;"]"),INDIRECT(GLOBAL_VAR[TABLENAME]&amp;"[@c"&amp;$1:$1-1&amp;"]"))</f>
        <v>5</v>
      </c>
      <c r="Q1449" s="33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5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5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5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29">
      <c r="A1450" s="31">
        <f ca="1">IF(GLOBAL[[#This Row],[TT]]&lt;1,"",ROW()-2)</f>
        <v>1448</v>
      </c>
      <c r="B1450" s="33" t="s">
        <v>1005</v>
      </c>
      <c r="C1450" s="31">
        <v>5</v>
      </c>
      <c r="D1450" s="31" t="s">
        <v>23</v>
      </c>
      <c r="E1450" s="31">
        <f ca="1">IF(GLOBAL[[#This Row],[b12]]="",GLOBAL[[#This Row],[a6]],GLOBAL[[#This Row],[b12]])</f>
        <v>5</v>
      </c>
      <c r="F1450" s="32">
        <f>GLOBAL[[#This Row],[AWAL]]</f>
        <v>5</v>
      </c>
      <c r="G1450" s="31"/>
      <c r="H1450" s="31"/>
      <c r="I1450" s="31" t="str">
        <f>IF(GLOBAL[[#This Row],[/MASUK]]="","",SUMIF(Table6[NB BM_C_QTY+F],GLOBAL[POINTER],Table6[C]))</f>
        <v/>
      </c>
      <c r="J1450" s="102">
        <f>IF(GLOBAL[[#This Row],[//KELUAR]]="",0,-1*SUMIF(Table5[CONCAT],GLOBAL[POINTER],Table5[3]))</f>
        <v>0</v>
      </c>
      <c r="K1450" s="31" t="str">
        <f>IF(GLOBAL[[#This Row],[b1]]="","",GLOBAL[[#This Row],[b1]]-GLOBAL[[#This Row],[a1]]-GLOBAL[[#This Row],[bkeluar1]])</f>
        <v/>
      </c>
      <c r="L1450" s="31">
        <f>SUM(GLOBAL[[#This Row],[bmasuk1]:[c1]])</f>
        <v>0</v>
      </c>
      <c r="M1450" s="32">
        <f>SUM(F1450,L1450)</f>
        <v>5</v>
      </c>
      <c r="N1450" s="31"/>
      <c r="O1450" s="31"/>
      <c r="P1450" s="32">
        <f ca="1">SUM(INDIRECT(GLOBAL_VAR[TABLENAME]&amp;"[@a"&amp;$1:$1-1&amp;"]"),INDIRECT(GLOBAL_VAR[TABLENAME]&amp;"[@c"&amp;$1:$1-1&amp;"]"))</f>
        <v>5</v>
      </c>
      <c r="Q1450" s="33"/>
      <c r="R1450" s="33" t="str">
        <f>IF(GLOBAL[[#This Row],[b3]]="","",GLOBAL[[#This Row],[b3]]-GLOBAL[[#This Row],[a3]])</f>
        <v/>
      </c>
      <c r="S1450" s="32">
        <f ca="1">SUM(INDIRECT(GLOBAL_VAR[TABLENAME]&amp;"[@a"&amp;$1:$1-1&amp;"]"),INDIRECT(GLOBAL_VAR[TABLENAME]&amp;"[@c"&amp;$1:$1-1&amp;"]"))</f>
        <v>5</v>
      </c>
      <c r="T1450" s="33"/>
      <c r="U1450" s="33" t="str">
        <f>IF(GLOBAL[[#This Row],[b4]]="","",GLOBAL[[#This Row],[b4]]-GLOBAL[[#This Row],[a4]])</f>
        <v/>
      </c>
      <c r="V1450" s="32">
        <f ca="1">SUM(INDIRECT(GLOBAL_VAR[TABLENAME]&amp;"[@a"&amp;$1:$1-1&amp;"]"),INDIRECT(GLOBAL_VAR[TABLENAME]&amp;"[@c"&amp;$1:$1-1&amp;"]"))</f>
        <v>5</v>
      </c>
      <c r="W1450" s="31"/>
      <c r="X1450" s="31" t="str">
        <f>IF(GLOBAL[[#This Row],[b5]]="","",GLOBAL[[#This Row],[b5]]-GLOBAL[[#This Row],[a5]])</f>
        <v/>
      </c>
      <c r="Y1450" s="32">
        <f ca="1">SUM(INDIRECT(GLOBAL_VAR[TABLENAME]&amp;"[@a"&amp;$1:$1-1&amp;"]"),INDIRECT(GLOBAL_VAR[TABLENAME]&amp;"[@c"&amp;$1:$1-1&amp;"]"))</f>
        <v>5</v>
      </c>
      <c r="AA1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1450" s="31" t="str">
        <f>_xlfn.IFNA(MATCH(GLOBAL[[#This Row],[POINTER]],Table6[NB BM_C_QTY+F],0),"")</f>
        <v/>
      </c>
      <c r="AC1450" t="str">
        <f>_xlfn.IFNA(MATCH(GLOBAL[[#This Row],[POINTER]],Table5[CONCAT],0),"")</f>
        <v/>
      </c>
    </row>
    <row r="1451" spans="1:29">
      <c r="A1451" s="31">
        <f ca="1">IF(GLOBAL[[#This Row],[TT]]&lt;1,"",ROW()-2)</f>
        <v>1449</v>
      </c>
      <c r="B1451" s="33" t="s">
        <v>1006</v>
      </c>
      <c r="C1451" s="31">
        <v>1</v>
      </c>
      <c r="D1451" s="31" t="s">
        <v>149</v>
      </c>
      <c r="E1451" s="31">
        <f ca="1">IF(GLOBAL[[#This Row],[b12]]="",GLOBAL[[#This Row],[a6]],GLOBAL[[#This Row],[b12]])</f>
        <v>1</v>
      </c>
      <c r="F1451" s="32">
        <f>GLOBAL[[#This Row],[AWAL]]</f>
        <v>1</v>
      </c>
      <c r="G1451" s="31"/>
      <c r="H1451" s="31"/>
      <c r="I1451" s="31" t="str">
        <f>IF(GLOBAL[[#This Row],[/MASUK]]="","",SUMIF(Table6[NB BM_C_QTY+F],GLOBAL[POINTER],Table6[C]))</f>
        <v/>
      </c>
      <c r="J1451" s="102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>SUM(F1451,L1451)</f>
        <v>1</v>
      </c>
      <c r="N1451" s="31"/>
      <c r="O1451" s="31"/>
      <c r="P1451" s="32">
        <f ca="1">SUM(INDIRECT(GLOBAL_VAR[TABLENAME]&amp;"[@a"&amp;$1:$1-1&amp;"]"),INDIRECT(GLOBAL_VAR[TABLENAME]&amp;"[@c"&amp;$1:$1-1&amp;"]"))</f>
        <v>1</v>
      </c>
      <c r="Q1451" s="33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1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1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1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29">
      <c r="A1452" s="31" t="str">
        <f ca="1">IF(GLOBAL[[#This Row],[TT]]&lt;1,"",ROW()-2)</f>
        <v/>
      </c>
      <c r="B1452" s="33" t="s">
        <v>4108</v>
      </c>
      <c r="C1452" s="31">
        <v>0</v>
      </c>
      <c r="D1452" s="31" t="s">
        <v>2241</v>
      </c>
      <c r="E1452" s="31">
        <f ca="1">IF(GLOBAL[[#This Row],[b12]]="",GLOBAL[[#This Row],[a6]],GLOBAL[[#This Row],[b12]])</f>
        <v>0</v>
      </c>
      <c r="F1452" s="32">
        <f>GLOBAL[[#This Row],[AWAL]]</f>
        <v>0</v>
      </c>
      <c r="G1452" s="31"/>
      <c r="H1452" s="31"/>
      <c r="I1452" s="31" t="str">
        <f>IF(GLOBAL[[#This Row],[/MASUK]]="","",SUMIF(Table6[NB BM_C_QTY+F],GLOBAL[POINTER],Table6[C]))</f>
        <v/>
      </c>
      <c r="J1452" s="102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>SUM(F1452,L1452)</f>
        <v>0</v>
      </c>
      <c r="N1452" s="31"/>
      <c r="O1452" s="31"/>
      <c r="P1452" s="32">
        <f ca="1">SUM(INDIRECT(GLOBAL_VAR[TABLENAME]&amp;"[@a"&amp;$1:$1-1&amp;"]"),INDIRECT(GLOBAL_VAR[TABLENAME]&amp;"[@c"&amp;$1:$1-1&amp;"]"))</f>
        <v>0</v>
      </c>
      <c r="Q1452" s="33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0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0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0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29">
      <c r="A1453" s="31" t="str">
        <f ca="1">IF(GLOBAL[[#This Row],[TT]]&lt;1,"",ROW()-2)</f>
        <v/>
      </c>
      <c r="B1453" s="33" t="s">
        <v>4106</v>
      </c>
      <c r="C1453" s="31">
        <v>0</v>
      </c>
      <c r="D1453" s="31" t="s">
        <v>2241</v>
      </c>
      <c r="E1453" s="31">
        <f ca="1">IF(GLOBAL[[#This Row],[b12]]="",GLOBAL[[#This Row],[a6]],GLOBAL[[#This Row],[b12]])</f>
        <v>0</v>
      </c>
      <c r="F1453" s="32">
        <f>GLOBAL[[#This Row],[AWAL]]</f>
        <v>0</v>
      </c>
      <c r="G1453" s="31"/>
      <c r="H1453" s="31"/>
      <c r="I1453" s="31" t="str">
        <f>IF(GLOBAL[[#This Row],[/MASUK]]="","",SUMIF(Table6[NB BM_C_QTY+F],GLOBAL[POINTER],Table6[C]))</f>
        <v/>
      </c>
      <c r="J1453" s="102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>SUM(F1453,L1453)</f>
        <v>0</v>
      </c>
      <c r="N1453" s="31"/>
      <c r="O1453" s="31"/>
      <c r="P1453" s="32">
        <f ca="1">SUM(INDIRECT(GLOBAL_VAR[TABLENAME]&amp;"[@a"&amp;$1:$1-1&amp;"]"),INDIRECT(GLOBAL_VAR[TABLENAME]&amp;"[@c"&amp;$1:$1-1&amp;"]"))</f>
        <v>0</v>
      </c>
      <c r="Q1453" s="33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0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0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0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guntingstainlesssquezzysq04cwarna600pcsuntana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29">
      <c r="A1454" s="31" t="str">
        <f ca="1">IF(GLOBAL[[#This Row],[TT]]&lt;1,"",ROW()-2)</f>
        <v/>
      </c>
      <c r="B1454" s="33" t="s">
        <v>4107</v>
      </c>
      <c r="C1454" s="31">
        <v>0</v>
      </c>
      <c r="D1454" s="31" t="s">
        <v>2241</v>
      </c>
      <c r="E1454" s="31">
        <f ca="1">IF(GLOBAL[[#This Row],[b12]]="",GLOBAL[[#This Row],[a6]],GLOBAL[[#This Row],[b12]])</f>
        <v>0</v>
      </c>
      <c r="F1454" s="32">
        <f>GLOBAL[[#This Row],[AWAL]]</f>
        <v>0</v>
      </c>
      <c r="G1454" s="31"/>
      <c r="H1454" s="31"/>
      <c r="I1454" s="31" t="str">
        <f>IF(GLOBAL[[#This Row],[/MASUK]]="","",SUMIF(Table6[NB BM_C_QTY+F],GLOBAL[POINTER],Table6[C]))</f>
        <v/>
      </c>
      <c r="J1454" s="102">
        <f>IF(GLOBAL[[#This Row],[//KELUAR]]="",0,-1*SUMIF(Table5[CONCAT],GLOBAL[POINTER],Table5[3]))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>SUM(F1454,L1454)</f>
        <v>0</v>
      </c>
      <c r="N1454" s="31"/>
      <c r="O1454" s="31"/>
      <c r="P1454" s="32">
        <f ca="1">SUM(INDIRECT(GLOBAL_VAR[TABLENAME]&amp;"[@a"&amp;$1:$1-1&amp;"]"),INDIRECT(GLOBAL_VAR[TABLENAME]&amp;"[@c"&amp;$1:$1-1&amp;"]"))</f>
        <v>0</v>
      </c>
      <c r="Q1454" s="33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0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0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0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1454" s="31" t="str">
        <f>_xlfn.IFNA(MATCH(GLOBAL[[#This Row],[POINTER]],Table6[NB BM_C_QTY+F],0),"")</f>
        <v/>
      </c>
      <c r="AC1454" t="str">
        <f>_xlfn.IFNA(MATCH(GLOBAL[[#This Row],[POINTER]],Table5[CONCAT],0),"")</f>
        <v/>
      </c>
    </row>
    <row r="1455" spans="1:29">
      <c r="A1455" s="31">
        <f ca="1">IF(GLOBAL[[#This Row],[TT]]&lt;1,"",ROW()-2)</f>
        <v>1453</v>
      </c>
      <c r="B1455" s="33" t="s">
        <v>1007</v>
      </c>
      <c r="C1455" s="31">
        <v>4</v>
      </c>
      <c r="D1455" s="31" t="s">
        <v>51</v>
      </c>
      <c r="E1455" s="31">
        <f ca="1">IF(GLOBAL[[#This Row],[b12]]="",GLOBAL[[#This Row],[a6]],GLOBAL[[#This Row],[b12]])</f>
        <v>4</v>
      </c>
      <c r="F1455" s="32">
        <f>GLOBAL[[#This Row],[AWAL]]</f>
        <v>4</v>
      </c>
      <c r="G1455" s="31"/>
      <c r="H1455" s="31"/>
      <c r="I1455" s="31" t="str">
        <f>IF(GLOBAL[[#This Row],[/MASUK]]="","",SUMIF(Table6[NB BM_C_QTY+F],GLOBAL[POINTER],Table6[C]))</f>
        <v/>
      </c>
      <c r="J1455" s="102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>SUM(F1455,L1455)</f>
        <v>4</v>
      </c>
      <c r="N1455" s="31"/>
      <c r="O1455" s="31"/>
      <c r="P1455" s="32">
        <f ca="1">SUM(INDIRECT(GLOBAL_VAR[TABLENAME]&amp;"[@a"&amp;$1:$1-1&amp;"]"),INDIRECT(GLOBAL_VAR[TABLENAME]&amp;"[@c"&amp;$1:$1-1&amp;"]"))</f>
        <v>4</v>
      </c>
      <c r="Q1455" s="33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4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4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4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29">
      <c r="A1456" s="31">
        <f ca="1">IF(GLOBAL[[#This Row],[TT]]&lt;1,"",ROW()-2)</f>
        <v>1454</v>
      </c>
      <c r="B1456" s="33" t="s">
        <v>1008</v>
      </c>
      <c r="C1456" s="31">
        <v>10</v>
      </c>
      <c r="D1456" s="31" t="s">
        <v>51</v>
      </c>
      <c r="E1456" s="31">
        <f ca="1">IF(GLOBAL[[#This Row],[b12]]="",GLOBAL[[#This Row],[a6]],GLOBAL[[#This Row],[b12]])</f>
        <v>9</v>
      </c>
      <c r="F1456" s="32">
        <f>GLOBAL[[#This Row],[AWAL]]</f>
        <v>10</v>
      </c>
      <c r="G1456" s="31"/>
      <c r="H1456" s="31"/>
      <c r="I1456" s="31" t="str">
        <f>IF(GLOBAL[[#This Row],[/MASUK]]="","",SUMIF(Table6[NB BM_C_QTY+F],GLOBAL[POINTER],Table6[C]))</f>
        <v/>
      </c>
      <c r="J1456" s="102">
        <f>IF(GLOBAL[[#This Row],[//KELUAR]]="",0,-1*SUMIF(Table5[CONCAT],GLOBAL[POINTER],Table5[3]))</f>
        <v>-1</v>
      </c>
      <c r="K1456" s="31" t="str">
        <f>IF(GLOBAL[[#This Row],[b1]]="","",GLOBAL[[#This Row],[b1]]-GLOBAL[[#This Row],[a1]]-GLOBAL[[#This Row],[bkeluar1]])</f>
        <v/>
      </c>
      <c r="L1456" s="31">
        <f>SUM(GLOBAL[[#This Row],[bmasuk1]:[c1]])</f>
        <v>-1</v>
      </c>
      <c r="M1456" s="32">
        <f>SUM(F1456,L1456)</f>
        <v>9</v>
      </c>
      <c r="N1456" s="31"/>
      <c r="O1456" s="31"/>
      <c r="P1456" s="32">
        <f ca="1">SUM(INDIRECT(GLOBAL_VAR[TABLENAME]&amp;"[@a"&amp;$1:$1-1&amp;"]"),INDIRECT(GLOBAL_VAR[TABLENAME]&amp;"[@c"&amp;$1:$1-1&amp;"]"))</f>
        <v>9</v>
      </c>
      <c r="Q1456" s="33"/>
      <c r="R1456" s="33" t="str">
        <f>IF(GLOBAL[[#This Row],[b3]]="","",GLOBAL[[#This Row],[b3]]-GLOBAL[[#This Row],[a3]])</f>
        <v/>
      </c>
      <c r="S1456" s="32">
        <f ca="1">SUM(INDIRECT(GLOBAL_VAR[TABLENAME]&amp;"[@a"&amp;$1:$1-1&amp;"]"),INDIRECT(GLOBAL_VAR[TABLENAME]&amp;"[@c"&amp;$1:$1-1&amp;"]"))</f>
        <v>9</v>
      </c>
      <c r="T1456" s="33"/>
      <c r="U1456" s="33" t="str">
        <f>IF(GLOBAL[[#This Row],[b4]]="","",GLOBAL[[#This Row],[b4]]-GLOBAL[[#This Row],[a4]])</f>
        <v/>
      </c>
      <c r="V1456" s="32">
        <f ca="1">SUM(INDIRECT(GLOBAL_VAR[TABLENAME]&amp;"[@a"&amp;$1:$1-1&amp;"]"),INDIRECT(GLOBAL_VAR[TABLENAME]&amp;"[@c"&amp;$1:$1-1&amp;"]"))</f>
        <v>9</v>
      </c>
      <c r="W1456" s="31"/>
      <c r="X1456" s="31" t="str">
        <f>IF(GLOBAL[[#This Row],[b5]]="","",GLOBAL[[#This Row],[b5]]-GLOBAL[[#This Row],[a5]])</f>
        <v/>
      </c>
      <c r="Y1456" s="32">
        <f ca="1">SUM(INDIRECT(GLOBAL_VAR[TABLENAME]&amp;"[@a"&amp;$1:$1-1&amp;"]"),INDIRECT(GLOBAL_VAR[TABLENAME]&amp;"[@c"&amp;$1:$1-1&amp;"]"))</f>
        <v>9</v>
      </c>
      <c r="AA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1456" s="31" t="str">
        <f>_xlfn.IFNA(MATCH(GLOBAL[[#This Row],[POINTER]],Table6[NB BM_C_QTY+F],0),"")</f>
        <v/>
      </c>
      <c r="AC1456">
        <f>_xlfn.IFNA(MATCH(GLOBAL[[#This Row],[POINTER]],Table5[CONCAT],0),"")</f>
        <v>157</v>
      </c>
    </row>
    <row r="1457" spans="1:30">
      <c r="A1457" s="31">
        <f ca="1">IF(GLOBAL[[#This Row],[TT]]&lt;1,"",ROW()-2)</f>
        <v>1455</v>
      </c>
      <c r="B1457" s="33" t="s">
        <v>1009</v>
      </c>
      <c r="C1457" s="31">
        <v>30</v>
      </c>
      <c r="D1457" s="31" t="s">
        <v>51</v>
      </c>
      <c r="E1457" s="31">
        <f ca="1">IF(GLOBAL[[#This Row],[b12]]="",GLOBAL[[#This Row],[a6]],GLOBAL[[#This Row],[b12]])</f>
        <v>26</v>
      </c>
      <c r="F1457" s="32">
        <f>GLOBAL[[#This Row],[AWAL]]</f>
        <v>30</v>
      </c>
      <c r="G1457" s="31">
        <v>26</v>
      </c>
      <c r="H1457" s="31"/>
      <c r="I1457" s="31" t="str">
        <f>IF(GLOBAL[[#This Row],[/MASUK]]="","",SUMIF(Table6[NB BM_C_QTY+F],GLOBAL[POINTER],Table6[C]))</f>
        <v/>
      </c>
      <c r="J1457" s="102">
        <f>IF(GLOBAL[[#This Row],[//KELUAR]]="",0,-1*SUMIF(Table5[CONCAT],GLOBAL[POINTER],Table5[3]))</f>
        <v>-3</v>
      </c>
      <c r="K1457" s="31">
        <f>IF(GLOBAL[[#This Row],[b1]]="","",GLOBAL[[#This Row],[b1]]-GLOBAL[[#This Row],[a1]]-GLOBAL[[#This Row],[bkeluar1]])</f>
        <v>-1</v>
      </c>
      <c r="L1457" s="31">
        <f>SUM(GLOBAL[[#This Row],[bmasuk1]:[c1]])</f>
        <v>-4</v>
      </c>
      <c r="M1457" s="32">
        <f>SUM(F1457,L1457)</f>
        <v>26</v>
      </c>
      <c r="N1457" s="31"/>
      <c r="O1457" s="31"/>
      <c r="P1457" s="32">
        <f ca="1">SUM(INDIRECT(GLOBAL_VAR[TABLENAME]&amp;"[@a"&amp;$1:$1-1&amp;"]"),INDIRECT(GLOBAL_VAR[TABLENAME]&amp;"[@c"&amp;$1:$1-1&amp;"]"))</f>
        <v>26</v>
      </c>
      <c r="Q1457" s="33"/>
      <c r="R1457" s="33" t="str">
        <f>IF(GLOBAL[[#This Row],[b3]]="","",GLOBAL[[#This Row],[b3]]-GLOBAL[[#This Row],[a3]])</f>
        <v/>
      </c>
      <c r="S1457" s="32">
        <f ca="1">SUM(INDIRECT(GLOBAL_VAR[TABLENAME]&amp;"[@a"&amp;$1:$1-1&amp;"]"),INDIRECT(GLOBAL_VAR[TABLENAME]&amp;"[@c"&amp;$1:$1-1&amp;"]"))</f>
        <v>26</v>
      </c>
      <c r="T1457" s="33"/>
      <c r="U1457" s="33" t="str">
        <f>IF(GLOBAL[[#This Row],[b4]]="","",GLOBAL[[#This Row],[b4]]-GLOBAL[[#This Row],[a4]])</f>
        <v/>
      </c>
      <c r="V1457" s="32">
        <f ca="1">SUM(INDIRECT(GLOBAL_VAR[TABLENAME]&amp;"[@a"&amp;$1:$1-1&amp;"]"),INDIRECT(GLOBAL_VAR[TABLENAME]&amp;"[@c"&amp;$1:$1-1&amp;"]"))</f>
        <v>26</v>
      </c>
      <c r="W1457" s="31"/>
      <c r="X1457" s="31" t="str">
        <f>IF(GLOBAL[[#This Row],[b5]]="","",GLOBAL[[#This Row],[b5]]-GLOBAL[[#This Row],[a5]])</f>
        <v/>
      </c>
      <c r="Y1457" s="32">
        <f ca="1">SUM(INDIRECT(GLOBAL_VAR[TABLENAME]&amp;"[@a"&amp;$1:$1-1&amp;"]"),INDIRECT(GLOBAL_VAR[TABLENAME]&amp;"[@c"&amp;$1:$1-1&amp;"]"))</f>
        <v>26</v>
      </c>
      <c r="AA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1457" s="31" t="str">
        <f>_xlfn.IFNA(MATCH(GLOBAL[[#This Row],[POINTER]],Table6[NB BM_C_QTY+F],0),"")</f>
        <v/>
      </c>
      <c r="AC1457">
        <f>_xlfn.IFNA(MATCH(GLOBAL[[#This Row],[POINTER]],Table5[CONCAT],0),"")</f>
        <v>80</v>
      </c>
    </row>
    <row r="1458" spans="1:30">
      <c r="A1458" s="31" t="str">
        <f ca="1">IF(GLOBAL[[#This Row],[TT]]&lt;1,"",ROW()-2)</f>
        <v/>
      </c>
      <c r="B1458" s="33" t="s">
        <v>1010</v>
      </c>
      <c r="C1458" s="31">
        <v>0</v>
      </c>
      <c r="D1458" s="31" t="s">
        <v>16</v>
      </c>
      <c r="E1458" s="31">
        <f ca="1">IF(GLOBAL[[#This Row],[b12]]="",GLOBAL[[#This Row],[a6]],GLOBAL[[#This Row],[b12]])</f>
        <v>0</v>
      </c>
      <c r="F1458" s="32">
        <f>GLOBAL[[#This Row],[AWAL]]</f>
        <v>0</v>
      </c>
      <c r="G1458" s="31"/>
      <c r="H1458" s="31"/>
      <c r="I1458" s="31" t="str">
        <f>IF(GLOBAL[[#This Row],[/MASUK]]="","",SUMIF(Table6[NB BM_C_QTY+F],GLOBAL[POINTER],Table6[C]))</f>
        <v/>
      </c>
      <c r="J1458" s="102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>SUM(F1458,L1458)</f>
        <v>0</v>
      </c>
      <c r="N1458" s="31"/>
      <c r="O1458" s="31"/>
      <c r="P1458" s="32">
        <f ca="1">SUM(INDIRECT(GLOBAL_VAR[TABLENAME]&amp;"[@a"&amp;$1:$1-1&amp;"]"),INDIRECT(GLOBAL_VAR[TABLENAME]&amp;"[@c"&amp;$1:$1-1&amp;"]"))</f>
        <v>0</v>
      </c>
      <c r="Q1458" s="33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0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0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0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30">
      <c r="A1459" s="31">
        <f ca="1">IF(GLOBAL[[#This Row],[TT]]&lt;1,"",ROW()-2)</f>
        <v>1457</v>
      </c>
      <c r="B1459" s="33" t="s">
        <v>1011</v>
      </c>
      <c r="C1459" s="31">
        <v>1</v>
      </c>
      <c r="D1459" s="31" t="s">
        <v>141</v>
      </c>
      <c r="E1459" s="31">
        <f ca="1">IF(GLOBAL[[#This Row],[b12]]="",GLOBAL[[#This Row],[a6]],GLOBAL[[#This Row],[b12]])</f>
        <v>1</v>
      </c>
      <c r="F1459" s="32">
        <f>GLOBAL[[#This Row],[AWAL]]</f>
        <v>1</v>
      </c>
      <c r="G1459" s="31"/>
      <c r="H1459" s="31"/>
      <c r="I1459" s="31" t="str">
        <f>IF(GLOBAL[[#This Row],[/MASUK]]="","",SUMIF(Table6[NB BM_C_QTY+F],GLOBAL[POINTER],Table6[C]))</f>
        <v/>
      </c>
      <c r="J1459" s="102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>SUM(F1459,L1459)</f>
        <v>1</v>
      </c>
      <c r="N1459" s="31"/>
      <c r="O1459" s="31"/>
      <c r="P1459" s="32">
        <f ca="1">SUM(INDIRECT(GLOBAL_VAR[TABLENAME]&amp;"[@a"&amp;$1:$1-1&amp;"]"),INDIRECT(GLOBAL_VAR[TABLENAME]&amp;"[@c"&amp;$1:$1-1&amp;"]"))</f>
        <v>1</v>
      </c>
      <c r="Q1459" s="33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1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1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1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30">
      <c r="A1460" s="31">
        <f ca="1">IF(GLOBAL[[#This Row],[TT]]&lt;1,"",ROW()-2)</f>
        <v>1458</v>
      </c>
      <c r="B1460" s="33" t="s">
        <v>4109</v>
      </c>
      <c r="C1460" s="31">
        <v>1</v>
      </c>
      <c r="D1460" s="31" t="s">
        <v>2619</v>
      </c>
      <c r="E1460" s="31">
        <f ca="1">IF(GLOBAL[[#This Row],[b12]]="",GLOBAL[[#This Row],[a6]],GLOBAL[[#This Row],[b12]])</f>
        <v>1</v>
      </c>
      <c r="F1460" s="32">
        <f>GLOBAL[[#This Row],[AWAL]]</f>
        <v>1</v>
      </c>
      <c r="G1460" s="31"/>
      <c r="H1460" s="31"/>
      <c r="I1460" s="31" t="str">
        <f>IF(GLOBAL[[#This Row],[/MASUK]]="","",SUMIF(Table6[NB BM_C_QTY+F],GLOBAL[POINTER],Table6[C]))</f>
        <v/>
      </c>
      <c r="J1460" s="102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>SUM(F1460,L1460)</f>
        <v>1</v>
      </c>
      <c r="N1460" s="31"/>
      <c r="O1460" s="31"/>
      <c r="P1460" s="32">
        <f ca="1">SUM(INDIRECT(GLOBAL_VAR[TABLENAME]&amp;"[@a"&amp;$1:$1-1&amp;"]"),INDIRECT(GLOBAL_VAR[TABLENAME]&amp;"[@c"&amp;$1:$1-1&amp;"]"))</f>
        <v>1</v>
      </c>
      <c r="Q1460" s="33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1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1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1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30">
      <c r="A1461" s="31">
        <f ca="1">IF(GLOBAL[[#This Row],[TT]]&lt;1,"",ROW()-2)</f>
        <v>1459</v>
      </c>
      <c r="B1461" s="33" t="s">
        <v>1012</v>
      </c>
      <c r="C1461" s="31">
        <v>44</v>
      </c>
      <c r="D1461" s="31">
        <v>2000</v>
      </c>
      <c r="E1461" s="31">
        <f ca="1">IF(GLOBAL[[#This Row],[b12]]="",GLOBAL[[#This Row],[a6]],GLOBAL[[#This Row],[b12]])</f>
        <v>44</v>
      </c>
      <c r="F1461" s="32">
        <f>GLOBAL[[#This Row],[AWAL]]</f>
        <v>44</v>
      </c>
      <c r="G1461" s="31"/>
      <c r="H1461" s="31"/>
      <c r="I1461" s="31" t="str">
        <f>IF(GLOBAL[[#This Row],[/MASUK]]="","",SUMIF(Table6[NB BM_C_QTY+F],GLOBAL[POINTER],Table6[C]))</f>
        <v/>
      </c>
      <c r="J1461" s="102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>SUM(F1461,L1461)</f>
        <v>44</v>
      </c>
      <c r="N1461" s="31"/>
      <c r="O1461" s="31"/>
      <c r="P1461" s="32">
        <f ca="1">SUM(INDIRECT(GLOBAL_VAR[TABLENAME]&amp;"[@a"&amp;$1:$1-1&amp;"]"),INDIRECT(GLOBAL_VAR[TABLENAME]&amp;"[@c"&amp;$1:$1-1&amp;"]"))</f>
        <v>44</v>
      </c>
      <c r="Q1461" s="33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44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44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44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idcard61224tali24b2000untana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30">
      <c r="A1462" s="31">
        <f ca="1">IF(GLOBAL[[#This Row],[TT]]&lt;1,"",ROW()-2)</f>
        <v>1460</v>
      </c>
      <c r="B1462" s="33" t="s">
        <v>1013</v>
      </c>
      <c r="C1462" s="31">
        <v>42</v>
      </c>
      <c r="D1462" s="31">
        <v>2000</v>
      </c>
      <c r="E1462" s="31">
        <f ca="1">IF(GLOBAL[[#This Row],[b12]]="",GLOBAL[[#This Row],[a6]],GLOBAL[[#This Row],[b12]])</f>
        <v>42</v>
      </c>
      <c r="F1462" s="32">
        <f>GLOBAL[[#This Row],[AWAL]]</f>
        <v>42</v>
      </c>
      <c r="G1462" s="31"/>
      <c r="H1462" s="31"/>
      <c r="I1462" s="31" t="str">
        <f>IF(GLOBAL[[#This Row],[/MASUK]]="","",SUMIF(Table6[NB BM_C_QTY+F],GLOBAL[POINTER],Table6[C]))</f>
        <v/>
      </c>
      <c r="J1462" s="102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>SUM(F1462,L1462)</f>
        <v>42</v>
      </c>
      <c r="N1462" s="31"/>
      <c r="O1462" s="31"/>
      <c r="P1462" s="32">
        <f ca="1">SUM(INDIRECT(GLOBAL_VAR[TABLENAME]&amp;"[@a"&amp;$1:$1-1&amp;"]"),INDIRECT(GLOBAL_VAR[TABLENAME]&amp;"[@c"&amp;$1:$1-1&amp;"]"))</f>
        <v>42</v>
      </c>
      <c r="Q1462" s="33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42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42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42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idcard61224tali24birutua2000untana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30">
      <c r="A1463" s="31">
        <f ca="1">IF(GLOBAL[[#This Row],[TT]]&lt;1,"",ROW()-2)</f>
        <v>1461</v>
      </c>
      <c r="B1463" s="33" t="s">
        <v>1014</v>
      </c>
      <c r="C1463" s="31">
        <v>44</v>
      </c>
      <c r="D1463" s="31">
        <v>2000</v>
      </c>
      <c r="E1463" s="31">
        <f ca="1">IF(GLOBAL[[#This Row],[b12]]="",GLOBAL[[#This Row],[a6]],GLOBAL[[#This Row],[b12]])</f>
        <v>44</v>
      </c>
      <c r="F1463" s="32">
        <f>GLOBAL[[#This Row],[AWAL]]</f>
        <v>44</v>
      </c>
      <c r="G1463" s="31"/>
      <c r="H1463" s="31"/>
      <c r="I1463" s="31" t="str">
        <f>IF(GLOBAL[[#This Row],[/MASUK]]="","",SUMIF(Table6[NB BM_C_QTY+F],GLOBAL[POINTER],Table6[C]))</f>
        <v/>
      </c>
      <c r="J1463" s="102">
        <f>IF(GLOBAL[[#This Row],[//KELUAR]]="",0,-1*SUMIF(Table5[CONCAT],GLOBAL[POINTER],Table5[3]))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>SUM(F1463,L1463)</f>
        <v>44</v>
      </c>
      <c r="N1463" s="31"/>
      <c r="O1463" s="31"/>
      <c r="P1463" s="32">
        <f ca="1">SUM(INDIRECT(GLOBAL_VAR[TABLENAME]&amp;"[@a"&amp;$1:$1-1&amp;"]"),INDIRECT(GLOBAL_VAR[TABLENAME]&amp;"[@c"&amp;$1:$1-1&amp;"]"))</f>
        <v>44</v>
      </c>
      <c r="Q1463" s="33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44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44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44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idcard61224tali24k2000untana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30">
      <c r="A1464" s="31">
        <f ca="1">IF(GLOBAL[[#This Row],[TT]]&lt;1,"",ROW()-2)</f>
        <v>1462</v>
      </c>
      <c r="B1464" s="33" t="s">
        <v>1015</v>
      </c>
      <c r="C1464" s="31">
        <v>45</v>
      </c>
      <c r="D1464" s="31">
        <v>2000</v>
      </c>
      <c r="E1464" s="31">
        <f ca="1">IF(GLOBAL[[#This Row],[b12]]="",GLOBAL[[#This Row],[a6]],GLOBAL[[#This Row],[b12]])</f>
        <v>45</v>
      </c>
      <c r="F1464" s="32">
        <f>GLOBAL[[#This Row],[AWAL]]</f>
        <v>45</v>
      </c>
      <c r="G1464" s="31"/>
      <c r="H1464" s="31"/>
      <c r="I1464" s="31" t="str">
        <f>IF(GLOBAL[[#This Row],[/MASUK]]="","",SUMIF(Table6[NB BM_C_QTY+F],GLOBAL[POINTER],Table6[C]))</f>
        <v/>
      </c>
      <c r="J1464" s="102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>SUM(F1464,L1464)</f>
        <v>45</v>
      </c>
      <c r="N1464" s="31"/>
      <c r="O1464" s="31"/>
      <c r="P1464" s="32">
        <f ca="1">SUM(INDIRECT(GLOBAL_VAR[TABLENAME]&amp;"[@a"&amp;$1:$1-1&amp;"]"),INDIRECT(GLOBAL_VAR[TABLENAME]&amp;"[@c"&amp;$1:$1-1&amp;"]"))</f>
        <v>45</v>
      </c>
      <c r="Q1464" s="33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45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45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45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idcard61224tali24m2000untana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30">
      <c r="A1465" s="31">
        <f ca="1">IF(GLOBAL[[#This Row],[TT]]&lt;1,"",ROW()-2)</f>
        <v>1463</v>
      </c>
      <c r="B1465" s="33" t="s">
        <v>1016</v>
      </c>
      <c r="C1465" s="31">
        <v>43</v>
      </c>
      <c r="D1465" s="31">
        <v>2000</v>
      </c>
      <c r="E1465" s="31">
        <f ca="1">IF(GLOBAL[[#This Row],[b12]]="",GLOBAL[[#This Row],[a6]],GLOBAL[[#This Row],[b12]])</f>
        <v>43</v>
      </c>
      <c r="F1465" s="32">
        <f>GLOBAL[[#This Row],[AWAL]]</f>
        <v>43</v>
      </c>
      <c r="G1465" s="31"/>
      <c r="H1465" s="31"/>
      <c r="I1465" s="31" t="str">
        <f>IF(GLOBAL[[#This Row],[/MASUK]]="","",SUMIF(Table6[NB BM_C_QTY+F],GLOBAL[POINTER],Table6[C]))</f>
        <v/>
      </c>
      <c r="J1465" s="102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>SUM(F1465,L1465)</f>
        <v>43</v>
      </c>
      <c r="N1465" s="31"/>
      <c r="O1465" s="31"/>
      <c r="P1465" s="32">
        <f ca="1">SUM(INDIRECT(GLOBAL_VAR[TABLENAME]&amp;"[@a"&amp;$1:$1-1&amp;"]"),INDIRECT(GLOBAL_VAR[TABLENAME]&amp;"[@c"&amp;$1:$1-1&amp;"]"))</f>
        <v>43</v>
      </c>
      <c r="Q1465" s="33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43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43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43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idcard61224tali24orange2000untana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</row>
    <row r="1466" spans="1:30">
      <c r="A1466" s="31">
        <f ca="1">IF(GLOBAL[[#This Row],[TT]]&lt;1,"",ROW()-2)</f>
        <v>1464</v>
      </c>
      <c r="B1466" s="33" t="s">
        <v>1017</v>
      </c>
      <c r="C1466" s="31">
        <v>46</v>
      </c>
      <c r="D1466" s="31">
        <v>2000</v>
      </c>
      <c r="E1466" s="31">
        <f ca="1">IF(GLOBAL[[#This Row],[b12]]="",GLOBAL[[#This Row],[a6]],GLOBAL[[#This Row],[b12]])</f>
        <v>46</v>
      </c>
      <c r="F1466" s="32">
        <f>GLOBAL[[#This Row],[AWAL]]</f>
        <v>46</v>
      </c>
      <c r="G1466" s="31"/>
      <c r="H1466" s="31"/>
      <c r="I1466" s="31" t="str">
        <f>IF(GLOBAL[[#This Row],[/MASUK]]="","",SUMIF(Table6[NB BM_C_QTY+F],GLOBAL[POINTER],Table6[C]))</f>
        <v/>
      </c>
      <c r="J1466" s="102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>SUM(F1466,L1466)</f>
        <v>46</v>
      </c>
      <c r="N1466" s="31"/>
      <c r="O1466" s="31"/>
      <c r="P1466" s="32">
        <f ca="1">SUM(INDIRECT(GLOBAL_VAR[TABLENAME]&amp;"[@a"&amp;$1:$1-1&amp;"]"),INDIRECT(GLOBAL_VAR[TABLENAME]&amp;"[@c"&amp;$1:$1-1&amp;"]"))</f>
        <v>46</v>
      </c>
      <c r="Q1466" s="33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46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46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46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idcard61224tali24pink2000untana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30">
      <c r="A1467" s="81" t="str">
        <f ca="1">IF(GLOBAL[[#This Row],[TT]]&lt;1,"",ROW()-2)</f>
        <v/>
      </c>
      <c r="B1467" s="33" t="s">
        <v>5151</v>
      </c>
      <c r="C1467" s="31">
        <v>0</v>
      </c>
      <c r="D1467" s="31" t="s">
        <v>5156</v>
      </c>
      <c r="E1467" s="39">
        <f ca="1">IF(GLOBAL[[#This Row],[b12]]="",GLOBAL[[#This Row],[a6]],GLOBAL[[#This Row],[b12]])</f>
        <v>0</v>
      </c>
      <c r="F1467" s="40">
        <f>GLOBAL[[#This Row],[AWAL]]</f>
        <v>0</v>
      </c>
      <c r="G1467" s="31"/>
      <c r="H1467" s="31"/>
      <c r="I1467" s="31" t="str">
        <f>IF(GLOBAL[[#This Row],[/MASUK]]="","",SUMIF(Table6[NB BM_C_QTY+F],GLOBAL[POINTER],Table6[C]))</f>
        <v/>
      </c>
      <c r="J1467" s="102">
        <f>IF(GLOBAL[[#This Row],[//KELUAR]]="",0,-1*SUMIF(Table5[CONCAT],GLOBAL[POINTER],Table5[3]))</f>
        <v>0</v>
      </c>
      <c r="K1467" s="39" t="str">
        <f>IF(GLOBAL[[#This Row],[b1]]="","",GLOBAL[[#This Row],[b1]]-GLOBAL[[#This Row],[a1]]-GLOBAL[[#This Row],[bkeluar1]])</f>
        <v/>
      </c>
      <c r="L1467" s="39">
        <f>SUM(GLOBAL[[#This Row],[bmasuk1]:[c1]])</f>
        <v>0</v>
      </c>
      <c r="M1467" s="40">
        <f>SUM(F1467,L1467)</f>
        <v>0</v>
      </c>
      <c r="N1467" s="31"/>
      <c r="O1467" s="39"/>
      <c r="P1467" s="40">
        <f ca="1">SUM(INDIRECT(GLOBAL_VAR[TABLENAME]&amp;"[@a"&amp;$1:$1-1&amp;"]"),INDIRECT(GLOBAL_VAR[TABLENAME]&amp;"[@c"&amp;$1:$1-1&amp;"]"))</f>
        <v>0</v>
      </c>
      <c r="Q1467" s="33"/>
      <c r="R1467" s="41" t="str">
        <f>IF(GLOBAL[[#This Row],[b3]]="","",GLOBAL[[#This Row],[b3]]-GLOBAL[[#This Row],[a3]])</f>
        <v/>
      </c>
      <c r="S1467" s="40">
        <f ca="1">SUM(INDIRECT(GLOBAL_VAR[TABLENAME]&amp;"[@a"&amp;$1:$1-1&amp;"]"),INDIRECT(GLOBAL_VAR[TABLENAME]&amp;"[@c"&amp;$1:$1-1&amp;"]"))</f>
        <v>0</v>
      </c>
      <c r="T1467" s="33"/>
      <c r="U1467" s="41" t="str">
        <f>IF(GLOBAL[[#This Row],[b4]]="","",GLOBAL[[#This Row],[b4]]-GLOBAL[[#This Row],[a4]])</f>
        <v/>
      </c>
      <c r="V1467" s="40">
        <f ca="1">SUM(INDIRECT(GLOBAL_VAR[TABLENAME]&amp;"[@a"&amp;$1:$1-1&amp;"]"),INDIRECT(GLOBAL_VAR[TABLENAME]&amp;"[@c"&amp;$1:$1-1&amp;"]"))</f>
        <v>0</v>
      </c>
      <c r="W1467" s="31"/>
      <c r="X1467" s="39" t="str">
        <f>IF(GLOBAL[[#This Row],[b5]]="","",GLOBAL[[#This Row],[b5]]-GLOBAL[[#This Row],[a5]])</f>
        <v/>
      </c>
      <c r="Y1467" s="40">
        <f ca="1">SUM(INDIRECT(GLOBAL_VAR[TABLENAME]&amp;"[@a"&amp;$1:$1-1&amp;"]"),INDIRECT(GLOBAL_VAR[TABLENAME]&amp;"[@c"&amp;$1:$1-1&amp;"]"))</f>
        <v>0</v>
      </c>
      <c r="AA14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1467" s="39" t="str">
        <f>_xlfn.IFNA(MATCH(GLOBAL[[#This Row],[POINTER]],Table6[NB BM_C_QTY+F],0),"")</f>
        <v/>
      </c>
      <c r="AC1467" s="71" t="str">
        <f>_xlfn.IFNA(MATCH(GLOBAL[[#This Row],[POINTER]],Table5[CONCAT],0),"")</f>
        <v/>
      </c>
    </row>
    <row r="1468" spans="1:30">
      <c r="A1468" s="31">
        <f ca="1">IF(GLOBAL[[#This Row],[TT]]&lt;1,"",ROW()-2)</f>
        <v>1466</v>
      </c>
      <c r="B1468" s="33" t="s">
        <v>4628</v>
      </c>
      <c r="C1468" s="31">
        <v>2</v>
      </c>
      <c r="D1468" s="31">
        <v>8000</v>
      </c>
      <c r="E1468" s="31">
        <f ca="1">IF(GLOBAL[[#This Row],[b12]]="",GLOBAL[[#This Row],[a6]],GLOBAL[[#This Row],[b12]])</f>
        <v>2</v>
      </c>
      <c r="F1468" s="32">
        <f>GLOBAL[[#This Row],[AWAL]]</f>
        <v>2</v>
      </c>
      <c r="G1468" s="31"/>
      <c r="H1468" s="31"/>
      <c r="I1468" s="31" t="str">
        <f>IF(GLOBAL[[#This Row],[/MASUK]]="","",SUMIF(Table6[NB BM_C_QTY+F],GLOBAL[POINTER],Table6[C]))</f>
        <v/>
      </c>
      <c r="J1468" s="102">
        <f>IF(GLOBAL[[#This Row],[//KELUAR]]="",0,-1*SUMIF(Table5[CONCAT],GLOBAL[POINTER],Table5[3]))</f>
        <v>0</v>
      </c>
      <c r="K1468" s="31" t="str">
        <f>IF(GLOBAL[[#This Row],[b1]]="","",GLOBAL[[#This Row],[b1]]-GLOBAL[[#This Row],[a1]]-GLOBAL[[#This Row],[bkeluar1]])</f>
        <v/>
      </c>
      <c r="L1468" s="31">
        <f>SUM(GLOBAL[[#This Row],[bmasuk1]:[c1]])</f>
        <v>0</v>
      </c>
      <c r="M1468" s="32">
        <f>SUM(F1468,L1468)</f>
        <v>2</v>
      </c>
      <c r="N1468" s="31"/>
      <c r="O1468" s="31"/>
      <c r="P1468" s="32">
        <f ca="1">SUM(INDIRECT(GLOBAL_VAR[TABLENAME]&amp;"[@a"&amp;$1:$1-1&amp;"]"),INDIRECT(GLOBAL_VAR[TABLENAME]&amp;"[@c"&amp;$1:$1-1&amp;"]"))</f>
        <v>2</v>
      </c>
      <c r="Q1468" s="33"/>
      <c r="R1468" s="33" t="str">
        <f>IF(GLOBAL[[#This Row],[b3]]="","",GLOBAL[[#This Row],[b3]]-GLOBAL[[#This Row],[a3]])</f>
        <v/>
      </c>
      <c r="S1468" s="32">
        <f ca="1">SUM(INDIRECT(GLOBAL_VAR[TABLENAME]&amp;"[@a"&amp;$1:$1-1&amp;"]"),INDIRECT(GLOBAL_VAR[TABLENAME]&amp;"[@c"&amp;$1:$1-1&amp;"]"))</f>
        <v>2</v>
      </c>
      <c r="T1468" s="33"/>
      <c r="U1468" s="33" t="str">
        <f>IF(GLOBAL[[#This Row],[b4]]="","",GLOBAL[[#This Row],[b4]]-GLOBAL[[#This Row],[a4]])</f>
        <v/>
      </c>
      <c r="V1468" s="32">
        <f ca="1">SUM(INDIRECT(GLOBAL_VAR[TABLENAME]&amp;"[@a"&amp;$1:$1-1&amp;"]"),INDIRECT(GLOBAL_VAR[TABLENAME]&amp;"[@c"&amp;$1:$1-1&amp;"]"))</f>
        <v>2</v>
      </c>
      <c r="W1468" s="31"/>
      <c r="X1468" s="31" t="str">
        <f>IF(GLOBAL[[#This Row],[b5]]="","",GLOBAL[[#This Row],[b5]]-GLOBAL[[#This Row],[a5]])</f>
        <v/>
      </c>
      <c r="Y1468" s="32">
        <f ca="1">SUM(INDIRECT(GLOBAL_VAR[TABLENAME]&amp;"[@a"&amp;$1:$1-1&amp;"]"),INDIRECT(GLOBAL_VAR[TABLENAME]&amp;"[@c"&amp;$1:$1-1&amp;"]"))</f>
        <v>2</v>
      </c>
      <c r="AA1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1468" s="31" t="str">
        <f>_xlfn.IFNA(MATCH(GLOBAL[[#This Row],[POINTER]],Table6[NB BM_C_QTY+F],0),"")</f>
        <v/>
      </c>
      <c r="AC1468" t="str">
        <f>_xlfn.IFNA(MATCH(GLOBAL[[#This Row],[POINTER]],Table5[CONCAT],0),"")</f>
        <v/>
      </c>
    </row>
    <row r="1469" spans="1:30">
      <c r="A1469" s="31">
        <f ca="1">IF(GLOBAL[[#This Row],[TT]]&lt;1,"",ROW()-2)</f>
        <v>1467</v>
      </c>
      <c r="B1469" s="33" t="s">
        <v>4629</v>
      </c>
      <c r="C1469" s="31">
        <v>3</v>
      </c>
      <c r="D1469" s="31" t="s">
        <v>1018</v>
      </c>
      <c r="E1469" s="31">
        <f ca="1">IF(GLOBAL[[#This Row],[b12]]="",GLOBAL[[#This Row],[a6]],GLOBAL[[#This Row],[b12]])</f>
        <v>3</v>
      </c>
      <c r="F1469" s="32">
        <f>GLOBAL[[#This Row],[AWAL]]</f>
        <v>3</v>
      </c>
      <c r="G1469" s="31"/>
      <c r="H1469" s="31"/>
      <c r="I1469" s="31" t="str">
        <f>IF(GLOBAL[[#This Row],[/MASUK]]="","",SUMIF(Table6[NB BM_C_QTY+F],GLOBAL[POINTER],Table6[C]))</f>
        <v/>
      </c>
      <c r="J1469" s="102">
        <f>IF(GLOBAL[[#This Row],[//KELUAR]]="",0,-1*SUMIF(Table5[CONCAT],GLOBAL[POINTER],Table5[3]))</f>
        <v>0</v>
      </c>
      <c r="K1469" s="31" t="str">
        <f>IF(GLOBAL[[#This Row],[b1]]="","",GLOBAL[[#This Row],[b1]]-GLOBAL[[#This Row],[a1]]-GLOBAL[[#This Row],[bkeluar1]])</f>
        <v/>
      </c>
      <c r="L1469" s="31">
        <f>SUM(GLOBAL[[#This Row],[bmasuk1]:[c1]])</f>
        <v>0</v>
      </c>
      <c r="M1469" s="32">
        <f>SUM(F1469,L1469)</f>
        <v>3</v>
      </c>
      <c r="N1469" s="31"/>
      <c r="O1469" s="31"/>
      <c r="P1469" s="32">
        <f ca="1">SUM(INDIRECT(GLOBAL_VAR[TABLENAME]&amp;"[@a"&amp;$1:$1-1&amp;"]"),INDIRECT(GLOBAL_VAR[TABLENAME]&amp;"[@c"&amp;$1:$1-1&amp;"]"))</f>
        <v>3</v>
      </c>
      <c r="Q1469" s="33"/>
      <c r="R1469" s="33" t="str">
        <f>IF(GLOBAL[[#This Row],[b3]]="","",GLOBAL[[#This Row],[b3]]-GLOBAL[[#This Row],[a3]])</f>
        <v/>
      </c>
      <c r="S1469" s="32">
        <f ca="1">SUM(INDIRECT(GLOBAL_VAR[TABLENAME]&amp;"[@a"&amp;$1:$1-1&amp;"]"),INDIRECT(GLOBAL_VAR[TABLENAME]&amp;"[@c"&amp;$1:$1-1&amp;"]"))</f>
        <v>3</v>
      </c>
      <c r="T1469" s="33"/>
      <c r="U1469" s="33" t="str">
        <f>IF(GLOBAL[[#This Row],[b4]]="","",GLOBAL[[#This Row],[b4]]-GLOBAL[[#This Row],[a4]])</f>
        <v/>
      </c>
      <c r="V1469" s="32">
        <f ca="1">SUM(INDIRECT(GLOBAL_VAR[TABLENAME]&amp;"[@a"&amp;$1:$1-1&amp;"]"),INDIRECT(GLOBAL_VAR[TABLENAME]&amp;"[@c"&amp;$1:$1-1&amp;"]"))</f>
        <v>3</v>
      </c>
      <c r="W1469" s="31"/>
      <c r="X1469" s="31" t="str">
        <f>IF(GLOBAL[[#This Row],[b5]]="","",GLOBAL[[#This Row],[b5]]-GLOBAL[[#This Row],[a5]])</f>
        <v/>
      </c>
      <c r="Y1469" s="32">
        <f ca="1">SUM(INDIRECT(GLOBAL_VAR[TABLENAME]&amp;"[@a"&amp;$1:$1-1&amp;"]"),INDIRECT(GLOBAL_VAR[TABLENAME]&amp;"[@c"&amp;$1:$1-1&amp;"]"))</f>
        <v>3</v>
      </c>
      <c r="AA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1469" s="31" t="str">
        <f>_xlfn.IFNA(MATCH(GLOBAL[[#This Row],[POINTER]],Table6[NB BM_C_QTY+F],0),"")</f>
        <v/>
      </c>
      <c r="AC1469" t="str">
        <f>_xlfn.IFNA(MATCH(GLOBAL[[#This Row],[POINTER]],Table5[CONCAT],0),"")</f>
        <v/>
      </c>
    </row>
    <row r="1470" spans="1:30">
      <c r="A1470" s="81" t="str">
        <f ca="1">IF(GLOBAL[[#This Row],[TT]]&lt;1,"",ROW()-2)</f>
        <v/>
      </c>
      <c r="B1470" s="33" t="s">
        <v>5152</v>
      </c>
      <c r="C1470" s="31">
        <v>0</v>
      </c>
      <c r="D1470" s="31" t="s">
        <v>5156</v>
      </c>
      <c r="E1470" s="39">
        <f ca="1">IF(GLOBAL[[#This Row],[b12]]="",GLOBAL[[#This Row],[a6]],GLOBAL[[#This Row],[b12]])</f>
        <v>0</v>
      </c>
      <c r="F1470" s="40">
        <f>GLOBAL[[#This Row],[AWAL]]</f>
        <v>0</v>
      </c>
      <c r="G1470" s="31"/>
      <c r="H1470" s="31"/>
      <c r="I1470" s="31" t="str">
        <f>IF(GLOBAL[[#This Row],[/MASUK]]="","",SUMIF(Table6[NB BM_C_QTY+F],GLOBAL[POINTER],Table6[C]))</f>
        <v/>
      </c>
      <c r="J1470" s="102">
        <f>IF(GLOBAL[[#This Row],[//KELUAR]]="",0,-1*SUMIF(Table5[CONCAT],GLOBAL[POINTER],Table5[3]))</f>
        <v>0</v>
      </c>
      <c r="K1470" s="39" t="str">
        <f>IF(GLOBAL[[#This Row],[b1]]="","",GLOBAL[[#This Row],[b1]]-GLOBAL[[#This Row],[a1]]-GLOBAL[[#This Row],[bkeluar1]])</f>
        <v/>
      </c>
      <c r="L1470" s="39">
        <f>SUM(GLOBAL[[#This Row],[bmasuk1]:[c1]])</f>
        <v>0</v>
      </c>
      <c r="M1470" s="40">
        <f>SUM(F1470,L1470)</f>
        <v>0</v>
      </c>
      <c r="N1470" s="31"/>
      <c r="O1470" s="39"/>
      <c r="P1470" s="40">
        <f ca="1">SUM(INDIRECT(GLOBAL_VAR[TABLENAME]&amp;"[@a"&amp;$1:$1-1&amp;"]"),INDIRECT(GLOBAL_VAR[TABLENAME]&amp;"[@c"&amp;$1:$1-1&amp;"]"))</f>
        <v>0</v>
      </c>
      <c r="Q1470" s="33"/>
      <c r="R1470" s="41" t="str">
        <f>IF(GLOBAL[[#This Row],[b3]]="","",GLOBAL[[#This Row],[b3]]-GLOBAL[[#This Row],[a3]])</f>
        <v/>
      </c>
      <c r="S1470" s="40">
        <f ca="1">SUM(INDIRECT(GLOBAL_VAR[TABLENAME]&amp;"[@a"&amp;$1:$1-1&amp;"]"),INDIRECT(GLOBAL_VAR[TABLENAME]&amp;"[@c"&amp;$1:$1-1&amp;"]"))</f>
        <v>0</v>
      </c>
      <c r="T1470" s="33"/>
      <c r="U1470" s="41" t="str">
        <f>IF(GLOBAL[[#This Row],[b4]]="","",GLOBAL[[#This Row],[b4]]-GLOBAL[[#This Row],[a4]])</f>
        <v/>
      </c>
      <c r="V1470" s="40">
        <f ca="1">SUM(INDIRECT(GLOBAL_VAR[TABLENAME]&amp;"[@a"&amp;$1:$1-1&amp;"]"),INDIRECT(GLOBAL_VAR[TABLENAME]&amp;"[@c"&amp;$1:$1-1&amp;"]"))</f>
        <v>0</v>
      </c>
      <c r="W1470" s="31"/>
      <c r="X1470" s="39" t="str">
        <f>IF(GLOBAL[[#This Row],[b5]]="","",GLOBAL[[#This Row],[b5]]-GLOBAL[[#This Row],[a5]])</f>
        <v/>
      </c>
      <c r="Y1470" s="40">
        <f ca="1">SUM(INDIRECT(GLOBAL_VAR[TABLENAME]&amp;"[@a"&amp;$1:$1-1&amp;"]"),INDIRECT(GLOBAL_VAR[TABLENAME]&amp;"[@c"&amp;$1:$1-1&amp;"]"))</f>
        <v>0</v>
      </c>
      <c r="AA14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1470" s="39" t="str">
        <f>_xlfn.IFNA(MATCH(GLOBAL[[#This Row],[POINTER]],Table6[NB BM_C_QTY+F],0),"")</f>
        <v/>
      </c>
      <c r="AC1470" s="71" t="str">
        <f>_xlfn.IFNA(MATCH(GLOBAL[[#This Row],[POINTER]],Table5[CONCAT],0),"")</f>
        <v/>
      </c>
    </row>
    <row r="1471" spans="1:30">
      <c r="A1471" s="81" t="str">
        <f ca="1">IF(GLOBAL[[#This Row],[TT]]&lt;1,"",ROW()-2)</f>
        <v/>
      </c>
      <c r="B1471" s="33" t="s">
        <v>5153</v>
      </c>
      <c r="C1471" s="31">
        <v>0</v>
      </c>
      <c r="D1471" s="31" t="s">
        <v>5156</v>
      </c>
      <c r="E1471" s="39">
        <f ca="1">IF(GLOBAL[[#This Row],[b12]]="",GLOBAL[[#This Row],[a6]],GLOBAL[[#This Row],[b12]])</f>
        <v>0</v>
      </c>
      <c r="F1471" s="40">
        <f>GLOBAL[[#This Row],[AWAL]]</f>
        <v>0</v>
      </c>
      <c r="G1471" s="31"/>
      <c r="H1471" s="31"/>
      <c r="I1471" s="31" t="str">
        <f>IF(GLOBAL[[#This Row],[/MASUK]]="","",SUMIF(Table6[NB BM_C_QTY+F],GLOBAL[POINTER],Table6[C]))</f>
        <v/>
      </c>
      <c r="J1471" s="102">
        <f>IF(GLOBAL[[#This Row],[//KELUAR]]="",0,-1*SUMIF(Table5[CONCAT],GLOBAL[POINTER],Table5[3]))</f>
        <v>0</v>
      </c>
      <c r="K1471" s="39" t="str">
        <f>IF(GLOBAL[[#This Row],[b1]]="","",GLOBAL[[#This Row],[b1]]-GLOBAL[[#This Row],[a1]]-GLOBAL[[#This Row],[bkeluar1]])</f>
        <v/>
      </c>
      <c r="L1471" s="39">
        <f>SUM(GLOBAL[[#This Row],[bmasuk1]:[c1]])</f>
        <v>0</v>
      </c>
      <c r="M1471" s="40">
        <f>SUM(F1471,L1471)</f>
        <v>0</v>
      </c>
      <c r="N1471" s="31"/>
      <c r="O1471" s="39"/>
      <c r="P1471" s="40">
        <f ca="1">SUM(INDIRECT(GLOBAL_VAR[TABLENAME]&amp;"[@a"&amp;$1:$1-1&amp;"]"),INDIRECT(GLOBAL_VAR[TABLENAME]&amp;"[@c"&amp;$1:$1-1&amp;"]"))</f>
        <v>0</v>
      </c>
      <c r="Q1471" s="33"/>
      <c r="R1471" s="41" t="str">
        <f>IF(GLOBAL[[#This Row],[b3]]="","",GLOBAL[[#This Row],[b3]]-GLOBAL[[#This Row],[a3]])</f>
        <v/>
      </c>
      <c r="S1471" s="40">
        <f ca="1">SUM(INDIRECT(GLOBAL_VAR[TABLENAME]&amp;"[@a"&amp;$1:$1-1&amp;"]"),INDIRECT(GLOBAL_VAR[TABLENAME]&amp;"[@c"&amp;$1:$1-1&amp;"]"))</f>
        <v>0</v>
      </c>
      <c r="T1471" s="33"/>
      <c r="U1471" s="41" t="str">
        <f>IF(GLOBAL[[#This Row],[b4]]="","",GLOBAL[[#This Row],[b4]]-GLOBAL[[#This Row],[a4]])</f>
        <v/>
      </c>
      <c r="V1471" s="40">
        <f ca="1">SUM(INDIRECT(GLOBAL_VAR[TABLENAME]&amp;"[@a"&amp;$1:$1-1&amp;"]"),INDIRECT(GLOBAL_VAR[TABLENAME]&amp;"[@c"&amp;$1:$1-1&amp;"]"))</f>
        <v>0</v>
      </c>
      <c r="W1471" s="31"/>
      <c r="X1471" s="39" t="str">
        <f>IF(GLOBAL[[#This Row],[b5]]="","",GLOBAL[[#This Row],[b5]]-GLOBAL[[#This Row],[a5]])</f>
        <v/>
      </c>
      <c r="Y1471" s="40">
        <f ca="1">SUM(INDIRECT(GLOBAL_VAR[TABLENAME]&amp;"[@a"&amp;$1:$1-1&amp;"]"),INDIRECT(GLOBAL_VAR[TABLENAME]&amp;"[@c"&amp;$1:$1-1&amp;"]"))</f>
        <v>0</v>
      </c>
      <c r="AA147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1471" s="39" t="str">
        <f>_xlfn.IFNA(MATCH(GLOBAL[[#This Row],[POINTER]],Table6[NB BM_C_QTY+F],0),"")</f>
        <v/>
      </c>
      <c r="AC1471" s="71" t="str">
        <f>_xlfn.IFNA(MATCH(GLOBAL[[#This Row],[POINTER]],Table5[CONCAT],0),"")</f>
        <v/>
      </c>
    </row>
    <row r="1472" spans="1:30">
      <c r="A1472" s="81" t="str">
        <f ca="1">IF(GLOBAL[[#This Row],[TT]]&lt;1,"",ROW()-2)</f>
        <v/>
      </c>
      <c r="B1472" s="33" t="s">
        <v>5154</v>
      </c>
      <c r="C1472" s="31">
        <v>0</v>
      </c>
      <c r="D1472" s="31" t="s">
        <v>5156</v>
      </c>
      <c r="E1472" s="39">
        <f ca="1">IF(GLOBAL[[#This Row],[b12]]="",GLOBAL[[#This Row],[a6]],GLOBAL[[#This Row],[b12]])</f>
        <v>0</v>
      </c>
      <c r="F1472" s="40">
        <f>GLOBAL[[#This Row],[AWAL]]</f>
        <v>0</v>
      </c>
      <c r="G1472" s="31"/>
      <c r="H1472" s="31"/>
      <c r="I1472" s="31" t="str">
        <f>IF(GLOBAL[[#This Row],[/MASUK]]="","",SUMIF(Table6[NB BM_C_QTY+F],GLOBAL[POINTER],Table6[C]))</f>
        <v/>
      </c>
      <c r="J1472" s="102">
        <f>IF(GLOBAL[[#This Row],[//KELUAR]]="",0,-1*SUMIF(Table5[CONCAT],GLOBAL[POINTER],Table5[3]))</f>
        <v>0</v>
      </c>
      <c r="K1472" s="39" t="str">
        <f>IF(GLOBAL[[#This Row],[b1]]="","",GLOBAL[[#This Row],[b1]]-GLOBAL[[#This Row],[a1]]-GLOBAL[[#This Row],[bkeluar1]])</f>
        <v/>
      </c>
      <c r="L1472" s="39">
        <f>SUM(GLOBAL[[#This Row],[bmasuk1]:[c1]])</f>
        <v>0</v>
      </c>
      <c r="M1472" s="40">
        <f>SUM(F1472,L1472)</f>
        <v>0</v>
      </c>
      <c r="N1472" s="31"/>
      <c r="O1472" s="39"/>
      <c r="P1472" s="40">
        <f ca="1">SUM(INDIRECT(GLOBAL_VAR[TABLENAME]&amp;"[@a"&amp;$1:$1-1&amp;"]"),INDIRECT(GLOBAL_VAR[TABLENAME]&amp;"[@c"&amp;$1:$1-1&amp;"]"))</f>
        <v>0</v>
      </c>
      <c r="Q1472" s="33"/>
      <c r="R1472" s="41" t="str">
        <f>IF(GLOBAL[[#This Row],[b3]]="","",GLOBAL[[#This Row],[b3]]-GLOBAL[[#This Row],[a3]])</f>
        <v/>
      </c>
      <c r="S1472" s="40">
        <f ca="1">SUM(INDIRECT(GLOBAL_VAR[TABLENAME]&amp;"[@a"&amp;$1:$1-1&amp;"]"),INDIRECT(GLOBAL_VAR[TABLENAME]&amp;"[@c"&amp;$1:$1-1&amp;"]"))</f>
        <v>0</v>
      </c>
      <c r="T1472" s="33"/>
      <c r="U1472" s="41" t="str">
        <f>IF(GLOBAL[[#This Row],[b4]]="","",GLOBAL[[#This Row],[b4]]-GLOBAL[[#This Row],[a4]])</f>
        <v/>
      </c>
      <c r="V1472" s="40">
        <f ca="1">SUM(INDIRECT(GLOBAL_VAR[TABLENAME]&amp;"[@a"&amp;$1:$1-1&amp;"]"),INDIRECT(GLOBAL_VAR[TABLENAME]&amp;"[@c"&amp;$1:$1-1&amp;"]"))</f>
        <v>0</v>
      </c>
      <c r="W1472" s="31"/>
      <c r="X1472" s="39" t="str">
        <f>IF(GLOBAL[[#This Row],[b5]]="","",GLOBAL[[#This Row],[b5]]-GLOBAL[[#This Row],[a5]])</f>
        <v/>
      </c>
      <c r="Y1472" s="40">
        <f ca="1">SUM(INDIRECT(GLOBAL_VAR[TABLENAME]&amp;"[@a"&amp;$1:$1-1&amp;"]"),INDIRECT(GLOBAL_VAR[TABLENAME]&amp;"[@c"&amp;$1:$1-1&amp;"]"))</f>
        <v>0</v>
      </c>
      <c r="AA147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1472" s="39" t="str">
        <f>_xlfn.IFNA(MATCH(GLOBAL[[#This Row],[POINTER]],Table6[NB BM_C_QTY+F],0),"")</f>
        <v/>
      </c>
      <c r="AC1472" s="71" t="str">
        <f>_xlfn.IFNA(MATCH(GLOBAL[[#This Row],[POINTER]],Table5[CONCAT],0),"")</f>
        <v/>
      </c>
      <c r="AD1472" s="71"/>
    </row>
    <row r="1473" spans="1:30">
      <c r="A1473" s="81" t="str">
        <f ca="1">IF(GLOBAL[[#This Row],[TT]]&lt;1,"",ROW()-2)</f>
        <v/>
      </c>
      <c r="B1473" s="33" t="s">
        <v>3687</v>
      </c>
      <c r="C1473" s="31">
        <v>0</v>
      </c>
      <c r="D1473" s="31" t="s">
        <v>5156</v>
      </c>
      <c r="E1473" s="39">
        <f ca="1">IF(GLOBAL[[#This Row],[b12]]="",GLOBAL[[#This Row],[a6]],GLOBAL[[#This Row],[b12]])</f>
        <v>0</v>
      </c>
      <c r="F1473" s="40">
        <f>GLOBAL[[#This Row],[AWAL]]</f>
        <v>0</v>
      </c>
      <c r="G1473" s="31"/>
      <c r="H1473" s="31"/>
      <c r="I1473" s="31" t="str">
        <f>IF(GLOBAL[[#This Row],[/MASUK]]="","",SUMIF(Table6[NB BM_C_QTY+F],GLOBAL[POINTER],Table6[C]))</f>
        <v/>
      </c>
      <c r="J1473" s="102">
        <f>IF(GLOBAL[[#This Row],[//KELUAR]]="",0,-1*SUMIF(Table5[CONCAT],GLOBAL[POINTER],Table5[3]))</f>
        <v>0</v>
      </c>
      <c r="K1473" s="39" t="str">
        <f>IF(GLOBAL[[#This Row],[b1]]="","",GLOBAL[[#This Row],[b1]]-GLOBAL[[#This Row],[a1]]-GLOBAL[[#This Row],[bkeluar1]])</f>
        <v/>
      </c>
      <c r="L1473" s="39">
        <f>SUM(GLOBAL[[#This Row],[bmasuk1]:[c1]])</f>
        <v>0</v>
      </c>
      <c r="M1473" s="40">
        <f>SUM(F1473,L1473)</f>
        <v>0</v>
      </c>
      <c r="N1473" s="31"/>
      <c r="O1473" s="39"/>
      <c r="P1473" s="40">
        <f ca="1">SUM(INDIRECT(GLOBAL_VAR[TABLENAME]&amp;"[@a"&amp;$1:$1-1&amp;"]"),INDIRECT(GLOBAL_VAR[TABLENAME]&amp;"[@c"&amp;$1:$1-1&amp;"]"))</f>
        <v>0</v>
      </c>
      <c r="Q1473" s="33"/>
      <c r="R1473" s="41" t="str">
        <f>IF(GLOBAL[[#This Row],[b3]]="","",GLOBAL[[#This Row],[b3]]-GLOBAL[[#This Row],[a3]])</f>
        <v/>
      </c>
      <c r="S1473" s="40">
        <f ca="1">SUM(INDIRECT(GLOBAL_VAR[TABLENAME]&amp;"[@a"&amp;$1:$1-1&amp;"]"),INDIRECT(GLOBAL_VAR[TABLENAME]&amp;"[@c"&amp;$1:$1-1&amp;"]"))</f>
        <v>0</v>
      </c>
      <c r="T1473" s="33"/>
      <c r="U1473" s="41" t="str">
        <f>IF(GLOBAL[[#This Row],[b4]]="","",GLOBAL[[#This Row],[b4]]-GLOBAL[[#This Row],[a4]])</f>
        <v/>
      </c>
      <c r="V1473" s="40">
        <f ca="1">SUM(INDIRECT(GLOBAL_VAR[TABLENAME]&amp;"[@a"&amp;$1:$1-1&amp;"]"),INDIRECT(GLOBAL_VAR[TABLENAME]&amp;"[@c"&amp;$1:$1-1&amp;"]"))</f>
        <v>0</v>
      </c>
      <c r="W1473" s="31"/>
      <c r="X1473" s="39" t="str">
        <f>IF(GLOBAL[[#This Row],[b5]]="","",GLOBAL[[#This Row],[b5]]-GLOBAL[[#This Row],[a5]])</f>
        <v/>
      </c>
      <c r="Y1473" s="40">
        <f ca="1">SUM(INDIRECT(GLOBAL_VAR[TABLENAME]&amp;"[@a"&amp;$1:$1-1&amp;"]"),INDIRECT(GLOBAL_VAR[TABLENAME]&amp;"[@c"&amp;$1:$1-1&amp;"]"))</f>
        <v>0</v>
      </c>
      <c r="AA14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idcardb25000pcsuntana</v>
      </c>
      <c r="AB1473" s="39" t="str">
        <f>_xlfn.IFNA(MATCH(GLOBAL[[#This Row],[POINTER]],Table6[NB BM_C_QTY+F],0),"")</f>
        <v/>
      </c>
      <c r="AC1473" s="71" t="str">
        <f>_xlfn.IFNA(MATCH(GLOBAL[[#This Row],[POINTER]],Table5[CONCAT],0),"")</f>
        <v/>
      </c>
      <c r="AD1473" s="71"/>
    </row>
    <row r="1474" spans="1:30">
      <c r="A1474" s="31" t="str">
        <f ca="1">IF(GLOBAL[[#This Row],[TT]]&lt;1,"",ROW()-2)</f>
        <v/>
      </c>
      <c r="B1474" s="33" t="s">
        <v>3687</v>
      </c>
      <c r="C1474" s="31">
        <v>0</v>
      </c>
      <c r="D1474" s="31">
        <v>5000</v>
      </c>
      <c r="E1474" s="31">
        <f ca="1">IF(GLOBAL[[#This Row],[b12]]="",GLOBAL[[#This Row],[a6]],GLOBAL[[#This Row],[b12]])</f>
        <v>0</v>
      </c>
      <c r="F1474" s="32">
        <f>GLOBAL[[#This Row],[AWAL]]</f>
        <v>0</v>
      </c>
      <c r="G1474" s="31"/>
      <c r="H1474" s="31"/>
      <c r="I1474" s="31" t="str">
        <f>IF(GLOBAL[[#This Row],[/MASUK]]="","",SUMIF(Table6[NB BM_C_QTY+F],GLOBAL[POINTER],Table6[C]))</f>
        <v/>
      </c>
      <c r="J1474" s="102">
        <f>IF(GLOBAL[[#This Row],[//KELUAR]]="",0,-1*SUMIF(Table5[CONCAT],GLOBAL[POINTER],Table5[3]))</f>
        <v>0</v>
      </c>
      <c r="K1474" s="31" t="str">
        <f>IF(GLOBAL[[#This Row],[b1]]="","",GLOBAL[[#This Row],[b1]]-GLOBAL[[#This Row],[a1]]-GLOBAL[[#This Row],[bkeluar1]])</f>
        <v/>
      </c>
      <c r="L1474" s="31">
        <f>SUM(GLOBAL[[#This Row],[bmasuk1]:[c1]])</f>
        <v>0</v>
      </c>
      <c r="M1474" s="32">
        <f>SUM(F1474,L1474)</f>
        <v>0</v>
      </c>
      <c r="N1474" s="31"/>
      <c r="O1474" s="31"/>
      <c r="P1474" s="32">
        <f ca="1">SUM(INDIRECT(GLOBAL_VAR[TABLENAME]&amp;"[@a"&amp;$1:$1-1&amp;"]"),INDIRECT(GLOBAL_VAR[TABLENAME]&amp;"[@c"&amp;$1:$1-1&amp;"]"))</f>
        <v>0</v>
      </c>
      <c r="Q1474" s="33"/>
      <c r="R1474" s="33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0</v>
      </c>
      <c r="T1474" s="33"/>
      <c r="U1474" s="33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0</v>
      </c>
      <c r="W1474" s="31"/>
      <c r="X1474" s="31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0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1474" s="31" t="str">
        <f>_xlfn.IFNA(MATCH(GLOBAL[[#This Row],[POINTER]],Table6[NB BM_C_QTY+F],0),"")</f>
        <v/>
      </c>
      <c r="AC1474" t="str">
        <f>_xlfn.IFNA(MATCH(GLOBAL[[#This Row],[POINTER]],Table5[CONCAT],0),"")</f>
        <v/>
      </c>
      <c r="AD1474" s="71"/>
    </row>
    <row r="1475" spans="1:30">
      <c r="A1475" s="31">
        <f>IF(GLOBAL[[#This Row],[TT]]&lt;1,"",ROW()-2)</f>
        <v>1473</v>
      </c>
      <c r="B1475" s="33" t="s">
        <v>4013</v>
      </c>
      <c r="C1475" s="31">
        <v>3</v>
      </c>
      <c r="D1475" s="31">
        <v>4000</v>
      </c>
      <c r="E1475" s="31">
        <f>IF(GLOBAL[[#This Row],[b12]]="",GLOBAL[[#This Row],[a6]],GLOBAL[[#This Row],[b12]])</f>
        <v>3</v>
      </c>
      <c r="F1475" s="32">
        <f>GLOBAL[[#This Row],[AWAL]]</f>
        <v>3</v>
      </c>
      <c r="G1475" s="31"/>
      <c r="H1475" s="31">
        <v>3</v>
      </c>
      <c r="I1475" s="31" t="str">
        <f>IF(GLOBAL[[#This Row],[/MASUK]]="","",SUMIF(Table6[NB BM_C_QTY+F],GLOBAL[POINTER],Table6[C]))</f>
        <v/>
      </c>
      <c r="J1475" s="102">
        <f>IF(GLOBAL[[#This Row],[//KELUAR]]="",0,-1*SUMIF(Table5[CONCAT],GLOBAL[POINTER],Table5[3]))</f>
        <v>-2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-2</v>
      </c>
      <c r="M1475" s="32">
        <f>SUM(F1475,L1475)</f>
        <v>1</v>
      </c>
      <c r="N1475" s="31"/>
      <c r="O1475" s="31"/>
      <c r="P1475" s="32">
        <f ca="1">SUM(INDIRECT(GLOBAL_VAR[TABLENAME]&amp;"[@a"&amp;$1:$1-1&amp;"]"),INDIRECT(GLOBAL_VAR[TABLENAME]&amp;"[@c"&amp;$1:$1-1&amp;"]"))</f>
        <v>1</v>
      </c>
      <c r="Q1475" s="33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1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1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1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1475" s="31" t="str">
        <f>_xlfn.IFNA(MATCH(GLOBAL[[#This Row],[POINTER]],Table6[NB BM_C_QTY+F],0),"")</f>
        <v/>
      </c>
      <c r="AC1475">
        <f>_xlfn.IFNA(MATCH(GLOBAL[[#This Row],[POINTER]],Table5[CONCAT],0),"")</f>
        <v>6</v>
      </c>
    </row>
    <row r="1476" spans="1:30">
      <c r="A1476" s="81" t="str">
        <f ca="1">IF(GLOBAL[[#This Row],[TT]]&lt;1,"",ROW()-2)</f>
        <v/>
      </c>
      <c r="B1476" s="33" t="s">
        <v>4013</v>
      </c>
      <c r="C1476" s="31">
        <v>0</v>
      </c>
      <c r="D1476" s="31" t="s">
        <v>5156</v>
      </c>
      <c r="E1476" s="39">
        <f ca="1">IF(GLOBAL[[#This Row],[b12]]="",GLOBAL[[#This Row],[a6]],GLOBAL[[#This Row],[b12]])</f>
        <v>0</v>
      </c>
      <c r="F1476" s="40">
        <f>GLOBAL[[#This Row],[AWAL]]</f>
        <v>0</v>
      </c>
      <c r="G1476" s="31"/>
      <c r="H1476" s="31"/>
      <c r="I1476" s="31" t="str">
        <f>IF(GLOBAL[[#This Row],[/MASUK]]="","",SUMIF(Table6[NB BM_C_QTY+F],GLOBAL[POINTER],Table6[C]))</f>
        <v/>
      </c>
      <c r="J1476" s="102">
        <f>IF(GLOBAL[[#This Row],[//KELUAR]]="",0,-1*SUMIF(Table5[CONCAT],GLOBAL[POINTER],Table5[3]))</f>
        <v>0</v>
      </c>
      <c r="K1476" s="39" t="str">
        <f>IF(GLOBAL[[#This Row],[b1]]="","",GLOBAL[[#This Row],[b1]]-GLOBAL[[#This Row],[a1]]-GLOBAL[[#This Row],[bkeluar1]])</f>
        <v/>
      </c>
      <c r="L1476" s="39">
        <f>SUM(GLOBAL[[#This Row],[bmasuk1]:[c1]])</f>
        <v>0</v>
      </c>
      <c r="M1476" s="40">
        <f>SUM(F1476,L1476)</f>
        <v>0</v>
      </c>
      <c r="N1476" s="31"/>
      <c r="O1476" s="39"/>
      <c r="P1476" s="40">
        <f ca="1">SUM(INDIRECT(GLOBAL_VAR[TABLENAME]&amp;"[@a"&amp;$1:$1-1&amp;"]"),INDIRECT(GLOBAL_VAR[TABLENAME]&amp;"[@c"&amp;$1:$1-1&amp;"]"))</f>
        <v>0</v>
      </c>
      <c r="Q1476" s="33"/>
      <c r="R1476" s="41" t="str">
        <f>IF(GLOBAL[[#This Row],[b3]]="","",GLOBAL[[#This Row],[b3]]-GLOBAL[[#This Row],[a3]])</f>
        <v/>
      </c>
      <c r="S1476" s="40">
        <f ca="1">SUM(INDIRECT(GLOBAL_VAR[TABLENAME]&amp;"[@a"&amp;$1:$1-1&amp;"]"),INDIRECT(GLOBAL_VAR[TABLENAME]&amp;"[@c"&amp;$1:$1-1&amp;"]"))</f>
        <v>0</v>
      </c>
      <c r="T1476" s="33"/>
      <c r="U1476" s="41" t="str">
        <f>IF(GLOBAL[[#This Row],[b4]]="","",GLOBAL[[#This Row],[b4]]-GLOBAL[[#This Row],[a4]])</f>
        <v/>
      </c>
      <c r="V1476" s="40">
        <f ca="1">SUM(INDIRECT(GLOBAL_VAR[TABLENAME]&amp;"[@a"&amp;$1:$1-1&amp;"]"),INDIRECT(GLOBAL_VAR[TABLENAME]&amp;"[@c"&amp;$1:$1-1&amp;"]"))</f>
        <v>0</v>
      </c>
      <c r="W1476" s="31"/>
      <c r="X1476" s="39" t="str">
        <f>IF(GLOBAL[[#This Row],[b5]]="","",GLOBAL[[#This Row],[b5]]-GLOBAL[[#This Row],[a5]])</f>
        <v/>
      </c>
      <c r="Y1476" s="40">
        <f ca="1">SUM(INDIRECT(GLOBAL_VAR[TABLENAME]&amp;"[@a"&amp;$1:$1-1&amp;"]"),INDIRECT(GLOBAL_VAR[TABLENAME]&amp;"[@c"&amp;$1:$1-1&amp;"]"))</f>
        <v>0</v>
      </c>
      <c r="AA147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1476" s="39" t="str">
        <f>_xlfn.IFNA(MATCH(GLOBAL[[#This Row],[POINTER]],Table6[NB BM_C_QTY+F],0),"")</f>
        <v/>
      </c>
      <c r="AC1476" s="71" t="str">
        <f>_xlfn.IFNA(MATCH(GLOBAL[[#This Row],[POINTER]],Table5[CONCAT],0),"")</f>
        <v/>
      </c>
      <c r="AD1476" s="71"/>
    </row>
    <row r="1477" spans="1:30">
      <c r="A1477" s="31" t="str">
        <f ca="1">IF(GLOBAL[[#This Row],[TT]]&lt;1,"",ROW()-2)</f>
        <v/>
      </c>
      <c r="B1477" s="33" t="s">
        <v>4014</v>
      </c>
      <c r="C1477" s="31">
        <v>0</v>
      </c>
      <c r="D1477" s="31">
        <v>4000</v>
      </c>
      <c r="E1477" s="31">
        <f ca="1">IF(GLOBAL[[#This Row],[b12]]="",GLOBAL[[#This Row],[a6]],GLOBAL[[#This Row],[b12]])</f>
        <v>0</v>
      </c>
      <c r="F1477" s="32">
        <f>GLOBAL[[#This Row],[AWAL]]</f>
        <v>0</v>
      </c>
      <c r="G1477" s="31"/>
      <c r="H1477" s="31"/>
      <c r="I1477" s="31" t="str">
        <f>IF(GLOBAL[[#This Row],[/MASUK]]="","",SUMIF(Table6[NB BM_C_QTY+F],GLOBAL[POINTER],Table6[C]))</f>
        <v/>
      </c>
      <c r="J1477" s="102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>SUM(F1477,L1477)</f>
        <v>0</v>
      </c>
      <c r="N1477" s="31"/>
      <c r="O1477" s="31"/>
      <c r="P1477" s="32">
        <f ca="1">SUM(INDIRECT(GLOBAL_VAR[TABLENAME]&amp;"[@a"&amp;$1:$1-1&amp;"]"),INDIRECT(GLOBAL_VAR[TABLENAME]&amp;"[@c"&amp;$1:$1-1&amp;"]"))</f>
        <v>0</v>
      </c>
      <c r="Q1477" s="33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0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0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0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30">
      <c r="A1478" s="39" t="str">
        <f ca="1">IF(GLOBAL[[#This Row],[TT]]&lt;1,"",ROW()-2)</f>
        <v/>
      </c>
      <c r="B1478" s="33" t="s">
        <v>4015</v>
      </c>
      <c r="C1478" s="31">
        <v>0</v>
      </c>
      <c r="D1478" s="31">
        <v>3200</v>
      </c>
      <c r="E1478" s="39">
        <f ca="1">IF(GLOBAL[[#This Row],[b12]]="",GLOBAL[[#This Row],[a6]],GLOBAL[[#This Row],[b12]])</f>
        <v>0</v>
      </c>
      <c r="F1478" s="40">
        <f>GLOBAL[[#This Row],[AWAL]]</f>
        <v>0</v>
      </c>
      <c r="G1478" s="31"/>
      <c r="H1478" s="31"/>
      <c r="I1478" s="31" t="str">
        <f>IF(GLOBAL[[#This Row],[/MASUK]]="","",SUMIF(Table6[NB BM_C_QTY+F],GLOBAL[POINTER],Table6[C]))</f>
        <v/>
      </c>
      <c r="J1478" s="102">
        <f>IF(GLOBAL[[#This Row],[//KELUAR]]="",0,-1*SUMIF(Table5[CONCAT],GLOBAL[POINTER],Table5[3]))</f>
        <v>0</v>
      </c>
      <c r="K1478" s="39" t="str">
        <f>IF(GLOBAL[[#This Row],[b1]]="","",GLOBAL[[#This Row],[b1]]-GLOBAL[[#This Row],[a1]]-GLOBAL[[#This Row],[bkeluar1]])</f>
        <v/>
      </c>
      <c r="L1478" s="39">
        <f>SUM(GLOBAL[[#This Row],[bmasuk1]:[c1]])</f>
        <v>0</v>
      </c>
      <c r="M1478" s="40">
        <f>SUM(F1478,L1478)</f>
        <v>0</v>
      </c>
      <c r="N1478" s="31"/>
      <c r="O1478" s="39"/>
      <c r="P1478" s="40">
        <f ca="1">SUM(INDIRECT(GLOBAL_VAR[TABLENAME]&amp;"[@a"&amp;$1:$1-1&amp;"]"),INDIRECT(GLOBAL_VAR[TABLENAME]&amp;"[@c"&amp;$1:$1-1&amp;"]"))</f>
        <v>0</v>
      </c>
      <c r="Q1478" s="33"/>
      <c r="R1478" s="41" t="str">
        <f>IF(GLOBAL[[#This Row],[b3]]="","",GLOBAL[[#This Row],[b3]]-GLOBAL[[#This Row],[a3]])</f>
        <v/>
      </c>
      <c r="S1478" s="32">
        <f ca="1">SUM(INDIRECT(GLOBAL_VAR[TABLENAME]&amp;"[@a"&amp;$1:$1-1&amp;"]"),INDIRECT(GLOBAL_VAR[TABLENAME]&amp;"[@c"&amp;$1:$1-1&amp;"]"))</f>
        <v>0</v>
      </c>
      <c r="T1478" s="33"/>
      <c r="U1478" s="41" t="str">
        <f>IF(GLOBAL[[#This Row],[b4]]="","",GLOBAL[[#This Row],[b4]]-GLOBAL[[#This Row],[a4]])</f>
        <v/>
      </c>
      <c r="V1478" s="32">
        <f ca="1">SUM(INDIRECT(GLOBAL_VAR[TABLENAME]&amp;"[@a"&amp;$1:$1-1&amp;"]"),INDIRECT(GLOBAL_VAR[TABLENAME]&amp;"[@c"&amp;$1:$1-1&amp;"]"))</f>
        <v>0</v>
      </c>
      <c r="W1478" s="31"/>
      <c r="X1478" s="39" t="str">
        <f>IF(GLOBAL[[#This Row],[b5]]="","",GLOBAL[[#This Row],[b5]]-GLOBAL[[#This Row],[a5]])</f>
        <v/>
      </c>
      <c r="Y1478" s="32">
        <f ca="1">SUM(INDIRECT(GLOBAL_VAR[TABLENAME]&amp;"[@a"&amp;$1:$1-1&amp;"]"),INDIRECT(GLOBAL_VAR[TABLENAME]&amp;"[@c"&amp;$1:$1-1&amp;"]"))</f>
        <v>0</v>
      </c>
      <c r="AA1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1478" s="39" t="str">
        <f>_xlfn.IFNA(MATCH(GLOBAL[[#This Row],[POINTER]],Table6[NB BM_C_QTY+F],0),"")</f>
        <v/>
      </c>
      <c r="AC1478" t="str">
        <f>_xlfn.IFNA(MATCH(GLOBAL[[#This Row],[POINTER]],Table5[CONCAT],0),"")</f>
        <v/>
      </c>
      <c r="AD1478" s="71"/>
    </row>
    <row r="1479" spans="1:30">
      <c r="A1479" s="31" t="str">
        <f ca="1">IF(GLOBAL[[#This Row],[TT]]&lt;1,"",ROW()-2)</f>
        <v/>
      </c>
      <c r="B1479" s="33" t="s">
        <v>1019</v>
      </c>
      <c r="C1479" s="31">
        <v>0</v>
      </c>
      <c r="D1479" s="31" t="s">
        <v>1020</v>
      </c>
      <c r="E1479" s="31">
        <f ca="1">IF(GLOBAL[[#This Row],[b12]]="",GLOBAL[[#This Row],[a6]],GLOBAL[[#This Row],[b12]])</f>
        <v>0</v>
      </c>
      <c r="F1479" s="32">
        <f>GLOBAL[[#This Row],[AWAL]]</f>
        <v>0</v>
      </c>
      <c r="G1479" s="31"/>
      <c r="H1479" s="31"/>
      <c r="I1479" s="31" t="str">
        <f>IF(GLOBAL[[#This Row],[/MASUK]]="","",SUMIF(Table6[NB BM_C_QTY+F],GLOBAL[POINTER],Table6[C]))</f>
        <v/>
      </c>
      <c r="J1479" s="102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>SUM(F1479,L1479)</f>
        <v>0</v>
      </c>
      <c r="N1479" s="31"/>
      <c r="O1479" s="31"/>
      <c r="P1479" s="32">
        <f ca="1">SUM(INDIRECT(GLOBAL_VAR[TABLENAME]&amp;"[@a"&amp;$1:$1-1&amp;"]"),INDIRECT(GLOBAL_VAR[TABLENAME]&amp;"[@c"&amp;$1:$1-1&amp;"]"))</f>
        <v>0</v>
      </c>
      <c r="Q1479" s="33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0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0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0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  <c r="AD1479" s="71"/>
    </row>
    <row r="1480" spans="1:30">
      <c r="A1480" s="81" t="str">
        <f ca="1">IF(GLOBAL[[#This Row],[TT]]&lt;1,"",ROW()-2)</f>
        <v/>
      </c>
      <c r="B1480" s="33" t="s">
        <v>5155</v>
      </c>
      <c r="C1480" s="31">
        <v>0</v>
      </c>
      <c r="D1480" s="31" t="s">
        <v>5156</v>
      </c>
      <c r="E1480" s="39">
        <f ca="1">IF(GLOBAL[[#This Row],[b12]]="",GLOBAL[[#This Row],[a6]],GLOBAL[[#This Row],[b12]])</f>
        <v>0</v>
      </c>
      <c r="F1480" s="40">
        <f>GLOBAL[[#This Row],[AWAL]]</f>
        <v>0</v>
      </c>
      <c r="G1480" s="31"/>
      <c r="H1480" s="31"/>
      <c r="I1480" s="31" t="str">
        <f>IF(GLOBAL[[#This Row],[/MASUK]]="","",SUMIF(Table6[NB BM_C_QTY+F],GLOBAL[POINTER],Table6[C]))</f>
        <v/>
      </c>
      <c r="J1480" s="102">
        <f>IF(GLOBAL[[#This Row],[//KELUAR]]="",0,-1*SUMIF(Table5[CONCAT],GLOBAL[POINTER],Table5[3]))</f>
        <v>0</v>
      </c>
      <c r="K1480" s="39" t="str">
        <f>IF(GLOBAL[[#This Row],[b1]]="","",GLOBAL[[#This Row],[b1]]-GLOBAL[[#This Row],[a1]]-GLOBAL[[#This Row],[bkeluar1]])</f>
        <v/>
      </c>
      <c r="L1480" s="39">
        <f>SUM(GLOBAL[[#This Row],[bmasuk1]:[c1]])</f>
        <v>0</v>
      </c>
      <c r="M1480" s="40">
        <f>SUM(F1480,L1480)</f>
        <v>0</v>
      </c>
      <c r="N1480" s="31"/>
      <c r="O1480" s="39"/>
      <c r="P1480" s="40">
        <f ca="1">SUM(INDIRECT(GLOBAL_VAR[TABLENAME]&amp;"[@a"&amp;$1:$1-1&amp;"]"),INDIRECT(GLOBAL_VAR[TABLENAME]&amp;"[@c"&amp;$1:$1-1&amp;"]"))</f>
        <v>0</v>
      </c>
      <c r="Q1480" s="33"/>
      <c r="R1480" s="41" t="str">
        <f>IF(GLOBAL[[#This Row],[b3]]="","",GLOBAL[[#This Row],[b3]]-GLOBAL[[#This Row],[a3]])</f>
        <v/>
      </c>
      <c r="S1480" s="40">
        <f ca="1">SUM(INDIRECT(GLOBAL_VAR[TABLENAME]&amp;"[@a"&amp;$1:$1-1&amp;"]"),INDIRECT(GLOBAL_VAR[TABLENAME]&amp;"[@c"&amp;$1:$1-1&amp;"]"))</f>
        <v>0</v>
      </c>
      <c r="T1480" s="33"/>
      <c r="U1480" s="41" t="str">
        <f>IF(GLOBAL[[#This Row],[b4]]="","",GLOBAL[[#This Row],[b4]]-GLOBAL[[#This Row],[a4]])</f>
        <v/>
      </c>
      <c r="V1480" s="40">
        <f ca="1">SUM(INDIRECT(GLOBAL_VAR[TABLENAME]&amp;"[@a"&amp;$1:$1-1&amp;"]"),INDIRECT(GLOBAL_VAR[TABLENAME]&amp;"[@c"&amp;$1:$1-1&amp;"]"))</f>
        <v>0</v>
      </c>
      <c r="W1480" s="31"/>
      <c r="X1480" s="39" t="str">
        <f>IF(GLOBAL[[#This Row],[b5]]="","",GLOBAL[[#This Row],[b5]]-GLOBAL[[#This Row],[a5]])</f>
        <v/>
      </c>
      <c r="Y1480" s="40">
        <f ca="1">SUM(INDIRECT(GLOBAL_VAR[TABLENAME]&amp;"[@a"&amp;$1:$1-1&amp;"]"),INDIRECT(GLOBAL_VAR[TABLENAME]&amp;"[@c"&amp;$1:$1-1&amp;"]"))</f>
        <v>0</v>
      </c>
      <c r="Z1480" s="29"/>
      <c r="AA148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1480" s="39" t="str">
        <f>_xlfn.IFNA(MATCH(GLOBAL[[#This Row],[POINTER]],Table6[NB BM_C_QTY+F],0),"")</f>
        <v/>
      </c>
      <c r="AC1480" s="72" t="str">
        <f>_xlfn.IFNA(MATCH(GLOBAL[[#This Row],[POINTER]],Table5[CONCAT],0),"")</f>
        <v/>
      </c>
    </row>
    <row r="1481" spans="1:30">
      <c r="A1481" s="31">
        <f ca="1">IF(GLOBAL[[#This Row],[TT]]&lt;1,"",ROW()-2)</f>
        <v>1479</v>
      </c>
      <c r="B1481" s="33" t="s">
        <v>4044</v>
      </c>
      <c r="C1481" s="31">
        <v>1</v>
      </c>
      <c r="D1481" s="31">
        <v>3200</v>
      </c>
      <c r="E1481" s="31">
        <f ca="1">IF(GLOBAL[[#This Row],[b12]]="",GLOBAL[[#This Row],[a6]],GLOBAL[[#This Row],[b12]])</f>
        <v>1</v>
      </c>
      <c r="F1481" s="32">
        <f>GLOBAL[[#This Row],[AWAL]]</f>
        <v>1</v>
      </c>
      <c r="G1481" s="31"/>
      <c r="H1481" s="31"/>
      <c r="I1481" s="31" t="str">
        <f>IF(GLOBAL[[#This Row],[/MASUK]]="","",SUMIF(Table6[NB BM_C_QTY+F],GLOBAL[POINTER],Table6[C]))</f>
        <v/>
      </c>
      <c r="J1481" s="102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>SUM(F1481,L1481)</f>
        <v>1</v>
      </c>
      <c r="N1481" s="31"/>
      <c r="O1481" s="31"/>
      <c r="P1481" s="32">
        <f ca="1">SUM(INDIRECT(GLOBAL_VAR[TABLENAME]&amp;"[@a"&amp;$1:$1-1&amp;"]"),INDIRECT(GLOBAL_VAR[TABLENAME]&amp;"[@c"&amp;$1:$1-1&amp;"]"))</f>
        <v>1</v>
      </c>
      <c r="Q1481" s="33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1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1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1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30">
      <c r="A1482" s="31">
        <f ca="1">IF(GLOBAL[[#This Row],[TT]]&lt;1,"",ROW()-2)</f>
        <v>1480</v>
      </c>
      <c r="B1482" s="33" t="s">
        <v>4630</v>
      </c>
      <c r="C1482" s="31">
        <v>2</v>
      </c>
      <c r="D1482" s="31">
        <v>1600</v>
      </c>
      <c r="E1482" s="31">
        <f ca="1">IF(GLOBAL[[#This Row],[b12]]="",GLOBAL[[#This Row],[a6]],GLOBAL[[#This Row],[b12]])</f>
        <v>2</v>
      </c>
      <c r="F1482" s="32">
        <f>GLOBAL[[#This Row],[AWAL]]</f>
        <v>2</v>
      </c>
      <c r="G1482" s="31"/>
      <c r="H1482" s="31"/>
      <c r="I1482" s="31" t="str">
        <f>IF(GLOBAL[[#This Row],[/MASUK]]="","",SUMIF(Table6[NB BM_C_QTY+F],GLOBAL[POINTER],Table6[C]))</f>
        <v/>
      </c>
      <c r="J1482" s="102">
        <f>IF(GLOBAL[[#This Row],[//KELUAR]]="",0,-1*SUMIF(Table5[CONCAT],GLOBAL[POINTER],Table5[3]))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>SUM(F1482,L1482)</f>
        <v>2</v>
      </c>
      <c r="N1482" s="31"/>
      <c r="O1482" s="31"/>
      <c r="P1482" s="32">
        <f ca="1">SUM(INDIRECT(GLOBAL_VAR[TABLENAME]&amp;"[@a"&amp;$1:$1-1&amp;"]"),INDIRECT(GLOBAL_VAR[TABLENAME]&amp;"[@c"&amp;$1:$1-1&amp;"]"))</f>
        <v>2</v>
      </c>
      <c r="Q1482" s="33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2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2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2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1482" s="31" t="str">
        <f>_xlfn.IFNA(MATCH(GLOBAL[[#This Row],[POINTER]],Table6[NB BM_C_QTY+F],0),"")</f>
        <v/>
      </c>
      <c r="AC1482" t="str">
        <f>_xlfn.IFNA(MATCH(GLOBAL[[#This Row],[POINTER]],Table5[CONCAT],0),"")</f>
        <v/>
      </c>
    </row>
    <row r="1483" spans="1:30">
      <c r="A1483" s="31">
        <f ca="1">IF(GLOBAL[[#This Row],[TT]]&lt;1,"",ROW()-2)</f>
        <v>1481</v>
      </c>
      <c r="B1483" s="33" t="s">
        <v>4631</v>
      </c>
      <c r="C1483" s="31">
        <v>2</v>
      </c>
      <c r="D1483" s="31" t="s">
        <v>1021</v>
      </c>
      <c r="E1483" s="31">
        <f ca="1">IF(GLOBAL[[#This Row],[b12]]="",GLOBAL[[#This Row],[a6]],GLOBAL[[#This Row],[b12]])</f>
        <v>2</v>
      </c>
      <c r="F1483" s="32">
        <f>GLOBAL[[#This Row],[AWAL]]</f>
        <v>2</v>
      </c>
      <c r="G1483" s="31"/>
      <c r="H1483" s="31"/>
      <c r="I1483" s="31" t="str">
        <f>IF(GLOBAL[[#This Row],[/MASUK]]="","",SUMIF(Table6[NB BM_C_QTY+F],GLOBAL[POINTER],Table6[C]))</f>
        <v/>
      </c>
      <c r="J1483" s="102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>SUM(F1483,L1483)</f>
        <v>2</v>
      </c>
      <c r="N1483" s="31"/>
      <c r="O1483" s="31"/>
      <c r="P1483" s="32">
        <f ca="1">SUM(INDIRECT(GLOBAL_VAR[TABLENAME]&amp;"[@a"&amp;$1:$1-1&amp;"]"),INDIRECT(GLOBAL_VAR[TABLENAME]&amp;"[@c"&amp;$1:$1-1&amp;"]"))</f>
        <v>2</v>
      </c>
      <c r="Q1483" s="33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2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2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2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30">
      <c r="A1484" s="31">
        <f ca="1">IF(GLOBAL[[#This Row],[TT]]&lt;1,"",ROW()-2)</f>
        <v>1482</v>
      </c>
      <c r="B1484" s="33" t="s">
        <v>1022</v>
      </c>
      <c r="C1484" s="31">
        <v>15</v>
      </c>
      <c r="D1484" s="31">
        <v>3000</v>
      </c>
      <c r="E1484" s="31">
        <f ca="1">IF(GLOBAL[[#This Row],[b12]]="",GLOBAL[[#This Row],[a6]],GLOBAL[[#This Row],[b12]])</f>
        <v>15</v>
      </c>
      <c r="F1484" s="32">
        <f>GLOBAL[[#This Row],[AWAL]]</f>
        <v>15</v>
      </c>
      <c r="G1484" s="31"/>
      <c r="H1484" s="31"/>
      <c r="I1484" s="31" t="str">
        <f>IF(GLOBAL[[#This Row],[/MASUK]]="","",SUMIF(Table6[NB BM_C_QTY+F],GLOBAL[POINTER],Table6[C]))</f>
        <v/>
      </c>
      <c r="J1484" s="102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>SUM(F1484,L1484)</f>
        <v>15</v>
      </c>
      <c r="N1484" s="31"/>
      <c r="O1484" s="31"/>
      <c r="P1484" s="32">
        <f ca="1">SUM(INDIRECT(GLOBAL_VAR[TABLENAME]&amp;"[@a"&amp;$1:$1-1&amp;"]"),INDIRECT(GLOBAL_VAR[TABLENAME]&amp;"[@c"&amp;$1:$1-1&amp;"]"))</f>
        <v>15</v>
      </c>
      <c r="Q1484" s="33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15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15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15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30">
      <c r="A1485" s="31">
        <f ca="1">IF(GLOBAL[[#This Row],[TT]]&lt;1,"",ROW()-2)</f>
        <v>1483</v>
      </c>
      <c r="B1485" s="33" t="s">
        <v>1023</v>
      </c>
      <c r="C1485" s="31">
        <v>1</v>
      </c>
      <c r="D1485" s="31">
        <v>3000</v>
      </c>
      <c r="E1485" s="31">
        <f ca="1">IF(GLOBAL[[#This Row],[b12]]="",GLOBAL[[#This Row],[a6]],GLOBAL[[#This Row],[b12]])</f>
        <v>1</v>
      </c>
      <c r="F1485" s="32">
        <f>GLOBAL[[#This Row],[AWAL]]</f>
        <v>1</v>
      </c>
      <c r="G1485" s="31"/>
      <c r="H1485" s="31"/>
      <c r="I1485" s="31" t="str">
        <f>IF(GLOBAL[[#This Row],[/MASUK]]="","",SUMIF(Table6[NB BM_C_QTY+F],GLOBAL[POINTER],Table6[C]))</f>
        <v/>
      </c>
      <c r="J1485" s="102">
        <f>IF(GLOBAL[[#This Row],[//KELUAR]]="",0,-1*SUMIF(Table5[CONCAT],GLOBAL[POINTER],Table5[3]))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>SUM(F1485,L1485)</f>
        <v>1</v>
      </c>
      <c r="N1485" s="31"/>
      <c r="O1485" s="31"/>
      <c r="P1485" s="32">
        <f ca="1">SUM(INDIRECT(GLOBAL_VAR[TABLENAME]&amp;"[@a"&amp;$1:$1-1&amp;"]"),INDIRECT(GLOBAL_VAR[TABLENAME]&amp;"[@c"&amp;$1:$1-1&amp;"]"))</f>
        <v>1</v>
      </c>
      <c r="Q1485" s="33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1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1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1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30">
      <c r="A1486" s="31" t="str">
        <f ca="1">IF(GLOBAL[[#This Row],[TT]]&lt;1,"",ROW()-2)</f>
        <v/>
      </c>
      <c r="B1486" s="33" t="s">
        <v>3449</v>
      </c>
      <c r="C1486" s="31">
        <v>0</v>
      </c>
      <c r="D1486" s="31" t="s">
        <v>3450</v>
      </c>
      <c r="E1486" s="31">
        <f ca="1">IF(GLOBAL[[#This Row],[b12]]="",GLOBAL[[#This Row],[a6]],GLOBAL[[#This Row],[b12]])</f>
        <v>0</v>
      </c>
      <c r="F1486" s="32">
        <f>GLOBAL[[#This Row],[AWAL]]</f>
        <v>0</v>
      </c>
      <c r="G1486" s="31"/>
      <c r="H1486" s="31"/>
      <c r="I1486" s="31" t="str">
        <f>IF(GLOBAL[[#This Row],[/MASUK]]="","",SUMIF(Table6[NB BM_C_QTY+F],GLOBAL[POINTER],Table6[C]))</f>
        <v/>
      </c>
      <c r="J1486" s="102">
        <f>IF(GLOBAL[[#This Row],[//KELUAR]]="",0,-1*SUMIF(Table5[CONCAT],GLOBAL[POINTER],Table5[3]))</f>
        <v>0</v>
      </c>
      <c r="K1486" s="31" t="str">
        <f>IF(GLOBAL[[#This Row],[b1]]="","",GLOBAL[[#This Row],[b1]]-GLOBAL[[#This Row],[a1]]-GLOBAL[[#This Row],[bkeluar1]])</f>
        <v/>
      </c>
      <c r="L1486" s="31">
        <f>SUM(GLOBAL[[#This Row],[bmasuk1]:[c1]])</f>
        <v>0</v>
      </c>
      <c r="M1486" s="32">
        <f>SUM(F1486,L1486)</f>
        <v>0</v>
      </c>
      <c r="N1486" s="31"/>
      <c r="O1486" s="31"/>
      <c r="P1486" s="32">
        <f ca="1">SUM(INDIRECT(GLOBAL_VAR[TABLENAME]&amp;"[@a"&amp;$1:$1-1&amp;"]"),INDIRECT(GLOBAL_VAR[TABLENAME]&amp;"[@c"&amp;$1:$1-1&amp;"]"))</f>
        <v>0</v>
      </c>
      <c r="Q1486" s="33"/>
      <c r="R1486" s="33" t="str">
        <f>IF(GLOBAL[[#This Row],[b3]]="","",GLOBAL[[#This Row],[b3]]-GLOBAL[[#This Row],[a3]])</f>
        <v/>
      </c>
      <c r="S1486" s="32">
        <f ca="1">SUM(INDIRECT(GLOBAL_VAR[TABLENAME]&amp;"[@a"&amp;$1:$1-1&amp;"]"),INDIRECT(GLOBAL_VAR[TABLENAME]&amp;"[@c"&amp;$1:$1-1&amp;"]"))</f>
        <v>0</v>
      </c>
      <c r="T1486" s="33"/>
      <c r="U1486" s="33" t="str">
        <f>IF(GLOBAL[[#This Row],[b4]]="","",GLOBAL[[#This Row],[b4]]-GLOBAL[[#This Row],[a4]])</f>
        <v/>
      </c>
      <c r="V1486" s="32">
        <f ca="1">SUM(INDIRECT(GLOBAL_VAR[TABLENAME]&amp;"[@a"&amp;$1:$1-1&amp;"]"),INDIRECT(GLOBAL_VAR[TABLENAME]&amp;"[@c"&amp;$1:$1-1&amp;"]"))</f>
        <v>0</v>
      </c>
      <c r="W1486" s="31"/>
      <c r="X1486" s="31" t="str">
        <f>IF(GLOBAL[[#This Row],[b5]]="","",GLOBAL[[#This Row],[b5]]-GLOBAL[[#This Row],[a5]])</f>
        <v/>
      </c>
      <c r="Y1486" s="32">
        <f ca="1">SUM(INDIRECT(GLOBAL_VAR[TABLENAME]&amp;"[@a"&amp;$1:$1-1&amp;"]"),INDIRECT(GLOBAL_VAR[TABLENAME]&amp;"[@c"&amp;$1:$1-1&amp;"]"))</f>
        <v>0</v>
      </c>
      <c r="AA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1486" s="31" t="str">
        <f>_xlfn.IFNA(MATCH(GLOBAL[[#This Row],[POINTER]],Table6[NB BM_C_QTY+F],0),"")</f>
        <v/>
      </c>
      <c r="AC1486" t="str">
        <f>_xlfn.IFNA(MATCH(GLOBAL[[#This Row],[POINTER]],Table5[CONCAT],0),"")</f>
        <v/>
      </c>
    </row>
    <row r="1487" spans="1:30">
      <c r="A1487" s="31" t="str">
        <f ca="1">IF(GLOBAL[[#This Row],[TT]]&lt;1,"",ROW()-2)</f>
        <v/>
      </c>
      <c r="B1487" s="33" t="s">
        <v>2260</v>
      </c>
      <c r="C1487" s="31">
        <v>0</v>
      </c>
      <c r="D1487" s="31">
        <v>500</v>
      </c>
      <c r="E1487" s="31">
        <f ca="1">IF(GLOBAL[[#This Row],[b12]]="",GLOBAL[[#This Row],[a6]],GLOBAL[[#This Row],[b12]])</f>
        <v>0</v>
      </c>
      <c r="F1487" s="32">
        <f>GLOBAL[[#This Row],[AWAL]]</f>
        <v>0</v>
      </c>
      <c r="G1487" s="31"/>
      <c r="H1487" s="31"/>
      <c r="I1487" s="31" t="str">
        <f>IF(GLOBAL[[#This Row],[/MASUK]]="","",SUMIF(Table6[NB BM_C_QTY+F],GLOBAL[POINTER],Table6[C]))</f>
        <v/>
      </c>
      <c r="J1487" s="102">
        <f>IF(GLOBAL[[#This Row],[//KELUAR]]="",0,-1*SUMIF(Table5[CONCAT],GLOBAL[POINTER],Table5[3]))</f>
        <v>0</v>
      </c>
      <c r="K1487" s="31" t="str">
        <f>IF(GLOBAL[[#This Row],[b1]]="","",GLOBAL[[#This Row],[b1]]-GLOBAL[[#This Row],[a1]]-GLOBAL[[#This Row],[bkeluar1]])</f>
        <v/>
      </c>
      <c r="L1487" s="31">
        <f>SUM(GLOBAL[[#This Row],[bmasuk1]:[c1]])</f>
        <v>0</v>
      </c>
      <c r="M1487" s="32">
        <f>SUM(F1487,L1487)</f>
        <v>0</v>
      </c>
      <c r="N1487" s="31"/>
      <c r="O1487" s="31"/>
      <c r="P1487" s="32">
        <f ca="1">SUM(INDIRECT(GLOBAL_VAR[TABLENAME]&amp;"[@a"&amp;$1:$1-1&amp;"]"),INDIRECT(GLOBAL_VAR[TABLENAME]&amp;"[@c"&amp;$1:$1-1&amp;"]"))</f>
        <v>0</v>
      </c>
      <c r="Q1487" s="33"/>
      <c r="R1487" s="33" t="str">
        <f>IF(GLOBAL[[#This Row],[b3]]="","",GLOBAL[[#This Row],[b3]]-GLOBAL[[#This Row],[a3]])</f>
        <v/>
      </c>
      <c r="S1487" s="32">
        <f ca="1">SUM(INDIRECT(GLOBAL_VAR[TABLENAME]&amp;"[@a"&amp;$1:$1-1&amp;"]"),INDIRECT(GLOBAL_VAR[TABLENAME]&amp;"[@c"&amp;$1:$1-1&amp;"]"))</f>
        <v>0</v>
      </c>
      <c r="T1487" s="33"/>
      <c r="U1487" s="33" t="str">
        <f>IF(GLOBAL[[#This Row],[b4]]="","",GLOBAL[[#This Row],[b4]]-GLOBAL[[#This Row],[a4]])</f>
        <v/>
      </c>
      <c r="V1487" s="32">
        <f ca="1">SUM(INDIRECT(GLOBAL_VAR[TABLENAME]&amp;"[@a"&amp;$1:$1-1&amp;"]"),INDIRECT(GLOBAL_VAR[TABLENAME]&amp;"[@c"&amp;$1:$1-1&amp;"]"))</f>
        <v>0</v>
      </c>
      <c r="W1487" s="31"/>
      <c r="X1487" s="31" t="str">
        <f>IF(GLOBAL[[#This Row],[b5]]="","",GLOBAL[[#This Row],[b5]]-GLOBAL[[#This Row],[a5]])</f>
        <v/>
      </c>
      <c r="Y1487" s="32">
        <f ca="1">SUM(INDIRECT(GLOBAL_VAR[TABLENAME]&amp;"[@a"&amp;$1:$1-1&amp;"]"),INDIRECT(GLOBAL_VAR[TABLENAME]&amp;"[@c"&amp;$1:$1-1&amp;"]"))</f>
        <v>0</v>
      </c>
      <c r="AA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1487" s="31" t="str">
        <f>_xlfn.IFNA(MATCH(GLOBAL[[#This Row],[POINTER]],Table6[NB BM_C_QTY+F],0),"")</f>
        <v/>
      </c>
      <c r="AC1487" t="str">
        <f>_xlfn.IFNA(MATCH(GLOBAL[[#This Row],[POINTER]],Table5[CONCAT],0),"")</f>
        <v/>
      </c>
      <c r="AD1487" s="71"/>
    </row>
    <row r="1488" spans="1:30">
      <c r="A1488" s="31" t="str">
        <f ca="1">IF(GLOBAL[[#This Row],[TT]]&lt;1,"",ROW()-2)</f>
        <v/>
      </c>
      <c r="B1488" s="33" t="s">
        <v>2261</v>
      </c>
      <c r="C1488" s="31">
        <v>0</v>
      </c>
      <c r="D1488" s="31">
        <v>500</v>
      </c>
      <c r="E1488" s="31">
        <f ca="1">IF(GLOBAL[[#This Row],[b12]]="",GLOBAL[[#This Row],[a6]],GLOBAL[[#This Row],[b12]])</f>
        <v>0</v>
      </c>
      <c r="F1488" s="32">
        <f>GLOBAL[[#This Row],[AWAL]]</f>
        <v>0</v>
      </c>
      <c r="G1488" s="31"/>
      <c r="H1488" s="31"/>
      <c r="I1488" s="31" t="str">
        <f>IF(GLOBAL[[#This Row],[/MASUK]]="","",SUMIF(Table6[NB BM_C_QTY+F],GLOBAL[POINTER],Table6[C]))</f>
        <v/>
      </c>
      <c r="J1488" s="102">
        <f>IF(GLOBAL[[#This Row],[//KELUAR]]="",0,-1*SUMIF(Table5[CONCAT],GLOBAL[POINTER],Table5[3]))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>SUM(F1488,L1488)</f>
        <v>0</v>
      </c>
      <c r="N1488" s="31"/>
      <c r="O1488" s="31"/>
      <c r="P1488" s="32">
        <f ca="1">SUM(INDIRECT(GLOBAL_VAR[TABLENAME]&amp;"[@a"&amp;$1:$1-1&amp;"]"),INDIRECT(GLOBAL_VAR[TABLENAME]&amp;"[@c"&amp;$1:$1-1&amp;"]"))</f>
        <v>0</v>
      </c>
      <c r="Q1488" s="33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0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0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0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30">
      <c r="A1489" s="39" t="str">
        <f ca="1">IF(GLOBAL[[#This Row],[TT]]&lt;1,"",ROW()-2)</f>
        <v/>
      </c>
      <c r="B1489" s="33" t="s">
        <v>2590</v>
      </c>
      <c r="C1489" s="31">
        <v>0</v>
      </c>
      <c r="D1489" s="31">
        <v>5000</v>
      </c>
      <c r="E1489" s="39">
        <f ca="1">IF(GLOBAL[[#This Row],[b12]]="",GLOBAL[[#This Row],[a6]],GLOBAL[[#This Row],[b12]])</f>
        <v>0</v>
      </c>
      <c r="F1489" s="40">
        <f>GLOBAL[[#This Row],[AWAL]]</f>
        <v>0</v>
      </c>
      <c r="G1489" s="31"/>
      <c r="H1489" s="31"/>
      <c r="I1489" s="31" t="str">
        <f>IF(GLOBAL[[#This Row],[/MASUK]]="","",SUMIF(Table6[NB BM_C_QTY+F],GLOBAL[POINTER],Table6[C]))</f>
        <v/>
      </c>
      <c r="J1489" s="102">
        <f>IF(GLOBAL[[#This Row],[//KELUAR]]="",0,-1*SUMIF(Table5[CONCAT],GLOBAL[POINTER],Table5[3]))</f>
        <v>0</v>
      </c>
      <c r="K1489" s="39" t="str">
        <f>IF(GLOBAL[[#This Row],[b1]]="","",GLOBAL[[#This Row],[b1]]-GLOBAL[[#This Row],[a1]]-GLOBAL[[#This Row],[bkeluar1]])</f>
        <v/>
      </c>
      <c r="L1489" s="39">
        <f>SUM(GLOBAL[[#This Row],[bmasuk1]:[c1]])</f>
        <v>0</v>
      </c>
      <c r="M1489" s="40">
        <f>SUM(F1489,L1489)</f>
        <v>0</v>
      </c>
      <c r="N1489" s="31"/>
      <c r="O1489" s="39"/>
      <c r="P1489" s="40">
        <f ca="1">SUM(INDIRECT(GLOBAL_VAR[TABLENAME]&amp;"[@a"&amp;$1:$1-1&amp;"]"),INDIRECT(GLOBAL_VAR[TABLENAME]&amp;"[@c"&amp;$1:$1-1&amp;"]"))</f>
        <v>0</v>
      </c>
      <c r="Q1489" s="33"/>
      <c r="R1489" s="41" t="str">
        <f>IF(GLOBAL[[#This Row],[b3]]="","",GLOBAL[[#This Row],[b3]]-GLOBAL[[#This Row],[a3]])</f>
        <v/>
      </c>
      <c r="S1489" s="32">
        <f ca="1">SUM(INDIRECT(GLOBAL_VAR[TABLENAME]&amp;"[@a"&amp;$1:$1-1&amp;"]"),INDIRECT(GLOBAL_VAR[TABLENAME]&amp;"[@c"&amp;$1:$1-1&amp;"]"))</f>
        <v>0</v>
      </c>
      <c r="T1489" s="33"/>
      <c r="U1489" s="41" t="str">
        <f>IF(GLOBAL[[#This Row],[b4]]="","",GLOBAL[[#This Row],[b4]]-GLOBAL[[#This Row],[a4]])</f>
        <v/>
      </c>
      <c r="V1489" s="32">
        <f ca="1">SUM(INDIRECT(GLOBAL_VAR[TABLENAME]&amp;"[@a"&amp;$1:$1-1&amp;"]"),INDIRECT(GLOBAL_VAR[TABLENAME]&amp;"[@c"&amp;$1:$1-1&amp;"]"))</f>
        <v>0</v>
      </c>
      <c r="W1489" s="31"/>
      <c r="X1489" s="39" t="str">
        <f>IF(GLOBAL[[#This Row],[b5]]="","",GLOBAL[[#This Row],[b5]]-GLOBAL[[#This Row],[a5]])</f>
        <v/>
      </c>
      <c r="Y1489" s="32">
        <f ca="1">SUM(INDIRECT(GLOBAL_VAR[TABLENAME]&amp;"[@a"&amp;$1:$1-1&amp;"]"),INDIRECT(GLOBAL_VAR[TABLENAME]&amp;"[@c"&amp;$1:$1-1&amp;"]"))</f>
        <v>0</v>
      </c>
      <c r="AA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1489" s="39" t="str">
        <f>_xlfn.IFNA(MATCH(GLOBAL[[#This Row],[POINTER]],Table6[NB BM_C_QTY+F],0),"")</f>
        <v/>
      </c>
      <c r="AC1489" t="str">
        <f>_xlfn.IFNA(MATCH(GLOBAL[[#This Row],[POINTER]],Table5[CONCAT],0),"")</f>
        <v/>
      </c>
      <c r="AD1489" s="72"/>
    </row>
    <row r="1490" spans="1:30">
      <c r="A1490" s="31">
        <f ca="1">IF(GLOBAL[[#This Row],[TT]]&lt;1,"",ROW()-2)</f>
        <v>1488</v>
      </c>
      <c r="B1490" s="33" t="s">
        <v>1024</v>
      </c>
      <c r="C1490" s="31">
        <v>7</v>
      </c>
      <c r="D1490" s="31" t="s">
        <v>355</v>
      </c>
      <c r="E1490" s="31">
        <f ca="1">IF(GLOBAL[[#This Row],[b12]]="",GLOBAL[[#This Row],[a6]],GLOBAL[[#This Row],[b12]])</f>
        <v>7</v>
      </c>
      <c r="F1490" s="32">
        <f>GLOBAL[[#This Row],[AWAL]]</f>
        <v>7</v>
      </c>
      <c r="G1490" s="31"/>
      <c r="H1490" s="31"/>
      <c r="I1490" s="31" t="str">
        <f>IF(GLOBAL[[#This Row],[/MASUK]]="","",SUMIF(Table6[NB BM_C_QTY+F],GLOBAL[POINTER],Table6[C]))</f>
        <v/>
      </c>
      <c r="J1490" s="102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>SUM(F1490,L1490)</f>
        <v>7</v>
      </c>
      <c r="N1490" s="31"/>
      <c r="O1490" s="31"/>
      <c r="P1490" s="32">
        <f ca="1">SUM(INDIRECT(GLOBAL_VAR[TABLENAME]&amp;"[@a"&amp;$1:$1-1&amp;"]"),INDIRECT(GLOBAL_VAR[TABLENAME]&amp;"[@c"&amp;$1:$1-1&amp;"]"))</f>
        <v>7</v>
      </c>
      <c r="Q1490" s="33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7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7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7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30">
      <c r="A1491" s="31">
        <f ca="1">IF(GLOBAL[[#This Row],[TT]]&lt;1,"",ROW()-2)</f>
        <v>1489</v>
      </c>
      <c r="B1491" s="33" t="s">
        <v>4478</v>
      </c>
      <c r="C1491" s="31">
        <v>9</v>
      </c>
      <c r="D1491" s="31">
        <v>1600</v>
      </c>
      <c r="E1491" s="31">
        <f ca="1">IF(GLOBAL[[#This Row],[b12]]="",GLOBAL[[#This Row],[a6]],GLOBAL[[#This Row],[b12]])</f>
        <v>9</v>
      </c>
      <c r="F1491" s="32">
        <f>GLOBAL[[#This Row],[AWAL]]</f>
        <v>9</v>
      </c>
      <c r="G1491" s="31"/>
      <c r="H1491" s="31"/>
      <c r="I1491" s="31" t="str">
        <f>IF(GLOBAL[[#This Row],[/MASUK]]="","",SUMIF(Table6[NB BM_C_QTY+F],GLOBAL[POINTER],Table6[C]))</f>
        <v/>
      </c>
      <c r="J1491" s="102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>SUM(F1491,L1491)</f>
        <v>9</v>
      </c>
      <c r="N1491" s="31"/>
      <c r="O1491" s="31"/>
      <c r="P1491" s="32">
        <f ca="1">SUM(INDIRECT(GLOBAL_VAR[TABLENAME]&amp;"[@a"&amp;$1:$1-1&amp;"]"),INDIRECT(GLOBAL_VAR[TABLENAME]&amp;"[@c"&amp;$1:$1-1&amp;"]"))</f>
        <v>9</v>
      </c>
      <c r="Q1491" s="33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9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9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9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isibensialt11321600untana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30">
      <c r="A1492" s="31" t="str">
        <f ca="1">IF(GLOBAL[[#This Row],[TT]]&lt;1,"",ROW()-2)</f>
        <v/>
      </c>
      <c r="B1492" s="33" t="s">
        <v>1025</v>
      </c>
      <c r="C1492" s="31">
        <v>0</v>
      </c>
      <c r="D1492" s="31" t="s">
        <v>1026</v>
      </c>
      <c r="E1492" s="31">
        <f ca="1">IF(GLOBAL[[#This Row],[b12]]="",GLOBAL[[#This Row],[a6]],GLOBAL[[#This Row],[b12]])</f>
        <v>0</v>
      </c>
      <c r="F1492" s="32">
        <f>GLOBAL[[#This Row],[AWAL]]</f>
        <v>0</v>
      </c>
      <c r="G1492" s="31"/>
      <c r="H1492" s="31"/>
      <c r="I1492" s="31" t="str">
        <f>IF(GLOBAL[[#This Row],[/MASUK]]="","",SUMIF(Table6[NB BM_C_QTY+F],GLOBAL[POINTER],Table6[C]))</f>
        <v/>
      </c>
      <c r="J1492" s="102">
        <f>IF(GLOBAL[[#This Row],[//KELUAR]]="",0,-1*SUMIF(Table5[CONCAT],GLOBAL[POINTER],Table5[3]))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>SUM(F1492,L1492)</f>
        <v>0</v>
      </c>
      <c r="N1492" s="31"/>
      <c r="O1492" s="31"/>
      <c r="P1492" s="32">
        <f ca="1">SUM(INDIRECT(GLOBAL_VAR[TABLENAME]&amp;"[@a"&amp;$1:$1-1&amp;"]"),INDIRECT(GLOBAL_VAR[TABLENAME]&amp;"[@c"&amp;$1:$1-1&amp;"]"))</f>
        <v>0</v>
      </c>
      <c r="Q1492" s="33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0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0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0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1492" s="31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30">
      <c r="A1493" s="31">
        <f ca="1">IF(GLOBAL[[#This Row],[TT]]&lt;1,"",ROW()-2)</f>
        <v>1491</v>
      </c>
      <c r="B1493" s="33" t="s">
        <v>1027</v>
      </c>
      <c r="C1493" s="31">
        <v>2</v>
      </c>
      <c r="D1493" s="31" t="s">
        <v>945</v>
      </c>
      <c r="E1493" s="31">
        <f ca="1">IF(GLOBAL[[#This Row],[b12]]="",GLOBAL[[#This Row],[a6]],GLOBAL[[#This Row],[b12]])</f>
        <v>2</v>
      </c>
      <c r="F1493" s="32">
        <f>GLOBAL[[#This Row],[AWAL]]</f>
        <v>2</v>
      </c>
      <c r="G1493" s="31"/>
      <c r="H1493" s="31"/>
      <c r="I1493" s="31" t="str">
        <f>IF(GLOBAL[[#This Row],[/MASUK]]="","",SUMIF(Table6[NB BM_C_QTY+F],GLOBAL[POINTER],Table6[C]))</f>
        <v/>
      </c>
      <c r="J1493" s="102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>SUM(F1493,L1493)</f>
        <v>2</v>
      </c>
      <c r="N1493" s="31"/>
      <c r="O1493" s="31"/>
      <c r="P1493" s="32">
        <f ca="1">SUM(INDIRECT(GLOBAL_VAR[TABLENAME]&amp;"[@a"&amp;$1:$1-1&amp;"]"),INDIRECT(GLOBAL_VAR[TABLENAME]&amp;"[@c"&amp;$1:$1-1&amp;"]"))</f>
        <v>2</v>
      </c>
      <c r="Q1493" s="33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2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2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2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30">
      <c r="A1494" s="31">
        <f ca="1">IF(GLOBAL[[#This Row],[TT]]&lt;1,"",ROW()-2)</f>
        <v>1492</v>
      </c>
      <c r="B1494" s="33" t="s">
        <v>1028</v>
      </c>
      <c r="C1494" s="31">
        <v>1</v>
      </c>
      <c r="D1494" s="31" t="s">
        <v>88</v>
      </c>
      <c r="E1494" s="31">
        <f ca="1">IF(GLOBAL[[#This Row],[b12]]="",GLOBAL[[#This Row],[a6]],GLOBAL[[#This Row],[b12]])</f>
        <v>1</v>
      </c>
      <c r="F1494" s="32">
        <f>GLOBAL[[#This Row],[AWAL]]</f>
        <v>1</v>
      </c>
      <c r="G1494" s="31"/>
      <c r="H1494" s="31"/>
      <c r="I1494" s="31" t="str">
        <f>IF(GLOBAL[[#This Row],[/MASUK]]="","",SUMIF(Table6[NB BM_C_QTY+F],GLOBAL[POINTER],Table6[C]))</f>
        <v/>
      </c>
      <c r="J1494" s="102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>SUM(F1494,L1494)</f>
        <v>1</v>
      </c>
      <c r="N1494" s="31"/>
      <c r="O1494" s="31"/>
      <c r="P1494" s="32">
        <f ca="1">SUM(INDIRECT(GLOBAL_VAR[TABLENAME]&amp;"[@a"&amp;$1:$1-1&amp;"]"),INDIRECT(GLOBAL_VAR[TABLENAME]&amp;"[@c"&amp;$1:$1-1&amp;"]"))</f>
        <v>1</v>
      </c>
      <c r="Q1494" s="33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1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1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1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30">
      <c r="A1495" s="31" t="str">
        <f ca="1">IF(GLOBAL[[#This Row],[TT]]&lt;1,"",ROW()-2)</f>
        <v/>
      </c>
      <c r="B1495" s="33" t="s">
        <v>4571</v>
      </c>
      <c r="C1495" s="31">
        <v>0</v>
      </c>
      <c r="D1495" s="31" t="s">
        <v>2164</v>
      </c>
      <c r="E1495" s="31">
        <f ca="1">IF(GLOBAL[[#This Row],[b12]]="",GLOBAL[[#This Row],[a6]],GLOBAL[[#This Row],[b12]])</f>
        <v>0</v>
      </c>
      <c r="F1495" s="32">
        <f>GLOBAL[[#This Row],[AWAL]]</f>
        <v>0</v>
      </c>
      <c r="G1495" s="31"/>
      <c r="H1495" s="31"/>
      <c r="I1495" s="31" t="str">
        <f>IF(GLOBAL[[#This Row],[/MASUK]]="","",SUMIF(Table6[NB BM_C_QTY+F],GLOBAL[POINTER],Table6[C]))</f>
        <v/>
      </c>
      <c r="J1495" s="102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>SUM(F1495,L1495)</f>
        <v>0</v>
      </c>
      <c r="N1495" s="31"/>
      <c r="O1495" s="31"/>
      <c r="P1495" s="32">
        <f ca="1">SUM(INDIRECT(GLOBAL_VAR[TABLENAME]&amp;"[@a"&amp;$1:$1-1&amp;"]"),INDIRECT(GLOBAL_VAR[TABLENAME]&amp;"[@c"&amp;$1:$1-1&amp;"]"))</f>
        <v>0</v>
      </c>
      <c r="Q1495" s="33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0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0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0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30">
      <c r="A1496" s="31" t="str">
        <f ca="1">IF(GLOBAL[[#This Row],[TT]]&lt;1,"",ROW()-2)</f>
        <v/>
      </c>
      <c r="B1496" s="33" t="s">
        <v>4572</v>
      </c>
      <c r="C1496" s="31">
        <v>0</v>
      </c>
      <c r="D1496" s="31">
        <v>240</v>
      </c>
      <c r="E1496" s="31">
        <f ca="1">IF(GLOBAL[[#This Row],[b12]]="",GLOBAL[[#This Row],[a6]],GLOBAL[[#This Row],[b12]])</f>
        <v>0</v>
      </c>
      <c r="F1496" s="32">
        <f>GLOBAL[[#This Row],[AWAL]]</f>
        <v>0</v>
      </c>
      <c r="G1496" s="31"/>
      <c r="H1496" s="31"/>
      <c r="I1496" s="31" t="str">
        <f>IF(GLOBAL[[#This Row],[/MASUK]]="","",SUMIF(Table6[NB BM_C_QTY+F],GLOBAL[POINTER],Table6[C]))</f>
        <v/>
      </c>
      <c r="J1496" s="102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>SUM(F1496,L1496)</f>
        <v>0</v>
      </c>
      <c r="N1496" s="31"/>
      <c r="O1496" s="31"/>
      <c r="P1496" s="32">
        <f ca="1">SUM(INDIRECT(GLOBAL_VAR[TABLENAME]&amp;"[@a"&amp;$1:$1-1&amp;"]"),INDIRECT(GLOBAL_VAR[TABLENAME]&amp;"[@c"&amp;$1:$1-1&amp;"]"))</f>
        <v>0</v>
      </c>
      <c r="Q1496" s="33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0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0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0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30">
      <c r="A1497" s="31">
        <f ca="1">IF(GLOBAL[[#This Row],[TT]]&lt;1,"",ROW()-2)</f>
        <v>1495</v>
      </c>
      <c r="B1497" s="33" t="s">
        <v>3773</v>
      </c>
      <c r="C1497" s="31">
        <v>5</v>
      </c>
      <c r="D1497" s="31">
        <v>240</v>
      </c>
      <c r="E1497" s="31">
        <f ca="1">IF(GLOBAL[[#This Row],[b12]]="",GLOBAL[[#This Row],[a6]],GLOBAL[[#This Row],[b12]])</f>
        <v>5</v>
      </c>
      <c r="F1497" s="32">
        <f>GLOBAL[[#This Row],[AWAL]]</f>
        <v>5</v>
      </c>
      <c r="G1497" s="31"/>
      <c r="H1497" s="31"/>
      <c r="I1497" s="31" t="str">
        <f>IF(GLOBAL[[#This Row],[/MASUK]]="","",SUMIF(Table6[NB BM_C_QTY+F],GLOBAL[POINTER],Table6[C]))</f>
        <v/>
      </c>
      <c r="J1497" s="102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>SUM(F1497,L1497)</f>
        <v>5</v>
      </c>
      <c r="N1497" s="31"/>
      <c r="O1497" s="31"/>
      <c r="P1497" s="32">
        <f ca="1">SUM(INDIRECT(GLOBAL_VAR[TABLENAME]&amp;"[@a"&amp;$1:$1-1&amp;"]"),INDIRECT(GLOBAL_VAR[TABLENAME]&amp;"[@c"&amp;$1:$1-1&amp;"]"))</f>
        <v>5</v>
      </c>
      <c r="Q1497" s="33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5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5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5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30">
      <c r="A1498" s="31">
        <f ca="1">IF(GLOBAL[[#This Row],[TT]]&lt;1,"",ROW()-2)</f>
        <v>1496</v>
      </c>
      <c r="B1498" s="33" t="s">
        <v>4127</v>
      </c>
      <c r="C1498" s="31">
        <v>4</v>
      </c>
      <c r="D1498" s="31">
        <v>240</v>
      </c>
      <c r="E1498" s="31">
        <f ca="1">IF(GLOBAL[[#This Row],[b12]]="",GLOBAL[[#This Row],[a6]],GLOBAL[[#This Row],[b12]])</f>
        <v>4</v>
      </c>
      <c r="F1498" s="32">
        <f>GLOBAL[[#This Row],[AWAL]]</f>
        <v>4</v>
      </c>
      <c r="G1498" s="31"/>
      <c r="H1498" s="31"/>
      <c r="I1498" s="31" t="str">
        <f>IF(GLOBAL[[#This Row],[/MASUK]]="","",SUMIF(Table6[NB BM_C_QTY+F],GLOBAL[POINTER],Table6[C]))</f>
        <v/>
      </c>
      <c r="J1498" s="102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>SUM(F1498,L1498)</f>
        <v>4</v>
      </c>
      <c r="N1498" s="31"/>
      <c r="O1498" s="31"/>
      <c r="P1498" s="32">
        <f ca="1">SUM(INDIRECT(GLOBAL_VAR[TABLENAME]&amp;"[@a"&amp;$1:$1-1&amp;"]"),INDIRECT(GLOBAL_VAR[TABLENAME]&amp;"[@c"&amp;$1:$1-1&amp;"]"))</f>
        <v>4</v>
      </c>
      <c r="Q1498" s="33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4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4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4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30">
      <c r="A1499" s="31">
        <f ca="1">IF(GLOBAL[[#This Row],[TT]]&lt;1,"",ROW()-2)</f>
        <v>1497</v>
      </c>
      <c r="B1499" s="33" t="s">
        <v>4128</v>
      </c>
      <c r="C1499" s="31">
        <v>7</v>
      </c>
      <c r="D1499" s="31">
        <v>240</v>
      </c>
      <c r="E1499" s="31">
        <f ca="1">IF(GLOBAL[[#This Row],[b12]]="",GLOBAL[[#This Row],[a6]],GLOBAL[[#This Row],[b12]])</f>
        <v>7</v>
      </c>
      <c r="F1499" s="32">
        <f>GLOBAL[[#This Row],[AWAL]]</f>
        <v>7</v>
      </c>
      <c r="G1499" s="31"/>
      <c r="H1499" s="31"/>
      <c r="I1499" s="31" t="str">
        <f>IF(GLOBAL[[#This Row],[/MASUK]]="","",SUMIF(Table6[NB BM_C_QTY+F],GLOBAL[POINTER],Table6[C]))</f>
        <v/>
      </c>
      <c r="J1499" s="102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>SUM(F1499,L1499)</f>
        <v>7</v>
      </c>
      <c r="N1499" s="31"/>
      <c r="O1499" s="31"/>
      <c r="P1499" s="32">
        <f ca="1">SUM(INDIRECT(GLOBAL_VAR[TABLENAME]&amp;"[@a"&amp;$1:$1-1&amp;"]"),INDIRECT(GLOBAL_VAR[TABLENAME]&amp;"[@c"&amp;$1:$1-1&amp;"]"))</f>
        <v>7</v>
      </c>
      <c r="Q1499" s="33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7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7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7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30">
      <c r="A1500" s="31">
        <f ca="1">IF(GLOBAL[[#This Row],[TT]]&lt;1,"",ROW()-2)</f>
        <v>1498</v>
      </c>
      <c r="B1500" s="33" t="s">
        <v>4129</v>
      </c>
      <c r="C1500" s="31">
        <v>7</v>
      </c>
      <c r="D1500" s="31">
        <v>240</v>
      </c>
      <c r="E1500" s="31">
        <f ca="1">IF(GLOBAL[[#This Row],[b12]]="",GLOBAL[[#This Row],[a6]],GLOBAL[[#This Row],[b12]])</f>
        <v>7</v>
      </c>
      <c r="F1500" s="32">
        <f>GLOBAL[[#This Row],[AWAL]]</f>
        <v>7</v>
      </c>
      <c r="G1500" s="31"/>
      <c r="H1500" s="31"/>
      <c r="I1500" s="31" t="str">
        <f>IF(GLOBAL[[#This Row],[/MASUK]]="","",SUMIF(Table6[NB BM_C_QTY+F],GLOBAL[POINTER],Table6[C]))</f>
        <v/>
      </c>
      <c r="J1500" s="102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>SUM(F1500,L1500)</f>
        <v>7</v>
      </c>
      <c r="N1500" s="31"/>
      <c r="O1500" s="31"/>
      <c r="P1500" s="32">
        <f ca="1">SUM(INDIRECT(GLOBAL_VAR[TABLENAME]&amp;"[@a"&amp;$1:$1-1&amp;"]"),INDIRECT(GLOBAL_VAR[TABLENAME]&amp;"[@c"&amp;$1:$1-1&amp;"]"))</f>
        <v>7</v>
      </c>
      <c r="Q1500" s="33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7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7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7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30">
      <c r="A1501" s="31">
        <f ca="1">IF(GLOBAL[[#This Row],[TT]]&lt;1,"",ROW()-2)</f>
        <v>1499</v>
      </c>
      <c r="B1501" s="33" t="s">
        <v>4130</v>
      </c>
      <c r="C1501" s="31">
        <v>6</v>
      </c>
      <c r="D1501" s="31">
        <v>240</v>
      </c>
      <c r="E1501" s="31">
        <f ca="1">IF(GLOBAL[[#This Row],[b12]]="",GLOBAL[[#This Row],[a6]],GLOBAL[[#This Row],[b12]])</f>
        <v>6</v>
      </c>
      <c r="F1501" s="32">
        <f>GLOBAL[[#This Row],[AWAL]]</f>
        <v>6</v>
      </c>
      <c r="G1501" s="31"/>
      <c r="H1501" s="31"/>
      <c r="I1501" s="31" t="str">
        <f>IF(GLOBAL[[#This Row],[/MASUK]]="","",SUMIF(Table6[NB BM_C_QTY+F],GLOBAL[POINTER],Table6[C]))</f>
        <v/>
      </c>
      <c r="J1501" s="102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>SUM(F1501,L1501)</f>
        <v>6</v>
      </c>
      <c r="N1501" s="31"/>
      <c r="O1501" s="31"/>
      <c r="P1501" s="32">
        <f ca="1">SUM(INDIRECT(GLOBAL_VAR[TABLENAME]&amp;"[@a"&amp;$1:$1-1&amp;"]"),INDIRECT(GLOBAL_VAR[TABLENAME]&amp;"[@c"&amp;$1:$1-1&amp;"]"))</f>
        <v>6</v>
      </c>
      <c r="Q1501" s="33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6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6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6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30">
      <c r="A1502" s="31" t="str">
        <f ca="1">IF(GLOBAL[[#This Row],[TT]]&lt;1,"",ROW()-2)</f>
        <v/>
      </c>
      <c r="B1502" s="33" t="s">
        <v>3665</v>
      </c>
      <c r="C1502" s="31">
        <v>0</v>
      </c>
      <c r="D1502" s="31">
        <v>240</v>
      </c>
      <c r="E1502" s="31">
        <f ca="1">IF(GLOBAL[[#This Row],[b12]]="",GLOBAL[[#This Row],[a6]],GLOBAL[[#This Row],[b12]])</f>
        <v>0</v>
      </c>
      <c r="F1502" s="32">
        <f>GLOBAL[[#This Row],[AWAL]]</f>
        <v>0</v>
      </c>
      <c r="G1502" s="31"/>
      <c r="H1502" s="31"/>
      <c r="I1502" s="31" t="str">
        <f>IF(GLOBAL[[#This Row],[/MASUK]]="","",SUMIF(Table6[NB BM_C_QTY+F],GLOBAL[POINTER],Table6[C]))</f>
        <v/>
      </c>
      <c r="J1502" s="102">
        <f>IF(GLOBAL[[#This Row],[//KELUAR]]="",0,-1*SUMIF(Table5[CONCAT],GLOBAL[POINTER],Table5[3]))</f>
        <v>0</v>
      </c>
      <c r="K1502" s="31" t="str">
        <f>IF(GLOBAL[[#This Row],[b1]]="","",GLOBAL[[#This Row],[b1]]-GLOBAL[[#This Row],[a1]]-GLOBAL[[#This Row],[bkeluar1]])</f>
        <v/>
      </c>
      <c r="L1502" s="31">
        <f>SUM(GLOBAL[[#This Row],[bmasuk1]:[c1]])</f>
        <v>0</v>
      </c>
      <c r="M1502" s="32">
        <f>SUM(F1502,L1502)</f>
        <v>0</v>
      </c>
      <c r="N1502" s="31"/>
      <c r="O1502" s="31"/>
      <c r="P1502" s="32">
        <f ca="1">SUM(INDIRECT(GLOBAL_VAR[TABLENAME]&amp;"[@a"&amp;$1:$1-1&amp;"]"),INDIRECT(GLOBAL_VAR[TABLENAME]&amp;"[@c"&amp;$1:$1-1&amp;"]"))</f>
        <v>0</v>
      </c>
      <c r="Q1502" s="33"/>
      <c r="R1502" s="33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0</v>
      </c>
      <c r="T1502" s="33"/>
      <c r="U1502" s="33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0</v>
      </c>
      <c r="W1502" s="31"/>
      <c r="X1502" s="31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0</v>
      </c>
      <c r="AA1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1502" s="31" t="str">
        <f>_xlfn.IFNA(MATCH(GLOBAL[[#This Row],[POINTER]],Table6[NB BM_C_QTY+F],0),"")</f>
        <v/>
      </c>
      <c r="AC1502" t="str">
        <f>_xlfn.IFNA(MATCH(GLOBAL[[#This Row],[POINTER]],Table5[CONCAT],0),"")</f>
        <v/>
      </c>
    </row>
    <row r="1503" spans="1:30">
      <c r="A1503" s="31" t="str">
        <f ca="1">IF(GLOBAL[[#This Row],[TT]]&lt;1,"",ROW()-2)</f>
        <v/>
      </c>
      <c r="B1503" s="33" t="s">
        <v>3666</v>
      </c>
      <c r="C1503" s="31">
        <v>0</v>
      </c>
      <c r="D1503" s="31">
        <v>240</v>
      </c>
      <c r="E1503" s="31">
        <f ca="1">IF(GLOBAL[[#This Row],[b12]]="",GLOBAL[[#This Row],[a6]],GLOBAL[[#This Row],[b12]])</f>
        <v>0</v>
      </c>
      <c r="F1503" s="32">
        <f>GLOBAL[[#This Row],[AWAL]]</f>
        <v>0</v>
      </c>
      <c r="G1503" s="31"/>
      <c r="H1503" s="31"/>
      <c r="I1503" s="31" t="str">
        <f>IF(GLOBAL[[#This Row],[/MASUK]]="","",SUMIF(Table6[NB BM_C_QTY+F],GLOBAL[POINTER],Table6[C]))</f>
        <v/>
      </c>
      <c r="J1503" s="102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>SUM(F1503,L1503)</f>
        <v>0</v>
      </c>
      <c r="N1503" s="31"/>
      <c r="O1503" s="31"/>
      <c r="P1503" s="32">
        <f ca="1">SUM(INDIRECT(GLOBAL_VAR[TABLENAME]&amp;"[@a"&amp;$1:$1-1&amp;"]"),INDIRECT(GLOBAL_VAR[TABLENAME]&amp;"[@c"&amp;$1:$1-1&amp;"]"))</f>
        <v>0</v>
      </c>
      <c r="Q1503" s="33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0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0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0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30">
      <c r="A1504" s="31" t="str">
        <f ca="1">IF(GLOBAL[[#This Row],[TT]]&lt;1,"",ROW()-2)</f>
        <v/>
      </c>
      <c r="B1504" s="33" t="s">
        <v>3667</v>
      </c>
      <c r="C1504" s="31">
        <v>0</v>
      </c>
      <c r="D1504" s="31">
        <v>240</v>
      </c>
      <c r="E1504" s="31">
        <f ca="1">IF(GLOBAL[[#This Row],[b12]]="",GLOBAL[[#This Row],[a6]],GLOBAL[[#This Row],[b12]])</f>
        <v>0</v>
      </c>
      <c r="F1504" s="32">
        <f>GLOBAL[[#This Row],[AWAL]]</f>
        <v>0</v>
      </c>
      <c r="G1504" s="31"/>
      <c r="H1504" s="31"/>
      <c r="I1504" s="31" t="str">
        <f>IF(GLOBAL[[#This Row],[/MASUK]]="","",SUMIF(Table6[NB BM_C_QTY+F],GLOBAL[POINTER],Table6[C]))</f>
        <v/>
      </c>
      <c r="J1504" s="102">
        <f>IF(GLOBAL[[#This Row],[//KELUAR]]="",0,-1*SUMIF(Table5[CONCAT],GLOBAL[POINTER],Table5[3]))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>SUM(F1504,L1504)</f>
        <v>0</v>
      </c>
      <c r="N1504" s="31"/>
      <c r="O1504" s="31"/>
      <c r="P1504" s="32">
        <f ca="1">SUM(INDIRECT(GLOBAL_VAR[TABLENAME]&amp;"[@a"&amp;$1:$1-1&amp;"]"),INDIRECT(GLOBAL_VAR[TABLENAME]&amp;"[@c"&amp;$1:$1-1&amp;"]"))</f>
        <v>0</v>
      </c>
      <c r="Q1504" s="33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0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0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0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1504" s="31" t="str">
        <f>_xlfn.IFNA(MATCH(GLOBAL[[#This Row],[POINTER]],Table6[NB BM_C_QTY+F],0),"")</f>
        <v/>
      </c>
      <c r="AC1504" t="str">
        <f>_xlfn.IFNA(MATCH(GLOBAL[[#This Row],[POINTER]],Table5[CONCAT],0),"")</f>
        <v/>
      </c>
    </row>
    <row r="1505" spans="1:30">
      <c r="A1505" s="31" t="str">
        <f ca="1">IF(GLOBAL[[#This Row],[TT]]&lt;1,"",ROW()-2)</f>
        <v/>
      </c>
      <c r="B1505" s="33" t="s">
        <v>3668</v>
      </c>
      <c r="C1505" s="31">
        <v>0</v>
      </c>
      <c r="D1505" s="31">
        <v>240</v>
      </c>
      <c r="E1505" s="31">
        <f ca="1">IF(GLOBAL[[#This Row],[b12]]="",GLOBAL[[#This Row],[a6]],GLOBAL[[#This Row],[b12]])</f>
        <v>0</v>
      </c>
      <c r="F1505" s="32">
        <f>GLOBAL[[#This Row],[AWAL]]</f>
        <v>0</v>
      </c>
      <c r="G1505" s="31"/>
      <c r="H1505" s="31"/>
      <c r="I1505" s="31" t="str">
        <f>IF(GLOBAL[[#This Row],[/MASUK]]="","",SUMIF(Table6[NB BM_C_QTY+F],GLOBAL[POINTER],Table6[C]))</f>
        <v/>
      </c>
      <c r="J1505" s="102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>SUM(F1505,L1505)</f>
        <v>0</v>
      </c>
      <c r="N1505" s="31"/>
      <c r="O1505" s="31"/>
      <c r="P1505" s="32">
        <f ca="1">SUM(INDIRECT(GLOBAL_VAR[TABLENAME]&amp;"[@a"&amp;$1:$1-1&amp;"]"),INDIRECT(GLOBAL_VAR[TABLENAME]&amp;"[@c"&amp;$1:$1-1&amp;"]"))</f>
        <v>0</v>
      </c>
      <c r="Q1505" s="33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0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0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0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30">
      <c r="A1506" s="31" t="str">
        <f ca="1">IF(GLOBAL[[#This Row],[TT]]&lt;1,"",ROW()-2)</f>
        <v/>
      </c>
      <c r="B1506" s="33" t="s">
        <v>3669</v>
      </c>
      <c r="C1506" s="31">
        <v>0</v>
      </c>
      <c r="D1506" s="31"/>
      <c r="E1506" s="31">
        <f ca="1">IF(GLOBAL[[#This Row],[b12]]="",GLOBAL[[#This Row],[a6]],GLOBAL[[#This Row],[b12]])</f>
        <v>0</v>
      </c>
      <c r="F1506" s="32">
        <f>GLOBAL[[#This Row],[AWAL]]</f>
        <v>0</v>
      </c>
      <c r="G1506" s="31"/>
      <c r="H1506" s="31"/>
      <c r="I1506" s="31" t="str">
        <f>IF(GLOBAL[[#This Row],[/MASUK]]="","",SUMIF(Table6[NB BM_C_QTY+F],GLOBAL[POINTER],Table6[C]))</f>
        <v/>
      </c>
      <c r="J1506" s="102">
        <f>IF(GLOBAL[[#This Row],[//KELUAR]]="",0,-1*SUMIF(Table5[CONCAT],GLOBAL[POINTER],Table5[3]))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>SUM(F1506,L1506)</f>
        <v>0</v>
      </c>
      <c r="N1506" s="31"/>
      <c r="O1506" s="31"/>
      <c r="P1506" s="32">
        <f ca="1">SUM(INDIRECT(GLOBAL_VAR[TABLENAME]&amp;"[@a"&amp;$1:$1-1&amp;"]"),INDIRECT(GLOBAL_VAR[TABLENAME]&amp;"[@c"&amp;$1:$1-1&amp;"]"))</f>
        <v>0</v>
      </c>
      <c r="Q1506" s="33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0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0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0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30">
      <c r="A1507" s="31" t="str">
        <f ca="1">IF(GLOBAL[[#This Row],[TT]]&lt;1,"",ROW()-2)</f>
        <v/>
      </c>
      <c r="B1507" s="33" t="s">
        <v>4573</v>
      </c>
      <c r="C1507" s="31">
        <v>0</v>
      </c>
      <c r="D1507" s="31" t="s">
        <v>2150</v>
      </c>
      <c r="E1507" s="31">
        <f ca="1">IF(GLOBAL[[#This Row],[b12]]="",GLOBAL[[#This Row],[a6]],GLOBAL[[#This Row],[b12]])</f>
        <v>0</v>
      </c>
      <c r="F1507" s="32">
        <f>GLOBAL[[#This Row],[AWAL]]</f>
        <v>0</v>
      </c>
      <c r="G1507" s="31"/>
      <c r="H1507" s="31"/>
      <c r="I1507" s="31" t="str">
        <f>IF(GLOBAL[[#This Row],[/MASUK]]="","",SUMIF(Table6[NB BM_C_QTY+F],GLOBAL[POINTER],Table6[C]))</f>
        <v/>
      </c>
      <c r="J1507" s="102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>SUM(F1507,L1507)</f>
        <v>0</v>
      </c>
      <c r="N1507" s="31"/>
      <c r="O1507" s="31"/>
      <c r="P1507" s="32">
        <f ca="1">SUM(INDIRECT(GLOBAL_VAR[TABLENAME]&amp;"[@a"&amp;$1:$1-1&amp;"]"),INDIRECT(GLOBAL_VAR[TABLENAME]&amp;"[@c"&amp;$1:$1-1&amp;"]"))</f>
        <v>0</v>
      </c>
      <c r="Q1507" s="33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0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0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0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30">
      <c r="A1508" s="39">
        <f>IF(GLOBAL[[#This Row],[TT]]&lt;1,"",ROW()-2)</f>
        <v>1506</v>
      </c>
      <c r="B1508" s="79" t="s">
        <v>5572</v>
      </c>
      <c r="C1508" s="31"/>
      <c r="D1508" s="31" t="s">
        <v>2158</v>
      </c>
      <c r="E1508" s="39">
        <f>IF(GLOBAL[[#This Row],[b12]]="",GLOBAL[[#This Row],[a6]],GLOBAL[[#This Row],[b12]])</f>
        <v>6</v>
      </c>
      <c r="F1508" s="40">
        <f>GLOBAL[[#This Row],[AWAL]]</f>
        <v>0</v>
      </c>
      <c r="G1508" s="31"/>
      <c r="H1508" s="31">
        <v>6</v>
      </c>
      <c r="I1508" s="39">
        <f>IF(GLOBAL[[#This Row],[/MASUK]]="","",SUMIF(Table6[NB BM_C_QTY+F],GLOBAL[POINTER],Table6[C]))</f>
        <v>7</v>
      </c>
      <c r="J1508" s="102">
        <f>IF(GLOBAL[[#This Row],[//KELUAR]]="",0,-1*SUMIF(Table5[CONCAT],GLOBAL[POINTER],Table5[3]))</f>
        <v>0</v>
      </c>
      <c r="K1508" s="39" t="str">
        <f>IF(GLOBAL[[#This Row],[b1]]="","",GLOBAL[[#This Row],[b1]]-GLOBAL[[#This Row],[a1]]-GLOBAL[[#This Row],[bkeluar1]])</f>
        <v/>
      </c>
      <c r="L1508" s="39">
        <f>SUM(GLOBAL[[#This Row],[bmasuk1]:[c1]])</f>
        <v>7</v>
      </c>
      <c r="M1508" s="40">
        <f>SUM(F1508,L1508)</f>
        <v>7</v>
      </c>
      <c r="N1508" s="31"/>
      <c r="O1508" s="39"/>
      <c r="P1508" s="40">
        <f ca="1">SUM(INDIRECT(GLOBAL_VAR[TABLENAME]&amp;"[@a"&amp;$1:$1-1&amp;"]"),INDIRECT(GLOBAL_VAR[TABLENAME]&amp;"[@c"&amp;$1:$1-1&amp;"]"))</f>
        <v>7</v>
      </c>
      <c r="Q1508" s="33"/>
      <c r="R1508" s="41" t="str">
        <f>IF(GLOBAL[[#This Row],[b3]]="","",GLOBAL[[#This Row],[b3]]-GLOBAL[[#This Row],[a3]])</f>
        <v/>
      </c>
      <c r="S1508" s="40">
        <f ca="1">SUM(INDIRECT(GLOBAL_VAR[TABLENAME]&amp;"[@a"&amp;$1:$1-1&amp;"]"),INDIRECT(GLOBAL_VAR[TABLENAME]&amp;"[@c"&amp;$1:$1-1&amp;"]"))</f>
        <v>7</v>
      </c>
      <c r="T1508" s="33"/>
      <c r="U1508" s="41" t="str">
        <f>IF(GLOBAL[[#This Row],[b4]]="","",GLOBAL[[#This Row],[b4]]-GLOBAL[[#This Row],[a4]])</f>
        <v/>
      </c>
      <c r="V1508" s="40">
        <f ca="1">SUM(INDIRECT(GLOBAL_VAR[TABLENAME]&amp;"[@a"&amp;$1:$1-1&amp;"]"),INDIRECT(GLOBAL_VAR[TABLENAME]&amp;"[@c"&amp;$1:$1-1&amp;"]"))</f>
        <v>7</v>
      </c>
      <c r="W1508" s="31"/>
      <c r="X1508" s="39" t="str">
        <f>IF(GLOBAL[[#This Row],[b5]]="","",GLOBAL[[#This Row],[b5]]-GLOBAL[[#This Row],[a5]])</f>
        <v/>
      </c>
      <c r="Y1508" s="40">
        <f ca="1">SUM(INDIRECT(GLOBAL_VAR[TABLENAME]&amp;"[@a"&amp;$1:$1-1&amp;"]"),INDIRECT(GLOBAL_VAR[TABLENAME]&amp;"[@c"&amp;$1:$1-1&amp;"]"))</f>
        <v>7</v>
      </c>
      <c r="AA15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1508" s="39">
        <f>_xlfn.IFNA(MATCH(GLOBAL[[#This Row],[POINTER]],Table6[NB BM_C_QTY+F],0),"")</f>
        <v>125</v>
      </c>
      <c r="AC1508" s="71" t="str">
        <f>_xlfn.IFNA(MATCH(GLOBAL[[#This Row],[POINTER]],Table5[CONCAT],0),"")</f>
        <v/>
      </c>
    </row>
    <row r="1509" spans="1:30">
      <c r="A1509" s="39">
        <f>IF(GLOBAL[[#This Row],[TT]]&lt;1,"",ROW()-2)</f>
        <v>1507</v>
      </c>
      <c r="B1509" s="79" t="s">
        <v>5573</v>
      </c>
      <c r="C1509" s="31"/>
      <c r="D1509" s="31" t="s">
        <v>2158</v>
      </c>
      <c r="E1509" s="39">
        <f>IF(GLOBAL[[#This Row],[b12]]="",GLOBAL[[#This Row],[a6]],GLOBAL[[#This Row],[b12]])</f>
        <v>6</v>
      </c>
      <c r="F1509" s="40">
        <f>GLOBAL[[#This Row],[AWAL]]</f>
        <v>0</v>
      </c>
      <c r="G1509" s="31"/>
      <c r="H1509" s="31">
        <v>6</v>
      </c>
      <c r="I1509" s="39">
        <f>IF(GLOBAL[[#This Row],[/MASUK]]="","",SUMIF(Table6[NB BM_C_QTY+F],GLOBAL[POINTER],Table6[C]))</f>
        <v>7</v>
      </c>
      <c r="J1509" s="102">
        <f>IF(GLOBAL[[#This Row],[//KELUAR]]="",0,-1*SUMIF(Table5[CONCAT],GLOBAL[POINTER],Table5[3]))</f>
        <v>0</v>
      </c>
      <c r="K1509" s="39" t="str">
        <f>IF(GLOBAL[[#This Row],[b1]]="","",GLOBAL[[#This Row],[b1]]-GLOBAL[[#This Row],[a1]]-GLOBAL[[#This Row],[bkeluar1]])</f>
        <v/>
      </c>
      <c r="L1509" s="39">
        <f>SUM(GLOBAL[[#This Row],[bmasuk1]:[c1]])</f>
        <v>7</v>
      </c>
      <c r="M1509" s="40">
        <f>SUM(F1509,L1509)</f>
        <v>7</v>
      </c>
      <c r="N1509" s="31"/>
      <c r="O1509" s="39"/>
      <c r="P1509" s="40">
        <f ca="1">SUM(INDIRECT(GLOBAL_VAR[TABLENAME]&amp;"[@a"&amp;$1:$1-1&amp;"]"),INDIRECT(GLOBAL_VAR[TABLENAME]&amp;"[@c"&amp;$1:$1-1&amp;"]"))</f>
        <v>7</v>
      </c>
      <c r="Q1509" s="33"/>
      <c r="R1509" s="41" t="str">
        <f>IF(GLOBAL[[#This Row],[b3]]="","",GLOBAL[[#This Row],[b3]]-GLOBAL[[#This Row],[a3]])</f>
        <v/>
      </c>
      <c r="S1509" s="40">
        <f ca="1">SUM(INDIRECT(GLOBAL_VAR[TABLENAME]&amp;"[@a"&amp;$1:$1-1&amp;"]"),INDIRECT(GLOBAL_VAR[TABLENAME]&amp;"[@c"&amp;$1:$1-1&amp;"]"))</f>
        <v>7</v>
      </c>
      <c r="T1509" s="33"/>
      <c r="U1509" s="41" t="str">
        <f>IF(GLOBAL[[#This Row],[b4]]="","",GLOBAL[[#This Row],[b4]]-GLOBAL[[#This Row],[a4]])</f>
        <v/>
      </c>
      <c r="V1509" s="40">
        <f ca="1">SUM(INDIRECT(GLOBAL_VAR[TABLENAME]&amp;"[@a"&amp;$1:$1-1&amp;"]"),INDIRECT(GLOBAL_VAR[TABLENAME]&amp;"[@c"&amp;$1:$1-1&amp;"]"))</f>
        <v>7</v>
      </c>
      <c r="W1509" s="31"/>
      <c r="X1509" s="39" t="str">
        <f>IF(GLOBAL[[#This Row],[b5]]="","",GLOBAL[[#This Row],[b5]]-GLOBAL[[#This Row],[a5]])</f>
        <v/>
      </c>
      <c r="Y1509" s="40">
        <f ca="1">SUM(INDIRECT(GLOBAL_VAR[TABLENAME]&amp;"[@a"&amp;$1:$1-1&amp;"]"),INDIRECT(GLOBAL_VAR[TABLENAME]&amp;"[@c"&amp;$1:$1-1&amp;"]"))</f>
        <v>7</v>
      </c>
      <c r="AA150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1509" s="39">
        <f>_xlfn.IFNA(MATCH(GLOBAL[[#This Row],[POINTER]],Table6[NB BM_C_QTY+F],0),"")</f>
        <v>126</v>
      </c>
      <c r="AC1509" s="71" t="str">
        <f>_xlfn.IFNA(MATCH(GLOBAL[[#This Row],[POINTER]],Table5[CONCAT],0),"")</f>
        <v/>
      </c>
    </row>
    <row r="1510" spans="1:30">
      <c r="A1510" s="39">
        <f>IF(GLOBAL[[#This Row],[TT]]&lt;1,"",ROW()-2)</f>
        <v>1508</v>
      </c>
      <c r="B1510" s="79" t="s">
        <v>5578</v>
      </c>
      <c r="C1510" s="31"/>
      <c r="D1510" s="31" t="s">
        <v>2158</v>
      </c>
      <c r="E1510" s="39">
        <f>IF(GLOBAL[[#This Row],[b12]]="",GLOBAL[[#This Row],[a6]],GLOBAL[[#This Row],[b12]])</f>
        <v>3</v>
      </c>
      <c r="F1510" s="40">
        <f>GLOBAL[[#This Row],[AWAL]]</f>
        <v>0</v>
      </c>
      <c r="G1510" s="31"/>
      <c r="H1510" s="31">
        <v>3</v>
      </c>
      <c r="I1510" s="39">
        <f>IF(GLOBAL[[#This Row],[/MASUK]]="","",SUMIF(Table6[NB BM_C_QTY+F],GLOBAL[POINTER],Table6[C]))</f>
        <v>4</v>
      </c>
      <c r="J1510" s="102">
        <f>IF(GLOBAL[[#This Row],[//KELUAR]]="",0,-1*SUMIF(Table5[CONCAT],GLOBAL[POINTER],Table5[3]))</f>
        <v>0</v>
      </c>
      <c r="K1510" s="39" t="str">
        <f>IF(GLOBAL[[#This Row],[b1]]="","",GLOBAL[[#This Row],[b1]]-GLOBAL[[#This Row],[a1]]-GLOBAL[[#This Row],[bkeluar1]])</f>
        <v/>
      </c>
      <c r="L1510" s="39">
        <f>SUM(GLOBAL[[#This Row],[bmasuk1]:[c1]])</f>
        <v>4</v>
      </c>
      <c r="M1510" s="40">
        <f>SUM(F1510,L1510)</f>
        <v>4</v>
      </c>
      <c r="N1510" s="31"/>
      <c r="O1510" s="39"/>
      <c r="P1510" s="40">
        <f ca="1">SUM(INDIRECT(GLOBAL_VAR[TABLENAME]&amp;"[@a"&amp;$1:$1-1&amp;"]"),INDIRECT(GLOBAL_VAR[TABLENAME]&amp;"[@c"&amp;$1:$1-1&amp;"]"))</f>
        <v>4</v>
      </c>
      <c r="Q1510" s="33"/>
      <c r="R1510" s="41" t="str">
        <f>IF(GLOBAL[[#This Row],[b3]]="","",GLOBAL[[#This Row],[b3]]-GLOBAL[[#This Row],[a3]])</f>
        <v/>
      </c>
      <c r="S1510" s="40">
        <f ca="1">SUM(INDIRECT(GLOBAL_VAR[TABLENAME]&amp;"[@a"&amp;$1:$1-1&amp;"]"),INDIRECT(GLOBAL_VAR[TABLENAME]&amp;"[@c"&amp;$1:$1-1&amp;"]"))</f>
        <v>4</v>
      </c>
      <c r="T1510" s="33"/>
      <c r="U1510" s="41" t="str">
        <f>IF(GLOBAL[[#This Row],[b4]]="","",GLOBAL[[#This Row],[b4]]-GLOBAL[[#This Row],[a4]])</f>
        <v/>
      </c>
      <c r="V1510" s="40">
        <f ca="1">SUM(INDIRECT(GLOBAL_VAR[TABLENAME]&amp;"[@a"&amp;$1:$1-1&amp;"]"),INDIRECT(GLOBAL_VAR[TABLENAME]&amp;"[@c"&amp;$1:$1-1&amp;"]"))</f>
        <v>4</v>
      </c>
      <c r="W1510" s="31"/>
      <c r="X1510" s="39" t="str">
        <f>IF(GLOBAL[[#This Row],[b5]]="","",GLOBAL[[#This Row],[b5]]-GLOBAL[[#This Row],[a5]])</f>
        <v/>
      </c>
      <c r="Y1510" s="40">
        <f ca="1">SUM(INDIRECT(GLOBAL_VAR[TABLENAME]&amp;"[@a"&amp;$1:$1-1&amp;"]"),INDIRECT(GLOBAL_VAR[TABLENAME]&amp;"[@c"&amp;$1:$1-1&amp;"]"))</f>
        <v>4</v>
      </c>
      <c r="AA151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1510" s="39">
        <f>_xlfn.IFNA(MATCH(GLOBAL[[#This Row],[POINTER]],Table6[NB BM_C_QTY+F],0),"")</f>
        <v>131</v>
      </c>
      <c r="AC1510" s="71" t="str">
        <f>_xlfn.IFNA(MATCH(GLOBAL[[#This Row],[POINTER]],Table5[CONCAT],0),"")</f>
        <v/>
      </c>
    </row>
    <row r="1511" spans="1:30">
      <c r="A1511" s="39">
        <f>IF(GLOBAL[[#This Row],[TT]]&lt;1,"",ROW()-2)</f>
        <v>1509</v>
      </c>
      <c r="B1511" s="79" t="s">
        <v>5579</v>
      </c>
      <c r="C1511" s="31"/>
      <c r="D1511" s="31" t="s">
        <v>2158</v>
      </c>
      <c r="E1511" s="39">
        <f>IF(GLOBAL[[#This Row],[b12]]="",GLOBAL[[#This Row],[a6]],GLOBAL[[#This Row],[b12]])</f>
        <v>3</v>
      </c>
      <c r="F1511" s="40">
        <f>GLOBAL[[#This Row],[AWAL]]</f>
        <v>0</v>
      </c>
      <c r="G1511" s="31"/>
      <c r="H1511" s="31">
        <v>3</v>
      </c>
      <c r="I1511" s="39">
        <f>IF(GLOBAL[[#This Row],[/MASUK]]="","",SUMIF(Table6[NB BM_C_QTY+F],GLOBAL[POINTER],Table6[C]))</f>
        <v>4</v>
      </c>
      <c r="J1511" s="102">
        <f>IF(GLOBAL[[#This Row],[//KELUAR]]="",0,-1*SUMIF(Table5[CONCAT],GLOBAL[POINTER],Table5[3]))</f>
        <v>0</v>
      </c>
      <c r="K1511" s="39" t="str">
        <f>IF(GLOBAL[[#This Row],[b1]]="","",GLOBAL[[#This Row],[b1]]-GLOBAL[[#This Row],[a1]]-GLOBAL[[#This Row],[bkeluar1]])</f>
        <v/>
      </c>
      <c r="L1511" s="39">
        <f>SUM(GLOBAL[[#This Row],[bmasuk1]:[c1]])</f>
        <v>4</v>
      </c>
      <c r="M1511" s="40">
        <f>SUM(F1511,L1511)</f>
        <v>4</v>
      </c>
      <c r="N1511" s="31"/>
      <c r="O1511" s="39"/>
      <c r="P1511" s="40">
        <f ca="1">SUM(INDIRECT(GLOBAL_VAR[TABLENAME]&amp;"[@a"&amp;$1:$1-1&amp;"]"),INDIRECT(GLOBAL_VAR[TABLENAME]&amp;"[@c"&amp;$1:$1-1&amp;"]"))</f>
        <v>4</v>
      </c>
      <c r="Q1511" s="33"/>
      <c r="R1511" s="41" t="str">
        <f>IF(GLOBAL[[#This Row],[b3]]="","",GLOBAL[[#This Row],[b3]]-GLOBAL[[#This Row],[a3]])</f>
        <v/>
      </c>
      <c r="S1511" s="40">
        <f ca="1">SUM(INDIRECT(GLOBAL_VAR[TABLENAME]&amp;"[@a"&amp;$1:$1-1&amp;"]"),INDIRECT(GLOBAL_VAR[TABLENAME]&amp;"[@c"&amp;$1:$1-1&amp;"]"))</f>
        <v>4</v>
      </c>
      <c r="T1511" s="33"/>
      <c r="U1511" s="41" t="str">
        <f>IF(GLOBAL[[#This Row],[b4]]="","",GLOBAL[[#This Row],[b4]]-GLOBAL[[#This Row],[a4]])</f>
        <v/>
      </c>
      <c r="V1511" s="40">
        <f ca="1">SUM(INDIRECT(GLOBAL_VAR[TABLENAME]&amp;"[@a"&amp;$1:$1-1&amp;"]"),INDIRECT(GLOBAL_VAR[TABLENAME]&amp;"[@c"&amp;$1:$1-1&amp;"]"))</f>
        <v>4</v>
      </c>
      <c r="W1511" s="31"/>
      <c r="X1511" s="39" t="str">
        <f>IF(GLOBAL[[#This Row],[b5]]="","",GLOBAL[[#This Row],[b5]]-GLOBAL[[#This Row],[a5]])</f>
        <v/>
      </c>
      <c r="Y1511" s="40">
        <f ca="1">SUM(INDIRECT(GLOBAL_VAR[TABLENAME]&amp;"[@a"&amp;$1:$1-1&amp;"]"),INDIRECT(GLOBAL_VAR[TABLENAME]&amp;"[@c"&amp;$1:$1-1&amp;"]"))</f>
        <v>4</v>
      </c>
      <c r="Z1511" s="29"/>
      <c r="AA151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511" s="39">
        <f>_xlfn.IFNA(MATCH(GLOBAL[[#This Row],[POINTER]],Table6[NB BM_C_QTY+F],0),"")</f>
        <v>132</v>
      </c>
      <c r="AC1511" s="72" t="str">
        <f>_xlfn.IFNA(MATCH(GLOBAL[[#This Row],[POINTER]],Table5[CONCAT],0),"")</f>
        <v/>
      </c>
      <c r="AD1511" s="29"/>
    </row>
    <row r="1512" spans="1:30">
      <c r="A1512" s="39">
        <f>IF(GLOBAL[[#This Row],[TT]]&lt;1,"",ROW()-2)</f>
        <v>1510</v>
      </c>
      <c r="B1512" s="79" t="s">
        <v>5574</v>
      </c>
      <c r="C1512" s="31"/>
      <c r="D1512" s="31" t="s">
        <v>2158</v>
      </c>
      <c r="E1512" s="39">
        <f>IF(GLOBAL[[#This Row],[b12]]="",GLOBAL[[#This Row],[a6]],GLOBAL[[#This Row],[b12]])</f>
        <v>6</v>
      </c>
      <c r="F1512" s="40">
        <f>GLOBAL[[#This Row],[AWAL]]</f>
        <v>0</v>
      </c>
      <c r="G1512" s="31"/>
      <c r="H1512" s="31">
        <v>6</v>
      </c>
      <c r="I1512" s="39">
        <f>IF(GLOBAL[[#This Row],[/MASUK]]="","",SUMIF(Table6[NB BM_C_QTY+F],GLOBAL[POINTER],Table6[C]))</f>
        <v>7</v>
      </c>
      <c r="J1512" s="102">
        <f>IF(GLOBAL[[#This Row],[//KELUAR]]="",0,-1*SUMIF(Table5[CONCAT],GLOBAL[POINTER],Table5[3]))</f>
        <v>0</v>
      </c>
      <c r="K1512" s="39" t="str">
        <f>IF(GLOBAL[[#This Row],[b1]]="","",GLOBAL[[#This Row],[b1]]-GLOBAL[[#This Row],[a1]]-GLOBAL[[#This Row],[bkeluar1]])</f>
        <v/>
      </c>
      <c r="L1512" s="39">
        <f>SUM(GLOBAL[[#This Row],[bmasuk1]:[c1]])</f>
        <v>7</v>
      </c>
      <c r="M1512" s="40">
        <f>SUM(F1512,L1512)</f>
        <v>7</v>
      </c>
      <c r="N1512" s="31"/>
      <c r="O1512" s="39"/>
      <c r="P1512" s="40">
        <f ca="1">SUM(INDIRECT(GLOBAL_VAR[TABLENAME]&amp;"[@a"&amp;$1:$1-1&amp;"]"),INDIRECT(GLOBAL_VAR[TABLENAME]&amp;"[@c"&amp;$1:$1-1&amp;"]"))</f>
        <v>7</v>
      </c>
      <c r="Q1512" s="33"/>
      <c r="R1512" s="41" t="str">
        <f>IF(GLOBAL[[#This Row],[b3]]="","",GLOBAL[[#This Row],[b3]]-GLOBAL[[#This Row],[a3]])</f>
        <v/>
      </c>
      <c r="S1512" s="40">
        <f ca="1">SUM(INDIRECT(GLOBAL_VAR[TABLENAME]&amp;"[@a"&amp;$1:$1-1&amp;"]"),INDIRECT(GLOBAL_VAR[TABLENAME]&amp;"[@c"&amp;$1:$1-1&amp;"]"))</f>
        <v>7</v>
      </c>
      <c r="T1512" s="33"/>
      <c r="U1512" s="41" t="str">
        <f>IF(GLOBAL[[#This Row],[b4]]="","",GLOBAL[[#This Row],[b4]]-GLOBAL[[#This Row],[a4]])</f>
        <v/>
      </c>
      <c r="V1512" s="40">
        <f ca="1">SUM(INDIRECT(GLOBAL_VAR[TABLENAME]&amp;"[@a"&amp;$1:$1-1&amp;"]"),INDIRECT(GLOBAL_VAR[TABLENAME]&amp;"[@c"&amp;$1:$1-1&amp;"]"))</f>
        <v>7</v>
      </c>
      <c r="W1512" s="31"/>
      <c r="X1512" s="39" t="str">
        <f>IF(GLOBAL[[#This Row],[b5]]="","",GLOBAL[[#This Row],[b5]]-GLOBAL[[#This Row],[a5]])</f>
        <v/>
      </c>
      <c r="Y1512" s="40">
        <f ca="1">SUM(INDIRECT(GLOBAL_VAR[TABLENAME]&amp;"[@a"&amp;$1:$1-1&amp;"]"),INDIRECT(GLOBAL_VAR[TABLENAME]&amp;"[@c"&amp;$1:$1-1&amp;"]"))</f>
        <v>7</v>
      </c>
      <c r="AA151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512" s="39">
        <f>_xlfn.IFNA(MATCH(GLOBAL[[#This Row],[POINTER]],Table6[NB BM_C_QTY+F],0),"")</f>
        <v>127</v>
      </c>
      <c r="AC1512" s="71" t="str">
        <f>_xlfn.IFNA(MATCH(GLOBAL[[#This Row],[POINTER]],Table5[CONCAT],0),"")</f>
        <v/>
      </c>
    </row>
    <row r="1513" spans="1:30">
      <c r="A1513" s="39">
        <f>IF(GLOBAL[[#This Row],[TT]]&lt;1,"",ROW()-2)</f>
        <v>1511</v>
      </c>
      <c r="B1513" s="79" t="s">
        <v>5575</v>
      </c>
      <c r="C1513" s="31"/>
      <c r="D1513" s="31" t="s">
        <v>2158</v>
      </c>
      <c r="E1513" s="39">
        <f>IF(GLOBAL[[#This Row],[b12]]="",GLOBAL[[#This Row],[a6]],GLOBAL[[#This Row],[b12]])</f>
        <v>6</v>
      </c>
      <c r="F1513" s="40">
        <f>GLOBAL[[#This Row],[AWAL]]</f>
        <v>0</v>
      </c>
      <c r="G1513" s="31"/>
      <c r="H1513" s="31">
        <v>6</v>
      </c>
      <c r="I1513" s="39">
        <f>IF(GLOBAL[[#This Row],[/MASUK]]="","",SUMIF(Table6[NB BM_C_QTY+F],GLOBAL[POINTER],Table6[C]))</f>
        <v>7</v>
      </c>
      <c r="J1513" s="102">
        <f>IF(GLOBAL[[#This Row],[//KELUAR]]="",0,-1*SUMIF(Table5[CONCAT],GLOBAL[POINTER],Table5[3]))</f>
        <v>0</v>
      </c>
      <c r="K1513" s="39" t="str">
        <f>IF(GLOBAL[[#This Row],[b1]]="","",GLOBAL[[#This Row],[b1]]-GLOBAL[[#This Row],[a1]]-GLOBAL[[#This Row],[bkeluar1]])</f>
        <v/>
      </c>
      <c r="L1513" s="39">
        <f>SUM(GLOBAL[[#This Row],[bmasuk1]:[c1]])</f>
        <v>7</v>
      </c>
      <c r="M1513" s="40">
        <f>SUM(F1513,L1513)</f>
        <v>7</v>
      </c>
      <c r="N1513" s="31"/>
      <c r="O1513" s="39"/>
      <c r="P1513" s="40">
        <f ca="1">SUM(INDIRECT(GLOBAL_VAR[TABLENAME]&amp;"[@a"&amp;$1:$1-1&amp;"]"),INDIRECT(GLOBAL_VAR[TABLENAME]&amp;"[@c"&amp;$1:$1-1&amp;"]"))</f>
        <v>7</v>
      </c>
      <c r="Q1513" s="33"/>
      <c r="R1513" s="41" t="str">
        <f>IF(GLOBAL[[#This Row],[b3]]="","",GLOBAL[[#This Row],[b3]]-GLOBAL[[#This Row],[a3]])</f>
        <v/>
      </c>
      <c r="S1513" s="40">
        <f ca="1">SUM(INDIRECT(GLOBAL_VAR[TABLENAME]&amp;"[@a"&amp;$1:$1-1&amp;"]"),INDIRECT(GLOBAL_VAR[TABLENAME]&amp;"[@c"&amp;$1:$1-1&amp;"]"))</f>
        <v>7</v>
      </c>
      <c r="T1513" s="33"/>
      <c r="U1513" s="41" t="str">
        <f>IF(GLOBAL[[#This Row],[b4]]="","",GLOBAL[[#This Row],[b4]]-GLOBAL[[#This Row],[a4]])</f>
        <v/>
      </c>
      <c r="V1513" s="40">
        <f ca="1">SUM(INDIRECT(GLOBAL_VAR[TABLENAME]&amp;"[@a"&amp;$1:$1-1&amp;"]"),INDIRECT(GLOBAL_VAR[TABLENAME]&amp;"[@c"&amp;$1:$1-1&amp;"]"))</f>
        <v>7</v>
      </c>
      <c r="W1513" s="31"/>
      <c r="X1513" s="39" t="str">
        <f>IF(GLOBAL[[#This Row],[b5]]="","",GLOBAL[[#This Row],[b5]]-GLOBAL[[#This Row],[a5]])</f>
        <v/>
      </c>
      <c r="Y1513" s="40">
        <f ca="1">SUM(INDIRECT(GLOBAL_VAR[TABLENAME]&amp;"[@a"&amp;$1:$1-1&amp;"]"),INDIRECT(GLOBAL_VAR[TABLENAME]&amp;"[@c"&amp;$1:$1-1&amp;"]"))</f>
        <v>7</v>
      </c>
      <c r="AA151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513" s="39">
        <f>_xlfn.IFNA(MATCH(GLOBAL[[#This Row],[POINTER]],Table6[NB BM_C_QTY+F],0),"")</f>
        <v>128</v>
      </c>
      <c r="AC1513" s="71" t="str">
        <f>_xlfn.IFNA(MATCH(GLOBAL[[#This Row],[POINTER]],Table5[CONCAT],0),"")</f>
        <v/>
      </c>
    </row>
    <row r="1514" spans="1:30">
      <c r="A1514" s="39">
        <f>IF(GLOBAL[[#This Row],[TT]]&lt;1,"",ROW()-2)</f>
        <v>1512</v>
      </c>
      <c r="B1514" s="79" t="s">
        <v>5576</v>
      </c>
      <c r="C1514" s="31"/>
      <c r="D1514" s="31" t="s">
        <v>2158</v>
      </c>
      <c r="E1514" s="39">
        <f>IF(GLOBAL[[#This Row],[b12]]="",GLOBAL[[#This Row],[a6]],GLOBAL[[#This Row],[b12]])</f>
        <v>6</v>
      </c>
      <c r="F1514" s="40">
        <f>GLOBAL[[#This Row],[AWAL]]</f>
        <v>0</v>
      </c>
      <c r="G1514" s="31"/>
      <c r="H1514" s="31">
        <v>6</v>
      </c>
      <c r="I1514" s="39">
        <f>IF(GLOBAL[[#This Row],[/MASUK]]="","",SUMIF(Table6[NB BM_C_QTY+F],GLOBAL[POINTER],Table6[C]))</f>
        <v>7</v>
      </c>
      <c r="J1514" s="102">
        <f>IF(GLOBAL[[#This Row],[//KELUAR]]="",0,-1*SUMIF(Table5[CONCAT],GLOBAL[POINTER],Table5[3]))</f>
        <v>0</v>
      </c>
      <c r="K1514" s="39" t="str">
        <f>IF(GLOBAL[[#This Row],[b1]]="","",GLOBAL[[#This Row],[b1]]-GLOBAL[[#This Row],[a1]]-GLOBAL[[#This Row],[bkeluar1]])</f>
        <v/>
      </c>
      <c r="L1514" s="39">
        <f>SUM(GLOBAL[[#This Row],[bmasuk1]:[c1]])</f>
        <v>7</v>
      </c>
      <c r="M1514" s="40">
        <f>SUM(F1514,L1514)</f>
        <v>7</v>
      </c>
      <c r="N1514" s="31"/>
      <c r="O1514" s="39"/>
      <c r="P1514" s="40">
        <f ca="1">SUM(INDIRECT(GLOBAL_VAR[TABLENAME]&amp;"[@a"&amp;$1:$1-1&amp;"]"),INDIRECT(GLOBAL_VAR[TABLENAME]&amp;"[@c"&amp;$1:$1-1&amp;"]"))</f>
        <v>7</v>
      </c>
      <c r="Q1514" s="33"/>
      <c r="R1514" s="41" t="str">
        <f>IF(GLOBAL[[#This Row],[b3]]="","",GLOBAL[[#This Row],[b3]]-GLOBAL[[#This Row],[a3]])</f>
        <v/>
      </c>
      <c r="S1514" s="40">
        <f ca="1">SUM(INDIRECT(GLOBAL_VAR[TABLENAME]&amp;"[@a"&amp;$1:$1-1&amp;"]"),INDIRECT(GLOBAL_VAR[TABLENAME]&amp;"[@c"&amp;$1:$1-1&amp;"]"))</f>
        <v>7</v>
      </c>
      <c r="T1514" s="33"/>
      <c r="U1514" s="41" t="str">
        <f>IF(GLOBAL[[#This Row],[b4]]="","",GLOBAL[[#This Row],[b4]]-GLOBAL[[#This Row],[a4]])</f>
        <v/>
      </c>
      <c r="V1514" s="40">
        <f ca="1">SUM(INDIRECT(GLOBAL_VAR[TABLENAME]&amp;"[@a"&amp;$1:$1-1&amp;"]"),INDIRECT(GLOBAL_VAR[TABLENAME]&amp;"[@c"&amp;$1:$1-1&amp;"]"))</f>
        <v>7</v>
      </c>
      <c r="W1514" s="31"/>
      <c r="X1514" s="39" t="str">
        <f>IF(GLOBAL[[#This Row],[b5]]="","",GLOBAL[[#This Row],[b5]]-GLOBAL[[#This Row],[a5]])</f>
        <v/>
      </c>
      <c r="Y1514" s="40">
        <f ca="1">SUM(INDIRECT(GLOBAL_VAR[TABLENAME]&amp;"[@a"&amp;$1:$1-1&amp;"]"),INDIRECT(GLOBAL_VAR[TABLENAME]&amp;"[@c"&amp;$1:$1-1&amp;"]"))</f>
        <v>7</v>
      </c>
      <c r="AA151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514" s="39">
        <f>_xlfn.IFNA(MATCH(GLOBAL[[#This Row],[POINTER]],Table6[NB BM_C_QTY+F],0),"")</f>
        <v>129</v>
      </c>
      <c r="AC1514" s="71" t="str">
        <f>_xlfn.IFNA(MATCH(GLOBAL[[#This Row],[POINTER]],Table5[CONCAT],0),"")</f>
        <v/>
      </c>
    </row>
    <row r="1515" spans="1:30">
      <c r="A1515" s="39">
        <f>IF(GLOBAL[[#This Row],[TT]]&lt;1,"",ROW()-2)</f>
        <v>1513</v>
      </c>
      <c r="B1515" s="79" t="s">
        <v>5577</v>
      </c>
      <c r="C1515" s="31"/>
      <c r="D1515" s="31" t="s">
        <v>2158</v>
      </c>
      <c r="E1515" s="39">
        <f>IF(GLOBAL[[#This Row],[b12]]="",GLOBAL[[#This Row],[a6]],GLOBAL[[#This Row],[b12]])</f>
        <v>6</v>
      </c>
      <c r="F1515" s="40">
        <f>GLOBAL[[#This Row],[AWAL]]</f>
        <v>0</v>
      </c>
      <c r="G1515" s="31"/>
      <c r="H1515" s="31">
        <v>6</v>
      </c>
      <c r="I1515" s="39">
        <f>IF(GLOBAL[[#This Row],[/MASUK]]="","",SUMIF(Table6[NB BM_C_QTY+F],GLOBAL[POINTER],Table6[C]))</f>
        <v>7</v>
      </c>
      <c r="J1515" s="102">
        <f>IF(GLOBAL[[#This Row],[//KELUAR]]="",0,-1*SUMIF(Table5[CONCAT],GLOBAL[POINTER],Table5[3]))</f>
        <v>0</v>
      </c>
      <c r="K1515" s="39" t="str">
        <f>IF(GLOBAL[[#This Row],[b1]]="","",GLOBAL[[#This Row],[b1]]-GLOBAL[[#This Row],[a1]]-GLOBAL[[#This Row],[bkeluar1]])</f>
        <v/>
      </c>
      <c r="L1515" s="39">
        <f>SUM(GLOBAL[[#This Row],[bmasuk1]:[c1]])</f>
        <v>7</v>
      </c>
      <c r="M1515" s="40">
        <f>SUM(F1515,L1515)</f>
        <v>7</v>
      </c>
      <c r="N1515" s="31"/>
      <c r="O1515" s="39"/>
      <c r="P1515" s="40">
        <f ca="1">SUM(INDIRECT(GLOBAL_VAR[TABLENAME]&amp;"[@a"&amp;$1:$1-1&amp;"]"),INDIRECT(GLOBAL_VAR[TABLENAME]&amp;"[@c"&amp;$1:$1-1&amp;"]"))</f>
        <v>7</v>
      </c>
      <c r="Q1515" s="33"/>
      <c r="R1515" s="41" t="str">
        <f>IF(GLOBAL[[#This Row],[b3]]="","",GLOBAL[[#This Row],[b3]]-GLOBAL[[#This Row],[a3]])</f>
        <v/>
      </c>
      <c r="S1515" s="40">
        <f ca="1">SUM(INDIRECT(GLOBAL_VAR[TABLENAME]&amp;"[@a"&amp;$1:$1-1&amp;"]"),INDIRECT(GLOBAL_VAR[TABLENAME]&amp;"[@c"&amp;$1:$1-1&amp;"]"))</f>
        <v>7</v>
      </c>
      <c r="T1515" s="33"/>
      <c r="U1515" s="41" t="str">
        <f>IF(GLOBAL[[#This Row],[b4]]="","",GLOBAL[[#This Row],[b4]]-GLOBAL[[#This Row],[a4]])</f>
        <v/>
      </c>
      <c r="V1515" s="40">
        <f ca="1">SUM(INDIRECT(GLOBAL_VAR[TABLENAME]&amp;"[@a"&amp;$1:$1-1&amp;"]"),INDIRECT(GLOBAL_VAR[TABLENAME]&amp;"[@c"&amp;$1:$1-1&amp;"]"))</f>
        <v>7</v>
      </c>
      <c r="W1515" s="31"/>
      <c r="X1515" s="39" t="str">
        <f>IF(GLOBAL[[#This Row],[b5]]="","",GLOBAL[[#This Row],[b5]]-GLOBAL[[#This Row],[a5]])</f>
        <v/>
      </c>
      <c r="Y1515" s="40">
        <f ca="1">SUM(INDIRECT(GLOBAL_VAR[TABLENAME]&amp;"[@a"&amp;$1:$1-1&amp;"]"),INDIRECT(GLOBAL_VAR[TABLENAME]&amp;"[@c"&amp;$1:$1-1&amp;"]"))</f>
        <v>7</v>
      </c>
      <c r="AA151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515" s="39">
        <f>_xlfn.IFNA(MATCH(GLOBAL[[#This Row],[POINTER]],Table6[NB BM_C_QTY+F],0),"")</f>
        <v>130</v>
      </c>
      <c r="AC1515" s="71" t="str">
        <f>_xlfn.IFNA(MATCH(GLOBAL[[#This Row],[POINTER]],Table5[CONCAT],0),"")</f>
        <v/>
      </c>
    </row>
    <row r="1516" spans="1:30">
      <c r="A1516" s="31" t="str">
        <f ca="1">IF(GLOBAL[[#This Row],[TT]]&lt;1,"",ROW()-2)</f>
        <v/>
      </c>
      <c r="B1516" s="33" t="s">
        <v>2693</v>
      </c>
      <c r="C1516" s="31">
        <v>0</v>
      </c>
      <c r="D1516" s="31">
        <v>240</v>
      </c>
      <c r="E1516" s="31">
        <f ca="1">IF(GLOBAL[[#This Row],[b12]]="",GLOBAL[[#This Row],[a6]],GLOBAL[[#This Row],[b12]])</f>
        <v>0</v>
      </c>
      <c r="F1516" s="32">
        <f>GLOBAL[[#This Row],[AWAL]]</f>
        <v>0</v>
      </c>
      <c r="G1516" s="31"/>
      <c r="H1516" s="31"/>
      <c r="I1516" s="31" t="str">
        <f>IF(GLOBAL[[#This Row],[/MASUK]]="","",SUMIF(Table6[NB BM_C_QTY+F],GLOBAL[POINTER],Table6[C]))</f>
        <v/>
      </c>
      <c r="J1516" s="102">
        <f>IF(GLOBAL[[#This Row],[//KELUAR]]="",0,-1*SUMIF(Table5[CONCAT],GLOBAL[POINTER],Table5[3]))</f>
        <v>0</v>
      </c>
      <c r="K1516" s="31" t="str">
        <f>IF(GLOBAL[[#This Row],[b1]]="","",GLOBAL[[#This Row],[b1]]-GLOBAL[[#This Row],[a1]]-GLOBAL[[#This Row],[bkeluar1]])</f>
        <v/>
      </c>
      <c r="L1516" s="31">
        <f>SUM(GLOBAL[[#This Row],[bmasuk1]:[c1]])</f>
        <v>0</v>
      </c>
      <c r="M1516" s="32">
        <f>SUM(F1516,L1516)</f>
        <v>0</v>
      </c>
      <c r="N1516" s="31"/>
      <c r="O1516" s="31"/>
      <c r="P1516" s="32">
        <f ca="1">SUM(INDIRECT(GLOBAL_VAR[TABLENAME]&amp;"[@a"&amp;$1:$1-1&amp;"]"),INDIRECT(GLOBAL_VAR[TABLENAME]&amp;"[@c"&amp;$1:$1-1&amp;"]"))</f>
        <v>0</v>
      </c>
      <c r="Q1516" s="33"/>
      <c r="R1516" s="33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0</v>
      </c>
      <c r="T1516" s="33"/>
      <c r="U1516" s="33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0</v>
      </c>
      <c r="W1516" s="31"/>
      <c r="X1516" s="31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0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1516" s="31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30">
      <c r="A1517" s="31" t="str">
        <f ca="1">IF(GLOBAL[[#This Row],[TT]]&lt;1,"",ROW()-2)</f>
        <v/>
      </c>
      <c r="B1517" s="33" t="s">
        <v>2694</v>
      </c>
      <c r="C1517" s="31">
        <v>0</v>
      </c>
      <c r="D1517" s="31">
        <v>240</v>
      </c>
      <c r="E1517" s="31">
        <f ca="1">IF(GLOBAL[[#This Row],[b12]]="",GLOBAL[[#This Row],[a6]],GLOBAL[[#This Row],[b12]])</f>
        <v>0</v>
      </c>
      <c r="F1517" s="32">
        <f>GLOBAL[[#This Row],[AWAL]]</f>
        <v>0</v>
      </c>
      <c r="G1517" s="31"/>
      <c r="H1517" s="31"/>
      <c r="I1517" s="31" t="str">
        <f>IF(GLOBAL[[#This Row],[/MASUK]]="","",SUMIF(Table6[NB BM_C_QTY+F],GLOBAL[POINTER],Table6[C]))</f>
        <v/>
      </c>
      <c r="J1517" s="102">
        <f>IF(GLOBAL[[#This Row],[//KELUAR]]="",0,-1*SUMIF(Table5[CONCAT],GLOBAL[POINTER],Table5[3]))</f>
        <v>0</v>
      </c>
      <c r="K1517" s="31" t="str">
        <f>IF(GLOBAL[[#This Row],[b1]]="","",GLOBAL[[#This Row],[b1]]-GLOBAL[[#This Row],[a1]]-GLOBAL[[#This Row],[bkeluar1]])</f>
        <v/>
      </c>
      <c r="L1517" s="31">
        <f>SUM(GLOBAL[[#This Row],[bmasuk1]:[c1]])</f>
        <v>0</v>
      </c>
      <c r="M1517" s="32">
        <f>SUM(F1517,L1517)</f>
        <v>0</v>
      </c>
      <c r="N1517" s="31"/>
      <c r="O1517" s="31"/>
      <c r="P1517" s="32">
        <f ca="1">SUM(INDIRECT(GLOBAL_VAR[TABLENAME]&amp;"[@a"&amp;$1:$1-1&amp;"]"),INDIRECT(GLOBAL_VAR[TABLENAME]&amp;"[@c"&amp;$1:$1-1&amp;"]"))</f>
        <v>0</v>
      </c>
      <c r="Q1517" s="33"/>
      <c r="R1517" s="33" t="str">
        <f>IF(GLOBAL[[#This Row],[b3]]="","",GLOBAL[[#This Row],[b3]]-GLOBAL[[#This Row],[a3]])</f>
        <v/>
      </c>
      <c r="S1517" s="32">
        <f ca="1">SUM(INDIRECT(GLOBAL_VAR[TABLENAME]&amp;"[@a"&amp;$1:$1-1&amp;"]"),INDIRECT(GLOBAL_VAR[TABLENAME]&amp;"[@c"&amp;$1:$1-1&amp;"]"))</f>
        <v>0</v>
      </c>
      <c r="T1517" s="33"/>
      <c r="U1517" s="33" t="str">
        <f>IF(GLOBAL[[#This Row],[b4]]="","",GLOBAL[[#This Row],[b4]]-GLOBAL[[#This Row],[a4]])</f>
        <v/>
      </c>
      <c r="V1517" s="32">
        <f ca="1">SUM(INDIRECT(GLOBAL_VAR[TABLENAME]&amp;"[@a"&amp;$1:$1-1&amp;"]"),INDIRECT(GLOBAL_VAR[TABLENAME]&amp;"[@c"&amp;$1:$1-1&amp;"]"))</f>
        <v>0</v>
      </c>
      <c r="W1517" s="31"/>
      <c r="X1517" s="31" t="str">
        <f>IF(GLOBAL[[#This Row],[b5]]="","",GLOBAL[[#This Row],[b5]]-GLOBAL[[#This Row],[a5]])</f>
        <v/>
      </c>
      <c r="Y1517" s="32">
        <f ca="1">SUM(INDIRECT(GLOBAL_VAR[TABLENAME]&amp;"[@a"&amp;$1:$1-1&amp;"]"),INDIRECT(GLOBAL_VAR[TABLENAME]&amp;"[@c"&amp;$1:$1-1&amp;"]"))</f>
        <v>0</v>
      </c>
      <c r="AA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1517" s="31" t="str">
        <f>_xlfn.IFNA(MATCH(GLOBAL[[#This Row],[POINTER]],Table6[NB BM_C_QTY+F],0),"")</f>
        <v/>
      </c>
      <c r="AC1517" t="str">
        <f>_xlfn.IFNA(MATCH(GLOBAL[[#This Row],[POINTER]],Table5[CONCAT],0),"")</f>
        <v/>
      </c>
    </row>
    <row r="1518" spans="1:30">
      <c r="A1518" s="31" t="str">
        <f ca="1">IF(GLOBAL[[#This Row],[TT]]&lt;1,"",ROW()-2)</f>
        <v/>
      </c>
      <c r="B1518" s="33" t="s">
        <v>2695</v>
      </c>
      <c r="C1518" s="31">
        <v>0</v>
      </c>
      <c r="D1518" s="31">
        <v>240</v>
      </c>
      <c r="E1518" s="31">
        <f ca="1">IF(GLOBAL[[#This Row],[b12]]="",GLOBAL[[#This Row],[a6]],GLOBAL[[#This Row],[b12]])</f>
        <v>0</v>
      </c>
      <c r="F1518" s="32">
        <f>GLOBAL[[#This Row],[AWAL]]</f>
        <v>0</v>
      </c>
      <c r="G1518" s="31"/>
      <c r="H1518" s="31"/>
      <c r="I1518" s="31" t="str">
        <f>IF(GLOBAL[[#This Row],[/MASUK]]="","",SUMIF(Table6[NB BM_C_QTY+F],GLOBAL[POINTER],Table6[C]))</f>
        <v/>
      </c>
      <c r="J1518" s="102">
        <f>IF(GLOBAL[[#This Row],[//KELUAR]]="",0,-1*SUMIF(Table5[CONCAT],GLOBAL[POINTER],Table5[3]))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>SUM(F1518,L1518)</f>
        <v>0</v>
      </c>
      <c r="N1518" s="31"/>
      <c r="O1518" s="31"/>
      <c r="P1518" s="32">
        <f ca="1">SUM(INDIRECT(GLOBAL_VAR[TABLENAME]&amp;"[@a"&amp;$1:$1-1&amp;"]"),INDIRECT(GLOBAL_VAR[TABLENAME]&amp;"[@c"&amp;$1:$1-1&amp;"]"))</f>
        <v>0</v>
      </c>
      <c r="Q1518" s="33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0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0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0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30">
      <c r="A1519" s="31" t="str">
        <f ca="1">IF(GLOBAL[[#This Row],[TT]]&lt;1,"",ROW()-2)</f>
        <v/>
      </c>
      <c r="B1519" s="33" t="s">
        <v>4574</v>
      </c>
      <c r="C1519" s="31">
        <v>0</v>
      </c>
      <c r="D1519" s="31" t="s">
        <v>2165</v>
      </c>
      <c r="E1519" s="31">
        <f ca="1">IF(GLOBAL[[#This Row],[b12]]="",GLOBAL[[#This Row],[a6]],GLOBAL[[#This Row],[b12]])</f>
        <v>0</v>
      </c>
      <c r="F1519" s="32">
        <f>GLOBAL[[#This Row],[AWAL]]</f>
        <v>0</v>
      </c>
      <c r="G1519" s="31"/>
      <c r="H1519" s="31"/>
      <c r="I1519" s="31" t="str">
        <f>IF(GLOBAL[[#This Row],[/MASUK]]="","",SUMIF(Table6[NB BM_C_QTY+F],GLOBAL[POINTER],Table6[C]))</f>
        <v/>
      </c>
      <c r="J1519" s="102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>SUM(F1519,L1519)</f>
        <v>0</v>
      </c>
      <c r="N1519" s="31"/>
      <c r="O1519" s="31"/>
      <c r="P1519" s="32">
        <f ca="1">SUM(INDIRECT(GLOBAL_VAR[TABLENAME]&amp;"[@a"&amp;$1:$1-1&amp;"]"),INDIRECT(GLOBAL_VAR[TABLENAME]&amp;"[@c"&amp;$1:$1-1&amp;"]"))</f>
        <v>0</v>
      </c>
      <c r="Q1519" s="33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0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0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0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30">
      <c r="A1520" s="31">
        <f ca="1">IF(GLOBAL[[#This Row],[TT]]&lt;1,"",ROW()-2)</f>
        <v>1518</v>
      </c>
      <c r="B1520" s="33" t="s">
        <v>4124</v>
      </c>
      <c r="C1520" s="31">
        <v>6</v>
      </c>
      <c r="D1520" s="31" t="s">
        <v>3694</v>
      </c>
      <c r="E1520" s="31">
        <f ca="1">IF(GLOBAL[[#This Row],[b12]]="",GLOBAL[[#This Row],[a6]],GLOBAL[[#This Row],[b12]])</f>
        <v>4</v>
      </c>
      <c r="F1520" s="32">
        <f>GLOBAL[[#This Row],[AWAL]]</f>
        <v>6</v>
      </c>
      <c r="G1520" s="31"/>
      <c r="H1520" s="31"/>
      <c r="I1520" s="31" t="str">
        <f>IF(GLOBAL[[#This Row],[/MASUK]]="","",SUMIF(Table6[NB BM_C_QTY+F],GLOBAL[POINTER],Table6[C]))</f>
        <v/>
      </c>
      <c r="J1520" s="102">
        <f>IF(GLOBAL[[#This Row],[//KELUAR]]="",0,-1*SUMIF(Table5[CONCAT],GLOBAL[POINTER],Table5[3]))</f>
        <v>-2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-2</v>
      </c>
      <c r="M1520" s="32">
        <f>SUM(F1520,L1520)</f>
        <v>4</v>
      </c>
      <c r="N1520" s="31"/>
      <c r="O1520" s="31"/>
      <c r="P1520" s="32">
        <f ca="1">SUM(INDIRECT(GLOBAL_VAR[TABLENAME]&amp;"[@a"&amp;$1:$1-1&amp;"]"),INDIRECT(GLOBAL_VAR[TABLENAME]&amp;"[@c"&amp;$1:$1-1&amp;"]"))</f>
        <v>4</v>
      </c>
      <c r="Q1520" s="33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4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4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4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520" s="31" t="str">
        <f>_xlfn.IFNA(MATCH(GLOBAL[[#This Row],[POINTER]],Table6[NB BM_C_QTY+F],0),"")</f>
        <v/>
      </c>
      <c r="AC1520">
        <f>_xlfn.IFNA(MATCH(GLOBAL[[#This Row],[POINTER]],Table5[CONCAT],0),"")</f>
        <v>27</v>
      </c>
    </row>
    <row r="1521" spans="1:30">
      <c r="A1521" s="31">
        <f ca="1">IF(GLOBAL[[#This Row],[TT]]&lt;1,"",ROW()-2)</f>
        <v>1519</v>
      </c>
      <c r="B1521" s="33" t="s">
        <v>4125</v>
      </c>
      <c r="C1521" s="31">
        <v>5</v>
      </c>
      <c r="D1521" s="31" t="s">
        <v>3694</v>
      </c>
      <c r="E1521" s="31">
        <f ca="1">IF(GLOBAL[[#This Row],[b12]]="",GLOBAL[[#This Row],[a6]],GLOBAL[[#This Row],[b12]])</f>
        <v>4</v>
      </c>
      <c r="F1521" s="32">
        <f>GLOBAL[[#This Row],[AWAL]]</f>
        <v>5</v>
      </c>
      <c r="G1521" s="31"/>
      <c r="H1521" s="31"/>
      <c r="I1521" s="31" t="str">
        <f>IF(GLOBAL[[#This Row],[/MASUK]]="","",SUMIF(Table6[NB BM_C_QTY+F],GLOBAL[POINTER],Table6[C]))</f>
        <v/>
      </c>
      <c r="J1521" s="102">
        <f>IF(GLOBAL[[#This Row],[//KELUAR]]="",0,-1*SUMIF(Table5[CONCAT],GLOBAL[POINTER],Table5[3]))</f>
        <v>-1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-1</v>
      </c>
      <c r="M1521" s="32">
        <f>SUM(F1521,L1521)</f>
        <v>4</v>
      </c>
      <c r="N1521" s="31"/>
      <c r="O1521" s="31"/>
      <c r="P1521" s="32">
        <f ca="1">SUM(INDIRECT(GLOBAL_VAR[TABLENAME]&amp;"[@a"&amp;$1:$1-1&amp;"]"),INDIRECT(GLOBAL_VAR[TABLENAME]&amp;"[@c"&amp;$1:$1-1&amp;"]"))</f>
        <v>4</v>
      </c>
      <c r="Q1521" s="33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4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4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4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521" s="31" t="str">
        <f>_xlfn.IFNA(MATCH(GLOBAL[[#This Row],[POINTER]],Table6[NB BM_C_QTY+F],0),"")</f>
        <v/>
      </c>
      <c r="AC1521">
        <f>_xlfn.IFNA(MATCH(GLOBAL[[#This Row],[POINTER]],Table5[CONCAT],0),"")</f>
        <v>28</v>
      </c>
      <c r="AD1521" s="29"/>
    </row>
    <row r="1522" spans="1:30">
      <c r="A1522" s="31">
        <f ca="1">IF(GLOBAL[[#This Row],[TT]]&lt;1,"",ROW()-2)</f>
        <v>1520</v>
      </c>
      <c r="B1522" s="33" t="s">
        <v>4155</v>
      </c>
      <c r="C1522" s="31">
        <v>34</v>
      </c>
      <c r="D1522" s="31">
        <v>240</v>
      </c>
      <c r="E1522" s="31">
        <f ca="1">IF(GLOBAL[[#This Row],[b12]]="",GLOBAL[[#This Row],[a6]],GLOBAL[[#This Row],[b12]])</f>
        <v>34</v>
      </c>
      <c r="F1522" s="32">
        <f>GLOBAL[[#This Row],[AWAL]]</f>
        <v>34</v>
      </c>
      <c r="G1522" s="31"/>
      <c r="H1522" s="31"/>
      <c r="I1522" s="31" t="str">
        <f>IF(GLOBAL[[#This Row],[/MASUK]]="","",SUMIF(Table6[NB BM_C_QTY+F],GLOBAL[POINTER],Table6[C]))</f>
        <v/>
      </c>
      <c r="J1522" s="102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>SUM(F1522,L1522)</f>
        <v>34</v>
      </c>
      <c r="N1522" s="31"/>
      <c r="O1522" s="31"/>
      <c r="P1522" s="32">
        <f ca="1">SUM(INDIRECT(GLOBAL_VAR[TABLENAME]&amp;"[@a"&amp;$1:$1-1&amp;"]"),INDIRECT(GLOBAL_VAR[TABLENAME]&amp;"[@c"&amp;$1:$1-1&amp;"]"))</f>
        <v>34</v>
      </c>
      <c r="Q1522" s="33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34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34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34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  <c r="AD1522" s="29"/>
    </row>
    <row r="1523" spans="1:30">
      <c r="A1523" s="31" t="str">
        <f ca="1">IF(GLOBAL[[#This Row],[TT]]&lt;1,"",ROW()-2)</f>
        <v/>
      </c>
      <c r="B1523" s="33" t="s">
        <v>4575</v>
      </c>
      <c r="C1523" s="31">
        <v>0</v>
      </c>
      <c r="D1523" s="31" t="s">
        <v>2164</v>
      </c>
      <c r="E1523" s="31">
        <f ca="1">IF(GLOBAL[[#This Row],[b12]]="",GLOBAL[[#This Row],[a6]],GLOBAL[[#This Row],[b12]])</f>
        <v>0</v>
      </c>
      <c r="F1523" s="32">
        <f>GLOBAL[[#This Row],[AWAL]]</f>
        <v>0</v>
      </c>
      <c r="G1523" s="31"/>
      <c r="H1523" s="31"/>
      <c r="I1523" s="31" t="str">
        <f>IF(GLOBAL[[#This Row],[/MASUK]]="","",SUMIF(Table6[NB BM_C_QTY+F],GLOBAL[POINTER],Table6[C]))</f>
        <v/>
      </c>
      <c r="J1523" s="102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>SUM(F1523,L1523)</f>
        <v>0</v>
      </c>
      <c r="N1523" s="31"/>
      <c r="O1523" s="31"/>
      <c r="P1523" s="32">
        <f ca="1">SUM(INDIRECT(GLOBAL_VAR[TABLENAME]&amp;"[@a"&amp;$1:$1-1&amp;"]"),INDIRECT(GLOBAL_VAR[TABLENAME]&amp;"[@c"&amp;$1:$1-1&amp;"]"))</f>
        <v>0</v>
      </c>
      <c r="Q1523" s="33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0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0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0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30">
      <c r="A1524" s="31">
        <f ca="1">IF(GLOBAL[[#This Row],[TT]]&lt;1,"",ROW()-2)</f>
        <v>1522</v>
      </c>
      <c r="B1524" s="33" t="s">
        <v>2192</v>
      </c>
      <c r="C1524" s="31">
        <v>1</v>
      </c>
      <c r="D1524" s="31" t="s">
        <v>2164</v>
      </c>
      <c r="E1524" s="31">
        <f ca="1">IF(GLOBAL[[#This Row],[b12]]="",GLOBAL[[#This Row],[a6]],GLOBAL[[#This Row],[b12]])</f>
        <v>1</v>
      </c>
      <c r="F1524" s="32">
        <f>GLOBAL[[#This Row],[AWAL]]</f>
        <v>1</v>
      </c>
      <c r="G1524" s="31"/>
      <c r="H1524" s="31"/>
      <c r="I1524" s="31" t="str">
        <f>IF(GLOBAL[[#This Row],[/MASUK]]="","",SUMIF(Table6[NB BM_C_QTY+F],GLOBAL[POINTER],Table6[C]))</f>
        <v/>
      </c>
      <c r="J1524" s="102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>SUM(F1524,L1524)</f>
        <v>1</v>
      </c>
      <c r="N1524" s="31"/>
      <c r="O1524" s="31"/>
      <c r="P1524" s="32">
        <f ca="1">SUM(INDIRECT(GLOBAL_VAR[TABLENAME]&amp;"[@a"&amp;$1:$1-1&amp;"]"),INDIRECT(GLOBAL_VAR[TABLENAME]&amp;"[@c"&amp;$1:$1-1&amp;"]"))</f>
        <v>1</v>
      </c>
      <c r="Q1524" s="33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1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1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1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30">
      <c r="A1525" s="31">
        <f>IF(GLOBAL[[#This Row],[TT]]&lt;1,"",ROW()-2)</f>
        <v>1523</v>
      </c>
      <c r="B1525" s="33" t="s">
        <v>5526</v>
      </c>
      <c r="C1525" s="31">
        <v>6</v>
      </c>
      <c r="D1525" s="31" t="s">
        <v>2150</v>
      </c>
      <c r="E1525" s="31">
        <f>IF(GLOBAL[[#This Row],[b12]]="",GLOBAL[[#This Row],[a6]],GLOBAL[[#This Row],[b12]])</f>
        <v>9</v>
      </c>
      <c r="F1525" s="32">
        <f>GLOBAL[[#This Row],[AWAL]]</f>
        <v>6</v>
      </c>
      <c r="G1525" s="31"/>
      <c r="H1525" s="31">
        <v>9</v>
      </c>
      <c r="I1525" s="31">
        <f>IF(GLOBAL[[#This Row],[/MASUK]]="","",SUMIF(Table6[NB BM_C_QTY+F],GLOBAL[POINTER],Table6[C]))</f>
        <v>3</v>
      </c>
      <c r="J1525" s="102">
        <f>IF(GLOBAL[[#This Row],[//KELUAR]]="",0,-1*SUMIF(Table5[CONCAT],GLOBAL[POINTER],Table5[3]))</f>
        <v>-2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1</v>
      </c>
      <c r="M1525" s="32">
        <f>SUM(F1525,L1525)</f>
        <v>7</v>
      </c>
      <c r="N1525" s="31"/>
      <c r="O1525" s="31"/>
      <c r="P1525" s="32">
        <f ca="1">SUM(INDIRECT(GLOBAL_VAR[TABLENAME]&amp;"[@a"&amp;$1:$1-1&amp;"]"),INDIRECT(GLOBAL_VAR[TABLENAME]&amp;"[@c"&amp;$1:$1-1&amp;"]"))</f>
        <v>7</v>
      </c>
      <c r="Q1525" s="33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7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7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7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525" s="31">
        <f>_xlfn.IFNA(MATCH(GLOBAL[[#This Row],[POINTER]],Table6[NB BM_C_QTY+F],0),"")</f>
        <v>86</v>
      </c>
      <c r="AC1525">
        <f>_xlfn.IFNA(MATCH(GLOBAL[[#This Row],[POINTER]],Table5[CONCAT],0),"")</f>
        <v>10</v>
      </c>
    </row>
    <row r="1526" spans="1:30">
      <c r="A1526" s="31" t="str">
        <f ca="1">IF(GLOBAL[[#This Row],[TT]]&lt;1,"",ROW()-2)</f>
        <v/>
      </c>
      <c r="B1526" s="33" t="s">
        <v>4576</v>
      </c>
      <c r="C1526" s="31">
        <v>0</v>
      </c>
      <c r="D1526" s="31">
        <v>240</v>
      </c>
      <c r="E1526" s="31">
        <f ca="1">IF(GLOBAL[[#This Row],[b12]]="",GLOBAL[[#This Row],[a6]],GLOBAL[[#This Row],[b12]])</f>
        <v>0</v>
      </c>
      <c r="F1526" s="32">
        <f>GLOBAL[[#This Row],[AWAL]]</f>
        <v>0</v>
      </c>
      <c r="G1526" s="31"/>
      <c r="H1526" s="31"/>
      <c r="I1526" s="31" t="str">
        <f>IF(GLOBAL[[#This Row],[/MASUK]]="","",SUMIF(Table6[NB BM_C_QTY+F],GLOBAL[POINTER],Table6[C]))</f>
        <v/>
      </c>
      <c r="J1526" s="102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>SUM(F1526,L1526)</f>
        <v>0</v>
      </c>
      <c r="N1526" s="31"/>
      <c r="O1526" s="31"/>
      <c r="P1526" s="32">
        <f ca="1">SUM(INDIRECT(GLOBAL_VAR[TABLENAME]&amp;"[@a"&amp;$1:$1-1&amp;"]"),INDIRECT(GLOBAL_VAR[TABLENAME]&amp;"[@c"&amp;$1:$1-1&amp;"]"))</f>
        <v>0</v>
      </c>
      <c r="Q1526" s="33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0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0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0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30">
      <c r="A1527" s="39">
        <f ca="1">IF(GLOBAL[[#This Row],[TT]]&lt;1,"",ROW()-2)</f>
        <v>1525</v>
      </c>
      <c r="B1527" s="33" t="s">
        <v>1029</v>
      </c>
      <c r="C1527" s="31">
        <v>4</v>
      </c>
      <c r="D1527" s="31" t="s">
        <v>1030</v>
      </c>
      <c r="E1527" s="39">
        <f ca="1">IF(GLOBAL[[#This Row],[b12]]="",GLOBAL[[#This Row],[a6]],GLOBAL[[#This Row],[b12]])</f>
        <v>4</v>
      </c>
      <c r="F1527" s="40">
        <f>GLOBAL[[#This Row],[AWAL]]</f>
        <v>4</v>
      </c>
      <c r="G1527" s="31"/>
      <c r="H1527" s="31"/>
      <c r="I1527" s="31" t="str">
        <f>IF(GLOBAL[[#This Row],[/MASUK]]="","",SUMIF(Table6[NB BM_C_QTY+F],GLOBAL[POINTER],Table6[C]))</f>
        <v/>
      </c>
      <c r="J1527" s="102">
        <f>IF(GLOBAL[[#This Row],[//KELUAR]]="",0,-1*SUMIF(Table5[CONCAT],GLOBAL[POINTER],Table5[3]))</f>
        <v>0</v>
      </c>
      <c r="K1527" s="39" t="str">
        <f>IF(GLOBAL[[#This Row],[b1]]="","",GLOBAL[[#This Row],[b1]]-GLOBAL[[#This Row],[a1]]-GLOBAL[[#This Row],[bkeluar1]])</f>
        <v/>
      </c>
      <c r="L1527" s="39">
        <f>SUM(GLOBAL[[#This Row],[bmasuk1]:[c1]])</f>
        <v>0</v>
      </c>
      <c r="M1527" s="40">
        <f>SUM(F1527,L1527)</f>
        <v>4</v>
      </c>
      <c r="N1527" s="31"/>
      <c r="O1527" s="39"/>
      <c r="P1527" s="40">
        <f ca="1">SUM(INDIRECT(GLOBAL_VAR[TABLENAME]&amp;"[@a"&amp;$1:$1-1&amp;"]"),INDIRECT(GLOBAL_VAR[TABLENAME]&amp;"[@c"&amp;$1:$1-1&amp;"]"))</f>
        <v>4</v>
      </c>
      <c r="Q1527" s="33"/>
      <c r="R1527" s="41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4</v>
      </c>
      <c r="T1527" s="33"/>
      <c r="U1527" s="41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4</v>
      </c>
      <c r="W1527" s="31"/>
      <c r="X1527" s="39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4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527" s="39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30">
      <c r="A1528" s="31">
        <f ca="1">IF(GLOBAL[[#This Row],[TT]]&lt;1,"",ROW()-2)</f>
        <v>1526</v>
      </c>
      <c r="B1528" s="33" t="s">
        <v>1031</v>
      </c>
      <c r="C1528" s="31">
        <v>18</v>
      </c>
      <c r="D1528" s="31" t="s">
        <v>1030</v>
      </c>
      <c r="E1528" s="31">
        <f ca="1">IF(GLOBAL[[#This Row],[b12]]="",GLOBAL[[#This Row],[a6]],GLOBAL[[#This Row],[b12]])</f>
        <v>18</v>
      </c>
      <c r="F1528" s="32">
        <f>GLOBAL[[#This Row],[AWAL]]</f>
        <v>18</v>
      </c>
      <c r="G1528" s="31"/>
      <c r="H1528" s="31"/>
      <c r="I1528" s="31" t="str">
        <f>IF(GLOBAL[[#This Row],[/MASUK]]="","",SUMIF(Table6[NB BM_C_QTY+F],GLOBAL[POINTER],Table6[C]))</f>
        <v/>
      </c>
      <c r="J1528" s="102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>SUM(F1528,L1528)</f>
        <v>18</v>
      </c>
      <c r="N1528" s="31"/>
      <c r="O1528" s="31"/>
      <c r="P1528" s="32">
        <f ca="1">SUM(INDIRECT(GLOBAL_VAR[TABLENAME]&amp;"[@a"&amp;$1:$1-1&amp;"]"),INDIRECT(GLOBAL_VAR[TABLENAME]&amp;"[@c"&amp;$1:$1-1&amp;"]"))</f>
        <v>18</v>
      </c>
      <c r="Q1528" s="33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18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18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18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30">
      <c r="A1529" s="31">
        <f ca="1">IF(GLOBAL[[#This Row],[TT]]&lt;1,"",ROW()-2)</f>
        <v>1527</v>
      </c>
      <c r="B1529" s="33" t="s">
        <v>5514</v>
      </c>
      <c r="C1529" s="31">
        <v>1</v>
      </c>
      <c r="D1529" s="31" t="s">
        <v>1032</v>
      </c>
      <c r="E1529" s="31">
        <f ca="1">IF(GLOBAL[[#This Row],[b12]]="",GLOBAL[[#This Row],[a6]],GLOBAL[[#This Row],[b12]])</f>
        <v>1</v>
      </c>
      <c r="F1529" s="32">
        <f>GLOBAL[[#This Row],[AWAL]]</f>
        <v>1</v>
      </c>
      <c r="G1529" s="31"/>
      <c r="H1529" s="31"/>
      <c r="I1529" s="31" t="str">
        <f>IF(GLOBAL[[#This Row],[/MASUK]]="","",SUMIF(Table6[NB BM_C_QTY+F],GLOBAL[POINTER],Table6[C]))</f>
        <v/>
      </c>
      <c r="J1529" s="102">
        <f>IF(GLOBAL[[#This Row],[//KELUAR]]="",0,-1*SUMIF(Table5[CONCAT],GLOBAL[POINTER],Table5[3]))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>SUM(F1529,L1529)</f>
        <v>1</v>
      </c>
      <c r="N1529" s="31"/>
      <c r="O1529" s="31"/>
      <c r="P1529" s="32">
        <f ca="1">SUM(INDIRECT(GLOBAL_VAR[TABLENAME]&amp;"[@a"&amp;$1:$1-1&amp;"]"),INDIRECT(GLOBAL_VAR[TABLENAME]&amp;"[@c"&amp;$1:$1-1&amp;"]"))</f>
        <v>1</v>
      </c>
      <c r="Q1529" s="33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1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1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1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529" s="31" t="str">
        <f>_xlfn.IFNA(MATCH(GLOBAL[[#This Row],[POINTER]],Table6[NB BM_C_QTY+F],0),"")</f>
        <v/>
      </c>
      <c r="AC1529" t="str">
        <f>_xlfn.IFNA(MATCH(GLOBAL[[#This Row],[POINTER]],Table5[CONCAT],0),"")</f>
        <v/>
      </c>
    </row>
    <row r="1530" spans="1:30">
      <c r="A1530" s="31">
        <f ca="1">IF(GLOBAL[[#This Row],[TT]]&lt;1,"",ROW()-2)</f>
        <v>1528</v>
      </c>
      <c r="B1530" s="33" t="s">
        <v>1033</v>
      </c>
      <c r="C1530" s="31">
        <v>5</v>
      </c>
      <c r="D1530" s="31" t="s">
        <v>1034</v>
      </c>
      <c r="E1530" s="31">
        <f ca="1">IF(GLOBAL[[#This Row],[b12]]="",GLOBAL[[#This Row],[a6]],GLOBAL[[#This Row],[b12]])</f>
        <v>5</v>
      </c>
      <c r="F1530" s="32">
        <f>GLOBAL[[#This Row],[AWAL]]</f>
        <v>5</v>
      </c>
      <c r="G1530" s="31"/>
      <c r="H1530" s="31"/>
      <c r="I1530" s="31" t="str">
        <f>IF(GLOBAL[[#This Row],[/MASUK]]="","",SUMIF(Table6[NB BM_C_QTY+F],GLOBAL[POINTER],Table6[C]))</f>
        <v/>
      </c>
      <c r="J1530" s="102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>SUM(F1530,L1530)</f>
        <v>5</v>
      </c>
      <c r="N1530" s="31"/>
      <c r="O1530" s="31"/>
      <c r="P1530" s="32">
        <f ca="1">SUM(INDIRECT(GLOBAL_VAR[TABLENAME]&amp;"[@a"&amp;$1:$1-1&amp;"]"),INDIRECT(GLOBAL_VAR[TABLENAME]&amp;"[@c"&amp;$1:$1-1&amp;"]"))</f>
        <v>5</v>
      </c>
      <c r="Q1530" s="33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5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5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5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30">
      <c r="A1531" s="31">
        <f ca="1">IF(GLOBAL[[#This Row],[TT]]&lt;1,"",ROW()-2)</f>
        <v>1529</v>
      </c>
      <c r="B1531" s="33" t="s">
        <v>1035</v>
      </c>
      <c r="C1531" s="31">
        <v>2</v>
      </c>
      <c r="D1531" s="31" t="s">
        <v>3510</v>
      </c>
      <c r="E1531" s="31">
        <f ca="1">IF(GLOBAL[[#This Row],[b12]]="",GLOBAL[[#This Row],[a6]],GLOBAL[[#This Row],[b12]])</f>
        <v>2</v>
      </c>
      <c r="F1531" s="32">
        <f>GLOBAL[[#This Row],[AWAL]]</f>
        <v>2</v>
      </c>
      <c r="G1531" s="31"/>
      <c r="H1531" s="31"/>
      <c r="I1531" s="31" t="str">
        <f>IF(GLOBAL[[#This Row],[/MASUK]]="","",SUMIF(Table6[NB BM_C_QTY+F],GLOBAL[POINTER],Table6[C]))</f>
        <v/>
      </c>
      <c r="J1531" s="102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>SUM(F1531,L1531)</f>
        <v>2</v>
      </c>
      <c r="N1531" s="31"/>
      <c r="O1531" s="31"/>
      <c r="P1531" s="32">
        <f ca="1">SUM(INDIRECT(GLOBAL_VAR[TABLENAME]&amp;"[@a"&amp;$1:$1-1&amp;"]"),INDIRECT(GLOBAL_VAR[TABLENAME]&amp;"[@c"&amp;$1:$1-1&amp;"]"))</f>
        <v>2</v>
      </c>
      <c r="Q1531" s="33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2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2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2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30">
      <c r="A1532" s="31">
        <f ca="1">IF(GLOBAL[[#This Row],[TT]]&lt;1,"",ROW()-2)</f>
        <v>1530</v>
      </c>
      <c r="B1532" s="33" t="s">
        <v>4637</v>
      </c>
      <c r="C1532" s="31">
        <v>1</v>
      </c>
      <c r="D1532" s="31" t="s">
        <v>214</v>
      </c>
      <c r="E1532" s="31">
        <f ca="1">IF(GLOBAL[[#This Row],[b12]]="",GLOBAL[[#This Row],[a6]],GLOBAL[[#This Row],[b12]])</f>
        <v>1</v>
      </c>
      <c r="F1532" s="32">
        <f>GLOBAL[[#This Row],[AWAL]]</f>
        <v>1</v>
      </c>
      <c r="G1532" s="31"/>
      <c r="H1532" s="31"/>
      <c r="I1532" s="31" t="str">
        <f>IF(GLOBAL[[#This Row],[/MASUK]]="","",SUMIF(Table6[NB BM_C_QTY+F],GLOBAL[POINTER],Table6[C]))</f>
        <v/>
      </c>
      <c r="J1532" s="102">
        <f>IF(GLOBAL[[#This Row],[//KELUAR]]="",0,-1*SUMIF(Table5[CONCAT],GLOBAL[POINTER],Table5[3]))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>SUM(F1532,L1532)</f>
        <v>1</v>
      </c>
      <c r="N1532" s="31"/>
      <c r="O1532" s="31"/>
      <c r="P1532" s="32">
        <f ca="1">SUM(INDIRECT(GLOBAL_VAR[TABLENAME]&amp;"[@a"&amp;$1:$1-1&amp;"]"),INDIRECT(GLOBAL_VAR[TABLENAME]&amp;"[@c"&amp;$1:$1-1&amp;"]"))</f>
        <v>1</v>
      </c>
      <c r="Q1532" s="33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1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1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1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532" s="31" t="str">
        <f>_xlfn.IFNA(MATCH(GLOBAL[[#This Row],[POINTER]],Table6[NB BM_C_QTY+F],0),"")</f>
        <v/>
      </c>
      <c r="AC1532" t="str">
        <f>_xlfn.IFNA(MATCH(GLOBAL[[#This Row],[POINTER]],Table5[CONCAT],0),"")</f>
        <v/>
      </c>
    </row>
    <row r="1533" spans="1:30">
      <c r="A1533" s="31">
        <f ca="1">IF(GLOBAL[[#This Row],[TT]]&lt;1,"",ROW()-2)</f>
        <v>1531</v>
      </c>
      <c r="B1533" s="33" t="s">
        <v>4637</v>
      </c>
      <c r="C1533" s="31">
        <v>1</v>
      </c>
      <c r="D1533" s="31" t="s">
        <v>2300</v>
      </c>
      <c r="E1533" s="31">
        <f ca="1">IF(GLOBAL[[#This Row],[b12]]="",GLOBAL[[#This Row],[a6]],GLOBAL[[#This Row],[b12]])</f>
        <v>1</v>
      </c>
      <c r="F1533" s="32">
        <f>GLOBAL[[#This Row],[AWAL]]</f>
        <v>1</v>
      </c>
      <c r="G1533" s="31"/>
      <c r="H1533" s="31"/>
      <c r="I1533" s="31" t="str">
        <f>IF(GLOBAL[[#This Row],[/MASUK]]="","",SUMIF(Table6[NB BM_C_QTY+F],GLOBAL[POINTER],Table6[C]))</f>
        <v/>
      </c>
      <c r="J1533" s="102">
        <f>IF(GLOBAL[[#This Row],[//KELUAR]]="",0,-1*SUMIF(Table5[CONCAT],GLOBAL[POINTER],Table5[3]))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>SUM(F1533,L1533)</f>
        <v>1</v>
      </c>
      <c r="N1533" s="31"/>
      <c r="O1533" s="31"/>
      <c r="P1533" s="32">
        <f ca="1">SUM(INDIRECT(GLOBAL_VAR[TABLENAME]&amp;"[@a"&amp;$1:$1-1&amp;"]"),INDIRECT(GLOBAL_VAR[TABLENAME]&amp;"[@c"&amp;$1:$1-1&amp;"]"))</f>
        <v>1</v>
      </c>
      <c r="Q1533" s="33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1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1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1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533" s="31" t="str">
        <f>_xlfn.IFNA(MATCH(GLOBAL[[#This Row],[POINTER]],Table6[NB BM_C_QTY+F],0),"")</f>
        <v/>
      </c>
      <c r="AC1533" t="str">
        <f>_xlfn.IFNA(MATCH(GLOBAL[[#This Row],[POINTER]],Table5[CONCAT],0),"")</f>
        <v/>
      </c>
    </row>
    <row r="1534" spans="1:30">
      <c r="A1534" s="31">
        <f ca="1">IF(GLOBAL[[#This Row],[TT]]&lt;1,"",ROW()-2)</f>
        <v>1532</v>
      </c>
      <c r="B1534" s="33" t="s">
        <v>4638</v>
      </c>
      <c r="C1534" s="31">
        <v>2</v>
      </c>
      <c r="D1534" s="31" t="s">
        <v>206</v>
      </c>
      <c r="E1534" s="31">
        <f ca="1">IF(GLOBAL[[#This Row],[b12]]="",GLOBAL[[#This Row],[a6]],GLOBAL[[#This Row],[b12]])</f>
        <v>2</v>
      </c>
      <c r="F1534" s="32">
        <f>GLOBAL[[#This Row],[AWAL]]</f>
        <v>2</v>
      </c>
      <c r="G1534" s="31"/>
      <c r="H1534" s="31"/>
      <c r="I1534" s="31" t="str">
        <f>IF(GLOBAL[[#This Row],[/MASUK]]="","",SUMIF(Table6[NB BM_C_QTY+F],GLOBAL[POINTER],Table6[C]))</f>
        <v/>
      </c>
      <c r="J1534" s="102">
        <f>IF(GLOBAL[[#This Row],[//KELUAR]]="",0,-1*SUMIF(Table5[CONCAT],GLOBAL[POINTER],Table5[3]))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>SUM(F1534,L1534)</f>
        <v>2</v>
      </c>
      <c r="N1534" s="31"/>
      <c r="O1534" s="31"/>
      <c r="P1534" s="32">
        <f ca="1">SUM(INDIRECT(GLOBAL_VAR[TABLENAME]&amp;"[@a"&amp;$1:$1-1&amp;"]"),INDIRECT(GLOBAL_VAR[TABLENAME]&amp;"[@c"&amp;$1:$1-1&amp;"]"))</f>
        <v>2</v>
      </c>
      <c r="Q1534" s="33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2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2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2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534" s="31" t="str">
        <f>_xlfn.IFNA(MATCH(GLOBAL[[#This Row],[POINTER]],Table6[NB BM_C_QTY+F],0),"")</f>
        <v/>
      </c>
      <c r="AC1534" t="str">
        <f>_xlfn.IFNA(MATCH(GLOBAL[[#This Row],[POINTER]],Table5[CONCAT],0),"")</f>
        <v/>
      </c>
    </row>
    <row r="1535" spans="1:30">
      <c r="A1535" s="31">
        <f ca="1">IF(GLOBAL[[#This Row],[TT]]&lt;1,"",ROW()-2)</f>
        <v>1533</v>
      </c>
      <c r="B1535" s="33" t="s">
        <v>4639</v>
      </c>
      <c r="C1535" s="31">
        <v>2</v>
      </c>
      <c r="D1535" s="31" t="s">
        <v>180</v>
      </c>
      <c r="E1535" s="31">
        <f ca="1">IF(GLOBAL[[#This Row],[b12]]="",GLOBAL[[#This Row],[a6]],GLOBAL[[#This Row],[b12]])</f>
        <v>2</v>
      </c>
      <c r="F1535" s="32">
        <f>GLOBAL[[#This Row],[AWAL]]</f>
        <v>2</v>
      </c>
      <c r="G1535" s="31"/>
      <c r="H1535" s="31"/>
      <c r="I1535" s="31" t="str">
        <f>IF(GLOBAL[[#This Row],[/MASUK]]="","",SUMIF(Table6[NB BM_C_QTY+F],GLOBAL[POINTER],Table6[C]))</f>
        <v/>
      </c>
      <c r="J1535" s="102">
        <f>IF(GLOBAL[[#This Row],[//KELUAR]]="",0,-1*SUMIF(Table5[CONCAT],GLOBAL[POINTER],Table5[3]))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>SUM(F1535,L1535)</f>
        <v>2</v>
      </c>
      <c r="N1535" s="31"/>
      <c r="O1535" s="31"/>
      <c r="P1535" s="32">
        <f ca="1">SUM(INDIRECT(GLOBAL_VAR[TABLENAME]&amp;"[@a"&amp;$1:$1-1&amp;"]"),INDIRECT(GLOBAL_VAR[TABLENAME]&amp;"[@c"&amp;$1:$1-1&amp;"]"))</f>
        <v>2</v>
      </c>
      <c r="Q1535" s="33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2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2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2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535" s="31" t="str">
        <f>_xlfn.IFNA(MATCH(GLOBAL[[#This Row],[POINTER]],Table6[NB BM_C_QTY+F],0),"")</f>
        <v/>
      </c>
      <c r="AC1535" t="str">
        <f>_xlfn.IFNA(MATCH(GLOBAL[[#This Row],[POINTER]],Table5[CONCAT],0),"")</f>
        <v/>
      </c>
    </row>
    <row r="1536" spans="1:30">
      <c r="A1536" s="31">
        <f ca="1">IF(GLOBAL[[#This Row],[TT]]&lt;1,"",ROW()-2)</f>
        <v>1534</v>
      </c>
      <c r="B1536" s="33" t="s">
        <v>4632</v>
      </c>
      <c r="C1536" s="31">
        <v>1</v>
      </c>
      <c r="D1536" s="31" t="s">
        <v>497</v>
      </c>
      <c r="E1536" s="31">
        <f ca="1">IF(GLOBAL[[#This Row],[b12]]="",GLOBAL[[#This Row],[a6]],GLOBAL[[#This Row],[b12]])</f>
        <v>1</v>
      </c>
      <c r="F1536" s="32">
        <f>GLOBAL[[#This Row],[AWAL]]</f>
        <v>1</v>
      </c>
      <c r="G1536" s="31"/>
      <c r="H1536" s="31"/>
      <c r="I1536" s="31" t="str">
        <f>IF(GLOBAL[[#This Row],[/MASUK]]="","",SUMIF(Table6[NB BM_C_QTY+F],GLOBAL[POINTER],Table6[C]))</f>
        <v/>
      </c>
      <c r="J1536" s="102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>SUM(F1536,L1536)</f>
        <v>1</v>
      </c>
      <c r="N1536" s="31"/>
      <c r="O1536" s="31"/>
      <c r="P1536" s="32">
        <f ca="1">SUM(INDIRECT(GLOBAL_VAR[TABLENAME]&amp;"[@a"&amp;$1:$1-1&amp;"]"),INDIRECT(GLOBAL_VAR[TABLENAME]&amp;"[@c"&amp;$1:$1-1&amp;"]"))</f>
        <v>1</v>
      </c>
      <c r="Q1536" s="33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1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1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1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</row>
    <row r="1537" spans="1:30">
      <c r="A1537" s="31">
        <f ca="1">IF(GLOBAL[[#This Row],[TT]]&lt;1,"",ROW()-2)</f>
        <v>1535</v>
      </c>
      <c r="B1537" s="33" t="s">
        <v>4633</v>
      </c>
      <c r="C1537" s="31">
        <v>1</v>
      </c>
      <c r="D1537" s="31" t="s">
        <v>232</v>
      </c>
      <c r="E1537" s="31">
        <f ca="1">IF(GLOBAL[[#This Row],[b12]]="",GLOBAL[[#This Row],[a6]],GLOBAL[[#This Row],[b12]])</f>
        <v>1</v>
      </c>
      <c r="F1537" s="32">
        <f>GLOBAL[[#This Row],[AWAL]]</f>
        <v>1</v>
      </c>
      <c r="G1537" s="31"/>
      <c r="H1537" s="31"/>
      <c r="I1537" s="31" t="str">
        <f>IF(GLOBAL[[#This Row],[/MASUK]]="","",SUMIF(Table6[NB BM_C_QTY+F],GLOBAL[POINTER],Table6[C]))</f>
        <v/>
      </c>
      <c r="J1537" s="102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>SUM(F1537,L1537)</f>
        <v>1</v>
      </c>
      <c r="N1537" s="31"/>
      <c r="O1537" s="31"/>
      <c r="P1537" s="32">
        <f ca="1">SUM(INDIRECT(GLOBAL_VAR[TABLENAME]&amp;"[@a"&amp;$1:$1-1&amp;"]"),INDIRECT(GLOBAL_VAR[TABLENAME]&amp;"[@c"&amp;$1:$1-1&amp;"]"))</f>
        <v>1</v>
      </c>
      <c r="Q1537" s="33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1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1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1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  <c r="AD1537" s="29"/>
    </row>
    <row r="1538" spans="1:30">
      <c r="A1538" s="31">
        <f ca="1">IF(GLOBAL[[#This Row],[TT]]&lt;1,"",ROW()-2)</f>
        <v>1536</v>
      </c>
      <c r="B1538" s="33" t="s">
        <v>4640</v>
      </c>
      <c r="C1538" s="31">
        <v>4</v>
      </c>
      <c r="D1538" s="31" t="s">
        <v>497</v>
      </c>
      <c r="E1538" s="31">
        <f ca="1">IF(GLOBAL[[#This Row],[b12]]="",GLOBAL[[#This Row],[a6]],GLOBAL[[#This Row],[b12]])</f>
        <v>4</v>
      </c>
      <c r="F1538" s="32">
        <f>GLOBAL[[#This Row],[AWAL]]</f>
        <v>4</v>
      </c>
      <c r="G1538" s="31"/>
      <c r="H1538" s="31"/>
      <c r="I1538" s="31" t="str">
        <f>IF(GLOBAL[[#This Row],[/MASUK]]="","",SUMIF(Table6[NB BM_C_QTY+F],GLOBAL[POINTER],Table6[C]))</f>
        <v/>
      </c>
      <c r="J1538" s="102">
        <f>IF(GLOBAL[[#This Row],[//KELUAR]]="",0,-1*SUMIF(Table5[CONCAT],GLOBAL[POINTER],Table5[3]))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>SUM(F1538,L1538)</f>
        <v>4</v>
      </c>
      <c r="N1538" s="31"/>
      <c r="O1538" s="31"/>
      <c r="P1538" s="32">
        <f ca="1">SUM(INDIRECT(GLOBAL_VAR[TABLENAME]&amp;"[@a"&amp;$1:$1-1&amp;"]"),INDIRECT(GLOBAL_VAR[TABLENAME]&amp;"[@c"&amp;$1:$1-1&amp;"]"))</f>
        <v>4</v>
      </c>
      <c r="Q1538" s="33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4</v>
      </c>
      <c r="T1538" s="33"/>
      <c r="U1538" s="33" t="str">
        <f>IF(GLOBAL[[#This Row],[b4]]="","",GLOBAL[[#This Row],[b4]]-GLOBAL[[#This Row],[a4]])</f>
        <v/>
      </c>
      <c r="V1538" s="32">
        <f ca="1">SUM(INDIRECT(GLOBAL_VAR[TABLENAME]&amp;"[@a"&amp;$1:$1-1&amp;"]"),INDIRECT(GLOBAL_VAR[TABLENAME]&amp;"[@c"&amp;$1:$1-1&amp;"]"))</f>
        <v>4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4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538" s="31" t="str">
        <f>_xlfn.IFNA(MATCH(GLOBAL[[#This Row],[POINTER]],Table6[NB BM_C_QTY+F],0),"")</f>
        <v/>
      </c>
      <c r="AC1538" t="str">
        <f>_xlfn.IFNA(MATCH(GLOBAL[[#This Row],[POINTER]],Table5[CONCAT],0),"")</f>
        <v/>
      </c>
    </row>
    <row r="1539" spans="1:30">
      <c r="A1539" s="31">
        <f ca="1">IF(GLOBAL[[#This Row],[TT]]&lt;1,"",ROW()-2)</f>
        <v>1537</v>
      </c>
      <c r="B1539" s="33" t="s">
        <v>4634</v>
      </c>
      <c r="C1539" s="31">
        <v>3</v>
      </c>
      <c r="D1539" s="31" t="s">
        <v>232</v>
      </c>
      <c r="E1539" s="31">
        <f ca="1">IF(GLOBAL[[#This Row],[b12]]="",GLOBAL[[#This Row],[a6]],GLOBAL[[#This Row],[b12]])</f>
        <v>3</v>
      </c>
      <c r="F1539" s="32">
        <f>GLOBAL[[#This Row],[AWAL]]</f>
        <v>3</v>
      </c>
      <c r="G1539" s="31"/>
      <c r="H1539" s="31"/>
      <c r="I1539" s="31" t="str">
        <f>IF(GLOBAL[[#This Row],[/MASUK]]="","",SUMIF(Table6[NB BM_C_QTY+F],GLOBAL[POINTER],Table6[C]))</f>
        <v/>
      </c>
      <c r="J1539" s="102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>SUM(F1539,L1539)</f>
        <v>3</v>
      </c>
      <c r="N1539" s="31"/>
      <c r="O1539" s="31"/>
      <c r="P1539" s="32">
        <f ca="1">SUM(INDIRECT(GLOBAL_VAR[TABLENAME]&amp;"[@a"&amp;$1:$1-1&amp;"]"),INDIRECT(GLOBAL_VAR[TABLENAME]&amp;"[@c"&amp;$1:$1-1&amp;"]"))</f>
        <v>3</v>
      </c>
      <c r="Q1539" s="33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3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3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3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30">
      <c r="A1540" s="31">
        <f ca="1">IF(GLOBAL[[#This Row],[TT]]&lt;1,"",ROW()-2)</f>
        <v>1538</v>
      </c>
      <c r="B1540" s="33" t="s">
        <v>4635</v>
      </c>
      <c r="C1540" s="31">
        <v>3</v>
      </c>
      <c r="D1540" s="31" t="s">
        <v>579</v>
      </c>
      <c r="E1540" s="31">
        <f ca="1">IF(GLOBAL[[#This Row],[b12]]="",GLOBAL[[#This Row],[a6]],GLOBAL[[#This Row],[b12]])</f>
        <v>3</v>
      </c>
      <c r="F1540" s="32">
        <f>GLOBAL[[#This Row],[AWAL]]</f>
        <v>3</v>
      </c>
      <c r="G1540" s="31"/>
      <c r="H1540" s="31"/>
      <c r="I1540" s="31" t="str">
        <f>IF(GLOBAL[[#This Row],[/MASUK]]="","",SUMIF(Table6[NB BM_C_QTY+F],GLOBAL[POINTER],Table6[C]))</f>
        <v/>
      </c>
      <c r="J1540" s="102">
        <f>IF(GLOBAL[[#This Row],[//KELUAR]]="",0,-1*SUMIF(Table5[CONCAT],GLOBAL[POINTER],Table5[3]))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>SUM(F1540,L1540)</f>
        <v>3</v>
      </c>
      <c r="N1540" s="31"/>
      <c r="O1540" s="31"/>
      <c r="P1540" s="32">
        <f ca="1">SUM(INDIRECT(GLOBAL_VAR[TABLENAME]&amp;"[@a"&amp;$1:$1-1&amp;"]"),INDIRECT(GLOBAL_VAR[TABLENAME]&amp;"[@c"&amp;$1:$1-1&amp;"]"))</f>
        <v>3</v>
      </c>
      <c r="Q1540" s="33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3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3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3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540" s="31" t="str">
        <f>_xlfn.IFNA(MATCH(GLOBAL[[#This Row],[POINTER]],Table6[NB BM_C_QTY+F],0),"")</f>
        <v/>
      </c>
      <c r="AC1540" t="str">
        <f>_xlfn.IFNA(MATCH(GLOBAL[[#This Row],[POINTER]],Table5[CONCAT],0),"")</f>
        <v/>
      </c>
    </row>
    <row r="1541" spans="1:30">
      <c r="A1541" s="31">
        <f ca="1">IF(GLOBAL[[#This Row],[TT]]&lt;1,"",ROW()-2)</f>
        <v>1539</v>
      </c>
      <c r="B1541" s="33" t="s">
        <v>4636</v>
      </c>
      <c r="C1541" s="31">
        <v>1</v>
      </c>
      <c r="D1541" s="31" t="s">
        <v>1037</v>
      </c>
      <c r="E1541" s="31">
        <f ca="1">IF(GLOBAL[[#This Row],[b12]]="",GLOBAL[[#This Row],[a6]],GLOBAL[[#This Row],[b12]])</f>
        <v>1</v>
      </c>
      <c r="F1541" s="32">
        <f>GLOBAL[[#This Row],[AWAL]]</f>
        <v>1</v>
      </c>
      <c r="G1541" s="31"/>
      <c r="H1541" s="31"/>
      <c r="I1541" s="31" t="str">
        <f>IF(GLOBAL[[#This Row],[/MASUK]]="","",SUMIF(Table6[NB BM_C_QTY+F],GLOBAL[POINTER],Table6[C]))</f>
        <v/>
      </c>
      <c r="J1541" s="102">
        <f>IF(GLOBAL[[#This Row],[//KELUAR]]="",0,-1*SUMIF(Table5[CONCAT],GLOBAL[POINTER],Table5[3]))</f>
        <v>0</v>
      </c>
      <c r="K1541" s="31" t="str">
        <f>IF(GLOBAL[[#This Row],[b1]]="","",GLOBAL[[#This Row],[b1]]-GLOBAL[[#This Row],[a1]]-GLOBAL[[#This Row],[bkeluar1]])</f>
        <v/>
      </c>
      <c r="L1541" s="31">
        <f>SUM(GLOBAL[[#This Row],[bmasuk1]:[c1]])</f>
        <v>0</v>
      </c>
      <c r="M1541" s="32">
        <f>SUM(F1541,L1541)</f>
        <v>1</v>
      </c>
      <c r="N1541" s="31"/>
      <c r="O1541" s="31"/>
      <c r="P1541" s="32">
        <f ca="1">SUM(INDIRECT(GLOBAL_VAR[TABLENAME]&amp;"[@a"&amp;$1:$1-1&amp;"]"),INDIRECT(GLOBAL_VAR[TABLENAME]&amp;"[@c"&amp;$1:$1-1&amp;"]"))</f>
        <v>1</v>
      </c>
      <c r="Q1541" s="33"/>
      <c r="R1541" s="33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1</v>
      </c>
      <c r="T1541" s="33"/>
      <c r="U1541" s="33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1</v>
      </c>
      <c r="W1541" s="31"/>
      <c r="X1541" s="31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1</v>
      </c>
      <c r="AA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541" s="31" t="str">
        <f>_xlfn.IFNA(MATCH(GLOBAL[[#This Row],[POINTER]],Table6[NB BM_C_QTY+F],0),"")</f>
        <v/>
      </c>
      <c r="AC1541" t="str">
        <f>_xlfn.IFNA(MATCH(GLOBAL[[#This Row],[POINTER]],Table5[CONCAT],0),"")</f>
        <v/>
      </c>
    </row>
    <row r="1542" spans="1:30">
      <c r="A1542" s="39">
        <f ca="1">IF(GLOBAL[[#This Row],[TT]]&lt;1,"",ROW()-2)</f>
        <v>1540</v>
      </c>
      <c r="B1542" s="33" t="s">
        <v>3607</v>
      </c>
      <c r="C1542" s="31">
        <v>6</v>
      </c>
      <c r="D1542" s="31" t="s">
        <v>3575</v>
      </c>
      <c r="E1542" s="39">
        <f ca="1">IF(GLOBAL[[#This Row],[b12]]="",GLOBAL[[#This Row],[a6]],GLOBAL[[#This Row],[b12]])</f>
        <v>6</v>
      </c>
      <c r="F1542" s="40">
        <f>GLOBAL[[#This Row],[AWAL]]</f>
        <v>6</v>
      </c>
      <c r="G1542" s="31"/>
      <c r="H1542" s="31"/>
      <c r="I1542" s="31" t="str">
        <f>IF(GLOBAL[[#This Row],[/MASUK]]="","",SUMIF(Table6[NB BM_C_QTY+F],GLOBAL[POINTER],Table6[C]))</f>
        <v/>
      </c>
      <c r="J1542" s="102">
        <f>IF(GLOBAL[[#This Row],[//KELUAR]]="",0,-1*SUMIF(Table5[CONCAT],GLOBAL[POINTER],Table5[3]))</f>
        <v>0</v>
      </c>
      <c r="K1542" s="39" t="str">
        <f>IF(GLOBAL[[#This Row],[b1]]="","",GLOBAL[[#This Row],[b1]]-GLOBAL[[#This Row],[a1]]-GLOBAL[[#This Row],[bkeluar1]])</f>
        <v/>
      </c>
      <c r="L1542" s="39">
        <f>SUM(GLOBAL[[#This Row],[bmasuk1]:[c1]])</f>
        <v>0</v>
      </c>
      <c r="M1542" s="40">
        <f>SUM(F1542,L1542)</f>
        <v>6</v>
      </c>
      <c r="N1542" s="31"/>
      <c r="O1542" s="39"/>
      <c r="P1542" s="40">
        <f ca="1">SUM(INDIRECT(GLOBAL_VAR[TABLENAME]&amp;"[@a"&amp;$1:$1-1&amp;"]"),INDIRECT(GLOBAL_VAR[TABLENAME]&amp;"[@c"&amp;$1:$1-1&amp;"]"))</f>
        <v>6</v>
      </c>
      <c r="Q1542" s="33"/>
      <c r="R1542" s="41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6</v>
      </c>
      <c r="T1542" s="33"/>
      <c r="U1542" s="41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6</v>
      </c>
      <c r="W1542" s="31"/>
      <c r="X1542" s="39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6</v>
      </c>
      <c r="Z1542" s="29"/>
      <c r="AA154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542" s="39" t="str">
        <f>_xlfn.IFNA(MATCH(GLOBAL[[#This Row],[POINTER]],Table6[NB BM_C_QTY+F],0),"")</f>
        <v/>
      </c>
      <c r="AC1542" s="29" t="str">
        <f>_xlfn.IFNA(MATCH(GLOBAL[[#This Row],[POINTER]],Table5[CONCAT],0),"")</f>
        <v/>
      </c>
    </row>
    <row r="1543" spans="1:30">
      <c r="A1543" s="39">
        <f ca="1">IF(GLOBAL[[#This Row],[TT]]&lt;1,"",ROW()-2)</f>
        <v>1541</v>
      </c>
      <c r="B1543" s="33" t="s">
        <v>4126</v>
      </c>
      <c r="C1543" s="31">
        <v>2</v>
      </c>
      <c r="D1543" s="31" t="s">
        <v>1039</v>
      </c>
      <c r="E1543" s="39">
        <f ca="1">IF(GLOBAL[[#This Row],[b12]]="",GLOBAL[[#This Row],[a6]],GLOBAL[[#This Row],[b12]])</f>
        <v>2</v>
      </c>
      <c r="F1543" s="40">
        <f>GLOBAL[[#This Row],[AWAL]]</f>
        <v>2</v>
      </c>
      <c r="G1543" s="31"/>
      <c r="H1543" s="31"/>
      <c r="I1543" s="31" t="str">
        <f>IF(GLOBAL[[#This Row],[/MASUK]]="","",SUMIF(Table6[NB BM_C_QTY+F],GLOBAL[POINTER],Table6[C]))</f>
        <v/>
      </c>
      <c r="J1543" s="102">
        <f>IF(GLOBAL[[#This Row],[//KELUAR]]="",0,-1*SUMIF(Table5[CONCAT],GLOBAL[POINTER],Table5[3]))</f>
        <v>0</v>
      </c>
      <c r="K1543" s="39" t="str">
        <f>IF(GLOBAL[[#This Row],[b1]]="","",GLOBAL[[#This Row],[b1]]-GLOBAL[[#This Row],[a1]]-GLOBAL[[#This Row],[bkeluar1]])</f>
        <v/>
      </c>
      <c r="L1543" s="39">
        <f>SUM(GLOBAL[[#This Row],[bmasuk1]:[c1]])</f>
        <v>0</v>
      </c>
      <c r="M1543" s="40">
        <f>SUM(F1543,L1543)</f>
        <v>2</v>
      </c>
      <c r="N1543" s="31"/>
      <c r="O1543" s="39"/>
      <c r="P1543" s="40">
        <f ca="1">SUM(INDIRECT(GLOBAL_VAR[TABLENAME]&amp;"[@a"&amp;$1:$1-1&amp;"]"),INDIRECT(GLOBAL_VAR[TABLENAME]&amp;"[@c"&amp;$1:$1-1&amp;"]"))</f>
        <v>2</v>
      </c>
      <c r="Q1543" s="33"/>
      <c r="R1543" s="41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2</v>
      </c>
      <c r="T1543" s="33"/>
      <c r="U1543" s="41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2</v>
      </c>
      <c r="W1543" s="31"/>
      <c r="X1543" s="39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2</v>
      </c>
      <c r="Z1543" s="29"/>
      <c r="AA15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543" s="39" t="str">
        <f>_xlfn.IFNA(MATCH(GLOBAL[[#This Row],[POINTER]],Table6[NB BM_C_QTY+F],0),"")</f>
        <v/>
      </c>
      <c r="AC1543" s="29" t="str">
        <f>_xlfn.IFNA(MATCH(GLOBAL[[#This Row],[POINTER]],Table5[CONCAT],0),"")</f>
        <v/>
      </c>
    </row>
    <row r="1544" spans="1:30">
      <c r="A1544" s="31">
        <f ca="1">IF(GLOBAL[[#This Row],[TT]]&lt;1,"",ROW()-2)</f>
        <v>1542</v>
      </c>
      <c r="B1544" s="33" t="s">
        <v>1038</v>
      </c>
      <c r="C1544" s="31">
        <v>1</v>
      </c>
      <c r="D1544" s="31" t="s">
        <v>1039</v>
      </c>
      <c r="E1544" s="31">
        <f ca="1">IF(GLOBAL[[#This Row],[b12]]="",GLOBAL[[#This Row],[a6]],GLOBAL[[#This Row],[b12]])</f>
        <v>1</v>
      </c>
      <c r="F1544" s="32">
        <f>GLOBAL[[#This Row],[AWAL]]</f>
        <v>1</v>
      </c>
      <c r="G1544" s="31"/>
      <c r="H1544" s="31"/>
      <c r="I1544" s="31" t="str">
        <f>IF(GLOBAL[[#This Row],[/MASUK]]="","",SUMIF(Table6[NB BM_C_QTY+F],GLOBAL[POINTER],Table6[C]))</f>
        <v/>
      </c>
      <c r="J1544" s="102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>SUM(F1544,L1544)</f>
        <v>1</v>
      </c>
      <c r="N1544" s="31"/>
      <c r="O1544" s="31"/>
      <c r="P1544" s="32">
        <f ca="1">SUM(INDIRECT(GLOBAL_VAR[TABLENAME]&amp;"[@a"&amp;$1:$1-1&amp;"]"),INDIRECT(GLOBAL_VAR[TABLENAME]&amp;"[@c"&amp;$1:$1-1&amp;"]"))</f>
        <v>1</v>
      </c>
      <c r="Q1544" s="33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1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1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1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  <c r="AD1544" s="29"/>
    </row>
    <row r="1545" spans="1:30">
      <c r="A1545" s="31">
        <f ca="1">IF(GLOBAL[[#This Row],[TT]]&lt;1,"",ROW()-2)</f>
        <v>1543</v>
      </c>
      <c r="B1545" s="33" t="s">
        <v>1040</v>
      </c>
      <c r="C1545" s="31">
        <v>2</v>
      </c>
      <c r="D1545" s="31" t="s">
        <v>1041</v>
      </c>
      <c r="E1545" s="31">
        <f ca="1">IF(GLOBAL[[#This Row],[b12]]="",GLOBAL[[#This Row],[a6]],GLOBAL[[#This Row],[b12]])</f>
        <v>2</v>
      </c>
      <c r="F1545" s="32">
        <f>GLOBAL[[#This Row],[AWAL]]</f>
        <v>2</v>
      </c>
      <c r="G1545" s="31"/>
      <c r="H1545" s="31"/>
      <c r="I1545" s="31" t="str">
        <f>IF(GLOBAL[[#This Row],[/MASUK]]="","",SUMIF(Table6[NB BM_C_QTY+F],GLOBAL[POINTER],Table6[C]))</f>
        <v/>
      </c>
      <c r="J1545" s="102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>SUM(F1545,L1545)</f>
        <v>2</v>
      </c>
      <c r="N1545" s="31"/>
      <c r="O1545" s="31"/>
      <c r="P1545" s="32">
        <f ca="1">SUM(INDIRECT(GLOBAL_VAR[TABLENAME]&amp;"[@a"&amp;$1:$1-1&amp;"]"),INDIRECT(GLOBAL_VAR[TABLENAME]&amp;"[@c"&amp;$1:$1-1&amp;"]"))</f>
        <v>2</v>
      </c>
      <c r="Q1545" s="33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2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2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2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30">
      <c r="A1546" s="31">
        <f ca="1">IF(GLOBAL[[#This Row],[TT]]&lt;1,"",ROW()-2)</f>
        <v>1544</v>
      </c>
      <c r="B1546" s="33" t="s">
        <v>1042</v>
      </c>
      <c r="C1546" s="31">
        <v>1</v>
      </c>
      <c r="D1546" s="31" t="s">
        <v>506</v>
      </c>
      <c r="E1546" s="31">
        <f ca="1">IF(GLOBAL[[#This Row],[b12]]="",GLOBAL[[#This Row],[a6]],GLOBAL[[#This Row],[b12]])</f>
        <v>1</v>
      </c>
      <c r="F1546" s="32">
        <f>GLOBAL[[#This Row],[AWAL]]</f>
        <v>1</v>
      </c>
      <c r="G1546" s="31"/>
      <c r="H1546" s="31"/>
      <c r="I1546" s="31" t="str">
        <f>IF(GLOBAL[[#This Row],[/MASUK]]="","",SUMIF(Table6[NB BM_C_QTY+F],GLOBAL[POINTER],Table6[C]))</f>
        <v/>
      </c>
      <c r="J1546" s="102">
        <f>IF(GLOBAL[[#This Row],[//KELUAR]]="",0,-1*SUMIF(Table5[CONCAT],GLOBAL[POINTER],Table5[3]))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>SUM(F1546,L1546)</f>
        <v>1</v>
      </c>
      <c r="N1546" s="31"/>
      <c r="O1546" s="31"/>
      <c r="P1546" s="32">
        <f ca="1">SUM(INDIRECT(GLOBAL_VAR[TABLENAME]&amp;"[@a"&amp;$1:$1-1&amp;"]"),INDIRECT(GLOBAL_VAR[TABLENAME]&amp;"[@c"&amp;$1:$1-1&amp;"]"))</f>
        <v>1</v>
      </c>
      <c r="Q1546" s="33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1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1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1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30">
      <c r="A1547" s="31">
        <f ca="1">IF(GLOBAL[[#This Row],[TT]]&lt;1,"",ROW()-2)</f>
        <v>1545</v>
      </c>
      <c r="B1547" s="33" t="s">
        <v>1043</v>
      </c>
      <c r="C1547" s="31">
        <v>1</v>
      </c>
      <c r="D1547" s="31" t="s">
        <v>1044</v>
      </c>
      <c r="E1547" s="31">
        <f ca="1">IF(GLOBAL[[#This Row],[b12]]="",GLOBAL[[#This Row],[a6]],GLOBAL[[#This Row],[b12]])</f>
        <v>1</v>
      </c>
      <c r="F1547" s="32">
        <f>GLOBAL[[#This Row],[AWAL]]</f>
        <v>1</v>
      </c>
      <c r="G1547" s="31"/>
      <c r="H1547" s="31"/>
      <c r="I1547" s="31" t="str">
        <f>IF(GLOBAL[[#This Row],[/MASUK]]="","",SUMIF(Table6[NB BM_C_QTY+F],GLOBAL[POINTER],Table6[C]))</f>
        <v/>
      </c>
      <c r="J1547" s="102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>SUM(F1547,L1547)</f>
        <v>1</v>
      </c>
      <c r="N1547" s="31"/>
      <c r="O1547" s="31"/>
      <c r="P1547" s="32">
        <f ca="1">SUM(INDIRECT(GLOBAL_VAR[TABLENAME]&amp;"[@a"&amp;$1:$1-1&amp;"]"),INDIRECT(GLOBAL_VAR[TABLENAME]&amp;"[@c"&amp;$1:$1-1&amp;"]"))</f>
        <v>1</v>
      </c>
      <c r="Q1547" s="33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1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1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1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30">
      <c r="A1548" s="31" t="str">
        <f ca="1">IF(GLOBAL[[#This Row],[TT]]&lt;1,"",ROW()-2)</f>
        <v/>
      </c>
      <c r="B1548" s="33" t="s">
        <v>3709</v>
      </c>
      <c r="C1548" s="31">
        <v>0</v>
      </c>
      <c r="D1548" s="31" t="s">
        <v>2041</v>
      </c>
      <c r="E1548" s="31">
        <f ca="1">IF(GLOBAL[[#This Row],[b12]]="",GLOBAL[[#This Row],[a6]],GLOBAL[[#This Row],[b12]])</f>
        <v>0</v>
      </c>
      <c r="F1548" s="32">
        <f>GLOBAL[[#This Row],[AWAL]]</f>
        <v>0</v>
      </c>
      <c r="G1548" s="31"/>
      <c r="H1548" s="31"/>
      <c r="I1548" s="31" t="str">
        <f>IF(GLOBAL[[#This Row],[/MASUK]]="","",SUMIF(Table6[NB BM_C_QTY+F],GLOBAL[POINTER],Table6[C]))</f>
        <v/>
      </c>
      <c r="J1548" s="102">
        <f>IF(GLOBAL[[#This Row],[//KELUAR]]="",0,-1*SUMIF(Table5[CONCAT],GLOBAL[POINTER],Table5[3]))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>SUM(F1548,L1548)</f>
        <v>0</v>
      </c>
      <c r="N1548" s="31"/>
      <c r="O1548" s="31"/>
      <c r="P1548" s="32">
        <f ca="1">SUM(INDIRECT(GLOBAL_VAR[TABLENAME]&amp;"[@a"&amp;$1:$1-1&amp;"]"),INDIRECT(GLOBAL_VAR[TABLENAME]&amp;"[@c"&amp;$1:$1-1&amp;"]"))</f>
        <v>0</v>
      </c>
      <c r="Q1548" s="33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0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0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0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1548" s="31" t="str">
        <f>_xlfn.IFNA(MATCH(GLOBAL[[#This Row],[POINTER]],Table6[NB BM_C_QTY+F],0),"")</f>
        <v/>
      </c>
      <c r="AC1548" t="str">
        <f>_xlfn.IFNA(MATCH(GLOBAL[[#This Row],[POINTER]],Table5[CONCAT],0),"")</f>
        <v/>
      </c>
    </row>
    <row r="1549" spans="1:30">
      <c r="A1549" s="31">
        <f ca="1">IF(GLOBAL[[#This Row],[TT]]&lt;1,"",ROW()-2)</f>
        <v>1547</v>
      </c>
      <c r="B1549" s="33" t="s">
        <v>1045</v>
      </c>
      <c r="C1549" s="31">
        <v>15</v>
      </c>
      <c r="D1549" s="31" t="s">
        <v>1034</v>
      </c>
      <c r="E1549" s="31">
        <f ca="1">IF(GLOBAL[[#This Row],[b12]]="",GLOBAL[[#This Row],[a6]],GLOBAL[[#This Row],[b12]])</f>
        <v>15</v>
      </c>
      <c r="F1549" s="32">
        <f>GLOBAL[[#This Row],[AWAL]]</f>
        <v>15</v>
      </c>
      <c r="G1549" s="31"/>
      <c r="H1549" s="31"/>
      <c r="I1549" s="31" t="str">
        <f>IF(GLOBAL[[#This Row],[/MASUK]]="","",SUMIF(Table6[NB BM_C_QTY+F],GLOBAL[POINTER],Table6[C]))</f>
        <v/>
      </c>
      <c r="J1549" s="102">
        <f>IF(GLOBAL[[#This Row],[//KELUAR]]="",0,-1*SUMIF(Table5[CONCAT],GLOBAL[POINTER],Table5[3]))</f>
        <v>0</v>
      </c>
      <c r="K1549" s="31" t="str">
        <f>IF(GLOBAL[[#This Row],[b1]]="","",GLOBAL[[#This Row],[b1]]-GLOBAL[[#This Row],[a1]]-GLOBAL[[#This Row],[bkeluar1]])</f>
        <v/>
      </c>
      <c r="L1549" s="31">
        <f>SUM(GLOBAL[[#This Row],[bmasuk1]:[c1]])</f>
        <v>0</v>
      </c>
      <c r="M1549" s="32">
        <f>SUM(F1549,L1549)</f>
        <v>15</v>
      </c>
      <c r="N1549" s="31"/>
      <c r="O1549" s="31"/>
      <c r="P1549" s="32">
        <f ca="1">SUM(INDIRECT(GLOBAL_VAR[TABLENAME]&amp;"[@a"&amp;$1:$1-1&amp;"]"),INDIRECT(GLOBAL_VAR[TABLENAME]&amp;"[@c"&amp;$1:$1-1&amp;"]"))</f>
        <v>15</v>
      </c>
      <c r="Q1549" s="33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15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15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15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549" s="31" t="str">
        <f>_xlfn.IFNA(MATCH(GLOBAL[[#This Row],[POINTER]],Table6[NB BM_C_QTY+F],0),"")</f>
        <v/>
      </c>
      <c r="AC1549" t="str">
        <f>_xlfn.IFNA(MATCH(GLOBAL[[#This Row],[POINTER]],Table5[CONCAT],0),"")</f>
        <v/>
      </c>
    </row>
    <row r="1550" spans="1:30">
      <c r="A1550" s="31">
        <f ca="1">IF(GLOBAL[[#This Row],[TT]]&lt;1,"",ROW()-2)</f>
        <v>1548</v>
      </c>
      <c r="B1550" s="33" t="s">
        <v>1046</v>
      </c>
      <c r="C1550" s="31">
        <v>5</v>
      </c>
      <c r="D1550" s="31" t="s">
        <v>1034</v>
      </c>
      <c r="E1550" s="31">
        <f ca="1">IF(GLOBAL[[#This Row],[b12]]="",GLOBAL[[#This Row],[a6]],GLOBAL[[#This Row],[b12]])</f>
        <v>5</v>
      </c>
      <c r="F1550" s="32">
        <f>GLOBAL[[#This Row],[AWAL]]</f>
        <v>5</v>
      </c>
      <c r="G1550" s="31"/>
      <c r="H1550" s="31"/>
      <c r="I1550" s="31" t="str">
        <f>IF(GLOBAL[[#This Row],[/MASUK]]="","",SUMIF(Table6[NB BM_C_QTY+F],GLOBAL[POINTER],Table6[C]))</f>
        <v/>
      </c>
      <c r="J1550" s="102">
        <f>IF(GLOBAL[[#This Row],[//KELUAR]]="",0,-1*SUMIF(Table5[CONCAT],GLOBAL[POINTER],Table5[3]))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>SUM(F1550,L1550)</f>
        <v>5</v>
      </c>
      <c r="N1550" s="31"/>
      <c r="O1550" s="31"/>
      <c r="P1550" s="32">
        <f ca="1">SUM(INDIRECT(GLOBAL_VAR[TABLENAME]&amp;"[@a"&amp;$1:$1-1&amp;"]"),INDIRECT(GLOBAL_VAR[TABLENAME]&amp;"[@c"&amp;$1:$1-1&amp;"]"))</f>
        <v>5</v>
      </c>
      <c r="Q1550" s="33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5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5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5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550" s="31" t="str">
        <f>_xlfn.IFNA(MATCH(GLOBAL[[#This Row],[POINTER]],Table6[NB BM_C_QTY+F],0),"")</f>
        <v/>
      </c>
      <c r="AC1550" t="str">
        <f>_xlfn.IFNA(MATCH(GLOBAL[[#This Row],[POINTER]],Table5[CONCAT],0),"")</f>
        <v/>
      </c>
    </row>
    <row r="1551" spans="1:30">
      <c r="A1551" s="31">
        <f ca="1">IF(GLOBAL[[#This Row],[TT]]&lt;1,"",ROW()-2)</f>
        <v>1549</v>
      </c>
      <c r="B1551" s="33" t="s">
        <v>1047</v>
      </c>
      <c r="C1551" s="31">
        <v>3</v>
      </c>
      <c r="D1551" s="31" t="s">
        <v>497</v>
      </c>
      <c r="E1551" s="31">
        <f ca="1">IF(GLOBAL[[#This Row],[b12]]="",GLOBAL[[#This Row],[a6]],GLOBAL[[#This Row],[b12]])</f>
        <v>3</v>
      </c>
      <c r="F1551" s="32">
        <f>GLOBAL[[#This Row],[AWAL]]</f>
        <v>3</v>
      </c>
      <c r="G1551" s="31"/>
      <c r="H1551" s="31"/>
      <c r="I1551" s="31" t="str">
        <f>IF(GLOBAL[[#This Row],[/MASUK]]="","",SUMIF(Table6[NB BM_C_QTY+F],GLOBAL[POINTER],Table6[C]))</f>
        <v/>
      </c>
      <c r="J1551" s="102">
        <f>IF(GLOBAL[[#This Row],[//KELUAR]]="",0,-1*SUMIF(Table5[CONCAT],GLOBAL[POINTER],Table5[3]))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>SUM(F1551,L1551)</f>
        <v>3</v>
      </c>
      <c r="N1551" s="31"/>
      <c r="O1551" s="31"/>
      <c r="P1551" s="32">
        <f ca="1">SUM(INDIRECT(GLOBAL_VAR[TABLENAME]&amp;"[@a"&amp;$1:$1-1&amp;"]"),INDIRECT(GLOBAL_VAR[TABLENAME]&amp;"[@c"&amp;$1:$1-1&amp;"]"))</f>
        <v>3</v>
      </c>
      <c r="Q1551" s="33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3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3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3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551" s="31" t="str">
        <f>_xlfn.IFNA(MATCH(GLOBAL[[#This Row],[POINTER]],Table6[NB BM_C_QTY+F],0),"")</f>
        <v/>
      </c>
      <c r="AC1551" t="str">
        <f>_xlfn.IFNA(MATCH(GLOBAL[[#This Row],[POINTER]],Table5[CONCAT],0),"")</f>
        <v/>
      </c>
    </row>
    <row r="1552" spans="1:30">
      <c r="A1552" s="31">
        <f ca="1">IF(GLOBAL[[#This Row],[TT]]&lt;1,"",ROW()-2)</f>
        <v>1550</v>
      </c>
      <c r="B1552" s="33" t="s">
        <v>1048</v>
      </c>
      <c r="C1552" s="31">
        <v>2</v>
      </c>
      <c r="D1552" s="31" t="s">
        <v>1049</v>
      </c>
      <c r="E1552" s="31">
        <f ca="1">IF(GLOBAL[[#This Row],[b12]]="",GLOBAL[[#This Row],[a6]],GLOBAL[[#This Row],[b12]])</f>
        <v>2</v>
      </c>
      <c r="F1552" s="32">
        <f>GLOBAL[[#This Row],[AWAL]]</f>
        <v>2</v>
      </c>
      <c r="G1552" s="31"/>
      <c r="H1552" s="31"/>
      <c r="I1552" s="31" t="str">
        <f>IF(GLOBAL[[#This Row],[/MASUK]]="","",SUMIF(Table6[NB BM_C_QTY+F],GLOBAL[POINTER],Table6[C]))</f>
        <v/>
      </c>
      <c r="J1552" s="102">
        <f>IF(GLOBAL[[#This Row],[//KELUAR]]="",0,-1*SUMIF(Table5[CONCAT],GLOBAL[POINTER],Table5[3]))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>SUM(F1552,L1552)</f>
        <v>2</v>
      </c>
      <c r="N1552" s="31"/>
      <c r="O1552" s="31"/>
      <c r="P1552" s="32">
        <f ca="1">SUM(INDIRECT(GLOBAL_VAR[TABLENAME]&amp;"[@a"&amp;$1:$1-1&amp;"]"),INDIRECT(GLOBAL_VAR[TABLENAME]&amp;"[@c"&amp;$1:$1-1&amp;"]"))</f>
        <v>2</v>
      </c>
      <c r="Q1552" s="33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2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2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2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552" s="31" t="str">
        <f>_xlfn.IFNA(MATCH(GLOBAL[[#This Row],[POINTER]],Table6[NB BM_C_QTY+F],0),"")</f>
        <v/>
      </c>
      <c r="AC1552" t="str">
        <f>_xlfn.IFNA(MATCH(GLOBAL[[#This Row],[POINTER]],Table5[CONCAT],0),"")</f>
        <v/>
      </c>
    </row>
    <row r="1553" spans="1:31">
      <c r="A1553" s="31">
        <f ca="1">IF(GLOBAL[[#This Row],[TT]]&lt;1,"",ROW()-2)</f>
        <v>1551</v>
      </c>
      <c r="B1553" s="33" t="s">
        <v>1050</v>
      </c>
      <c r="C1553" s="31">
        <v>3</v>
      </c>
      <c r="D1553" s="31" t="s">
        <v>209</v>
      </c>
      <c r="E1553" s="31">
        <f ca="1">IF(GLOBAL[[#This Row],[b12]]="",GLOBAL[[#This Row],[a6]],GLOBAL[[#This Row],[b12]])</f>
        <v>3</v>
      </c>
      <c r="F1553" s="32">
        <f>GLOBAL[[#This Row],[AWAL]]</f>
        <v>3</v>
      </c>
      <c r="G1553" s="31"/>
      <c r="H1553" s="31"/>
      <c r="I1553" s="31" t="str">
        <f>IF(GLOBAL[[#This Row],[/MASUK]]="","",SUMIF(Table6[NB BM_C_QTY+F],GLOBAL[POINTER],Table6[C]))</f>
        <v/>
      </c>
      <c r="J1553" s="102">
        <f>IF(GLOBAL[[#This Row],[//KELUAR]]="",0,-1*SUMIF(Table5[CONCAT],GLOBAL[POINTER],Table5[3]))</f>
        <v>0</v>
      </c>
      <c r="K1553" s="31" t="str">
        <f>IF(GLOBAL[[#This Row],[b1]]="","",GLOBAL[[#This Row],[b1]]-GLOBAL[[#This Row],[a1]]-GLOBAL[[#This Row],[bkeluar1]])</f>
        <v/>
      </c>
      <c r="L1553" s="31">
        <f>SUM(GLOBAL[[#This Row],[bmasuk1]:[c1]])</f>
        <v>0</v>
      </c>
      <c r="M1553" s="32">
        <f>SUM(F1553,L1553)</f>
        <v>3</v>
      </c>
      <c r="N1553" s="31"/>
      <c r="O1553" s="31"/>
      <c r="P1553" s="32">
        <f ca="1">SUM(INDIRECT(GLOBAL_VAR[TABLENAME]&amp;"[@a"&amp;$1:$1-1&amp;"]"),INDIRECT(GLOBAL_VAR[TABLENAME]&amp;"[@c"&amp;$1:$1-1&amp;"]"))</f>
        <v>3</v>
      </c>
      <c r="Q1553" s="33"/>
      <c r="R1553" s="33" t="str">
        <f>IF(GLOBAL[[#This Row],[b3]]="","",GLOBAL[[#This Row],[b3]]-GLOBAL[[#This Row],[a3]])</f>
        <v/>
      </c>
      <c r="S1553" s="32">
        <f ca="1">SUM(INDIRECT(GLOBAL_VAR[TABLENAME]&amp;"[@a"&amp;$1:$1-1&amp;"]"),INDIRECT(GLOBAL_VAR[TABLENAME]&amp;"[@c"&amp;$1:$1-1&amp;"]"))</f>
        <v>3</v>
      </c>
      <c r="T1553" s="33"/>
      <c r="U1553" s="33" t="str">
        <f>IF(GLOBAL[[#This Row],[b4]]="","",GLOBAL[[#This Row],[b4]]-GLOBAL[[#This Row],[a4]])</f>
        <v/>
      </c>
      <c r="V1553" s="32">
        <f ca="1">SUM(INDIRECT(GLOBAL_VAR[TABLENAME]&amp;"[@a"&amp;$1:$1-1&amp;"]"),INDIRECT(GLOBAL_VAR[TABLENAME]&amp;"[@c"&amp;$1:$1-1&amp;"]"))</f>
        <v>3</v>
      </c>
      <c r="W1553" s="31"/>
      <c r="X1553" s="31" t="str">
        <f>IF(GLOBAL[[#This Row],[b5]]="","",GLOBAL[[#This Row],[b5]]-GLOBAL[[#This Row],[a5]])</f>
        <v/>
      </c>
      <c r="Y1553" s="32">
        <f ca="1">SUM(INDIRECT(GLOBAL_VAR[TABLENAME]&amp;"[@a"&amp;$1:$1-1&amp;"]"),INDIRECT(GLOBAL_VAR[TABLENAME]&amp;"[@c"&amp;$1:$1-1&amp;"]"))</f>
        <v>3</v>
      </c>
      <c r="AA1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553" s="31" t="str">
        <f>_xlfn.IFNA(MATCH(GLOBAL[[#This Row],[POINTER]],Table6[NB BM_C_QTY+F],0),"")</f>
        <v/>
      </c>
      <c r="AC1553" t="str">
        <f>_xlfn.IFNA(MATCH(GLOBAL[[#This Row],[POINTER]],Table5[CONCAT],0),"")</f>
        <v/>
      </c>
    </row>
    <row r="1554" spans="1:31">
      <c r="A1554" s="31">
        <f ca="1">IF(GLOBAL[[#This Row],[TT]]&lt;1,"",ROW()-2)</f>
        <v>1552</v>
      </c>
      <c r="B1554" s="33" t="s">
        <v>1051</v>
      </c>
      <c r="C1554" s="31">
        <v>3</v>
      </c>
      <c r="D1554" s="31" t="s">
        <v>209</v>
      </c>
      <c r="E1554" s="31">
        <f ca="1">IF(GLOBAL[[#This Row],[b12]]="",GLOBAL[[#This Row],[a6]],GLOBAL[[#This Row],[b12]])</f>
        <v>3</v>
      </c>
      <c r="F1554" s="32">
        <f>GLOBAL[[#This Row],[AWAL]]</f>
        <v>3</v>
      </c>
      <c r="G1554" s="31"/>
      <c r="H1554" s="31"/>
      <c r="I1554" s="31" t="str">
        <f>IF(GLOBAL[[#This Row],[/MASUK]]="","",SUMIF(Table6[NB BM_C_QTY+F],GLOBAL[POINTER],Table6[C]))</f>
        <v/>
      </c>
      <c r="J1554" s="102">
        <f>IF(GLOBAL[[#This Row],[//KELUAR]]="",0,-1*SUMIF(Table5[CONCAT],GLOBAL[POINTER],Table5[3]))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>SUM(F1554,L1554)</f>
        <v>3</v>
      </c>
      <c r="N1554" s="31"/>
      <c r="O1554" s="31"/>
      <c r="P1554" s="32">
        <f ca="1">SUM(INDIRECT(GLOBAL_VAR[TABLENAME]&amp;"[@a"&amp;$1:$1-1&amp;"]"),INDIRECT(GLOBAL_VAR[TABLENAME]&amp;"[@c"&amp;$1:$1-1&amp;"]"))</f>
        <v>3</v>
      </c>
      <c r="Q1554" s="33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3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3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3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554" s="31" t="str">
        <f>_xlfn.IFNA(MATCH(GLOBAL[[#This Row],[POINTER]],Table6[NB BM_C_QTY+F],0),"")</f>
        <v/>
      </c>
      <c r="AC1554" t="str">
        <f>_xlfn.IFNA(MATCH(GLOBAL[[#This Row],[POINTER]],Table5[CONCAT],0),"")</f>
        <v/>
      </c>
    </row>
    <row r="1555" spans="1:31">
      <c r="A1555" s="31">
        <f ca="1">IF(GLOBAL[[#This Row],[TT]]&lt;1,"",ROW()-2)</f>
        <v>1553</v>
      </c>
      <c r="B1555" s="33" t="s">
        <v>1052</v>
      </c>
      <c r="C1555" s="31">
        <v>2</v>
      </c>
      <c r="D1555" s="31" t="s">
        <v>497</v>
      </c>
      <c r="E1555" s="31">
        <f ca="1">IF(GLOBAL[[#This Row],[b12]]="",GLOBAL[[#This Row],[a6]],GLOBAL[[#This Row],[b12]])</f>
        <v>2</v>
      </c>
      <c r="F1555" s="32">
        <f>GLOBAL[[#This Row],[AWAL]]</f>
        <v>2</v>
      </c>
      <c r="G1555" s="31"/>
      <c r="H1555" s="31"/>
      <c r="I1555" s="31" t="str">
        <f>IF(GLOBAL[[#This Row],[/MASUK]]="","",SUMIF(Table6[NB BM_C_QTY+F],GLOBAL[POINTER],Table6[C]))</f>
        <v/>
      </c>
      <c r="J1555" s="102">
        <f>IF(GLOBAL[[#This Row],[//KELUAR]]="",0,-1*SUMIF(Table5[CONCAT],GLOBAL[POINTER],Table5[3]))</f>
        <v>0</v>
      </c>
      <c r="K1555" s="31" t="str">
        <f>IF(GLOBAL[[#This Row],[b1]]="","",GLOBAL[[#This Row],[b1]]-GLOBAL[[#This Row],[a1]]-GLOBAL[[#This Row],[bkeluar1]])</f>
        <v/>
      </c>
      <c r="L1555" s="31">
        <f>SUM(GLOBAL[[#This Row],[bmasuk1]:[c1]])</f>
        <v>0</v>
      </c>
      <c r="M1555" s="32">
        <f>SUM(F1555,L1555)</f>
        <v>2</v>
      </c>
      <c r="N1555" s="31"/>
      <c r="O1555" s="31"/>
      <c r="P1555" s="32">
        <f ca="1">SUM(INDIRECT(GLOBAL_VAR[TABLENAME]&amp;"[@a"&amp;$1:$1-1&amp;"]"),INDIRECT(GLOBAL_VAR[TABLENAME]&amp;"[@c"&amp;$1:$1-1&amp;"]"))</f>
        <v>2</v>
      </c>
      <c r="Q1555" s="33"/>
      <c r="R1555" s="33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2</v>
      </c>
      <c r="T1555" s="33"/>
      <c r="U1555" s="33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2</v>
      </c>
      <c r="W1555" s="31"/>
      <c r="X1555" s="31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2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555" s="31" t="str">
        <f>_xlfn.IFNA(MATCH(GLOBAL[[#This Row],[POINTER]],Table6[NB BM_C_QTY+F],0),"")</f>
        <v/>
      </c>
      <c r="AC1555" t="str">
        <f>_xlfn.IFNA(MATCH(GLOBAL[[#This Row],[POINTER]],Table5[CONCAT],0),"")</f>
        <v/>
      </c>
    </row>
    <row r="1556" spans="1:31">
      <c r="A1556" s="31" t="str">
        <f ca="1">IF(GLOBAL[[#This Row],[TT]]&lt;1,"",ROW()-2)</f>
        <v/>
      </c>
      <c r="B1556" s="33" t="s">
        <v>2575</v>
      </c>
      <c r="C1556" s="31">
        <v>0</v>
      </c>
      <c r="D1556" s="31" t="s">
        <v>2576</v>
      </c>
      <c r="E1556" s="31">
        <f ca="1">IF(GLOBAL[[#This Row],[b12]]="",GLOBAL[[#This Row],[a6]],GLOBAL[[#This Row],[b12]])</f>
        <v>0</v>
      </c>
      <c r="F1556" s="32">
        <f>GLOBAL[[#This Row],[AWAL]]</f>
        <v>0</v>
      </c>
      <c r="G1556" s="31"/>
      <c r="H1556" s="31"/>
      <c r="I1556" s="31" t="str">
        <f>IF(GLOBAL[[#This Row],[/MASUK]]="","",SUMIF(Table6[NB BM_C_QTY+F],GLOBAL[POINTER],Table6[C]))</f>
        <v/>
      </c>
      <c r="J1556" s="102">
        <f>IF(GLOBAL[[#This Row],[//KELUAR]]="",0,-1*SUMIF(Table5[CONCAT],GLOBAL[POINTER],Table5[3]))</f>
        <v>0</v>
      </c>
      <c r="K1556" s="31" t="str">
        <f>IF(GLOBAL[[#This Row],[b1]]="","",GLOBAL[[#This Row],[b1]]-GLOBAL[[#This Row],[a1]]-GLOBAL[[#This Row],[bkeluar1]])</f>
        <v/>
      </c>
      <c r="L1556" s="31">
        <f>SUM(GLOBAL[[#This Row],[bmasuk1]:[c1]])</f>
        <v>0</v>
      </c>
      <c r="M1556" s="32">
        <f>SUM(F1556,L1556)</f>
        <v>0</v>
      </c>
      <c r="N1556" s="31"/>
      <c r="O1556" s="31"/>
      <c r="P1556" s="32">
        <f ca="1">SUM(INDIRECT(GLOBAL_VAR[TABLENAME]&amp;"[@a"&amp;$1:$1-1&amp;"]"),INDIRECT(GLOBAL_VAR[TABLENAME]&amp;"[@c"&amp;$1:$1-1&amp;"]"))</f>
        <v>0</v>
      </c>
      <c r="Q1556" s="33"/>
      <c r="R1556" s="33" t="str">
        <f>IF(GLOBAL[[#This Row],[b3]]="","",GLOBAL[[#This Row],[b3]]-GLOBAL[[#This Row],[a3]])</f>
        <v/>
      </c>
      <c r="S1556" s="32">
        <f ca="1">SUM(INDIRECT(GLOBAL_VAR[TABLENAME]&amp;"[@a"&amp;$1:$1-1&amp;"]"),INDIRECT(GLOBAL_VAR[TABLENAME]&amp;"[@c"&amp;$1:$1-1&amp;"]"))</f>
        <v>0</v>
      </c>
      <c r="T1556" s="33"/>
      <c r="U1556" s="33" t="str">
        <f>IF(GLOBAL[[#This Row],[b4]]="","",GLOBAL[[#This Row],[b4]]-GLOBAL[[#This Row],[a4]])</f>
        <v/>
      </c>
      <c r="V1556" s="32">
        <f ca="1">SUM(INDIRECT(GLOBAL_VAR[TABLENAME]&amp;"[@a"&amp;$1:$1-1&amp;"]"),INDIRECT(GLOBAL_VAR[TABLENAME]&amp;"[@c"&amp;$1:$1-1&amp;"]"))</f>
        <v>0</v>
      </c>
      <c r="W1556" s="31"/>
      <c r="X1556" s="31" t="str">
        <f>IF(GLOBAL[[#This Row],[b5]]="","",GLOBAL[[#This Row],[b5]]-GLOBAL[[#This Row],[a5]])</f>
        <v/>
      </c>
      <c r="Y1556" s="32">
        <f ca="1">SUM(INDIRECT(GLOBAL_VAR[TABLENAME]&amp;"[@a"&amp;$1:$1-1&amp;"]"),INDIRECT(GLOBAL_VAR[TABLENAME]&amp;"[@c"&amp;$1:$1-1&amp;"]"))</f>
        <v>0</v>
      </c>
      <c r="AA1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1556" s="31" t="str">
        <f>_xlfn.IFNA(MATCH(GLOBAL[[#This Row],[POINTER]],Table6[NB BM_C_QTY+F],0),"")</f>
        <v/>
      </c>
      <c r="AC1556" t="str">
        <f>_xlfn.IFNA(MATCH(GLOBAL[[#This Row],[POINTER]],Table5[CONCAT],0),"")</f>
        <v/>
      </c>
    </row>
    <row r="1557" spans="1:31">
      <c r="A1557" s="31">
        <f ca="1">IF(GLOBAL[[#This Row],[TT]]&lt;1,"",ROW()-2)</f>
        <v>1555</v>
      </c>
      <c r="B1557" s="33" t="s">
        <v>4641</v>
      </c>
      <c r="C1557" s="31">
        <v>1</v>
      </c>
      <c r="D1557" s="31" t="s">
        <v>2232</v>
      </c>
      <c r="E1557" s="31">
        <f ca="1">IF(GLOBAL[[#This Row],[b12]]="",GLOBAL[[#This Row],[a6]],GLOBAL[[#This Row],[b12]])</f>
        <v>1</v>
      </c>
      <c r="F1557" s="32">
        <f>GLOBAL[[#This Row],[AWAL]]</f>
        <v>1</v>
      </c>
      <c r="G1557" s="31"/>
      <c r="H1557" s="31"/>
      <c r="I1557" s="31" t="str">
        <f>IF(GLOBAL[[#This Row],[/MASUK]]="","",SUMIF(Table6[NB BM_C_QTY+F],GLOBAL[POINTER],Table6[C]))</f>
        <v/>
      </c>
      <c r="J1557" s="102">
        <f>IF(GLOBAL[[#This Row],[//KELUAR]]="",0,-1*SUMIF(Table5[CONCAT],GLOBAL[POINTER],Table5[3]))</f>
        <v>0</v>
      </c>
      <c r="K1557" s="31" t="str">
        <f>IF(GLOBAL[[#This Row],[b1]]="","",GLOBAL[[#This Row],[b1]]-GLOBAL[[#This Row],[a1]]-GLOBAL[[#This Row],[bkeluar1]])</f>
        <v/>
      </c>
      <c r="L1557" s="31">
        <f>SUM(GLOBAL[[#This Row],[bmasuk1]:[c1]])</f>
        <v>0</v>
      </c>
      <c r="M1557" s="32">
        <f>SUM(F1557,L1557)</f>
        <v>1</v>
      </c>
      <c r="N1557" s="31"/>
      <c r="O1557" s="31"/>
      <c r="P1557" s="32">
        <f ca="1">SUM(INDIRECT(GLOBAL_VAR[TABLENAME]&amp;"[@a"&amp;$1:$1-1&amp;"]"),INDIRECT(GLOBAL_VAR[TABLENAME]&amp;"[@c"&amp;$1:$1-1&amp;"]"))</f>
        <v>1</v>
      </c>
      <c r="Q1557" s="33"/>
      <c r="R1557" s="33" t="str">
        <f>IF(GLOBAL[[#This Row],[b3]]="","",GLOBAL[[#This Row],[b3]]-GLOBAL[[#This Row],[a3]])</f>
        <v/>
      </c>
      <c r="S1557" s="32">
        <f ca="1">SUM(INDIRECT(GLOBAL_VAR[TABLENAME]&amp;"[@a"&amp;$1:$1-1&amp;"]"),INDIRECT(GLOBAL_VAR[TABLENAME]&amp;"[@c"&amp;$1:$1-1&amp;"]"))</f>
        <v>1</v>
      </c>
      <c r="T1557" s="33"/>
      <c r="U1557" s="33" t="str">
        <f>IF(GLOBAL[[#This Row],[b4]]="","",GLOBAL[[#This Row],[b4]]-GLOBAL[[#This Row],[a4]])</f>
        <v/>
      </c>
      <c r="V1557" s="32">
        <f ca="1">SUM(INDIRECT(GLOBAL_VAR[TABLENAME]&amp;"[@a"&amp;$1:$1-1&amp;"]"),INDIRECT(GLOBAL_VAR[TABLENAME]&amp;"[@c"&amp;$1:$1-1&amp;"]"))</f>
        <v>1</v>
      </c>
      <c r="W1557" s="31"/>
      <c r="X1557" s="31" t="str">
        <f>IF(GLOBAL[[#This Row],[b5]]="","",GLOBAL[[#This Row],[b5]]-GLOBAL[[#This Row],[a5]])</f>
        <v/>
      </c>
      <c r="Y1557" s="32">
        <f ca="1">SUM(INDIRECT(GLOBAL_VAR[TABLENAME]&amp;"[@a"&amp;$1:$1-1&amp;"]"),INDIRECT(GLOBAL_VAR[TABLENAME]&amp;"[@c"&amp;$1:$1-1&amp;"]"))</f>
        <v>1</v>
      </c>
      <c r="AA1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557" s="31" t="str">
        <f>_xlfn.IFNA(MATCH(GLOBAL[[#This Row],[POINTER]],Table6[NB BM_C_QTY+F],0),"")</f>
        <v/>
      </c>
      <c r="AC1557" t="str">
        <f>_xlfn.IFNA(MATCH(GLOBAL[[#This Row],[POINTER]],Table5[CONCAT],0),"")</f>
        <v/>
      </c>
    </row>
    <row r="1558" spans="1:31">
      <c r="A1558" s="39">
        <f ca="1">IF(GLOBAL[[#This Row],[TT]]&lt;1,"",ROW()-2)</f>
        <v>1556</v>
      </c>
      <c r="B1558" s="33" t="s">
        <v>4643</v>
      </c>
      <c r="C1558" s="31">
        <v>1</v>
      </c>
      <c r="D1558" s="31" t="s">
        <v>1053</v>
      </c>
      <c r="E1558" s="39">
        <f ca="1">IF(GLOBAL[[#This Row],[b12]]="",GLOBAL[[#This Row],[a6]],GLOBAL[[#This Row],[b12]])</f>
        <v>1</v>
      </c>
      <c r="F1558" s="40">
        <f>GLOBAL[[#This Row],[AWAL]]</f>
        <v>1</v>
      </c>
      <c r="G1558" s="31"/>
      <c r="H1558" s="31"/>
      <c r="I1558" s="31" t="str">
        <f>IF(GLOBAL[[#This Row],[/MASUK]]="","",SUMIF(Table6[NB BM_C_QTY+F],GLOBAL[POINTER],Table6[C]))</f>
        <v/>
      </c>
      <c r="J1558" s="102">
        <f>IF(GLOBAL[[#This Row],[//KELUAR]]="",0,-1*SUMIF(Table5[CONCAT],GLOBAL[POINTER],Table5[3]))</f>
        <v>0</v>
      </c>
      <c r="K1558" s="39" t="str">
        <f>IF(GLOBAL[[#This Row],[b1]]="","",GLOBAL[[#This Row],[b1]]-GLOBAL[[#This Row],[a1]]-GLOBAL[[#This Row],[bkeluar1]])</f>
        <v/>
      </c>
      <c r="L1558" s="39">
        <f>SUM(GLOBAL[[#This Row],[bmasuk1]:[c1]])</f>
        <v>0</v>
      </c>
      <c r="M1558" s="40">
        <f>SUM(F1558,L1558)</f>
        <v>1</v>
      </c>
      <c r="N1558" s="31"/>
      <c r="O1558" s="39"/>
      <c r="P1558" s="40">
        <f ca="1">SUM(INDIRECT(GLOBAL_VAR[TABLENAME]&amp;"[@a"&amp;$1:$1-1&amp;"]"),INDIRECT(GLOBAL_VAR[TABLENAME]&amp;"[@c"&amp;$1:$1-1&amp;"]"))</f>
        <v>1</v>
      </c>
      <c r="Q1558" s="33"/>
      <c r="R1558" s="41" t="str">
        <f>IF(GLOBAL[[#This Row],[b3]]="","",GLOBAL[[#This Row],[b3]]-GLOBAL[[#This Row],[a3]])</f>
        <v/>
      </c>
      <c r="S1558" s="32">
        <f ca="1">SUM(INDIRECT(GLOBAL_VAR[TABLENAME]&amp;"[@a"&amp;$1:$1-1&amp;"]"),INDIRECT(GLOBAL_VAR[TABLENAME]&amp;"[@c"&amp;$1:$1-1&amp;"]"))</f>
        <v>1</v>
      </c>
      <c r="T1558" s="33"/>
      <c r="U1558" s="41" t="str">
        <f>IF(GLOBAL[[#This Row],[b4]]="","",GLOBAL[[#This Row],[b4]]-GLOBAL[[#This Row],[a4]])</f>
        <v/>
      </c>
      <c r="V1558" s="32">
        <f ca="1">SUM(INDIRECT(GLOBAL_VAR[TABLENAME]&amp;"[@a"&amp;$1:$1-1&amp;"]"),INDIRECT(GLOBAL_VAR[TABLENAME]&amp;"[@c"&amp;$1:$1-1&amp;"]"))</f>
        <v>1</v>
      </c>
      <c r="W1558" s="31"/>
      <c r="X1558" s="39" t="str">
        <f>IF(GLOBAL[[#This Row],[b5]]="","",GLOBAL[[#This Row],[b5]]-GLOBAL[[#This Row],[a5]])</f>
        <v/>
      </c>
      <c r="Y1558" s="32">
        <f ca="1">SUM(INDIRECT(GLOBAL_VAR[TABLENAME]&amp;"[@a"&amp;$1:$1-1&amp;"]"),INDIRECT(GLOBAL_VAR[TABLENAME]&amp;"[@c"&amp;$1:$1-1&amp;"]"))</f>
        <v>1</v>
      </c>
      <c r="Z1558" s="29"/>
      <c r="AA155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558" s="39" t="str">
        <f>_xlfn.IFNA(MATCH(GLOBAL[[#This Row],[POINTER]],Table6[NB BM_C_QTY+F],0),"")</f>
        <v/>
      </c>
      <c r="AC1558" s="29" t="str">
        <f>_xlfn.IFNA(MATCH(GLOBAL[[#This Row],[POINTER]],Table5[CONCAT],0),"")</f>
        <v/>
      </c>
    </row>
    <row r="1559" spans="1:31">
      <c r="A1559" s="31">
        <f ca="1">IF(GLOBAL[[#This Row],[TT]]&lt;1,"",ROW()-2)</f>
        <v>1557</v>
      </c>
      <c r="B1559" s="33" t="s">
        <v>4644</v>
      </c>
      <c r="C1559" s="31">
        <v>1</v>
      </c>
      <c r="D1559" s="31" t="s">
        <v>1053</v>
      </c>
      <c r="E1559" s="31">
        <f ca="1">IF(GLOBAL[[#This Row],[b12]]="",GLOBAL[[#This Row],[a6]],GLOBAL[[#This Row],[b12]])</f>
        <v>1</v>
      </c>
      <c r="F1559" s="32">
        <f>GLOBAL[[#This Row],[AWAL]]</f>
        <v>1</v>
      </c>
      <c r="G1559" s="31"/>
      <c r="H1559" s="31"/>
      <c r="I1559" s="31" t="str">
        <f>IF(GLOBAL[[#This Row],[/MASUK]]="","",SUMIF(Table6[NB BM_C_QTY+F],GLOBAL[POINTER],Table6[C]))</f>
        <v/>
      </c>
      <c r="J1559" s="102">
        <f>IF(GLOBAL[[#This Row],[//KELUAR]]="",0,-1*SUMIF(Table5[CONCAT],GLOBAL[POINTER],Table5[3]))</f>
        <v>0</v>
      </c>
      <c r="K1559" s="31" t="str">
        <f>IF(GLOBAL[[#This Row],[b1]]="","",GLOBAL[[#This Row],[b1]]-GLOBAL[[#This Row],[a1]]-GLOBAL[[#This Row],[bkeluar1]])</f>
        <v/>
      </c>
      <c r="L1559" s="31">
        <f>SUM(GLOBAL[[#This Row],[bmasuk1]:[c1]])</f>
        <v>0</v>
      </c>
      <c r="M1559" s="32">
        <f>SUM(F1559,L1559)</f>
        <v>1</v>
      </c>
      <c r="N1559" s="31"/>
      <c r="O1559" s="31"/>
      <c r="P1559" s="32">
        <f ca="1">SUM(INDIRECT(GLOBAL_VAR[TABLENAME]&amp;"[@a"&amp;$1:$1-1&amp;"]"),INDIRECT(GLOBAL_VAR[TABLENAME]&amp;"[@c"&amp;$1:$1-1&amp;"]"))</f>
        <v>1</v>
      </c>
      <c r="Q1559" s="33"/>
      <c r="R1559" s="33" t="str">
        <f>IF(GLOBAL[[#This Row],[b3]]="","",GLOBAL[[#This Row],[b3]]-GLOBAL[[#This Row],[a3]])</f>
        <v/>
      </c>
      <c r="S1559" s="32">
        <f ca="1">SUM(INDIRECT(GLOBAL_VAR[TABLENAME]&amp;"[@a"&amp;$1:$1-1&amp;"]"),INDIRECT(GLOBAL_VAR[TABLENAME]&amp;"[@c"&amp;$1:$1-1&amp;"]"))</f>
        <v>1</v>
      </c>
      <c r="T1559" s="33"/>
      <c r="U1559" s="33" t="str">
        <f>IF(GLOBAL[[#This Row],[b4]]="","",GLOBAL[[#This Row],[b4]]-GLOBAL[[#This Row],[a4]])</f>
        <v/>
      </c>
      <c r="V1559" s="32">
        <f ca="1">SUM(INDIRECT(GLOBAL_VAR[TABLENAME]&amp;"[@a"&amp;$1:$1-1&amp;"]"),INDIRECT(GLOBAL_VAR[TABLENAME]&amp;"[@c"&amp;$1:$1-1&amp;"]"))</f>
        <v>1</v>
      </c>
      <c r="W1559" s="31"/>
      <c r="X1559" s="31" t="str">
        <f>IF(GLOBAL[[#This Row],[b5]]="","",GLOBAL[[#This Row],[b5]]-GLOBAL[[#This Row],[a5]])</f>
        <v/>
      </c>
      <c r="Y1559" s="32">
        <f ca="1">SUM(INDIRECT(GLOBAL_VAR[TABLENAME]&amp;"[@a"&amp;$1:$1-1&amp;"]"),INDIRECT(GLOBAL_VAR[TABLENAME]&amp;"[@c"&amp;$1:$1-1&amp;"]"))</f>
        <v>1</v>
      </c>
      <c r="AA1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559" s="31" t="str">
        <f>_xlfn.IFNA(MATCH(GLOBAL[[#This Row],[POINTER]],Table6[NB BM_C_QTY+F],0),"")</f>
        <v/>
      </c>
      <c r="AC1559" t="str">
        <f>_xlfn.IFNA(MATCH(GLOBAL[[#This Row],[POINTER]],Table5[CONCAT],0),"")</f>
        <v/>
      </c>
    </row>
    <row r="1560" spans="1:31">
      <c r="A1560" s="31">
        <f ca="1">IF(GLOBAL[[#This Row],[TT]]&lt;1,"",ROW()-2)</f>
        <v>1558</v>
      </c>
      <c r="B1560" s="33" t="s">
        <v>4642</v>
      </c>
      <c r="C1560" s="31">
        <v>1</v>
      </c>
      <c r="D1560" s="31">
        <v>500</v>
      </c>
      <c r="E1560" s="31">
        <f ca="1">IF(GLOBAL[[#This Row],[b12]]="",GLOBAL[[#This Row],[a6]],GLOBAL[[#This Row],[b12]])</f>
        <v>1</v>
      </c>
      <c r="F1560" s="32">
        <f>GLOBAL[[#This Row],[AWAL]]</f>
        <v>1</v>
      </c>
      <c r="G1560" s="31"/>
      <c r="H1560" s="31"/>
      <c r="I1560" s="31" t="str">
        <f>IF(GLOBAL[[#This Row],[/MASUK]]="","",SUMIF(Table6[NB BM_C_QTY+F],GLOBAL[POINTER],Table6[C]))</f>
        <v/>
      </c>
      <c r="J1560" s="102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>SUM(F1560,L1560)</f>
        <v>1</v>
      </c>
      <c r="N1560" s="31"/>
      <c r="O1560" s="31"/>
      <c r="P1560" s="32">
        <f ca="1">SUM(INDIRECT(GLOBAL_VAR[TABLENAME]&amp;"[@a"&amp;$1:$1-1&amp;"]"),INDIRECT(GLOBAL_VAR[TABLENAME]&amp;"[@c"&amp;$1:$1-1&amp;"]"))</f>
        <v>1</v>
      </c>
      <c r="Q1560" s="33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1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1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1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</row>
    <row r="1561" spans="1:31">
      <c r="A1561" s="31">
        <f ca="1">IF(GLOBAL[[#This Row],[TT]]&lt;1,"",ROW()-2)</f>
        <v>1559</v>
      </c>
      <c r="B1561" s="33" t="s">
        <v>1054</v>
      </c>
      <c r="C1561" s="31">
        <v>8</v>
      </c>
      <c r="D1561" s="31" t="s">
        <v>497</v>
      </c>
      <c r="E1561" s="31">
        <f ca="1">IF(GLOBAL[[#This Row],[b12]]="",GLOBAL[[#This Row],[a6]],GLOBAL[[#This Row],[b12]])</f>
        <v>8</v>
      </c>
      <c r="F1561" s="32">
        <f>GLOBAL[[#This Row],[AWAL]]</f>
        <v>8</v>
      </c>
      <c r="G1561" s="31"/>
      <c r="H1561" s="31"/>
      <c r="I1561" s="31" t="str">
        <f>IF(GLOBAL[[#This Row],[/MASUK]]="","",SUMIF(Table6[NB BM_C_QTY+F],GLOBAL[POINTER],Table6[C]))</f>
        <v/>
      </c>
      <c r="J1561" s="102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>SUM(F1561,L1561)</f>
        <v>8</v>
      </c>
      <c r="N1561" s="31"/>
      <c r="O1561" s="31"/>
      <c r="P1561" s="32">
        <f ca="1">SUM(INDIRECT(GLOBAL_VAR[TABLENAME]&amp;"[@a"&amp;$1:$1-1&amp;"]"),INDIRECT(GLOBAL_VAR[TABLENAME]&amp;"[@c"&amp;$1:$1-1&amp;"]"))</f>
        <v>8</v>
      </c>
      <c r="Q1561" s="33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8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8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8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  <c r="AE1561" s="72"/>
    </row>
    <row r="1562" spans="1:31">
      <c r="A1562" s="31">
        <f ca="1">IF(GLOBAL[[#This Row],[TT]]&lt;1,"",ROW()-2)</f>
        <v>1560</v>
      </c>
      <c r="B1562" s="33" t="s">
        <v>3569</v>
      </c>
      <c r="C1562" s="31">
        <v>7</v>
      </c>
      <c r="D1562" s="31">
        <v>200</v>
      </c>
      <c r="E1562" s="31">
        <f ca="1">IF(GLOBAL[[#This Row],[b12]]="",GLOBAL[[#This Row],[a6]],GLOBAL[[#This Row],[b12]])</f>
        <v>7</v>
      </c>
      <c r="F1562" s="32">
        <f>GLOBAL[[#This Row],[AWAL]]</f>
        <v>7</v>
      </c>
      <c r="G1562" s="31"/>
      <c r="H1562" s="31"/>
      <c r="I1562" s="31" t="str">
        <f>IF(GLOBAL[[#This Row],[/MASUK]]="","",SUMIF(Table6[NB BM_C_QTY+F],GLOBAL[POINTER],Table6[C]))</f>
        <v/>
      </c>
      <c r="J1562" s="102">
        <f>IF(GLOBAL[[#This Row],[//KELUAR]]="",0,-1*SUMIF(Table5[CONCAT],GLOBAL[POINTER],Table5[3]))</f>
        <v>0</v>
      </c>
      <c r="K1562" s="31" t="str">
        <f>IF(GLOBAL[[#This Row],[b1]]="","",GLOBAL[[#This Row],[b1]]-GLOBAL[[#This Row],[a1]]-GLOBAL[[#This Row],[bkeluar1]])</f>
        <v/>
      </c>
      <c r="L1562" s="31">
        <f>SUM(GLOBAL[[#This Row],[bmasuk1]:[c1]])</f>
        <v>0</v>
      </c>
      <c r="M1562" s="32">
        <f>SUM(F1562,L1562)</f>
        <v>7</v>
      </c>
      <c r="N1562" s="31"/>
      <c r="O1562" s="31"/>
      <c r="P1562" s="32">
        <f ca="1">SUM(INDIRECT(GLOBAL_VAR[TABLENAME]&amp;"[@a"&amp;$1:$1-1&amp;"]"),INDIRECT(GLOBAL_VAR[TABLENAME]&amp;"[@c"&amp;$1:$1-1&amp;"]"))</f>
        <v>7</v>
      </c>
      <c r="Q1562" s="33"/>
      <c r="R1562" s="33" t="str">
        <f>IF(GLOBAL[[#This Row],[b3]]="","",GLOBAL[[#This Row],[b3]]-GLOBAL[[#This Row],[a3]])</f>
        <v/>
      </c>
      <c r="S1562" s="32">
        <f ca="1">SUM(INDIRECT(GLOBAL_VAR[TABLENAME]&amp;"[@a"&amp;$1:$1-1&amp;"]"),INDIRECT(GLOBAL_VAR[TABLENAME]&amp;"[@c"&amp;$1:$1-1&amp;"]"))</f>
        <v>7</v>
      </c>
      <c r="T1562" s="33"/>
      <c r="U1562" s="33" t="str">
        <f>IF(GLOBAL[[#This Row],[b4]]="","",GLOBAL[[#This Row],[b4]]-GLOBAL[[#This Row],[a4]])</f>
        <v/>
      </c>
      <c r="V1562" s="32">
        <f ca="1">SUM(INDIRECT(GLOBAL_VAR[TABLENAME]&amp;"[@a"&amp;$1:$1-1&amp;"]"),INDIRECT(GLOBAL_VAR[TABLENAME]&amp;"[@c"&amp;$1:$1-1&amp;"]"))</f>
        <v>7</v>
      </c>
      <c r="W1562" s="31"/>
      <c r="X1562" s="31" t="str">
        <f>IF(GLOBAL[[#This Row],[b5]]="","",GLOBAL[[#This Row],[b5]]-GLOBAL[[#This Row],[a5]])</f>
        <v/>
      </c>
      <c r="Y1562" s="32">
        <f ca="1">SUM(INDIRECT(GLOBAL_VAR[TABLENAME]&amp;"[@a"&amp;$1:$1-1&amp;"]"),INDIRECT(GLOBAL_VAR[TABLENAME]&amp;"[@c"&amp;$1:$1-1&amp;"]"))</f>
        <v>7</v>
      </c>
      <c r="AA1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562" s="31" t="str">
        <f>_xlfn.IFNA(MATCH(GLOBAL[[#This Row],[POINTER]],Table6[NB BM_C_QTY+F],0),"")</f>
        <v/>
      </c>
      <c r="AC1562" t="str">
        <f>_xlfn.IFNA(MATCH(GLOBAL[[#This Row],[POINTER]],Table5[CONCAT],0),"")</f>
        <v/>
      </c>
    </row>
    <row r="1563" spans="1:31">
      <c r="A1563" s="31">
        <f ca="1">IF(GLOBAL[[#This Row],[TT]]&lt;1,"",ROW()-2)</f>
        <v>1561</v>
      </c>
      <c r="B1563" s="33" t="s">
        <v>3487</v>
      </c>
      <c r="C1563" s="31">
        <v>3</v>
      </c>
      <c r="D1563" s="31">
        <v>200</v>
      </c>
      <c r="E1563" s="31">
        <f ca="1">IF(GLOBAL[[#This Row],[b12]]="",GLOBAL[[#This Row],[a6]],GLOBAL[[#This Row],[b12]])</f>
        <v>3</v>
      </c>
      <c r="F1563" s="32">
        <f>GLOBAL[[#This Row],[AWAL]]</f>
        <v>3</v>
      </c>
      <c r="G1563" s="31"/>
      <c r="H1563" s="31"/>
      <c r="I1563" s="31" t="str">
        <f>IF(GLOBAL[[#This Row],[/MASUK]]="","",SUMIF(Table6[NB BM_C_QTY+F],GLOBAL[POINTER],Table6[C]))</f>
        <v/>
      </c>
      <c r="J1563" s="102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>SUM(F1563,L1563)</f>
        <v>3</v>
      </c>
      <c r="N1563" s="31"/>
      <c r="O1563" s="31"/>
      <c r="P1563" s="32">
        <f ca="1">SUM(INDIRECT(GLOBAL_VAR[TABLENAME]&amp;"[@a"&amp;$1:$1-1&amp;"]"),INDIRECT(GLOBAL_VAR[TABLENAME]&amp;"[@c"&amp;$1:$1-1&amp;"]"))</f>
        <v>3</v>
      </c>
      <c r="Q1563" s="33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3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3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3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</row>
    <row r="1564" spans="1:31">
      <c r="A1564" s="31">
        <f ca="1">IF(GLOBAL[[#This Row],[TT]]&lt;1,"",ROW()-2)</f>
        <v>1562</v>
      </c>
      <c r="B1564" s="33" t="s">
        <v>1055</v>
      </c>
      <c r="C1564" s="31">
        <v>14</v>
      </c>
      <c r="D1564" s="31" t="s">
        <v>1056</v>
      </c>
      <c r="E1564" s="31">
        <f ca="1">IF(GLOBAL[[#This Row],[b12]]="",GLOBAL[[#This Row],[a6]],GLOBAL[[#This Row],[b12]])</f>
        <v>14</v>
      </c>
      <c r="F1564" s="32">
        <f>GLOBAL[[#This Row],[AWAL]]</f>
        <v>14</v>
      </c>
      <c r="G1564" s="31"/>
      <c r="H1564" s="31"/>
      <c r="I1564" s="31" t="str">
        <f>IF(GLOBAL[[#This Row],[/MASUK]]="","",SUMIF(Table6[NB BM_C_QTY+F],GLOBAL[POINTER],Table6[C]))</f>
        <v/>
      </c>
      <c r="J1564" s="102">
        <f>IF(GLOBAL[[#This Row],[//KELUAR]]="",0,-1*SUMIF(Table5[CONCAT],GLOBAL[POINTER],Table5[3]))</f>
        <v>0</v>
      </c>
      <c r="K1564" s="31" t="str">
        <f>IF(GLOBAL[[#This Row],[b1]]="","",GLOBAL[[#This Row],[b1]]-GLOBAL[[#This Row],[a1]]-GLOBAL[[#This Row],[bkeluar1]])</f>
        <v/>
      </c>
      <c r="L1564" s="31">
        <f>SUM(GLOBAL[[#This Row],[bmasuk1]:[c1]])</f>
        <v>0</v>
      </c>
      <c r="M1564" s="32">
        <f>SUM(F1564,L1564)</f>
        <v>14</v>
      </c>
      <c r="N1564" s="31"/>
      <c r="O1564" s="31"/>
      <c r="P1564" s="32">
        <f ca="1">SUM(INDIRECT(GLOBAL_VAR[TABLENAME]&amp;"[@a"&amp;$1:$1-1&amp;"]"),INDIRECT(GLOBAL_VAR[TABLENAME]&amp;"[@c"&amp;$1:$1-1&amp;"]"))</f>
        <v>14</v>
      </c>
      <c r="Q1564" s="33"/>
      <c r="R1564" s="33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14</v>
      </c>
      <c r="T1564" s="33"/>
      <c r="U1564" s="33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14</v>
      </c>
      <c r="W1564" s="31"/>
      <c r="X1564" s="31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14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564" s="31" t="str">
        <f>_xlfn.IFNA(MATCH(GLOBAL[[#This Row],[POINTER]],Table6[NB BM_C_QTY+F],0),"")</f>
        <v/>
      </c>
      <c r="AC1564" t="str">
        <f>_xlfn.IFNA(MATCH(GLOBAL[[#This Row],[POINTER]],Table5[CONCAT],0),"")</f>
        <v/>
      </c>
    </row>
    <row r="1565" spans="1:31">
      <c r="A1565" s="39" t="str">
        <f>IF(GLOBAL[[#This Row],[TT]]&lt;1,"",ROW()-2)</f>
        <v/>
      </c>
      <c r="B1565" s="79" t="s">
        <v>5559</v>
      </c>
      <c r="C1565" s="31"/>
      <c r="D1565" s="31" t="s">
        <v>2439</v>
      </c>
      <c r="E1565" s="39">
        <f>IF(GLOBAL[[#This Row],[b12]]="",GLOBAL[[#This Row],[a6]],GLOBAL[[#This Row],[b12]])</f>
        <v>0</v>
      </c>
      <c r="F1565" s="40">
        <f>GLOBAL[[#This Row],[AWAL]]</f>
        <v>0</v>
      </c>
      <c r="G1565" s="31"/>
      <c r="H1565" s="31">
        <v>0</v>
      </c>
      <c r="I1565" s="39">
        <f>IF(GLOBAL[[#This Row],[/MASUK]]="","",SUMIF(Table6[NB BM_C_QTY+F],GLOBAL[POINTER],Table6[C]))</f>
        <v>1</v>
      </c>
      <c r="J1565" s="102">
        <f>IF(GLOBAL[[#This Row],[//KELUAR]]="",0,-1*SUMIF(Table5[CONCAT],GLOBAL[POINTER],Table5[3]))</f>
        <v>0</v>
      </c>
      <c r="K1565" s="39" t="str">
        <f>IF(GLOBAL[[#This Row],[b1]]="","",GLOBAL[[#This Row],[b1]]-GLOBAL[[#This Row],[a1]]-GLOBAL[[#This Row],[bkeluar1]])</f>
        <v/>
      </c>
      <c r="L1565" s="39">
        <f>SUM(GLOBAL[[#This Row],[bmasuk1]:[c1]])</f>
        <v>1</v>
      </c>
      <c r="M1565" s="40">
        <f>SUM(F1565,L1565)</f>
        <v>1</v>
      </c>
      <c r="N1565" s="31"/>
      <c r="O1565" s="39"/>
      <c r="P1565" s="40">
        <f ca="1">SUM(INDIRECT(GLOBAL_VAR[TABLENAME]&amp;"[@a"&amp;$1:$1-1&amp;"]"),INDIRECT(GLOBAL_VAR[TABLENAME]&amp;"[@c"&amp;$1:$1-1&amp;"]"))</f>
        <v>1</v>
      </c>
      <c r="Q1565" s="33"/>
      <c r="R1565" s="41" t="str">
        <f>IF(GLOBAL[[#This Row],[b3]]="","",GLOBAL[[#This Row],[b3]]-GLOBAL[[#This Row],[a3]])</f>
        <v/>
      </c>
      <c r="S1565" s="40">
        <f ca="1">SUM(INDIRECT(GLOBAL_VAR[TABLENAME]&amp;"[@a"&amp;$1:$1-1&amp;"]"),INDIRECT(GLOBAL_VAR[TABLENAME]&amp;"[@c"&amp;$1:$1-1&amp;"]"))</f>
        <v>1</v>
      </c>
      <c r="T1565" s="33"/>
      <c r="U1565" s="41" t="str">
        <f>IF(GLOBAL[[#This Row],[b4]]="","",GLOBAL[[#This Row],[b4]]-GLOBAL[[#This Row],[a4]])</f>
        <v/>
      </c>
      <c r="V1565" s="40">
        <f ca="1">SUM(INDIRECT(GLOBAL_VAR[TABLENAME]&amp;"[@a"&amp;$1:$1-1&amp;"]"),INDIRECT(GLOBAL_VAR[TABLENAME]&amp;"[@c"&amp;$1:$1-1&amp;"]"))</f>
        <v>1</v>
      </c>
      <c r="W1565" s="31"/>
      <c r="X1565" s="39" t="str">
        <f>IF(GLOBAL[[#This Row],[b5]]="","",GLOBAL[[#This Row],[b5]]-GLOBAL[[#This Row],[a5]])</f>
        <v/>
      </c>
      <c r="Y1565" s="40">
        <f ca="1">SUM(INDIRECT(GLOBAL_VAR[TABLENAME]&amp;"[@a"&amp;$1:$1-1&amp;"]"),INDIRECT(GLOBAL_VAR[TABLENAME]&amp;"[@c"&amp;$1:$1-1&amp;"]"))</f>
        <v>1</v>
      </c>
      <c r="AA15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1565" s="39">
        <f>_xlfn.IFNA(MATCH(GLOBAL[[#This Row],[POINTER]],Table6[NB BM_C_QTY+F],0),"")</f>
        <v>102</v>
      </c>
      <c r="AC1565" s="71" t="str">
        <f>_xlfn.IFNA(MATCH(GLOBAL[[#This Row],[POINTER]],Table5[CONCAT],0),"")</f>
        <v/>
      </c>
    </row>
    <row r="1566" spans="1:31">
      <c r="A1566" s="39">
        <f ca="1">IF(GLOBAL[[#This Row],[TT]]&lt;1,"",ROW()-2)</f>
        <v>1564</v>
      </c>
      <c r="B1566" s="33" t="s">
        <v>3610</v>
      </c>
      <c r="C1566" s="31">
        <v>12</v>
      </c>
      <c r="D1566" s="31">
        <v>120</v>
      </c>
      <c r="E1566" s="39">
        <f ca="1">IF(GLOBAL[[#This Row],[b12]]="",GLOBAL[[#This Row],[a6]],GLOBAL[[#This Row],[b12]])</f>
        <v>12</v>
      </c>
      <c r="F1566" s="40">
        <f>GLOBAL[[#This Row],[AWAL]]</f>
        <v>12</v>
      </c>
      <c r="G1566" s="31"/>
      <c r="H1566" s="31"/>
      <c r="I1566" s="31" t="str">
        <f>IF(GLOBAL[[#This Row],[/MASUK]]="","",SUMIF(Table6[NB BM_C_QTY+F],GLOBAL[POINTER],Table6[C]))</f>
        <v/>
      </c>
      <c r="J1566" s="102">
        <f>IF(GLOBAL[[#This Row],[//KELUAR]]="",0,-1*SUMIF(Table5[CONCAT],GLOBAL[POINTER],Table5[3]))</f>
        <v>0</v>
      </c>
      <c r="K1566" s="39" t="str">
        <f>IF(GLOBAL[[#This Row],[b1]]="","",GLOBAL[[#This Row],[b1]]-GLOBAL[[#This Row],[a1]]-GLOBAL[[#This Row],[bkeluar1]])</f>
        <v/>
      </c>
      <c r="L1566" s="39">
        <f>SUM(GLOBAL[[#This Row],[bmasuk1]:[c1]])</f>
        <v>0</v>
      </c>
      <c r="M1566" s="40">
        <f>SUM(F1566,L1566)</f>
        <v>12</v>
      </c>
      <c r="N1566" s="31"/>
      <c r="O1566" s="39"/>
      <c r="P1566" s="40">
        <f ca="1">SUM(INDIRECT(GLOBAL_VAR[TABLENAME]&amp;"[@a"&amp;$1:$1-1&amp;"]"),INDIRECT(GLOBAL_VAR[TABLENAME]&amp;"[@c"&amp;$1:$1-1&amp;"]"))</f>
        <v>12</v>
      </c>
      <c r="Q1566" s="33"/>
      <c r="R1566" s="41" t="str">
        <f>IF(GLOBAL[[#This Row],[b3]]="","",GLOBAL[[#This Row],[b3]]-GLOBAL[[#This Row],[a3]])</f>
        <v/>
      </c>
      <c r="S1566" s="32">
        <f ca="1">SUM(INDIRECT(GLOBAL_VAR[TABLENAME]&amp;"[@a"&amp;$1:$1-1&amp;"]"),INDIRECT(GLOBAL_VAR[TABLENAME]&amp;"[@c"&amp;$1:$1-1&amp;"]"))</f>
        <v>12</v>
      </c>
      <c r="T1566" s="33"/>
      <c r="U1566" s="41" t="str">
        <f>IF(GLOBAL[[#This Row],[b4]]="","",GLOBAL[[#This Row],[b4]]-GLOBAL[[#This Row],[a4]])</f>
        <v/>
      </c>
      <c r="V1566" s="32">
        <f ca="1">SUM(INDIRECT(GLOBAL_VAR[TABLENAME]&amp;"[@a"&amp;$1:$1-1&amp;"]"),INDIRECT(GLOBAL_VAR[TABLENAME]&amp;"[@c"&amp;$1:$1-1&amp;"]"))</f>
        <v>12</v>
      </c>
      <c r="W1566" s="31"/>
      <c r="X1566" s="39" t="str">
        <f>IF(GLOBAL[[#This Row],[b5]]="","",GLOBAL[[#This Row],[b5]]-GLOBAL[[#This Row],[a5]])</f>
        <v/>
      </c>
      <c r="Y1566" s="32">
        <f ca="1">SUM(INDIRECT(GLOBAL_VAR[TABLENAME]&amp;"[@a"&amp;$1:$1-1&amp;"]"),INDIRECT(GLOBAL_VAR[TABLENAME]&amp;"[@c"&amp;$1:$1-1&amp;"]"))</f>
        <v>12</v>
      </c>
      <c r="Z1566" s="29"/>
      <c r="AA156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566" s="39" t="str">
        <f>_xlfn.IFNA(MATCH(GLOBAL[[#This Row],[POINTER]],Table6[NB BM_C_QTY+F],0),"")</f>
        <v/>
      </c>
      <c r="AC1566" s="29" t="str">
        <f>_xlfn.IFNA(MATCH(GLOBAL[[#This Row],[POINTER]],Table5[CONCAT],0),"")</f>
        <v/>
      </c>
    </row>
    <row r="1567" spans="1:31">
      <c r="A1567" s="31" t="str">
        <f ca="1">IF(GLOBAL[[#This Row],[TT]]&lt;1,"",ROW()-2)</f>
        <v/>
      </c>
      <c r="B1567" s="33" t="s">
        <v>2377</v>
      </c>
      <c r="C1567" s="31">
        <v>0</v>
      </c>
      <c r="D1567" s="31">
        <v>200</v>
      </c>
      <c r="E1567" s="31">
        <f ca="1">IF(GLOBAL[[#This Row],[b12]]="",GLOBAL[[#This Row],[a6]],GLOBAL[[#This Row],[b12]])</f>
        <v>0</v>
      </c>
      <c r="F1567" s="32">
        <f>GLOBAL[[#This Row],[AWAL]]</f>
        <v>0</v>
      </c>
      <c r="G1567" s="31"/>
      <c r="H1567" s="31"/>
      <c r="I1567" s="31" t="str">
        <f>IF(GLOBAL[[#This Row],[/MASUK]]="","",SUMIF(Table6[NB BM_C_QTY+F],GLOBAL[POINTER],Table6[C]))</f>
        <v/>
      </c>
      <c r="J1567" s="102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>SUM(F1567,L1567)</f>
        <v>0</v>
      </c>
      <c r="N1567" s="31"/>
      <c r="O1567" s="31"/>
      <c r="P1567" s="32">
        <f ca="1">SUM(INDIRECT(GLOBAL_VAR[TABLENAME]&amp;"[@a"&amp;$1:$1-1&amp;"]"),INDIRECT(GLOBAL_VAR[TABLENAME]&amp;"[@c"&amp;$1:$1-1&amp;"]"))</f>
        <v>0</v>
      </c>
      <c r="Q1567" s="33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0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0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0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31">
      <c r="A1568" s="39" t="str">
        <f ca="1">IF(GLOBAL[[#This Row],[TT]]&lt;1,"",ROW()-2)</f>
        <v/>
      </c>
      <c r="B1568" s="33" t="s">
        <v>1057</v>
      </c>
      <c r="C1568" s="31">
        <v>0</v>
      </c>
      <c r="D1568" s="31">
        <v>200</v>
      </c>
      <c r="E1568" s="39">
        <f ca="1">IF(GLOBAL[[#This Row],[b12]]="",GLOBAL[[#This Row],[a6]],GLOBAL[[#This Row],[b12]])</f>
        <v>0</v>
      </c>
      <c r="F1568" s="40">
        <f>GLOBAL[[#This Row],[AWAL]]</f>
        <v>0</v>
      </c>
      <c r="G1568" s="31"/>
      <c r="H1568" s="31"/>
      <c r="I1568" s="31" t="str">
        <f>IF(GLOBAL[[#This Row],[/MASUK]]="","",SUMIF(Table6[NB BM_C_QTY+F],GLOBAL[POINTER],Table6[C]))</f>
        <v/>
      </c>
      <c r="J1568" s="102">
        <f>IF(GLOBAL[[#This Row],[//KELUAR]]="",0,-1*SUMIF(Table5[CONCAT],GLOBAL[POINTER],Table5[3]))</f>
        <v>0</v>
      </c>
      <c r="K1568" s="39" t="str">
        <f>IF(GLOBAL[[#This Row],[b1]]="","",GLOBAL[[#This Row],[b1]]-GLOBAL[[#This Row],[a1]]-GLOBAL[[#This Row],[bkeluar1]])</f>
        <v/>
      </c>
      <c r="L1568" s="39">
        <f>SUM(GLOBAL[[#This Row],[bmasuk1]:[c1]])</f>
        <v>0</v>
      </c>
      <c r="M1568" s="40">
        <f>SUM(F1568,L1568)</f>
        <v>0</v>
      </c>
      <c r="N1568" s="31"/>
      <c r="O1568" s="39"/>
      <c r="P1568" s="40">
        <f ca="1">SUM(INDIRECT(GLOBAL_VAR[TABLENAME]&amp;"[@a"&amp;$1:$1-1&amp;"]"),INDIRECT(GLOBAL_VAR[TABLENAME]&amp;"[@c"&amp;$1:$1-1&amp;"]"))</f>
        <v>0</v>
      </c>
      <c r="Q1568" s="33"/>
      <c r="R1568" s="41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0</v>
      </c>
      <c r="T1568" s="33"/>
      <c r="U1568" s="41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0</v>
      </c>
      <c r="W1568" s="31"/>
      <c r="X1568" s="39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0</v>
      </c>
      <c r="Z1568" s="29"/>
      <c r="AA156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1568" s="39" t="str">
        <f>_xlfn.IFNA(MATCH(GLOBAL[[#This Row],[POINTER]],Table6[NB BM_C_QTY+F],0),"")</f>
        <v/>
      </c>
      <c r="AC1568" s="29" t="str">
        <f>_xlfn.IFNA(MATCH(GLOBAL[[#This Row],[POINTER]],Table5[CONCAT],0),"")</f>
        <v/>
      </c>
    </row>
    <row r="1569" spans="1:31">
      <c r="A1569" s="31">
        <f ca="1">IF(GLOBAL[[#This Row],[TT]]&lt;1,"",ROW()-2)</f>
        <v>1567</v>
      </c>
      <c r="B1569" s="33" t="s">
        <v>3482</v>
      </c>
      <c r="C1569" s="31">
        <v>6</v>
      </c>
      <c r="D1569" s="31">
        <v>200</v>
      </c>
      <c r="E1569" s="31">
        <f ca="1">IF(GLOBAL[[#This Row],[b12]]="",GLOBAL[[#This Row],[a6]],GLOBAL[[#This Row],[b12]])</f>
        <v>6</v>
      </c>
      <c r="F1569" s="32">
        <f>GLOBAL[[#This Row],[AWAL]]</f>
        <v>6</v>
      </c>
      <c r="G1569" s="31"/>
      <c r="H1569" s="31"/>
      <c r="I1569" s="31" t="str">
        <f>IF(GLOBAL[[#This Row],[/MASUK]]="","",SUMIF(Table6[NB BM_C_QTY+F],GLOBAL[POINTER],Table6[C]))</f>
        <v/>
      </c>
      <c r="J1569" s="102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>SUM(F1569,L1569)</f>
        <v>6</v>
      </c>
      <c r="N1569" s="31"/>
      <c r="O1569" s="31"/>
      <c r="P1569" s="32">
        <f ca="1">SUM(INDIRECT(GLOBAL_VAR[TABLENAME]&amp;"[@a"&amp;$1:$1-1&amp;"]"),INDIRECT(GLOBAL_VAR[TABLENAME]&amp;"[@c"&amp;$1:$1-1&amp;"]"))</f>
        <v>6</v>
      </c>
      <c r="Q1569" s="33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6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6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6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31">
      <c r="A1570" s="31">
        <f ca="1">IF(GLOBAL[[#This Row],[TT]]&lt;1,"",ROW()-2)</f>
        <v>1568</v>
      </c>
      <c r="B1570" s="33" t="s">
        <v>1058</v>
      </c>
      <c r="C1570" s="31">
        <v>4</v>
      </c>
      <c r="D1570" s="31" t="s">
        <v>39</v>
      </c>
      <c r="E1570" s="31">
        <f ca="1">IF(GLOBAL[[#This Row],[b12]]="",GLOBAL[[#This Row],[a6]],GLOBAL[[#This Row],[b12]])</f>
        <v>4</v>
      </c>
      <c r="F1570" s="32">
        <f>GLOBAL[[#This Row],[AWAL]]</f>
        <v>4</v>
      </c>
      <c r="G1570" s="31"/>
      <c r="H1570" s="31"/>
      <c r="I1570" s="31" t="str">
        <f>IF(GLOBAL[[#This Row],[/MASUK]]="","",SUMIF(Table6[NB BM_C_QTY+F],GLOBAL[POINTER],Table6[C]))</f>
        <v/>
      </c>
      <c r="J1570" s="102">
        <f>IF(GLOBAL[[#This Row],[//KELUAR]]="",0,-1*SUMIF(Table5[CONCAT],GLOBAL[POINTER],Table5[3]))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>SUM(F1570,L1570)</f>
        <v>4</v>
      </c>
      <c r="N1570" s="31"/>
      <c r="O1570" s="31"/>
      <c r="P1570" s="32">
        <f ca="1">SUM(INDIRECT(GLOBAL_VAR[TABLENAME]&amp;"[@a"&amp;$1:$1-1&amp;"]"),INDIRECT(GLOBAL_VAR[TABLENAME]&amp;"[@c"&amp;$1:$1-1&amp;"]"))</f>
        <v>4</v>
      </c>
      <c r="Q1570" s="33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4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4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4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570" s="31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31">
      <c r="A1571" s="31">
        <f ca="1">IF(GLOBAL[[#This Row],[TT]]&lt;1,"",ROW()-2)</f>
        <v>1569</v>
      </c>
      <c r="B1571" s="33" t="s">
        <v>1059</v>
      </c>
      <c r="C1571" s="31">
        <v>4</v>
      </c>
      <c r="D1571" s="31" t="s">
        <v>39</v>
      </c>
      <c r="E1571" s="31">
        <f ca="1">IF(GLOBAL[[#This Row],[b12]]="",GLOBAL[[#This Row],[a6]],GLOBAL[[#This Row],[b12]])</f>
        <v>4</v>
      </c>
      <c r="F1571" s="32">
        <f>GLOBAL[[#This Row],[AWAL]]</f>
        <v>4</v>
      </c>
      <c r="G1571" s="31"/>
      <c r="H1571" s="31"/>
      <c r="I1571" s="31" t="str">
        <f>IF(GLOBAL[[#This Row],[/MASUK]]="","",SUMIF(Table6[NB BM_C_QTY+F],GLOBAL[POINTER],Table6[C]))</f>
        <v/>
      </c>
      <c r="J1571" s="102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>SUM(F1571,L1571)</f>
        <v>4</v>
      </c>
      <c r="N1571" s="31"/>
      <c r="O1571" s="31"/>
      <c r="P1571" s="32">
        <f ca="1">SUM(INDIRECT(GLOBAL_VAR[TABLENAME]&amp;"[@a"&amp;$1:$1-1&amp;"]"),INDIRECT(GLOBAL_VAR[TABLENAME]&amp;"[@c"&amp;$1:$1-1&amp;"]"))</f>
        <v>4</v>
      </c>
      <c r="Q1571" s="33"/>
      <c r="R1571" s="33" t="str">
        <f>IF(GLOBAL[[#This Row],[b3]]="","",GLOBAL[[#This Row],[b3]]-GLOBAL[[#This Row],[a3]])</f>
        <v/>
      </c>
      <c r="S1571" s="32">
        <f ca="1">SUM(INDIRECT(GLOBAL_VAR[TABLENAME]&amp;"[@a"&amp;$1:$1-1&amp;"]"),INDIRECT(GLOBAL_VAR[TABLENAME]&amp;"[@c"&amp;$1:$1-1&amp;"]"))</f>
        <v>4</v>
      </c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4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4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31">
      <c r="A1572" s="31">
        <f ca="1">IF(GLOBAL[[#This Row],[TT]]&lt;1,"",ROW()-2)</f>
        <v>1570</v>
      </c>
      <c r="B1572" s="33" t="s">
        <v>1060</v>
      </c>
      <c r="C1572" s="31">
        <v>6</v>
      </c>
      <c r="D1572" s="31" t="s">
        <v>23</v>
      </c>
      <c r="E1572" s="31">
        <f ca="1">IF(GLOBAL[[#This Row],[b12]]="",GLOBAL[[#This Row],[a6]],GLOBAL[[#This Row],[b12]])</f>
        <v>5</v>
      </c>
      <c r="F1572" s="32">
        <f>GLOBAL[[#This Row],[AWAL]]</f>
        <v>6</v>
      </c>
      <c r="G1572" s="31">
        <v>5</v>
      </c>
      <c r="H1572" s="31"/>
      <c r="I1572" s="31" t="str">
        <f>IF(GLOBAL[[#This Row],[/MASUK]]="","",SUMIF(Table6[NB BM_C_QTY+F],GLOBAL[POINTER],Table6[C]))</f>
        <v/>
      </c>
      <c r="J1572" s="102">
        <f>IF(GLOBAL[[#This Row],[//KELUAR]]="",0,-1*SUMIF(Table5[CONCAT],GLOBAL[POINTER],Table5[3]))</f>
        <v>0</v>
      </c>
      <c r="K1572" s="31">
        <f>IF(GLOBAL[[#This Row],[b1]]="","",GLOBAL[[#This Row],[b1]]-GLOBAL[[#This Row],[a1]]-GLOBAL[[#This Row],[bkeluar1]])</f>
        <v>-1</v>
      </c>
      <c r="L1572" s="31">
        <f>SUM(GLOBAL[[#This Row],[bmasuk1]:[c1]])</f>
        <v>-1</v>
      </c>
      <c r="M1572" s="32">
        <f>SUM(F1572,L1572)</f>
        <v>5</v>
      </c>
      <c r="N1572" s="31"/>
      <c r="O1572" s="31"/>
      <c r="P1572" s="32">
        <f ca="1">SUM(INDIRECT(GLOBAL_VAR[TABLENAME]&amp;"[@a"&amp;$1:$1-1&amp;"]"),INDIRECT(GLOBAL_VAR[TABLENAME]&amp;"[@c"&amp;$1:$1-1&amp;"]"))</f>
        <v>5</v>
      </c>
      <c r="Q1572" s="33"/>
      <c r="R1572" s="33" t="str">
        <f>IF(GLOBAL[[#This Row],[b3]]="","",GLOBAL[[#This Row],[b3]]-GLOBAL[[#This Row],[a3]])</f>
        <v/>
      </c>
      <c r="S1572" s="32">
        <f ca="1">SUM(INDIRECT(GLOBAL_VAR[TABLENAME]&amp;"[@a"&amp;$1:$1-1&amp;"]"),INDIRECT(GLOBAL_VAR[TABLENAME]&amp;"[@c"&amp;$1:$1-1&amp;"]"))</f>
        <v>5</v>
      </c>
      <c r="T1572" s="33"/>
      <c r="U1572" s="33" t="str">
        <f>IF(GLOBAL[[#This Row],[b4]]="","",GLOBAL[[#This Row],[b4]]-GLOBAL[[#This Row],[a4]])</f>
        <v/>
      </c>
      <c r="V1572" s="32">
        <f ca="1">SUM(INDIRECT(GLOBAL_VAR[TABLENAME]&amp;"[@a"&amp;$1:$1-1&amp;"]"),INDIRECT(GLOBAL_VAR[TABLENAME]&amp;"[@c"&amp;$1:$1-1&amp;"]"))</f>
        <v>5</v>
      </c>
      <c r="W1572" s="31"/>
      <c r="X1572" s="31" t="str">
        <f>IF(GLOBAL[[#This Row],[b5]]="","",GLOBAL[[#This Row],[b5]]-GLOBAL[[#This Row],[a5]])</f>
        <v/>
      </c>
      <c r="Y1572" s="32">
        <f ca="1">SUM(INDIRECT(GLOBAL_VAR[TABLENAME]&amp;"[@a"&amp;$1:$1-1&amp;"]"),INDIRECT(GLOBAL_VAR[TABLENAME]&amp;"[@c"&amp;$1:$1-1&amp;"]"))</f>
        <v>5</v>
      </c>
      <c r="AA1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572" s="31" t="str">
        <f>_xlfn.IFNA(MATCH(GLOBAL[[#This Row],[POINTER]],Table6[NB BM_C_QTY+F],0),"")</f>
        <v/>
      </c>
      <c r="AC1572" t="str">
        <f>_xlfn.IFNA(MATCH(GLOBAL[[#This Row],[POINTER]],Table5[CONCAT],0),"")</f>
        <v/>
      </c>
    </row>
    <row r="1573" spans="1:31">
      <c r="A1573" s="31" t="str">
        <f ca="1">IF(GLOBAL[[#This Row],[TT]]&lt;1,"",ROW()-2)</f>
        <v/>
      </c>
      <c r="B1573" s="33" t="s">
        <v>1983</v>
      </c>
      <c r="C1573" s="31">
        <v>0</v>
      </c>
      <c r="D1573" s="31" t="s">
        <v>2034</v>
      </c>
      <c r="E1573" s="31">
        <f ca="1">IF(GLOBAL[[#This Row],[b12]]="",GLOBAL[[#This Row],[a6]],GLOBAL[[#This Row],[b12]])</f>
        <v>0</v>
      </c>
      <c r="F1573" s="32">
        <f>GLOBAL[[#This Row],[AWAL]]</f>
        <v>0</v>
      </c>
      <c r="G1573" s="31"/>
      <c r="H1573" s="31"/>
      <c r="I1573" s="31" t="str">
        <f>IF(GLOBAL[[#This Row],[/MASUK]]="","",SUMIF(Table6[NB BM_C_QTY+F],GLOBAL[POINTER],Table6[C]))</f>
        <v/>
      </c>
      <c r="J1573" s="102">
        <f>IF(GLOBAL[[#This Row],[//KELUAR]]="",0,-1*SUMIF(Table5[CONCAT],GLOBAL[POINTER],Table5[3]))</f>
        <v>0</v>
      </c>
      <c r="K1573" s="31" t="str">
        <f>IF(GLOBAL[[#This Row],[b1]]="","",GLOBAL[[#This Row],[b1]]-GLOBAL[[#This Row],[a1]]-GLOBAL[[#This Row],[bkeluar1]])</f>
        <v/>
      </c>
      <c r="L1573" s="31">
        <f>SUM(GLOBAL[[#This Row],[bmasuk1]:[c1]])</f>
        <v>0</v>
      </c>
      <c r="M1573" s="32">
        <f>SUM(F1573,L1573)</f>
        <v>0</v>
      </c>
      <c r="N1573" s="31"/>
      <c r="O1573" s="31"/>
      <c r="P1573" s="32">
        <f ca="1">SUM(INDIRECT(GLOBAL_VAR[TABLENAME]&amp;"[@a"&amp;$1:$1-1&amp;"]"),INDIRECT(GLOBAL_VAR[TABLENAME]&amp;"[@c"&amp;$1:$1-1&amp;"]"))</f>
        <v>0</v>
      </c>
      <c r="Q1573" s="33"/>
      <c r="R1573" s="33" t="str">
        <f>IF(GLOBAL[[#This Row],[b3]]="","",GLOBAL[[#This Row],[b3]]-GLOBAL[[#This Row],[a3]])</f>
        <v/>
      </c>
      <c r="S1573" s="32">
        <f ca="1">SUM(INDIRECT(GLOBAL_VAR[TABLENAME]&amp;"[@a"&amp;$1:$1-1&amp;"]"),INDIRECT(GLOBAL_VAR[TABLENAME]&amp;"[@c"&amp;$1:$1-1&amp;"]"))</f>
        <v>0</v>
      </c>
      <c r="T1573" s="33"/>
      <c r="U1573" s="33" t="str">
        <f>IF(GLOBAL[[#This Row],[b4]]="","",GLOBAL[[#This Row],[b4]]-GLOBAL[[#This Row],[a4]])</f>
        <v/>
      </c>
      <c r="V1573" s="32">
        <f ca="1">SUM(INDIRECT(GLOBAL_VAR[TABLENAME]&amp;"[@a"&amp;$1:$1-1&amp;"]"),INDIRECT(GLOBAL_VAR[TABLENAME]&amp;"[@c"&amp;$1:$1-1&amp;"]"))</f>
        <v>0</v>
      </c>
      <c r="W1573" s="31"/>
      <c r="X1573" s="31" t="str">
        <f>IF(GLOBAL[[#This Row],[b5]]="","",GLOBAL[[#This Row],[b5]]-GLOBAL[[#This Row],[a5]])</f>
        <v/>
      </c>
      <c r="Y1573" s="32">
        <f ca="1">SUM(INDIRECT(GLOBAL_VAR[TABLENAME]&amp;"[@a"&amp;$1:$1-1&amp;"]"),INDIRECT(GLOBAL_VAR[TABLENAME]&amp;"[@c"&amp;$1:$1-1&amp;"]"))</f>
        <v>0</v>
      </c>
      <c r="AA1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1573" s="31" t="str">
        <f>_xlfn.IFNA(MATCH(GLOBAL[[#This Row],[POINTER]],Table6[NB BM_C_QTY+F],0),"")</f>
        <v/>
      </c>
      <c r="AC1573" t="str">
        <f>_xlfn.IFNA(MATCH(GLOBAL[[#This Row],[POINTER]],Table5[CONCAT],0),"")</f>
        <v/>
      </c>
    </row>
    <row r="1574" spans="1:31" ht="13.5" customHeight="1">
      <c r="A1574" s="31">
        <f ca="1">IF(GLOBAL[[#This Row],[TT]]&lt;1,"",ROW()-2)</f>
        <v>1572</v>
      </c>
      <c r="B1574" s="33" t="s">
        <v>4527</v>
      </c>
      <c r="C1574" s="31">
        <v>4</v>
      </c>
      <c r="D1574" s="31" t="s">
        <v>2034</v>
      </c>
      <c r="E1574" s="31">
        <f ca="1">IF(GLOBAL[[#This Row],[b12]]="",GLOBAL[[#This Row],[a6]],GLOBAL[[#This Row],[b12]])</f>
        <v>4</v>
      </c>
      <c r="F1574" s="32">
        <f>GLOBAL[[#This Row],[AWAL]]</f>
        <v>4</v>
      </c>
      <c r="G1574" s="31"/>
      <c r="H1574" s="31"/>
      <c r="I1574" s="31" t="str">
        <f>IF(GLOBAL[[#This Row],[/MASUK]]="","",SUMIF(Table6[NB BM_C_QTY+F],GLOBAL[POINTER],Table6[C]))</f>
        <v/>
      </c>
      <c r="J1574" s="102">
        <f>IF(GLOBAL[[#This Row],[//KELUAR]]="",0,-1*SUMIF(Table5[CONCAT],GLOBAL[POINTER],Table5[3]))</f>
        <v>0</v>
      </c>
      <c r="K1574" s="31" t="str">
        <f>IF(GLOBAL[[#This Row],[b1]]="","",GLOBAL[[#This Row],[b1]]-GLOBAL[[#This Row],[a1]]-GLOBAL[[#This Row],[bkeluar1]])</f>
        <v/>
      </c>
      <c r="L1574" s="31">
        <f>SUM(GLOBAL[[#This Row],[bmasuk1]:[c1]])</f>
        <v>0</v>
      </c>
      <c r="M1574" s="32">
        <f>SUM(F1574,L1574)</f>
        <v>4</v>
      </c>
      <c r="N1574" s="31"/>
      <c r="O1574" s="31"/>
      <c r="P1574" s="32">
        <f ca="1">SUM(INDIRECT(GLOBAL_VAR[TABLENAME]&amp;"[@a"&amp;$1:$1-1&amp;"]"),INDIRECT(GLOBAL_VAR[TABLENAME]&amp;"[@c"&amp;$1:$1-1&amp;"]"))</f>
        <v>4</v>
      </c>
      <c r="Q1574" s="33"/>
      <c r="R1574" s="33" t="str">
        <f>IF(GLOBAL[[#This Row],[b3]]="","",GLOBAL[[#This Row],[b3]]-GLOBAL[[#This Row],[a3]])</f>
        <v/>
      </c>
      <c r="S1574" s="32">
        <f ca="1">SUM(INDIRECT(GLOBAL_VAR[TABLENAME]&amp;"[@a"&amp;$1:$1-1&amp;"]"),INDIRECT(GLOBAL_VAR[TABLENAME]&amp;"[@c"&amp;$1:$1-1&amp;"]"))</f>
        <v>4</v>
      </c>
      <c r="T1574" s="33"/>
      <c r="U1574" s="33" t="str">
        <f>IF(GLOBAL[[#This Row],[b4]]="","",GLOBAL[[#This Row],[b4]]-GLOBAL[[#This Row],[a4]])</f>
        <v/>
      </c>
      <c r="V1574" s="32">
        <f ca="1">SUM(INDIRECT(GLOBAL_VAR[TABLENAME]&amp;"[@a"&amp;$1:$1-1&amp;"]"),INDIRECT(GLOBAL_VAR[TABLENAME]&amp;"[@c"&amp;$1:$1-1&amp;"]"))</f>
        <v>4</v>
      </c>
      <c r="W1574" s="31"/>
      <c r="X1574" s="31" t="str">
        <f>IF(GLOBAL[[#This Row],[b5]]="","",GLOBAL[[#This Row],[b5]]-GLOBAL[[#This Row],[a5]])</f>
        <v/>
      </c>
      <c r="Y1574" s="32">
        <f ca="1">SUM(INDIRECT(GLOBAL_VAR[TABLENAME]&amp;"[@a"&amp;$1:$1-1&amp;"]"),INDIRECT(GLOBAL_VAR[TABLENAME]&amp;"[@c"&amp;$1:$1-1&amp;"]"))</f>
        <v>4</v>
      </c>
      <c r="AA1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jangkadbtz400124lsnuntana</v>
      </c>
      <c r="AB1574" s="31" t="str">
        <f>_xlfn.IFNA(MATCH(GLOBAL[[#This Row],[POINTER]],Table6[NB BM_C_QTY+F],0),"")</f>
        <v/>
      </c>
      <c r="AC1574" t="str">
        <f>_xlfn.IFNA(MATCH(GLOBAL[[#This Row],[POINTER]],Table5[CONCAT],0),"")</f>
        <v/>
      </c>
    </row>
    <row r="1575" spans="1:31" ht="13.5" customHeight="1">
      <c r="A1575" s="39" t="str">
        <f ca="1">IF(GLOBAL[[#This Row],[TT]]&lt;1,"",ROW()-2)</f>
        <v/>
      </c>
      <c r="B1575" s="33" t="s">
        <v>1061</v>
      </c>
      <c r="C1575" s="31">
        <v>0</v>
      </c>
      <c r="D1575" s="31" t="s">
        <v>45</v>
      </c>
      <c r="E1575" s="39">
        <f ca="1">IF(GLOBAL[[#This Row],[b12]]="",GLOBAL[[#This Row],[a6]],GLOBAL[[#This Row],[b12]])</f>
        <v>0</v>
      </c>
      <c r="F1575" s="40">
        <f>GLOBAL[[#This Row],[AWAL]]</f>
        <v>0</v>
      </c>
      <c r="G1575" s="31"/>
      <c r="H1575" s="31"/>
      <c r="I1575" s="31" t="str">
        <f>IF(GLOBAL[[#This Row],[/MASUK]]="","",SUMIF(Table6[NB BM_C_QTY+F],GLOBAL[POINTER],Table6[C]))</f>
        <v/>
      </c>
      <c r="J1575" s="102">
        <f>IF(GLOBAL[[#This Row],[//KELUAR]]="",0,-1*SUMIF(Table5[CONCAT],GLOBAL[POINTER],Table5[3]))</f>
        <v>0</v>
      </c>
      <c r="K1575" s="39" t="str">
        <f>IF(GLOBAL[[#This Row],[b1]]="","",GLOBAL[[#This Row],[b1]]-GLOBAL[[#This Row],[a1]]-GLOBAL[[#This Row],[bkeluar1]])</f>
        <v/>
      </c>
      <c r="L1575" s="39">
        <f>SUM(GLOBAL[[#This Row],[bmasuk1]:[c1]])</f>
        <v>0</v>
      </c>
      <c r="M1575" s="40">
        <f>SUM(F1575,L1575)</f>
        <v>0</v>
      </c>
      <c r="N1575" s="31"/>
      <c r="O1575" s="39"/>
      <c r="P1575" s="40">
        <f ca="1">SUM(INDIRECT(GLOBAL_VAR[TABLENAME]&amp;"[@a"&amp;$1:$1-1&amp;"]"),INDIRECT(GLOBAL_VAR[TABLENAME]&amp;"[@c"&amp;$1:$1-1&amp;"]"))</f>
        <v>0</v>
      </c>
      <c r="Q1575" s="33"/>
      <c r="R1575" s="41" t="str">
        <f>IF(GLOBAL[[#This Row],[b3]]="","",GLOBAL[[#This Row],[b3]]-GLOBAL[[#This Row],[a3]])</f>
        <v/>
      </c>
      <c r="S1575" s="32">
        <f ca="1">SUM(INDIRECT(GLOBAL_VAR[TABLENAME]&amp;"[@a"&amp;$1:$1-1&amp;"]"),INDIRECT(GLOBAL_VAR[TABLENAME]&amp;"[@c"&amp;$1:$1-1&amp;"]"))</f>
        <v>0</v>
      </c>
      <c r="T1575" s="33"/>
      <c r="U1575" s="41" t="str">
        <f>IF(GLOBAL[[#This Row],[b4]]="","",GLOBAL[[#This Row],[b4]]-GLOBAL[[#This Row],[a4]])</f>
        <v/>
      </c>
      <c r="V1575" s="32">
        <f ca="1">SUM(INDIRECT(GLOBAL_VAR[TABLENAME]&amp;"[@a"&amp;$1:$1-1&amp;"]"),INDIRECT(GLOBAL_VAR[TABLENAME]&amp;"[@c"&amp;$1:$1-1&amp;"]"))</f>
        <v>0</v>
      </c>
      <c r="W1575" s="31"/>
      <c r="X1575" s="39" t="str">
        <f>IF(GLOBAL[[#This Row],[b5]]="","",GLOBAL[[#This Row],[b5]]-GLOBAL[[#This Row],[a5]])</f>
        <v/>
      </c>
      <c r="Y1575" s="32">
        <f ca="1">SUM(INDIRECT(GLOBAL_VAR[TABLENAME]&amp;"[@a"&amp;$1:$1-1&amp;"]"),INDIRECT(GLOBAL_VAR[TABLENAME]&amp;"[@c"&amp;$1:$1-1&amp;"]"))</f>
        <v>0</v>
      </c>
      <c r="Z1575" s="29"/>
      <c r="AA157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1575" s="39" t="str">
        <f>_xlfn.IFNA(MATCH(GLOBAL[[#This Row],[POINTER]],Table6[NB BM_C_QTY+F],0),"")</f>
        <v/>
      </c>
      <c r="AC1575" s="29" t="str">
        <f>_xlfn.IFNA(MATCH(GLOBAL[[#This Row],[POINTER]],Table5[CONCAT],0),"")</f>
        <v/>
      </c>
    </row>
    <row r="1576" spans="1:31">
      <c r="A1576" s="31">
        <f ca="1">IF(GLOBAL[[#This Row],[TT]]&lt;1,"",ROW()-2)</f>
        <v>1574</v>
      </c>
      <c r="B1576" s="33" t="s">
        <v>2131</v>
      </c>
      <c r="C1576" s="31">
        <v>35</v>
      </c>
      <c r="D1576" s="31" t="s">
        <v>2034</v>
      </c>
      <c r="E1576" s="31">
        <f ca="1">IF(GLOBAL[[#This Row],[b12]]="",GLOBAL[[#This Row],[a6]],GLOBAL[[#This Row],[b12]])</f>
        <v>35</v>
      </c>
      <c r="F1576" s="32">
        <f>GLOBAL[[#This Row],[AWAL]]</f>
        <v>35</v>
      </c>
      <c r="G1576" s="31"/>
      <c r="H1576" s="31"/>
      <c r="I1576" s="31" t="str">
        <f>IF(GLOBAL[[#This Row],[/MASUK]]="","",SUMIF(Table6[NB BM_C_QTY+F],GLOBAL[POINTER],Table6[C]))</f>
        <v/>
      </c>
      <c r="J1576" s="102">
        <f>IF(GLOBAL[[#This Row],[//KELUAR]]="",0,-1*SUMIF(Table5[CONCAT],GLOBAL[POINTER],Table5[3]))</f>
        <v>0</v>
      </c>
      <c r="K1576" s="31" t="str">
        <f>IF(GLOBAL[[#This Row],[b1]]="","",GLOBAL[[#This Row],[b1]]-GLOBAL[[#This Row],[a1]]-GLOBAL[[#This Row],[bkeluar1]])</f>
        <v/>
      </c>
      <c r="L1576" s="31">
        <f>SUM(GLOBAL[[#This Row],[bmasuk1]:[c1]])</f>
        <v>0</v>
      </c>
      <c r="M1576" s="32">
        <f>SUM(F1576,L1576)</f>
        <v>35</v>
      </c>
      <c r="N1576" s="31"/>
      <c r="O1576" s="31"/>
      <c r="P1576" s="32">
        <f ca="1">SUM(INDIRECT(GLOBAL_VAR[TABLENAME]&amp;"[@a"&amp;$1:$1-1&amp;"]"),INDIRECT(GLOBAL_VAR[TABLENAME]&amp;"[@c"&amp;$1:$1-1&amp;"]"))</f>
        <v>35</v>
      </c>
      <c r="Q1576" s="33"/>
      <c r="R1576" s="33" t="str">
        <f>IF(GLOBAL[[#This Row],[b3]]="","",GLOBAL[[#This Row],[b3]]-GLOBAL[[#This Row],[a3]])</f>
        <v/>
      </c>
      <c r="S1576" s="32">
        <f ca="1">SUM(INDIRECT(GLOBAL_VAR[TABLENAME]&amp;"[@a"&amp;$1:$1-1&amp;"]"),INDIRECT(GLOBAL_VAR[TABLENAME]&amp;"[@c"&amp;$1:$1-1&amp;"]"))</f>
        <v>35</v>
      </c>
      <c r="T1576" s="33"/>
      <c r="U1576" s="33" t="str">
        <f>IF(GLOBAL[[#This Row],[b4]]="","",GLOBAL[[#This Row],[b4]]-GLOBAL[[#This Row],[a4]])</f>
        <v/>
      </c>
      <c r="V1576" s="32">
        <f ca="1">SUM(INDIRECT(GLOBAL_VAR[TABLENAME]&amp;"[@a"&amp;$1:$1-1&amp;"]"),INDIRECT(GLOBAL_VAR[TABLENAME]&amp;"[@c"&amp;$1:$1-1&amp;"]"))</f>
        <v>35</v>
      </c>
      <c r="W1576" s="31"/>
      <c r="X1576" s="31" t="str">
        <f>IF(GLOBAL[[#This Row],[b5]]="","",GLOBAL[[#This Row],[b5]]-GLOBAL[[#This Row],[a5]])</f>
        <v/>
      </c>
      <c r="Y1576" s="32">
        <f ca="1">SUM(INDIRECT(GLOBAL_VAR[TABLENAME]&amp;"[@a"&amp;$1:$1-1&amp;"]"),INDIRECT(GLOBAL_VAR[TABLENAME]&amp;"[@c"&amp;$1:$1-1&amp;"]"))</f>
        <v>35</v>
      </c>
      <c r="AA1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576" s="31" t="str">
        <f>_xlfn.IFNA(MATCH(GLOBAL[[#This Row],[POINTER]],Table6[NB BM_C_QTY+F],0),"")</f>
        <v/>
      </c>
      <c r="AC1576" t="str">
        <f>_xlfn.IFNA(MATCH(GLOBAL[[#This Row],[POINTER]],Table5[CONCAT],0),"")</f>
        <v/>
      </c>
    </row>
    <row r="1577" spans="1:31">
      <c r="A1577" s="31">
        <f ca="1">IF(GLOBAL[[#This Row],[TT]]&lt;1,"",ROW()-2)</f>
        <v>1575</v>
      </c>
      <c r="B1577" s="33" t="s">
        <v>1062</v>
      </c>
      <c r="C1577" s="31">
        <v>4</v>
      </c>
      <c r="D1577" s="31" t="s">
        <v>39</v>
      </c>
      <c r="E1577" s="31">
        <f ca="1">IF(GLOBAL[[#This Row],[b12]]="",GLOBAL[[#This Row],[a6]],GLOBAL[[#This Row],[b12]])</f>
        <v>4</v>
      </c>
      <c r="F1577" s="32">
        <f>GLOBAL[[#This Row],[AWAL]]</f>
        <v>4</v>
      </c>
      <c r="G1577" s="31"/>
      <c r="H1577" s="31"/>
      <c r="I1577" s="31" t="str">
        <f>IF(GLOBAL[[#This Row],[/MASUK]]="","",SUMIF(Table6[NB BM_C_QTY+F],GLOBAL[POINTER],Table6[C]))</f>
        <v/>
      </c>
      <c r="J1577" s="102">
        <f>IF(GLOBAL[[#This Row],[//KELUAR]]="",0,-1*SUMIF(Table5[CONCAT],GLOBAL[POINTER],Table5[3]))</f>
        <v>0</v>
      </c>
      <c r="K1577" s="31" t="str">
        <f>IF(GLOBAL[[#This Row],[b1]]="","",GLOBAL[[#This Row],[b1]]-GLOBAL[[#This Row],[a1]]-GLOBAL[[#This Row],[bkeluar1]])</f>
        <v/>
      </c>
      <c r="L1577" s="31">
        <f>SUM(GLOBAL[[#This Row],[bmasuk1]:[c1]])</f>
        <v>0</v>
      </c>
      <c r="M1577" s="32">
        <f>SUM(F1577,L1577)</f>
        <v>4</v>
      </c>
      <c r="N1577" s="31"/>
      <c r="O1577" s="31"/>
      <c r="P1577" s="32">
        <f ca="1">SUM(INDIRECT(GLOBAL_VAR[TABLENAME]&amp;"[@a"&amp;$1:$1-1&amp;"]"),INDIRECT(GLOBAL_VAR[TABLENAME]&amp;"[@c"&amp;$1:$1-1&amp;"]"))</f>
        <v>4</v>
      </c>
      <c r="Q1577" s="33"/>
      <c r="R1577" s="33" t="str">
        <f>IF(GLOBAL[[#This Row],[b3]]="","",GLOBAL[[#This Row],[b3]]-GLOBAL[[#This Row],[a3]])</f>
        <v/>
      </c>
      <c r="S1577" s="32">
        <f ca="1">SUM(INDIRECT(GLOBAL_VAR[TABLENAME]&amp;"[@a"&amp;$1:$1-1&amp;"]"),INDIRECT(GLOBAL_VAR[TABLENAME]&amp;"[@c"&amp;$1:$1-1&amp;"]"))</f>
        <v>4</v>
      </c>
      <c r="T1577" s="33"/>
      <c r="U1577" s="33" t="str">
        <f>IF(GLOBAL[[#This Row],[b4]]="","",GLOBAL[[#This Row],[b4]]-GLOBAL[[#This Row],[a4]])</f>
        <v/>
      </c>
      <c r="V1577" s="32">
        <f ca="1">SUM(INDIRECT(GLOBAL_VAR[TABLENAME]&amp;"[@a"&amp;$1:$1-1&amp;"]"),INDIRECT(GLOBAL_VAR[TABLENAME]&amp;"[@c"&amp;$1:$1-1&amp;"]"))</f>
        <v>4</v>
      </c>
      <c r="W1577" s="31"/>
      <c r="X1577" s="31" t="str">
        <f>IF(GLOBAL[[#This Row],[b5]]="","",GLOBAL[[#This Row],[b5]]-GLOBAL[[#This Row],[a5]])</f>
        <v/>
      </c>
      <c r="Y1577" s="32">
        <f ca="1">SUM(INDIRECT(GLOBAL_VAR[TABLENAME]&amp;"[@a"&amp;$1:$1-1&amp;"]"),INDIRECT(GLOBAL_VAR[TABLENAME]&amp;"[@c"&amp;$1:$1-1&amp;"]"))</f>
        <v>4</v>
      </c>
      <c r="AA1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577" s="31" t="str">
        <f>_xlfn.IFNA(MATCH(GLOBAL[[#This Row],[POINTER]],Table6[NB BM_C_QTY+F],0),"")</f>
        <v/>
      </c>
      <c r="AC1577" t="str">
        <f>_xlfn.IFNA(MATCH(GLOBAL[[#This Row],[POINTER]],Table5[CONCAT],0),"")</f>
        <v/>
      </c>
    </row>
    <row r="1578" spans="1:31">
      <c r="A1578" s="31">
        <f ca="1">IF(GLOBAL[[#This Row],[TT]]&lt;1,"",ROW()-2)</f>
        <v>1576</v>
      </c>
      <c r="B1578" s="33" t="s">
        <v>1063</v>
      </c>
      <c r="C1578" s="31">
        <v>15</v>
      </c>
      <c r="D1578" s="31" t="s">
        <v>39</v>
      </c>
      <c r="E1578" s="31">
        <f ca="1">IF(GLOBAL[[#This Row],[b12]]="",GLOBAL[[#This Row],[a6]],GLOBAL[[#This Row],[b12]])</f>
        <v>15</v>
      </c>
      <c r="F1578" s="32">
        <f>GLOBAL[[#This Row],[AWAL]]</f>
        <v>15</v>
      </c>
      <c r="G1578" s="31"/>
      <c r="H1578" s="31"/>
      <c r="I1578" s="31" t="str">
        <f>IF(GLOBAL[[#This Row],[/MASUK]]="","",SUMIF(Table6[NB BM_C_QTY+F],GLOBAL[POINTER],Table6[C]))</f>
        <v/>
      </c>
      <c r="J1578" s="102">
        <f>IF(GLOBAL[[#This Row],[//KELUAR]]="",0,-1*SUMIF(Table5[CONCAT],GLOBAL[POINTER],Table5[3]))</f>
        <v>0</v>
      </c>
      <c r="K1578" s="31" t="str">
        <f>IF(GLOBAL[[#This Row],[b1]]="","",GLOBAL[[#This Row],[b1]]-GLOBAL[[#This Row],[a1]]-GLOBAL[[#This Row],[bkeluar1]])</f>
        <v/>
      </c>
      <c r="L1578" s="31">
        <f>SUM(GLOBAL[[#This Row],[bmasuk1]:[c1]])</f>
        <v>0</v>
      </c>
      <c r="M1578" s="32">
        <f>SUM(F1578,L1578)</f>
        <v>15</v>
      </c>
      <c r="N1578" s="31"/>
      <c r="O1578" s="31"/>
      <c r="P1578" s="32">
        <f ca="1">SUM(INDIRECT(GLOBAL_VAR[TABLENAME]&amp;"[@a"&amp;$1:$1-1&amp;"]"),INDIRECT(GLOBAL_VAR[TABLENAME]&amp;"[@c"&amp;$1:$1-1&amp;"]"))</f>
        <v>15</v>
      </c>
      <c r="Q1578" s="33"/>
      <c r="R1578" s="33" t="str">
        <f>IF(GLOBAL[[#This Row],[b3]]="","",GLOBAL[[#This Row],[b3]]-GLOBAL[[#This Row],[a3]])</f>
        <v/>
      </c>
      <c r="S1578" s="32">
        <f ca="1">SUM(INDIRECT(GLOBAL_VAR[TABLENAME]&amp;"[@a"&amp;$1:$1-1&amp;"]"),INDIRECT(GLOBAL_VAR[TABLENAME]&amp;"[@c"&amp;$1:$1-1&amp;"]"))</f>
        <v>15</v>
      </c>
      <c r="T1578" s="33"/>
      <c r="U1578" s="33" t="str">
        <f>IF(GLOBAL[[#This Row],[b4]]="","",GLOBAL[[#This Row],[b4]]-GLOBAL[[#This Row],[a4]])</f>
        <v/>
      </c>
      <c r="V1578" s="32">
        <f ca="1">SUM(INDIRECT(GLOBAL_VAR[TABLENAME]&amp;"[@a"&amp;$1:$1-1&amp;"]"),INDIRECT(GLOBAL_VAR[TABLENAME]&amp;"[@c"&amp;$1:$1-1&amp;"]"))</f>
        <v>15</v>
      </c>
      <c r="W1578" s="31"/>
      <c r="X1578" s="31" t="str">
        <f>IF(GLOBAL[[#This Row],[b5]]="","",GLOBAL[[#This Row],[b5]]-GLOBAL[[#This Row],[a5]])</f>
        <v/>
      </c>
      <c r="Y1578" s="32">
        <f ca="1">SUM(INDIRECT(GLOBAL_VAR[TABLENAME]&amp;"[@a"&amp;$1:$1-1&amp;"]"),INDIRECT(GLOBAL_VAR[TABLENAME]&amp;"[@c"&amp;$1:$1-1&amp;"]"))</f>
        <v>15</v>
      </c>
      <c r="AA1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jangkastarmon24lsuntana</v>
      </c>
      <c r="AB1578" s="31" t="str">
        <f>_xlfn.IFNA(MATCH(GLOBAL[[#This Row],[POINTER]],Table6[NB BM_C_QTY+F],0),"")</f>
        <v/>
      </c>
      <c r="AC1578" t="str">
        <f>_xlfn.IFNA(MATCH(GLOBAL[[#This Row],[POINTER]],Table5[CONCAT],0),"")</f>
        <v/>
      </c>
    </row>
    <row r="1579" spans="1:31">
      <c r="A1579" s="31">
        <f ca="1">IF(GLOBAL[[#This Row],[TT]]&lt;1,"",ROW()-2)</f>
        <v>1577</v>
      </c>
      <c r="B1579" s="33" t="s">
        <v>2713</v>
      </c>
      <c r="C1579" s="31">
        <v>10</v>
      </c>
      <c r="D1579" s="31" t="s">
        <v>2034</v>
      </c>
      <c r="E1579" s="31">
        <f ca="1">IF(GLOBAL[[#This Row],[b12]]="",GLOBAL[[#This Row],[a6]],GLOBAL[[#This Row],[b12]])</f>
        <v>10</v>
      </c>
      <c r="F1579" s="32">
        <f>GLOBAL[[#This Row],[AWAL]]</f>
        <v>10</v>
      </c>
      <c r="G1579" s="31"/>
      <c r="H1579" s="31"/>
      <c r="I1579" s="31" t="str">
        <f>IF(GLOBAL[[#This Row],[/MASUK]]="","",SUMIF(Table6[NB BM_C_QTY+F],GLOBAL[POINTER],Table6[C]))</f>
        <v/>
      </c>
      <c r="J1579" s="102">
        <f>IF(GLOBAL[[#This Row],[//KELUAR]]="",0,-1*SUMIF(Table5[CONCAT],GLOBAL[POINTER],Table5[3]))</f>
        <v>0</v>
      </c>
      <c r="K1579" s="31" t="str">
        <f>IF(GLOBAL[[#This Row],[b1]]="","",GLOBAL[[#This Row],[b1]]-GLOBAL[[#This Row],[a1]]-GLOBAL[[#This Row],[bkeluar1]])</f>
        <v/>
      </c>
      <c r="L1579" s="31">
        <f>SUM(GLOBAL[[#This Row],[bmasuk1]:[c1]])</f>
        <v>0</v>
      </c>
      <c r="M1579" s="32">
        <f>SUM(F1579,L1579)</f>
        <v>10</v>
      </c>
      <c r="N1579" s="31"/>
      <c r="O1579" s="31"/>
      <c r="P1579" s="32">
        <f ca="1">SUM(INDIRECT(GLOBAL_VAR[TABLENAME]&amp;"[@a"&amp;$1:$1-1&amp;"]"),INDIRECT(GLOBAL_VAR[TABLENAME]&amp;"[@c"&amp;$1:$1-1&amp;"]"))</f>
        <v>10</v>
      </c>
      <c r="Q1579" s="33"/>
      <c r="R1579" s="33" t="str">
        <f>IF(GLOBAL[[#This Row],[b3]]="","",GLOBAL[[#This Row],[b3]]-GLOBAL[[#This Row],[a3]])</f>
        <v/>
      </c>
      <c r="S1579" s="32">
        <f ca="1">SUM(INDIRECT(GLOBAL_VAR[TABLENAME]&amp;"[@a"&amp;$1:$1-1&amp;"]"),INDIRECT(GLOBAL_VAR[TABLENAME]&amp;"[@c"&amp;$1:$1-1&amp;"]"))</f>
        <v>10</v>
      </c>
      <c r="T1579" s="33"/>
      <c r="U1579" s="33" t="str">
        <f>IF(GLOBAL[[#This Row],[b4]]="","",GLOBAL[[#This Row],[b4]]-GLOBAL[[#This Row],[a4]])</f>
        <v/>
      </c>
      <c r="V1579" s="32">
        <f ca="1">SUM(INDIRECT(GLOBAL_VAR[TABLENAME]&amp;"[@a"&amp;$1:$1-1&amp;"]"),INDIRECT(GLOBAL_VAR[TABLENAME]&amp;"[@c"&amp;$1:$1-1&amp;"]"))</f>
        <v>10</v>
      </c>
      <c r="W1579" s="31"/>
      <c r="X1579" s="31" t="str">
        <f>IF(GLOBAL[[#This Row],[b5]]="","",GLOBAL[[#This Row],[b5]]-GLOBAL[[#This Row],[a5]])</f>
        <v/>
      </c>
      <c r="Y1579" s="32">
        <f ca="1">SUM(INDIRECT(GLOBAL_VAR[TABLENAME]&amp;"[@a"&amp;$1:$1-1&amp;"]"),INDIRECT(GLOBAL_VAR[TABLENAME]&amp;"[@c"&amp;$1:$1-1&amp;"]"))</f>
        <v>10</v>
      </c>
      <c r="AA1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579" s="31" t="str">
        <f>_xlfn.IFNA(MATCH(GLOBAL[[#This Row],[POINTER]],Table6[NB BM_C_QTY+F],0),"")</f>
        <v/>
      </c>
      <c r="AC1579" t="str">
        <f>_xlfn.IFNA(MATCH(GLOBAL[[#This Row],[POINTER]],Table5[CONCAT],0),"")</f>
        <v/>
      </c>
    </row>
    <row r="1580" spans="1:31" s="9" customFormat="1">
      <c r="A1580" s="31" t="str">
        <f ca="1">IF(GLOBAL[[#This Row],[TT]]&lt;1,"",ROW()-2)</f>
        <v/>
      </c>
      <c r="B1580" s="33" t="s">
        <v>1064</v>
      </c>
      <c r="C1580" s="31">
        <v>0</v>
      </c>
      <c r="D1580" s="31" t="s">
        <v>39</v>
      </c>
      <c r="E1580" s="31">
        <f ca="1">IF(GLOBAL[[#This Row],[b12]]="",GLOBAL[[#This Row],[a6]],GLOBAL[[#This Row],[b12]])</f>
        <v>0</v>
      </c>
      <c r="F1580" s="32">
        <f>GLOBAL[[#This Row],[AWAL]]</f>
        <v>0</v>
      </c>
      <c r="G1580" s="31"/>
      <c r="H1580" s="31"/>
      <c r="I1580" s="31" t="str">
        <f>IF(GLOBAL[[#This Row],[/MASUK]]="","",SUMIF(Table6[NB BM_C_QTY+F],GLOBAL[POINTER],Table6[C]))</f>
        <v/>
      </c>
      <c r="J1580" s="102">
        <f>IF(GLOBAL[[#This Row],[//KELUAR]]="",0,-1*SUMIF(Table5[CONCAT],GLOBAL[POINTER],Table5[3]))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>SUM(F1580,L1580)</f>
        <v>0</v>
      </c>
      <c r="N1580" s="31"/>
      <c r="O1580" s="31"/>
      <c r="P1580" s="32">
        <f ca="1">SUM(INDIRECT(GLOBAL_VAR[TABLENAME]&amp;"[@a"&amp;$1:$1-1&amp;"]"),INDIRECT(GLOBAL_VAR[TABLENAME]&amp;"[@c"&amp;$1:$1-1&amp;"]"))</f>
        <v>0</v>
      </c>
      <c r="Q1580" s="33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0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0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0</v>
      </c>
      <c r="Z1580"/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1580" s="31" t="str">
        <f>_xlfn.IFNA(MATCH(GLOBAL[[#This Row],[POINTER]],Table6[NB BM_C_QTY+F],0),"")</f>
        <v/>
      </c>
      <c r="AC1580" t="str">
        <f>_xlfn.IFNA(MATCH(GLOBAL[[#This Row],[POINTER]],Table5[CONCAT],0),"")</f>
        <v/>
      </c>
      <c r="AD1580"/>
      <c r="AE1580"/>
    </row>
    <row r="1581" spans="1:31">
      <c r="A1581" s="31">
        <f ca="1">IF(GLOBAL[[#This Row],[TT]]&lt;1,"",ROW()-2)</f>
        <v>1579</v>
      </c>
      <c r="B1581" s="33" t="s">
        <v>1065</v>
      </c>
      <c r="C1581" s="31">
        <v>1</v>
      </c>
      <c r="D1581" s="31" t="s">
        <v>39</v>
      </c>
      <c r="E1581" s="31">
        <f ca="1">IF(GLOBAL[[#This Row],[b12]]="",GLOBAL[[#This Row],[a6]],GLOBAL[[#This Row],[b12]])</f>
        <v>1</v>
      </c>
      <c r="F1581" s="32">
        <f>GLOBAL[[#This Row],[AWAL]]</f>
        <v>1</v>
      </c>
      <c r="G1581" s="31"/>
      <c r="H1581" s="31"/>
      <c r="I1581" s="31" t="str">
        <f>IF(GLOBAL[[#This Row],[/MASUK]]="","",SUMIF(Table6[NB BM_C_QTY+F],GLOBAL[POINTER],Table6[C]))</f>
        <v/>
      </c>
      <c r="J1581" s="102">
        <f>IF(GLOBAL[[#This Row],[//KELUAR]]="",0,-1*SUMIF(Table5[CONCAT],GLOBAL[POINTER],Table5[3]))</f>
        <v>0</v>
      </c>
      <c r="K1581" s="31" t="str">
        <f>IF(GLOBAL[[#This Row],[b1]]="","",GLOBAL[[#This Row],[b1]]-GLOBAL[[#This Row],[a1]]-GLOBAL[[#This Row],[bkeluar1]])</f>
        <v/>
      </c>
      <c r="L1581" s="31">
        <f>SUM(GLOBAL[[#This Row],[bmasuk1]:[c1]])</f>
        <v>0</v>
      </c>
      <c r="M1581" s="32">
        <f>SUM(F1581,L1581)</f>
        <v>1</v>
      </c>
      <c r="N1581" s="31"/>
      <c r="O1581" s="31"/>
      <c r="P1581" s="32">
        <f ca="1">SUM(INDIRECT(GLOBAL_VAR[TABLENAME]&amp;"[@a"&amp;$1:$1-1&amp;"]"),INDIRECT(GLOBAL_VAR[TABLENAME]&amp;"[@c"&amp;$1:$1-1&amp;"]"))</f>
        <v>1</v>
      </c>
      <c r="Q1581" s="33"/>
      <c r="R1581" s="33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1</v>
      </c>
      <c r="T1581" s="33"/>
      <c r="U1581" s="33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1</v>
      </c>
      <c r="W1581" s="31"/>
      <c r="X1581" s="31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1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581" s="31" t="str">
        <f>_xlfn.IFNA(MATCH(GLOBAL[[#This Row],[POINTER]],Table6[NB BM_C_QTY+F],0),"")</f>
        <v/>
      </c>
      <c r="AC1581" t="str">
        <f>_xlfn.IFNA(MATCH(GLOBAL[[#This Row],[POINTER]],Table5[CONCAT],0),"")</f>
        <v/>
      </c>
    </row>
    <row r="1582" spans="1:31">
      <c r="A1582" s="31">
        <f ca="1">IF(GLOBAL[[#This Row],[TT]]&lt;1,"",ROW()-2)</f>
        <v>1580</v>
      </c>
      <c r="B1582" s="33" t="s">
        <v>1066</v>
      </c>
      <c r="C1582" s="31">
        <v>1</v>
      </c>
      <c r="D1582" s="31" t="s">
        <v>777</v>
      </c>
      <c r="E1582" s="31">
        <f ca="1">IF(GLOBAL[[#This Row],[b12]]="",GLOBAL[[#This Row],[a6]],GLOBAL[[#This Row],[b12]])</f>
        <v>1</v>
      </c>
      <c r="F1582" s="32">
        <f>GLOBAL[[#This Row],[AWAL]]</f>
        <v>1</v>
      </c>
      <c r="G1582" s="31"/>
      <c r="H1582" s="31"/>
      <c r="I1582" s="31" t="str">
        <f>IF(GLOBAL[[#This Row],[/MASUK]]="","",SUMIF(Table6[NB BM_C_QTY+F],GLOBAL[POINTER],Table6[C]))</f>
        <v/>
      </c>
      <c r="J1582" s="102">
        <f>IF(GLOBAL[[#This Row],[//KELUAR]]="",0,-1*SUMIF(Table5[CONCAT],GLOBAL[POINTER],Table5[3]))</f>
        <v>0</v>
      </c>
      <c r="K1582" s="31" t="str">
        <f>IF(GLOBAL[[#This Row],[b1]]="","",GLOBAL[[#This Row],[b1]]-GLOBAL[[#This Row],[a1]]-GLOBAL[[#This Row],[bkeluar1]])</f>
        <v/>
      </c>
      <c r="L1582" s="31">
        <f>SUM(GLOBAL[[#This Row],[bmasuk1]:[c1]])</f>
        <v>0</v>
      </c>
      <c r="M1582" s="32">
        <f>SUM(F1582,L1582)</f>
        <v>1</v>
      </c>
      <c r="N1582" s="31"/>
      <c r="O1582" s="31"/>
      <c r="P1582" s="32">
        <f ca="1">SUM(INDIRECT(GLOBAL_VAR[TABLENAME]&amp;"[@a"&amp;$1:$1-1&amp;"]"),INDIRECT(GLOBAL_VAR[TABLENAME]&amp;"[@c"&amp;$1:$1-1&amp;"]"))</f>
        <v>1</v>
      </c>
      <c r="Q1582" s="33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1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1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1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582" s="31" t="str">
        <f>_xlfn.IFNA(MATCH(GLOBAL[[#This Row],[POINTER]],Table6[NB BM_C_QTY+F],0),"")</f>
        <v/>
      </c>
      <c r="AC1582" t="str">
        <f>_xlfn.IFNA(MATCH(GLOBAL[[#This Row],[POINTER]],Table5[CONCAT],0),"")</f>
        <v/>
      </c>
    </row>
    <row r="1583" spans="1:31">
      <c r="A1583" s="31" t="str">
        <f ca="1">IF(GLOBAL[[#This Row],[TT]]&lt;1,"",ROW()-2)</f>
        <v/>
      </c>
      <c r="B1583" s="33" t="s">
        <v>1067</v>
      </c>
      <c r="C1583" s="31">
        <v>0</v>
      </c>
      <c r="D1583" s="31" t="s">
        <v>180</v>
      </c>
      <c r="E1583" s="31">
        <f ca="1">IF(GLOBAL[[#This Row],[b12]]="",GLOBAL[[#This Row],[a6]],GLOBAL[[#This Row],[b12]])</f>
        <v>0</v>
      </c>
      <c r="F1583" s="32">
        <f>GLOBAL[[#This Row],[AWAL]]</f>
        <v>0</v>
      </c>
      <c r="G1583" s="31"/>
      <c r="H1583" s="31"/>
      <c r="I1583" s="31" t="str">
        <f>IF(GLOBAL[[#This Row],[/MASUK]]="","",SUMIF(Table6[NB BM_C_QTY+F],GLOBAL[POINTER],Table6[C]))</f>
        <v/>
      </c>
      <c r="J1583" s="102">
        <f>IF(GLOBAL[[#This Row],[//KELUAR]]="",0,-1*SUMIF(Table5[CONCAT],GLOBAL[POINTER],Table5[3]))</f>
        <v>0</v>
      </c>
      <c r="K1583" s="31" t="str">
        <f>IF(GLOBAL[[#This Row],[b1]]="","",GLOBAL[[#This Row],[b1]]-GLOBAL[[#This Row],[a1]]-GLOBAL[[#This Row],[bkeluar1]])</f>
        <v/>
      </c>
      <c r="L1583" s="31">
        <f>SUM(GLOBAL[[#This Row],[bmasuk1]:[c1]])</f>
        <v>0</v>
      </c>
      <c r="M1583" s="32">
        <f>SUM(F1583,L1583)</f>
        <v>0</v>
      </c>
      <c r="N1583" s="31"/>
      <c r="O1583" s="31"/>
      <c r="P1583" s="32">
        <f ca="1">SUM(INDIRECT(GLOBAL_VAR[TABLENAME]&amp;"[@a"&amp;$1:$1-1&amp;"]"),INDIRECT(GLOBAL_VAR[TABLENAME]&amp;"[@c"&amp;$1:$1-1&amp;"]"))</f>
        <v>0</v>
      </c>
      <c r="Q1583" s="33"/>
      <c r="R1583" s="33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0</v>
      </c>
      <c r="T1583" s="33"/>
      <c r="U1583" s="33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0</v>
      </c>
      <c r="W1583" s="31"/>
      <c r="X1583" s="31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0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1583" s="31" t="str">
        <f>_xlfn.IFNA(MATCH(GLOBAL[[#This Row],[POINTER]],Table6[NB BM_C_QTY+F],0),"")</f>
        <v/>
      </c>
      <c r="AC1583" t="str">
        <f>_xlfn.IFNA(MATCH(GLOBAL[[#This Row],[POINTER]],Table5[CONCAT],0),"")</f>
        <v/>
      </c>
      <c r="AD1583" s="29"/>
    </row>
    <row r="1584" spans="1:31">
      <c r="A1584" s="31">
        <f ca="1">IF(GLOBAL[[#This Row],[TT]]&lt;1,"",ROW()-2)</f>
        <v>1582</v>
      </c>
      <c r="B1584" s="33" t="s">
        <v>1068</v>
      </c>
      <c r="C1584" s="31">
        <v>1</v>
      </c>
      <c r="D1584" s="31" t="s">
        <v>166</v>
      </c>
      <c r="E1584" s="31">
        <f ca="1">IF(GLOBAL[[#This Row],[b12]]="",GLOBAL[[#This Row],[a6]],GLOBAL[[#This Row],[b12]])</f>
        <v>1</v>
      </c>
      <c r="F1584" s="32">
        <f>GLOBAL[[#This Row],[AWAL]]</f>
        <v>1</v>
      </c>
      <c r="G1584" s="31"/>
      <c r="H1584" s="31"/>
      <c r="I1584" s="31" t="str">
        <f>IF(GLOBAL[[#This Row],[/MASUK]]="","",SUMIF(Table6[NB BM_C_QTY+F],GLOBAL[POINTER],Table6[C]))</f>
        <v/>
      </c>
      <c r="J1584" s="102">
        <f>IF(GLOBAL[[#This Row],[//KELUAR]]="",0,-1*SUMIF(Table5[CONCAT],GLOBAL[POINTER],Table5[3]))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>SUM(F1584,L1584)</f>
        <v>1</v>
      </c>
      <c r="N1584" s="31"/>
      <c r="O1584" s="31"/>
      <c r="P1584" s="32">
        <f ca="1">SUM(INDIRECT(GLOBAL_VAR[TABLENAME]&amp;"[@a"&amp;$1:$1-1&amp;"]"),INDIRECT(GLOBAL_VAR[TABLENAME]&amp;"[@c"&amp;$1:$1-1&amp;"]"))</f>
        <v>1</v>
      </c>
      <c r="Q1584" s="33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1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1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1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584" s="31" t="str">
        <f>_xlfn.IFNA(MATCH(GLOBAL[[#This Row],[POINTER]],Table6[NB BM_C_QTY+F],0),"")</f>
        <v/>
      </c>
      <c r="AC1584" t="str">
        <f>_xlfn.IFNA(MATCH(GLOBAL[[#This Row],[POINTER]],Table5[CONCAT],0),"")</f>
        <v/>
      </c>
    </row>
    <row r="1585" spans="1:30">
      <c r="A1585" s="31">
        <f ca="1">IF(GLOBAL[[#This Row],[TT]]&lt;1,"",ROW()-2)</f>
        <v>1583</v>
      </c>
      <c r="B1585" s="33" t="s">
        <v>4035</v>
      </c>
      <c r="C1585" s="31">
        <v>4</v>
      </c>
      <c r="D1585" s="31" t="s">
        <v>2619</v>
      </c>
      <c r="E1585" s="31">
        <f ca="1">IF(GLOBAL[[#This Row],[b12]]="",GLOBAL[[#This Row],[a6]],GLOBAL[[#This Row],[b12]])</f>
        <v>4</v>
      </c>
      <c r="F1585" s="32">
        <f>GLOBAL[[#This Row],[AWAL]]</f>
        <v>4</v>
      </c>
      <c r="G1585" s="31"/>
      <c r="H1585" s="31"/>
      <c r="I1585" s="31" t="str">
        <f>IF(GLOBAL[[#This Row],[/MASUK]]="","",SUMIF(Table6[NB BM_C_QTY+F],GLOBAL[POINTER],Table6[C]))</f>
        <v/>
      </c>
      <c r="J1585" s="102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>SUM(F1585,L1585)</f>
        <v>4</v>
      </c>
      <c r="N1585" s="31"/>
      <c r="O1585" s="31"/>
      <c r="P1585" s="32">
        <f ca="1">SUM(INDIRECT(GLOBAL_VAR[TABLENAME]&amp;"[@a"&amp;$1:$1-1&amp;"]"),INDIRECT(GLOBAL_VAR[TABLENAME]&amp;"[@c"&amp;$1:$1-1&amp;"]"))</f>
        <v>4</v>
      </c>
      <c r="Q1585" s="33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4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4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4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30">
      <c r="A1586" s="31">
        <f ca="1">IF(GLOBAL[[#This Row],[TT]]&lt;1,"",ROW()-2)</f>
        <v>1584</v>
      </c>
      <c r="B1586" s="33" t="s">
        <v>1069</v>
      </c>
      <c r="C1586" s="31">
        <v>8</v>
      </c>
      <c r="D1586" s="31" t="s">
        <v>11</v>
      </c>
      <c r="E1586" s="31">
        <f ca="1">IF(GLOBAL[[#This Row],[b12]]="",GLOBAL[[#This Row],[a6]],GLOBAL[[#This Row],[b12]])</f>
        <v>8</v>
      </c>
      <c r="F1586" s="32">
        <f>GLOBAL[[#This Row],[AWAL]]</f>
        <v>8</v>
      </c>
      <c r="G1586" s="31"/>
      <c r="H1586" s="31"/>
      <c r="I1586" s="31" t="str">
        <f>IF(GLOBAL[[#This Row],[/MASUK]]="","",SUMIF(Table6[NB BM_C_QTY+F],GLOBAL[POINTER],Table6[C]))</f>
        <v/>
      </c>
      <c r="J1586" s="102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>SUM(F1586,L1586)</f>
        <v>8</v>
      </c>
      <c r="N1586" s="31"/>
      <c r="O1586" s="31"/>
      <c r="P1586" s="32">
        <f ca="1">SUM(INDIRECT(GLOBAL_VAR[TABLENAME]&amp;"[@a"&amp;$1:$1-1&amp;"]"),INDIRECT(GLOBAL_VAR[TABLENAME]&amp;"[@c"&amp;$1:$1-1&amp;"]"))</f>
        <v>8</v>
      </c>
      <c r="Q1586" s="33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8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8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8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30">
      <c r="A1587" s="31">
        <f ca="1">IF(GLOBAL[[#This Row],[TT]]&lt;1,"",ROW()-2)</f>
        <v>1585</v>
      </c>
      <c r="B1587" s="33" t="s">
        <v>3644</v>
      </c>
      <c r="C1587" s="31">
        <v>76</v>
      </c>
      <c r="D1587" s="31">
        <v>1000</v>
      </c>
      <c r="E1587" s="31">
        <f ca="1">IF(GLOBAL[[#This Row],[b12]]="",GLOBAL[[#This Row],[a6]],GLOBAL[[#This Row],[b12]])</f>
        <v>76</v>
      </c>
      <c r="F1587" s="32">
        <f>GLOBAL[[#This Row],[AWAL]]</f>
        <v>76</v>
      </c>
      <c r="G1587" s="31"/>
      <c r="H1587" s="31"/>
      <c r="I1587" s="31" t="str">
        <f>IF(GLOBAL[[#This Row],[/MASUK]]="","",SUMIF(Table6[NB BM_C_QTY+F],GLOBAL[POINTER],Table6[C]))</f>
        <v/>
      </c>
      <c r="J1587" s="102">
        <f>IF(GLOBAL[[#This Row],[//KELUAR]]="",0,-1*SUMIF(Table5[CONCAT],GLOBAL[POINTER],Table5[3]))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>SUM(F1587,L1587)</f>
        <v>76</v>
      </c>
      <c r="N1587" s="31"/>
      <c r="O1587" s="31"/>
      <c r="P1587" s="32">
        <f ca="1">SUM(INDIRECT(GLOBAL_VAR[TABLENAME]&amp;"[@a"&amp;$1:$1-1&amp;"]"),INDIRECT(GLOBAL_VAR[TABLENAME]&amp;"[@c"&amp;$1:$1-1&amp;"]"))</f>
        <v>76</v>
      </c>
      <c r="Q1587" s="33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76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76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76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30">
      <c r="A1588" s="31">
        <f ca="1">IF(GLOBAL[[#This Row],[TT]]&lt;1,"",ROW()-2)</f>
        <v>1586</v>
      </c>
      <c r="B1588" s="33" t="s">
        <v>1070</v>
      </c>
      <c r="C1588" s="31">
        <v>6</v>
      </c>
      <c r="D1588" s="31">
        <v>100</v>
      </c>
      <c r="E1588" s="31">
        <f ca="1">IF(GLOBAL[[#This Row],[b12]]="",GLOBAL[[#This Row],[a6]],GLOBAL[[#This Row],[b12]])</f>
        <v>6</v>
      </c>
      <c r="F1588" s="32">
        <f>GLOBAL[[#This Row],[AWAL]]</f>
        <v>6</v>
      </c>
      <c r="G1588" s="31"/>
      <c r="H1588" s="31"/>
      <c r="I1588" s="31" t="str">
        <f>IF(GLOBAL[[#This Row],[/MASUK]]="","",SUMIF(Table6[NB BM_C_QTY+F],GLOBAL[POINTER],Table6[C]))</f>
        <v/>
      </c>
      <c r="J1588" s="102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>SUM(F1588,L1588)</f>
        <v>6</v>
      </c>
      <c r="N1588" s="31"/>
      <c r="O1588" s="31"/>
      <c r="P1588" s="32">
        <f ca="1">SUM(INDIRECT(GLOBAL_VAR[TABLENAME]&amp;"[@a"&amp;$1:$1-1&amp;"]"),INDIRECT(GLOBAL_VAR[TABLENAME]&amp;"[@c"&amp;$1:$1-1&amp;"]"))</f>
        <v>6</v>
      </c>
      <c r="Q1588" s="33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6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6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6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30">
      <c r="A1589" s="31">
        <f ca="1">IF(GLOBAL[[#This Row],[TT]]&lt;1,"",ROW()-2)</f>
        <v>1587</v>
      </c>
      <c r="B1589" s="33" t="s">
        <v>1071</v>
      </c>
      <c r="C1589" s="31">
        <v>8</v>
      </c>
      <c r="D1589" s="31">
        <v>10000</v>
      </c>
      <c r="E1589" s="31">
        <f ca="1">IF(GLOBAL[[#This Row],[b12]]="",GLOBAL[[#This Row],[a6]],GLOBAL[[#This Row],[b12]])</f>
        <v>8</v>
      </c>
      <c r="F1589" s="32">
        <f>GLOBAL[[#This Row],[AWAL]]</f>
        <v>8</v>
      </c>
      <c r="G1589" s="31"/>
      <c r="H1589" s="31"/>
      <c r="I1589" s="31" t="str">
        <f>IF(GLOBAL[[#This Row],[/MASUK]]="","",SUMIF(Table6[NB BM_C_QTY+F],GLOBAL[POINTER],Table6[C]))</f>
        <v/>
      </c>
      <c r="J1589" s="102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>SUM(F1589,L1589)</f>
        <v>8</v>
      </c>
      <c r="N1589" s="31"/>
      <c r="O1589" s="31"/>
      <c r="P1589" s="32">
        <f ca="1">SUM(INDIRECT(GLOBAL_VAR[TABLENAME]&amp;"[@a"&amp;$1:$1-1&amp;"]"),INDIRECT(GLOBAL_VAR[TABLENAME]&amp;"[@c"&amp;$1:$1-1&amp;"]"))</f>
        <v>8</v>
      </c>
      <c r="Q1589" s="33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8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8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8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</row>
    <row r="1590" spans="1:30">
      <c r="A1590" s="31">
        <f ca="1">IF(GLOBAL[[#This Row],[TT]]&lt;1,"",ROW()-2)</f>
        <v>1588</v>
      </c>
      <c r="B1590" s="33" t="s">
        <v>1072</v>
      </c>
      <c r="C1590" s="31">
        <v>35</v>
      </c>
      <c r="D1590" s="31" t="s">
        <v>1073</v>
      </c>
      <c r="E1590" s="31">
        <f ca="1">IF(GLOBAL[[#This Row],[b12]]="",GLOBAL[[#This Row],[a6]],GLOBAL[[#This Row],[b12]])</f>
        <v>35</v>
      </c>
      <c r="F1590" s="32">
        <f>GLOBAL[[#This Row],[AWAL]]</f>
        <v>35</v>
      </c>
      <c r="G1590" s="31"/>
      <c r="H1590" s="31"/>
      <c r="I1590" s="31" t="str">
        <f>IF(GLOBAL[[#This Row],[/MASUK]]="","",SUMIF(Table6[NB BM_C_QTY+F],GLOBAL[POINTER],Table6[C]))</f>
        <v/>
      </c>
      <c r="J1590" s="102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>SUM(F1590,L1590)</f>
        <v>35</v>
      </c>
      <c r="N1590" s="31"/>
      <c r="O1590" s="31"/>
      <c r="P1590" s="32">
        <f ca="1">SUM(INDIRECT(GLOBAL_VAR[TABLENAME]&amp;"[@a"&amp;$1:$1-1&amp;"]"),INDIRECT(GLOBAL_VAR[TABLENAME]&amp;"[@c"&amp;$1:$1-1&amp;"]"))</f>
        <v>35</v>
      </c>
      <c r="Q1590" s="33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35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35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35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</row>
    <row r="1591" spans="1:30">
      <c r="A1591" s="31" t="str">
        <f ca="1">IF(GLOBAL[[#This Row],[TT]]&lt;1,"",ROW()-2)</f>
        <v/>
      </c>
      <c r="B1591" s="33" t="s">
        <v>1074</v>
      </c>
      <c r="C1591" s="31">
        <v>0</v>
      </c>
      <c r="D1591" s="31">
        <v>1200</v>
      </c>
      <c r="E1591" s="31">
        <f ca="1">IF(GLOBAL[[#This Row],[b12]]="",GLOBAL[[#This Row],[a6]],GLOBAL[[#This Row],[b12]])</f>
        <v>0</v>
      </c>
      <c r="F1591" s="32">
        <f>GLOBAL[[#This Row],[AWAL]]</f>
        <v>0</v>
      </c>
      <c r="G1591" s="31"/>
      <c r="H1591" s="31"/>
      <c r="I1591" s="31" t="str">
        <f>IF(GLOBAL[[#This Row],[/MASUK]]="","",SUMIF(Table6[NB BM_C_QTY+F],GLOBAL[POINTER],Table6[C]))</f>
        <v/>
      </c>
      <c r="J1591" s="102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>SUM(F1591,L1591)</f>
        <v>0</v>
      </c>
      <c r="N1591" s="31"/>
      <c r="O1591" s="31"/>
      <c r="P1591" s="32">
        <f ca="1">SUM(INDIRECT(GLOBAL_VAR[TABLENAME]&amp;"[@a"&amp;$1:$1-1&amp;"]"),INDIRECT(GLOBAL_VAR[TABLENAME]&amp;"[@c"&amp;$1:$1-1&amp;"]"))</f>
        <v>0</v>
      </c>
      <c r="Q1591" s="33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0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0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0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</row>
    <row r="1592" spans="1:30">
      <c r="A1592" s="31" t="str">
        <f ca="1">IF(GLOBAL[[#This Row],[TT]]&lt;1,"",ROW()-2)</f>
        <v/>
      </c>
      <c r="B1592" s="33" t="s">
        <v>1075</v>
      </c>
      <c r="C1592" s="31">
        <v>0</v>
      </c>
      <c r="D1592" s="31">
        <v>900</v>
      </c>
      <c r="E1592" s="31">
        <f ca="1">IF(GLOBAL[[#This Row],[b12]]="",GLOBAL[[#This Row],[a6]],GLOBAL[[#This Row],[b12]])</f>
        <v>0</v>
      </c>
      <c r="F1592" s="32">
        <f>GLOBAL[[#This Row],[AWAL]]</f>
        <v>0</v>
      </c>
      <c r="G1592" s="31"/>
      <c r="H1592" s="31"/>
      <c r="I1592" s="31" t="str">
        <f>IF(GLOBAL[[#This Row],[/MASUK]]="","",SUMIF(Table6[NB BM_C_QTY+F],GLOBAL[POINTER],Table6[C]))</f>
        <v/>
      </c>
      <c r="J1592" s="102">
        <f>IF(GLOBAL[[#This Row],[//KELUAR]]="",0,-1*SUMIF(Table5[CONCAT],GLOBAL[POINTER],Table5[3]))</f>
        <v>0</v>
      </c>
      <c r="K1592" s="31" t="str">
        <f>IF(GLOBAL[[#This Row],[b1]]="","",GLOBAL[[#This Row],[b1]]-GLOBAL[[#This Row],[a1]]-GLOBAL[[#This Row],[bkeluar1]])</f>
        <v/>
      </c>
      <c r="L1592" s="31">
        <f>SUM(GLOBAL[[#This Row],[bmasuk1]:[c1]])</f>
        <v>0</v>
      </c>
      <c r="M1592" s="32">
        <f>SUM(F1592,L1592)</f>
        <v>0</v>
      </c>
      <c r="N1592" s="31"/>
      <c r="O1592" s="31"/>
      <c r="P1592" s="32">
        <f ca="1">SUM(INDIRECT(GLOBAL_VAR[TABLENAME]&amp;"[@a"&amp;$1:$1-1&amp;"]"),INDIRECT(GLOBAL_VAR[TABLENAME]&amp;"[@c"&amp;$1:$1-1&amp;"]"))</f>
        <v>0</v>
      </c>
      <c r="Q1592" s="33"/>
      <c r="R1592" s="33" t="str">
        <f>IF(GLOBAL[[#This Row],[b3]]="","",GLOBAL[[#This Row],[b3]]-GLOBAL[[#This Row],[a3]])</f>
        <v/>
      </c>
      <c r="S1592" s="32">
        <f ca="1">SUM(INDIRECT(GLOBAL_VAR[TABLENAME]&amp;"[@a"&amp;$1:$1-1&amp;"]"),INDIRECT(GLOBAL_VAR[TABLENAME]&amp;"[@c"&amp;$1:$1-1&amp;"]"))</f>
        <v>0</v>
      </c>
      <c r="T1592" s="33"/>
      <c r="U1592" s="33" t="str">
        <f>IF(GLOBAL[[#This Row],[b4]]="","",GLOBAL[[#This Row],[b4]]-GLOBAL[[#This Row],[a4]])</f>
        <v/>
      </c>
      <c r="V1592" s="32">
        <f ca="1">SUM(INDIRECT(GLOBAL_VAR[TABLENAME]&amp;"[@a"&amp;$1:$1-1&amp;"]"),INDIRECT(GLOBAL_VAR[TABLENAME]&amp;"[@c"&amp;$1:$1-1&amp;"]"))</f>
        <v>0</v>
      </c>
      <c r="W1592" s="31"/>
      <c r="X1592" s="31" t="str">
        <f>IF(GLOBAL[[#This Row],[b5]]="","",GLOBAL[[#This Row],[b5]]-GLOBAL[[#This Row],[a5]])</f>
        <v/>
      </c>
      <c r="Y1592" s="32">
        <f ca="1">SUM(INDIRECT(GLOBAL_VAR[TABLENAME]&amp;"[@a"&amp;$1:$1-1&amp;"]"),INDIRECT(GLOBAL_VAR[TABLENAME]&amp;"[@c"&amp;$1:$1-1&amp;"]"))</f>
        <v>0</v>
      </c>
      <c r="AA1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1592" s="31" t="str">
        <f>_xlfn.IFNA(MATCH(GLOBAL[[#This Row],[POINTER]],Table6[NB BM_C_QTY+F],0),"")</f>
        <v/>
      </c>
      <c r="AC1592" t="str">
        <f>_xlfn.IFNA(MATCH(GLOBAL[[#This Row],[POINTER]],Table5[CONCAT],0),"")</f>
        <v/>
      </c>
      <c r="AD1592" s="29"/>
    </row>
    <row r="1593" spans="1:30">
      <c r="A1593" s="31" t="str">
        <f ca="1">IF(GLOBAL[[#This Row],[TT]]&lt;1,"",ROW()-2)</f>
        <v/>
      </c>
      <c r="B1593" s="33" t="s">
        <v>1076</v>
      </c>
      <c r="C1593" s="31">
        <v>0</v>
      </c>
      <c r="D1593" s="31">
        <v>750</v>
      </c>
      <c r="E1593" s="31">
        <f ca="1">IF(GLOBAL[[#This Row],[b12]]="",GLOBAL[[#This Row],[a6]],GLOBAL[[#This Row],[b12]])</f>
        <v>0</v>
      </c>
      <c r="F1593" s="32">
        <f>GLOBAL[[#This Row],[AWAL]]</f>
        <v>0</v>
      </c>
      <c r="G1593" s="31"/>
      <c r="H1593" s="31"/>
      <c r="I1593" s="31" t="str">
        <f>IF(GLOBAL[[#This Row],[/MASUK]]="","",SUMIF(Table6[NB BM_C_QTY+F],GLOBAL[POINTER],Table6[C]))</f>
        <v/>
      </c>
      <c r="J1593" s="102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>SUM(F1593,L1593)</f>
        <v>0</v>
      </c>
      <c r="N1593" s="31"/>
      <c r="O1593" s="31"/>
      <c r="P1593" s="32">
        <f ca="1">SUM(INDIRECT(GLOBAL_VAR[TABLENAME]&amp;"[@a"&amp;$1:$1-1&amp;"]"),INDIRECT(GLOBAL_VAR[TABLENAME]&amp;"[@c"&amp;$1:$1-1&amp;"]"))</f>
        <v>0</v>
      </c>
      <c r="Q1593" s="33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0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0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0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30">
      <c r="A1594" s="31" t="str">
        <f ca="1">IF(GLOBAL[[#This Row],[TT]]&lt;1,"",ROW()-2)</f>
        <v/>
      </c>
      <c r="B1594" s="33" t="s">
        <v>1077</v>
      </c>
      <c r="C1594" s="31">
        <v>0</v>
      </c>
      <c r="D1594" s="31">
        <v>500</v>
      </c>
      <c r="E1594" s="31">
        <f ca="1">IF(GLOBAL[[#This Row],[b12]]="",GLOBAL[[#This Row],[a6]],GLOBAL[[#This Row],[b12]])</f>
        <v>0</v>
      </c>
      <c r="F1594" s="32">
        <f>GLOBAL[[#This Row],[AWAL]]</f>
        <v>0</v>
      </c>
      <c r="G1594" s="31"/>
      <c r="H1594" s="31"/>
      <c r="I1594" s="31" t="str">
        <f>IF(GLOBAL[[#This Row],[/MASUK]]="","",SUMIF(Table6[NB BM_C_QTY+F],GLOBAL[POINTER],Table6[C]))</f>
        <v/>
      </c>
      <c r="J1594" s="102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>SUM(F1594,L1594)</f>
        <v>0</v>
      </c>
      <c r="N1594" s="31"/>
      <c r="O1594" s="31"/>
      <c r="P1594" s="32">
        <f ca="1">SUM(INDIRECT(GLOBAL_VAR[TABLENAME]&amp;"[@a"&amp;$1:$1-1&amp;"]"),INDIRECT(GLOBAL_VAR[TABLENAME]&amp;"[@c"&amp;$1:$1-1&amp;"]"))</f>
        <v>0</v>
      </c>
      <c r="Q1594" s="33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0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0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0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30">
      <c r="A1595" s="31">
        <f ca="1">IF(GLOBAL[[#This Row],[TT]]&lt;1,"",ROW()-2)</f>
        <v>1593</v>
      </c>
      <c r="B1595" s="33" t="s">
        <v>1078</v>
      </c>
      <c r="C1595" s="31">
        <v>3</v>
      </c>
      <c r="D1595" s="31" t="s">
        <v>209</v>
      </c>
      <c r="E1595" s="31">
        <f ca="1">IF(GLOBAL[[#This Row],[b12]]="",GLOBAL[[#This Row],[a6]],GLOBAL[[#This Row],[b12]])</f>
        <v>3</v>
      </c>
      <c r="F1595" s="32">
        <f>GLOBAL[[#This Row],[AWAL]]</f>
        <v>3</v>
      </c>
      <c r="G1595" s="31"/>
      <c r="H1595" s="31"/>
      <c r="I1595" s="31" t="str">
        <f>IF(GLOBAL[[#This Row],[/MASUK]]="","",SUMIF(Table6[NB BM_C_QTY+F],GLOBAL[POINTER],Table6[C]))</f>
        <v/>
      </c>
      <c r="J1595" s="102">
        <f>IF(GLOBAL[[#This Row],[//KELUAR]]="",0,-1*SUMIF(Table5[CONCAT],GLOBAL[POINTER],Table5[3]))</f>
        <v>0</v>
      </c>
      <c r="K1595" s="31" t="str">
        <f>IF(GLOBAL[[#This Row],[b1]]="","",GLOBAL[[#This Row],[b1]]-GLOBAL[[#This Row],[a1]]-GLOBAL[[#This Row],[bkeluar1]])</f>
        <v/>
      </c>
      <c r="L1595" s="31">
        <f>SUM(GLOBAL[[#This Row],[bmasuk1]:[c1]])</f>
        <v>0</v>
      </c>
      <c r="M1595" s="32">
        <f>SUM(F1595,L1595)</f>
        <v>3</v>
      </c>
      <c r="N1595" s="31"/>
      <c r="O1595" s="31"/>
      <c r="P1595" s="32">
        <f ca="1">SUM(INDIRECT(GLOBAL_VAR[TABLENAME]&amp;"[@a"&amp;$1:$1-1&amp;"]"),INDIRECT(GLOBAL_VAR[TABLENAME]&amp;"[@c"&amp;$1:$1-1&amp;"]"))</f>
        <v>3</v>
      </c>
      <c r="Q1595" s="33"/>
      <c r="R1595" s="33" t="str">
        <f>IF(GLOBAL[[#This Row],[b3]]="","",GLOBAL[[#This Row],[b3]]-GLOBAL[[#This Row],[a3]])</f>
        <v/>
      </c>
      <c r="S1595" s="32">
        <f ca="1">SUM(INDIRECT(GLOBAL_VAR[TABLENAME]&amp;"[@a"&amp;$1:$1-1&amp;"]"),INDIRECT(GLOBAL_VAR[TABLENAME]&amp;"[@c"&amp;$1:$1-1&amp;"]"))</f>
        <v>3</v>
      </c>
      <c r="T1595" s="33"/>
      <c r="U1595" s="33" t="str">
        <f>IF(GLOBAL[[#This Row],[b4]]="","",GLOBAL[[#This Row],[b4]]-GLOBAL[[#This Row],[a4]])</f>
        <v/>
      </c>
      <c r="V1595" s="32">
        <f ca="1">SUM(INDIRECT(GLOBAL_VAR[TABLENAME]&amp;"[@a"&amp;$1:$1-1&amp;"]"),INDIRECT(GLOBAL_VAR[TABLENAME]&amp;"[@c"&amp;$1:$1-1&amp;"]"))</f>
        <v>3</v>
      </c>
      <c r="W1595" s="31"/>
      <c r="X1595" s="31" t="str">
        <f>IF(GLOBAL[[#This Row],[b5]]="","",GLOBAL[[#This Row],[b5]]-GLOBAL[[#This Row],[a5]])</f>
        <v/>
      </c>
      <c r="Y1595" s="32">
        <f ca="1">SUM(INDIRECT(GLOBAL_VAR[TABLENAME]&amp;"[@a"&amp;$1:$1-1&amp;"]"),INDIRECT(GLOBAL_VAR[TABLENAME]&amp;"[@c"&amp;$1:$1-1&amp;"]"))</f>
        <v>3</v>
      </c>
      <c r="AA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595" s="31" t="str">
        <f>_xlfn.IFNA(MATCH(GLOBAL[[#This Row],[POINTER]],Table6[NB BM_C_QTY+F],0),"")</f>
        <v/>
      </c>
      <c r="AC1595" t="str">
        <f>_xlfn.IFNA(MATCH(GLOBAL[[#This Row],[POINTER]],Table5[CONCAT],0),"")</f>
        <v/>
      </c>
    </row>
    <row r="1596" spans="1:30">
      <c r="A1596" s="31">
        <f ca="1">IF(GLOBAL[[#This Row],[TT]]&lt;1,"",ROW()-2)</f>
        <v>1594</v>
      </c>
      <c r="B1596" s="33" t="s">
        <v>1079</v>
      </c>
      <c r="C1596" s="31">
        <v>1</v>
      </c>
      <c r="D1596" s="31" t="s">
        <v>408</v>
      </c>
      <c r="E1596" s="31">
        <f ca="1">IF(GLOBAL[[#This Row],[b12]]="",GLOBAL[[#This Row],[a6]],GLOBAL[[#This Row],[b12]])</f>
        <v>1</v>
      </c>
      <c r="F1596" s="32">
        <f>GLOBAL[[#This Row],[AWAL]]</f>
        <v>1</v>
      </c>
      <c r="G1596" s="31"/>
      <c r="H1596" s="31"/>
      <c r="I1596" s="31" t="str">
        <f>IF(GLOBAL[[#This Row],[/MASUK]]="","",SUMIF(Table6[NB BM_C_QTY+F],GLOBAL[POINTER],Table6[C]))</f>
        <v/>
      </c>
      <c r="J1596" s="102">
        <f>IF(GLOBAL[[#This Row],[//KELUAR]]="",0,-1*SUMIF(Table5[CONCAT],GLOBAL[POINTER],Table5[3]))</f>
        <v>0</v>
      </c>
      <c r="K1596" s="31" t="str">
        <f>IF(GLOBAL[[#This Row],[b1]]="","",GLOBAL[[#This Row],[b1]]-GLOBAL[[#This Row],[a1]]-GLOBAL[[#This Row],[bkeluar1]])</f>
        <v/>
      </c>
      <c r="L1596" s="31">
        <f>SUM(GLOBAL[[#This Row],[bmasuk1]:[c1]])</f>
        <v>0</v>
      </c>
      <c r="M1596" s="32">
        <f>SUM(F1596,L1596)</f>
        <v>1</v>
      </c>
      <c r="N1596" s="31"/>
      <c r="O1596" s="31"/>
      <c r="P1596" s="32">
        <f ca="1">SUM(INDIRECT(GLOBAL_VAR[TABLENAME]&amp;"[@a"&amp;$1:$1-1&amp;"]"),INDIRECT(GLOBAL_VAR[TABLENAME]&amp;"[@c"&amp;$1:$1-1&amp;"]"))</f>
        <v>1</v>
      </c>
      <c r="Q1596" s="33"/>
      <c r="R1596" s="33" t="str">
        <f>IF(GLOBAL[[#This Row],[b3]]="","",GLOBAL[[#This Row],[b3]]-GLOBAL[[#This Row],[a3]])</f>
        <v/>
      </c>
      <c r="S1596" s="32">
        <f ca="1">SUM(INDIRECT(GLOBAL_VAR[TABLENAME]&amp;"[@a"&amp;$1:$1-1&amp;"]"),INDIRECT(GLOBAL_VAR[TABLENAME]&amp;"[@c"&amp;$1:$1-1&amp;"]"))</f>
        <v>1</v>
      </c>
      <c r="T1596" s="33"/>
      <c r="U1596" s="33" t="str">
        <f>IF(GLOBAL[[#This Row],[b4]]="","",GLOBAL[[#This Row],[b4]]-GLOBAL[[#This Row],[a4]])</f>
        <v/>
      </c>
      <c r="V1596" s="32">
        <f ca="1">SUM(INDIRECT(GLOBAL_VAR[TABLENAME]&amp;"[@a"&amp;$1:$1-1&amp;"]"),INDIRECT(GLOBAL_VAR[TABLENAME]&amp;"[@c"&amp;$1:$1-1&amp;"]"))</f>
        <v>1</v>
      </c>
      <c r="W1596" s="31"/>
      <c r="X1596" s="31" t="str">
        <f>IF(GLOBAL[[#This Row],[b5]]="","",GLOBAL[[#This Row],[b5]]-GLOBAL[[#This Row],[a5]])</f>
        <v/>
      </c>
      <c r="Y1596" s="32">
        <f ca="1">SUM(INDIRECT(GLOBAL_VAR[TABLENAME]&amp;"[@a"&amp;$1:$1-1&amp;"]"),INDIRECT(GLOBAL_VAR[TABLENAME]&amp;"[@c"&amp;$1:$1-1&amp;"]"))</f>
        <v>1</v>
      </c>
      <c r="AA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596" s="31" t="str">
        <f>_xlfn.IFNA(MATCH(GLOBAL[[#This Row],[POINTER]],Table6[NB BM_C_QTY+F],0),"")</f>
        <v/>
      </c>
      <c r="AC1596" t="str">
        <f>_xlfn.IFNA(MATCH(GLOBAL[[#This Row],[POINTER]],Table5[CONCAT],0),"")</f>
        <v/>
      </c>
    </row>
    <row r="1597" spans="1:30">
      <c r="A1597" s="31">
        <f ca="1">IF(GLOBAL[[#This Row],[TT]]&lt;1,"",ROW()-2)</f>
        <v>1595</v>
      </c>
      <c r="B1597" s="33" t="s">
        <v>1080</v>
      </c>
      <c r="C1597" s="31">
        <v>3</v>
      </c>
      <c r="D1597" s="31" t="s">
        <v>250</v>
      </c>
      <c r="E1597" s="31">
        <f ca="1">IF(GLOBAL[[#This Row],[b12]]="",GLOBAL[[#This Row],[a6]],GLOBAL[[#This Row],[b12]])</f>
        <v>3</v>
      </c>
      <c r="F1597" s="32">
        <f>GLOBAL[[#This Row],[AWAL]]</f>
        <v>3</v>
      </c>
      <c r="G1597" s="31"/>
      <c r="H1597" s="31"/>
      <c r="I1597" s="31" t="str">
        <f>IF(GLOBAL[[#This Row],[/MASUK]]="","",SUMIF(Table6[NB BM_C_QTY+F],GLOBAL[POINTER],Table6[C]))</f>
        <v/>
      </c>
      <c r="J1597" s="102">
        <f>IF(GLOBAL[[#This Row],[//KELUAR]]="",0,-1*SUMIF(Table5[CONCAT],GLOBAL[POINTER],Table5[3]))</f>
        <v>0</v>
      </c>
      <c r="K1597" s="31" t="str">
        <f>IF(GLOBAL[[#This Row],[b1]]="","",GLOBAL[[#This Row],[b1]]-GLOBAL[[#This Row],[a1]]-GLOBAL[[#This Row],[bkeluar1]])</f>
        <v/>
      </c>
      <c r="L1597" s="31">
        <f>SUM(GLOBAL[[#This Row],[bmasuk1]:[c1]])</f>
        <v>0</v>
      </c>
      <c r="M1597" s="32">
        <f>SUM(F1597,L1597)</f>
        <v>3</v>
      </c>
      <c r="N1597" s="31"/>
      <c r="O1597" s="31"/>
      <c r="P1597" s="32">
        <f ca="1">SUM(INDIRECT(GLOBAL_VAR[TABLENAME]&amp;"[@a"&amp;$1:$1-1&amp;"]"),INDIRECT(GLOBAL_VAR[TABLENAME]&amp;"[@c"&amp;$1:$1-1&amp;"]"))</f>
        <v>3</v>
      </c>
      <c r="Q1597" s="33"/>
      <c r="R1597" s="33" t="str">
        <f>IF(GLOBAL[[#This Row],[b3]]="","",GLOBAL[[#This Row],[b3]]-GLOBAL[[#This Row],[a3]])</f>
        <v/>
      </c>
      <c r="S1597" s="32">
        <f ca="1">SUM(INDIRECT(GLOBAL_VAR[TABLENAME]&amp;"[@a"&amp;$1:$1-1&amp;"]"),INDIRECT(GLOBAL_VAR[TABLENAME]&amp;"[@c"&amp;$1:$1-1&amp;"]"))</f>
        <v>3</v>
      </c>
      <c r="T1597" s="33"/>
      <c r="U1597" s="33" t="str">
        <f>IF(GLOBAL[[#This Row],[b4]]="","",GLOBAL[[#This Row],[b4]]-GLOBAL[[#This Row],[a4]])</f>
        <v/>
      </c>
      <c r="V1597" s="32">
        <f ca="1">SUM(INDIRECT(GLOBAL_VAR[TABLENAME]&amp;"[@a"&amp;$1:$1-1&amp;"]"),INDIRECT(GLOBAL_VAR[TABLENAME]&amp;"[@c"&amp;$1:$1-1&amp;"]"))</f>
        <v>3</v>
      </c>
      <c r="W1597" s="31"/>
      <c r="X1597" s="31" t="str">
        <f>IF(GLOBAL[[#This Row],[b5]]="","",GLOBAL[[#This Row],[b5]]-GLOBAL[[#This Row],[a5]])</f>
        <v/>
      </c>
      <c r="Y1597" s="32">
        <f ca="1">SUM(INDIRECT(GLOBAL_VAR[TABLENAME]&amp;"[@a"&amp;$1:$1-1&amp;"]"),INDIRECT(GLOBAL_VAR[TABLENAME]&amp;"[@c"&amp;$1:$1-1&amp;"]"))</f>
        <v>3</v>
      </c>
      <c r="AA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597" s="31" t="str">
        <f>_xlfn.IFNA(MATCH(GLOBAL[[#This Row],[POINTER]],Table6[NB BM_C_QTY+F],0),"")</f>
        <v/>
      </c>
      <c r="AC1597" t="str">
        <f>_xlfn.IFNA(MATCH(GLOBAL[[#This Row],[POINTER]],Table5[CONCAT],0),"")</f>
        <v/>
      </c>
    </row>
    <row r="1598" spans="1:30">
      <c r="A1598" s="31">
        <f ca="1">IF(GLOBAL[[#This Row],[TT]]&lt;1,"",ROW()-2)</f>
        <v>1596</v>
      </c>
      <c r="B1598" s="33" t="s">
        <v>1081</v>
      </c>
      <c r="C1598" s="31">
        <v>3</v>
      </c>
      <c r="D1598" s="31" t="s">
        <v>31</v>
      </c>
      <c r="E1598" s="31">
        <f ca="1">IF(GLOBAL[[#This Row],[b12]]="",GLOBAL[[#This Row],[a6]],GLOBAL[[#This Row],[b12]])</f>
        <v>3</v>
      </c>
      <c r="F1598" s="32">
        <f>GLOBAL[[#This Row],[AWAL]]</f>
        <v>3</v>
      </c>
      <c r="G1598" s="31"/>
      <c r="H1598" s="31"/>
      <c r="I1598" s="31" t="str">
        <f>IF(GLOBAL[[#This Row],[/MASUK]]="","",SUMIF(Table6[NB BM_C_QTY+F],GLOBAL[POINTER],Table6[C]))</f>
        <v/>
      </c>
      <c r="J1598" s="102">
        <f>IF(GLOBAL[[#This Row],[//KELUAR]]="",0,-1*SUMIF(Table5[CONCAT],GLOBAL[POINTER],Table5[3]))</f>
        <v>0</v>
      </c>
      <c r="K1598" s="31" t="str">
        <f>IF(GLOBAL[[#This Row],[b1]]="","",GLOBAL[[#This Row],[b1]]-GLOBAL[[#This Row],[a1]]-GLOBAL[[#This Row],[bkeluar1]])</f>
        <v/>
      </c>
      <c r="L1598" s="31">
        <f>SUM(GLOBAL[[#This Row],[bmasuk1]:[c1]])</f>
        <v>0</v>
      </c>
      <c r="M1598" s="32">
        <f>SUM(F1598,L1598)</f>
        <v>3</v>
      </c>
      <c r="N1598" s="31"/>
      <c r="O1598" s="31"/>
      <c r="P1598" s="32">
        <f ca="1">SUM(INDIRECT(GLOBAL_VAR[TABLENAME]&amp;"[@a"&amp;$1:$1-1&amp;"]"),INDIRECT(GLOBAL_VAR[TABLENAME]&amp;"[@c"&amp;$1:$1-1&amp;"]"))</f>
        <v>3</v>
      </c>
      <c r="Q1598" s="33"/>
      <c r="R1598" s="33" t="str">
        <f>IF(GLOBAL[[#This Row],[b3]]="","",GLOBAL[[#This Row],[b3]]-GLOBAL[[#This Row],[a3]])</f>
        <v/>
      </c>
      <c r="S1598" s="32">
        <f ca="1">SUM(INDIRECT(GLOBAL_VAR[TABLENAME]&amp;"[@a"&amp;$1:$1-1&amp;"]"),INDIRECT(GLOBAL_VAR[TABLENAME]&amp;"[@c"&amp;$1:$1-1&amp;"]"))</f>
        <v>3</v>
      </c>
      <c r="T1598" s="33"/>
      <c r="U1598" s="33" t="str">
        <f>IF(GLOBAL[[#This Row],[b4]]="","",GLOBAL[[#This Row],[b4]]-GLOBAL[[#This Row],[a4]])</f>
        <v/>
      </c>
      <c r="V1598" s="32">
        <f ca="1">SUM(INDIRECT(GLOBAL_VAR[TABLENAME]&amp;"[@a"&amp;$1:$1-1&amp;"]"),INDIRECT(GLOBAL_VAR[TABLENAME]&amp;"[@c"&amp;$1:$1-1&amp;"]"))</f>
        <v>3</v>
      </c>
      <c r="W1598" s="31"/>
      <c r="X1598" s="31" t="str">
        <f>IF(GLOBAL[[#This Row],[b5]]="","",GLOBAL[[#This Row],[b5]]-GLOBAL[[#This Row],[a5]])</f>
        <v/>
      </c>
      <c r="Y1598" s="32">
        <f ca="1">SUM(INDIRECT(GLOBAL_VAR[TABLENAME]&amp;"[@a"&amp;$1:$1-1&amp;"]"),INDIRECT(GLOBAL_VAR[TABLENAME]&amp;"[@c"&amp;$1:$1-1&amp;"]"))</f>
        <v>3</v>
      </c>
      <c r="AA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598" s="31" t="str">
        <f>_xlfn.IFNA(MATCH(GLOBAL[[#This Row],[POINTER]],Table6[NB BM_C_QTY+F],0),"")</f>
        <v/>
      </c>
      <c r="AC1598" t="str">
        <f>_xlfn.IFNA(MATCH(GLOBAL[[#This Row],[POINTER]],Table5[CONCAT],0),"")</f>
        <v/>
      </c>
    </row>
    <row r="1599" spans="1:30">
      <c r="A1599" s="31">
        <f ca="1">IF(GLOBAL[[#This Row],[TT]]&lt;1,"",ROW()-2)</f>
        <v>1597</v>
      </c>
      <c r="B1599" s="33" t="s">
        <v>2461</v>
      </c>
      <c r="C1599" s="31">
        <v>1</v>
      </c>
      <c r="D1599" s="31" t="s">
        <v>2014</v>
      </c>
      <c r="E1599" s="31">
        <f ca="1">IF(GLOBAL[[#This Row],[b12]]="",GLOBAL[[#This Row],[a6]],GLOBAL[[#This Row],[b12]])</f>
        <v>1</v>
      </c>
      <c r="F1599" s="32">
        <f>GLOBAL[[#This Row],[AWAL]]</f>
        <v>1</v>
      </c>
      <c r="G1599" s="31"/>
      <c r="H1599" s="31"/>
      <c r="I1599" s="31" t="str">
        <f>IF(GLOBAL[[#This Row],[/MASUK]]="","",SUMIF(Table6[NB BM_C_QTY+F],GLOBAL[POINTER],Table6[C]))</f>
        <v/>
      </c>
      <c r="J1599" s="102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>SUM(F1599,L1599)</f>
        <v>1</v>
      </c>
      <c r="N1599" s="31"/>
      <c r="O1599" s="31"/>
      <c r="P1599" s="32">
        <f ca="1">SUM(INDIRECT(GLOBAL_VAR[TABLENAME]&amp;"[@a"&amp;$1:$1-1&amp;"]"),INDIRECT(GLOBAL_VAR[TABLENAME]&amp;"[@c"&amp;$1:$1-1&amp;"]"))</f>
        <v>1</v>
      </c>
      <c r="Q1599" s="33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1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1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1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</row>
    <row r="1600" spans="1:30">
      <c r="A1600" s="31" t="str">
        <f ca="1">IF(GLOBAL[[#This Row],[TT]]&lt;1,"",ROW()-2)</f>
        <v/>
      </c>
      <c r="B1600" s="33" t="s">
        <v>2460</v>
      </c>
      <c r="C1600" s="31">
        <v>0</v>
      </c>
      <c r="D1600" s="31" t="s">
        <v>2014</v>
      </c>
      <c r="E1600" s="31">
        <f ca="1">IF(GLOBAL[[#This Row],[b12]]="",GLOBAL[[#This Row],[a6]],GLOBAL[[#This Row],[b12]])</f>
        <v>0</v>
      </c>
      <c r="F1600" s="32">
        <f>GLOBAL[[#This Row],[AWAL]]</f>
        <v>0</v>
      </c>
      <c r="G1600" s="31"/>
      <c r="H1600" s="31"/>
      <c r="I1600" s="31" t="str">
        <f>IF(GLOBAL[[#This Row],[/MASUK]]="","",SUMIF(Table6[NB BM_C_QTY+F],GLOBAL[POINTER],Table6[C]))</f>
        <v/>
      </c>
      <c r="J1600" s="102">
        <f>IF(GLOBAL[[#This Row],[//KELUAR]]="",0,-1*SUMIF(Table5[CONCAT],GLOBAL[POINTER],Table5[3]))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>SUM(F1600,L1600)</f>
        <v>0</v>
      </c>
      <c r="N1600" s="31"/>
      <c r="O1600" s="31"/>
      <c r="P1600" s="32">
        <f ca="1">SUM(INDIRECT(GLOBAL_VAR[TABLENAME]&amp;"[@a"&amp;$1:$1-1&amp;"]"),INDIRECT(GLOBAL_VAR[TABLENAME]&amp;"[@c"&amp;$1:$1-1&amp;"]"))</f>
        <v>0</v>
      </c>
      <c r="Q1600" s="33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0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0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0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</row>
    <row r="1601" spans="1:30">
      <c r="A1601" s="31">
        <f ca="1">IF(GLOBAL[[#This Row],[TT]]&lt;1,"",ROW()-2)</f>
        <v>1599</v>
      </c>
      <c r="B1601" s="33" t="s">
        <v>1082</v>
      </c>
      <c r="C1601" s="31">
        <v>7</v>
      </c>
      <c r="D1601" s="31" t="s">
        <v>1083</v>
      </c>
      <c r="E1601" s="31">
        <f ca="1">IF(GLOBAL[[#This Row],[b12]]="",GLOBAL[[#This Row],[a6]],GLOBAL[[#This Row],[b12]])</f>
        <v>7</v>
      </c>
      <c r="F1601" s="32">
        <f>GLOBAL[[#This Row],[AWAL]]</f>
        <v>7</v>
      </c>
      <c r="G1601" s="31"/>
      <c r="H1601" s="31"/>
      <c r="I1601" s="31" t="str">
        <f>IF(GLOBAL[[#This Row],[/MASUK]]="","",SUMIF(Table6[NB BM_C_QTY+F],GLOBAL[POINTER],Table6[C]))</f>
        <v/>
      </c>
      <c r="J1601" s="102">
        <f>IF(GLOBAL[[#This Row],[//KELUAR]]="",0,-1*SUMIF(Table5[CONCAT],GLOBAL[POINTER],Table5[3]))</f>
        <v>0</v>
      </c>
      <c r="K1601" s="31" t="str">
        <f>IF(GLOBAL[[#This Row],[b1]]="","",GLOBAL[[#This Row],[b1]]-GLOBAL[[#This Row],[a1]]-GLOBAL[[#This Row],[bkeluar1]])</f>
        <v/>
      </c>
      <c r="L1601" s="31">
        <f>SUM(GLOBAL[[#This Row],[bmasuk1]:[c1]])</f>
        <v>0</v>
      </c>
      <c r="M1601" s="32">
        <f>SUM(F1601,L1601)</f>
        <v>7</v>
      </c>
      <c r="N1601" s="31"/>
      <c r="O1601" s="31"/>
      <c r="P1601" s="32">
        <f ca="1">SUM(INDIRECT(GLOBAL_VAR[TABLENAME]&amp;"[@a"&amp;$1:$1-1&amp;"]"),INDIRECT(GLOBAL_VAR[TABLENAME]&amp;"[@c"&amp;$1:$1-1&amp;"]"))</f>
        <v>7</v>
      </c>
      <c r="Q1601" s="33"/>
      <c r="R1601" s="33" t="str">
        <f>IF(GLOBAL[[#This Row],[b3]]="","",GLOBAL[[#This Row],[b3]]-GLOBAL[[#This Row],[a3]])</f>
        <v/>
      </c>
      <c r="S1601" s="32">
        <f ca="1">SUM(INDIRECT(GLOBAL_VAR[TABLENAME]&amp;"[@a"&amp;$1:$1-1&amp;"]"),INDIRECT(GLOBAL_VAR[TABLENAME]&amp;"[@c"&amp;$1:$1-1&amp;"]"))</f>
        <v>7</v>
      </c>
      <c r="T1601" s="33"/>
      <c r="U1601" s="33" t="str">
        <f>IF(GLOBAL[[#This Row],[b4]]="","",GLOBAL[[#This Row],[b4]]-GLOBAL[[#This Row],[a4]])</f>
        <v/>
      </c>
      <c r="V1601" s="32">
        <f ca="1">SUM(INDIRECT(GLOBAL_VAR[TABLENAME]&amp;"[@a"&amp;$1:$1-1&amp;"]"),INDIRECT(GLOBAL_VAR[TABLENAME]&amp;"[@c"&amp;$1:$1-1&amp;"]"))</f>
        <v>7</v>
      </c>
      <c r="W1601" s="31"/>
      <c r="X1601" s="31" t="str">
        <f>IF(GLOBAL[[#This Row],[b5]]="","",GLOBAL[[#This Row],[b5]]-GLOBAL[[#This Row],[a5]])</f>
        <v/>
      </c>
      <c r="Y1601" s="32">
        <f ca="1">SUM(INDIRECT(GLOBAL_VAR[TABLENAME]&amp;"[@a"&amp;$1:$1-1&amp;"]"),INDIRECT(GLOBAL_VAR[TABLENAME]&amp;"[@c"&amp;$1:$1-1&amp;"]"))</f>
        <v>7</v>
      </c>
      <c r="AA1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601" s="31" t="str">
        <f>_xlfn.IFNA(MATCH(GLOBAL[[#This Row],[POINTER]],Table6[NB BM_C_QTY+F],0),"")</f>
        <v/>
      </c>
      <c r="AC1601" t="str">
        <f>_xlfn.IFNA(MATCH(GLOBAL[[#This Row],[POINTER]],Table5[CONCAT],0),"")</f>
        <v/>
      </c>
    </row>
    <row r="1602" spans="1:30">
      <c r="A1602" s="31" t="str">
        <f ca="1">IF(GLOBAL[[#This Row],[TT]]&lt;1,"",ROW()-2)</f>
        <v/>
      </c>
      <c r="B1602" s="33" t="s">
        <v>1084</v>
      </c>
      <c r="C1602" s="31">
        <v>0</v>
      </c>
      <c r="D1602" s="31" t="s">
        <v>1085</v>
      </c>
      <c r="E1602" s="31">
        <f ca="1">IF(GLOBAL[[#This Row],[b12]]="",GLOBAL[[#This Row],[a6]],GLOBAL[[#This Row],[b12]])</f>
        <v>0</v>
      </c>
      <c r="F1602" s="32">
        <f>GLOBAL[[#This Row],[AWAL]]</f>
        <v>0</v>
      </c>
      <c r="G1602" s="31"/>
      <c r="H1602" s="31"/>
      <c r="I1602" s="31" t="str">
        <f>IF(GLOBAL[[#This Row],[/MASUK]]="","",SUMIF(Table6[NB BM_C_QTY+F],GLOBAL[POINTER],Table6[C]))</f>
        <v/>
      </c>
      <c r="J1602" s="102">
        <f>IF(GLOBAL[[#This Row],[//KELUAR]]="",0,-1*SUMIF(Table5[CONCAT],GLOBAL[POINTER],Table5[3]))</f>
        <v>0</v>
      </c>
      <c r="K1602" s="31" t="str">
        <f>IF(GLOBAL[[#This Row],[b1]]="","",GLOBAL[[#This Row],[b1]]-GLOBAL[[#This Row],[a1]]-GLOBAL[[#This Row],[bkeluar1]])</f>
        <v/>
      </c>
      <c r="L1602" s="31">
        <f>SUM(GLOBAL[[#This Row],[bmasuk1]:[c1]])</f>
        <v>0</v>
      </c>
      <c r="M1602" s="32">
        <f>SUM(F1602,L1602)</f>
        <v>0</v>
      </c>
      <c r="N1602" s="31"/>
      <c r="O1602" s="31"/>
      <c r="P1602" s="32">
        <f ca="1">SUM(INDIRECT(GLOBAL_VAR[TABLENAME]&amp;"[@a"&amp;$1:$1-1&amp;"]"),INDIRECT(GLOBAL_VAR[TABLENAME]&amp;"[@c"&amp;$1:$1-1&amp;"]"))</f>
        <v>0</v>
      </c>
      <c r="Q1602" s="33"/>
      <c r="R1602" s="33" t="str">
        <f>IF(GLOBAL[[#This Row],[b3]]="","",GLOBAL[[#This Row],[b3]]-GLOBAL[[#This Row],[a3]])</f>
        <v/>
      </c>
      <c r="S1602" s="32">
        <f ca="1">SUM(INDIRECT(GLOBAL_VAR[TABLENAME]&amp;"[@a"&amp;$1:$1-1&amp;"]"),INDIRECT(GLOBAL_VAR[TABLENAME]&amp;"[@c"&amp;$1:$1-1&amp;"]"))</f>
        <v>0</v>
      </c>
      <c r="T1602" s="33"/>
      <c r="U1602" s="33" t="str">
        <f>IF(GLOBAL[[#This Row],[b4]]="","",GLOBAL[[#This Row],[b4]]-GLOBAL[[#This Row],[a4]])</f>
        <v/>
      </c>
      <c r="V1602" s="32">
        <f ca="1">SUM(INDIRECT(GLOBAL_VAR[TABLENAME]&amp;"[@a"&amp;$1:$1-1&amp;"]"),INDIRECT(GLOBAL_VAR[TABLENAME]&amp;"[@c"&amp;$1:$1-1&amp;"]"))</f>
        <v>0</v>
      </c>
      <c r="W1602" s="31"/>
      <c r="X1602" s="31" t="str">
        <f>IF(GLOBAL[[#This Row],[b5]]="","",GLOBAL[[#This Row],[b5]]-GLOBAL[[#This Row],[a5]])</f>
        <v/>
      </c>
      <c r="Y1602" s="32">
        <f ca="1">SUM(INDIRECT(GLOBAL_VAR[TABLENAME]&amp;"[@a"&amp;$1:$1-1&amp;"]"),INDIRECT(GLOBAL_VAR[TABLENAME]&amp;"[@c"&amp;$1:$1-1&amp;"]"))</f>
        <v>0</v>
      </c>
      <c r="AA1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1602" s="31" t="str">
        <f>_xlfn.IFNA(MATCH(GLOBAL[[#This Row],[POINTER]],Table6[NB BM_C_QTY+F],0),"")</f>
        <v/>
      </c>
      <c r="AC1602" t="str">
        <f>_xlfn.IFNA(MATCH(GLOBAL[[#This Row],[POINTER]],Table5[CONCAT],0),"")</f>
        <v/>
      </c>
    </row>
    <row r="1603" spans="1:30">
      <c r="A1603" s="31" t="str">
        <f ca="1">IF(GLOBAL[[#This Row],[TT]]&lt;1,"",ROW()-2)</f>
        <v/>
      </c>
      <c r="B1603" s="33" t="s">
        <v>2293</v>
      </c>
      <c r="C1603" s="31">
        <v>0</v>
      </c>
      <c r="D1603" s="31" t="s">
        <v>2294</v>
      </c>
      <c r="E1603" s="31">
        <f ca="1">IF(GLOBAL[[#This Row],[b12]]="",GLOBAL[[#This Row],[a6]],GLOBAL[[#This Row],[b12]])</f>
        <v>0</v>
      </c>
      <c r="F1603" s="32">
        <f>GLOBAL[[#This Row],[AWAL]]</f>
        <v>0</v>
      </c>
      <c r="G1603" s="31"/>
      <c r="H1603" s="31"/>
      <c r="I1603" s="31" t="str">
        <f>IF(GLOBAL[[#This Row],[/MASUK]]="","",SUMIF(Table6[NB BM_C_QTY+F],GLOBAL[POINTER],Table6[C]))</f>
        <v/>
      </c>
      <c r="J1603" s="102">
        <f>IF(GLOBAL[[#This Row],[//KELUAR]]="",0,-1*SUMIF(Table5[CONCAT],GLOBAL[POINTER],Table5[3]))</f>
        <v>0</v>
      </c>
      <c r="K1603" s="31" t="str">
        <f>IF(GLOBAL[[#This Row],[b1]]="","",GLOBAL[[#This Row],[b1]]-GLOBAL[[#This Row],[a1]]-GLOBAL[[#This Row],[bkeluar1]])</f>
        <v/>
      </c>
      <c r="L1603" s="31">
        <f>SUM(GLOBAL[[#This Row],[bmasuk1]:[c1]])</f>
        <v>0</v>
      </c>
      <c r="M1603" s="32">
        <f>SUM(F1603,L1603)</f>
        <v>0</v>
      </c>
      <c r="N1603" s="31"/>
      <c r="O1603" s="31"/>
      <c r="P1603" s="32">
        <f ca="1">SUM(INDIRECT(GLOBAL_VAR[TABLENAME]&amp;"[@a"&amp;$1:$1-1&amp;"]"),INDIRECT(GLOBAL_VAR[TABLENAME]&amp;"[@c"&amp;$1:$1-1&amp;"]"))</f>
        <v>0</v>
      </c>
      <c r="Q1603" s="33"/>
      <c r="R1603" s="33" t="str">
        <f>IF(GLOBAL[[#This Row],[b3]]="","",GLOBAL[[#This Row],[b3]]-GLOBAL[[#This Row],[a3]])</f>
        <v/>
      </c>
      <c r="S1603" s="32">
        <f ca="1">SUM(INDIRECT(GLOBAL_VAR[TABLENAME]&amp;"[@a"&amp;$1:$1-1&amp;"]"),INDIRECT(GLOBAL_VAR[TABLENAME]&amp;"[@c"&amp;$1:$1-1&amp;"]"))</f>
        <v>0</v>
      </c>
      <c r="T1603" s="33"/>
      <c r="U1603" s="33" t="str">
        <f>IF(GLOBAL[[#This Row],[b4]]="","",GLOBAL[[#This Row],[b4]]-GLOBAL[[#This Row],[a4]])</f>
        <v/>
      </c>
      <c r="V1603" s="32">
        <f ca="1">SUM(INDIRECT(GLOBAL_VAR[TABLENAME]&amp;"[@a"&amp;$1:$1-1&amp;"]"),INDIRECT(GLOBAL_VAR[TABLENAME]&amp;"[@c"&amp;$1:$1-1&amp;"]"))</f>
        <v>0</v>
      </c>
      <c r="W1603" s="31"/>
      <c r="X1603" s="31" t="str">
        <f>IF(GLOBAL[[#This Row],[b5]]="","",GLOBAL[[#This Row],[b5]]-GLOBAL[[#This Row],[a5]])</f>
        <v/>
      </c>
      <c r="Y1603" s="32">
        <f ca="1">SUM(INDIRECT(GLOBAL_VAR[TABLENAME]&amp;"[@a"&amp;$1:$1-1&amp;"]"),INDIRECT(GLOBAL_VAR[TABLENAME]&amp;"[@c"&amp;$1:$1-1&amp;"]"))</f>
        <v>0</v>
      </c>
      <c r="AA1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1603" s="31" t="str">
        <f>_xlfn.IFNA(MATCH(GLOBAL[[#This Row],[POINTER]],Table6[NB BM_C_QTY+F],0),"")</f>
        <v/>
      </c>
      <c r="AC1603" t="str">
        <f>_xlfn.IFNA(MATCH(GLOBAL[[#This Row],[POINTER]],Table5[CONCAT],0),"")</f>
        <v/>
      </c>
    </row>
    <row r="1604" spans="1:30">
      <c r="A1604" s="31" t="str">
        <f ca="1">IF(GLOBAL[[#This Row],[TT]]&lt;1,"",ROW()-2)</f>
        <v/>
      </c>
      <c r="B1604" s="33" t="s">
        <v>1086</v>
      </c>
      <c r="C1604" s="31">
        <v>0</v>
      </c>
      <c r="D1604" s="31">
        <v>700</v>
      </c>
      <c r="E1604" s="31">
        <f ca="1">IF(GLOBAL[[#This Row],[b12]]="",GLOBAL[[#This Row],[a6]],GLOBAL[[#This Row],[b12]])</f>
        <v>0</v>
      </c>
      <c r="F1604" s="32">
        <f>GLOBAL[[#This Row],[AWAL]]</f>
        <v>0</v>
      </c>
      <c r="G1604" s="31"/>
      <c r="H1604" s="31"/>
      <c r="I1604" s="31" t="str">
        <f>IF(GLOBAL[[#This Row],[/MASUK]]="","",SUMIF(Table6[NB BM_C_QTY+F],GLOBAL[POINTER],Table6[C]))</f>
        <v/>
      </c>
      <c r="J1604" s="102">
        <f>IF(GLOBAL[[#This Row],[//KELUAR]]="",0,-1*SUMIF(Table5[CONCAT],GLOBAL[POINTER],Table5[3]))</f>
        <v>0</v>
      </c>
      <c r="K1604" s="31" t="str">
        <f>IF(GLOBAL[[#This Row],[b1]]="","",GLOBAL[[#This Row],[b1]]-GLOBAL[[#This Row],[a1]]-GLOBAL[[#This Row],[bkeluar1]])</f>
        <v/>
      </c>
      <c r="L1604" s="31">
        <f>SUM(GLOBAL[[#This Row],[bmasuk1]:[c1]])</f>
        <v>0</v>
      </c>
      <c r="M1604" s="32">
        <f>SUM(F1604,L1604)</f>
        <v>0</v>
      </c>
      <c r="N1604" s="31"/>
      <c r="O1604" s="31"/>
      <c r="P1604" s="32">
        <f ca="1">SUM(INDIRECT(GLOBAL_VAR[TABLENAME]&amp;"[@a"&amp;$1:$1-1&amp;"]"),INDIRECT(GLOBAL_VAR[TABLENAME]&amp;"[@c"&amp;$1:$1-1&amp;"]"))</f>
        <v>0</v>
      </c>
      <c r="Q1604" s="33"/>
      <c r="R1604" s="33" t="str">
        <f>IF(GLOBAL[[#This Row],[b3]]="","",GLOBAL[[#This Row],[b3]]-GLOBAL[[#This Row],[a3]])</f>
        <v/>
      </c>
      <c r="S1604" s="32">
        <f ca="1">SUM(INDIRECT(GLOBAL_VAR[TABLENAME]&amp;"[@a"&amp;$1:$1-1&amp;"]"),INDIRECT(GLOBAL_VAR[TABLENAME]&amp;"[@c"&amp;$1:$1-1&amp;"]"))</f>
        <v>0</v>
      </c>
      <c r="T1604" s="33"/>
      <c r="U1604" s="33" t="str">
        <f>IF(GLOBAL[[#This Row],[b4]]="","",GLOBAL[[#This Row],[b4]]-GLOBAL[[#This Row],[a4]])</f>
        <v/>
      </c>
      <c r="V1604" s="32">
        <f ca="1">SUM(INDIRECT(GLOBAL_VAR[TABLENAME]&amp;"[@a"&amp;$1:$1-1&amp;"]"),INDIRECT(GLOBAL_VAR[TABLENAME]&amp;"[@c"&amp;$1:$1-1&amp;"]"))</f>
        <v>0</v>
      </c>
      <c r="W1604" s="31"/>
      <c r="X1604" s="31" t="str">
        <f>IF(GLOBAL[[#This Row],[b5]]="","",GLOBAL[[#This Row],[b5]]-GLOBAL[[#This Row],[a5]])</f>
        <v/>
      </c>
      <c r="Y1604" s="32">
        <f ca="1">SUM(INDIRECT(GLOBAL_VAR[TABLENAME]&amp;"[@a"&amp;$1:$1-1&amp;"]"),INDIRECT(GLOBAL_VAR[TABLENAME]&amp;"[@c"&amp;$1:$1-1&amp;"]"))</f>
        <v>0</v>
      </c>
      <c r="AA1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1604" s="31" t="str">
        <f>_xlfn.IFNA(MATCH(GLOBAL[[#This Row],[POINTER]],Table6[NB BM_C_QTY+F],0),"")</f>
        <v/>
      </c>
      <c r="AC1604" t="str">
        <f>_xlfn.IFNA(MATCH(GLOBAL[[#This Row],[POINTER]],Table5[CONCAT],0),"")</f>
        <v/>
      </c>
    </row>
    <row r="1605" spans="1:30">
      <c r="A1605" s="39" t="str">
        <f ca="1">IF(GLOBAL[[#This Row],[TT]]&lt;1,"",ROW()-2)</f>
        <v/>
      </c>
      <c r="B1605" s="33" t="s">
        <v>1087</v>
      </c>
      <c r="C1605" s="31">
        <v>0</v>
      </c>
      <c r="D1605" s="31" t="s">
        <v>1088</v>
      </c>
      <c r="E1605" s="39">
        <f ca="1">IF(GLOBAL[[#This Row],[b12]]="",GLOBAL[[#This Row],[a6]],GLOBAL[[#This Row],[b12]])</f>
        <v>0</v>
      </c>
      <c r="F1605" s="40">
        <f>GLOBAL[[#This Row],[AWAL]]</f>
        <v>0</v>
      </c>
      <c r="G1605" s="31"/>
      <c r="H1605" s="31"/>
      <c r="I1605" s="31" t="str">
        <f>IF(GLOBAL[[#This Row],[/MASUK]]="","",SUMIF(Table6[NB BM_C_QTY+F],GLOBAL[POINTER],Table6[C]))</f>
        <v/>
      </c>
      <c r="J1605" s="102">
        <f>IF(GLOBAL[[#This Row],[//KELUAR]]="",0,-1*SUMIF(Table5[CONCAT],GLOBAL[POINTER],Table5[3]))</f>
        <v>0</v>
      </c>
      <c r="K1605" s="39" t="str">
        <f>IF(GLOBAL[[#This Row],[b1]]="","",GLOBAL[[#This Row],[b1]]-GLOBAL[[#This Row],[a1]]-GLOBAL[[#This Row],[bkeluar1]])</f>
        <v/>
      </c>
      <c r="L1605" s="39">
        <f>SUM(GLOBAL[[#This Row],[bmasuk1]:[c1]])</f>
        <v>0</v>
      </c>
      <c r="M1605" s="40">
        <f>SUM(F1605,L1605)</f>
        <v>0</v>
      </c>
      <c r="N1605" s="31"/>
      <c r="O1605" s="39"/>
      <c r="P1605" s="40">
        <f ca="1">SUM(INDIRECT(GLOBAL_VAR[TABLENAME]&amp;"[@a"&amp;$1:$1-1&amp;"]"),INDIRECT(GLOBAL_VAR[TABLENAME]&amp;"[@c"&amp;$1:$1-1&amp;"]"))</f>
        <v>0</v>
      </c>
      <c r="Q1605" s="33"/>
      <c r="R1605" s="41" t="str">
        <f>IF(GLOBAL[[#This Row],[b3]]="","",GLOBAL[[#This Row],[b3]]-GLOBAL[[#This Row],[a3]])</f>
        <v/>
      </c>
      <c r="S1605" s="32">
        <f ca="1">SUM(INDIRECT(GLOBAL_VAR[TABLENAME]&amp;"[@a"&amp;$1:$1-1&amp;"]"),INDIRECT(GLOBAL_VAR[TABLENAME]&amp;"[@c"&amp;$1:$1-1&amp;"]"))</f>
        <v>0</v>
      </c>
      <c r="T1605" s="33"/>
      <c r="U1605" s="41" t="str">
        <f>IF(GLOBAL[[#This Row],[b4]]="","",GLOBAL[[#This Row],[b4]]-GLOBAL[[#This Row],[a4]])</f>
        <v/>
      </c>
      <c r="V1605" s="32">
        <f ca="1">SUM(INDIRECT(GLOBAL_VAR[TABLENAME]&amp;"[@a"&amp;$1:$1-1&amp;"]"),INDIRECT(GLOBAL_VAR[TABLENAME]&amp;"[@c"&amp;$1:$1-1&amp;"]"))</f>
        <v>0</v>
      </c>
      <c r="W1605" s="31"/>
      <c r="X1605" s="39" t="str">
        <f>IF(GLOBAL[[#This Row],[b5]]="","",GLOBAL[[#This Row],[b5]]-GLOBAL[[#This Row],[a5]])</f>
        <v/>
      </c>
      <c r="Y1605" s="32">
        <f ca="1">SUM(INDIRECT(GLOBAL_VAR[TABLENAME]&amp;"[@a"&amp;$1:$1-1&amp;"]"),INDIRECT(GLOBAL_VAR[TABLENAME]&amp;"[@c"&amp;$1:$1-1&amp;"]"))</f>
        <v>0</v>
      </c>
      <c r="AA1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1605" s="39" t="str">
        <f>_xlfn.IFNA(MATCH(GLOBAL[[#This Row],[POINTER]],Table6[NB BM_C_QTY+F],0),"")</f>
        <v/>
      </c>
      <c r="AC1605" t="str">
        <f>_xlfn.IFNA(MATCH(GLOBAL[[#This Row],[POINTER]],Table5[CONCAT],0),"")</f>
        <v/>
      </c>
    </row>
    <row r="1606" spans="1:30">
      <c r="A1606" s="31">
        <f ca="1">IF(GLOBAL[[#This Row],[TT]]&lt;1,"",ROW()-2)</f>
        <v>1604</v>
      </c>
      <c r="B1606" s="33" t="s">
        <v>2662</v>
      </c>
      <c r="C1606" s="31">
        <v>5</v>
      </c>
      <c r="D1606" s="31">
        <v>700</v>
      </c>
      <c r="E1606" s="31">
        <f ca="1">IF(GLOBAL[[#This Row],[b12]]="",GLOBAL[[#This Row],[a6]],GLOBAL[[#This Row],[b12]])</f>
        <v>5</v>
      </c>
      <c r="F1606" s="32">
        <f>GLOBAL[[#This Row],[AWAL]]</f>
        <v>5</v>
      </c>
      <c r="G1606" s="31"/>
      <c r="H1606" s="31"/>
      <c r="I1606" s="31" t="str">
        <f>IF(GLOBAL[[#This Row],[/MASUK]]="","",SUMIF(Table6[NB BM_C_QTY+F],GLOBAL[POINTER],Table6[C]))</f>
        <v/>
      </c>
      <c r="J1606" s="102">
        <f>IF(GLOBAL[[#This Row],[//KELUAR]]="",0,-1*SUMIF(Table5[CONCAT],GLOBAL[POINTER],Table5[3]))</f>
        <v>0</v>
      </c>
      <c r="K1606" s="31" t="str">
        <f>IF(GLOBAL[[#This Row],[b1]]="","",GLOBAL[[#This Row],[b1]]-GLOBAL[[#This Row],[a1]]-GLOBAL[[#This Row],[bkeluar1]])</f>
        <v/>
      </c>
      <c r="L1606" s="31">
        <f>SUM(GLOBAL[[#This Row],[bmasuk1]:[c1]])</f>
        <v>0</v>
      </c>
      <c r="M1606" s="32">
        <f>SUM(F1606,L1606)</f>
        <v>5</v>
      </c>
      <c r="N1606" s="31"/>
      <c r="O1606" s="31"/>
      <c r="P1606" s="32">
        <f ca="1">SUM(INDIRECT(GLOBAL_VAR[TABLENAME]&amp;"[@a"&amp;$1:$1-1&amp;"]"),INDIRECT(GLOBAL_VAR[TABLENAME]&amp;"[@c"&amp;$1:$1-1&amp;"]"))</f>
        <v>5</v>
      </c>
      <c r="Q1606" s="33"/>
      <c r="R1606" s="33" t="str">
        <f>IF(GLOBAL[[#This Row],[b3]]="","",GLOBAL[[#This Row],[b3]]-GLOBAL[[#This Row],[a3]])</f>
        <v/>
      </c>
      <c r="S1606" s="32">
        <f ca="1">SUM(INDIRECT(GLOBAL_VAR[TABLENAME]&amp;"[@a"&amp;$1:$1-1&amp;"]"),INDIRECT(GLOBAL_VAR[TABLENAME]&amp;"[@c"&amp;$1:$1-1&amp;"]"))</f>
        <v>5</v>
      </c>
      <c r="T1606" s="33"/>
      <c r="U1606" s="33" t="str">
        <f>IF(GLOBAL[[#This Row],[b4]]="","",GLOBAL[[#This Row],[b4]]-GLOBAL[[#This Row],[a4]])</f>
        <v/>
      </c>
      <c r="V1606" s="32">
        <f ca="1">SUM(INDIRECT(GLOBAL_VAR[TABLENAME]&amp;"[@a"&amp;$1:$1-1&amp;"]"),INDIRECT(GLOBAL_VAR[TABLENAME]&amp;"[@c"&amp;$1:$1-1&amp;"]"))</f>
        <v>5</v>
      </c>
      <c r="W1606" s="31"/>
      <c r="X1606" s="31" t="str">
        <f>IF(GLOBAL[[#This Row],[b5]]="","",GLOBAL[[#This Row],[b5]]-GLOBAL[[#This Row],[a5]])</f>
        <v/>
      </c>
      <c r="Y1606" s="32">
        <f ca="1">SUM(INDIRECT(GLOBAL_VAR[TABLENAME]&amp;"[@a"&amp;$1:$1-1&amp;"]"),INDIRECT(GLOBAL_VAR[TABLENAME]&amp;"[@c"&amp;$1:$1-1&amp;"]"))</f>
        <v>5</v>
      </c>
      <c r="AA1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kantongplastik18x36700untana</v>
      </c>
      <c r="AB1606" s="31" t="str">
        <f>_xlfn.IFNA(MATCH(GLOBAL[[#This Row],[POINTER]],Table6[NB BM_C_QTY+F],0),"")</f>
        <v/>
      </c>
      <c r="AC1606" t="str">
        <f>_xlfn.IFNA(MATCH(GLOBAL[[#This Row],[POINTER]],Table5[CONCAT],0),"")</f>
        <v/>
      </c>
      <c r="AD1606" s="29"/>
    </row>
    <row r="1607" spans="1:30">
      <c r="A1607" s="31" t="str">
        <f ca="1">IF(GLOBAL[[#This Row],[TT]]&lt;1,"",ROW()-2)</f>
        <v/>
      </c>
      <c r="B1607" s="33" t="s">
        <v>3462</v>
      </c>
      <c r="C1607" s="31">
        <v>0</v>
      </c>
      <c r="D1607" s="31">
        <v>700</v>
      </c>
      <c r="E1607" s="31">
        <f ca="1">IF(GLOBAL[[#This Row],[b12]]="",GLOBAL[[#This Row],[a6]],GLOBAL[[#This Row],[b12]])</f>
        <v>0</v>
      </c>
      <c r="F1607" s="32">
        <f>GLOBAL[[#This Row],[AWAL]]</f>
        <v>0</v>
      </c>
      <c r="G1607" s="31"/>
      <c r="H1607" s="31"/>
      <c r="I1607" s="31" t="str">
        <f>IF(GLOBAL[[#This Row],[/MASUK]]="","",SUMIF(Table6[NB BM_C_QTY+F],GLOBAL[POINTER],Table6[C]))</f>
        <v/>
      </c>
      <c r="J1607" s="102">
        <f>IF(GLOBAL[[#This Row],[//KELUAR]]="",0,-1*SUMIF(Table5[CONCAT],GLOBAL[POINTER],Table5[3]))</f>
        <v>0</v>
      </c>
      <c r="K1607" s="31" t="str">
        <f>IF(GLOBAL[[#This Row],[b1]]="","",GLOBAL[[#This Row],[b1]]-GLOBAL[[#This Row],[a1]]-GLOBAL[[#This Row],[bkeluar1]])</f>
        <v/>
      </c>
      <c r="L1607" s="31">
        <f>SUM(GLOBAL[[#This Row],[bmasuk1]:[c1]])</f>
        <v>0</v>
      </c>
      <c r="M1607" s="32">
        <f>SUM(F1607,L1607)</f>
        <v>0</v>
      </c>
      <c r="N1607" s="31"/>
      <c r="O1607" s="31"/>
      <c r="P1607" s="32">
        <f ca="1">SUM(INDIRECT(GLOBAL_VAR[TABLENAME]&amp;"[@a"&amp;$1:$1-1&amp;"]"),INDIRECT(GLOBAL_VAR[TABLENAME]&amp;"[@c"&amp;$1:$1-1&amp;"]"))</f>
        <v>0</v>
      </c>
      <c r="Q1607" s="33"/>
      <c r="R1607" s="33" t="str">
        <f>IF(GLOBAL[[#This Row],[b3]]="","",GLOBAL[[#This Row],[b3]]-GLOBAL[[#This Row],[a3]])</f>
        <v/>
      </c>
      <c r="S1607" s="32">
        <f ca="1">SUM(INDIRECT(GLOBAL_VAR[TABLENAME]&amp;"[@a"&amp;$1:$1-1&amp;"]"),INDIRECT(GLOBAL_VAR[TABLENAME]&amp;"[@c"&amp;$1:$1-1&amp;"]"))</f>
        <v>0</v>
      </c>
      <c r="T1607" s="33"/>
      <c r="U1607" s="33" t="str">
        <f>IF(GLOBAL[[#This Row],[b4]]="","",GLOBAL[[#This Row],[b4]]-GLOBAL[[#This Row],[a4]])</f>
        <v/>
      </c>
      <c r="V1607" s="32">
        <f ca="1">SUM(INDIRECT(GLOBAL_VAR[TABLENAME]&amp;"[@a"&amp;$1:$1-1&amp;"]"),INDIRECT(GLOBAL_VAR[TABLENAME]&amp;"[@c"&amp;$1:$1-1&amp;"]"))</f>
        <v>0</v>
      </c>
      <c r="W1607" s="31"/>
      <c r="X1607" s="31" t="str">
        <f>IF(GLOBAL[[#This Row],[b5]]="","",GLOBAL[[#This Row],[b5]]-GLOBAL[[#This Row],[a5]])</f>
        <v/>
      </c>
      <c r="Y1607" s="32">
        <f ca="1">SUM(INDIRECT(GLOBAL_VAR[TABLENAME]&amp;"[@a"&amp;$1:$1-1&amp;"]"),INDIRECT(GLOBAL_VAR[TABLENAME]&amp;"[@c"&amp;$1:$1-1&amp;"]"))</f>
        <v>0</v>
      </c>
      <c r="AA1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607" s="31" t="str">
        <f>_xlfn.IFNA(MATCH(GLOBAL[[#This Row],[POINTER]],Table6[NB BM_C_QTY+F],0),"")</f>
        <v/>
      </c>
      <c r="AC1607" t="str">
        <f>_xlfn.IFNA(MATCH(GLOBAL[[#This Row],[POINTER]],Table5[CONCAT],0),"")</f>
        <v/>
      </c>
    </row>
    <row r="1608" spans="1:30">
      <c r="A1608" s="31">
        <f ca="1">IF(GLOBAL[[#This Row],[TT]]&lt;1,"",ROW()-2)</f>
        <v>1606</v>
      </c>
      <c r="B1608" s="33" t="s">
        <v>2661</v>
      </c>
      <c r="C1608" s="31">
        <v>1</v>
      </c>
      <c r="D1608" s="31">
        <v>560</v>
      </c>
      <c r="E1608" s="31">
        <f ca="1">IF(GLOBAL[[#This Row],[b12]]="",GLOBAL[[#This Row],[a6]],GLOBAL[[#This Row],[b12]])</f>
        <v>1</v>
      </c>
      <c r="F1608" s="32">
        <f>GLOBAL[[#This Row],[AWAL]]</f>
        <v>1</v>
      </c>
      <c r="G1608" s="31"/>
      <c r="H1608" s="31"/>
      <c r="I1608" s="31" t="str">
        <f>IF(GLOBAL[[#This Row],[/MASUK]]="","",SUMIF(Table6[NB BM_C_QTY+F],GLOBAL[POINTER],Table6[C]))</f>
        <v/>
      </c>
      <c r="J1608" s="102">
        <f>IF(GLOBAL[[#This Row],[//KELUAR]]="",0,-1*SUMIF(Table5[CONCAT],GLOBAL[POINTER],Table5[3]))</f>
        <v>0</v>
      </c>
      <c r="K1608" s="31" t="str">
        <f>IF(GLOBAL[[#This Row],[b1]]="","",GLOBAL[[#This Row],[b1]]-GLOBAL[[#This Row],[a1]]-GLOBAL[[#This Row],[bkeluar1]])</f>
        <v/>
      </c>
      <c r="L1608" s="31">
        <f>SUM(GLOBAL[[#This Row],[bmasuk1]:[c1]])</f>
        <v>0</v>
      </c>
      <c r="M1608" s="32">
        <f>SUM(F1608,L1608)</f>
        <v>1</v>
      </c>
      <c r="N1608" s="31"/>
      <c r="O1608" s="31"/>
      <c r="P1608" s="32">
        <f ca="1">SUM(INDIRECT(GLOBAL_VAR[TABLENAME]&amp;"[@a"&amp;$1:$1-1&amp;"]"),INDIRECT(GLOBAL_VAR[TABLENAME]&amp;"[@c"&amp;$1:$1-1&amp;"]"))</f>
        <v>1</v>
      </c>
      <c r="Q1608" s="33"/>
      <c r="R1608" s="33" t="str">
        <f>IF(GLOBAL[[#This Row],[b3]]="","",GLOBAL[[#This Row],[b3]]-GLOBAL[[#This Row],[a3]])</f>
        <v/>
      </c>
      <c r="S1608" s="32">
        <f ca="1">SUM(INDIRECT(GLOBAL_VAR[TABLENAME]&amp;"[@a"&amp;$1:$1-1&amp;"]"),INDIRECT(GLOBAL_VAR[TABLENAME]&amp;"[@c"&amp;$1:$1-1&amp;"]"))</f>
        <v>1</v>
      </c>
      <c r="T1608" s="33"/>
      <c r="U1608" s="33" t="str">
        <f>IF(GLOBAL[[#This Row],[b4]]="","",GLOBAL[[#This Row],[b4]]-GLOBAL[[#This Row],[a4]])</f>
        <v/>
      </c>
      <c r="V1608" s="32">
        <f ca="1">SUM(INDIRECT(GLOBAL_VAR[TABLENAME]&amp;"[@a"&amp;$1:$1-1&amp;"]"),INDIRECT(GLOBAL_VAR[TABLENAME]&amp;"[@c"&amp;$1:$1-1&amp;"]"))</f>
        <v>1</v>
      </c>
      <c r="W1608" s="31"/>
      <c r="X1608" s="31" t="str">
        <f>IF(GLOBAL[[#This Row],[b5]]="","",GLOBAL[[#This Row],[b5]]-GLOBAL[[#This Row],[a5]])</f>
        <v/>
      </c>
      <c r="Y1608" s="32">
        <f ca="1">SUM(INDIRECT(GLOBAL_VAR[TABLENAME]&amp;"[@a"&amp;$1:$1-1&amp;"]"),INDIRECT(GLOBAL_VAR[TABLENAME]&amp;"[@c"&amp;$1:$1-1&amp;"]"))</f>
        <v>1</v>
      </c>
      <c r="AA1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608" s="31" t="str">
        <f>_xlfn.IFNA(MATCH(GLOBAL[[#This Row],[POINTER]],Table6[NB BM_C_QTY+F],0),"")</f>
        <v/>
      </c>
      <c r="AC1608" t="str">
        <f>_xlfn.IFNA(MATCH(GLOBAL[[#This Row],[POINTER]],Table5[CONCAT],0),"")</f>
        <v/>
      </c>
    </row>
    <row r="1609" spans="1:30">
      <c r="A1609" s="31">
        <f ca="1">IF(GLOBAL[[#This Row],[TT]]&lt;1,"",ROW()-2)</f>
        <v>1607</v>
      </c>
      <c r="B1609" s="33" t="s">
        <v>1089</v>
      </c>
      <c r="C1609" s="31">
        <v>7</v>
      </c>
      <c r="D1609" s="31">
        <v>400</v>
      </c>
      <c r="E1609" s="31">
        <f ca="1">IF(GLOBAL[[#This Row],[b12]]="",GLOBAL[[#This Row],[a6]],GLOBAL[[#This Row],[b12]])</f>
        <v>7</v>
      </c>
      <c r="F1609" s="32">
        <f>GLOBAL[[#This Row],[AWAL]]</f>
        <v>7</v>
      </c>
      <c r="G1609" s="31"/>
      <c r="H1609" s="31"/>
      <c r="I1609" s="31" t="str">
        <f>IF(GLOBAL[[#This Row],[/MASUK]]="","",SUMIF(Table6[NB BM_C_QTY+F],GLOBAL[POINTER],Table6[C]))</f>
        <v/>
      </c>
      <c r="J1609" s="102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>SUM(F1609,L1609)</f>
        <v>7</v>
      </c>
      <c r="N1609" s="31"/>
      <c r="O1609" s="31"/>
      <c r="P1609" s="32">
        <f ca="1">SUM(INDIRECT(GLOBAL_VAR[TABLENAME]&amp;"[@a"&amp;$1:$1-1&amp;"]"),INDIRECT(GLOBAL_VAR[TABLENAME]&amp;"[@c"&amp;$1:$1-1&amp;"]"))</f>
        <v>7</v>
      </c>
      <c r="Q1609" s="33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7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7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7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  <c r="AD1609" s="29"/>
    </row>
    <row r="1610" spans="1:30">
      <c r="A1610" s="31">
        <f ca="1">IF(GLOBAL[[#This Row],[TT]]&lt;1,"",ROW()-2)</f>
        <v>1608</v>
      </c>
      <c r="B1610" s="33" t="s">
        <v>1090</v>
      </c>
      <c r="C1610" s="31">
        <v>1</v>
      </c>
      <c r="D1610" s="31">
        <v>600</v>
      </c>
      <c r="E1610" s="31">
        <f ca="1">IF(GLOBAL[[#This Row],[b12]]="",GLOBAL[[#This Row],[a6]],GLOBAL[[#This Row],[b12]])</f>
        <v>1</v>
      </c>
      <c r="F1610" s="32">
        <f>GLOBAL[[#This Row],[AWAL]]</f>
        <v>1</v>
      </c>
      <c r="G1610" s="31"/>
      <c r="H1610" s="31"/>
      <c r="I1610" s="31" t="str">
        <f>IF(GLOBAL[[#This Row],[/MASUK]]="","",SUMIF(Table6[NB BM_C_QTY+F],GLOBAL[POINTER],Table6[C]))</f>
        <v/>
      </c>
      <c r="J1610" s="102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>SUM(F1610,L1610)</f>
        <v>1</v>
      </c>
      <c r="N1610" s="31"/>
      <c r="O1610" s="31"/>
      <c r="P1610" s="32">
        <f ca="1">SUM(INDIRECT(GLOBAL_VAR[TABLENAME]&amp;"[@a"&amp;$1:$1-1&amp;"]"),INDIRECT(GLOBAL_VAR[TABLENAME]&amp;"[@c"&amp;$1:$1-1&amp;"]"))</f>
        <v>1</v>
      </c>
      <c r="Q1610" s="33"/>
      <c r="R1610" s="33" t="str">
        <f>IF(GLOBAL[[#This Row],[b3]]="","",GLOBAL[[#This Row],[b3]]-GLOBAL[[#This Row],[a3]])</f>
        <v/>
      </c>
      <c r="S1610" s="32">
        <f ca="1">SUM(INDIRECT(GLOBAL_VAR[TABLENAME]&amp;"[@a"&amp;$1:$1-1&amp;"]"),INDIRECT(GLOBAL_VAR[TABLENAME]&amp;"[@c"&amp;$1:$1-1&amp;"]"))</f>
        <v>1</v>
      </c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1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1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  <c r="AD1610" s="29"/>
    </row>
    <row r="1611" spans="1:30">
      <c r="A1611" s="31">
        <f ca="1">IF(GLOBAL[[#This Row],[TT]]&lt;1,"",ROW()-2)</f>
        <v>1609</v>
      </c>
      <c r="B1611" s="33" t="s">
        <v>1969</v>
      </c>
      <c r="C1611" s="31">
        <v>5</v>
      </c>
      <c r="D1611" s="31" t="s">
        <v>2166</v>
      </c>
      <c r="E1611" s="31">
        <f ca="1">IF(GLOBAL[[#This Row],[b12]]="",GLOBAL[[#This Row],[a6]],GLOBAL[[#This Row],[b12]])</f>
        <v>5</v>
      </c>
      <c r="F1611" s="32">
        <f>GLOBAL[[#This Row],[AWAL]]</f>
        <v>5</v>
      </c>
      <c r="G1611" s="31"/>
      <c r="H1611" s="31"/>
      <c r="I1611" s="31" t="str">
        <f>IF(GLOBAL[[#This Row],[/MASUK]]="","",SUMIF(Table6[NB BM_C_QTY+F],GLOBAL[POINTER],Table6[C]))</f>
        <v/>
      </c>
      <c r="J1611" s="102">
        <f>IF(GLOBAL[[#This Row],[//KELUAR]]="",0,-1*SUMIF(Table5[CONCAT],GLOBAL[POINTER],Table5[3]))</f>
        <v>0</v>
      </c>
      <c r="K1611" s="31" t="str">
        <f>IF(GLOBAL[[#This Row],[b1]]="","",GLOBAL[[#This Row],[b1]]-GLOBAL[[#This Row],[a1]]-GLOBAL[[#This Row],[bkeluar1]])</f>
        <v/>
      </c>
      <c r="L1611" s="31">
        <f>SUM(GLOBAL[[#This Row],[bmasuk1]:[c1]])</f>
        <v>0</v>
      </c>
      <c r="M1611" s="32">
        <f>SUM(F1611,L1611)</f>
        <v>5</v>
      </c>
      <c r="N1611" s="31"/>
      <c r="O1611" s="31"/>
      <c r="P1611" s="32">
        <f ca="1">SUM(INDIRECT(GLOBAL_VAR[TABLENAME]&amp;"[@a"&amp;$1:$1-1&amp;"]"),INDIRECT(GLOBAL_VAR[TABLENAME]&amp;"[@c"&amp;$1:$1-1&amp;"]"))</f>
        <v>5</v>
      </c>
      <c r="Q1611" s="33"/>
      <c r="R1611" s="33" t="str">
        <f>IF(GLOBAL[[#This Row],[b3]]="","",GLOBAL[[#This Row],[b3]]-GLOBAL[[#This Row],[a3]])</f>
        <v/>
      </c>
      <c r="S1611" s="32">
        <f ca="1">SUM(INDIRECT(GLOBAL_VAR[TABLENAME]&amp;"[@a"&amp;$1:$1-1&amp;"]"),INDIRECT(GLOBAL_VAR[TABLENAME]&amp;"[@c"&amp;$1:$1-1&amp;"]"))</f>
        <v>5</v>
      </c>
      <c r="T1611" s="33"/>
      <c r="U1611" s="33" t="str">
        <f>IF(GLOBAL[[#This Row],[b4]]="","",GLOBAL[[#This Row],[b4]]-GLOBAL[[#This Row],[a4]])</f>
        <v/>
      </c>
      <c r="V1611" s="32">
        <f ca="1">SUM(INDIRECT(GLOBAL_VAR[TABLENAME]&amp;"[@a"&amp;$1:$1-1&amp;"]"),INDIRECT(GLOBAL_VAR[TABLENAME]&amp;"[@c"&amp;$1:$1-1&amp;"]"))</f>
        <v>5</v>
      </c>
      <c r="W1611" s="31"/>
      <c r="X1611" s="31" t="str">
        <f>IF(GLOBAL[[#This Row],[b5]]="","",GLOBAL[[#This Row],[b5]]-GLOBAL[[#This Row],[a5]])</f>
        <v/>
      </c>
      <c r="Y1611" s="32">
        <f ca="1">SUM(INDIRECT(GLOBAL_VAR[TABLENAME]&amp;"[@a"&amp;$1:$1-1&amp;"]"),INDIRECT(GLOBAL_VAR[TABLENAME]&amp;"[@c"&amp;$1:$1-1&amp;"]"))</f>
        <v>5</v>
      </c>
      <c r="AA1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611" s="31" t="str">
        <f>_xlfn.IFNA(MATCH(GLOBAL[[#This Row],[POINTER]],Table6[NB BM_C_QTY+F],0),"")</f>
        <v/>
      </c>
      <c r="AC1611" t="str">
        <f>_xlfn.IFNA(MATCH(GLOBAL[[#This Row],[POINTER]],Table5[CONCAT],0),"")</f>
        <v/>
      </c>
    </row>
    <row r="1612" spans="1:30">
      <c r="A1612" s="31">
        <f ca="1">IF(GLOBAL[[#This Row],[TT]]&lt;1,"",ROW()-2)</f>
        <v>1610</v>
      </c>
      <c r="B1612" s="33" t="s">
        <v>4336</v>
      </c>
      <c r="C1612" s="31">
        <v>2</v>
      </c>
      <c r="D1612" s="31" t="s">
        <v>1091</v>
      </c>
      <c r="E1612" s="31">
        <f ca="1">IF(GLOBAL[[#This Row],[b12]]="",GLOBAL[[#This Row],[a6]],GLOBAL[[#This Row],[b12]])</f>
        <v>2</v>
      </c>
      <c r="F1612" s="32">
        <f>GLOBAL[[#This Row],[AWAL]]</f>
        <v>2</v>
      </c>
      <c r="G1612" s="31"/>
      <c r="H1612" s="31"/>
      <c r="I1612" s="31" t="str">
        <f>IF(GLOBAL[[#This Row],[/MASUK]]="","",SUMIF(Table6[NB BM_C_QTY+F],GLOBAL[POINTER],Table6[C]))</f>
        <v/>
      </c>
      <c r="J1612" s="102">
        <f>IF(GLOBAL[[#This Row],[//KELUAR]]="",0,-1*SUMIF(Table5[CONCAT],GLOBAL[POINTER],Table5[3]))</f>
        <v>0</v>
      </c>
      <c r="K1612" s="31" t="str">
        <f>IF(GLOBAL[[#This Row],[b1]]="","",GLOBAL[[#This Row],[b1]]-GLOBAL[[#This Row],[a1]]-GLOBAL[[#This Row],[bkeluar1]])</f>
        <v/>
      </c>
      <c r="L1612" s="31">
        <f>SUM(GLOBAL[[#This Row],[bmasuk1]:[c1]])</f>
        <v>0</v>
      </c>
      <c r="M1612" s="32">
        <f>SUM(F1612,L1612)</f>
        <v>2</v>
      </c>
      <c r="N1612" s="31"/>
      <c r="O1612" s="31"/>
      <c r="P1612" s="32">
        <f ca="1">SUM(INDIRECT(GLOBAL_VAR[TABLENAME]&amp;"[@a"&amp;$1:$1-1&amp;"]"),INDIRECT(GLOBAL_VAR[TABLENAME]&amp;"[@c"&amp;$1:$1-1&amp;"]"))</f>
        <v>2</v>
      </c>
      <c r="Q1612" s="33"/>
      <c r="R1612" s="33" t="str">
        <f>IF(GLOBAL[[#This Row],[b3]]="","",GLOBAL[[#This Row],[b3]]-GLOBAL[[#This Row],[a3]])</f>
        <v/>
      </c>
      <c r="S1612" s="32">
        <f ca="1">SUM(INDIRECT(GLOBAL_VAR[TABLENAME]&amp;"[@a"&amp;$1:$1-1&amp;"]"),INDIRECT(GLOBAL_VAR[TABLENAME]&amp;"[@c"&amp;$1:$1-1&amp;"]"))</f>
        <v>2</v>
      </c>
      <c r="T1612" s="33"/>
      <c r="U1612" s="33" t="str">
        <f>IF(GLOBAL[[#This Row],[b4]]="","",GLOBAL[[#This Row],[b4]]-GLOBAL[[#This Row],[a4]])</f>
        <v/>
      </c>
      <c r="V1612" s="32">
        <f ca="1">SUM(INDIRECT(GLOBAL_VAR[TABLENAME]&amp;"[@a"&amp;$1:$1-1&amp;"]"),INDIRECT(GLOBAL_VAR[TABLENAME]&amp;"[@c"&amp;$1:$1-1&amp;"]"))</f>
        <v>2</v>
      </c>
      <c r="W1612" s="31"/>
      <c r="X1612" s="31" t="str">
        <f>IF(GLOBAL[[#This Row],[b5]]="","",GLOBAL[[#This Row],[b5]]-GLOBAL[[#This Row],[a5]])</f>
        <v/>
      </c>
      <c r="Y1612" s="32">
        <f ca="1">SUM(INDIRECT(GLOBAL_VAR[TABLENAME]&amp;"[@a"&amp;$1:$1-1&amp;"]"),INDIRECT(GLOBAL_VAR[TABLENAME]&amp;"[@c"&amp;$1:$1-1&amp;"]"))</f>
        <v>2</v>
      </c>
      <c r="AA1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1612" s="31" t="str">
        <f>_xlfn.IFNA(MATCH(GLOBAL[[#This Row],[POINTER]],Table6[NB BM_C_QTY+F],0),"")</f>
        <v/>
      </c>
      <c r="AC1612" t="str">
        <f>_xlfn.IFNA(MATCH(GLOBAL[[#This Row],[POINTER]],Table5[CONCAT],0),"")</f>
        <v/>
      </c>
    </row>
    <row r="1613" spans="1:30">
      <c r="A1613" s="31" t="str">
        <f ca="1">IF(GLOBAL[[#This Row],[TT]]&lt;1,"",ROW()-2)</f>
        <v/>
      </c>
      <c r="B1613" s="33" t="s">
        <v>2671</v>
      </c>
      <c r="C1613" s="31">
        <v>0</v>
      </c>
      <c r="D1613" s="31">
        <v>500</v>
      </c>
      <c r="E1613" s="31">
        <f ca="1">IF(GLOBAL[[#This Row],[b12]]="",GLOBAL[[#This Row],[a6]],GLOBAL[[#This Row],[b12]])</f>
        <v>0</v>
      </c>
      <c r="F1613" s="32">
        <f>GLOBAL[[#This Row],[AWAL]]</f>
        <v>0</v>
      </c>
      <c r="G1613" s="31"/>
      <c r="H1613" s="31"/>
      <c r="I1613" s="31" t="str">
        <f>IF(GLOBAL[[#This Row],[/MASUK]]="","",SUMIF(Table6[NB BM_C_QTY+F],GLOBAL[POINTER],Table6[C]))</f>
        <v/>
      </c>
      <c r="J1613" s="102">
        <f>IF(GLOBAL[[#This Row],[//KELUAR]]="",0,-1*SUMIF(Table5[CONCAT],GLOBAL[POINTER],Table5[3]))</f>
        <v>0</v>
      </c>
      <c r="K1613" s="31" t="str">
        <f>IF(GLOBAL[[#This Row],[b1]]="","",GLOBAL[[#This Row],[b1]]-GLOBAL[[#This Row],[a1]]-GLOBAL[[#This Row],[bkeluar1]])</f>
        <v/>
      </c>
      <c r="L1613" s="31">
        <f>SUM(GLOBAL[[#This Row],[bmasuk1]:[c1]])</f>
        <v>0</v>
      </c>
      <c r="M1613" s="32">
        <f>SUM(F1613,L1613)</f>
        <v>0</v>
      </c>
      <c r="N1613" s="31"/>
      <c r="O1613" s="31"/>
      <c r="P1613" s="32">
        <f ca="1">SUM(INDIRECT(GLOBAL_VAR[TABLENAME]&amp;"[@a"&amp;$1:$1-1&amp;"]"),INDIRECT(GLOBAL_VAR[TABLENAME]&amp;"[@c"&amp;$1:$1-1&amp;"]"))</f>
        <v>0</v>
      </c>
      <c r="Q1613" s="33"/>
      <c r="R1613" s="33" t="str">
        <f>IF(GLOBAL[[#This Row],[b3]]="","",GLOBAL[[#This Row],[b3]]-GLOBAL[[#This Row],[a3]])</f>
        <v/>
      </c>
      <c r="S1613" s="32">
        <f ca="1">SUM(INDIRECT(GLOBAL_VAR[TABLENAME]&amp;"[@a"&amp;$1:$1-1&amp;"]"),INDIRECT(GLOBAL_VAR[TABLENAME]&amp;"[@c"&amp;$1:$1-1&amp;"]"))</f>
        <v>0</v>
      </c>
      <c r="T1613" s="33"/>
      <c r="U1613" s="33" t="str">
        <f>IF(GLOBAL[[#This Row],[b4]]="","",GLOBAL[[#This Row],[b4]]-GLOBAL[[#This Row],[a4]])</f>
        <v/>
      </c>
      <c r="V1613" s="32">
        <f ca="1">SUM(INDIRECT(GLOBAL_VAR[TABLENAME]&amp;"[@a"&amp;$1:$1-1&amp;"]"),INDIRECT(GLOBAL_VAR[TABLENAME]&amp;"[@c"&amp;$1:$1-1&amp;"]"))</f>
        <v>0</v>
      </c>
      <c r="W1613" s="31"/>
      <c r="X1613" s="31" t="str">
        <f>IF(GLOBAL[[#This Row],[b5]]="","",GLOBAL[[#This Row],[b5]]-GLOBAL[[#This Row],[a5]])</f>
        <v/>
      </c>
      <c r="Y1613" s="32">
        <f ca="1">SUM(INDIRECT(GLOBAL_VAR[TABLENAME]&amp;"[@a"&amp;$1:$1-1&amp;"]"),INDIRECT(GLOBAL_VAR[TABLENAME]&amp;"[@c"&amp;$1:$1-1&amp;"]"))</f>
        <v>0</v>
      </c>
      <c r="AA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1613" s="31" t="str">
        <f>_xlfn.IFNA(MATCH(GLOBAL[[#This Row],[POINTER]],Table6[NB BM_C_QTY+F],0),"")</f>
        <v/>
      </c>
      <c r="AC1613" t="str">
        <f>_xlfn.IFNA(MATCH(GLOBAL[[#This Row],[POINTER]],Table5[CONCAT],0),"")</f>
        <v/>
      </c>
    </row>
    <row r="1614" spans="1:30">
      <c r="A1614" s="31" t="str">
        <f ca="1">IF(GLOBAL[[#This Row],[TT]]&lt;1,"",ROW()-2)</f>
        <v/>
      </c>
      <c r="B1614" s="33" t="s">
        <v>2746</v>
      </c>
      <c r="C1614" s="31">
        <v>0</v>
      </c>
      <c r="D1614" s="31" t="s">
        <v>2167</v>
      </c>
      <c r="E1614" s="31">
        <f ca="1">IF(GLOBAL[[#This Row],[b12]]="",GLOBAL[[#This Row],[a6]],GLOBAL[[#This Row],[b12]])</f>
        <v>0</v>
      </c>
      <c r="F1614" s="32">
        <f>GLOBAL[[#This Row],[AWAL]]</f>
        <v>0</v>
      </c>
      <c r="G1614" s="31"/>
      <c r="H1614" s="31"/>
      <c r="I1614" s="31" t="str">
        <f>IF(GLOBAL[[#This Row],[/MASUK]]="","",SUMIF(Table6[NB BM_C_QTY+F],GLOBAL[POINTER],Table6[C]))</f>
        <v/>
      </c>
      <c r="J1614" s="102">
        <f>IF(GLOBAL[[#This Row],[//KELUAR]]="",0,-1*SUMIF(Table5[CONCAT],GLOBAL[POINTER],Table5[3]))</f>
        <v>0</v>
      </c>
      <c r="K1614" s="31" t="str">
        <f>IF(GLOBAL[[#This Row],[b1]]="","",GLOBAL[[#This Row],[b1]]-GLOBAL[[#This Row],[a1]]-GLOBAL[[#This Row],[bkeluar1]])</f>
        <v/>
      </c>
      <c r="L1614" s="31">
        <f>SUM(GLOBAL[[#This Row],[bmasuk1]:[c1]])</f>
        <v>0</v>
      </c>
      <c r="M1614" s="32">
        <f>SUM(F1614,L1614)</f>
        <v>0</v>
      </c>
      <c r="N1614" s="31"/>
      <c r="O1614" s="31"/>
      <c r="P1614" s="32">
        <f ca="1">SUM(INDIRECT(GLOBAL_VAR[TABLENAME]&amp;"[@a"&amp;$1:$1-1&amp;"]"),INDIRECT(GLOBAL_VAR[TABLENAME]&amp;"[@c"&amp;$1:$1-1&amp;"]"))</f>
        <v>0</v>
      </c>
      <c r="Q1614" s="33"/>
      <c r="R1614" s="33" t="str">
        <f>IF(GLOBAL[[#This Row],[b3]]="","",GLOBAL[[#This Row],[b3]]-GLOBAL[[#This Row],[a3]])</f>
        <v/>
      </c>
      <c r="S1614" s="32">
        <f ca="1">SUM(INDIRECT(GLOBAL_VAR[TABLENAME]&amp;"[@a"&amp;$1:$1-1&amp;"]"),INDIRECT(GLOBAL_VAR[TABLENAME]&amp;"[@c"&amp;$1:$1-1&amp;"]"))</f>
        <v>0</v>
      </c>
      <c r="T1614" s="33"/>
      <c r="U1614" s="33" t="str">
        <f>IF(GLOBAL[[#This Row],[b4]]="","",GLOBAL[[#This Row],[b4]]-GLOBAL[[#This Row],[a4]])</f>
        <v/>
      </c>
      <c r="V1614" s="32">
        <f ca="1">SUM(INDIRECT(GLOBAL_VAR[TABLENAME]&amp;"[@a"&amp;$1:$1-1&amp;"]"),INDIRECT(GLOBAL_VAR[TABLENAME]&amp;"[@c"&amp;$1:$1-1&amp;"]"))</f>
        <v>0</v>
      </c>
      <c r="W1614" s="31"/>
      <c r="X1614" s="31" t="str">
        <f>IF(GLOBAL[[#This Row],[b5]]="","",GLOBAL[[#This Row],[b5]]-GLOBAL[[#This Row],[a5]])</f>
        <v/>
      </c>
      <c r="Y1614" s="32">
        <f ca="1">SUM(INDIRECT(GLOBAL_VAR[TABLENAME]&amp;"[@a"&amp;$1:$1-1&amp;"]"),INDIRECT(GLOBAL_VAR[TABLENAME]&amp;"[@c"&amp;$1:$1-1&amp;"]"))</f>
        <v>0</v>
      </c>
      <c r="AA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1614" s="31" t="str">
        <f>_xlfn.IFNA(MATCH(GLOBAL[[#This Row],[POINTER]],Table6[NB BM_C_QTY+F],0),"")</f>
        <v/>
      </c>
      <c r="AC1614" t="str">
        <f>_xlfn.IFNA(MATCH(GLOBAL[[#This Row],[POINTER]],Table5[CONCAT],0),"")</f>
        <v/>
      </c>
    </row>
    <row r="1615" spans="1:30">
      <c r="A1615" s="31" t="str">
        <f ca="1">IF(GLOBAL[[#This Row],[TT]]&lt;1,"",ROW()-2)</f>
        <v/>
      </c>
      <c r="B1615" s="33" t="s">
        <v>2332</v>
      </c>
      <c r="C1615" s="31">
        <v>0</v>
      </c>
      <c r="D1615" s="31" t="s">
        <v>2333</v>
      </c>
      <c r="E1615" s="31">
        <f ca="1">IF(GLOBAL[[#This Row],[b12]]="",GLOBAL[[#This Row],[a6]],GLOBAL[[#This Row],[b12]])</f>
        <v>0</v>
      </c>
      <c r="F1615" s="32">
        <f>GLOBAL[[#This Row],[AWAL]]</f>
        <v>0</v>
      </c>
      <c r="G1615" s="31"/>
      <c r="H1615" s="31"/>
      <c r="I1615" s="31" t="str">
        <f>IF(GLOBAL[[#This Row],[/MASUK]]="","",SUMIF(Table6[NB BM_C_QTY+F],GLOBAL[POINTER],Table6[C]))</f>
        <v/>
      </c>
      <c r="J1615" s="102">
        <f>IF(GLOBAL[[#This Row],[//KELUAR]]="",0,-1*SUMIF(Table5[CONCAT],GLOBAL[POINTER],Table5[3]))</f>
        <v>0</v>
      </c>
      <c r="K1615" s="31" t="str">
        <f>IF(GLOBAL[[#This Row],[b1]]="","",GLOBAL[[#This Row],[b1]]-GLOBAL[[#This Row],[a1]]-GLOBAL[[#This Row],[bkeluar1]])</f>
        <v/>
      </c>
      <c r="L1615" s="31">
        <f>SUM(GLOBAL[[#This Row],[bmasuk1]:[c1]])</f>
        <v>0</v>
      </c>
      <c r="M1615" s="32">
        <f>SUM(F1615,L1615)</f>
        <v>0</v>
      </c>
      <c r="N1615" s="31"/>
      <c r="O1615" s="31"/>
      <c r="P1615" s="32">
        <f ca="1">SUM(INDIRECT(GLOBAL_VAR[TABLENAME]&amp;"[@a"&amp;$1:$1-1&amp;"]"),INDIRECT(GLOBAL_VAR[TABLENAME]&amp;"[@c"&amp;$1:$1-1&amp;"]"))</f>
        <v>0</v>
      </c>
      <c r="Q1615" s="33"/>
      <c r="R1615" s="33" t="str">
        <f>IF(GLOBAL[[#This Row],[b3]]="","",GLOBAL[[#This Row],[b3]]-GLOBAL[[#This Row],[a3]])</f>
        <v/>
      </c>
      <c r="S1615" s="32">
        <f ca="1">SUM(INDIRECT(GLOBAL_VAR[TABLENAME]&amp;"[@a"&amp;$1:$1-1&amp;"]"),INDIRECT(GLOBAL_VAR[TABLENAME]&amp;"[@c"&amp;$1:$1-1&amp;"]"))</f>
        <v>0</v>
      </c>
      <c r="T1615" s="33"/>
      <c r="U1615" s="33" t="str">
        <f>IF(GLOBAL[[#This Row],[b4]]="","",GLOBAL[[#This Row],[b4]]-GLOBAL[[#This Row],[a4]])</f>
        <v/>
      </c>
      <c r="V1615" s="32">
        <f ca="1">SUM(INDIRECT(GLOBAL_VAR[TABLENAME]&amp;"[@a"&amp;$1:$1-1&amp;"]"),INDIRECT(GLOBAL_VAR[TABLENAME]&amp;"[@c"&amp;$1:$1-1&amp;"]"))</f>
        <v>0</v>
      </c>
      <c r="W1615" s="31"/>
      <c r="X1615" s="31" t="str">
        <f>IF(GLOBAL[[#This Row],[b5]]="","",GLOBAL[[#This Row],[b5]]-GLOBAL[[#This Row],[a5]])</f>
        <v/>
      </c>
      <c r="Y1615" s="32">
        <f ca="1">SUM(INDIRECT(GLOBAL_VAR[TABLENAME]&amp;"[@a"&amp;$1:$1-1&amp;"]"),INDIRECT(GLOBAL_VAR[TABLENAME]&amp;"[@c"&amp;$1:$1-1&amp;"]"))</f>
        <v>0</v>
      </c>
      <c r="AA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1615" s="31" t="str">
        <f>_xlfn.IFNA(MATCH(GLOBAL[[#This Row],[POINTER]],Table6[NB BM_C_QTY+F],0),"")</f>
        <v/>
      </c>
      <c r="AC1615" t="str">
        <f>_xlfn.IFNA(MATCH(GLOBAL[[#This Row],[POINTER]],Table5[CONCAT],0),"")</f>
        <v/>
      </c>
    </row>
    <row r="1616" spans="1:30">
      <c r="A1616" s="31" t="str">
        <f ca="1">IF(GLOBAL[[#This Row],[TT]]&lt;1,"",ROW()-2)</f>
        <v/>
      </c>
      <c r="B1616" s="33" t="s">
        <v>1092</v>
      </c>
      <c r="C1616" s="31">
        <v>0</v>
      </c>
      <c r="D1616" s="31" t="s">
        <v>1093</v>
      </c>
      <c r="E1616" s="31">
        <f ca="1">IF(GLOBAL[[#This Row],[b12]]="",GLOBAL[[#This Row],[a6]],GLOBAL[[#This Row],[b12]])</f>
        <v>0</v>
      </c>
      <c r="F1616" s="32">
        <f>GLOBAL[[#This Row],[AWAL]]</f>
        <v>0</v>
      </c>
      <c r="G1616" s="31"/>
      <c r="H1616" s="31"/>
      <c r="I1616" s="31" t="str">
        <f>IF(GLOBAL[[#This Row],[/MASUK]]="","",SUMIF(Table6[NB BM_C_QTY+F],GLOBAL[POINTER],Table6[C]))</f>
        <v/>
      </c>
      <c r="J1616" s="102">
        <f>IF(GLOBAL[[#This Row],[//KELUAR]]="",0,-1*SUMIF(Table5[CONCAT],GLOBAL[POINTER],Table5[3]))</f>
        <v>0</v>
      </c>
      <c r="K1616" s="31" t="str">
        <f>IF(GLOBAL[[#This Row],[b1]]="","",GLOBAL[[#This Row],[b1]]-GLOBAL[[#This Row],[a1]]-GLOBAL[[#This Row],[bkeluar1]])</f>
        <v/>
      </c>
      <c r="L1616" s="31">
        <f>SUM(GLOBAL[[#This Row],[bmasuk1]:[c1]])</f>
        <v>0</v>
      </c>
      <c r="M1616" s="32">
        <f>SUM(F1616,L1616)</f>
        <v>0</v>
      </c>
      <c r="N1616" s="31"/>
      <c r="O1616" s="31"/>
      <c r="P1616" s="32">
        <f ca="1">SUM(INDIRECT(GLOBAL_VAR[TABLENAME]&amp;"[@a"&amp;$1:$1-1&amp;"]"),INDIRECT(GLOBAL_VAR[TABLENAME]&amp;"[@c"&amp;$1:$1-1&amp;"]"))</f>
        <v>0</v>
      </c>
      <c r="Q1616" s="33"/>
      <c r="R1616" s="33" t="str">
        <f>IF(GLOBAL[[#This Row],[b3]]="","",GLOBAL[[#This Row],[b3]]-GLOBAL[[#This Row],[a3]])</f>
        <v/>
      </c>
      <c r="S1616" s="32">
        <f ca="1">SUM(INDIRECT(GLOBAL_VAR[TABLENAME]&amp;"[@a"&amp;$1:$1-1&amp;"]"),INDIRECT(GLOBAL_VAR[TABLENAME]&amp;"[@c"&amp;$1:$1-1&amp;"]"))</f>
        <v>0</v>
      </c>
      <c r="T1616" s="33"/>
      <c r="U1616" s="33" t="str">
        <f>IF(GLOBAL[[#This Row],[b4]]="","",GLOBAL[[#This Row],[b4]]-GLOBAL[[#This Row],[a4]])</f>
        <v/>
      </c>
      <c r="V1616" s="32">
        <f ca="1">SUM(INDIRECT(GLOBAL_VAR[TABLENAME]&amp;"[@a"&amp;$1:$1-1&amp;"]"),INDIRECT(GLOBAL_VAR[TABLENAME]&amp;"[@c"&amp;$1:$1-1&amp;"]"))</f>
        <v>0</v>
      </c>
      <c r="W1616" s="31"/>
      <c r="X1616" s="31" t="str">
        <f>IF(GLOBAL[[#This Row],[b5]]="","",GLOBAL[[#This Row],[b5]]-GLOBAL[[#This Row],[a5]])</f>
        <v/>
      </c>
      <c r="Y1616" s="32">
        <f ca="1">SUM(INDIRECT(GLOBAL_VAR[TABLENAME]&amp;"[@a"&amp;$1:$1-1&amp;"]"),INDIRECT(GLOBAL_VAR[TABLENAME]&amp;"[@c"&amp;$1:$1-1&amp;"]"))</f>
        <v>0</v>
      </c>
      <c r="AA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1616" s="31" t="str">
        <f>_xlfn.IFNA(MATCH(GLOBAL[[#This Row],[POINTER]],Table6[NB BM_C_QTY+F],0),"")</f>
        <v/>
      </c>
      <c r="AC1616" t="str">
        <f>_xlfn.IFNA(MATCH(GLOBAL[[#This Row],[POINTER]],Table5[CONCAT],0),"")</f>
        <v/>
      </c>
    </row>
    <row r="1617" spans="1:31">
      <c r="A1617" s="31">
        <f ca="1">IF(GLOBAL[[#This Row],[TT]]&lt;1,"",ROW()-2)</f>
        <v>1615</v>
      </c>
      <c r="B1617" s="33" t="s">
        <v>2736</v>
      </c>
      <c r="C1617" s="31">
        <v>2</v>
      </c>
      <c r="D1617" s="31">
        <v>500</v>
      </c>
      <c r="E1617" s="31">
        <f ca="1">IF(GLOBAL[[#This Row],[b12]]="",GLOBAL[[#This Row],[a6]],GLOBAL[[#This Row],[b12]])</f>
        <v>2</v>
      </c>
      <c r="F1617" s="32">
        <f>GLOBAL[[#This Row],[AWAL]]</f>
        <v>2</v>
      </c>
      <c r="G1617" s="31"/>
      <c r="H1617" s="31"/>
      <c r="I1617" s="31" t="str">
        <f>IF(GLOBAL[[#This Row],[/MASUK]]="","",SUMIF(Table6[NB BM_C_QTY+F],GLOBAL[POINTER],Table6[C]))</f>
        <v/>
      </c>
      <c r="J1617" s="102">
        <f>IF(GLOBAL[[#This Row],[//KELUAR]]="",0,-1*SUMIF(Table5[CONCAT],GLOBAL[POINTER],Table5[3]))</f>
        <v>0</v>
      </c>
      <c r="K1617" s="31" t="str">
        <f>IF(GLOBAL[[#This Row],[b1]]="","",GLOBAL[[#This Row],[b1]]-GLOBAL[[#This Row],[a1]]-GLOBAL[[#This Row],[bkeluar1]])</f>
        <v/>
      </c>
      <c r="L1617" s="31">
        <f>SUM(GLOBAL[[#This Row],[bmasuk1]:[c1]])</f>
        <v>0</v>
      </c>
      <c r="M1617" s="32">
        <f>SUM(F1617,L1617)</f>
        <v>2</v>
      </c>
      <c r="N1617" s="31"/>
      <c r="O1617" s="31"/>
      <c r="P1617" s="32">
        <f ca="1">SUM(INDIRECT(GLOBAL_VAR[TABLENAME]&amp;"[@a"&amp;$1:$1-1&amp;"]"),INDIRECT(GLOBAL_VAR[TABLENAME]&amp;"[@c"&amp;$1:$1-1&amp;"]"))</f>
        <v>2</v>
      </c>
      <c r="Q1617" s="33"/>
      <c r="R1617" s="33" t="str">
        <f>IF(GLOBAL[[#This Row],[b3]]="","",GLOBAL[[#This Row],[b3]]-GLOBAL[[#This Row],[a3]])</f>
        <v/>
      </c>
      <c r="S1617" s="32">
        <f ca="1">SUM(INDIRECT(GLOBAL_VAR[TABLENAME]&amp;"[@a"&amp;$1:$1-1&amp;"]"),INDIRECT(GLOBAL_VAR[TABLENAME]&amp;"[@c"&amp;$1:$1-1&amp;"]"))</f>
        <v>2</v>
      </c>
      <c r="T1617" s="33"/>
      <c r="U1617" s="33" t="str">
        <f>IF(GLOBAL[[#This Row],[b4]]="","",GLOBAL[[#This Row],[b4]]-GLOBAL[[#This Row],[a4]])</f>
        <v/>
      </c>
      <c r="V1617" s="32">
        <f ca="1">SUM(INDIRECT(GLOBAL_VAR[TABLENAME]&amp;"[@a"&amp;$1:$1-1&amp;"]"),INDIRECT(GLOBAL_VAR[TABLENAME]&amp;"[@c"&amp;$1:$1-1&amp;"]"))</f>
        <v>2</v>
      </c>
      <c r="W1617" s="31"/>
      <c r="X1617" s="31" t="str">
        <f>IF(GLOBAL[[#This Row],[b5]]="","",GLOBAL[[#This Row],[b5]]-GLOBAL[[#This Row],[a5]])</f>
        <v/>
      </c>
      <c r="Y1617" s="32">
        <f ca="1">SUM(INDIRECT(GLOBAL_VAR[TABLENAME]&amp;"[@a"&amp;$1:$1-1&amp;"]"),INDIRECT(GLOBAL_VAR[TABLENAME]&amp;"[@c"&amp;$1:$1-1&amp;"]"))</f>
        <v>2</v>
      </c>
      <c r="AA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617" s="31" t="str">
        <f>_xlfn.IFNA(MATCH(GLOBAL[[#This Row],[POINTER]],Table6[NB BM_C_QTY+F],0),"")</f>
        <v/>
      </c>
      <c r="AC1617" t="str">
        <f>_xlfn.IFNA(MATCH(GLOBAL[[#This Row],[POINTER]],Table5[CONCAT],0),"")</f>
        <v/>
      </c>
    </row>
    <row r="1618" spans="1:31">
      <c r="A1618" s="79">
        <f ca="1">IF(GLOBAL[[#This Row],[TT]]&lt;1,"",ROW()-2)</f>
        <v>1616</v>
      </c>
      <c r="B1618" s="33" t="s">
        <v>5188</v>
      </c>
      <c r="C1618" s="33">
        <v>10</v>
      </c>
      <c r="D1618" s="33" t="s">
        <v>2105</v>
      </c>
      <c r="E1618" s="33">
        <f ca="1">IF(GLOBAL[[#This Row],[b12]]="",GLOBAL[[#This Row],[a6]],GLOBAL[[#This Row],[b12]])</f>
        <v>10</v>
      </c>
      <c r="F1618" s="32">
        <f>GLOBAL[[#This Row],[AWAL]]</f>
        <v>10</v>
      </c>
      <c r="G1618" s="79"/>
      <c r="H1618" s="79"/>
      <c r="I1618" s="79" t="str">
        <f>IF(GLOBAL[[#This Row],[/MASUK]]="","",SUMIF(Table6[NB BM_C_QTY+F],GLOBAL[POINTER],Table6[C]))</f>
        <v/>
      </c>
      <c r="J1618" s="103">
        <f>IF(GLOBAL[[#This Row],[//KELUAR]]="",0,-1*SUMIF(Table5[CONCAT],GLOBAL[POINTER],Table5[3]))</f>
        <v>0</v>
      </c>
      <c r="K1618" s="79" t="str">
        <f>IF(GLOBAL[[#This Row],[b1]]="","",GLOBAL[[#This Row],[b1]]-GLOBAL[[#This Row],[a1]]-GLOBAL[[#This Row],[bkeluar1]])</f>
        <v/>
      </c>
      <c r="L1618" s="79">
        <f>SUM(GLOBAL[[#This Row],[bmasuk1]:[c1]])</f>
        <v>0</v>
      </c>
      <c r="M1618" s="32">
        <f>SUM(F1618,L1618)</f>
        <v>10</v>
      </c>
      <c r="N1618" s="33"/>
      <c r="O1618" s="33"/>
      <c r="P1618" s="32">
        <f ca="1">SUM(INDIRECT(GLOBAL_VAR[TABLENAME]&amp;"[@a"&amp;$1:$1-1&amp;"]"),INDIRECT(GLOBAL_VAR[TABLENAME]&amp;"[@c"&amp;$1:$1-1&amp;"]"))</f>
        <v>10</v>
      </c>
      <c r="Q1618" s="33"/>
      <c r="R1618" s="33" t="str">
        <f>IF(GLOBAL[[#This Row],[b3]]="","",GLOBAL[[#This Row],[b3]]-GLOBAL[[#This Row],[a3]])</f>
        <v/>
      </c>
      <c r="S1618" s="32">
        <f ca="1">SUM(INDIRECT(GLOBAL_VAR[TABLENAME]&amp;"[@a"&amp;$1:$1-1&amp;"]"),INDIRECT(GLOBAL_VAR[TABLENAME]&amp;"[@c"&amp;$1:$1-1&amp;"]"))</f>
        <v>10</v>
      </c>
      <c r="T1618" s="33"/>
      <c r="U1618" s="33" t="str">
        <f>IF(GLOBAL[[#This Row],[b4]]="","",GLOBAL[[#This Row],[b4]]-GLOBAL[[#This Row],[a4]])</f>
        <v/>
      </c>
      <c r="V1618" s="32">
        <f ca="1">SUM(INDIRECT(GLOBAL_VAR[TABLENAME]&amp;"[@a"&amp;$1:$1-1&amp;"]"),INDIRECT(GLOBAL_VAR[TABLENAME]&amp;"[@c"&amp;$1:$1-1&amp;"]"))</f>
        <v>10</v>
      </c>
      <c r="W1618" s="33"/>
      <c r="X1618" s="33" t="str">
        <f>IF(GLOBAL[[#This Row],[b5]]="","",GLOBAL[[#This Row],[b5]]-GLOBAL[[#This Row],[a5]])</f>
        <v/>
      </c>
      <c r="Y1618" s="32">
        <f ca="1">SUM(INDIRECT(GLOBAL_VAR[TABLENAME]&amp;"[@a"&amp;$1:$1-1&amp;"]"),INDIRECT(GLOBAL_VAR[TABLENAME]&amp;"[@c"&amp;$1:$1-1&amp;"]"))</f>
        <v>10</v>
      </c>
      <c r="Z1618" s="9"/>
      <c r="AA1618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618" s="33" t="str">
        <f>_xlfn.IFNA(MATCH(GLOBAL[[#This Row],[POINTER]],Table6[NB BM_C_QTY+F],0),"")</f>
        <v/>
      </c>
      <c r="AC1618" s="9" t="str">
        <f>_xlfn.IFNA(MATCH(GLOBAL[[#This Row],[POINTER]],Table5[CONCAT],0),"")</f>
        <v/>
      </c>
    </row>
    <row r="1619" spans="1:31">
      <c r="A1619" s="31">
        <f ca="1">IF(GLOBAL[[#This Row],[TT]]&lt;1,"",ROW()-2)</f>
        <v>1617</v>
      </c>
      <c r="B1619" s="33" t="s">
        <v>3711</v>
      </c>
      <c r="C1619" s="31">
        <v>3</v>
      </c>
      <c r="D1619" s="31">
        <v>600</v>
      </c>
      <c r="E1619" s="31">
        <f ca="1">IF(GLOBAL[[#This Row],[b12]]="",GLOBAL[[#This Row],[a6]],GLOBAL[[#This Row],[b12]])</f>
        <v>3</v>
      </c>
      <c r="F1619" s="32">
        <f>GLOBAL[[#This Row],[AWAL]]</f>
        <v>3</v>
      </c>
      <c r="G1619" s="31"/>
      <c r="H1619" s="31"/>
      <c r="I1619" s="31" t="str">
        <f>IF(GLOBAL[[#This Row],[/MASUK]]="","",SUMIF(Table6[NB BM_C_QTY+F],GLOBAL[POINTER],Table6[C]))</f>
        <v/>
      </c>
      <c r="J1619" s="102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>SUM(F1619,L1619)</f>
        <v>3</v>
      </c>
      <c r="N1619" s="31"/>
      <c r="O1619" s="31"/>
      <c r="P1619" s="32">
        <f ca="1">SUM(INDIRECT(GLOBAL_VAR[TABLENAME]&amp;"[@a"&amp;$1:$1-1&amp;"]"),INDIRECT(GLOBAL_VAR[TABLENAME]&amp;"[@c"&amp;$1:$1-1&amp;"]"))</f>
        <v>3</v>
      </c>
      <c r="Q1619" s="33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3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3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3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31">
      <c r="A1620" s="31" t="str">
        <f ca="1">IF(GLOBAL[[#This Row],[TT]]&lt;1,"",ROW()-2)</f>
        <v/>
      </c>
      <c r="B1620" s="33" t="s">
        <v>3712</v>
      </c>
      <c r="C1620" s="31">
        <v>0</v>
      </c>
      <c r="D1620" s="31" t="s">
        <v>2732</v>
      </c>
      <c r="E1620" s="31">
        <f ca="1">IF(GLOBAL[[#This Row],[b12]]="",GLOBAL[[#This Row],[a6]],GLOBAL[[#This Row],[b12]])</f>
        <v>0</v>
      </c>
      <c r="F1620" s="32">
        <f>GLOBAL[[#This Row],[AWAL]]</f>
        <v>0</v>
      </c>
      <c r="G1620" s="31"/>
      <c r="H1620" s="31"/>
      <c r="I1620" s="31" t="str">
        <f>IF(GLOBAL[[#This Row],[/MASUK]]="","",SUMIF(Table6[NB BM_C_QTY+F],GLOBAL[POINTER],Table6[C]))</f>
        <v/>
      </c>
      <c r="J1620" s="102">
        <f>IF(GLOBAL[[#This Row],[//KELUAR]]="",0,-1*SUMIF(Table5[CONCAT],GLOBAL[POINTER],Table5[3]))</f>
        <v>0</v>
      </c>
      <c r="K1620" s="31" t="str">
        <f>IF(GLOBAL[[#This Row],[b1]]="","",GLOBAL[[#This Row],[b1]]-GLOBAL[[#This Row],[a1]]-GLOBAL[[#This Row],[bkeluar1]])</f>
        <v/>
      </c>
      <c r="L1620" s="31">
        <f>SUM(GLOBAL[[#This Row],[bmasuk1]:[c1]])</f>
        <v>0</v>
      </c>
      <c r="M1620" s="32">
        <f>SUM(F1620,L1620)</f>
        <v>0</v>
      </c>
      <c r="N1620" s="31"/>
      <c r="O1620" s="31"/>
      <c r="P1620" s="32">
        <f ca="1">SUM(INDIRECT(GLOBAL_VAR[TABLENAME]&amp;"[@a"&amp;$1:$1-1&amp;"]"),INDIRECT(GLOBAL_VAR[TABLENAME]&amp;"[@c"&amp;$1:$1-1&amp;"]"))</f>
        <v>0</v>
      </c>
      <c r="Q1620" s="33"/>
      <c r="R1620" s="33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0</v>
      </c>
      <c r="T1620" s="33"/>
      <c r="U1620" s="33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0</v>
      </c>
      <c r="W1620" s="31"/>
      <c r="X1620" s="31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0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1620" s="31" t="str">
        <f>_xlfn.IFNA(MATCH(GLOBAL[[#This Row],[POINTER]],Table6[NB BM_C_QTY+F],0),"")</f>
        <v/>
      </c>
      <c r="AC1620" t="str">
        <f>_xlfn.IFNA(MATCH(GLOBAL[[#This Row],[POINTER]],Table5[CONCAT],0),"")</f>
        <v/>
      </c>
    </row>
    <row r="1621" spans="1:31">
      <c r="A1621" s="31" t="str">
        <f ca="1">IF(GLOBAL[[#This Row],[TT]]&lt;1,"",ROW()-2)</f>
        <v/>
      </c>
      <c r="B1621" s="33" t="s">
        <v>2715</v>
      </c>
      <c r="C1621" s="31">
        <v>0</v>
      </c>
      <c r="D1621" s="31" t="s">
        <v>2167</v>
      </c>
      <c r="E1621" s="31">
        <f ca="1">IF(GLOBAL[[#This Row],[b12]]="",GLOBAL[[#This Row],[a6]],GLOBAL[[#This Row],[b12]])</f>
        <v>0</v>
      </c>
      <c r="F1621" s="32">
        <f>GLOBAL[[#This Row],[AWAL]]</f>
        <v>0</v>
      </c>
      <c r="G1621" s="31"/>
      <c r="H1621" s="31"/>
      <c r="I1621" s="31" t="str">
        <f>IF(GLOBAL[[#This Row],[/MASUK]]="","",SUMIF(Table6[NB BM_C_QTY+F],GLOBAL[POINTER],Table6[C]))</f>
        <v/>
      </c>
      <c r="J1621" s="102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>SUM(F1621,L1621)</f>
        <v>0</v>
      </c>
      <c r="N1621" s="31"/>
      <c r="O1621" s="31"/>
      <c r="P1621" s="32">
        <f ca="1">SUM(INDIRECT(GLOBAL_VAR[TABLENAME]&amp;"[@a"&amp;$1:$1-1&amp;"]"),INDIRECT(GLOBAL_VAR[TABLENAME]&amp;"[@c"&amp;$1:$1-1&amp;"]"))</f>
        <v>0</v>
      </c>
      <c r="Q1621" s="33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0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0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0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  <c r="AE1621" s="29"/>
    </row>
    <row r="1622" spans="1:31">
      <c r="A1622" s="31" t="str">
        <f ca="1">IF(GLOBAL[[#This Row],[TT]]&lt;1,"",ROW()-2)</f>
        <v/>
      </c>
      <c r="B1622" s="33" t="s">
        <v>3459</v>
      </c>
      <c r="C1622" s="31">
        <v>0</v>
      </c>
      <c r="D1622" s="31">
        <v>100</v>
      </c>
      <c r="E1622" s="31">
        <f ca="1">IF(GLOBAL[[#This Row],[b12]]="",GLOBAL[[#This Row],[a6]],GLOBAL[[#This Row],[b12]])</f>
        <v>0</v>
      </c>
      <c r="F1622" s="32">
        <f>GLOBAL[[#This Row],[AWAL]]</f>
        <v>0</v>
      </c>
      <c r="G1622" s="31"/>
      <c r="H1622" s="31"/>
      <c r="I1622" s="31" t="str">
        <f>IF(GLOBAL[[#This Row],[/MASUK]]="","",SUMIF(Table6[NB BM_C_QTY+F],GLOBAL[POINTER],Table6[C]))</f>
        <v/>
      </c>
      <c r="J1622" s="102">
        <f>IF(GLOBAL[[#This Row],[//KELUAR]]="",0,-1*SUMIF(Table5[CONCAT],GLOBAL[POINTER],Table5[3]))</f>
        <v>0</v>
      </c>
      <c r="K1622" s="31" t="str">
        <f>IF(GLOBAL[[#This Row],[b1]]="","",GLOBAL[[#This Row],[b1]]-GLOBAL[[#This Row],[a1]]-GLOBAL[[#This Row],[bkeluar1]])</f>
        <v/>
      </c>
      <c r="L1622" s="31">
        <f>SUM(GLOBAL[[#This Row],[bmasuk1]:[c1]])</f>
        <v>0</v>
      </c>
      <c r="M1622" s="32">
        <f>SUM(F1622,L1622)</f>
        <v>0</v>
      </c>
      <c r="N1622" s="31"/>
      <c r="O1622" s="31"/>
      <c r="P1622" s="32">
        <f ca="1">SUM(INDIRECT(GLOBAL_VAR[TABLENAME]&amp;"[@a"&amp;$1:$1-1&amp;"]"),INDIRECT(GLOBAL_VAR[TABLENAME]&amp;"[@c"&amp;$1:$1-1&amp;"]"))</f>
        <v>0</v>
      </c>
      <c r="Q1622" s="33"/>
      <c r="R1622" s="33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0</v>
      </c>
      <c r="T1622" s="33"/>
      <c r="U1622" s="33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0</v>
      </c>
      <c r="W1622" s="31"/>
      <c r="X1622" s="31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0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1622" s="31" t="str">
        <f>_xlfn.IFNA(MATCH(GLOBAL[[#This Row],[POINTER]],Table6[NB BM_C_QTY+F],0),"")</f>
        <v/>
      </c>
      <c r="AC1622" t="str">
        <f>_xlfn.IFNA(MATCH(GLOBAL[[#This Row],[POINTER]],Table5[CONCAT],0),"")</f>
        <v/>
      </c>
    </row>
    <row r="1623" spans="1:31">
      <c r="A1623" s="31">
        <f ca="1">IF(GLOBAL[[#This Row],[TT]]&lt;1,"",ROW()-2)</f>
        <v>1621</v>
      </c>
      <c r="B1623" s="33" t="s">
        <v>4416</v>
      </c>
      <c r="C1623" s="31">
        <v>8</v>
      </c>
      <c r="D1623" s="31">
        <v>2520</v>
      </c>
      <c r="E1623" s="31">
        <f ca="1">IF(GLOBAL[[#This Row],[b12]]="",GLOBAL[[#This Row],[a6]],GLOBAL[[#This Row],[b12]])</f>
        <v>8</v>
      </c>
      <c r="F1623" s="32">
        <f>GLOBAL[[#This Row],[AWAL]]</f>
        <v>8</v>
      </c>
      <c r="G1623" s="31"/>
      <c r="H1623" s="31"/>
      <c r="I1623" s="31" t="str">
        <f>IF(GLOBAL[[#This Row],[/MASUK]]="","",SUMIF(Table6[NB BM_C_QTY+F],GLOBAL[POINTER],Table6[C]))</f>
        <v/>
      </c>
      <c r="J1623" s="102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>SUM(F1623,L1623)</f>
        <v>8</v>
      </c>
      <c r="N1623" s="31"/>
      <c r="O1623" s="31"/>
      <c r="P1623" s="32">
        <f ca="1">SUM(INDIRECT(GLOBAL_VAR[TABLENAME]&amp;"[@a"&amp;$1:$1-1&amp;"]"),INDIRECT(GLOBAL_VAR[TABLENAME]&amp;"[@c"&amp;$1:$1-1&amp;"]"))</f>
        <v>8</v>
      </c>
      <c r="Q1623" s="33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8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8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8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  <c r="AD1623" s="29"/>
    </row>
    <row r="1624" spans="1:31">
      <c r="A1624" s="31">
        <f ca="1">IF(GLOBAL[[#This Row],[TT]]&lt;1,"",ROW()-2)</f>
        <v>1622</v>
      </c>
      <c r="B1624" s="33" t="s">
        <v>4416</v>
      </c>
      <c r="C1624" s="31">
        <v>4</v>
      </c>
      <c r="D1624" s="31">
        <v>3780</v>
      </c>
      <c r="E1624" s="31">
        <f ca="1">IF(GLOBAL[[#This Row],[b12]]="",GLOBAL[[#This Row],[a6]],GLOBAL[[#This Row],[b12]])</f>
        <v>3</v>
      </c>
      <c r="F1624" s="32">
        <f>GLOBAL[[#This Row],[AWAL]]</f>
        <v>4</v>
      </c>
      <c r="G1624" s="31">
        <v>3</v>
      </c>
      <c r="H1624" s="31"/>
      <c r="I1624" s="31" t="str">
        <f>IF(GLOBAL[[#This Row],[/MASUK]]="","",SUMIF(Table6[NB BM_C_QTY+F],GLOBAL[POINTER],Table6[C]))</f>
        <v/>
      </c>
      <c r="J1624" s="102">
        <f>IF(GLOBAL[[#This Row],[//KELUAR]]="",0,-1*SUMIF(Table5[CONCAT],GLOBAL[POINTER],Table5[3]))</f>
        <v>0</v>
      </c>
      <c r="K1624" s="31">
        <f>IF(GLOBAL[[#This Row],[b1]]="","",GLOBAL[[#This Row],[b1]]-GLOBAL[[#This Row],[a1]]-GLOBAL[[#This Row],[bkeluar1]])</f>
        <v>-1</v>
      </c>
      <c r="L1624" s="31">
        <f>SUM(GLOBAL[[#This Row],[bmasuk1]:[c1]])</f>
        <v>-1</v>
      </c>
      <c r="M1624" s="32">
        <f>SUM(F1624,L1624)</f>
        <v>3</v>
      </c>
      <c r="N1624" s="31"/>
      <c r="O1624" s="31"/>
      <c r="P1624" s="32">
        <f ca="1">SUM(INDIRECT(GLOBAL_VAR[TABLENAME]&amp;"[@a"&amp;$1:$1-1&amp;"]"),INDIRECT(GLOBAL_VAR[TABLENAME]&amp;"[@c"&amp;$1:$1-1&amp;"]"))</f>
        <v>3</v>
      </c>
      <c r="Q1624" s="33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3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3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3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  <c r="AD1624" s="29"/>
    </row>
    <row r="1625" spans="1:31">
      <c r="A1625" s="81">
        <f ca="1">IF(GLOBAL[[#This Row],[TT]]&lt;1,"",ROW()-2)</f>
        <v>1623</v>
      </c>
      <c r="B1625" s="33" t="s">
        <v>5200</v>
      </c>
      <c r="C1625" s="31">
        <v>5</v>
      </c>
      <c r="D1625" s="31" t="s">
        <v>5156</v>
      </c>
      <c r="E1625" s="39">
        <f ca="1">IF(GLOBAL[[#This Row],[b12]]="",GLOBAL[[#This Row],[a6]],GLOBAL[[#This Row],[b12]])</f>
        <v>5</v>
      </c>
      <c r="F1625" s="40">
        <f>GLOBAL[[#This Row],[AWAL]]</f>
        <v>5</v>
      </c>
      <c r="G1625" s="31"/>
      <c r="H1625" s="31"/>
      <c r="I1625" s="31" t="str">
        <f>IF(GLOBAL[[#This Row],[/MASUK]]="","",SUMIF(Table6[NB BM_C_QTY+F],GLOBAL[POINTER],Table6[C]))</f>
        <v/>
      </c>
      <c r="J1625" s="102">
        <f>IF(GLOBAL[[#This Row],[//KELUAR]]="",0,-1*SUMIF(Table5[CONCAT],GLOBAL[POINTER],Table5[3]))</f>
        <v>0</v>
      </c>
      <c r="K1625" s="39" t="str">
        <f>IF(GLOBAL[[#This Row],[b1]]="","",GLOBAL[[#This Row],[b1]]-GLOBAL[[#This Row],[a1]]-GLOBAL[[#This Row],[bkeluar1]])</f>
        <v/>
      </c>
      <c r="L1625" s="39">
        <f>SUM(GLOBAL[[#This Row],[bmasuk1]:[c1]])</f>
        <v>0</v>
      </c>
      <c r="M1625" s="40">
        <f>SUM(F1625,L1625)</f>
        <v>5</v>
      </c>
      <c r="N1625" s="31"/>
      <c r="O1625" s="39"/>
      <c r="P1625" s="40">
        <f ca="1">SUM(INDIRECT(GLOBAL_VAR[TABLENAME]&amp;"[@a"&amp;$1:$1-1&amp;"]"),INDIRECT(GLOBAL_VAR[TABLENAME]&amp;"[@c"&amp;$1:$1-1&amp;"]"))</f>
        <v>5</v>
      </c>
      <c r="Q1625" s="33"/>
      <c r="R1625" s="41" t="str">
        <f>IF(GLOBAL[[#This Row],[b3]]="","",GLOBAL[[#This Row],[b3]]-GLOBAL[[#This Row],[a3]])</f>
        <v/>
      </c>
      <c r="S1625" s="40">
        <f ca="1">SUM(INDIRECT(GLOBAL_VAR[TABLENAME]&amp;"[@a"&amp;$1:$1-1&amp;"]"),INDIRECT(GLOBAL_VAR[TABLENAME]&amp;"[@c"&amp;$1:$1-1&amp;"]"))</f>
        <v>5</v>
      </c>
      <c r="T1625" s="33"/>
      <c r="U1625" s="41" t="str">
        <f>IF(GLOBAL[[#This Row],[b4]]="","",GLOBAL[[#This Row],[b4]]-GLOBAL[[#This Row],[a4]])</f>
        <v/>
      </c>
      <c r="V1625" s="40">
        <f ca="1">SUM(INDIRECT(GLOBAL_VAR[TABLENAME]&amp;"[@a"&amp;$1:$1-1&amp;"]"),INDIRECT(GLOBAL_VAR[TABLENAME]&amp;"[@c"&amp;$1:$1-1&amp;"]"))</f>
        <v>5</v>
      </c>
      <c r="W1625" s="31"/>
      <c r="X1625" s="39" t="str">
        <f>IF(GLOBAL[[#This Row],[b5]]="","",GLOBAL[[#This Row],[b5]]-GLOBAL[[#This Row],[a5]])</f>
        <v/>
      </c>
      <c r="Y1625" s="40">
        <f ca="1">SUM(INDIRECT(GLOBAL_VAR[TABLENAME]&amp;"[@a"&amp;$1:$1-1&amp;"]"),INDIRECT(GLOBAL_VAR[TABLENAME]&amp;"[@c"&amp;$1:$1-1&amp;"]"))</f>
        <v>5</v>
      </c>
      <c r="AA162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kartunamamukab45000pcsuntana</v>
      </c>
      <c r="AB1625" s="39" t="str">
        <f>_xlfn.IFNA(MATCH(GLOBAL[[#This Row],[POINTER]],Table6[NB BM_C_QTY+F],0),"")</f>
        <v/>
      </c>
      <c r="AC1625" s="71" t="str">
        <f>_xlfn.IFNA(MATCH(GLOBAL[[#This Row],[POINTER]],Table5[CONCAT],0),"")</f>
        <v/>
      </c>
      <c r="AD1625" s="29"/>
    </row>
    <row r="1626" spans="1:31">
      <c r="A1626" s="39" t="str">
        <f ca="1">IF(GLOBAL[[#This Row],[TT]]&lt;1,"",ROW()-2)</f>
        <v/>
      </c>
      <c r="B1626" s="33" t="s">
        <v>3597</v>
      </c>
      <c r="C1626" s="31">
        <v>0</v>
      </c>
      <c r="D1626" s="31" t="s">
        <v>3595</v>
      </c>
      <c r="E1626" s="39">
        <f ca="1">IF(GLOBAL[[#This Row],[b12]]="",GLOBAL[[#This Row],[a6]],GLOBAL[[#This Row],[b12]])</f>
        <v>0</v>
      </c>
      <c r="F1626" s="40">
        <f>GLOBAL[[#This Row],[AWAL]]</f>
        <v>0</v>
      </c>
      <c r="G1626" s="31"/>
      <c r="H1626" s="31"/>
      <c r="I1626" s="31" t="str">
        <f>IF(GLOBAL[[#This Row],[/MASUK]]="","",SUMIF(Table6[NB BM_C_QTY+F],GLOBAL[POINTER],Table6[C]))</f>
        <v/>
      </c>
      <c r="J1626" s="102">
        <f>IF(GLOBAL[[#This Row],[//KELUAR]]="",0,-1*SUMIF(Table5[CONCAT],GLOBAL[POINTER],Table5[3]))</f>
        <v>0</v>
      </c>
      <c r="K1626" s="39" t="str">
        <f>IF(GLOBAL[[#This Row],[b1]]="","",GLOBAL[[#This Row],[b1]]-GLOBAL[[#This Row],[a1]]-GLOBAL[[#This Row],[bkeluar1]])</f>
        <v/>
      </c>
      <c r="L1626" s="39">
        <f>SUM(GLOBAL[[#This Row],[bmasuk1]:[c1]])</f>
        <v>0</v>
      </c>
      <c r="M1626" s="40">
        <f>SUM(F1626,L1626)</f>
        <v>0</v>
      </c>
      <c r="N1626" s="31"/>
      <c r="O1626" s="39"/>
      <c r="P1626" s="40">
        <f ca="1">SUM(INDIRECT(GLOBAL_VAR[TABLENAME]&amp;"[@a"&amp;$1:$1-1&amp;"]"),INDIRECT(GLOBAL_VAR[TABLENAME]&amp;"[@c"&amp;$1:$1-1&amp;"]"))</f>
        <v>0</v>
      </c>
      <c r="Q1626" s="33"/>
      <c r="R1626" s="41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0</v>
      </c>
      <c r="T1626" s="33"/>
      <c r="U1626" s="41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0</v>
      </c>
      <c r="W1626" s="31"/>
      <c r="X1626" s="39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0</v>
      </c>
      <c r="Z1626" s="29"/>
      <c r="AA162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1626" s="39" t="str">
        <f>_xlfn.IFNA(MATCH(GLOBAL[[#This Row],[POINTER]],Table6[NB BM_C_QTY+F],0),"")</f>
        <v/>
      </c>
      <c r="AC1626" s="29" t="str">
        <f>_xlfn.IFNA(MATCH(GLOBAL[[#This Row],[POINTER]],Table5[CONCAT],0),"")</f>
        <v/>
      </c>
    </row>
    <row r="1627" spans="1:31">
      <c r="A1627" s="39" t="str">
        <f ca="1">IF(GLOBAL[[#This Row],[TT]]&lt;1,"",ROW()-2)</f>
        <v/>
      </c>
      <c r="B1627" s="33" t="s">
        <v>1094</v>
      </c>
      <c r="C1627" s="31">
        <v>0</v>
      </c>
      <c r="D1627" s="31" t="s">
        <v>3595</v>
      </c>
      <c r="E1627" s="39">
        <f ca="1">IF(GLOBAL[[#This Row],[b12]]="",GLOBAL[[#This Row],[a6]],GLOBAL[[#This Row],[b12]])</f>
        <v>0</v>
      </c>
      <c r="F1627" s="40">
        <f>GLOBAL[[#This Row],[AWAL]]</f>
        <v>0</v>
      </c>
      <c r="G1627" s="31"/>
      <c r="H1627" s="31"/>
      <c r="I1627" s="31" t="str">
        <f>IF(GLOBAL[[#This Row],[/MASUK]]="","",SUMIF(Table6[NB BM_C_QTY+F],GLOBAL[POINTER],Table6[C]))</f>
        <v/>
      </c>
      <c r="J1627" s="102">
        <f>IF(GLOBAL[[#This Row],[//KELUAR]]="",0,-1*SUMIF(Table5[CONCAT],GLOBAL[POINTER],Table5[3]))</f>
        <v>0</v>
      </c>
      <c r="K1627" s="39" t="str">
        <f>IF(GLOBAL[[#This Row],[b1]]="","",GLOBAL[[#This Row],[b1]]-GLOBAL[[#This Row],[a1]]-GLOBAL[[#This Row],[bkeluar1]])</f>
        <v/>
      </c>
      <c r="L1627" s="39">
        <f>SUM(GLOBAL[[#This Row],[bmasuk1]:[c1]])</f>
        <v>0</v>
      </c>
      <c r="M1627" s="40">
        <f>SUM(F1627,L1627)</f>
        <v>0</v>
      </c>
      <c r="N1627" s="31"/>
      <c r="O1627" s="39"/>
      <c r="P1627" s="40">
        <f ca="1">SUM(INDIRECT(GLOBAL_VAR[TABLENAME]&amp;"[@a"&amp;$1:$1-1&amp;"]"),INDIRECT(GLOBAL_VAR[TABLENAME]&amp;"[@c"&amp;$1:$1-1&amp;"]"))</f>
        <v>0</v>
      </c>
      <c r="Q1627" s="33"/>
      <c r="R1627" s="41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0</v>
      </c>
      <c r="T1627" s="33"/>
      <c r="U1627" s="41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0</v>
      </c>
      <c r="W1627" s="31"/>
      <c r="X1627" s="39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0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1627" s="39" t="str">
        <f>_xlfn.IFNA(MATCH(GLOBAL[[#This Row],[POINTER]],Table6[NB BM_C_QTY+F],0),"")</f>
        <v/>
      </c>
      <c r="AC1627" t="str">
        <f>_xlfn.IFNA(MATCH(GLOBAL[[#This Row],[POINTER]],Table5[CONCAT],0),"")</f>
        <v/>
      </c>
      <c r="AD1627" s="9"/>
    </row>
    <row r="1628" spans="1:31">
      <c r="A1628" s="31" t="str">
        <f ca="1">IF(GLOBAL[[#This Row],[TT]]&lt;1,"",ROW()-2)</f>
        <v/>
      </c>
      <c r="B1628" s="33" t="s">
        <v>3596</v>
      </c>
      <c r="C1628" s="31">
        <v>0</v>
      </c>
      <c r="D1628" s="31" t="s">
        <v>3595</v>
      </c>
      <c r="E1628" s="31">
        <f ca="1">IF(GLOBAL[[#This Row],[b12]]="",GLOBAL[[#This Row],[a6]],GLOBAL[[#This Row],[b12]])</f>
        <v>0</v>
      </c>
      <c r="F1628" s="32">
        <f>GLOBAL[[#This Row],[AWAL]]</f>
        <v>0</v>
      </c>
      <c r="G1628" s="31"/>
      <c r="H1628" s="31"/>
      <c r="I1628" s="31" t="str">
        <f>IF(GLOBAL[[#This Row],[/MASUK]]="","",SUMIF(Table6[NB BM_C_QTY+F],GLOBAL[POINTER],Table6[C]))</f>
        <v/>
      </c>
      <c r="J1628" s="102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>SUM(F1628,L1628)</f>
        <v>0</v>
      </c>
      <c r="N1628" s="31"/>
      <c r="O1628" s="31"/>
      <c r="P1628" s="32">
        <f ca="1">SUM(INDIRECT(GLOBAL_VAR[TABLENAME]&amp;"[@a"&amp;$1:$1-1&amp;"]"),INDIRECT(GLOBAL_VAR[TABLENAME]&amp;"[@c"&amp;$1:$1-1&amp;"]"))</f>
        <v>0</v>
      </c>
      <c r="Q1628" s="33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0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0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0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31">
      <c r="A1629" s="31" t="str">
        <f ca="1">IF(GLOBAL[[#This Row],[TT]]&lt;1,"",ROW()-2)</f>
        <v/>
      </c>
      <c r="B1629" s="33" t="s">
        <v>2696</v>
      </c>
      <c r="C1629" s="31">
        <v>0</v>
      </c>
      <c r="D1629" s="31" t="s">
        <v>3595</v>
      </c>
      <c r="E1629" s="31">
        <f ca="1">IF(GLOBAL[[#This Row],[b12]]="",GLOBAL[[#This Row],[a6]],GLOBAL[[#This Row],[b12]])</f>
        <v>0</v>
      </c>
      <c r="F1629" s="32">
        <f>GLOBAL[[#This Row],[AWAL]]</f>
        <v>0</v>
      </c>
      <c r="G1629" s="31"/>
      <c r="H1629" s="31"/>
      <c r="I1629" s="31" t="str">
        <f>IF(GLOBAL[[#This Row],[/MASUK]]="","",SUMIF(Table6[NB BM_C_QTY+F],GLOBAL[POINTER],Table6[C]))</f>
        <v/>
      </c>
      <c r="J1629" s="102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>SUM(F1629,L1629)</f>
        <v>0</v>
      </c>
      <c r="N1629" s="31"/>
      <c r="O1629" s="31"/>
      <c r="P1629" s="32">
        <f ca="1">SUM(INDIRECT(GLOBAL_VAR[TABLENAME]&amp;"[@a"&amp;$1:$1-1&amp;"]"),INDIRECT(GLOBAL_VAR[TABLENAME]&amp;"[@c"&amp;$1:$1-1&amp;"]"))</f>
        <v>0</v>
      </c>
      <c r="Q1629" s="33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0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0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0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31">
      <c r="A1630" s="31" t="str">
        <f ca="1">IF(GLOBAL[[#This Row],[TT]]&lt;1,"",ROW()-2)</f>
        <v/>
      </c>
      <c r="B1630" s="33" t="s">
        <v>3594</v>
      </c>
      <c r="C1630" s="31">
        <v>0</v>
      </c>
      <c r="D1630" s="31" t="s">
        <v>3595</v>
      </c>
      <c r="E1630" s="31">
        <f ca="1">IF(GLOBAL[[#This Row],[b12]]="",GLOBAL[[#This Row],[a6]],GLOBAL[[#This Row],[b12]])</f>
        <v>0</v>
      </c>
      <c r="F1630" s="32">
        <f>GLOBAL[[#This Row],[AWAL]]</f>
        <v>0</v>
      </c>
      <c r="G1630" s="31"/>
      <c r="H1630" s="31"/>
      <c r="I1630" s="31" t="str">
        <f>IF(GLOBAL[[#This Row],[/MASUK]]="","",SUMIF(Table6[NB BM_C_QTY+F],GLOBAL[POINTER],Table6[C]))</f>
        <v/>
      </c>
      <c r="J1630" s="102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>SUM(F1630,L1630)</f>
        <v>0</v>
      </c>
      <c r="N1630" s="31"/>
      <c r="O1630" s="31"/>
      <c r="P1630" s="32">
        <f ca="1">SUM(INDIRECT(GLOBAL_VAR[TABLENAME]&amp;"[@a"&amp;$1:$1-1&amp;"]"),INDIRECT(GLOBAL_VAR[TABLENAME]&amp;"[@c"&amp;$1:$1-1&amp;"]"))</f>
        <v>0</v>
      </c>
      <c r="Q1630" s="33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0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0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0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</row>
    <row r="1631" spans="1:31">
      <c r="A1631" s="31" t="str">
        <f ca="1">IF(GLOBAL[[#This Row],[TT]]&lt;1,"",ROW()-2)</f>
        <v/>
      </c>
      <c r="B1631" s="33" t="s">
        <v>2018</v>
      </c>
      <c r="C1631" s="31">
        <v>0</v>
      </c>
      <c r="D1631" s="31" t="s">
        <v>2167</v>
      </c>
      <c r="E1631" s="31">
        <f ca="1">IF(GLOBAL[[#This Row],[b12]]="",GLOBAL[[#This Row],[a6]],GLOBAL[[#This Row],[b12]])</f>
        <v>0</v>
      </c>
      <c r="F1631" s="32">
        <f>GLOBAL[[#This Row],[AWAL]]</f>
        <v>0</v>
      </c>
      <c r="G1631" s="31"/>
      <c r="H1631" s="31"/>
      <c r="I1631" s="31" t="str">
        <f>IF(GLOBAL[[#This Row],[/MASUK]]="","",SUMIF(Table6[NB BM_C_QTY+F],GLOBAL[POINTER],Table6[C]))</f>
        <v/>
      </c>
      <c r="J1631" s="102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>SUM(F1631,L1631)</f>
        <v>0</v>
      </c>
      <c r="N1631" s="31"/>
      <c r="O1631" s="31"/>
      <c r="P1631" s="32">
        <f ca="1">SUM(INDIRECT(GLOBAL_VAR[TABLENAME]&amp;"[@a"&amp;$1:$1-1&amp;"]"),INDIRECT(GLOBAL_VAR[TABLENAME]&amp;"[@c"&amp;$1:$1-1&amp;"]"))</f>
        <v>0</v>
      </c>
      <c r="Q1631" s="33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0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0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0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  <c r="AD1631" s="29"/>
    </row>
    <row r="1632" spans="1:31">
      <c r="A1632" s="31" t="str">
        <f ca="1">IF(GLOBAL[[#This Row],[TT]]&lt;1,"",ROW()-2)</f>
        <v/>
      </c>
      <c r="B1632" s="33" t="s">
        <v>2019</v>
      </c>
      <c r="C1632" s="31">
        <v>0</v>
      </c>
      <c r="D1632" s="31" t="s">
        <v>2167</v>
      </c>
      <c r="E1632" s="31">
        <f ca="1">IF(GLOBAL[[#This Row],[b12]]="",GLOBAL[[#This Row],[a6]],GLOBAL[[#This Row],[b12]])</f>
        <v>0</v>
      </c>
      <c r="F1632" s="32">
        <f>GLOBAL[[#This Row],[AWAL]]</f>
        <v>0</v>
      </c>
      <c r="G1632" s="31"/>
      <c r="H1632" s="31"/>
      <c r="I1632" s="31" t="str">
        <f>IF(GLOBAL[[#This Row],[/MASUK]]="","",SUMIF(Table6[NB BM_C_QTY+F],GLOBAL[POINTER],Table6[C]))</f>
        <v/>
      </c>
      <c r="J1632" s="102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>SUM(F1632,L1632)</f>
        <v>0</v>
      </c>
      <c r="N1632" s="31"/>
      <c r="O1632" s="31"/>
      <c r="P1632" s="32">
        <f ca="1">SUM(INDIRECT(GLOBAL_VAR[TABLENAME]&amp;"[@a"&amp;$1:$1-1&amp;"]"),INDIRECT(GLOBAL_VAR[TABLENAME]&amp;"[@c"&amp;$1:$1-1&amp;"]"))</f>
        <v>0</v>
      </c>
      <c r="Q1632" s="33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0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0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0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  <c r="AE1632" s="29"/>
    </row>
    <row r="1633" spans="1:31">
      <c r="A1633" s="31" t="str">
        <f ca="1">IF(GLOBAL[[#This Row],[TT]]&lt;1,"",ROW()-2)</f>
        <v/>
      </c>
      <c r="B1633" s="33" t="s">
        <v>2020</v>
      </c>
      <c r="C1633" s="31">
        <v>0</v>
      </c>
      <c r="D1633" s="31" t="s">
        <v>2167</v>
      </c>
      <c r="E1633" s="31">
        <f ca="1">IF(GLOBAL[[#This Row],[b12]]="",GLOBAL[[#This Row],[a6]],GLOBAL[[#This Row],[b12]])</f>
        <v>0</v>
      </c>
      <c r="F1633" s="32">
        <f>GLOBAL[[#This Row],[AWAL]]</f>
        <v>0</v>
      </c>
      <c r="G1633" s="31"/>
      <c r="H1633" s="31"/>
      <c r="I1633" s="31" t="str">
        <f>IF(GLOBAL[[#This Row],[/MASUK]]="","",SUMIF(Table6[NB BM_C_QTY+F],GLOBAL[POINTER],Table6[C]))</f>
        <v/>
      </c>
      <c r="J1633" s="102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>SUM(F1633,L1633)</f>
        <v>0</v>
      </c>
      <c r="N1633" s="31"/>
      <c r="O1633" s="31"/>
      <c r="P1633" s="32">
        <f ca="1">SUM(INDIRECT(GLOBAL_VAR[TABLENAME]&amp;"[@a"&amp;$1:$1-1&amp;"]"),INDIRECT(GLOBAL_VAR[TABLENAME]&amp;"[@c"&amp;$1:$1-1&amp;"]"))</f>
        <v>0</v>
      </c>
      <c r="Q1633" s="33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0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0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0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  <c r="AE1633" s="29"/>
    </row>
    <row r="1634" spans="1:31">
      <c r="A1634" s="31" t="str">
        <f ca="1">IF(GLOBAL[[#This Row],[TT]]&lt;1,"",ROW()-2)</f>
        <v/>
      </c>
      <c r="B1634" s="33" t="s">
        <v>2021</v>
      </c>
      <c r="C1634" s="31">
        <v>0</v>
      </c>
      <c r="D1634" s="31" t="s">
        <v>2167</v>
      </c>
      <c r="E1634" s="31">
        <f ca="1">IF(GLOBAL[[#This Row],[b12]]="",GLOBAL[[#This Row],[a6]],GLOBAL[[#This Row],[b12]])</f>
        <v>0</v>
      </c>
      <c r="F1634" s="32">
        <f>GLOBAL[[#This Row],[AWAL]]</f>
        <v>0</v>
      </c>
      <c r="G1634" s="31"/>
      <c r="H1634" s="31"/>
      <c r="I1634" s="31" t="str">
        <f>IF(GLOBAL[[#This Row],[/MASUK]]="","",SUMIF(Table6[NB BM_C_QTY+F],GLOBAL[POINTER],Table6[C]))</f>
        <v/>
      </c>
      <c r="J1634" s="102">
        <f>IF(GLOBAL[[#This Row],[//KELUAR]]="",0,-1*SUMIF(Table5[CONCAT],GLOBAL[POINTER],Table5[3]))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>SUM(F1634,L1634)</f>
        <v>0</v>
      </c>
      <c r="N1634" s="31"/>
      <c r="O1634" s="31"/>
      <c r="P1634" s="32">
        <f ca="1">SUM(INDIRECT(GLOBAL_VAR[TABLENAME]&amp;"[@a"&amp;$1:$1-1&amp;"]"),INDIRECT(GLOBAL_VAR[TABLENAME]&amp;"[@c"&amp;$1:$1-1&amp;"]"))</f>
        <v>0</v>
      </c>
      <c r="Q1634" s="33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0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0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0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1634" s="31" t="str">
        <f>_xlfn.IFNA(MATCH(GLOBAL[[#This Row],[POINTER]],Table6[NB BM_C_QTY+F],0),"")</f>
        <v/>
      </c>
      <c r="AC1634" t="str">
        <f>_xlfn.IFNA(MATCH(GLOBAL[[#This Row],[POINTER]],Table5[CONCAT],0),"")</f>
        <v/>
      </c>
    </row>
    <row r="1635" spans="1:31">
      <c r="A1635" s="31" t="str">
        <f ca="1">IF(GLOBAL[[#This Row],[TT]]&lt;1,"",ROW()-2)</f>
        <v/>
      </c>
      <c r="B1635" s="33" t="s">
        <v>2022</v>
      </c>
      <c r="C1635" s="31">
        <v>0</v>
      </c>
      <c r="D1635" s="31" t="s">
        <v>2167</v>
      </c>
      <c r="E1635" s="31">
        <f ca="1">IF(GLOBAL[[#This Row],[b12]]="",GLOBAL[[#This Row],[a6]],GLOBAL[[#This Row],[b12]])</f>
        <v>0</v>
      </c>
      <c r="F1635" s="32">
        <f>GLOBAL[[#This Row],[AWAL]]</f>
        <v>0</v>
      </c>
      <c r="G1635" s="31"/>
      <c r="H1635" s="31"/>
      <c r="I1635" s="31" t="str">
        <f>IF(GLOBAL[[#This Row],[/MASUK]]="","",SUMIF(Table6[NB BM_C_QTY+F],GLOBAL[POINTER],Table6[C]))</f>
        <v/>
      </c>
      <c r="J1635" s="102">
        <f>IF(GLOBAL[[#This Row],[//KELUAR]]="",0,-1*SUMIF(Table5[CONCAT],GLOBAL[POINTER],Table5[3]))</f>
        <v>0</v>
      </c>
      <c r="K1635" s="31" t="str">
        <f>IF(GLOBAL[[#This Row],[b1]]="","",GLOBAL[[#This Row],[b1]]-GLOBAL[[#This Row],[a1]]-GLOBAL[[#This Row],[bkeluar1]])</f>
        <v/>
      </c>
      <c r="L1635" s="31">
        <f>SUM(GLOBAL[[#This Row],[bmasuk1]:[c1]])</f>
        <v>0</v>
      </c>
      <c r="M1635" s="32">
        <f>SUM(F1635,L1635)</f>
        <v>0</v>
      </c>
      <c r="N1635" s="31"/>
      <c r="O1635" s="31"/>
      <c r="P1635" s="32">
        <f ca="1">SUM(INDIRECT(GLOBAL_VAR[TABLENAME]&amp;"[@a"&amp;$1:$1-1&amp;"]"),INDIRECT(GLOBAL_VAR[TABLENAME]&amp;"[@c"&amp;$1:$1-1&amp;"]"))</f>
        <v>0</v>
      </c>
      <c r="Q1635" s="33"/>
      <c r="R1635" s="33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0</v>
      </c>
      <c r="T1635" s="33"/>
      <c r="U1635" s="33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0</v>
      </c>
      <c r="W1635" s="31"/>
      <c r="X1635" s="31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0</v>
      </c>
      <c r="AA1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1635" s="31" t="str">
        <f>_xlfn.IFNA(MATCH(GLOBAL[[#This Row],[POINTER]],Table6[NB BM_C_QTY+F],0),"")</f>
        <v/>
      </c>
      <c r="AC1635" t="str">
        <f>_xlfn.IFNA(MATCH(GLOBAL[[#This Row],[POINTER]],Table5[CONCAT],0),"")</f>
        <v/>
      </c>
    </row>
    <row r="1636" spans="1:31">
      <c r="A1636" s="31" t="str">
        <f ca="1">IF(GLOBAL[[#This Row],[TT]]&lt;1,"",ROW()-2)</f>
        <v/>
      </c>
      <c r="B1636" s="33" t="s">
        <v>3751</v>
      </c>
      <c r="C1636" s="31">
        <v>0</v>
      </c>
      <c r="D1636" s="31" t="s">
        <v>2167</v>
      </c>
      <c r="E1636" s="31">
        <f ca="1">IF(GLOBAL[[#This Row],[b12]]="",GLOBAL[[#This Row],[a6]],GLOBAL[[#This Row],[b12]])</f>
        <v>0</v>
      </c>
      <c r="F1636" s="32">
        <f>GLOBAL[[#This Row],[AWAL]]</f>
        <v>0</v>
      </c>
      <c r="G1636" s="31"/>
      <c r="H1636" s="31"/>
      <c r="I1636" s="31" t="str">
        <f>IF(GLOBAL[[#This Row],[/MASUK]]="","",SUMIF(Table6[NB BM_C_QTY+F],GLOBAL[POINTER],Table6[C]))</f>
        <v/>
      </c>
      <c r="J1636" s="102">
        <f>IF(GLOBAL[[#This Row],[//KELUAR]]="",0,-1*SUMIF(Table5[CONCAT],GLOBAL[POINTER],Table5[3]))</f>
        <v>0</v>
      </c>
      <c r="K1636" s="31" t="str">
        <f>IF(GLOBAL[[#This Row],[b1]]="","",GLOBAL[[#This Row],[b1]]-GLOBAL[[#This Row],[a1]]-GLOBAL[[#This Row],[bkeluar1]])</f>
        <v/>
      </c>
      <c r="L1636" s="31">
        <f>SUM(GLOBAL[[#This Row],[bmasuk1]:[c1]])</f>
        <v>0</v>
      </c>
      <c r="M1636" s="32">
        <f>SUM(F1636,L1636)</f>
        <v>0</v>
      </c>
      <c r="N1636" s="31"/>
      <c r="O1636" s="31"/>
      <c r="P1636" s="32">
        <f ca="1">SUM(INDIRECT(GLOBAL_VAR[TABLENAME]&amp;"[@a"&amp;$1:$1-1&amp;"]"),INDIRECT(GLOBAL_VAR[TABLENAME]&amp;"[@c"&amp;$1:$1-1&amp;"]"))</f>
        <v>0</v>
      </c>
      <c r="Q1636" s="33"/>
      <c r="R1636" s="33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0</v>
      </c>
      <c r="T1636" s="33"/>
      <c r="U1636" s="33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0</v>
      </c>
      <c r="W1636" s="31"/>
      <c r="X1636" s="31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0</v>
      </c>
      <c r="AA1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1636" s="31" t="str">
        <f>_xlfn.IFNA(MATCH(GLOBAL[[#This Row],[POINTER]],Table6[NB BM_C_QTY+F],0),"")</f>
        <v/>
      </c>
      <c r="AC1636" t="str">
        <f>_xlfn.IFNA(MATCH(GLOBAL[[#This Row],[POINTER]],Table5[CONCAT],0),"")</f>
        <v/>
      </c>
    </row>
    <row r="1637" spans="1:31">
      <c r="A1637" s="31">
        <f ca="1">IF(GLOBAL[[#This Row],[TT]]&lt;1,"",ROW()-2)</f>
        <v>1635</v>
      </c>
      <c r="B1637" s="33" t="s">
        <v>1095</v>
      </c>
      <c r="C1637" s="31">
        <v>9</v>
      </c>
      <c r="D1637" s="31" t="s">
        <v>1096</v>
      </c>
      <c r="E1637" s="31">
        <f ca="1">IF(GLOBAL[[#This Row],[b12]]="",GLOBAL[[#This Row],[a6]],GLOBAL[[#This Row],[b12]])</f>
        <v>9</v>
      </c>
      <c r="F1637" s="32">
        <f>GLOBAL[[#This Row],[AWAL]]</f>
        <v>9</v>
      </c>
      <c r="G1637" s="31"/>
      <c r="H1637" s="31"/>
      <c r="I1637" s="31" t="str">
        <f>IF(GLOBAL[[#This Row],[/MASUK]]="","",SUMIF(Table6[NB BM_C_QTY+F],GLOBAL[POINTER],Table6[C]))</f>
        <v/>
      </c>
      <c r="J1637" s="102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>SUM(F1637,L1637)</f>
        <v>9</v>
      </c>
      <c r="N1637" s="31"/>
      <c r="O1637" s="31"/>
      <c r="P1637" s="32">
        <f ca="1">SUM(INDIRECT(GLOBAL_VAR[TABLENAME]&amp;"[@a"&amp;$1:$1-1&amp;"]"),INDIRECT(GLOBAL_VAR[TABLENAME]&amp;"[@c"&amp;$1:$1-1&amp;"]"))</f>
        <v>9</v>
      </c>
      <c r="Q1637" s="33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9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9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9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  <c r="AD1637" s="29"/>
    </row>
    <row r="1638" spans="1:31">
      <c r="A1638" s="31" t="str">
        <f ca="1">IF(GLOBAL[[#This Row],[TT]]&lt;1,"",ROW()-2)</f>
        <v/>
      </c>
      <c r="B1638" s="33" t="s">
        <v>1097</v>
      </c>
      <c r="C1638" s="31">
        <v>0</v>
      </c>
      <c r="D1638" s="31" t="s">
        <v>1098</v>
      </c>
      <c r="E1638" s="31">
        <f ca="1">IF(GLOBAL[[#This Row],[b12]]="",GLOBAL[[#This Row],[a6]],GLOBAL[[#This Row],[b12]])</f>
        <v>0</v>
      </c>
      <c r="F1638" s="32">
        <f>GLOBAL[[#This Row],[AWAL]]</f>
        <v>0</v>
      </c>
      <c r="G1638" s="31"/>
      <c r="H1638" s="31"/>
      <c r="I1638" s="31" t="str">
        <f>IF(GLOBAL[[#This Row],[/MASUK]]="","",SUMIF(Table6[NB BM_C_QTY+F],GLOBAL[POINTER],Table6[C]))</f>
        <v/>
      </c>
      <c r="J1638" s="102">
        <f>IF(GLOBAL[[#This Row],[//KELUAR]]="",0,-1*SUMIF(Table5[CONCAT],GLOBAL[POINTER],Table5[3]))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>SUM(F1638,L1638)</f>
        <v>0</v>
      </c>
      <c r="N1638" s="31"/>
      <c r="O1638" s="31"/>
      <c r="P1638" s="32">
        <f ca="1">SUM(INDIRECT(GLOBAL_VAR[TABLENAME]&amp;"[@a"&amp;$1:$1-1&amp;"]"),INDIRECT(GLOBAL_VAR[TABLENAME]&amp;"[@c"&amp;$1:$1-1&amp;"]"))</f>
        <v>0</v>
      </c>
      <c r="Q1638" s="33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0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0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0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1638" s="31" t="str">
        <f>_xlfn.IFNA(MATCH(GLOBAL[[#This Row],[POINTER]],Table6[NB BM_C_QTY+F],0),"")</f>
        <v/>
      </c>
      <c r="AC1638" t="str">
        <f>_xlfn.IFNA(MATCH(GLOBAL[[#This Row],[POINTER]],Table5[CONCAT],0),"")</f>
        <v/>
      </c>
    </row>
    <row r="1639" spans="1:31">
      <c r="A1639" s="31" t="str">
        <f ca="1">IF(GLOBAL[[#This Row],[TT]]&lt;1,"",ROW()-2)</f>
        <v/>
      </c>
      <c r="B1639" s="33" t="s">
        <v>2399</v>
      </c>
      <c r="C1639" s="31">
        <v>0</v>
      </c>
      <c r="D1639" s="31">
        <v>4000</v>
      </c>
      <c r="E1639" s="31">
        <f ca="1">IF(GLOBAL[[#This Row],[b12]]="",GLOBAL[[#This Row],[a6]],GLOBAL[[#This Row],[b12]])</f>
        <v>0</v>
      </c>
      <c r="F1639" s="32">
        <f>GLOBAL[[#This Row],[AWAL]]</f>
        <v>0</v>
      </c>
      <c r="G1639" s="31"/>
      <c r="H1639" s="31"/>
      <c r="I1639" s="31" t="str">
        <f>IF(GLOBAL[[#This Row],[/MASUK]]="","",SUMIF(Table6[NB BM_C_QTY+F],GLOBAL[POINTER],Table6[C]))</f>
        <v/>
      </c>
      <c r="J1639" s="102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>SUM(F1639,L1639)</f>
        <v>0</v>
      </c>
      <c r="N1639" s="31"/>
      <c r="O1639" s="31"/>
      <c r="P1639" s="32">
        <f ca="1">SUM(INDIRECT(GLOBAL_VAR[TABLENAME]&amp;"[@a"&amp;$1:$1-1&amp;"]"),INDIRECT(GLOBAL_VAR[TABLENAME]&amp;"[@c"&amp;$1:$1-1&amp;"]"))</f>
        <v>0</v>
      </c>
      <c r="Q1639" s="33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0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0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0</v>
      </c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</row>
    <row r="1640" spans="1:31">
      <c r="A1640" s="31" t="str">
        <f ca="1">IF(GLOBAL[[#This Row],[TT]]&lt;1,"",ROW()-2)</f>
        <v/>
      </c>
      <c r="B1640" s="33" t="s">
        <v>1099</v>
      </c>
      <c r="C1640" s="31">
        <v>0</v>
      </c>
      <c r="D1640" s="31" t="s">
        <v>1100</v>
      </c>
      <c r="E1640" s="31">
        <f ca="1">IF(GLOBAL[[#This Row],[b12]]="",GLOBAL[[#This Row],[a6]],GLOBAL[[#This Row],[b12]])</f>
        <v>0</v>
      </c>
      <c r="F1640" s="32">
        <f>GLOBAL[[#This Row],[AWAL]]</f>
        <v>0</v>
      </c>
      <c r="G1640" s="31"/>
      <c r="H1640" s="31"/>
      <c r="I1640" s="31" t="str">
        <f>IF(GLOBAL[[#This Row],[/MASUK]]="","",SUMIF(Table6[NB BM_C_QTY+F],GLOBAL[POINTER],Table6[C]))</f>
        <v/>
      </c>
      <c r="J1640" s="102">
        <f>IF(GLOBAL[[#This Row],[//KELUAR]]="",0,-1*SUMIF(Table5[CONCAT],GLOBAL[POINTER],Table5[3]))</f>
        <v>0</v>
      </c>
      <c r="K1640" s="31" t="str">
        <f>IF(GLOBAL[[#This Row],[b1]]="","",GLOBAL[[#This Row],[b1]]-GLOBAL[[#This Row],[a1]]-GLOBAL[[#This Row],[bkeluar1]])</f>
        <v/>
      </c>
      <c r="L1640" s="31">
        <f>SUM(GLOBAL[[#This Row],[bmasuk1]:[c1]])</f>
        <v>0</v>
      </c>
      <c r="M1640" s="32">
        <f>SUM(F1640,L1640)</f>
        <v>0</v>
      </c>
      <c r="N1640" s="31"/>
      <c r="O1640" s="31"/>
      <c r="P1640" s="32">
        <f ca="1">SUM(INDIRECT(GLOBAL_VAR[TABLENAME]&amp;"[@a"&amp;$1:$1-1&amp;"]"),INDIRECT(GLOBAL_VAR[TABLENAME]&amp;"[@c"&amp;$1:$1-1&amp;"]"))</f>
        <v>0</v>
      </c>
      <c r="Q1640" s="33"/>
      <c r="R1640" s="33" t="str">
        <f>IF(GLOBAL[[#This Row],[b3]]="","",GLOBAL[[#This Row],[b3]]-GLOBAL[[#This Row],[a3]])</f>
        <v/>
      </c>
      <c r="S1640" s="32">
        <f ca="1">SUM(INDIRECT(GLOBAL_VAR[TABLENAME]&amp;"[@a"&amp;$1:$1-1&amp;"]"),INDIRECT(GLOBAL_VAR[TABLENAME]&amp;"[@c"&amp;$1:$1-1&amp;"]"))</f>
        <v>0</v>
      </c>
      <c r="T1640" s="33"/>
      <c r="U1640" s="33" t="str">
        <f>IF(GLOBAL[[#This Row],[b4]]="","",GLOBAL[[#This Row],[b4]]-GLOBAL[[#This Row],[a4]])</f>
        <v/>
      </c>
      <c r="V1640" s="32">
        <f ca="1">SUM(INDIRECT(GLOBAL_VAR[TABLENAME]&amp;"[@a"&amp;$1:$1-1&amp;"]"),INDIRECT(GLOBAL_VAR[TABLENAME]&amp;"[@c"&amp;$1:$1-1&amp;"]"))</f>
        <v>0</v>
      </c>
      <c r="W1640" s="31"/>
      <c r="X1640" s="31" t="str">
        <f>IF(GLOBAL[[#This Row],[b5]]="","",GLOBAL[[#This Row],[b5]]-GLOBAL[[#This Row],[a5]])</f>
        <v/>
      </c>
      <c r="Y1640" s="32">
        <f ca="1">SUM(INDIRECT(GLOBAL_VAR[TABLENAME]&amp;"[@a"&amp;$1:$1-1&amp;"]"),INDIRECT(GLOBAL_VAR[TABLENAME]&amp;"[@c"&amp;$1:$1-1&amp;"]"))</f>
        <v>0</v>
      </c>
      <c r="AA1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1640" s="31" t="str">
        <f>_xlfn.IFNA(MATCH(GLOBAL[[#This Row],[POINTER]],Table6[NB BM_C_QTY+F],0),"")</f>
        <v/>
      </c>
      <c r="AC1640" t="str">
        <f>_xlfn.IFNA(MATCH(GLOBAL[[#This Row],[POINTER]],Table5[CONCAT],0),"")</f>
        <v/>
      </c>
    </row>
    <row r="1641" spans="1:31">
      <c r="A1641" s="31">
        <f ca="1">IF(GLOBAL[[#This Row],[TT]]&lt;1,"",ROW()-2)</f>
        <v>1639</v>
      </c>
      <c r="B1641" s="33" t="s">
        <v>4045</v>
      </c>
      <c r="C1641" s="31">
        <v>1</v>
      </c>
      <c r="D1641" s="31">
        <v>2520</v>
      </c>
      <c r="E1641" s="31">
        <f ca="1">IF(GLOBAL[[#This Row],[b12]]="",GLOBAL[[#This Row],[a6]],GLOBAL[[#This Row],[b12]])</f>
        <v>1</v>
      </c>
      <c r="F1641" s="32">
        <f>GLOBAL[[#This Row],[AWAL]]</f>
        <v>1</v>
      </c>
      <c r="G1641" s="31"/>
      <c r="H1641" s="31"/>
      <c r="I1641" s="31" t="str">
        <f>IF(GLOBAL[[#This Row],[/MASUK]]="","",SUMIF(Table6[NB BM_C_QTY+F],GLOBAL[POINTER],Table6[C]))</f>
        <v/>
      </c>
      <c r="J1641" s="102">
        <f>IF(GLOBAL[[#This Row],[//KELUAR]]="",0,-1*SUMIF(Table5[CONCAT],GLOBAL[POINTER],Table5[3]))</f>
        <v>0</v>
      </c>
      <c r="K1641" s="31" t="str">
        <f>IF(GLOBAL[[#This Row],[b1]]="","",GLOBAL[[#This Row],[b1]]-GLOBAL[[#This Row],[a1]]-GLOBAL[[#This Row],[bkeluar1]])</f>
        <v/>
      </c>
      <c r="L1641" s="31">
        <f>SUM(GLOBAL[[#This Row],[bmasuk1]:[c1]])</f>
        <v>0</v>
      </c>
      <c r="M1641" s="32">
        <f>SUM(F1641,L1641)</f>
        <v>1</v>
      </c>
      <c r="N1641" s="31"/>
      <c r="O1641" s="31"/>
      <c r="P1641" s="32">
        <f ca="1">SUM(INDIRECT(GLOBAL_VAR[TABLENAME]&amp;"[@a"&amp;$1:$1-1&amp;"]"),INDIRECT(GLOBAL_VAR[TABLENAME]&amp;"[@c"&amp;$1:$1-1&amp;"]"))</f>
        <v>1</v>
      </c>
      <c r="Q1641" s="33"/>
      <c r="R1641" s="33" t="str">
        <f>IF(GLOBAL[[#This Row],[b3]]="","",GLOBAL[[#This Row],[b3]]-GLOBAL[[#This Row],[a3]])</f>
        <v/>
      </c>
      <c r="S1641" s="32">
        <f ca="1">SUM(INDIRECT(GLOBAL_VAR[TABLENAME]&amp;"[@a"&amp;$1:$1-1&amp;"]"),INDIRECT(GLOBAL_VAR[TABLENAME]&amp;"[@c"&amp;$1:$1-1&amp;"]"))</f>
        <v>1</v>
      </c>
      <c r="T1641" s="33"/>
      <c r="U1641" s="33" t="str">
        <f>IF(GLOBAL[[#This Row],[b4]]="","",GLOBAL[[#This Row],[b4]]-GLOBAL[[#This Row],[a4]])</f>
        <v/>
      </c>
      <c r="V1641" s="32">
        <f ca="1">SUM(INDIRECT(GLOBAL_VAR[TABLENAME]&amp;"[@a"&amp;$1:$1-1&amp;"]"),INDIRECT(GLOBAL_VAR[TABLENAME]&amp;"[@c"&amp;$1:$1-1&amp;"]"))</f>
        <v>1</v>
      </c>
      <c r="W1641" s="31"/>
      <c r="X1641" s="31" t="str">
        <f>IF(GLOBAL[[#This Row],[b5]]="","",GLOBAL[[#This Row],[b5]]-GLOBAL[[#This Row],[a5]])</f>
        <v/>
      </c>
      <c r="Y1641" s="32">
        <f ca="1">SUM(INDIRECT(GLOBAL_VAR[TABLENAME]&amp;"[@a"&amp;$1:$1-1&amp;"]"),INDIRECT(GLOBAL_VAR[TABLENAME]&amp;"[@c"&amp;$1:$1-1&amp;"]"))</f>
        <v>1</v>
      </c>
      <c r="AA1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641" s="31" t="str">
        <f>_xlfn.IFNA(MATCH(GLOBAL[[#This Row],[POINTER]],Table6[NB BM_C_QTY+F],0),"")</f>
        <v/>
      </c>
      <c r="AC1641" t="str">
        <f>_xlfn.IFNA(MATCH(GLOBAL[[#This Row],[POINTER]],Table5[CONCAT],0),"")</f>
        <v/>
      </c>
    </row>
    <row r="1642" spans="1:31">
      <c r="A1642" s="31">
        <f ca="1">IF(GLOBAL[[#This Row],[TT]]&lt;1,"",ROW()-2)</f>
        <v>1640</v>
      </c>
      <c r="B1642" s="33" t="s">
        <v>1101</v>
      </c>
      <c r="C1642" s="31">
        <v>6</v>
      </c>
      <c r="D1642" s="31" t="s">
        <v>2727</v>
      </c>
      <c r="E1642" s="31">
        <f ca="1">IF(GLOBAL[[#This Row],[b12]]="",GLOBAL[[#This Row],[a6]],GLOBAL[[#This Row],[b12]])</f>
        <v>6</v>
      </c>
      <c r="F1642" s="32">
        <f>GLOBAL[[#This Row],[AWAL]]</f>
        <v>6</v>
      </c>
      <c r="G1642" s="31"/>
      <c r="H1642" s="31"/>
      <c r="I1642" s="31" t="str">
        <f>IF(GLOBAL[[#This Row],[/MASUK]]="","",SUMIF(Table6[NB BM_C_QTY+F],GLOBAL[POINTER],Table6[C]))</f>
        <v/>
      </c>
      <c r="J1642" s="102">
        <f>IF(GLOBAL[[#This Row],[//KELUAR]]="",0,-1*SUMIF(Table5[CONCAT],GLOBAL[POINTER],Table5[3]))</f>
        <v>0</v>
      </c>
      <c r="K1642" s="31" t="str">
        <f>IF(GLOBAL[[#This Row],[b1]]="","",GLOBAL[[#This Row],[b1]]-GLOBAL[[#This Row],[a1]]-GLOBAL[[#This Row],[bkeluar1]])</f>
        <v/>
      </c>
      <c r="L1642" s="31">
        <f>SUM(GLOBAL[[#This Row],[bmasuk1]:[c1]])</f>
        <v>0</v>
      </c>
      <c r="M1642" s="32">
        <f>SUM(F1642,L1642)</f>
        <v>6</v>
      </c>
      <c r="N1642" s="31"/>
      <c r="O1642" s="31"/>
      <c r="P1642" s="32">
        <f ca="1">SUM(INDIRECT(GLOBAL_VAR[TABLENAME]&amp;"[@a"&amp;$1:$1-1&amp;"]"),INDIRECT(GLOBAL_VAR[TABLENAME]&amp;"[@c"&amp;$1:$1-1&amp;"]"))</f>
        <v>6</v>
      </c>
      <c r="Q1642" s="33"/>
      <c r="R1642" s="33" t="str">
        <f>IF(GLOBAL[[#This Row],[b3]]="","",GLOBAL[[#This Row],[b3]]-GLOBAL[[#This Row],[a3]])</f>
        <v/>
      </c>
      <c r="S1642" s="32">
        <f ca="1">SUM(INDIRECT(GLOBAL_VAR[TABLENAME]&amp;"[@a"&amp;$1:$1-1&amp;"]"),INDIRECT(GLOBAL_VAR[TABLENAME]&amp;"[@c"&amp;$1:$1-1&amp;"]"))</f>
        <v>6</v>
      </c>
      <c r="T1642" s="33"/>
      <c r="U1642" s="33" t="str">
        <f>IF(GLOBAL[[#This Row],[b4]]="","",GLOBAL[[#This Row],[b4]]-GLOBAL[[#This Row],[a4]])</f>
        <v/>
      </c>
      <c r="V1642" s="32">
        <f ca="1">SUM(INDIRECT(GLOBAL_VAR[TABLENAME]&amp;"[@a"&amp;$1:$1-1&amp;"]"),INDIRECT(GLOBAL_VAR[TABLENAME]&amp;"[@c"&amp;$1:$1-1&amp;"]"))</f>
        <v>6</v>
      </c>
      <c r="W1642" s="31"/>
      <c r="X1642" s="31" t="str">
        <f>IF(GLOBAL[[#This Row],[b5]]="","",GLOBAL[[#This Row],[b5]]-GLOBAL[[#This Row],[a5]])</f>
        <v/>
      </c>
      <c r="Y1642" s="32">
        <f ca="1">SUM(INDIRECT(GLOBAL_VAR[TABLENAME]&amp;"[@a"&amp;$1:$1-1&amp;"]"),INDIRECT(GLOBAL_VAR[TABLENAME]&amp;"[@c"&amp;$1:$1-1&amp;"]"))</f>
        <v>6</v>
      </c>
      <c r="AA1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642" s="31" t="str">
        <f>_xlfn.IFNA(MATCH(GLOBAL[[#This Row],[POINTER]],Table6[NB BM_C_QTY+F],0),"")</f>
        <v/>
      </c>
      <c r="AC1642" t="str">
        <f>_xlfn.IFNA(MATCH(GLOBAL[[#This Row],[POINTER]],Table5[CONCAT],0),"")</f>
        <v/>
      </c>
    </row>
    <row r="1643" spans="1:31">
      <c r="A1643" s="31">
        <f ca="1">IF(GLOBAL[[#This Row],[TT]]&lt;1,"",ROW()-2)</f>
        <v>1641</v>
      </c>
      <c r="B1643" s="33" t="s">
        <v>3688</v>
      </c>
      <c r="C1643" s="31">
        <v>1</v>
      </c>
      <c r="D1643" s="31" t="s">
        <v>2446</v>
      </c>
      <c r="E1643" s="31">
        <f ca="1">IF(GLOBAL[[#This Row],[b12]]="",GLOBAL[[#This Row],[a6]],GLOBAL[[#This Row],[b12]])</f>
        <v>1</v>
      </c>
      <c r="F1643" s="32">
        <f>GLOBAL[[#This Row],[AWAL]]</f>
        <v>1</v>
      </c>
      <c r="G1643" s="31"/>
      <c r="H1643" s="31"/>
      <c r="I1643" s="31" t="str">
        <f>IF(GLOBAL[[#This Row],[/MASUK]]="","",SUMIF(Table6[NB BM_C_QTY+F],GLOBAL[POINTER],Table6[C]))</f>
        <v/>
      </c>
      <c r="J1643" s="102">
        <f>IF(GLOBAL[[#This Row],[//KELUAR]]="",0,-1*SUMIF(Table5[CONCAT],GLOBAL[POINTER],Table5[3]))</f>
        <v>0</v>
      </c>
      <c r="K1643" s="31" t="str">
        <f>IF(GLOBAL[[#This Row],[b1]]="","",GLOBAL[[#This Row],[b1]]-GLOBAL[[#This Row],[a1]]-GLOBAL[[#This Row],[bkeluar1]])</f>
        <v/>
      </c>
      <c r="L1643" s="31">
        <f>SUM(GLOBAL[[#This Row],[bmasuk1]:[c1]])</f>
        <v>0</v>
      </c>
      <c r="M1643" s="32">
        <f>SUM(F1643,L1643)</f>
        <v>1</v>
      </c>
      <c r="N1643" s="31"/>
      <c r="O1643" s="31"/>
      <c r="P1643" s="32">
        <f ca="1">SUM(INDIRECT(GLOBAL_VAR[TABLENAME]&amp;"[@a"&amp;$1:$1-1&amp;"]"),INDIRECT(GLOBAL_VAR[TABLENAME]&amp;"[@c"&amp;$1:$1-1&amp;"]"))</f>
        <v>1</v>
      </c>
      <c r="Q1643" s="33"/>
      <c r="R1643" s="33" t="str">
        <f>IF(GLOBAL[[#This Row],[b3]]="","",GLOBAL[[#This Row],[b3]]-GLOBAL[[#This Row],[a3]])</f>
        <v/>
      </c>
      <c r="S1643" s="32">
        <f ca="1">SUM(INDIRECT(GLOBAL_VAR[TABLENAME]&amp;"[@a"&amp;$1:$1-1&amp;"]"),INDIRECT(GLOBAL_VAR[TABLENAME]&amp;"[@c"&amp;$1:$1-1&amp;"]"))</f>
        <v>1</v>
      </c>
      <c r="T1643" s="33"/>
      <c r="U1643" s="33" t="str">
        <f>IF(GLOBAL[[#This Row],[b4]]="","",GLOBAL[[#This Row],[b4]]-GLOBAL[[#This Row],[a4]])</f>
        <v/>
      </c>
      <c r="V1643" s="32">
        <f ca="1">SUM(INDIRECT(GLOBAL_VAR[TABLENAME]&amp;"[@a"&amp;$1:$1-1&amp;"]"),INDIRECT(GLOBAL_VAR[TABLENAME]&amp;"[@c"&amp;$1:$1-1&amp;"]"))</f>
        <v>1</v>
      </c>
      <c r="W1643" s="31"/>
      <c r="X1643" s="31" t="str">
        <f>IF(GLOBAL[[#This Row],[b5]]="","",GLOBAL[[#This Row],[b5]]-GLOBAL[[#This Row],[a5]])</f>
        <v/>
      </c>
      <c r="Y1643" s="32">
        <f ca="1">SUM(INDIRECT(GLOBAL_VAR[TABLENAME]&amp;"[@a"&amp;$1:$1-1&amp;"]"),INDIRECT(GLOBAL_VAR[TABLENAME]&amp;"[@c"&amp;$1:$1-1&amp;"]"))</f>
        <v>1</v>
      </c>
      <c r="AA1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643" s="31" t="str">
        <f>_xlfn.IFNA(MATCH(GLOBAL[[#This Row],[POINTER]],Table6[NB BM_C_QTY+F],0),"")</f>
        <v/>
      </c>
      <c r="AC1643" t="str">
        <f>_xlfn.IFNA(MATCH(GLOBAL[[#This Row],[POINTER]],Table5[CONCAT],0),"")</f>
        <v/>
      </c>
      <c r="AD1643" s="29"/>
    </row>
    <row r="1644" spans="1:31">
      <c r="A1644" s="31">
        <f ca="1">IF(GLOBAL[[#This Row],[TT]]&lt;1,"",ROW()-2)</f>
        <v>1642</v>
      </c>
      <c r="B1644" s="33" t="s">
        <v>2618</v>
      </c>
      <c r="C1644" s="31">
        <v>2</v>
      </c>
      <c r="D1644" s="31" t="s">
        <v>2619</v>
      </c>
      <c r="E1644" s="31">
        <f ca="1">IF(GLOBAL[[#This Row],[b12]]="",GLOBAL[[#This Row],[a6]],GLOBAL[[#This Row],[b12]])</f>
        <v>1</v>
      </c>
      <c r="F1644" s="32">
        <f>GLOBAL[[#This Row],[AWAL]]</f>
        <v>2</v>
      </c>
      <c r="G1644" s="31">
        <v>1</v>
      </c>
      <c r="H1644" s="31"/>
      <c r="I1644" s="31" t="str">
        <f>IF(GLOBAL[[#This Row],[/MASUK]]="","",SUMIF(Table6[NB BM_C_QTY+F],GLOBAL[POINTER],Table6[C]))</f>
        <v/>
      </c>
      <c r="J1644" s="102">
        <f>IF(GLOBAL[[#This Row],[//KELUAR]]="",0,-1*SUMIF(Table5[CONCAT],GLOBAL[POINTER],Table5[3]))</f>
        <v>0</v>
      </c>
      <c r="K1644" s="31">
        <f>IF(GLOBAL[[#This Row],[b1]]="","",GLOBAL[[#This Row],[b1]]-GLOBAL[[#This Row],[a1]]-GLOBAL[[#This Row],[bkeluar1]])</f>
        <v>-1</v>
      </c>
      <c r="L1644" s="31">
        <f>SUM(GLOBAL[[#This Row],[bmasuk1]:[c1]])</f>
        <v>-1</v>
      </c>
      <c r="M1644" s="32">
        <f>SUM(F1644,L1644)</f>
        <v>1</v>
      </c>
      <c r="N1644" s="31"/>
      <c r="O1644" s="31"/>
      <c r="P1644" s="32">
        <f ca="1">SUM(INDIRECT(GLOBAL_VAR[TABLENAME]&amp;"[@a"&amp;$1:$1-1&amp;"]"),INDIRECT(GLOBAL_VAR[TABLENAME]&amp;"[@c"&amp;$1:$1-1&amp;"]"))</f>
        <v>1</v>
      </c>
      <c r="Q1644" s="33"/>
      <c r="R1644" s="33" t="str">
        <f>IF(GLOBAL[[#This Row],[b3]]="","",GLOBAL[[#This Row],[b3]]-GLOBAL[[#This Row],[a3]])</f>
        <v/>
      </c>
      <c r="S1644" s="32">
        <f ca="1">SUM(INDIRECT(GLOBAL_VAR[TABLENAME]&amp;"[@a"&amp;$1:$1-1&amp;"]"),INDIRECT(GLOBAL_VAR[TABLENAME]&amp;"[@c"&amp;$1:$1-1&amp;"]"))</f>
        <v>1</v>
      </c>
      <c r="T1644" s="33"/>
      <c r="U1644" s="33" t="str">
        <f>IF(GLOBAL[[#This Row],[b4]]="","",GLOBAL[[#This Row],[b4]]-GLOBAL[[#This Row],[a4]])</f>
        <v/>
      </c>
      <c r="V1644" s="32">
        <f ca="1">SUM(INDIRECT(GLOBAL_VAR[TABLENAME]&amp;"[@a"&amp;$1:$1-1&amp;"]"),INDIRECT(GLOBAL_VAR[TABLENAME]&amp;"[@c"&amp;$1:$1-1&amp;"]"))</f>
        <v>1</v>
      </c>
      <c r="W1644" s="31"/>
      <c r="X1644" s="31" t="str">
        <f>IF(GLOBAL[[#This Row],[b5]]="","",GLOBAL[[#This Row],[b5]]-GLOBAL[[#This Row],[a5]])</f>
        <v/>
      </c>
      <c r="Y1644" s="32">
        <f ca="1">SUM(INDIRECT(GLOBAL_VAR[TABLENAME]&amp;"[@a"&amp;$1:$1-1&amp;"]"),INDIRECT(GLOBAL_VAR[TABLENAME]&amp;"[@c"&amp;$1:$1-1&amp;"]"))</f>
        <v>1</v>
      </c>
      <c r="AA1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kemocengplastikkecilb5109500pcsuntana</v>
      </c>
      <c r="AB1644" s="31" t="str">
        <f>_xlfn.IFNA(MATCH(GLOBAL[[#This Row],[POINTER]],Table6[NB BM_C_QTY+F],0),"")</f>
        <v/>
      </c>
      <c r="AC1644" t="str">
        <f>_xlfn.IFNA(MATCH(GLOBAL[[#This Row],[POINTER]],Table5[CONCAT],0),"")</f>
        <v/>
      </c>
      <c r="AD1644" s="29"/>
    </row>
    <row r="1645" spans="1:31">
      <c r="A1645" s="31">
        <f ca="1">IF(GLOBAL[[#This Row],[TT]]&lt;1,"",ROW()-2)</f>
        <v>1643</v>
      </c>
      <c r="B1645" s="33" t="s">
        <v>1104</v>
      </c>
      <c r="C1645" s="31">
        <v>1</v>
      </c>
      <c r="D1645" s="31" t="s">
        <v>1103</v>
      </c>
      <c r="E1645" s="31">
        <f ca="1">IF(GLOBAL[[#This Row],[b12]]="",GLOBAL[[#This Row],[a6]],GLOBAL[[#This Row],[b12]])</f>
        <v>1</v>
      </c>
      <c r="F1645" s="32">
        <f>GLOBAL[[#This Row],[AWAL]]</f>
        <v>1</v>
      </c>
      <c r="G1645" s="31"/>
      <c r="H1645" s="31"/>
      <c r="I1645" s="31" t="str">
        <f>IF(GLOBAL[[#This Row],[/MASUK]]="","",SUMIF(Table6[NB BM_C_QTY+F],GLOBAL[POINTER],Table6[C]))</f>
        <v/>
      </c>
      <c r="J1645" s="102">
        <f>IF(GLOBAL[[#This Row],[//KELUAR]]="",0,-1*SUMIF(Table5[CONCAT],GLOBAL[POINTER],Table5[3]))</f>
        <v>0</v>
      </c>
      <c r="K1645" s="31" t="str">
        <f>IF(GLOBAL[[#This Row],[b1]]="","",GLOBAL[[#This Row],[b1]]-GLOBAL[[#This Row],[a1]]-GLOBAL[[#This Row],[bkeluar1]])</f>
        <v/>
      </c>
      <c r="L1645" s="31">
        <f>SUM(GLOBAL[[#This Row],[bmasuk1]:[c1]])</f>
        <v>0</v>
      </c>
      <c r="M1645" s="32">
        <f>SUM(F1645,L1645)</f>
        <v>1</v>
      </c>
      <c r="N1645" s="31"/>
      <c r="O1645" s="31"/>
      <c r="P1645" s="32">
        <f ca="1">SUM(INDIRECT(GLOBAL_VAR[TABLENAME]&amp;"[@a"&amp;$1:$1-1&amp;"]"),INDIRECT(GLOBAL_VAR[TABLENAME]&amp;"[@c"&amp;$1:$1-1&amp;"]"))</f>
        <v>1</v>
      </c>
      <c r="Q1645" s="33"/>
      <c r="R1645" s="33" t="str">
        <f>IF(GLOBAL[[#This Row],[b3]]="","",GLOBAL[[#This Row],[b3]]-GLOBAL[[#This Row],[a3]])</f>
        <v/>
      </c>
      <c r="S1645" s="32">
        <f ca="1">SUM(INDIRECT(GLOBAL_VAR[TABLENAME]&amp;"[@a"&amp;$1:$1-1&amp;"]"),INDIRECT(GLOBAL_VAR[TABLENAME]&amp;"[@c"&amp;$1:$1-1&amp;"]"))</f>
        <v>1</v>
      </c>
      <c r="T1645" s="33"/>
      <c r="U1645" s="33" t="str">
        <f>IF(GLOBAL[[#This Row],[b4]]="","",GLOBAL[[#This Row],[b4]]-GLOBAL[[#This Row],[a4]])</f>
        <v/>
      </c>
      <c r="V1645" s="32">
        <f ca="1">SUM(INDIRECT(GLOBAL_VAR[TABLENAME]&amp;"[@a"&amp;$1:$1-1&amp;"]"),INDIRECT(GLOBAL_VAR[TABLENAME]&amp;"[@c"&amp;$1:$1-1&amp;"]"))</f>
        <v>1</v>
      </c>
      <c r="W1645" s="31"/>
      <c r="X1645" s="31" t="str">
        <f>IF(GLOBAL[[#This Row],[b5]]="","",GLOBAL[[#This Row],[b5]]-GLOBAL[[#This Row],[a5]])</f>
        <v/>
      </c>
      <c r="Y1645" s="32">
        <f ca="1">SUM(INDIRECT(GLOBAL_VAR[TABLENAME]&amp;"[@a"&amp;$1:$1-1&amp;"]"),INDIRECT(GLOBAL_VAR[TABLENAME]&amp;"[@c"&amp;$1:$1-1&amp;"]"))</f>
        <v>1</v>
      </c>
      <c r="AA1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645" s="31" t="str">
        <f>_xlfn.IFNA(MATCH(GLOBAL[[#This Row],[POINTER]],Table6[NB BM_C_QTY+F],0),"")</f>
        <v/>
      </c>
      <c r="AC1645" t="str">
        <f>_xlfn.IFNA(MATCH(GLOBAL[[#This Row],[POINTER]],Table5[CONCAT],0),"")</f>
        <v/>
      </c>
      <c r="AD1645" s="29"/>
    </row>
    <row r="1646" spans="1:31">
      <c r="A1646" s="39">
        <f ca="1">IF(GLOBAL[[#This Row],[TT]]&lt;1,"",ROW()-2)</f>
        <v>1644</v>
      </c>
      <c r="B1646" s="33" t="s">
        <v>1105</v>
      </c>
      <c r="C1646" s="31">
        <v>5</v>
      </c>
      <c r="D1646" s="31" t="s">
        <v>1106</v>
      </c>
      <c r="E1646" s="39">
        <f ca="1">IF(GLOBAL[[#This Row],[b12]]="",GLOBAL[[#This Row],[a6]],GLOBAL[[#This Row],[b12]])</f>
        <v>5</v>
      </c>
      <c r="F1646" s="40">
        <f>GLOBAL[[#This Row],[AWAL]]</f>
        <v>5</v>
      </c>
      <c r="G1646" s="31"/>
      <c r="H1646" s="31"/>
      <c r="I1646" s="31" t="str">
        <f>IF(GLOBAL[[#This Row],[/MASUK]]="","",SUMIF(Table6[NB BM_C_QTY+F],GLOBAL[POINTER],Table6[C]))</f>
        <v/>
      </c>
      <c r="J1646" s="102">
        <f>IF(GLOBAL[[#This Row],[//KELUAR]]="",0,-1*SUMIF(Table5[CONCAT],GLOBAL[POINTER],Table5[3]))</f>
        <v>0</v>
      </c>
      <c r="K1646" s="39" t="str">
        <f>IF(GLOBAL[[#This Row],[b1]]="","",GLOBAL[[#This Row],[b1]]-GLOBAL[[#This Row],[a1]]-GLOBAL[[#This Row],[bkeluar1]])</f>
        <v/>
      </c>
      <c r="L1646" s="39">
        <f>SUM(GLOBAL[[#This Row],[bmasuk1]:[c1]])</f>
        <v>0</v>
      </c>
      <c r="M1646" s="40">
        <f>SUM(F1646,L1646)</f>
        <v>5</v>
      </c>
      <c r="N1646" s="31"/>
      <c r="O1646" s="39"/>
      <c r="P1646" s="40">
        <f ca="1">SUM(INDIRECT(GLOBAL_VAR[TABLENAME]&amp;"[@a"&amp;$1:$1-1&amp;"]"),INDIRECT(GLOBAL_VAR[TABLENAME]&amp;"[@c"&amp;$1:$1-1&amp;"]"))</f>
        <v>5</v>
      </c>
      <c r="Q1646" s="33"/>
      <c r="R1646" s="41" t="str">
        <f>IF(GLOBAL[[#This Row],[b3]]="","",GLOBAL[[#This Row],[b3]]-GLOBAL[[#This Row],[a3]])</f>
        <v/>
      </c>
      <c r="S1646" s="32">
        <f ca="1">SUM(INDIRECT(GLOBAL_VAR[TABLENAME]&amp;"[@a"&amp;$1:$1-1&amp;"]"),INDIRECT(GLOBAL_VAR[TABLENAME]&amp;"[@c"&amp;$1:$1-1&amp;"]"))</f>
        <v>5</v>
      </c>
      <c r="T1646" s="33"/>
      <c r="U1646" s="41" t="str">
        <f>IF(GLOBAL[[#This Row],[b4]]="","",GLOBAL[[#This Row],[b4]]-GLOBAL[[#This Row],[a4]])</f>
        <v/>
      </c>
      <c r="V1646" s="32">
        <f ca="1">SUM(INDIRECT(GLOBAL_VAR[TABLENAME]&amp;"[@a"&amp;$1:$1-1&amp;"]"),INDIRECT(GLOBAL_VAR[TABLENAME]&amp;"[@c"&amp;$1:$1-1&amp;"]"))</f>
        <v>5</v>
      </c>
      <c r="W1646" s="31"/>
      <c r="X1646" s="39" t="str">
        <f>IF(GLOBAL[[#This Row],[b5]]="","",GLOBAL[[#This Row],[b5]]-GLOBAL[[#This Row],[a5]])</f>
        <v/>
      </c>
      <c r="Y1646" s="32">
        <f ca="1">SUM(INDIRECT(GLOBAL_VAR[TABLENAME]&amp;"[@a"&amp;$1:$1-1&amp;"]"),INDIRECT(GLOBAL_VAR[TABLENAME]&amp;"[@c"&amp;$1:$1-1&amp;"]"))</f>
        <v>5</v>
      </c>
      <c r="Z1646" s="29"/>
      <c r="AA164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646" s="39" t="str">
        <f>_xlfn.IFNA(MATCH(GLOBAL[[#This Row],[POINTER]],Table6[NB BM_C_QTY+F],0),"")</f>
        <v/>
      </c>
      <c r="AC1646" s="29" t="str">
        <f>_xlfn.IFNA(MATCH(GLOBAL[[#This Row],[POINTER]],Table5[CONCAT],0),"")</f>
        <v/>
      </c>
      <c r="AD1646" s="29"/>
    </row>
    <row r="1647" spans="1:31">
      <c r="A1647" s="31">
        <f ca="1">IF(GLOBAL[[#This Row],[TT]]&lt;1,"",ROW()-2)</f>
        <v>1645</v>
      </c>
      <c r="B1647" s="33" t="s">
        <v>1107</v>
      </c>
      <c r="C1647" s="31">
        <v>7</v>
      </c>
      <c r="D1647" s="31" t="s">
        <v>1108</v>
      </c>
      <c r="E1647" s="31">
        <f ca="1">IF(GLOBAL[[#This Row],[b12]]="",GLOBAL[[#This Row],[a6]],GLOBAL[[#This Row],[b12]])</f>
        <v>7</v>
      </c>
      <c r="F1647" s="32">
        <f>GLOBAL[[#This Row],[AWAL]]</f>
        <v>7</v>
      </c>
      <c r="G1647" s="31"/>
      <c r="H1647" s="31"/>
      <c r="I1647" s="31" t="str">
        <f>IF(GLOBAL[[#This Row],[/MASUK]]="","",SUMIF(Table6[NB BM_C_QTY+F],GLOBAL[POINTER],Table6[C]))</f>
        <v/>
      </c>
      <c r="J1647" s="102">
        <f>IF(GLOBAL[[#This Row],[//KELUAR]]="",0,-1*SUMIF(Table5[CONCAT],GLOBAL[POINTER],Table5[3]))</f>
        <v>0</v>
      </c>
      <c r="K1647" s="31" t="str">
        <f>IF(GLOBAL[[#This Row],[b1]]="","",GLOBAL[[#This Row],[b1]]-GLOBAL[[#This Row],[a1]]-GLOBAL[[#This Row],[bkeluar1]])</f>
        <v/>
      </c>
      <c r="L1647" s="31">
        <f>SUM(GLOBAL[[#This Row],[bmasuk1]:[c1]])</f>
        <v>0</v>
      </c>
      <c r="M1647" s="32">
        <f>SUM(F1647,L1647)</f>
        <v>7</v>
      </c>
      <c r="N1647" s="31"/>
      <c r="O1647" s="31"/>
      <c r="P1647" s="32">
        <f ca="1">SUM(INDIRECT(GLOBAL_VAR[TABLENAME]&amp;"[@a"&amp;$1:$1-1&amp;"]"),INDIRECT(GLOBAL_VAR[TABLENAME]&amp;"[@c"&amp;$1:$1-1&amp;"]"))</f>
        <v>7</v>
      </c>
      <c r="Q1647" s="33"/>
      <c r="R1647" s="33" t="str">
        <f>IF(GLOBAL[[#This Row],[b3]]="","",GLOBAL[[#This Row],[b3]]-GLOBAL[[#This Row],[a3]])</f>
        <v/>
      </c>
      <c r="S1647" s="32">
        <f ca="1">SUM(INDIRECT(GLOBAL_VAR[TABLENAME]&amp;"[@a"&amp;$1:$1-1&amp;"]"),INDIRECT(GLOBAL_VAR[TABLENAME]&amp;"[@c"&amp;$1:$1-1&amp;"]"))</f>
        <v>7</v>
      </c>
      <c r="T1647" s="33"/>
      <c r="U1647" s="33" t="str">
        <f>IF(GLOBAL[[#This Row],[b4]]="","",GLOBAL[[#This Row],[b4]]-GLOBAL[[#This Row],[a4]])</f>
        <v/>
      </c>
      <c r="V1647" s="32">
        <f ca="1">SUM(INDIRECT(GLOBAL_VAR[TABLENAME]&amp;"[@a"&amp;$1:$1-1&amp;"]"),INDIRECT(GLOBAL_VAR[TABLENAME]&amp;"[@c"&amp;$1:$1-1&amp;"]"))</f>
        <v>7</v>
      </c>
      <c r="W1647" s="31"/>
      <c r="X1647" s="31" t="str">
        <f>IF(GLOBAL[[#This Row],[b5]]="","",GLOBAL[[#This Row],[b5]]-GLOBAL[[#This Row],[a5]])</f>
        <v/>
      </c>
      <c r="Y1647" s="32">
        <f ca="1">SUM(INDIRECT(GLOBAL_VAR[TABLENAME]&amp;"[@a"&amp;$1:$1-1&amp;"]"),INDIRECT(GLOBAL_VAR[TABLENAME]&amp;"[@c"&amp;$1:$1-1&amp;"]"))</f>
        <v>7</v>
      </c>
      <c r="AA1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647" s="31" t="str">
        <f>_xlfn.IFNA(MATCH(GLOBAL[[#This Row],[POINTER]],Table6[NB BM_C_QTY+F],0),"")</f>
        <v/>
      </c>
      <c r="AC1647" t="str">
        <f>_xlfn.IFNA(MATCH(GLOBAL[[#This Row],[POINTER]],Table5[CONCAT],0),"")</f>
        <v/>
      </c>
      <c r="AD1647" s="29"/>
    </row>
    <row r="1648" spans="1:31">
      <c r="A1648" s="39">
        <f ca="1">IF(GLOBAL[[#This Row],[TT]]&lt;1,"",ROW()-2)</f>
        <v>1646</v>
      </c>
      <c r="B1648" s="33" t="s">
        <v>1109</v>
      </c>
      <c r="C1648" s="31">
        <v>4</v>
      </c>
      <c r="D1648" s="31" t="s">
        <v>1103</v>
      </c>
      <c r="E1648" s="39">
        <f ca="1">IF(GLOBAL[[#This Row],[b12]]="",GLOBAL[[#This Row],[a6]],GLOBAL[[#This Row],[b12]])</f>
        <v>4</v>
      </c>
      <c r="F1648" s="40">
        <f>GLOBAL[[#This Row],[AWAL]]</f>
        <v>4</v>
      </c>
      <c r="G1648" s="31"/>
      <c r="H1648" s="31"/>
      <c r="I1648" s="31" t="str">
        <f>IF(GLOBAL[[#This Row],[/MASUK]]="","",SUMIF(Table6[NB BM_C_QTY+F],GLOBAL[POINTER],Table6[C]))</f>
        <v/>
      </c>
      <c r="J1648" s="102">
        <f>IF(GLOBAL[[#This Row],[//KELUAR]]="",0,-1*SUMIF(Table5[CONCAT],GLOBAL[POINTER],Table5[3]))</f>
        <v>0</v>
      </c>
      <c r="K1648" s="39" t="str">
        <f>IF(GLOBAL[[#This Row],[b1]]="","",GLOBAL[[#This Row],[b1]]-GLOBAL[[#This Row],[a1]]-GLOBAL[[#This Row],[bkeluar1]])</f>
        <v/>
      </c>
      <c r="L1648" s="39">
        <f>SUM(GLOBAL[[#This Row],[bmasuk1]:[c1]])</f>
        <v>0</v>
      </c>
      <c r="M1648" s="40">
        <f>SUM(F1648,L1648)</f>
        <v>4</v>
      </c>
      <c r="N1648" s="31"/>
      <c r="O1648" s="39"/>
      <c r="P1648" s="40">
        <f ca="1">SUM(INDIRECT(GLOBAL_VAR[TABLENAME]&amp;"[@a"&amp;$1:$1-1&amp;"]"),INDIRECT(GLOBAL_VAR[TABLENAME]&amp;"[@c"&amp;$1:$1-1&amp;"]"))</f>
        <v>4</v>
      </c>
      <c r="Q1648" s="33"/>
      <c r="R1648" s="41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4</v>
      </c>
      <c r="T1648" s="33"/>
      <c r="U1648" s="41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4</v>
      </c>
      <c r="W1648" s="31"/>
      <c r="X1648" s="39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4</v>
      </c>
      <c r="Z1648" s="29"/>
      <c r="AA16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648" s="39" t="str">
        <f>_xlfn.IFNA(MATCH(GLOBAL[[#This Row],[POINTER]],Table6[NB BM_C_QTY+F],0),"")</f>
        <v/>
      </c>
      <c r="AC1648" s="29" t="str">
        <f>_xlfn.IFNA(MATCH(GLOBAL[[#This Row],[POINTER]],Table5[CONCAT],0),"")</f>
        <v/>
      </c>
    </row>
    <row r="1649" spans="1:30">
      <c r="A1649" s="39">
        <f ca="1">IF(GLOBAL[[#This Row],[TT]]&lt;1,"",ROW()-2)</f>
        <v>1647</v>
      </c>
      <c r="B1649" s="33" t="s">
        <v>1110</v>
      </c>
      <c r="C1649" s="31">
        <v>55</v>
      </c>
      <c r="D1649" s="31" t="s">
        <v>1103</v>
      </c>
      <c r="E1649" s="39">
        <f ca="1">IF(GLOBAL[[#This Row],[b12]]="",GLOBAL[[#This Row],[a6]],GLOBAL[[#This Row],[b12]])</f>
        <v>55</v>
      </c>
      <c r="F1649" s="40">
        <f>GLOBAL[[#This Row],[AWAL]]</f>
        <v>55</v>
      </c>
      <c r="G1649" s="31"/>
      <c r="H1649" s="31"/>
      <c r="I1649" s="31" t="str">
        <f>IF(GLOBAL[[#This Row],[/MASUK]]="","",SUMIF(Table6[NB BM_C_QTY+F],GLOBAL[POINTER],Table6[C]))</f>
        <v/>
      </c>
      <c r="J1649" s="102">
        <f>IF(GLOBAL[[#This Row],[//KELUAR]]="",0,-1*SUMIF(Table5[CONCAT],GLOBAL[POINTER],Table5[3]))</f>
        <v>0</v>
      </c>
      <c r="K1649" s="39" t="str">
        <f>IF(GLOBAL[[#This Row],[b1]]="","",GLOBAL[[#This Row],[b1]]-GLOBAL[[#This Row],[a1]]-GLOBAL[[#This Row],[bkeluar1]])</f>
        <v/>
      </c>
      <c r="L1649" s="39">
        <f>SUM(GLOBAL[[#This Row],[bmasuk1]:[c1]])</f>
        <v>0</v>
      </c>
      <c r="M1649" s="40">
        <f>SUM(F1649,L1649)</f>
        <v>55</v>
      </c>
      <c r="N1649" s="31"/>
      <c r="O1649" s="39"/>
      <c r="P1649" s="40">
        <f ca="1">SUM(INDIRECT(GLOBAL_VAR[TABLENAME]&amp;"[@a"&amp;$1:$1-1&amp;"]"),INDIRECT(GLOBAL_VAR[TABLENAME]&amp;"[@c"&amp;$1:$1-1&amp;"]"))</f>
        <v>55</v>
      </c>
      <c r="Q1649" s="33"/>
      <c r="R1649" s="41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55</v>
      </c>
      <c r="T1649" s="33"/>
      <c r="U1649" s="41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55</v>
      </c>
      <c r="W1649" s="31"/>
      <c r="X1649" s="39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55</v>
      </c>
      <c r="Z1649" s="29"/>
      <c r="AA16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649" s="39" t="str">
        <f>_xlfn.IFNA(MATCH(GLOBAL[[#This Row],[POINTER]],Table6[NB BM_C_QTY+F],0),"")</f>
        <v/>
      </c>
      <c r="AC1649" s="29" t="str">
        <f>_xlfn.IFNA(MATCH(GLOBAL[[#This Row],[POINTER]],Table5[CONCAT],0),"")</f>
        <v/>
      </c>
    </row>
    <row r="1650" spans="1:30">
      <c r="A1650" s="31">
        <f ca="1">IF(GLOBAL[[#This Row],[TT]]&lt;1,"",ROW()-2)</f>
        <v>1648</v>
      </c>
      <c r="B1650" s="33" t="s">
        <v>1111</v>
      </c>
      <c r="C1650" s="31">
        <v>15</v>
      </c>
      <c r="D1650" s="31" t="s">
        <v>1103</v>
      </c>
      <c r="E1650" s="31">
        <f ca="1">IF(GLOBAL[[#This Row],[b12]]="",GLOBAL[[#This Row],[a6]],GLOBAL[[#This Row],[b12]])</f>
        <v>15</v>
      </c>
      <c r="F1650" s="32">
        <f>GLOBAL[[#This Row],[AWAL]]</f>
        <v>15</v>
      </c>
      <c r="G1650" s="31"/>
      <c r="H1650" s="31"/>
      <c r="I1650" s="31" t="str">
        <f>IF(GLOBAL[[#This Row],[/MASUK]]="","",SUMIF(Table6[NB BM_C_QTY+F],GLOBAL[POINTER],Table6[C]))</f>
        <v/>
      </c>
      <c r="J1650" s="102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>SUM(F1650,L1650)</f>
        <v>15</v>
      </c>
      <c r="N1650" s="31"/>
      <c r="O1650" s="31"/>
      <c r="P1650" s="32">
        <f ca="1">SUM(INDIRECT(GLOBAL_VAR[TABLENAME]&amp;"[@a"&amp;$1:$1-1&amp;"]"),INDIRECT(GLOBAL_VAR[TABLENAME]&amp;"[@c"&amp;$1:$1-1&amp;"]"))</f>
        <v>15</v>
      </c>
      <c r="Q1650" s="33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15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15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15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30">
      <c r="A1651" s="31">
        <f ca="1">IF(GLOBAL[[#This Row],[TT]]&lt;1,"",ROW()-2)</f>
        <v>1649</v>
      </c>
      <c r="B1651" s="33" t="s">
        <v>1112</v>
      </c>
      <c r="C1651" s="31">
        <v>1</v>
      </c>
      <c r="D1651" s="31" t="s">
        <v>1113</v>
      </c>
      <c r="E1651" s="31">
        <f ca="1">IF(GLOBAL[[#This Row],[b12]]="",GLOBAL[[#This Row],[a6]],GLOBAL[[#This Row],[b12]])</f>
        <v>1</v>
      </c>
      <c r="F1651" s="32">
        <f>GLOBAL[[#This Row],[AWAL]]</f>
        <v>1</v>
      </c>
      <c r="G1651" s="31"/>
      <c r="H1651" s="31"/>
      <c r="I1651" s="31" t="str">
        <f>IF(GLOBAL[[#This Row],[/MASUK]]="","",SUMIF(Table6[NB BM_C_QTY+F],GLOBAL[POINTER],Table6[C]))</f>
        <v/>
      </c>
      <c r="J1651" s="102">
        <f>IF(GLOBAL[[#This Row],[//KELUAR]]="",0,-1*SUMIF(Table5[CONCAT],GLOBAL[POINTER],Table5[3]))</f>
        <v>0</v>
      </c>
      <c r="K1651" s="31" t="str">
        <f>IF(GLOBAL[[#This Row],[b1]]="","",GLOBAL[[#This Row],[b1]]-GLOBAL[[#This Row],[a1]]-GLOBAL[[#This Row],[bkeluar1]])</f>
        <v/>
      </c>
      <c r="L1651" s="31">
        <f>SUM(GLOBAL[[#This Row],[bmasuk1]:[c1]])</f>
        <v>0</v>
      </c>
      <c r="M1651" s="32">
        <f>SUM(F1651,L1651)</f>
        <v>1</v>
      </c>
      <c r="N1651" s="31"/>
      <c r="O1651" s="31"/>
      <c r="P1651" s="32">
        <f ca="1">SUM(INDIRECT(GLOBAL_VAR[TABLENAME]&amp;"[@a"&amp;$1:$1-1&amp;"]"),INDIRECT(GLOBAL_VAR[TABLENAME]&amp;"[@c"&amp;$1:$1-1&amp;"]"))</f>
        <v>1</v>
      </c>
      <c r="Q1651" s="33"/>
      <c r="R1651" s="33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1</v>
      </c>
      <c r="T1651" s="33"/>
      <c r="U1651" s="33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1</v>
      </c>
      <c r="W1651" s="31"/>
      <c r="X1651" s="31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1</v>
      </c>
      <c r="AA1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651" s="31" t="str">
        <f>_xlfn.IFNA(MATCH(GLOBAL[[#This Row],[POINTER]],Table6[NB BM_C_QTY+F],0),"")</f>
        <v/>
      </c>
      <c r="AC1651" t="str">
        <f>_xlfn.IFNA(MATCH(GLOBAL[[#This Row],[POINTER]],Table5[CONCAT],0),"")</f>
        <v/>
      </c>
    </row>
    <row r="1652" spans="1:30">
      <c r="A1652" s="31">
        <f ca="1">IF(GLOBAL[[#This Row],[TT]]&lt;1,"",ROW()-2)</f>
        <v>1650</v>
      </c>
      <c r="B1652" s="33" t="s">
        <v>1114</v>
      </c>
      <c r="C1652" s="31">
        <v>11</v>
      </c>
      <c r="D1652" s="31" t="s">
        <v>1115</v>
      </c>
      <c r="E1652" s="31">
        <f ca="1">IF(GLOBAL[[#This Row],[b12]]="",GLOBAL[[#This Row],[a6]],GLOBAL[[#This Row],[b12]])</f>
        <v>11</v>
      </c>
      <c r="F1652" s="32">
        <f>GLOBAL[[#This Row],[AWAL]]</f>
        <v>11</v>
      </c>
      <c r="G1652" s="31"/>
      <c r="H1652" s="31"/>
      <c r="I1652" s="31" t="str">
        <f>IF(GLOBAL[[#This Row],[/MASUK]]="","",SUMIF(Table6[NB BM_C_QTY+F],GLOBAL[POINTER],Table6[C]))</f>
        <v/>
      </c>
      <c r="J1652" s="102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>SUM(F1652,L1652)</f>
        <v>11</v>
      </c>
      <c r="N1652" s="31"/>
      <c r="O1652" s="31"/>
      <c r="P1652" s="32">
        <f ca="1">SUM(INDIRECT(GLOBAL_VAR[TABLENAME]&amp;"[@a"&amp;$1:$1-1&amp;"]"),INDIRECT(GLOBAL_VAR[TABLENAME]&amp;"[@c"&amp;$1:$1-1&amp;"]"))</f>
        <v>11</v>
      </c>
      <c r="Q1652" s="33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11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11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11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</row>
    <row r="1653" spans="1:30">
      <c r="A1653" s="31" t="str">
        <f ca="1">IF(GLOBAL[[#This Row],[TT]]&lt;1,"",ROW()-2)</f>
        <v/>
      </c>
      <c r="B1653" s="33" t="s">
        <v>3689</v>
      </c>
      <c r="C1653" s="31">
        <v>0</v>
      </c>
      <c r="D1653" s="31">
        <v>235</v>
      </c>
      <c r="E1653" s="31">
        <f ca="1">IF(GLOBAL[[#This Row],[b12]]="",GLOBAL[[#This Row],[a6]],GLOBAL[[#This Row],[b12]])</f>
        <v>0</v>
      </c>
      <c r="F1653" s="32">
        <f>GLOBAL[[#This Row],[AWAL]]</f>
        <v>0</v>
      </c>
      <c r="G1653" s="31"/>
      <c r="H1653" s="31"/>
      <c r="I1653" s="31" t="str">
        <f>IF(GLOBAL[[#This Row],[/MASUK]]="","",SUMIF(Table6[NB BM_C_QTY+F],GLOBAL[POINTER],Table6[C]))</f>
        <v/>
      </c>
      <c r="J1653" s="102">
        <f>IF(GLOBAL[[#This Row],[//KELUAR]]="",0,-1*SUMIF(Table5[CONCAT],GLOBAL[POINTER],Table5[3]))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>SUM(F1653,L1653)</f>
        <v>0</v>
      </c>
      <c r="N1653" s="31"/>
      <c r="O1653" s="31"/>
      <c r="P1653" s="32">
        <f ca="1">SUM(INDIRECT(GLOBAL_VAR[TABLENAME]&amp;"[@a"&amp;$1:$1-1&amp;"]"),INDIRECT(GLOBAL_VAR[TABLENAME]&amp;"[@c"&amp;$1:$1-1&amp;"]"))</f>
        <v>0</v>
      </c>
      <c r="Q1653" s="33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0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0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0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1653" s="31" t="str">
        <f>_xlfn.IFNA(MATCH(GLOBAL[[#This Row],[POINTER]],Table6[NB BM_C_QTY+F],0),"")</f>
        <v/>
      </c>
      <c r="AC1653" t="str">
        <f>_xlfn.IFNA(MATCH(GLOBAL[[#This Row],[POINTER]],Table5[CONCAT],0),"")</f>
        <v/>
      </c>
    </row>
    <row r="1654" spans="1:30">
      <c r="A1654" s="39" t="str">
        <f>IF(GLOBAL[[#This Row],[TT]]&lt;1,"",ROW()-2)</f>
        <v/>
      </c>
      <c r="B1654" s="33" t="s">
        <v>5534</v>
      </c>
      <c r="C1654" s="31">
        <v>0</v>
      </c>
      <c r="D1654" s="31" t="s">
        <v>5510</v>
      </c>
      <c r="E1654" s="39">
        <f>IF(GLOBAL[[#This Row],[b12]]="",GLOBAL[[#This Row],[a6]],GLOBAL[[#This Row],[b12]])</f>
        <v>0</v>
      </c>
      <c r="F1654" s="40">
        <f>GLOBAL[[#This Row],[AWAL]]</f>
        <v>0</v>
      </c>
      <c r="G1654" s="31"/>
      <c r="H1654" s="31">
        <v>0</v>
      </c>
      <c r="I1654" s="31">
        <f>IF(GLOBAL[[#This Row],[/MASUK]]="","",SUMIF(Table6[NB BM_C_QTY+F],GLOBAL[POINTER],Table6[C]))</f>
        <v>2</v>
      </c>
      <c r="J1654" s="102">
        <f>IF(GLOBAL[[#This Row],[//KELUAR]]="",0,-1*SUMIF(Table5[CONCAT],GLOBAL[POINTER],Table5[3]))</f>
        <v>0</v>
      </c>
      <c r="K1654" s="39" t="str">
        <f>IF(GLOBAL[[#This Row],[b1]]="","",GLOBAL[[#This Row],[b1]]-GLOBAL[[#This Row],[a1]]-GLOBAL[[#This Row],[bkeluar1]])</f>
        <v/>
      </c>
      <c r="L1654" s="39">
        <f>SUM(GLOBAL[[#This Row],[bmasuk1]:[c1]])</f>
        <v>2</v>
      </c>
      <c r="M1654" s="40">
        <f>SUM(F1654,L1654)</f>
        <v>2</v>
      </c>
      <c r="N1654" s="31"/>
      <c r="O1654" s="39"/>
      <c r="P1654" s="40">
        <f ca="1">SUM(INDIRECT(GLOBAL_VAR[TABLENAME]&amp;"[@a"&amp;$1:$1-1&amp;"]"),INDIRECT(GLOBAL_VAR[TABLENAME]&amp;"[@c"&amp;$1:$1-1&amp;"]"))</f>
        <v>2</v>
      </c>
      <c r="Q1654" s="33"/>
      <c r="R1654" s="41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2</v>
      </c>
      <c r="T1654" s="33"/>
      <c r="U1654" s="41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2</v>
      </c>
      <c r="W1654" s="31"/>
      <c r="X1654" s="39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2</v>
      </c>
      <c r="Z1654" s="29"/>
      <c r="AA165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654" s="39">
        <f>_xlfn.IFNA(MATCH(GLOBAL[[#This Row],[POINTER]],Table6[NB BM_C_QTY+F],0),"")</f>
        <v>134</v>
      </c>
      <c r="AC1654" s="29" t="str">
        <f>_xlfn.IFNA(MATCH(GLOBAL[[#This Row],[POINTER]],Table5[CONCAT],0),"")</f>
        <v/>
      </c>
    </row>
    <row r="1655" spans="1:30">
      <c r="A1655" s="31" t="str">
        <f ca="1">IF(GLOBAL[[#This Row],[TT]]&lt;1,"",ROW()-2)</f>
        <v/>
      </c>
      <c r="B1655" s="33" t="s">
        <v>1116</v>
      </c>
      <c r="C1655" s="31">
        <v>0</v>
      </c>
      <c r="D1655" s="31">
        <v>240</v>
      </c>
      <c r="E1655" s="31">
        <f ca="1">IF(GLOBAL[[#This Row],[b12]]="",GLOBAL[[#This Row],[a6]],GLOBAL[[#This Row],[b12]])</f>
        <v>0</v>
      </c>
      <c r="F1655" s="32">
        <f>GLOBAL[[#This Row],[AWAL]]</f>
        <v>0</v>
      </c>
      <c r="G1655" s="31"/>
      <c r="H1655" s="31"/>
      <c r="I1655" s="31" t="str">
        <f>IF(GLOBAL[[#This Row],[/MASUK]]="","",SUMIF(Table6[NB BM_C_QTY+F],GLOBAL[POINTER],Table6[C]))</f>
        <v/>
      </c>
      <c r="J1655" s="102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>SUM(F1655,L1655)</f>
        <v>0</v>
      </c>
      <c r="N1655" s="31"/>
      <c r="O1655" s="31"/>
      <c r="P1655" s="32">
        <f ca="1">SUM(INDIRECT(GLOBAL_VAR[TABLENAME]&amp;"[@a"&amp;$1:$1-1&amp;"]"),INDIRECT(GLOBAL_VAR[TABLENAME]&amp;"[@c"&amp;$1:$1-1&amp;"]"))</f>
        <v>0</v>
      </c>
      <c r="Q1655" s="33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0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0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0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  <c r="AD1655" s="29"/>
    </row>
    <row r="1656" spans="1:30">
      <c r="A1656" s="31" t="str">
        <f ca="1">IF(GLOBAL[[#This Row],[TT]]&lt;1,"",ROW()-2)</f>
        <v/>
      </c>
      <c r="B1656" s="33" t="s">
        <v>1117</v>
      </c>
      <c r="C1656" s="31">
        <v>0</v>
      </c>
      <c r="D1656" s="31">
        <v>270</v>
      </c>
      <c r="E1656" s="31">
        <f ca="1">IF(GLOBAL[[#This Row],[b12]]="",GLOBAL[[#This Row],[a6]],GLOBAL[[#This Row],[b12]])</f>
        <v>0</v>
      </c>
      <c r="F1656" s="32">
        <f>GLOBAL[[#This Row],[AWAL]]</f>
        <v>0</v>
      </c>
      <c r="G1656" s="31"/>
      <c r="H1656" s="31"/>
      <c r="I1656" s="31" t="str">
        <f>IF(GLOBAL[[#This Row],[/MASUK]]="","",SUMIF(Table6[NB BM_C_QTY+F],GLOBAL[POINTER],Table6[C]))</f>
        <v/>
      </c>
      <c r="J1656" s="102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>SUM(F1656,L1656)</f>
        <v>0</v>
      </c>
      <c r="N1656" s="31"/>
      <c r="O1656" s="31"/>
      <c r="P1656" s="32">
        <f ca="1">SUM(INDIRECT(GLOBAL_VAR[TABLENAME]&amp;"[@a"&amp;$1:$1-1&amp;"]"),INDIRECT(GLOBAL_VAR[TABLENAME]&amp;"[@c"&amp;$1:$1-1&amp;"]"))</f>
        <v>0</v>
      </c>
      <c r="Q1656" s="33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0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0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0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</row>
    <row r="1657" spans="1:30">
      <c r="A1657" s="31" t="str">
        <f ca="1">IF(GLOBAL[[#This Row],[TT]]&lt;1,"",ROW()-2)</f>
        <v/>
      </c>
      <c r="B1657" s="33" t="s">
        <v>2714</v>
      </c>
      <c r="C1657" s="31">
        <v>0</v>
      </c>
      <c r="D1657" s="31">
        <v>750</v>
      </c>
      <c r="E1657" s="31">
        <f ca="1">IF(GLOBAL[[#This Row],[b12]]="",GLOBAL[[#This Row],[a6]],GLOBAL[[#This Row],[b12]])</f>
        <v>0</v>
      </c>
      <c r="F1657" s="32">
        <f>GLOBAL[[#This Row],[AWAL]]</f>
        <v>0</v>
      </c>
      <c r="G1657" s="31"/>
      <c r="H1657" s="31"/>
      <c r="I1657" s="31" t="str">
        <f>IF(GLOBAL[[#This Row],[/MASUK]]="","",SUMIF(Table6[NB BM_C_QTY+F],GLOBAL[POINTER],Table6[C]))</f>
        <v/>
      </c>
      <c r="J1657" s="102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>SUM(F1657,L1657)</f>
        <v>0</v>
      </c>
      <c r="N1657" s="31"/>
      <c r="O1657" s="31"/>
      <c r="P1657" s="32">
        <f ca="1">SUM(INDIRECT(GLOBAL_VAR[TABLENAME]&amp;"[@a"&amp;$1:$1-1&amp;"]"),INDIRECT(GLOBAL_VAR[TABLENAME]&amp;"[@c"&amp;$1:$1-1&amp;"]"))</f>
        <v>0</v>
      </c>
      <c r="Q1657" s="33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0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0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0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30">
      <c r="A1658" s="31">
        <f ca="1">IF(GLOBAL[[#This Row],[TT]]&lt;1,"",ROW()-2)</f>
        <v>1656</v>
      </c>
      <c r="B1658" s="33" t="s">
        <v>4647</v>
      </c>
      <c r="C1658" s="31">
        <v>1</v>
      </c>
      <c r="D1658" s="31">
        <v>580</v>
      </c>
      <c r="E1658" s="31">
        <f ca="1">IF(GLOBAL[[#This Row],[b12]]="",GLOBAL[[#This Row],[a6]],GLOBAL[[#This Row],[b12]])</f>
        <v>1</v>
      </c>
      <c r="F1658" s="32">
        <f>GLOBAL[[#This Row],[AWAL]]</f>
        <v>1</v>
      </c>
      <c r="G1658" s="31"/>
      <c r="H1658" s="31"/>
      <c r="I1658" s="31" t="str">
        <f>IF(GLOBAL[[#This Row],[/MASUK]]="","",SUMIF(Table6[NB BM_C_QTY+F],GLOBAL[POINTER],Table6[C]))</f>
        <v/>
      </c>
      <c r="J1658" s="102">
        <f>IF(GLOBAL[[#This Row],[//KELUAR]]="",0,-1*SUMIF(Table5[CONCAT],GLOBAL[POINTER],Table5[3]))</f>
        <v>0</v>
      </c>
      <c r="K1658" s="31" t="str">
        <f>IF(GLOBAL[[#This Row],[b1]]="","",GLOBAL[[#This Row],[b1]]-GLOBAL[[#This Row],[a1]]-GLOBAL[[#This Row],[bkeluar1]])</f>
        <v/>
      </c>
      <c r="L1658" s="31">
        <f>SUM(GLOBAL[[#This Row],[bmasuk1]:[c1]])</f>
        <v>0</v>
      </c>
      <c r="M1658" s="32">
        <f>SUM(F1658,L1658)</f>
        <v>1</v>
      </c>
      <c r="N1658" s="31"/>
      <c r="O1658" s="31"/>
      <c r="P1658" s="32">
        <f ca="1">SUM(INDIRECT(GLOBAL_VAR[TABLENAME]&amp;"[@a"&amp;$1:$1-1&amp;"]"),INDIRECT(GLOBAL_VAR[TABLENAME]&amp;"[@c"&amp;$1:$1-1&amp;"]"))</f>
        <v>1</v>
      </c>
      <c r="Q1658" s="33"/>
      <c r="R1658" s="33" t="str">
        <f>IF(GLOBAL[[#This Row],[b3]]="","",GLOBAL[[#This Row],[b3]]-GLOBAL[[#This Row],[a3]])</f>
        <v/>
      </c>
      <c r="S1658" s="32">
        <f ca="1">SUM(INDIRECT(GLOBAL_VAR[TABLENAME]&amp;"[@a"&amp;$1:$1-1&amp;"]"),INDIRECT(GLOBAL_VAR[TABLENAME]&amp;"[@c"&amp;$1:$1-1&amp;"]"))</f>
        <v>1</v>
      </c>
      <c r="T1658" s="33"/>
      <c r="U1658" s="33" t="str">
        <f>IF(GLOBAL[[#This Row],[b4]]="","",GLOBAL[[#This Row],[b4]]-GLOBAL[[#This Row],[a4]])</f>
        <v/>
      </c>
      <c r="V1658" s="32">
        <f ca="1">SUM(INDIRECT(GLOBAL_VAR[TABLENAME]&amp;"[@a"&amp;$1:$1-1&amp;"]"),INDIRECT(GLOBAL_VAR[TABLENAME]&amp;"[@c"&amp;$1:$1-1&amp;"]"))</f>
        <v>1</v>
      </c>
      <c r="W1658" s="31"/>
      <c r="X1658" s="31" t="str">
        <f>IF(GLOBAL[[#This Row],[b5]]="","",GLOBAL[[#This Row],[b5]]-GLOBAL[[#This Row],[a5]])</f>
        <v/>
      </c>
      <c r="Y1658" s="32">
        <f ca="1">SUM(INDIRECT(GLOBAL_VAR[TABLENAME]&amp;"[@a"&amp;$1:$1-1&amp;"]"),INDIRECT(GLOBAL_VAR[TABLENAME]&amp;"[@c"&amp;$1:$1-1&amp;"]"))</f>
        <v>1</v>
      </c>
      <c r="AA1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1658" s="31" t="str">
        <f>_xlfn.IFNA(MATCH(GLOBAL[[#This Row],[POINTER]],Table6[NB BM_C_QTY+F],0),"")</f>
        <v/>
      </c>
      <c r="AC1658" t="str">
        <f>_xlfn.IFNA(MATCH(GLOBAL[[#This Row],[POINTER]],Table5[CONCAT],0),"")</f>
        <v/>
      </c>
    </row>
    <row r="1659" spans="1:30">
      <c r="A1659" s="31">
        <f ca="1">IF(GLOBAL[[#This Row],[TT]]&lt;1,"",ROW()-2)</f>
        <v>1657</v>
      </c>
      <c r="B1659" s="33" t="s">
        <v>4648</v>
      </c>
      <c r="C1659" s="31">
        <v>4</v>
      </c>
      <c r="D1659" s="31" t="s">
        <v>405</v>
      </c>
      <c r="E1659" s="31">
        <f ca="1">IF(GLOBAL[[#This Row],[b12]]="",GLOBAL[[#This Row],[a6]],GLOBAL[[#This Row],[b12]])</f>
        <v>4</v>
      </c>
      <c r="F1659" s="32">
        <f>GLOBAL[[#This Row],[AWAL]]</f>
        <v>4</v>
      </c>
      <c r="G1659" s="31"/>
      <c r="H1659" s="31"/>
      <c r="I1659" s="31" t="str">
        <f>IF(GLOBAL[[#This Row],[/MASUK]]="","",SUMIF(Table6[NB BM_C_QTY+F],GLOBAL[POINTER],Table6[C]))</f>
        <v/>
      </c>
      <c r="J1659" s="102">
        <f>IF(GLOBAL[[#This Row],[//KELUAR]]="",0,-1*SUMIF(Table5[CONCAT],GLOBAL[POINTER],Table5[3]))</f>
        <v>0</v>
      </c>
      <c r="K1659" s="31" t="str">
        <f>IF(GLOBAL[[#This Row],[b1]]="","",GLOBAL[[#This Row],[b1]]-GLOBAL[[#This Row],[a1]]-GLOBAL[[#This Row],[bkeluar1]])</f>
        <v/>
      </c>
      <c r="L1659" s="31">
        <f>SUM(GLOBAL[[#This Row],[bmasuk1]:[c1]])</f>
        <v>0</v>
      </c>
      <c r="M1659" s="32">
        <f>SUM(F1659,L1659)</f>
        <v>4</v>
      </c>
      <c r="N1659" s="31"/>
      <c r="O1659" s="31"/>
      <c r="P1659" s="32">
        <f ca="1">SUM(INDIRECT(GLOBAL_VAR[TABLENAME]&amp;"[@a"&amp;$1:$1-1&amp;"]"),INDIRECT(GLOBAL_VAR[TABLENAME]&amp;"[@c"&amp;$1:$1-1&amp;"]"))</f>
        <v>4</v>
      </c>
      <c r="Q1659" s="33"/>
      <c r="R1659" s="33" t="str">
        <f>IF(GLOBAL[[#This Row],[b3]]="","",GLOBAL[[#This Row],[b3]]-GLOBAL[[#This Row],[a3]])</f>
        <v/>
      </c>
      <c r="S1659" s="32">
        <f ca="1">SUM(INDIRECT(GLOBAL_VAR[TABLENAME]&amp;"[@a"&amp;$1:$1-1&amp;"]"),INDIRECT(GLOBAL_VAR[TABLENAME]&amp;"[@c"&amp;$1:$1-1&amp;"]"))</f>
        <v>4</v>
      </c>
      <c r="T1659" s="33"/>
      <c r="U1659" s="33" t="str">
        <f>IF(GLOBAL[[#This Row],[b4]]="","",GLOBAL[[#This Row],[b4]]-GLOBAL[[#This Row],[a4]])</f>
        <v/>
      </c>
      <c r="V1659" s="32">
        <f ca="1">SUM(INDIRECT(GLOBAL_VAR[TABLENAME]&amp;"[@a"&amp;$1:$1-1&amp;"]"),INDIRECT(GLOBAL_VAR[TABLENAME]&amp;"[@c"&amp;$1:$1-1&amp;"]"))</f>
        <v>4</v>
      </c>
      <c r="W1659" s="31"/>
      <c r="X1659" s="31" t="str">
        <f>IF(GLOBAL[[#This Row],[b5]]="","",GLOBAL[[#This Row],[b5]]-GLOBAL[[#This Row],[a5]])</f>
        <v/>
      </c>
      <c r="Y1659" s="32">
        <f ca="1">SUM(INDIRECT(GLOBAL_VAR[TABLENAME]&amp;"[@a"&amp;$1:$1-1&amp;"]"),INDIRECT(GLOBAL_VAR[TABLENAME]&amp;"[@c"&amp;$1:$1-1&amp;"]"))</f>
        <v>4</v>
      </c>
      <c r="AA1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659" s="31" t="str">
        <f>_xlfn.IFNA(MATCH(GLOBAL[[#This Row],[POINTER]],Table6[NB BM_C_QTY+F],0),"")</f>
        <v/>
      </c>
      <c r="AC1659" t="str">
        <f>_xlfn.IFNA(MATCH(GLOBAL[[#This Row],[POINTER]],Table5[CONCAT],0),"")</f>
        <v/>
      </c>
    </row>
    <row r="1660" spans="1:30">
      <c r="A1660" s="39">
        <f ca="1">IF(GLOBAL[[#This Row],[TT]]&lt;1,"",ROW()-2)</f>
        <v>1658</v>
      </c>
      <c r="B1660" s="33" t="s">
        <v>3535</v>
      </c>
      <c r="C1660" s="31">
        <v>7</v>
      </c>
      <c r="D1660" s="31">
        <v>1200</v>
      </c>
      <c r="E1660" s="39">
        <f ca="1">IF(GLOBAL[[#This Row],[b12]]="",GLOBAL[[#This Row],[a6]],GLOBAL[[#This Row],[b12]])</f>
        <v>7</v>
      </c>
      <c r="F1660" s="40">
        <f>GLOBAL[[#This Row],[AWAL]]</f>
        <v>7</v>
      </c>
      <c r="G1660" s="31"/>
      <c r="H1660" s="31"/>
      <c r="I1660" s="31" t="str">
        <f>IF(GLOBAL[[#This Row],[/MASUK]]="","",SUMIF(Table6[NB BM_C_QTY+F],GLOBAL[POINTER],Table6[C]))</f>
        <v/>
      </c>
      <c r="J1660" s="102">
        <f>IF(GLOBAL[[#This Row],[//KELUAR]]="",0,-1*SUMIF(Table5[CONCAT],GLOBAL[POINTER],Table5[3]))</f>
        <v>0</v>
      </c>
      <c r="K1660" s="39" t="str">
        <f>IF(GLOBAL[[#This Row],[b1]]="","",GLOBAL[[#This Row],[b1]]-GLOBAL[[#This Row],[a1]]-GLOBAL[[#This Row],[bkeluar1]])</f>
        <v/>
      </c>
      <c r="L1660" s="39">
        <f>SUM(GLOBAL[[#This Row],[bmasuk1]:[c1]])</f>
        <v>0</v>
      </c>
      <c r="M1660" s="40">
        <f>SUM(F1660,L1660)</f>
        <v>7</v>
      </c>
      <c r="N1660" s="31"/>
      <c r="O1660" s="39"/>
      <c r="P1660" s="40">
        <f ca="1">SUM(INDIRECT(GLOBAL_VAR[TABLENAME]&amp;"[@a"&amp;$1:$1-1&amp;"]"),INDIRECT(GLOBAL_VAR[TABLENAME]&amp;"[@c"&amp;$1:$1-1&amp;"]"))</f>
        <v>7</v>
      </c>
      <c r="Q1660" s="33"/>
      <c r="R1660" s="41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7</v>
      </c>
      <c r="T1660" s="33"/>
      <c r="U1660" s="41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7</v>
      </c>
      <c r="W1660" s="31"/>
      <c r="X1660" s="39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7</v>
      </c>
      <c r="Z1660" s="29"/>
      <c r="AA16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660" s="39" t="str">
        <f>_xlfn.IFNA(MATCH(GLOBAL[[#This Row],[POINTER]],Table6[NB BM_C_QTY+F],0),"")</f>
        <v/>
      </c>
      <c r="AC1660" s="29" t="str">
        <f>_xlfn.IFNA(MATCH(GLOBAL[[#This Row],[POINTER]],Table5[CONCAT],0),"")</f>
        <v/>
      </c>
    </row>
    <row r="1661" spans="1:30">
      <c r="A1661" s="39">
        <f ca="1">IF(GLOBAL[[#This Row],[TT]]&lt;1,"",ROW()-2)</f>
        <v>1659</v>
      </c>
      <c r="B1661" s="33" t="s">
        <v>3536</v>
      </c>
      <c r="C1661" s="31">
        <v>2</v>
      </c>
      <c r="D1661" s="31">
        <v>900</v>
      </c>
      <c r="E1661" s="39">
        <f ca="1">IF(GLOBAL[[#This Row],[b12]]="",GLOBAL[[#This Row],[a6]],GLOBAL[[#This Row],[b12]])</f>
        <v>2</v>
      </c>
      <c r="F1661" s="40">
        <f>GLOBAL[[#This Row],[AWAL]]</f>
        <v>2</v>
      </c>
      <c r="G1661" s="31"/>
      <c r="H1661" s="31"/>
      <c r="I1661" s="31" t="str">
        <f>IF(GLOBAL[[#This Row],[/MASUK]]="","",SUMIF(Table6[NB BM_C_QTY+F],GLOBAL[POINTER],Table6[C]))</f>
        <v/>
      </c>
      <c r="J1661" s="102">
        <f>IF(GLOBAL[[#This Row],[//KELUAR]]="",0,-1*SUMIF(Table5[CONCAT],GLOBAL[POINTER],Table5[3]))</f>
        <v>0</v>
      </c>
      <c r="K1661" s="39" t="str">
        <f>IF(GLOBAL[[#This Row],[b1]]="","",GLOBAL[[#This Row],[b1]]-GLOBAL[[#This Row],[a1]]-GLOBAL[[#This Row],[bkeluar1]])</f>
        <v/>
      </c>
      <c r="L1661" s="39">
        <f>SUM(GLOBAL[[#This Row],[bmasuk1]:[c1]])</f>
        <v>0</v>
      </c>
      <c r="M1661" s="40">
        <f>SUM(F1661,L1661)</f>
        <v>2</v>
      </c>
      <c r="N1661" s="31"/>
      <c r="O1661" s="39"/>
      <c r="P1661" s="40">
        <f ca="1">SUM(INDIRECT(GLOBAL_VAR[TABLENAME]&amp;"[@a"&amp;$1:$1-1&amp;"]"),INDIRECT(GLOBAL_VAR[TABLENAME]&amp;"[@c"&amp;$1:$1-1&amp;"]"))</f>
        <v>2</v>
      </c>
      <c r="Q1661" s="33"/>
      <c r="R1661" s="41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2</v>
      </c>
      <c r="T1661" s="33"/>
      <c r="U1661" s="41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2</v>
      </c>
      <c r="W1661" s="31"/>
      <c r="X1661" s="39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2</v>
      </c>
      <c r="Z1661" s="29"/>
      <c r="AA16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661" s="39" t="str">
        <f>_xlfn.IFNA(MATCH(GLOBAL[[#This Row],[POINTER]],Table6[NB BM_C_QTY+F],0),"")</f>
        <v/>
      </c>
      <c r="AC1661" s="29" t="str">
        <f>_xlfn.IFNA(MATCH(GLOBAL[[#This Row],[POINTER]],Table5[CONCAT],0),"")</f>
        <v/>
      </c>
    </row>
    <row r="1662" spans="1:30">
      <c r="A1662" s="39">
        <f ca="1">IF(GLOBAL[[#This Row],[TT]]&lt;1,"",ROW()-2)</f>
        <v>1660</v>
      </c>
      <c r="B1662" s="33" t="s">
        <v>3538</v>
      </c>
      <c r="C1662" s="31">
        <v>5</v>
      </c>
      <c r="D1662" s="31">
        <v>750</v>
      </c>
      <c r="E1662" s="39">
        <f ca="1">IF(GLOBAL[[#This Row],[b12]]="",GLOBAL[[#This Row],[a6]],GLOBAL[[#This Row],[b12]])</f>
        <v>5</v>
      </c>
      <c r="F1662" s="40">
        <f>GLOBAL[[#This Row],[AWAL]]</f>
        <v>5</v>
      </c>
      <c r="G1662" s="31"/>
      <c r="H1662" s="31"/>
      <c r="I1662" s="31" t="str">
        <f>IF(GLOBAL[[#This Row],[/MASUK]]="","",SUMIF(Table6[NB BM_C_QTY+F],GLOBAL[POINTER],Table6[C]))</f>
        <v/>
      </c>
      <c r="J1662" s="102">
        <f>IF(GLOBAL[[#This Row],[//KELUAR]]="",0,-1*SUMIF(Table5[CONCAT],GLOBAL[POINTER],Table5[3]))</f>
        <v>0</v>
      </c>
      <c r="K1662" s="39" t="str">
        <f>IF(GLOBAL[[#This Row],[b1]]="","",GLOBAL[[#This Row],[b1]]-GLOBAL[[#This Row],[a1]]-GLOBAL[[#This Row],[bkeluar1]])</f>
        <v/>
      </c>
      <c r="L1662" s="39">
        <f>SUM(GLOBAL[[#This Row],[bmasuk1]:[c1]])</f>
        <v>0</v>
      </c>
      <c r="M1662" s="40">
        <f>SUM(F1662,L1662)</f>
        <v>5</v>
      </c>
      <c r="N1662" s="31"/>
      <c r="O1662" s="39"/>
      <c r="P1662" s="40">
        <f ca="1">SUM(INDIRECT(GLOBAL_VAR[TABLENAME]&amp;"[@a"&amp;$1:$1-1&amp;"]"),INDIRECT(GLOBAL_VAR[TABLENAME]&amp;"[@c"&amp;$1:$1-1&amp;"]"))</f>
        <v>5</v>
      </c>
      <c r="Q1662" s="33"/>
      <c r="R1662" s="41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5</v>
      </c>
      <c r="T1662" s="33"/>
      <c r="U1662" s="41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5</v>
      </c>
      <c r="W1662" s="31"/>
      <c r="X1662" s="39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5</v>
      </c>
      <c r="Z1662" s="29"/>
      <c r="AA16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662" s="39" t="str">
        <f>_xlfn.IFNA(MATCH(GLOBAL[[#This Row],[POINTER]],Table6[NB BM_C_QTY+F],0),"")</f>
        <v/>
      </c>
      <c r="AC1662" s="29" t="str">
        <f>_xlfn.IFNA(MATCH(GLOBAL[[#This Row],[POINTER]],Table5[CONCAT],0),"")</f>
        <v/>
      </c>
    </row>
    <row r="1663" spans="1:30">
      <c r="A1663" s="39">
        <f ca="1">IF(GLOBAL[[#This Row],[TT]]&lt;1,"",ROW()-2)</f>
        <v>1661</v>
      </c>
      <c r="B1663" s="33" t="s">
        <v>3537</v>
      </c>
      <c r="C1663" s="31">
        <v>7</v>
      </c>
      <c r="D1663" s="31">
        <v>500</v>
      </c>
      <c r="E1663" s="39">
        <f ca="1">IF(GLOBAL[[#This Row],[b12]]="",GLOBAL[[#This Row],[a6]],GLOBAL[[#This Row],[b12]])</f>
        <v>7</v>
      </c>
      <c r="F1663" s="40">
        <f>GLOBAL[[#This Row],[AWAL]]</f>
        <v>7</v>
      </c>
      <c r="G1663" s="31"/>
      <c r="H1663" s="31"/>
      <c r="I1663" s="31" t="str">
        <f>IF(GLOBAL[[#This Row],[/MASUK]]="","",SUMIF(Table6[NB BM_C_QTY+F],GLOBAL[POINTER],Table6[C]))</f>
        <v/>
      </c>
      <c r="J1663" s="102">
        <f>IF(GLOBAL[[#This Row],[//KELUAR]]="",0,-1*SUMIF(Table5[CONCAT],GLOBAL[POINTER],Table5[3]))</f>
        <v>0</v>
      </c>
      <c r="K1663" s="39" t="str">
        <f>IF(GLOBAL[[#This Row],[b1]]="","",GLOBAL[[#This Row],[b1]]-GLOBAL[[#This Row],[a1]]-GLOBAL[[#This Row],[bkeluar1]])</f>
        <v/>
      </c>
      <c r="L1663" s="39">
        <f>SUM(GLOBAL[[#This Row],[bmasuk1]:[c1]])</f>
        <v>0</v>
      </c>
      <c r="M1663" s="40">
        <f>SUM(F1663,L1663)</f>
        <v>7</v>
      </c>
      <c r="N1663" s="31"/>
      <c r="O1663" s="39"/>
      <c r="P1663" s="40">
        <f ca="1">SUM(INDIRECT(GLOBAL_VAR[TABLENAME]&amp;"[@a"&amp;$1:$1-1&amp;"]"),INDIRECT(GLOBAL_VAR[TABLENAME]&amp;"[@c"&amp;$1:$1-1&amp;"]"))</f>
        <v>7</v>
      </c>
      <c r="Q1663" s="33"/>
      <c r="R1663" s="41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7</v>
      </c>
      <c r="T1663" s="33"/>
      <c r="U1663" s="41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7</v>
      </c>
      <c r="W1663" s="31"/>
      <c r="X1663" s="39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7</v>
      </c>
      <c r="Z1663" s="29"/>
      <c r="AA16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663" s="39" t="str">
        <f>_xlfn.IFNA(MATCH(GLOBAL[[#This Row],[POINTER]],Table6[NB BM_C_QTY+F],0),"")</f>
        <v/>
      </c>
      <c r="AC1663" s="29" t="str">
        <f>_xlfn.IFNA(MATCH(GLOBAL[[#This Row],[POINTER]],Table5[CONCAT],0),"")</f>
        <v/>
      </c>
    </row>
    <row r="1664" spans="1:30">
      <c r="A1664" s="31">
        <f ca="1">IF(GLOBAL[[#This Row],[TT]]&lt;1,"",ROW()-2)</f>
        <v>1662</v>
      </c>
      <c r="B1664" s="33" t="s">
        <v>4645</v>
      </c>
      <c r="C1664" s="31">
        <v>9</v>
      </c>
      <c r="D1664" s="31">
        <v>600</v>
      </c>
      <c r="E1664" s="31">
        <f ca="1">IF(GLOBAL[[#This Row],[b12]]="",GLOBAL[[#This Row],[a6]],GLOBAL[[#This Row],[b12]])</f>
        <v>9</v>
      </c>
      <c r="F1664" s="32">
        <f>GLOBAL[[#This Row],[AWAL]]</f>
        <v>9</v>
      </c>
      <c r="G1664" s="31"/>
      <c r="H1664" s="31"/>
      <c r="I1664" s="31" t="str">
        <f>IF(GLOBAL[[#This Row],[/MASUK]]="","",SUMIF(Table6[NB BM_C_QTY+F],GLOBAL[POINTER],Table6[C]))</f>
        <v/>
      </c>
      <c r="J1664" s="102">
        <f>IF(GLOBAL[[#This Row],[//KELUAR]]="",0,-1*SUMIF(Table5[CONCAT],GLOBAL[POINTER],Table5[3]))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>SUM(F1664,L1664)</f>
        <v>9</v>
      </c>
      <c r="N1664" s="31"/>
      <c r="O1664" s="31"/>
      <c r="P1664" s="32">
        <f ca="1">SUM(INDIRECT(GLOBAL_VAR[TABLENAME]&amp;"[@a"&amp;$1:$1-1&amp;"]"),INDIRECT(GLOBAL_VAR[TABLENAME]&amp;"[@c"&amp;$1:$1-1&amp;"]"))</f>
        <v>9</v>
      </c>
      <c r="Q1664" s="33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9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9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9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664" s="31" t="str">
        <f>_xlfn.IFNA(MATCH(GLOBAL[[#This Row],[POINTER]],Table6[NB BM_C_QTY+F],0),"")</f>
        <v/>
      </c>
      <c r="AC1664" t="str">
        <f>_xlfn.IFNA(MATCH(GLOBAL[[#This Row],[POINTER]],Table5[CONCAT],0),"")</f>
        <v/>
      </c>
    </row>
    <row r="1665" spans="1:30">
      <c r="A1665" s="31">
        <f ca="1">IF(GLOBAL[[#This Row],[TT]]&lt;1,"",ROW()-2)</f>
        <v>1663</v>
      </c>
      <c r="B1665" s="33" t="s">
        <v>4646</v>
      </c>
      <c r="C1665" s="31">
        <v>4</v>
      </c>
      <c r="D1665" s="31" t="s">
        <v>117</v>
      </c>
      <c r="E1665" s="31">
        <f ca="1">IF(GLOBAL[[#This Row],[b12]]="",GLOBAL[[#This Row],[a6]],GLOBAL[[#This Row],[b12]])</f>
        <v>4</v>
      </c>
      <c r="F1665" s="32">
        <f>GLOBAL[[#This Row],[AWAL]]</f>
        <v>4</v>
      </c>
      <c r="G1665" s="31"/>
      <c r="H1665" s="31"/>
      <c r="I1665" s="31" t="str">
        <f>IF(GLOBAL[[#This Row],[/MASUK]]="","",SUMIF(Table6[NB BM_C_QTY+F],GLOBAL[POINTER],Table6[C]))</f>
        <v/>
      </c>
      <c r="J1665" s="102">
        <f>IF(GLOBAL[[#This Row],[//KELUAR]]="",0,-1*SUMIF(Table5[CONCAT],GLOBAL[POINTER],Table5[3]))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>SUM(F1665,L1665)</f>
        <v>4</v>
      </c>
      <c r="N1665" s="31"/>
      <c r="O1665" s="31"/>
      <c r="P1665" s="32">
        <f ca="1">SUM(INDIRECT(GLOBAL_VAR[TABLENAME]&amp;"[@a"&amp;$1:$1-1&amp;"]"),INDIRECT(GLOBAL_VAR[TABLENAME]&amp;"[@c"&amp;$1:$1-1&amp;"]"))</f>
        <v>4</v>
      </c>
      <c r="Q1665" s="33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4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4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4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665" s="31" t="str">
        <f>_xlfn.IFNA(MATCH(GLOBAL[[#This Row],[POINTER]],Table6[NB BM_C_QTY+F],0),"")</f>
        <v/>
      </c>
      <c r="AC1665" t="str">
        <f>_xlfn.IFNA(MATCH(GLOBAL[[#This Row],[POINTER]],Table5[CONCAT],0),"")</f>
        <v/>
      </c>
    </row>
    <row r="1666" spans="1:30">
      <c r="A1666" s="39">
        <f ca="1">IF(GLOBAL[[#This Row],[TT]]&lt;1,"",ROW()-2)</f>
        <v>1664</v>
      </c>
      <c r="B1666" s="33" t="s">
        <v>4649</v>
      </c>
      <c r="C1666" s="31">
        <v>1</v>
      </c>
      <c r="D1666" s="31" t="s">
        <v>2444</v>
      </c>
      <c r="E1666" s="39">
        <f ca="1">IF(GLOBAL[[#This Row],[b12]]="",GLOBAL[[#This Row],[a6]],GLOBAL[[#This Row],[b12]])</f>
        <v>1</v>
      </c>
      <c r="F1666" s="40">
        <f>GLOBAL[[#This Row],[AWAL]]</f>
        <v>1</v>
      </c>
      <c r="G1666" s="31"/>
      <c r="H1666" s="31"/>
      <c r="I1666" s="31" t="str">
        <f>IF(GLOBAL[[#This Row],[/MASUK]]="","",SUMIF(Table6[NB BM_C_QTY+F],GLOBAL[POINTER],Table6[C]))</f>
        <v/>
      </c>
      <c r="J1666" s="102">
        <f>IF(GLOBAL[[#This Row],[//KELUAR]]="",0,-1*SUMIF(Table5[CONCAT],GLOBAL[POINTER],Table5[3]))</f>
        <v>0</v>
      </c>
      <c r="K1666" s="39" t="str">
        <f>IF(GLOBAL[[#This Row],[b1]]="","",GLOBAL[[#This Row],[b1]]-GLOBAL[[#This Row],[a1]]-GLOBAL[[#This Row],[bkeluar1]])</f>
        <v/>
      </c>
      <c r="L1666" s="39">
        <f>SUM(GLOBAL[[#This Row],[bmasuk1]:[c1]])</f>
        <v>0</v>
      </c>
      <c r="M1666" s="40">
        <f>SUM(F1666,L1666)</f>
        <v>1</v>
      </c>
      <c r="N1666" s="31"/>
      <c r="O1666" s="39"/>
      <c r="P1666" s="40">
        <f ca="1">SUM(INDIRECT(GLOBAL_VAR[TABLENAME]&amp;"[@a"&amp;$1:$1-1&amp;"]"),INDIRECT(GLOBAL_VAR[TABLENAME]&amp;"[@c"&amp;$1:$1-1&amp;"]"))</f>
        <v>1</v>
      </c>
      <c r="Q1666" s="33"/>
      <c r="R1666" s="41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1</v>
      </c>
      <c r="T1666" s="33"/>
      <c r="U1666" s="41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1</v>
      </c>
      <c r="W1666" s="31"/>
      <c r="X1666" s="39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1</v>
      </c>
      <c r="Z1666" s="29"/>
      <c r="AA166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666" s="39" t="str">
        <f>_xlfn.IFNA(MATCH(GLOBAL[[#This Row],[POINTER]],Table6[NB BM_C_QTY+F],0),"")</f>
        <v/>
      </c>
      <c r="AC1666" s="29" t="str">
        <f>_xlfn.IFNA(MATCH(GLOBAL[[#This Row],[POINTER]],Table5[CONCAT],0),"")</f>
        <v/>
      </c>
    </row>
    <row r="1667" spans="1:30">
      <c r="A1667" s="39">
        <f ca="1">IF(GLOBAL[[#This Row],[TT]]&lt;1,"",ROW()-2)</f>
        <v>1665</v>
      </c>
      <c r="B1667" s="33" t="s">
        <v>4650</v>
      </c>
      <c r="C1667" s="31">
        <v>1</v>
      </c>
      <c r="D1667" s="31" t="s">
        <v>101</v>
      </c>
      <c r="E1667" s="39">
        <f ca="1">IF(GLOBAL[[#This Row],[b12]]="",GLOBAL[[#This Row],[a6]],GLOBAL[[#This Row],[b12]])</f>
        <v>1</v>
      </c>
      <c r="F1667" s="40">
        <f>GLOBAL[[#This Row],[AWAL]]</f>
        <v>1</v>
      </c>
      <c r="G1667" s="31"/>
      <c r="H1667" s="31"/>
      <c r="I1667" s="31" t="str">
        <f>IF(GLOBAL[[#This Row],[/MASUK]]="","",SUMIF(Table6[NB BM_C_QTY+F],GLOBAL[POINTER],Table6[C]))</f>
        <v/>
      </c>
      <c r="J1667" s="102">
        <f>IF(GLOBAL[[#This Row],[//KELUAR]]="",0,-1*SUMIF(Table5[CONCAT],GLOBAL[POINTER],Table5[3]))</f>
        <v>0</v>
      </c>
      <c r="K1667" s="39" t="str">
        <f>IF(GLOBAL[[#This Row],[b1]]="","",GLOBAL[[#This Row],[b1]]-GLOBAL[[#This Row],[a1]]-GLOBAL[[#This Row],[bkeluar1]])</f>
        <v/>
      </c>
      <c r="L1667" s="39">
        <f>SUM(GLOBAL[[#This Row],[bmasuk1]:[c1]])</f>
        <v>0</v>
      </c>
      <c r="M1667" s="40">
        <f>SUM(F1667,L1667)</f>
        <v>1</v>
      </c>
      <c r="N1667" s="31"/>
      <c r="O1667" s="39"/>
      <c r="P1667" s="40">
        <f ca="1">SUM(INDIRECT(GLOBAL_VAR[TABLENAME]&amp;"[@a"&amp;$1:$1-1&amp;"]"),INDIRECT(GLOBAL_VAR[TABLENAME]&amp;"[@c"&amp;$1:$1-1&amp;"]"))</f>
        <v>1</v>
      </c>
      <c r="Q1667" s="33"/>
      <c r="R1667" s="41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1</v>
      </c>
      <c r="T1667" s="33"/>
      <c r="U1667" s="41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1</v>
      </c>
      <c r="W1667" s="31"/>
      <c r="X1667" s="39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1</v>
      </c>
      <c r="Z1667" s="29"/>
      <c r="AA166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667" s="39" t="str">
        <f>_xlfn.IFNA(MATCH(GLOBAL[[#This Row],[POINTER]],Table6[NB BM_C_QTY+F],0),"")</f>
        <v/>
      </c>
      <c r="AC1667" s="29" t="str">
        <f>_xlfn.IFNA(MATCH(GLOBAL[[#This Row],[POINTER]],Table5[CONCAT],0),"")</f>
        <v/>
      </c>
      <c r="AD1667" s="29"/>
    </row>
    <row r="1668" spans="1:30">
      <c r="A1668" s="39">
        <f ca="1">IF(GLOBAL[[#This Row],[TT]]&lt;1,"",ROW()-2)</f>
        <v>1666</v>
      </c>
      <c r="B1668" s="33" t="s">
        <v>1118</v>
      </c>
      <c r="C1668" s="31">
        <v>1</v>
      </c>
      <c r="D1668" s="31">
        <v>1000</v>
      </c>
      <c r="E1668" s="39">
        <f ca="1">IF(GLOBAL[[#This Row],[b12]]="",GLOBAL[[#This Row],[a6]],GLOBAL[[#This Row],[b12]])</f>
        <v>1</v>
      </c>
      <c r="F1668" s="40">
        <f>GLOBAL[[#This Row],[AWAL]]</f>
        <v>1</v>
      </c>
      <c r="G1668" s="31"/>
      <c r="H1668" s="31"/>
      <c r="I1668" s="31" t="str">
        <f>IF(GLOBAL[[#This Row],[/MASUK]]="","",SUMIF(Table6[NB BM_C_QTY+F],GLOBAL[POINTER],Table6[C]))</f>
        <v/>
      </c>
      <c r="J1668" s="102">
        <f>IF(GLOBAL[[#This Row],[//KELUAR]]="",0,-1*SUMIF(Table5[CONCAT],GLOBAL[POINTER],Table5[3]))</f>
        <v>0</v>
      </c>
      <c r="K1668" s="39" t="str">
        <f>IF(GLOBAL[[#This Row],[b1]]="","",GLOBAL[[#This Row],[b1]]-GLOBAL[[#This Row],[a1]]-GLOBAL[[#This Row],[bkeluar1]])</f>
        <v/>
      </c>
      <c r="L1668" s="39">
        <f>SUM(GLOBAL[[#This Row],[bmasuk1]:[c1]])</f>
        <v>0</v>
      </c>
      <c r="M1668" s="40">
        <f>SUM(F1668,L1668)</f>
        <v>1</v>
      </c>
      <c r="N1668" s="31"/>
      <c r="O1668" s="39"/>
      <c r="P1668" s="40">
        <f ca="1">SUM(INDIRECT(GLOBAL_VAR[TABLENAME]&amp;"[@a"&amp;$1:$1-1&amp;"]"),INDIRECT(GLOBAL_VAR[TABLENAME]&amp;"[@c"&amp;$1:$1-1&amp;"]"))</f>
        <v>1</v>
      </c>
      <c r="Q1668" s="33"/>
      <c r="R1668" s="41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1</v>
      </c>
      <c r="T1668" s="33"/>
      <c r="U1668" s="41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1</v>
      </c>
      <c r="W1668" s="31"/>
      <c r="X1668" s="39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1</v>
      </c>
      <c r="Z1668" s="29"/>
      <c r="AA166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668" s="39" t="str">
        <f>_xlfn.IFNA(MATCH(GLOBAL[[#This Row],[POINTER]],Table6[NB BM_C_QTY+F],0),"")</f>
        <v/>
      </c>
      <c r="AC1668" s="29" t="str">
        <f>_xlfn.IFNA(MATCH(GLOBAL[[#This Row],[POINTER]],Table5[CONCAT],0),"")</f>
        <v/>
      </c>
    </row>
    <row r="1669" spans="1:30">
      <c r="A1669" s="39">
        <f ca="1">IF(GLOBAL[[#This Row],[TT]]&lt;1,"",ROW()-2)</f>
        <v>1667</v>
      </c>
      <c r="B1669" s="33" t="s">
        <v>1118</v>
      </c>
      <c r="C1669" s="31">
        <v>5</v>
      </c>
      <c r="D1669" s="31">
        <v>1200</v>
      </c>
      <c r="E1669" s="39">
        <f ca="1">IF(GLOBAL[[#This Row],[b12]]="",GLOBAL[[#This Row],[a6]],GLOBAL[[#This Row],[b12]])</f>
        <v>5</v>
      </c>
      <c r="F1669" s="40">
        <f>GLOBAL[[#This Row],[AWAL]]</f>
        <v>5</v>
      </c>
      <c r="G1669" s="31"/>
      <c r="H1669" s="31"/>
      <c r="I1669" s="31" t="str">
        <f>IF(GLOBAL[[#This Row],[/MASUK]]="","",SUMIF(Table6[NB BM_C_QTY+F],GLOBAL[POINTER],Table6[C]))</f>
        <v/>
      </c>
      <c r="J1669" s="102">
        <f>IF(GLOBAL[[#This Row],[//KELUAR]]="",0,-1*SUMIF(Table5[CONCAT],GLOBAL[POINTER],Table5[3]))</f>
        <v>0</v>
      </c>
      <c r="K1669" s="39" t="str">
        <f>IF(GLOBAL[[#This Row],[b1]]="","",GLOBAL[[#This Row],[b1]]-GLOBAL[[#This Row],[a1]]-GLOBAL[[#This Row],[bkeluar1]])</f>
        <v/>
      </c>
      <c r="L1669" s="39">
        <f>SUM(GLOBAL[[#This Row],[bmasuk1]:[c1]])</f>
        <v>0</v>
      </c>
      <c r="M1669" s="40">
        <f>SUM(F1669,L1669)</f>
        <v>5</v>
      </c>
      <c r="N1669" s="31"/>
      <c r="O1669" s="39"/>
      <c r="P1669" s="40">
        <f ca="1">SUM(INDIRECT(GLOBAL_VAR[TABLENAME]&amp;"[@a"&amp;$1:$1-1&amp;"]"),INDIRECT(GLOBAL_VAR[TABLENAME]&amp;"[@c"&amp;$1:$1-1&amp;"]"))</f>
        <v>5</v>
      </c>
      <c r="Q1669" s="33"/>
      <c r="R1669" s="41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5</v>
      </c>
      <c r="T1669" s="33"/>
      <c r="U1669" s="41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5</v>
      </c>
      <c r="W1669" s="31"/>
      <c r="X1669" s="39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5</v>
      </c>
      <c r="Z1669" s="29"/>
      <c r="AA166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669" s="39" t="str">
        <f>_xlfn.IFNA(MATCH(GLOBAL[[#This Row],[POINTER]],Table6[NB BM_C_QTY+F],0),"")</f>
        <v/>
      </c>
      <c r="AC1669" s="29" t="str">
        <f>_xlfn.IFNA(MATCH(GLOBAL[[#This Row],[POINTER]],Table5[CONCAT],0),"")</f>
        <v/>
      </c>
    </row>
    <row r="1670" spans="1:30">
      <c r="A1670" s="39">
        <f ca="1">IF(GLOBAL[[#This Row],[TT]]&lt;1,"",ROW()-2)</f>
        <v>1668</v>
      </c>
      <c r="B1670" s="33" t="s">
        <v>3697</v>
      </c>
      <c r="C1670" s="31">
        <v>1</v>
      </c>
      <c r="D1670" s="31" t="s">
        <v>2168</v>
      </c>
      <c r="E1670" s="39">
        <f ca="1">IF(GLOBAL[[#This Row],[b12]]="",GLOBAL[[#This Row],[a6]],GLOBAL[[#This Row],[b12]])</f>
        <v>1</v>
      </c>
      <c r="F1670" s="40">
        <f>GLOBAL[[#This Row],[AWAL]]</f>
        <v>1</v>
      </c>
      <c r="G1670" s="31"/>
      <c r="H1670" s="31"/>
      <c r="I1670" s="31" t="str">
        <f>IF(GLOBAL[[#This Row],[/MASUK]]="","",SUMIF(Table6[NB BM_C_QTY+F],GLOBAL[POINTER],Table6[C]))</f>
        <v/>
      </c>
      <c r="J1670" s="102">
        <f>IF(GLOBAL[[#This Row],[//KELUAR]]="",0,-1*SUMIF(Table5[CONCAT],GLOBAL[POINTER],Table5[3]))</f>
        <v>0</v>
      </c>
      <c r="K1670" s="39" t="str">
        <f>IF(GLOBAL[[#This Row],[b1]]="","",GLOBAL[[#This Row],[b1]]-GLOBAL[[#This Row],[a1]]-GLOBAL[[#This Row],[bkeluar1]])</f>
        <v/>
      </c>
      <c r="L1670" s="39">
        <f>SUM(GLOBAL[[#This Row],[bmasuk1]:[c1]])</f>
        <v>0</v>
      </c>
      <c r="M1670" s="40">
        <f>SUM(F1670,L1670)</f>
        <v>1</v>
      </c>
      <c r="N1670" s="31"/>
      <c r="O1670" s="39"/>
      <c r="P1670" s="40">
        <f ca="1">SUM(INDIRECT(GLOBAL_VAR[TABLENAME]&amp;"[@a"&amp;$1:$1-1&amp;"]"),INDIRECT(GLOBAL_VAR[TABLENAME]&amp;"[@c"&amp;$1:$1-1&amp;"]"))</f>
        <v>1</v>
      </c>
      <c r="Q1670" s="33"/>
      <c r="R1670" s="41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1</v>
      </c>
      <c r="T1670" s="33"/>
      <c r="U1670" s="41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1</v>
      </c>
      <c r="W1670" s="31"/>
      <c r="X1670" s="39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1</v>
      </c>
      <c r="Z1670" s="29"/>
      <c r="AA167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670" s="39" t="str">
        <f>_xlfn.IFNA(MATCH(GLOBAL[[#This Row],[POINTER]],Table6[NB BM_C_QTY+F],0),"")</f>
        <v/>
      </c>
      <c r="AC1670" s="29" t="str">
        <f>_xlfn.IFNA(MATCH(GLOBAL[[#This Row],[POINTER]],Table5[CONCAT],0),"")</f>
        <v/>
      </c>
    </row>
    <row r="1671" spans="1:30">
      <c r="A1671" s="31">
        <f ca="1">IF(GLOBAL[[#This Row],[TT]]&lt;1,"",ROW()-2)</f>
        <v>1669</v>
      </c>
      <c r="B1671" s="33" t="s">
        <v>1119</v>
      </c>
      <c r="C1671" s="31">
        <v>18</v>
      </c>
      <c r="D1671" s="31" t="s">
        <v>56</v>
      </c>
      <c r="E1671" s="31">
        <f ca="1">IF(GLOBAL[[#This Row],[b12]]="",GLOBAL[[#This Row],[a6]],GLOBAL[[#This Row],[b12]])</f>
        <v>18</v>
      </c>
      <c r="F1671" s="32">
        <f>GLOBAL[[#This Row],[AWAL]]</f>
        <v>18</v>
      </c>
      <c r="G1671" s="31"/>
      <c r="H1671" s="31"/>
      <c r="I1671" s="31" t="str">
        <f>IF(GLOBAL[[#This Row],[/MASUK]]="","",SUMIF(Table6[NB BM_C_QTY+F],GLOBAL[POINTER],Table6[C]))</f>
        <v/>
      </c>
      <c r="J1671" s="102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>SUM(F1671,L1671)</f>
        <v>18</v>
      </c>
      <c r="N1671" s="31"/>
      <c r="O1671" s="31"/>
      <c r="P1671" s="32">
        <f ca="1">SUM(INDIRECT(GLOBAL_VAR[TABLENAME]&amp;"[@a"&amp;$1:$1-1&amp;"]"),INDIRECT(GLOBAL_VAR[TABLENAME]&amp;"[@c"&amp;$1:$1-1&amp;"]"))</f>
        <v>18</v>
      </c>
      <c r="Q1671" s="33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18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18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18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30">
      <c r="A1672" s="31">
        <f ca="1">IF(GLOBAL[[#This Row],[TT]]&lt;1,"",ROW()-2)</f>
        <v>1670</v>
      </c>
      <c r="B1672" s="33" t="s">
        <v>1120</v>
      </c>
      <c r="C1672" s="31">
        <v>4</v>
      </c>
      <c r="D1672" s="31">
        <v>480</v>
      </c>
      <c r="E1672" s="31">
        <f ca="1">IF(GLOBAL[[#This Row],[b12]]="",GLOBAL[[#This Row],[a6]],GLOBAL[[#This Row],[b12]])</f>
        <v>4</v>
      </c>
      <c r="F1672" s="32">
        <f>GLOBAL[[#This Row],[AWAL]]</f>
        <v>4</v>
      </c>
      <c r="G1672" s="31"/>
      <c r="H1672" s="31"/>
      <c r="I1672" s="31" t="str">
        <f>IF(GLOBAL[[#This Row],[/MASUK]]="","",SUMIF(Table6[NB BM_C_QTY+F],GLOBAL[POINTER],Table6[C]))</f>
        <v/>
      </c>
      <c r="J1672" s="102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>SUM(F1672,L1672)</f>
        <v>4</v>
      </c>
      <c r="N1672" s="31"/>
      <c r="O1672" s="31"/>
      <c r="P1672" s="32">
        <f ca="1">SUM(INDIRECT(GLOBAL_VAR[TABLENAME]&amp;"[@a"&amp;$1:$1-1&amp;"]"),INDIRECT(GLOBAL_VAR[TABLENAME]&amp;"[@c"&amp;$1:$1-1&amp;"]"))</f>
        <v>4</v>
      </c>
      <c r="Q1672" s="33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4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4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4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30">
      <c r="A1673" s="31">
        <f ca="1">IF(GLOBAL[[#This Row],[TT]]&lt;1,"",ROW()-2)</f>
        <v>1671</v>
      </c>
      <c r="B1673" s="33" t="s">
        <v>1121</v>
      </c>
      <c r="C1673" s="31">
        <v>2</v>
      </c>
      <c r="D1673" s="31">
        <v>480</v>
      </c>
      <c r="E1673" s="31">
        <f ca="1">IF(GLOBAL[[#This Row],[b12]]="",GLOBAL[[#This Row],[a6]],GLOBAL[[#This Row],[b12]])</f>
        <v>2</v>
      </c>
      <c r="F1673" s="32">
        <f>GLOBAL[[#This Row],[AWAL]]</f>
        <v>2</v>
      </c>
      <c r="G1673" s="31"/>
      <c r="H1673" s="31"/>
      <c r="I1673" s="31" t="str">
        <f>IF(GLOBAL[[#This Row],[/MASUK]]="","",SUMIF(Table6[NB BM_C_QTY+F],GLOBAL[POINTER],Table6[C]))</f>
        <v/>
      </c>
      <c r="J1673" s="102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>SUM(F1673,L1673)</f>
        <v>2</v>
      </c>
      <c r="N1673" s="31"/>
      <c r="O1673" s="31"/>
      <c r="P1673" s="32">
        <f ca="1">SUM(INDIRECT(GLOBAL_VAR[TABLENAME]&amp;"[@a"&amp;$1:$1-1&amp;"]"),INDIRECT(GLOBAL_VAR[TABLENAME]&amp;"[@c"&amp;$1:$1-1&amp;"]"))</f>
        <v>2</v>
      </c>
      <c r="Q1673" s="33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2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2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2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30">
      <c r="A1674" s="31">
        <f ca="1">IF(GLOBAL[[#This Row],[TT]]&lt;1,"",ROW()-2)</f>
        <v>1672</v>
      </c>
      <c r="B1674" s="33" t="s">
        <v>1122</v>
      </c>
      <c r="C1674" s="31">
        <v>23</v>
      </c>
      <c r="D1674" s="31" t="s">
        <v>47</v>
      </c>
      <c r="E1674" s="31">
        <f ca="1">IF(GLOBAL[[#This Row],[b12]]="",GLOBAL[[#This Row],[a6]],GLOBAL[[#This Row],[b12]])</f>
        <v>23</v>
      </c>
      <c r="F1674" s="32">
        <f>GLOBAL[[#This Row],[AWAL]]</f>
        <v>23</v>
      </c>
      <c r="G1674" s="31"/>
      <c r="H1674" s="31"/>
      <c r="I1674" s="31" t="str">
        <f>IF(GLOBAL[[#This Row],[/MASUK]]="","",SUMIF(Table6[NB BM_C_QTY+F],GLOBAL[POINTER],Table6[C]))</f>
        <v/>
      </c>
      <c r="J1674" s="102">
        <f>IF(GLOBAL[[#This Row],[//KELUAR]]="",0,-1*SUMIF(Table5[CONCAT],GLOBAL[POINTER],Table5[3]))</f>
        <v>0</v>
      </c>
      <c r="K1674" s="31" t="str">
        <f>IF(GLOBAL[[#This Row],[b1]]="","",GLOBAL[[#This Row],[b1]]-GLOBAL[[#This Row],[a1]]-GLOBAL[[#This Row],[bkeluar1]])</f>
        <v/>
      </c>
      <c r="L1674" s="31">
        <f>SUM(GLOBAL[[#This Row],[bmasuk1]:[c1]])</f>
        <v>0</v>
      </c>
      <c r="M1674" s="32">
        <f>SUM(F1674,L1674)</f>
        <v>23</v>
      </c>
      <c r="N1674" s="31"/>
      <c r="O1674" s="31"/>
      <c r="P1674" s="32">
        <f ca="1">SUM(INDIRECT(GLOBAL_VAR[TABLENAME]&amp;"[@a"&amp;$1:$1-1&amp;"]"),INDIRECT(GLOBAL_VAR[TABLENAME]&amp;"[@c"&amp;$1:$1-1&amp;"]"))</f>
        <v>23</v>
      </c>
      <c r="Q1674" s="33"/>
      <c r="R1674" s="33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23</v>
      </c>
      <c r="T1674" s="33"/>
      <c r="U1674" s="33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23</v>
      </c>
      <c r="W1674" s="31"/>
      <c r="X1674" s="31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23</v>
      </c>
      <c r="AA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674" s="31" t="str">
        <f>_xlfn.IFNA(MATCH(GLOBAL[[#This Row],[POINTER]],Table6[NB BM_C_QTY+F],0),"")</f>
        <v/>
      </c>
      <c r="AC1674" t="str">
        <f>_xlfn.IFNA(MATCH(GLOBAL[[#This Row],[POINTER]],Table5[CONCAT],0),"")</f>
        <v/>
      </c>
    </row>
    <row r="1675" spans="1:30">
      <c r="A1675" s="31">
        <f ca="1">IF(GLOBAL[[#This Row],[TT]]&lt;1,"",ROW()-2)</f>
        <v>1673</v>
      </c>
      <c r="B1675" s="33" t="s">
        <v>1123</v>
      </c>
      <c r="C1675" s="31">
        <v>2</v>
      </c>
      <c r="D1675" s="31" t="s">
        <v>1124</v>
      </c>
      <c r="E1675" s="31">
        <f ca="1">IF(GLOBAL[[#This Row],[b12]]="",GLOBAL[[#This Row],[a6]],GLOBAL[[#This Row],[b12]])</f>
        <v>2</v>
      </c>
      <c r="F1675" s="32">
        <f>GLOBAL[[#This Row],[AWAL]]</f>
        <v>2</v>
      </c>
      <c r="G1675" s="31"/>
      <c r="H1675" s="31"/>
      <c r="I1675" s="31" t="str">
        <f>IF(GLOBAL[[#This Row],[/MASUK]]="","",SUMIF(Table6[NB BM_C_QTY+F],GLOBAL[POINTER],Table6[C]))</f>
        <v/>
      </c>
      <c r="J1675" s="102">
        <f>IF(GLOBAL[[#This Row],[//KELUAR]]="",0,-1*SUMIF(Table5[CONCAT],GLOBAL[POINTER],Table5[3]))</f>
        <v>0</v>
      </c>
      <c r="K1675" s="31" t="str">
        <f>IF(GLOBAL[[#This Row],[b1]]="","",GLOBAL[[#This Row],[b1]]-GLOBAL[[#This Row],[a1]]-GLOBAL[[#This Row],[bkeluar1]])</f>
        <v/>
      </c>
      <c r="L1675" s="31">
        <f>SUM(GLOBAL[[#This Row],[bmasuk1]:[c1]])</f>
        <v>0</v>
      </c>
      <c r="M1675" s="32">
        <f>SUM(F1675,L1675)</f>
        <v>2</v>
      </c>
      <c r="N1675" s="31"/>
      <c r="O1675" s="31"/>
      <c r="P1675" s="32">
        <f ca="1">SUM(INDIRECT(GLOBAL_VAR[TABLENAME]&amp;"[@a"&amp;$1:$1-1&amp;"]"),INDIRECT(GLOBAL_VAR[TABLENAME]&amp;"[@c"&amp;$1:$1-1&amp;"]"))</f>
        <v>2</v>
      </c>
      <c r="Q1675" s="33"/>
      <c r="R1675" s="33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2</v>
      </c>
      <c r="T1675" s="33"/>
      <c r="U1675" s="33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2</v>
      </c>
      <c r="W1675" s="31"/>
      <c r="X1675" s="31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2</v>
      </c>
      <c r="AA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675" s="31" t="str">
        <f>_xlfn.IFNA(MATCH(GLOBAL[[#This Row],[POINTER]],Table6[NB BM_C_QTY+F],0),"")</f>
        <v/>
      </c>
      <c r="AC1675" t="str">
        <f>_xlfn.IFNA(MATCH(GLOBAL[[#This Row],[POINTER]],Table5[CONCAT],0),"")</f>
        <v/>
      </c>
    </row>
    <row r="1676" spans="1:30">
      <c r="A1676" s="31">
        <f ca="1">IF(GLOBAL[[#This Row],[TT]]&lt;1,"",ROW()-2)</f>
        <v>1674</v>
      </c>
      <c r="B1676" s="33" t="s">
        <v>1125</v>
      </c>
      <c r="C1676" s="31">
        <v>1</v>
      </c>
      <c r="D1676" s="31" t="s">
        <v>84</v>
      </c>
      <c r="E1676" s="31">
        <f ca="1">IF(GLOBAL[[#This Row],[b12]]="",GLOBAL[[#This Row],[a6]],GLOBAL[[#This Row],[b12]])</f>
        <v>1</v>
      </c>
      <c r="F1676" s="32">
        <f>GLOBAL[[#This Row],[AWAL]]</f>
        <v>1</v>
      </c>
      <c r="G1676" s="31"/>
      <c r="H1676" s="31"/>
      <c r="I1676" s="31" t="str">
        <f>IF(GLOBAL[[#This Row],[/MASUK]]="","",SUMIF(Table6[NB BM_C_QTY+F],GLOBAL[POINTER],Table6[C]))</f>
        <v/>
      </c>
      <c r="J1676" s="102">
        <f>IF(GLOBAL[[#This Row],[//KELUAR]]="",0,-1*SUMIF(Table5[CONCAT],GLOBAL[POINTER],Table5[3]))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>SUM(F1676,L1676)</f>
        <v>1</v>
      </c>
      <c r="N1676" s="31"/>
      <c r="O1676" s="31"/>
      <c r="P1676" s="32">
        <f ca="1">SUM(INDIRECT(GLOBAL_VAR[TABLENAME]&amp;"[@a"&amp;$1:$1-1&amp;"]"),INDIRECT(GLOBAL_VAR[TABLENAME]&amp;"[@c"&amp;$1:$1-1&amp;"]"))</f>
        <v>1</v>
      </c>
      <c r="Q1676" s="33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1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1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1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676" s="31" t="str">
        <f>_xlfn.IFNA(MATCH(GLOBAL[[#This Row],[POINTER]],Table6[NB BM_C_QTY+F],0),"")</f>
        <v/>
      </c>
      <c r="AC1676" t="str">
        <f>_xlfn.IFNA(MATCH(GLOBAL[[#This Row],[POINTER]],Table5[CONCAT],0),"")</f>
        <v/>
      </c>
    </row>
    <row r="1677" spans="1:30">
      <c r="A1677" s="31">
        <f ca="1">IF(GLOBAL[[#This Row],[TT]]&lt;1,"",ROW()-2)</f>
        <v>1675</v>
      </c>
      <c r="B1677" s="33" t="s">
        <v>1126</v>
      </c>
      <c r="C1677" s="31">
        <v>1</v>
      </c>
      <c r="D1677" s="31" t="s">
        <v>11</v>
      </c>
      <c r="E1677" s="31">
        <f ca="1">IF(GLOBAL[[#This Row],[b12]]="",GLOBAL[[#This Row],[a6]],GLOBAL[[#This Row],[b12]])</f>
        <v>1</v>
      </c>
      <c r="F1677" s="32">
        <f>GLOBAL[[#This Row],[AWAL]]</f>
        <v>1</v>
      </c>
      <c r="G1677" s="31"/>
      <c r="H1677" s="31"/>
      <c r="I1677" s="31" t="str">
        <f>IF(GLOBAL[[#This Row],[/MASUK]]="","",SUMIF(Table6[NB BM_C_QTY+F],GLOBAL[POINTER],Table6[C]))</f>
        <v/>
      </c>
      <c r="J1677" s="102">
        <f>IF(GLOBAL[[#This Row],[//KELUAR]]="",0,-1*SUMIF(Table5[CONCAT],GLOBAL[POINTER],Table5[3]))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>SUM(F1677,L1677)</f>
        <v>1</v>
      </c>
      <c r="N1677" s="31"/>
      <c r="O1677" s="31"/>
      <c r="P1677" s="32">
        <f ca="1">SUM(INDIRECT(GLOBAL_VAR[TABLENAME]&amp;"[@a"&amp;$1:$1-1&amp;"]"),INDIRECT(GLOBAL_VAR[TABLENAME]&amp;"[@c"&amp;$1:$1-1&amp;"]"))</f>
        <v>1</v>
      </c>
      <c r="Q1677" s="33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1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1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1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677" s="31" t="str">
        <f>_xlfn.IFNA(MATCH(GLOBAL[[#This Row],[POINTER]],Table6[NB BM_C_QTY+F],0),"")</f>
        <v/>
      </c>
      <c r="AC1677" t="str">
        <f>_xlfn.IFNA(MATCH(GLOBAL[[#This Row],[POINTER]],Table5[CONCAT],0),"")</f>
        <v/>
      </c>
    </row>
    <row r="1678" spans="1:30">
      <c r="A1678" s="31">
        <f ca="1">IF(GLOBAL[[#This Row],[TT]]&lt;1,"",ROW()-2)</f>
        <v>1676</v>
      </c>
      <c r="B1678" s="33" t="s">
        <v>1127</v>
      </c>
      <c r="C1678" s="31">
        <v>13</v>
      </c>
      <c r="D1678" s="31" t="s">
        <v>107</v>
      </c>
      <c r="E1678" s="31">
        <f ca="1">IF(GLOBAL[[#This Row],[b12]]="",GLOBAL[[#This Row],[a6]],GLOBAL[[#This Row],[b12]])</f>
        <v>13</v>
      </c>
      <c r="F1678" s="32">
        <f>GLOBAL[[#This Row],[AWAL]]</f>
        <v>13</v>
      </c>
      <c r="G1678" s="31"/>
      <c r="H1678" s="31"/>
      <c r="I1678" s="31" t="str">
        <f>IF(GLOBAL[[#This Row],[/MASUK]]="","",SUMIF(Table6[NB BM_C_QTY+F],GLOBAL[POINTER],Table6[C]))</f>
        <v/>
      </c>
      <c r="J1678" s="102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>SUM(F1678,L1678)</f>
        <v>13</v>
      </c>
      <c r="N1678" s="31"/>
      <c r="O1678" s="31"/>
      <c r="P1678" s="32">
        <f ca="1">SUM(INDIRECT(GLOBAL_VAR[TABLENAME]&amp;"[@a"&amp;$1:$1-1&amp;"]"),INDIRECT(GLOBAL_VAR[TABLENAME]&amp;"[@c"&amp;$1:$1-1&amp;"]"))</f>
        <v>13</v>
      </c>
      <c r="Q1678" s="33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13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13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13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30">
      <c r="A1679" s="31">
        <f ca="1">IF(GLOBAL[[#This Row],[TT]]&lt;1,"",ROW()-2)</f>
        <v>1677</v>
      </c>
      <c r="B1679" s="33" t="s">
        <v>1128</v>
      </c>
      <c r="C1679" s="31">
        <v>7</v>
      </c>
      <c r="D1679" s="31" t="s">
        <v>1129</v>
      </c>
      <c r="E1679" s="31">
        <f ca="1">IF(GLOBAL[[#This Row],[b12]]="",GLOBAL[[#This Row],[a6]],GLOBAL[[#This Row],[b12]])</f>
        <v>7</v>
      </c>
      <c r="F1679" s="32">
        <f>GLOBAL[[#This Row],[AWAL]]</f>
        <v>7</v>
      </c>
      <c r="G1679" s="31"/>
      <c r="H1679" s="31"/>
      <c r="I1679" s="31" t="str">
        <f>IF(GLOBAL[[#This Row],[/MASUK]]="","",SUMIF(Table6[NB BM_C_QTY+F],GLOBAL[POINTER],Table6[C]))</f>
        <v/>
      </c>
      <c r="J1679" s="102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>SUM(F1679,L1679)</f>
        <v>7</v>
      </c>
      <c r="N1679" s="31"/>
      <c r="O1679" s="31"/>
      <c r="P1679" s="32">
        <f ca="1">SUM(INDIRECT(GLOBAL_VAR[TABLENAME]&amp;"[@a"&amp;$1:$1-1&amp;"]"),INDIRECT(GLOBAL_VAR[TABLENAME]&amp;"[@c"&amp;$1:$1-1&amp;"]"))</f>
        <v>7</v>
      </c>
      <c r="Q1679" s="33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7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7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7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</row>
    <row r="1680" spans="1:30">
      <c r="A1680" s="31">
        <f ca="1">IF(GLOBAL[[#This Row],[TT]]&lt;1,"",ROW()-2)</f>
        <v>1678</v>
      </c>
      <c r="B1680" s="33" t="s">
        <v>1130</v>
      </c>
      <c r="C1680" s="31">
        <v>12</v>
      </c>
      <c r="D1680" s="31" t="s">
        <v>51</v>
      </c>
      <c r="E1680" s="31">
        <f ca="1">IF(GLOBAL[[#This Row],[b12]]="",GLOBAL[[#This Row],[a6]],GLOBAL[[#This Row],[b12]])</f>
        <v>12</v>
      </c>
      <c r="F1680" s="32">
        <f>GLOBAL[[#This Row],[AWAL]]</f>
        <v>12</v>
      </c>
      <c r="G1680" s="31"/>
      <c r="H1680" s="31"/>
      <c r="I1680" s="31" t="str">
        <f>IF(GLOBAL[[#This Row],[/MASUK]]="","",SUMIF(Table6[NB BM_C_QTY+F],GLOBAL[POINTER],Table6[C]))</f>
        <v/>
      </c>
      <c r="J1680" s="102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>SUM(F1680,L1680)</f>
        <v>12</v>
      </c>
      <c r="N1680" s="31"/>
      <c r="O1680" s="31"/>
      <c r="P1680" s="32">
        <f ca="1">SUM(INDIRECT(GLOBAL_VAR[TABLENAME]&amp;"[@a"&amp;$1:$1-1&amp;"]"),INDIRECT(GLOBAL_VAR[TABLENAME]&amp;"[@c"&amp;$1:$1-1&amp;"]"))</f>
        <v>12</v>
      </c>
      <c r="Q1680" s="33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12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12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12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</row>
    <row r="1681" spans="1:29">
      <c r="A1681" s="31">
        <f ca="1">IF(GLOBAL[[#This Row],[TT]]&lt;1,"",ROW()-2)</f>
        <v>1679</v>
      </c>
      <c r="B1681" s="33" t="s">
        <v>1131</v>
      </c>
      <c r="C1681" s="31">
        <v>3</v>
      </c>
      <c r="D1681" s="31" t="s">
        <v>47</v>
      </c>
      <c r="E1681" s="31">
        <f ca="1">IF(GLOBAL[[#This Row],[b12]]="",GLOBAL[[#This Row],[a6]],GLOBAL[[#This Row],[b12]])</f>
        <v>3</v>
      </c>
      <c r="F1681" s="32">
        <f>GLOBAL[[#This Row],[AWAL]]</f>
        <v>3</v>
      </c>
      <c r="G1681" s="31"/>
      <c r="H1681" s="31"/>
      <c r="I1681" s="31" t="str">
        <f>IF(GLOBAL[[#This Row],[/MASUK]]="","",SUMIF(Table6[NB BM_C_QTY+F],GLOBAL[POINTER],Table6[C]))</f>
        <v/>
      </c>
      <c r="J1681" s="102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>SUM(F1681,L1681)</f>
        <v>3</v>
      </c>
      <c r="N1681" s="31"/>
      <c r="O1681" s="31"/>
      <c r="P1681" s="32">
        <f ca="1">SUM(INDIRECT(GLOBAL_VAR[TABLENAME]&amp;"[@a"&amp;$1:$1-1&amp;"]"),INDIRECT(GLOBAL_VAR[TABLENAME]&amp;"[@c"&amp;$1:$1-1&amp;"]"))</f>
        <v>3</v>
      </c>
      <c r="Q1681" s="33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3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3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3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29">
      <c r="A1682" s="31">
        <f ca="1">IF(GLOBAL[[#This Row],[TT]]&lt;1,"",ROW()-2)</f>
        <v>1680</v>
      </c>
      <c r="B1682" s="33" t="s">
        <v>1132</v>
      </c>
      <c r="C1682" s="31">
        <v>1</v>
      </c>
      <c r="D1682" s="31" t="s">
        <v>84</v>
      </c>
      <c r="E1682" s="31">
        <f ca="1">IF(GLOBAL[[#This Row],[b12]]="",GLOBAL[[#This Row],[a6]],GLOBAL[[#This Row],[b12]])</f>
        <v>1</v>
      </c>
      <c r="F1682" s="32">
        <f>GLOBAL[[#This Row],[AWAL]]</f>
        <v>1</v>
      </c>
      <c r="G1682" s="31"/>
      <c r="H1682" s="31"/>
      <c r="I1682" s="31" t="str">
        <f>IF(GLOBAL[[#This Row],[/MASUK]]="","",SUMIF(Table6[NB BM_C_QTY+F],GLOBAL[POINTER],Table6[C]))</f>
        <v/>
      </c>
      <c r="J1682" s="102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>SUM(F1682,L1682)</f>
        <v>1</v>
      </c>
      <c r="N1682" s="31"/>
      <c r="O1682" s="31"/>
      <c r="P1682" s="32">
        <f ca="1">SUM(INDIRECT(GLOBAL_VAR[TABLENAME]&amp;"[@a"&amp;$1:$1-1&amp;"]"),INDIRECT(GLOBAL_VAR[TABLENAME]&amp;"[@c"&amp;$1:$1-1&amp;"]"))</f>
        <v>1</v>
      </c>
      <c r="Q1682" s="33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1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1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1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29">
      <c r="A1683" s="31">
        <f ca="1">IF(GLOBAL[[#This Row],[TT]]&lt;1,"",ROW()-2)</f>
        <v>1681</v>
      </c>
      <c r="B1683" s="33" t="s">
        <v>1133</v>
      </c>
      <c r="C1683" s="31">
        <v>1</v>
      </c>
      <c r="D1683" s="31" t="s">
        <v>16</v>
      </c>
      <c r="E1683" s="31">
        <f ca="1">IF(GLOBAL[[#This Row],[b12]]="",GLOBAL[[#This Row],[a6]],GLOBAL[[#This Row],[b12]])</f>
        <v>1</v>
      </c>
      <c r="F1683" s="32">
        <f>GLOBAL[[#This Row],[AWAL]]</f>
        <v>1</v>
      </c>
      <c r="G1683" s="31"/>
      <c r="H1683" s="31"/>
      <c r="I1683" s="31" t="str">
        <f>IF(GLOBAL[[#This Row],[/MASUK]]="","",SUMIF(Table6[NB BM_C_QTY+F],GLOBAL[POINTER],Table6[C]))</f>
        <v/>
      </c>
      <c r="J1683" s="102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>SUM(F1683,L1683)</f>
        <v>1</v>
      </c>
      <c r="N1683" s="31"/>
      <c r="O1683" s="31"/>
      <c r="P1683" s="32">
        <f ca="1">SUM(INDIRECT(GLOBAL_VAR[TABLENAME]&amp;"[@a"&amp;$1:$1-1&amp;"]"),INDIRECT(GLOBAL_VAR[TABLENAME]&amp;"[@c"&amp;$1:$1-1&amp;"]"))</f>
        <v>1</v>
      </c>
      <c r="Q1683" s="33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1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1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1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29">
      <c r="A1684" s="31">
        <f ca="1">IF(GLOBAL[[#This Row],[TT]]&lt;1,"",ROW()-2)</f>
        <v>1682</v>
      </c>
      <c r="B1684" s="33" t="s">
        <v>1133</v>
      </c>
      <c r="C1684" s="31">
        <v>1</v>
      </c>
      <c r="D1684" s="31" t="s">
        <v>145</v>
      </c>
      <c r="E1684" s="31">
        <f ca="1">IF(GLOBAL[[#This Row],[b12]]="",GLOBAL[[#This Row],[a6]],GLOBAL[[#This Row],[b12]])</f>
        <v>1</v>
      </c>
      <c r="F1684" s="32">
        <f>GLOBAL[[#This Row],[AWAL]]</f>
        <v>1</v>
      </c>
      <c r="G1684" s="31"/>
      <c r="H1684" s="31"/>
      <c r="I1684" s="31" t="str">
        <f>IF(GLOBAL[[#This Row],[/MASUK]]="","",SUMIF(Table6[NB BM_C_QTY+F],GLOBAL[POINTER],Table6[C]))</f>
        <v/>
      </c>
      <c r="J1684" s="102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>SUM(F1684,L1684)</f>
        <v>1</v>
      </c>
      <c r="N1684" s="31"/>
      <c r="O1684" s="31"/>
      <c r="P1684" s="32">
        <f ca="1">SUM(INDIRECT(GLOBAL_VAR[TABLENAME]&amp;"[@a"&amp;$1:$1-1&amp;"]"),INDIRECT(GLOBAL_VAR[TABLENAME]&amp;"[@c"&amp;$1:$1-1&amp;"]"))</f>
        <v>1</v>
      </c>
      <c r="Q1684" s="33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1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1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1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29">
      <c r="A1685" s="39">
        <f ca="1">IF(GLOBAL[[#This Row],[TT]]&lt;1,"",ROW()-2)</f>
        <v>1683</v>
      </c>
      <c r="B1685" s="33" t="s">
        <v>1134</v>
      </c>
      <c r="C1685" s="31">
        <v>1</v>
      </c>
      <c r="D1685" s="31" t="s">
        <v>47</v>
      </c>
      <c r="E1685" s="39">
        <f ca="1">IF(GLOBAL[[#This Row],[b12]]="",GLOBAL[[#This Row],[a6]],GLOBAL[[#This Row],[b12]])</f>
        <v>1</v>
      </c>
      <c r="F1685" s="40">
        <f>GLOBAL[[#This Row],[AWAL]]</f>
        <v>1</v>
      </c>
      <c r="G1685" s="31"/>
      <c r="H1685" s="31"/>
      <c r="I1685" s="31" t="str">
        <f>IF(GLOBAL[[#This Row],[/MASUK]]="","",SUMIF(Table6[NB BM_C_QTY+F],GLOBAL[POINTER],Table6[C]))</f>
        <v/>
      </c>
      <c r="J1685" s="102">
        <f>IF(GLOBAL[[#This Row],[//KELUAR]]="",0,-1*SUMIF(Table5[CONCAT],GLOBAL[POINTER],Table5[3]))</f>
        <v>0</v>
      </c>
      <c r="K1685" s="39" t="str">
        <f>IF(GLOBAL[[#This Row],[b1]]="","",GLOBAL[[#This Row],[b1]]-GLOBAL[[#This Row],[a1]]-GLOBAL[[#This Row],[bkeluar1]])</f>
        <v/>
      </c>
      <c r="L1685" s="39">
        <f>SUM(GLOBAL[[#This Row],[bmasuk1]:[c1]])</f>
        <v>0</v>
      </c>
      <c r="M1685" s="40">
        <f>SUM(F1685,L1685)</f>
        <v>1</v>
      </c>
      <c r="N1685" s="31"/>
      <c r="O1685" s="39"/>
      <c r="P1685" s="40">
        <f ca="1">SUM(INDIRECT(GLOBAL_VAR[TABLENAME]&amp;"[@a"&amp;$1:$1-1&amp;"]"),INDIRECT(GLOBAL_VAR[TABLENAME]&amp;"[@c"&amp;$1:$1-1&amp;"]"))</f>
        <v>1</v>
      </c>
      <c r="Q1685" s="33"/>
      <c r="R1685" s="41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1</v>
      </c>
      <c r="T1685" s="33"/>
      <c r="U1685" s="41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1</v>
      </c>
      <c r="W1685" s="31"/>
      <c r="X1685" s="39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1</v>
      </c>
      <c r="Z1685" s="29"/>
      <c r="AA168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685" s="39" t="str">
        <f>_xlfn.IFNA(MATCH(GLOBAL[[#This Row],[POINTER]],Table6[NB BM_C_QTY+F],0),"")</f>
        <v/>
      </c>
      <c r="AC1685" s="29" t="str">
        <f>_xlfn.IFNA(MATCH(GLOBAL[[#This Row],[POINTER]],Table5[CONCAT],0),"")</f>
        <v/>
      </c>
    </row>
    <row r="1686" spans="1:29">
      <c r="A1686" s="31">
        <f ca="1">IF(GLOBAL[[#This Row],[TT]]&lt;1,"",ROW()-2)</f>
        <v>1684</v>
      </c>
      <c r="B1686" s="33" t="s">
        <v>1135</v>
      </c>
      <c r="C1686" s="31">
        <v>2</v>
      </c>
      <c r="D1686" s="31" t="s">
        <v>84</v>
      </c>
      <c r="E1686" s="31">
        <f ca="1">IF(GLOBAL[[#This Row],[b12]]="",GLOBAL[[#This Row],[a6]],GLOBAL[[#This Row],[b12]])</f>
        <v>2</v>
      </c>
      <c r="F1686" s="32">
        <f>GLOBAL[[#This Row],[AWAL]]</f>
        <v>2</v>
      </c>
      <c r="G1686" s="31"/>
      <c r="H1686" s="31"/>
      <c r="I1686" s="31" t="str">
        <f>IF(GLOBAL[[#This Row],[/MASUK]]="","",SUMIF(Table6[NB BM_C_QTY+F],GLOBAL[POINTER],Table6[C]))</f>
        <v/>
      </c>
      <c r="J1686" s="102">
        <f>IF(GLOBAL[[#This Row],[//KELUAR]]="",0,-1*SUMIF(Table5[CONCAT],GLOBAL[POINTER],Table5[3]))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>SUM(F1686,L1686)</f>
        <v>2</v>
      </c>
      <c r="N1686" s="31"/>
      <c r="O1686" s="31"/>
      <c r="P1686" s="32">
        <f ca="1">SUM(INDIRECT(GLOBAL_VAR[TABLENAME]&amp;"[@a"&amp;$1:$1-1&amp;"]"),INDIRECT(GLOBAL_VAR[TABLENAME]&amp;"[@c"&amp;$1:$1-1&amp;"]"))</f>
        <v>2</v>
      </c>
      <c r="Q1686" s="33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2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2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2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686" s="31" t="str">
        <f>_xlfn.IFNA(MATCH(GLOBAL[[#This Row],[POINTER]],Table6[NB BM_C_QTY+F],0),"")</f>
        <v/>
      </c>
      <c r="AC1686" t="str">
        <f>_xlfn.IFNA(MATCH(GLOBAL[[#This Row],[POINTER]],Table5[CONCAT],0),"")</f>
        <v/>
      </c>
    </row>
    <row r="1687" spans="1:29">
      <c r="A1687" s="31">
        <f ca="1">IF(GLOBAL[[#This Row],[TT]]&lt;1,"",ROW()-2)</f>
        <v>1685</v>
      </c>
      <c r="B1687" s="33" t="s">
        <v>1136</v>
      </c>
      <c r="C1687" s="31">
        <v>3</v>
      </c>
      <c r="D1687" s="31" t="s">
        <v>84</v>
      </c>
      <c r="E1687" s="31">
        <f ca="1">IF(GLOBAL[[#This Row],[b12]]="",GLOBAL[[#This Row],[a6]],GLOBAL[[#This Row],[b12]])</f>
        <v>3</v>
      </c>
      <c r="F1687" s="32">
        <f>GLOBAL[[#This Row],[AWAL]]</f>
        <v>3</v>
      </c>
      <c r="G1687" s="31"/>
      <c r="H1687" s="31"/>
      <c r="I1687" s="31" t="str">
        <f>IF(GLOBAL[[#This Row],[/MASUK]]="","",SUMIF(Table6[NB BM_C_QTY+F],GLOBAL[POINTER],Table6[C]))</f>
        <v/>
      </c>
      <c r="J1687" s="102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>SUM(F1687,L1687)</f>
        <v>3</v>
      </c>
      <c r="N1687" s="31"/>
      <c r="O1687" s="31"/>
      <c r="P1687" s="32">
        <f ca="1">SUM(INDIRECT(GLOBAL_VAR[TABLENAME]&amp;"[@a"&amp;$1:$1-1&amp;"]"),INDIRECT(GLOBAL_VAR[TABLENAME]&amp;"[@c"&amp;$1:$1-1&amp;"]"))</f>
        <v>3</v>
      </c>
      <c r="Q1687" s="33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3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3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3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29">
      <c r="A1688" s="31">
        <f ca="1">IF(GLOBAL[[#This Row],[TT]]&lt;1,"",ROW()-2)</f>
        <v>1686</v>
      </c>
      <c r="B1688" s="33" t="s">
        <v>1137</v>
      </c>
      <c r="C1688" s="31">
        <v>4</v>
      </c>
      <c r="D1688" s="31" t="s">
        <v>84</v>
      </c>
      <c r="E1688" s="31">
        <f ca="1">IF(GLOBAL[[#This Row],[b12]]="",GLOBAL[[#This Row],[a6]],GLOBAL[[#This Row],[b12]])</f>
        <v>4</v>
      </c>
      <c r="F1688" s="32">
        <f>GLOBAL[[#This Row],[AWAL]]</f>
        <v>4</v>
      </c>
      <c r="G1688" s="31"/>
      <c r="H1688" s="31"/>
      <c r="I1688" s="31" t="str">
        <f>IF(GLOBAL[[#This Row],[/MASUK]]="","",SUMIF(Table6[NB BM_C_QTY+F],GLOBAL[POINTER],Table6[C]))</f>
        <v/>
      </c>
      <c r="J1688" s="102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>SUM(F1688,L1688)</f>
        <v>4</v>
      </c>
      <c r="N1688" s="31"/>
      <c r="O1688" s="31"/>
      <c r="P1688" s="32">
        <f ca="1">SUM(INDIRECT(GLOBAL_VAR[TABLENAME]&amp;"[@a"&amp;$1:$1-1&amp;"]"),INDIRECT(GLOBAL_VAR[TABLENAME]&amp;"[@c"&amp;$1:$1-1&amp;"]"))</f>
        <v>4</v>
      </c>
      <c r="Q1688" s="33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4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4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4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29">
      <c r="A1689" s="31">
        <f ca="1">IF(GLOBAL[[#This Row],[TT]]&lt;1,"",ROW()-2)</f>
        <v>1687</v>
      </c>
      <c r="B1689" s="33" t="s">
        <v>1138</v>
      </c>
      <c r="C1689" s="31">
        <v>1</v>
      </c>
      <c r="D1689" s="31" t="s">
        <v>932</v>
      </c>
      <c r="E1689" s="31">
        <f ca="1">IF(GLOBAL[[#This Row],[b12]]="",GLOBAL[[#This Row],[a6]],GLOBAL[[#This Row],[b12]])</f>
        <v>1</v>
      </c>
      <c r="F1689" s="32">
        <f>GLOBAL[[#This Row],[AWAL]]</f>
        <v>1</v>
      </c>
      <c r="G1689" s="31"/>
      <c r="H1689" s="31"/>
      <c r="I1689" s="31" t="str">
        <f>IF(GLOBAL[[#This Row],[/MASUK]]="","",SUMIF(Table6[NB BM_C_QTY+F],GLOBAL[POINTER],Table6[C]))</f>
        <v/>
      </c>
      <c r="J1689" s="102">
        <f>IF(GLOBAL[[#This Row],[//KELUAR]]="",0,-1*SUMIF(Table5[CONCAT],GLOBAL[POINTER],Table5[3]))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>SUM(F1689,L1689)</f>
        <v>1</v>
      </c>
      <c r="N1689" s="31"/>
      <c r="O1689" s="31"/>
      <c r="P1689" s="32">
        <f ca="1">SUM(INDIRECT(GLOBAL_VAR[TABLENAME]&amp;"[@a"&amp;$1:$1-1&amp;"]"),INDIRECT(GLOBAL_VAR[TABLENAME]&amp;"[@c"&amp;$1:$1-1&amp;"]"))</f>
        <v>1</v>
      </c>
      <c r="Q1689" s="33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1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1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1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689" s="31" t="str">
        <f>_xlfn.IFNA(MATCH(GLOBAL[[#This Row],[POINTER]],Table6[NB BM_C_QTY+F],0),"")</f>
        <v/>
      </c>
      <c r="AC1689" t="str">
        <f>_xlfn.IFNA(MATCH(GLOBAL[[#This Row],[POINTER]],Table5[CONCAT],0),"")</f>
        <v/>
      </c>
    </row>
    <row r="1690" spans="1:29">
      <c r="A1690" s="31">
        <f ca="1">IF(GLOBAL[[#This Row],[TT]]&lt;1,"",ROW()-2)</f>
        <v>1688</v>
      </c>
      <c r="B1690" s="33" t="s">
        <v>1139</v>
      </c>
      <c r="C1690" s="31">
        <v>3</v>
      </c>
      <c r="D1690" s="31" t="s">
        <v>1140</v>
      </c>
      <c r="E1690" s="31">
        <f ca="1">IF(GLOBAL[[#This Row],[b12]]="",GLOBAL[[#This Row],[a6]],GLOBAL[[#This Row],[b12]])</f>
        <v>3</v>
      </c>
      <c r="F1690" s="32">
        <f>GLOBAL[[#This Row],[AWAL]]</f>
        <v>3</v>
      </c>
      <c r="G1690" s="31"/>
      <c r="H1690" s="31"/>
      <c r="I1690" s="31" t="str">
        <f>IF(GLOBAL[[#This Row],[/MASUK]]="","",SUMIF(Table6[NB BM_C_QTY+F],GLOBAL[POINTER],Table6[C]))</f>
        <v/>
      </c>
      <c r="J1690" s="102">
        <f>IF(GLOBAL[[#This Row],[//KELUAR]]="",0,-1*SUMIF(Table5[CONCAT],GLOBAL[POINTER],Table5[3]))</f>
        <v>0</v>
      </c>
      <c r="K1690" s="31" t="str">
        <f>IF(GLOBAL[[#This Row],[b1]]="","",GLOBAL[[#This Row],[b1]]-GLOBAL[[#This Row],[a1]]-GLOBAL[[#This Row],[bkeluar1]])</f>
        <v/>
      </c>
      <c r="L1690" s="31">
        <f>SUM(GLOBAL[[#This Row],[bmasuk1]:[c1]])</f>
        <v>0</v>
      </c>
      <c r="M1690" s="32">
        <f>SUM(F1690,L1690)</f>
        <v>3</v>
      </c>
      <c r="N1690" s="31"/>
      <c r="O1690" s="31"/>
      <c r="P1690" s="32">
        <f ca="1">SUM(INDIRECT(GLOBAL_VAR[TABLENAME]&amp;"[@a"&amp;$1:$1-1&amp;"]"),INDIRECT(GLOBAL_VAR[TABLENAME]&amp;"[@c"&amp;$1:$1-1&amp;"]"))</f>
        <v>3</v>
      </c>
      <c r="Q1690" s="33"/>
      <c r="R1690" s="33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3</v>
      </c>
      <c r="T1690" s="33"/>
      <c r="U1690" s="33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3</v>
      </c>
      <c r="W1690" s="31"/>
      <c r="X1690" s="31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3</v>
      </c>
      <c r="AA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690" s="31" t="str">
        <f>_xlfn.IFNA(MATCH(GLOBAL[[#This Row],[POINTER]],Table6[NB BM_C_QTY+F],0),"")</f>
        <v/>
      </c>
      <c r="AC1690" t="str">
        <f>_xlfn.IFNA(MATCH(GLOBAL[[#This Row],[POINTER]],Table5[CONCAT],0),"")</f>
        <v/>
      </c>
    </row>
    <row r="1691" spans="1:29">
      <c r="A1691" s="31">
        <f ca="1">IF(GLOBAL[[#This Row],[TT]]&lt;1,"",ROW()-2)</f>
        <v>1689</v>
      </c>
      <c r="B1691" s="33" t="s">
        <v>1141</v>
      </c>
      <c r="C1691" s="31">
        <v>8</v>
      </c>
      <c r="D1691" s="31" t="s">
        <v>714</v>
      </c>
      <c r="E1691" s="31">
        <f ca="1">IF(GLOBAL[[#This Row],[b12]]="",GLOBAL[[#This Row],[a6]],GLOBAL[[#This Row],[b12]])</f>
        <v>8</v>
      </c>
      <c r="F1691" s="32">
        <f>GLOBAL[[#This Row],[AWAL]]</f>
        <v>8</v>
      </c>
      <c r="G1691" s="31"/>
      <c r="H1691" s="31"/>
      <c r="I1691" s="31" t="str">
        <f>IF(GLOBAL[[#This Row],[/MASUK]]="","",SUMIF(Table6[NB BM_C_QTY+F],GLOBAL[POINTER],Table6[C]))</f>
        <v/>
      </c>
      <c r="J1691" s="102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>SUM(F1691,L1691)</f>
        <v>8</v>
      </c>
      <c r="N1691" s="31"/>
      <c r="O1691" s="31"/>
      <c r="P1691" s="32">
        <f ca="1">SUM(INDIRECT(GLOBAL_VAR[TABLENAME]&amp;"[@a"&amp;$1:$1-1&amp;"]"),INDIRECT(GLOBAL_VAR[TABLENAME]&amp;"[@c"&amp;$1:$1-1&amp;"]"))</f>
        <v>8</v>
      </c>
      <c r="Q1691" s="33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8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8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8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</row>
    <row r="1692" spans="1:29">
      <c r="A1692" s="31" t="str">
        <f ca="1">IF(GLOBAL[[#This Row],[TT]]&lt;1,"",ROW()-2)</f>
        <v/>
      </c>
      <c r="B1692" s="33" t="s">
        <v>1142</v>
      </c>
      <c r="C1692" s="31">
        <v>0</v>
      </c>
      <c r="D1692" s="31" t="s">
        <v>88</v>
      </c>
      <c r="E1692" s="31">
        <f ca="1">IF(GLOBAL[[#This Row],[b12]]="",GLOBAL[[#This Row],[a6]],GLOBAL[[#This Row],[b12]])</f>
        <v>0</v>
      </c>
      <c r="F1692" s="32">
        <f>GLOBAL[[#This Row],[AWAL]]</f>
        <v>0</v>
      </c>
      <c r="G1692" s="31"/>
      <c r="H1692" s="31"/>
      <c r="I1692" s="31" t="str">
        <f>IF(GLOBAL[[#This Row],[/MASUK]]="","",SUMIF(Table6[NB BM_C_QTY+F],GLOBAL[POINTER],Table6[C]))</f>
        <v/>
      </c>
      <c r="J1692" s="102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>SUM(F1692,L1692)</f>
        <v>0</v>
      </c>
      <c r="N1692" s="31"/>
      <c r="O1692" s="31"/>
      <c r="P1692" s="32">
        <f ca="1">SUM(INDIRECT(GLOBAL_VAR[TABLENAME]&amp;"[@a"&amp;$1:$1-1&amp;"]"),INDIRECT(GLOBAL_VAR[TABLENAME]&amp;"[@c"&amp;$1:$1-1&amp;"]"))</f>
        <v>0</v>
      </c>
      <c r="Q1692" s="33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0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0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0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</row>
    <row r="1693" spans="1:29">
      <c r="A1693" s="31" t="str">
        <f ca="1">IF(GLOBAL[[#This Row],[TT]]&lt;1,"",ROW()-2)</f>
        <v/>
      </c>
      <c r="B1693" s="33" t="s">
        <v>1143</v>
      </c>
      <c r="C1693" s="31">
        <v>0</v>
      </c>
      <c r="D1693" s="31" t="s">
        <v>88</v>
      </c>
      <c r="E1693" s="31">
        <f ca="1">IF(GLOBAL[[#This Row],[b12]]="",GLOBAL[[#This Row],[a6]],GLOBAL[[#This Row],[b12]])</f>
        <v>0</v>
      </c>
      <c r="F1693" s="32">
        <f>GLOBAL[[#This Row],[AWAL]]</f>
        <v>0</v>
      </c>
      <c r="G1693" s="31"/>
      <c r="H1693" s="31"/>
      <c r="I1693" s="31" t="str">
        <f>IF(GLOBAL[[#This Row],[/MASUK]]="","",SUMIF(Table6[NB BM_C_QTY+F],GLOBAL[POINTER],Table6[C]))</f>
        <v/>
      </c>
      <c r="J1693" s="102">
        <f>IF(GLOBAL[[#This Row],[//KELUAR]]="",0,-1*SUMIF(Table5[CONCAT],GLOBAL[POINTER],Table5[3]))</f>
        <v>0</v>
      </c>
      <c r="K1693" s="31" t="str">
        <f>IF(GLOBAL[[#This Row],[b1]]="","",GLOBAL[[#This Row],[b1]]-GLOBAL[[#This Row],[a1]]-GLOBAL[[#This Row],[bkeluar1]])</f>
        <v/>
      </c>
      <c r="L1693" s="31">
        <f>SUM(GLOBAL[[#This Row],[bmasuk1]:[c1]])</f>
        <v>0</v>
      </c>
      <c r="M1693" s="32">
        <f>SUM(F1693,L1693)</f>
        <v>0</v>
      </c>
      <c r="N1693" s="31"/>
      <c r="O1693" s="31"/>
      <c r="P1693" s="32">
        <f ca="1">SUM(INDIRECT(GLOBAL_VAR[TABLENAME]&amp;"[@a"&amp;$1:$1-1&amp;"]"),INDIRECT(GLOBAL_VAR[TABLENAME]&amp;"[@c"&amp;$1:$1-1&amp;"]"))</f>
        <v>0</v>
      </c>
      <c r="Q1693" s="33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0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0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0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29">
      <c r="A1694" s="31">
        <f ca="1">IF(GLOBAL[[#This Row],[TT]]&lt;1,"",ROW()-2)</f>
        <v>1692</v>
      </c>
      <c r="B1694" s="33" t="s">
        <v>1144</v>
      </c>
      <c r="C1694" s="31">
        <v>1</v>
      </c>
      <c r="D1694" s="31" t="s">
        <v>84</v>
      </c>
      <c r="E1694" s="31">
        <f ca="1">IF(GLOBAL[[#This Row],[b12]]="",GLOBAL[[#This Row],[a6]],GLOBAL[[#This Row],[b12]])</f>
        <v>1</v>
      </c>
      <c r="F1694" s="32">
        <f>GLOBAL[[#This Row],[AWAL]]</f>
        <v>1</v>
      </c>
      <c r="G1694" s="31"/>
      <c r="H1694" s="31"/>
      <c r="I1694" s="31" t="str">
        <f>IF(GLOBAL[[#This Row],[/MASUK]]="","",SUMIF(Table6[NB BM_C_QTY+F],GLOBAL[POINTER],Table6[C]))</f>
        <v/>
      </c>
      <c r="J1694" s="102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>SUM(F1694,L1694)</f>
        <v>1</v>
      </c>
      <c r="N1694" s="31"/>
      <c r="O1694" s="31"/>
      <c r="P1694" s="32">
        <f ca="1">SUM(INDIRECT(GLOBAL_VAR[TABLENAME]&amp;"[@a"&amp;$1:$1-1&amp;"]"),INDIRECT(GLOBAL_VAR[TABLENAME]&amp;"[@c"&amp;$1:$1-1&amp;"]"))</f>
        <v>1</v>
      </c>
      <c r="Q1694" s="33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1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1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1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</row>
    <row r="1695" spans="1:29">
      <c r="A1695" s="31">
        <f ca="1">IF(GLOBAL[[#This Row],[TT]]&lt;1,"",ROW()-2)</f>
        <v>1693</v>
      </c>
      <c r="B1695" s="33" t="s">
        <v>1145</v>
      </c>
      <c r="C1695" s="31">
        <v>5</v>
      </c>
      <c r="D1695" s="31" t="s">
        <v>537</v>
      </c>
      <c r="E1695" s="31">
        <f ca="1">IF(GLOBAL[[#This Row],[b12]]="",GLOBAL[[#This Row],[a6]],GLOBAL[[#This Row],[b12]])</f>
        <v>5</v>
      </c>
      <c r="F1695" s="32">
        <f>GLOBAL[[#This Row],[AWAL]]</f>
        <v>5</v>
      </c>
      <c r="G1695" s="31"/>
      <c r="H1695" s="31"/>
      <c r="I1695" s="31" t="str">
        <f>IF(GLOBAL[[#This Row],[/MASUK]]="","",SUMIF(Table6[NB BM_C_QTY+F],GLOBAL[POINTER],Table6[C]))</f>
        <v/>
      </c>
      <c r="J1695" s="102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>SUM(F1695,L1695)</f>
        <v>5</v>
      </c>
      <c r="N1695" s="31"/>
      <c r="O1695" s="31"/>
      <c r="P1695" s="32">
        <f ca="1">SUM(INDIRECT(GLOBAL_VAR[TABLENAME]&amp;"[@a"&amp;$1:$1-1&amp;"]"),INDIRECT(GLOBAL_VAR[TABLENAME]&amp;"[@c"&amp;$1:$1-1&amp;"]"))</f>
        <v>5</v>
      </c>
      <c r="Q1695" s="33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5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5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5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</row>
    <row r="1696" spans="1:29">
      <c r="A1696" s="31">
        <f ca="1">IF(GLOBAL[[#This Row],[TT]]&lt;1,"",ROW()-2)</f>
        <v>1694</v>
      </c>
      <c r="B1696" s="33" t="s">
        <v>1146</v>
      </c>
      <c r="C1696" s="31">
        <v>4</v>
      </c>
      <c r="D1696" s="31" t="s">
        <v>88</v>
      </c>
      <c r="E1696" s="31">
        <f ca="1">IF(GLOBAL[[#This Row],[b12]]="",GLOBAL[[#This Row],[a6]],GLOBAL[[#This Row],[b12]])</f>
        <v>4</v>
      </c>
      <c r="F1696" s="32">
        <f>GLOBAL[[#This Row],[AWAL]]</f>
        <v>4</v>
      </c>
      <c r="G1696" s="31"/>
      <c r="H1696" s="31"/>
      <c r="I1696" s="31" t="str">
        <f>IF(GLOBAL[[#This Row],[/MASUK]]="","",SUMIF(Table6[NB BM_C_QTY+F],GLOBAL[POINTER],Table6[C]))</f>
        <v/>
      </c>
      <c r="J1696" s="102">
        <f>IF(GLOBAL[[#This Row],[//KELUAR]]="",0,-1*SUMIF(Table5[CONCAT],GLOBAL[POINTER],Table5[3]))</f>
        <v>0</v>
      </c>
      <c r="K1696" s="31" t="str">
        <f>IF(GLOBAL[[#This Row],[b1]]="","",GLOBAL[[#This Row],[b1]]-GLOBAL[[#This Row],[a1]]-GLOBAL[[#This Row],[bkeluar1]])</f>
        <v/>
      </c>
      <c r="L1696" s="31">
        <f>SUM(GLOBAL[[#This Row],[bmasuk1]:[c1]])</f>
        <v>0</v>
      </c>
      <c r="M1696" s="32">
        <f>SUM(F1696,L1696)</f>
        <v>4</v>
      </c>
      <c r="N1696" s="31"/>
      <c r="O1696" s="31"/>
      <c r="P1696" s="32">
        <f ca="1">SUM(INDIRECT(GLOBAL_VAR[TABLENAME]&amp;"[@a"&amp;$1:$1-1&amp;"]"),INDIRECT(GLOBAL_VAR[TABLENAME]&amp;"[@c"&amp;$1:$1-1&amp;"]"))</f>
        <v>4</v>
      </c>
      <c r="Q1696" s="33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696" s="31" t="str">
        <f>_xlfn.IFNA(MATCH(GLOBAL[[#This Row],[POINTER]],Table6[NB BM_C_QTY+F],0),"")</f>
        <v/>
      </c>
      <c r="AC1696" t="str">
        <f>_xlfn.IFNA(MATCH(GLOBAL[[#This Row],[POINTER]],Table5[CONCAT],0),"")</f>
        <v/>
      </c>
    </row>
    <row r="1697" spans="1:29">
      <c r="A1697" s="31">
        <f ca="1">IF(GLOBAL[[#This Row],[TT]]&lt;1,"",ROW()-2)</f>
        <v>1695</v>
      </c>
      <c r="B1697" s="33" t="s">
        <v>3956</v>
      </c>
      <c r="C1697" s="31">
        <v>1</v>
      </c>
      <c r="D1697" s="31" t="s">
        <v>355</v>
      </c>
      <c r="E1697" s="31">
        <f ca="1">IF(GLOBAL[[#This Row],[b12]]="",GLOBAL[[#This Row],[a6]],GLOBAL[[#This Row],[b12]])</f>
        <v>1</v>
      </c>
      <c r="F1697" s="32">
        <f>GLOBAL[[#This Row],[AWAL]]</f>
        <v>1</v>
      </c>
      <c r="G1697" s="31"/>
      <c r="H1697" s="31"/>
      <c r="I1697" s="31" t="str">
        <f>IF(GLOBAL[[#This Row],[/MASUK]]="","",SUMIF(Table6[NB BM_C_QTY+F],GLOBAL[POINTER],Table6[C]))</f>
        <v/>
      </c>
      <c r="J1697" s="102">
        <f>IF(GLOBAL[[#This Row],[//KELUAR]]="",0,-1*SUMIF(Table5[CONCAT],GLOBAL[POINTER],Table5[3]))</f>
        <v>0</v>
      </c>
      <c r="K1697" s="31" t="str">
        <f>IF(GLOBAL[[#This Row],[b1]]="","",GLOBAL[[#This Row],[b1]]-GLOBAL[[#This Row],[a1]]-GLOBAL[[#This Row],[bkeluar1]])</f>
        <v/>
      </c>
      <c r="L1697" s="31">
        <f>SUM(GLOBAL[[#This Row],[bmasuk1]:[c1]])</f>
        <v>0</v>
      </c>
      <c r="M1697" s="32">
        <f>SUM(F1697,L1697)</f>
        <v>1</v>
      </c>
      <c r="N1697" s="31"/>
      <c r="O1697" s="31"/>
      <c r="P1697" s="32">
        <f ca="1">SUM(INDIRECT(GLOBAL_VAR[TABLENAME]&amp;"[@a"&amp;$1:$1-1&amp;"]"),INDIRECT(GLOBAL_VAR[TABLENAME]&amp;"[@c"&amp;$1:$1-1&amp;"]"))</f>
        <v>1</v>
      </c>
      <c r="Q1697" s="33"/>
      <c r="R1697" s="33" t="str">
        <f>IF(GLOBAL[[#This Row],[b3]]="","",GLOBAL[[#This Row],[b3]]-GLOBAL[[#This Row],[a3]])</f>
        <v/>
      </c>
      <c r="S1697" s="32">
        <f ca="1">SUM(INDIRECT(GLOBAL_VAR[TABLENAME]&amp;"[@a"&amp;$1:$1-1&amp;"]"),INDIRECT(GLOBAL_VAR[TABLENAME]&amp;"[@c"&amp;$1:$1-1&amp;"]"))</f>
        <v>1</v>
      </c>
      <c r="T1697" s="33"/>
      <c r="U1697" s="33" t="str">
        <f>IF(GLOBAL[[#This Row],[b4]]="","",GLOBAL[[#This Row],[b4]]-GLOBAL[[#This Row],[a4]])</f>
        <v/>
      </c>
      <c r="V1697" s="32">
        <f ca="1">SUM(INDIRECT(GLOBAL_VAR[TABLENAME]&amp;"[@a"&amp;$1:$1-1&amp;"]"),INDIRECT(GLOBAL_VAR[TABLENAME]&amp;"[@c"&amp;$1:$1-1&amp;"]"))</f>
        <v>1</v>
      </c>
      <c r="W1697" s="31"/>
      <c r="X1697" s="31" t="str">
        <f>IF(GLOBAL[[#This Row],[b5]]="","",GLOBAL[[#This Row],[b5]]-GLOBAL[[#This Row],[a5]])</f>
        <v/>
      </c>
      <c r="Y1697" s="32">
        <f ca="1">SUM(INDIRECT(GLOBAL_VAR[TABLENAME]&amp;"[@a"&amp;$1:$1-1&amp;"]"),INDIRECT(GLOBAL_VAR[TABLENAME]&amp;"[@c"&amp;$1:$1-1&amp;"]"))</f>
        <v>1</v>
      </c>
      <c r="AA1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697" s="31" t="str">
        <f>_xlfn.IFNA(MATCH(GLOBAL[[#This Row],[POINTER]],Table6[NB BM_C_QTY+F],0),"")</f>
        <v/>
      </c>
      <c r="AC1697" t="str">
        <f>_xlfn.IFNA(MATCH(GLOBAL[[#This Row],[POINTER]],Table5[CONCAT],0),"")</f>
        <v/>
      </c>
    </row>
    <row r="1698" spans="1:29">
      <c r="A1698" s="31">
        <f ca="1">IF(GLOBAL[[#This Row],[TT]]&lt;1,"",ROW()-2)</f>
        <v>1696</v>
      </c>
      <c r="B1698" s="33" t="s">
        <v>1147</v>
      </c>
      <c r="C1698" s="31">
        <v>4</v>
      </c>
      <c r="D1698" s="31" t="s">
        <v>88</v>
      </c>
      <c r="E1698" s="31">
        <f ca="1">IF(GLOBAL[[#This Row],[b12]]="",GLOBAL[[#This Row],[a6]],GLOBAL[[#This Row],[b12]])</f>
        <v>4</v>
      </c>
      <c r="F1698" s="32">
        <f>GLOBAL[[#This Row],[AWAL]]</f>
        <v>4</v>
      </c>
      <c r="G1698" s="31"/>
      <c r="H1698" s="31"/>
      <c r="I1698" s="31" t="str">
        <f>IF(GLOBAL[[#This Row],[/MASUK]]="","",SUMIF(Table6[NB BM_C_QTY+F],GLOBAL[POINTER],Table6[C]))</f>
        <v/>
      </c>
      <c r="J1698" s="102">
        <f>IF(GLOBAL[[#This Row],[//KELUAR]]="",0,-1*SUMIF(Table5[CONCAT],GLOBAL[POINTER],Table5[3]))</f>
        <v>0</v>
      </c>
      <c r="K1698" s="31" t="str">
        <f>IF(GLOBAL[[#This Row],[b1]]="","",GLOBAL[[#This Row],[b1]]-GLOBAL[[#This Row],[a1]]-GLOBAL[[#This Row],[bkeluar1]])</f>
        <v/>
      </c>
      <c r="L1698" s="31">
        <f>SUM(GLOBAL[[#This Row],[bmasuk1]:[c1]])</f>
        <v>0</v>
      </c>
      <c r="M1698" s="32">
        <f>SUM(F1698,L1698)</f>
        <v>4</v>
      </c>
      <c r="N1698" s="31"/>
      <c r="O1698" s="31"/>
      <c r="P1698" s="32">
        <f ca="1">SUM(INDIRECT(GLOBAL_VAR[TABLENAME]&amp;"[@a"&amp;$1:$1-1&amp;"]"),INDIRECT(GLOBAL_VAR[TABLENAME]&amp;"[@c"&amp;$1:$1-1&amp;"]"))</f>
        <v>4</v>
      </c>
      <c r="Q1698" s="33"/>
      <c r="R1698" s="33" t="str">
        <f>IF(GLOBAL[[#This Row],[b3]]="","",GLOBAL[[#This Row],[b3]]-GLOBAL[[#This Row],[a3]])</f>
        <v/>
      </c>
      <c r="S1698" s="32">
        <f ca="1">SUM(INDIRECT(GLOBAL_VAR[TABLENAME]&amp;"[@a"&amp;$1:$1-1&amp;"]"),INDIRECT(GLOBAL_VAR[TABLENAME]&amp;"[@c"&amp;$1:$1-1&amp;"]"))</f>
        <v>4</v>
      </c>
      <c r="T1698" s="33"/>
      <c r="U1698" s="33" t="str">
        <f>IF(GLOBAL[[#This Row],[b4]]="","",GLOBAL[[#This Row],[b4]]-GLOBAL[[#This Row],[a4]])</f>
        <v/>
      </c>
      <c r="V1698" s="32">
        <f ca="1">SUM(INDIRECT(GLOBAL_VAR[TABLENAME]&amp;"[@a"&amp;$1:$1-1&amp;"]"),INDIRECT(GLOBAL_VAR[TABLENAME]&amp;"[@c"&amp;$1:$1-1&amp;"]"))</f>
        <v>4</v>
      </c>
      <c r="W1698" s="31"/>
      <c r="X1698" s="31" t="str">
        <f>IF(GLOBAL[[#This Row],[b5]]="","",GLOBAL[[#This Row],[b5]]-GLOBAL[[#This Row],[a5]])</f>
        <v/>
      </c>
      <c r="Y1698" s="32">
        <f ca="1">SUM(INDIRECT(GLOBAL_VAR[TABLENAME]&amp;"[@a"&amp;$1:$1-1&amp;"]"),INDIRECT(GLOBAL_VAR[TABLENAME]&amp;"[@c"&amp;$1:$1-1&amp;"]"))</f>
        <v>4</v>
      </c>
      <c r="AA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698" s="31" t="str">
        <f>_xlfn.IFNA(MATCH(GLOBAL[[#This Row],[POINTER]],Table6[NB BM_C_QTY+F],0),"")</f>
        <v/>
      </c>
      <c r="AC1698" t="str">
        <f>_xlfn.IFNA(MATCH(GLOBAL[[#This Row],[POINTER]],Table5[CONCAT],0),"")</f>
        <v/>
      </c>
    </row>
    <row r="1699" spans="1:29">
      <c r="A1699" s="31">
        <f ca="1">IF(GLOBAL[[#This Row],[TT]]&lt;1,"",ROW()-2)</f>
        <v>1697</v>
      </c>
      <c r="B1699" s="33" t="s">
        <v>1148</v>
      </c>
      <c r="C1699" s="31">
        <v>10</v>
      </c>
      <c r="D1699" s="31" t="s">
        <v>1149</v>
      </c>
      <c r="E1699" s="31">
        <f ca="1">IF(GLOBAL[[#This Row],[b12]]="",GLOBAL[[#This Row],[a6]],GLOBAL[[#This Row],[b12]])</f>
        <v>10</v>
      </c>
      <c r="F1699" s="32">
        <f>GLOBAL[[#This Row],[AWAL]]</f>
        <v>10</v>
      </c>
      <c r="G1699" s="31"/>
      <c r="H1699" s="31"/>
      <c r="I1699" s="31" t="str">
        <f>IF(GLOBAL[[#This Row],[/MASUK]]="","",SUMIF(Table6[NB BM_C_QTY+F],GLOBAL[POINTER],Table6[C]))</f>
        <v/>
      </c>
      <c r="J1699" s="102">
        <f>IF(GLOBAL[[#This Row],[//KELUAR]]="",0,-1*SUMIF(Table5[CONCAT],GLOBAL[POINTER],Table5[3]))</f>
        <v>0</v>
      </c>
      <c r="K1699" s="31" t="str">
        <f>IF(GLOBAL[[#This Row],[b1]]="","",GLOBAL[[#This Row],[b1]]-GLOBAL[[#This Row],[a1]]-GLOBAL[[#This Row],[bkeluar1]])</f>
        <v/>
      </c>
      <c r="L1699" s="31">
        <f>SUM(GLOBAL[[#This Row],[bmasuk1]:[c1]])</f>
        <v>0</v>
      </c>
      <c r="M1699" s="32">
        <f>SUM(F1699,L1699)</f>
        <v>10</v>
      </c>
      <c r="N1699" s="31"/>
      <c r="O1699" s="31"/>
      <c r="P1699" s="32">
        <f ca="1">SUM(INDIRECT(GLOBAL_VAR[TABLENAME]&amp;"[@a"&amp;$1:$1-1&amp;"]"),INDIRECT(GLOBAL_VAR[TABLENAME]&amp;"[@c"&amp;$1:$1-1&amp;"]"))</f>
        <v>10</v>
      </c>
      <c r="Q1699" s="33"/>
      <c r="R1699" s="33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10</v>
      </c>
      <c r="T1699" s="33"/>
      <c r="U1699" s="33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10</v>
      </c>
      <c r="W1699" s="31"/>
      <c r="X1699" s="31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10</v>
      </c>
      <c r="AA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699" s="31" t="str">
        <f>_xlfn.IFNA(MATCH(GLOBAL[[#This Row],[POINTER]],Table6[NB BM_C_QTY+F],0),"")</f>
        <v/>
      </c>
      <c r="AC1699" t="str">
        <f>_xlfn.IFNA(MATCH(GLOBAL[[#This Row],[POINTER]],Table5[CONCAT],0),"")</f>
        <v/>
      </c>
    </row>
    <row r="1700" spans="1:29">
      <c r="A1700" s="31">
        <f ca="1">IF(GLOBAL[[#This Row],[TT]]&lt;1,"",ROW()-2)</f>
        <v>1698</v>
      </c>
      <c r="B1700" s="33" t="s">
        <v>1150</v>
      </c>
      <c r="C1700" s="31">
        <v>5</v>
      </c>
      <c r="D1700" s="31" t="s">
        <v>1149</v>
      </c>
      <c r="E1700" s="31">
        <f ca="1">IF(GLOBAL[[#This Row],[b12]]="",GLOBAL[[#This Row],[a6]],GLOBAL[[#This Row],[b12]])</f>
        <v>5</v>
      </c>
      <c r="F1700" s="32">
        <f>GLOBAL[[#This Row],[AWAL]]</f>
        <v>5</v>
      </c>
      <c r="G1700" s="31"/>
      <c r="H1700" s="31"/>
      <c r="I1700" s="31" t="str">
        <f>IF(GLOBAL[[#This Row],[/MASUK]]="","",SUMIF(Table6[NB BM_C_QTY+F],GLOBAL[POINTER],Table6[C]))</f>
        <v/>
      </c>
      <c r="J1700" s="102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>SUM(F1700,L1700)</f>
        <v>5</v>
      </c>
      <c r="N1700" s="31"/>
      <c r="O1700" s="31"/>
      <c r="P1700" s="32">
        <f ca="1">SUM(INDIRECT(GLOBAL_VAR[TABLENAME]&amp;"[@a"&amp;$1:$1-1&amp;"]"),INDIRECT(GLOBAL_VAR[TABLENAME]&amp;"[@c"&amp;$1:$1-1&amp;"]"))</f>
        <v>5</v>
      </c>
      <c r="Q1700" s="33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5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5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5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</row>
    <row r="1701" spans="1:29">
      <c r="A1701" s="31">
        <f ca="1">IF(GLOBAL[[#This Row],[TT]]&lt;1,"",ROW()-2)</f>
        <v>1699</v>
      </c>
      <c r="B1701" s="33" t="s">
        <v>1151</v>
      </c>
      <c r="C1701" s="31">
        <v>6</v>
      </c>
      <c r="D1701" s="31" t="s">
        <v>1149</v>
      </c>
      <c r="E1701" s="31">
        <f ca="1">IF(GLOBAL[[#This Row],[b12]]="",GLOBAL[[#This Row],[a6]],GLOBAL[[#This Row],[b12]])</f>
        <v>6</v>
      </c>
      <c r="F1701" s="32">
        <f>GLOBAL[[#This Row],[AWAL]]</f>
        <v>6</v>
      </c>
      <c r="G1701" s="31"/>
      <c r="H1701" s="31"/>
      <c r="I1701" s="31" t="str">
        <f>IF(GLOBAL[[#This Row],[/MASUK]]="","",SUMIF(Table6[NB BM_C_QTY+F],GLOBAL[POINTER],Table6[C]))</f>
        <v/>
      </c>
      <c r="J1701" s="102">
        <f>IF(GLOBAL[[#This Row],[//KELUAR]]="",0,-1*SUMIF(Table5[CONCAT],GLOBAL[POINTER],Table5[3]))</f>
        <v>0</v>
      </c>
      <c r="K1701" s="31" t="str">
        <f>IF(GLOBAL[[#This Row],[b1]]="","",GLOBAL[[#This Row],[b1]]-GLOBAL[[#This Row],[a1]]-GLOBAL[[#This Row],[bkeluar1]])</f>
        <v/>
      </c>
      <c r="L1701" s="31">
        <f>SUM(GLOBAL[[#This Row],[bmasuk1]:[c1]])</f>
        <v>0</v>
      </c>
      <c r="M1701" s="32">
        <f>SUM(F1701,L1701)</f>
        <v>6</v>
      </c>
      <c r="N1701" s="31"/>
      <c r="O1701" s="31"/>
      <c r="P1701" s="32">
        <f ca="1">SUM(INDIRECT(GLOBAL_VAR[TABLENAME]&amp;"[@a"&amp;$1:$1-1&amp;"]"),INDIRECT(GLOBAL_VAR[TABLENAME]&amp;"[@c"&amp;$1:$1-1&amp;"]"))</f>
        <v>6</v>
      </c>
      <c r="Q1701" s="33"/>
      <c r="R1701" s="33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6</v>
      </c>
      <c r="T1701" s="33"/>
      <c r="U1701" s="33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6</v>
      </c>
      <c r="W1701" s="31"/>
      <c r="X1701" s="31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6</v>
      </c>
      <c r="AA1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701" s="31" t="str">
        <f>_xlfn.IFNA(MATCH(GLOBAL[[#This Row],[POINTER]],Table6[NB BM_C_QTY+F],0),"")</f>
        <v/>
      </c>
      <c r="AC1701" t="str">
        <f>_xlfn.IFNA(MATCH(GLOBAL[[#This Row],[POINTER]],Table5[CONCAT],0),"")</f>
        <v/>
      </c>
    </row>
    <row r="1702" spans="1:29">
      <c r="A1702" s="31">
        <f ca="1">IF(GLOBAL[[#This Row],[TT]]&lt;1,"",ROW()-2)</f>
        <v>1700</v>
      </c>
      <c r="B1702" s="33" t="s">
        <v>1152</v>
      </c>
      <c r="C1702" s="31">
        <v>8</v>
      </c>
      <c r="D1702" s="31" t="s">
        <v>1153</v>
      </c>
      <c r="E1702" s="31">
        <f ca="1">IF(GLOBAL[[#This Row],[b12]]="",GLOBAL[[#This Row],[a6]],GLOBAL[[#This Row],[b12]])</f>
        <v>8</v>
      </c>
      <c r="F1702" s="32">
        <f>GLOBAL[[#This Row],[AWAL]]</f>
        <v>8</v>
      </c>
      <c r="G1702" s="31"/>
      <c r="H1702" s="31"/>
      <c r="I1702" s="31" t="str">
        <f>IF(GLOBAL[[#This Row],[/MASUK]]="","",SUMIF(Table6[NB BM_C_QTY+F],GLOBAL[POINTER],Table6[C]))</f>
        <v/>
      </c>
      <c r="J1702" s="102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>SUM(F1702,L1702)</f>
        <v>8</v>
      </c>
      <c r="N1702" s="31"/>
      <c r="O1702" s="31"/>
      <c r="P1702" s="32">
        <f ca="1">SUM(INDIRECT(GLOBAL_VAR[TABLENAME]&amp;"[@a"&amp;$1:$1-1&amp;"]"),INDIRECT(GLOBAL_VAR[TABLENAME]&amp;"[@c"&amp;$1:$1-1&amp;"]"))</f>
        <v>8</v>
      </c>
      <c r="Q1702" s="33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8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8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8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</row>
    <row r="1703" spans="1:29">
      <c r="A1703" s="31">
        <f ca="1">IF(GLOBAL[[#This Row],[TT]]&lt;1,"",ROW()-2)</f>
        <v>1701</v>
      </c>
      <c r="B1703" s="33" t="s">
        <v>1154</v>
      </c>
      <c r="C1703" s="31">
        <v>9</v>
      </c>
      <c r="D1703" s="31" t="s">
        <v>1153</v>
      </c>
      <c r="E1703" s="31">
        <f ca="1">IF(GLOBAL[[#This Row],[b12]]="",GLOBAL[[#This Row],[a6]],GLOBAL[[#This Row],[b12]])</f>
        <v>9</v>
      </c>
      <c r="F1703" s="32">
        <f>GLOBAL[[#This Row],[AWAL]]</f>
        <v>9</v>
      </c>
      <c r="G1703" s="31"/>
      <c r="H1703" s="31"/>
      <c r="I1703" s="31" t="str">
        <f>IF(GLOBAL[[#This Row],[/MASUK]]="","",SUMIF(Table6[NB BM_C_QTY+F],GLOBAL[POINTER],Table6[C]))</f>
        <v/>
      </c>
      <c r="J1703" s="102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>SUM(F1703,L1703)</f>
        <v>9</v>
      </c>
      <c r="N1703" s="31"/>
      <c r="O1703" s="31"/>
      <c r="P1703" s="32">
        <f ca="1">SUM(INDIRECT(GLOBAL_VAR[TABLENAME]&amp;"[@a"&amp;$1:$1-1&amp;"]"),INDIRECT(GLOBAL_VAR[TABLENAME]&amp;"[@c"&amp;$1:$1-1&amp;"]"))</f>
        <v>9</v>
      </c>
      <c r="Q1703" s="33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9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9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9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</row>
    <row r="1704" spans="1:29">
      <c r="A1704" s="31">
        <f ca="1">IF(GLOBAL[[#This Row],[TT]]&lt;1,"",ROW()-2)</f>
        <v>1702</v>
      </c>
      <c r="B1704" s="33" t="s">
        <v>1155</v>
      </c>
      <c r="C1704" s="31">
        <v>2</v>
      </c>
      <c r="D1704" s="31" t="s">
        <v>1156</v>
      </c>
      <c r="E1704" s="31">
        <f ca="1">IF(GLOBAL[[#This Row],[b12]]="",GLOBAL[[#This Row],[a6]],GLOBAL[[#This Row],[b12]])</f>
        <v>2</v>
      </c>
      <c r="F1704" s="32">
        <f>GLOBAL[[#This Row],[AWAL]]</f>
        <v>2</v>
      </c>
      <c r="G1704" s="31"/>
      <c r="H1704" s="31"/>
      <c r="I1704" s="31" t="str">
        <f>IF(GLOBAL[[#This Row],[/MASUK]]="","",SUMIF(Table6[NB BM_C_QTY+F],GLOBAL[POINTER],Table6[C]))</f>
        <v/>
      </c>
      <c r="J1704" s="102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>SUM(F1704,L1704)</f>
        <v>2</v>
      </c>
      <c r="N1704" s="31"/>
      <c r="O1704" s="31"/>
      <c r="P1704" s="32">
        <f ca="1">SUM(INDIRECT(GLOBAL_VAR[TABLENAME]&amp;"[@a"&amp;$1:$1-1&amp;"]"),INDIRECT(GLOBAL_VAR[TABLENAME]&amp;"[@c"&amp;$1:$1-1&amp;"]"))</f>
        <v>2</v>
      </c>
      <c r="Q1704" s="33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2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2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2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</row>
    <row r="1705" spans="1:29">
      <c r="A1705" s="31">
        <f ca="1">IF(GLOBAL[[#This Row],[TT]]&lt;1,"",ROW()-2)</f>
        <v>1703</v>
      </c>
      <c r="B1705" s="33" t="s">
        <v>1157</v>
      </c>
      <c r="C1705" s="31">
        <v>4</v>
      </c>
      <c r="D1705" s="31" t="s">
        <v>1158</v>
      </c>
      <c r="E1705" s="31">
        <f ca="1">IF(GLOBAL[[#This Row],[b12]]="",GLOBAL[[#This Row],[a6]],GLOBAL[[#This Row],[b12]])</f>
        <v>4</v>
      </c>
      <c r="F1705" s="32">
        <f>GLOBAL[[#This Row],[AWAL]]</f>
        <v>4</v>
      </c>
      <c r="G1705" s="31"/>
      <c r="H1705" s="31"/>
      <c r="I1705" s="31" t="str">
        <f>IF(GLOBAL[[#This Row],[/MASUK]]="","",SUMIF(Table6[NB BM_C_QTY+F],GLOBAL[POINTER],Table6[C]))</f>
        <v/>
      </c>
      <c r="J1705" s="102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>SUM(F1705,L1705)</f>
        <v>4</v>
      </c>
      <c r="N1705" s="31"/>
      <c r="O1705" s="31"/>
      <c r="P1705" s="32">
        <f ca="1">SUM(INDIRECT(GLOBAL_VAR[TABLENAME]&amp;"[@a"&amp;$1:$1-1&amp;"]"),INDIRECT(GLOBAL_VAR[TABLENAME]&amp;"[@c"&amp;$1:$1-1&amp;"]"))</f>
        <v>4</v>
      </c>
      <c r="Q1705" s="33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4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4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4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29">
      <c r="A1706" s="31" t="str">
        <f ca="1">IF(GLOBAL[[#This Row],[TT]]&lt;1,"",ROW()-2)</f>
        <v/>
      </c>
      <c r="B1706" s="33" t="s">
        <v>1159</v>
      </c>
      <c r="C1706" s="31">
        <v>0</v>
      </c>
      <c r="D1706" s="31" t="s">
        <v>1156</v>
      </c>
      <c r="E1706" s="31">
        <f ca="1">IF(GLOBAL[[#This Row],[b12]]="",GLOBAL[[#This Row],[a6]],GLOBAL[[#This Row],[b12]])</f>
        <v>0</v>
      </c>
      <c r="F1706" s="32">
        <f>GLOBAL[[#This Row],[AWAL]]</f>
        <v>0</v>
      </c>
      <c r="G1706" s="31"/>
      <c r="H1706" s="31"/>
      <c r="I1706" s="31" t="str">
        <f>IF(GLOBAL[[#This Row],[/MASUK]]="","",SUMIF(Table6[NB BM_C_QTY+F],GLOBAL[POINTER],Table6[C]))</f>
        <v/>
      </c>
      <c r="J1706" s="102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>SUM(F1706,L1706)</f>
        <v>0</v>
      </c>
      <c r="N1706" s="31"/>
      <c r="O1706" s="31"/>
      <c r="P1706" s="32">
        <f ca="1">SUM(INDIRECT(GLOBAL_VAR[TABLENAME]&amp;"[@a"&amp;$1:$1-1&amp;"]"),INDIRECT(GLOBAL_VAR[TABLENAME]&amp;"[@c"&amp;$1:$1-1&amp;"]"))</f>
        <v>0</v>
      </c>
      <c r="Q1706" s="33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0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0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0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29">
      <c r="A1707" s="31">
        <f ca="1">IF(GLOBAL[[#This Row],[TT]]&lt;1,"",ROW()-2)</f>
        <v>1705</v>
      </c>
      <c r="B1707" s="33" t="s">
        <v>1160</v>
      </c>
      <c r="C1707" s="31">
        <v>2</v>
      </c>
      <c r="D1707" s="31" t="s">
        <v>1161</v>
      </c>
      <c r="E1707" s="31">
        <f ca="1">IF(GLOBAL[[#This Row],[b12]]="",GLOBAL[[#This Row],[a6]],GLOBAL[[#This Row],[b12]])</f>
        <v>2</v>
      </c>
      <c r="F1707" s="32">
        <f>GLOBAL[[#This Row],[AWAL]]</f>
        <v>2</v>
      </c>
      <c r="G1707" s="31"/>
      <c r="H1707" s="31"/>
      <c r="I1707" s="31" t="str">
        <f>IF(GLOBAL[[#This Row],[/MASUK]]="","",SUMIF(Table6[NB BM_C_QTY+F],GLOBAL[POINTER],Table6[C]))</f>
        <v/>
      </c>
      <c r="J1707" s="102">
        <f>IF(GLOBAL[[#This Row],[//KELUAR]]="",0,-1*SUMIF(Table5[CONCAT],GLOBAL[POINTER],Table5[3]))</f>
        <v>0</v>
      </c>
      <c r="K1707" s="31" t="str">
        <f>IF(GLOBAL[[#This Row],[b1]]="","",GLOBAL[[#This Row],[b1]]-GLOBAL[[#This Row],[a1]]-GLOBAL[[#This Row],[bkeluar1]])</f>
        <v/>
      </c>
      <c r="L1707" s="31">
        <f>SUM(GLOBAL[[#This Row],[bmasuk1]:[c1]])</f>
        <v>0</v>
      </c>
      <c r="M1707" s="32">
        <f>SUM(F1707,L1707)</f>
        <v>2</v>
      </c>
      <c r="N1707" s="31"/>
      <c r="O1707" s="31"/>
      <c r="P1707" s="32">
        <f ca="1">SUM(INDIRECT(GLOBAL_VAR[TABLENAME]&amp;"[@a"&amp;$1:$1-1&amp;"]"),INDIRECT(GLOBAL_VAR[TABLENAME]&amp;"[@c"&amp;$1:$1-1&amp;"]"))</f>
        <v>2</v>
      </c>
      <c r="Q1707" s="33"/>
      <c r="R1707" s="33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2</v>
      </c>
      <c r="T1707" s="33"/>
      <c r="U1707" s="33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2</v>
      </c>
      <c r="W1707" s="31"/>
      <c r="X1707" s="31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2</v>
      </c>
      <c r="AA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707" s="31" t="str">
        <f>_xlfn.IFNA(MATCH(GLOBAL[[#This Row],[POINTER]],Table6[NB BM_C_QTY+F],0),"")</f>
        <v/>
      </c>
      <c r="AC1707" t="str">
        <f>_xlfn.IFNA(MATCH(GLOBAL[[#This Row],[POINTER]],Table5[CONCAT],0),"")</f>
        <v/>
      </c>
    </row>
    <row r="1708" spans="1:29">
      <c r="A1708" s="31">
        <f ca="1">IF(GLOBAL[[#This Row],[TT]]&lt;1,"",ROW()-2)</f>
        <v>1706</v>
      </c>
      <c r="B1708" s="33" t="s">
        <v>1162</v>
      </c>
      <c r="C1708" s="31">
        <v>7</v>
      </c>
      <c r="D1708" s="31" t="s">
        <v>308</v>
      </c>
      <c r="E1708" s="31">
        <f ca="1">IF(GLOBAL[[#This Row],[b12]]="",GLOBAL[[#This Row],[a6]],GLOBAL[[#This Row],[b12]])</f>
        <v>7</v>
      </c>
      <c r="F1708" s="32">
        <f>GLOBAL[[#This Row],[AWAL]]</f>
        <v>7</v>
      </c>
      <c r="G1708" s="31"/>
      <c r="H1708" s="31"/>
      <c r="I1708" s="31" t="str">
        <f>IF(GLOBAL[[#This Row],[/MASUK]]="","",SUMIF(Table6[NB BM_C_QTY+F],GLOBAL[POINTER],Table6[C]))</f>
        <v/>
      </c>
      <c r="J1708" s="102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>SUM(F1708,L1708)</f>
        <v>7</v>
      </c>
      <c r="N1708" s="31"/>
      <c r="O1708" s="31"/>
      <c r="P1708" s="32">
        <f ca="1">SUM(INDIRECT(GLOBAL_VAR[TABLENAME]&amp;"[@a"&amp;$1:$1-1&amp;"]"),INDIRECT(GLOBAL_VAR[TABLENAME]&amp;"[@c"&amp;$1:$1-1&amp;"]"))</f>
        <v>7</v>
      </c>
      <c r="Q1708" s="33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7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7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7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</row>
    <row r="1709" spans="1:29">
      <c r="A1709" s="31">
        <f ca="1">IF(GLOBAL[[#This Row],[TT]]&lt;1,"",ROW()-2)</f>
        <v>1707</v>
      </c>
      <c r="B1709" s="33" t="s">
        <v>2697</v>
      </c>
      <c r="C1709" s="31">
        <v>4</v>
      </c>
      <c r="D1709" s="31" t="s">
        <v>561</v>
      </c>
      <c r="E1709" s="31">
        <f ca="1">IF(GLOBAL[[#This Row],[b12]]="",GLOBAL[[#This Row],[a6]],GLOBAL[[#This Row],[b12]])</f>
        <v>4</v>
      </c>
      <c r="F1709" s="32">
        <f>GLOBAL[[#This Row],[AWAL]]</f>
        <v>4</v>
      </c>
      <c r="G1709" s="31"/>
      <c r="H1709" s="31"/>
      <c r="I1709" s="31" t="str">
        <f>IF(GLOBAL[[#This Row],[/MASUK]]="","",SUMIF(Table6[NB BM_C_QTY+F],GLOBAL[POINTER],Table6[C]))</f>
        <v/>
      </c>
      <c r="J1709" s="102">
        <f>IF(GLOBAL[[#This Row],[//KELUAR]]="",0,-1*SUMIF(Table5[CONCAT],GLOBAL[POINTER],Table5[3]))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>SUM(F1709,L1709)</f>
        <v>4</v>
      </c>
      <c r="N1709" s="31"/>
      <c r="O1709" s="31"/>
      <c r="P1709" s="32">
        <f ca="1">SUM(INDIRECT(GLOBAL_VAR[TABLENAME]&amp;"[@a"&amp;$1:$1-1&amp;"]"),INDIRECT(GLOBAL_VAR[TABLENAME]&amp;"[@c"&amp;$1:$1-1&amp;"]"))</f>
        <v>4</v>
      </c>
      <c r="Q1709" s="33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4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4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4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709" s="31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29">
      <c r="A1710" s="31">
        <f ca="1">IF(GLOBAL[[#This Row],[TT]]&lt;1,"",ROW()-2)</f>
        <v>1708</v>
      </c>
      <c r="B1710" s="33" t="s">
        <v>2698</v>
      </c>
      <c r="C1710" s="31">
        <v>5</v>
      </c>
      <c r="D1710" s="31" t="s">
        <v>1163</v>
      </c>
      <c r="E1710" s="31">
        <f ca="1">IF(GLOBAL[[#This Row],[b12]]="",GLOBAL[[#This Row],[a6]],GLOBAL[[#This Row],[b12]])</f>
        <v>5</v>
      </c>
      <c r="F1710" s="32">
        <f>GLOBAL[[#This Row],[AWAL]]</f>
        <v>5</v>
      </c>
      <c r="G1710" s="31"/>
      <c r="H1710" s="31"/>
      <c r="I1710" s="31" t="str">
        <f>IF(GLOBAL[[#This Row],[/MASUK]]="","",SUMIF(Table6[NB BM_C_QTY+F],GLOBAL[POINTER],Table6[C]))</f>
        <v/>
      </c>
      <c r="J1710" s="102">
        <f>IF(GLOBAL[[#This Row],[//KELUAR]]="",0,-1*SUMIF(Table5[CONCAT],GLOBAL[POINTER],Table5[3]))</f>
        <v>0</v>
      </c>
      <c r="K1710" s="31" t="str">
        <f>IF(GLOBAL[[#This Row],[b1]]="","",GLOBAL[[#This Row],[b1]]-GLOBAL[[#This Row],[a1]]-GLOBAL[[#This Row],[bkeluar1]])</f>
        <v/>
      </c>
      <c r="L1710" s="31">
        <f>SUM(GLOBAL[[#This Row],[bmasuk1]:[c1]])</f>
        <v>0</v>
      </c>
      <c r="M1710" s="32">
        <f>SUM(F1710,L1710)</f>
        <v>5</v>
      </c>
      <c r="N1710" s="31"/>
      <c r="O1710" s="31"/>
      <c r="P1710" s="32">
        <f ca="1">SUM(INDIRECT(GLOBAL_VAR[TABLENAME]&amp;"[@a"&amp;$1:$1-1&amp;"]"),INDIRECT(GLOBAL_VAR[TABLENAME]&amp;"[@c"&amp;$1:$1-1&amp;"]"))</f>
        <v>5</v>
      </c>
      <c r="Q1710" s="33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5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5</v>
      </c>
      <c r="W1710" s="31"/>
      <c r="X1710" s="31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5</v>
      </c>
      <c r="AA1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710" s="31" t="str">
        <f>_xlfn.IFNA(MATCH(GLOBAL[[#This Row],[POINTER]],Table6[NB BM_C_QTY+F],0),"")</f>
        <v/>
      </c>
      <c r="AC1710" t="str">
        <f>_xlfn.IFNA(MATCH(GLOBAL[[#This Row],[POINTER]],Table5[CONCAT],0),"")</f>
        <v/>
      </c>
    </row>
    <row r="1711" spans="1:29">
      <c r="A1711" s="31">
        <f ca="1">IF(GLOBAL[[#This Row],[TT]]&lt;1,"",ROW()-2)</f>
        <v>1709</v>
      </c>
      <c r="B1711" s="33" t="s">
        <v>1164</v>
      </c>
      <c r="C1711" s="31">
        <v>6</v>
      </c>
      <c r="D1711" s="31">
        <v>240</v>
      </c>
      <c r="E1711" s="31">
        <f ca="1">IF(GLOBAL[[#This Row],[b12]]="",GLOBAL[[#This Row],[a6]],GLOBAL[[#This Row],[b12]])</f>
        <v>6</v>
      </c>
      <c r="F1711" s="32">
        <f>GLOBAL[[#This Row],[AWAL]]</f>
        <v>6</v>
      </c>
      <c r="G1711" s="31"/>
      <c r="H1711" s="31"/>
      <c r="I1711" s="31" t="str">
        <f>IF(GLOBAL[[#This Row],[/MASUK]]="","",SUMIF(Table6[NB BM_C_QTY+F],GLOBAL[POINTER],Table6[C]))</f>
        <v/>
      </c>
      <c r="J1711" s="102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>SUM(F1711,L1711)</f>
        <v>6</v>
      </c>
      <c r="N1711" s="31"/>
      <c r="O1711" s="31"/>
      <c r="P1711" s="32">
        <f ca="1">SUM(INDIRECT(GLOBAL_VAR[TABLENAME]&amp;"[@a"&amp;$1:$1-1&amp;"]"),INDIRECT(GLOBAL_VAR[TABLENAME]&amp;"[@c"&amp;$1:$1-1&amp;"]"))</f>
        <v>6</v>
      </c>
      <c r="Q1711" s="33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6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6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6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29">
      <c r="A1712" s="31">
        <f ca="1">IF(GLOBAL[[#This Row],[TT]]&lt;1,"",ROW()-2)</f>
        <v>1710</v>
      </c>
      <c r="B1712" s="33" t="s">
        <v>2777</v>
      </c>
      <c r="C1712" s="31">
        <v>4</v>
      </c>
      <c r="D1712" s="31" t="s">
        <v>2158</v>
      </c>
      <c r="E1712" s="31">
        <f ca="1">IF(GLOBAL[[#This Row],[b12]]="",GLOBAL[[#This Row],[a6]],GLOBAL[[#This Row],[b12]])</f>
        <v>4</v>
      </c>
      <c r="F1712" s="32">
        <f>GLOBAL[[#This Row],[AWAL]]</f>
        <v>4</v>
      </c>
      <c r="G1712" s="31"/>
      <c r="H1712" s="31"/>
      <c r="I1712" s="31" t="str">
        <f>IF(GLOBAL[[#This Row],[/MASUK]]="","",SUMIF(Table6[NB BM_C_QTY+F],GLOBAL[POINTER],Table6[C]))</f>
        <v/>
      </c>
      <c r="J1712" s="102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>SUM(F1712,L1712)</f>
        <v>4</v>
      </c>
      <c r="N1712" s="31"/>
      <c r="O1712" s="31"/>
      <c r="P1712" s="32">
        <f ca="1">SUM(INDIRECT(GLOBAL_VAR[TABLENAME]&amp;"[@a"&amp;$1:$1-1&amp;"]"),INDIRECT(GLOBAL_VAR[TABLENAME]&amp;"[@c"&amp;$1:$1-1&amp;"]"))</f>
        <v>4</v>
      </c>
      <c r="Q1712" s="33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4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4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4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30">
      <c r="A1713" s="31">
        <f ca="1">IF(GLOBAL[[#This Row],[TT]]&lt;1,"",ROW()-2)</f>
        <v>1711</v>
      </c>
      <c r="B1713" s="33" t="s">
        <v>1165</v>
      </c>
      <c r="C1713" s="31">
        <v>1</v>
      </c>
      <c r="D1713" s="31" t="s">
        <v>2241</v>
      </c>
      <c r="E1713" s="31">
        <f ca="1">IF(GLOBAL[[#This Row],[b12]]="",GLOBAL[[#This Row],[a6]],GLOBAL[[#This Row],[b12]])</f>
        <v>1</v>
      </c>
      <c r="F1713" s="32">
        <f>GLOBAL[[#This Row],[AWAL]]</f>
        <v>1</v>
      </c>
      <c r="G1713" s="31"/>
      <c r="H1713" s="31"/>
      <c r="I1713" s="31" t="str">
        <f>IF(GLOBAL[[#This Row],[/MASUK]]="","",SUMIF(Table6[NB BM_C_QTY+F],GLOBAL[POINTER],Table6[C]))</f>
        <v/>
      </c>
      <c r="J1713" s="102">
        <f>IF(GLOBAL[[#This Row],[//KELUAR]]="",0,-1*SUMIF(Table5[CONCAT],GLOBAL[POINTER],Table5[3]))</f>
        <v>0</v>
      </c>
      <c r="K1713" s="31" t="str">
        <f>IF(GLOBAL[[#This Row],[b1]]="","",GLOBAL[[#This Row],[b1]]-GLOBAL[[#This Row],[a1]]-GLOBAL[[#This Row],[bkeluar1]])</f>
        <v/>
      </c>
      <c r="L1713" s="31">
        <f>SUM(GLOBAL[[#This Row],[bmasuk1]:[c1]])</f>
        <v>0</v>
      </c>
      <c r="M1713" s="32">
        <f>SUM(F1713,L1713)</f>
        <v>1</v>
      </c>
      <c r="N1713" s="31"/>
      <c r="O1713" s="31"/>
      <c r="P1713" s="32">
        <f ca="1">SUM(INDIRECT(GLOBAL_VAR[TABLENAME]&amp;"[@a"&amp;$1:$1-1&amp;"]"),INDIRECT(GLOBAL_VAR[TABLENAME]&amp;"[@c"&amp;$1:$1-1&amp;"]"))</f>
        <v>1</v>
      </c>
      <c r="Q1713" s="33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1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1</v>
      </c>
      <c r="W1713" s="31"/>
      <c r="X1713" s="31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1</v>
      </c>
      <c r="AA1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713" s="31" t="str">
        <f>_xlfn.IFNA(MATCH(GLOBAL[[#This Row],[POINTER]],Table6[NB BM_C_QTY+F],0),"")</f>
        <v/>
      </c>
      <c r="AC1713" t="str">
        <f>_xlfn.IFNA(MATCH(GLOBAL[[#This Row],[POINTER]],Table5[CONCAT],0),"")</f>
        <v/>
      </c>
    </row>
    <row r="1714" spans="1:30">
      <c r="A1714" s="31">
        <f ca="1">IF(GLOBAL[[#This Row],[TT]]&lt;1,"",ROW()-2)</f>
        <v>1712</v>
      </c>
      <c r="B1714" s="33" t="s">
        <v>1166</v>
      </c>
      <c r="C1714" s="31">
        <v>1</v>
      </c>
      <c r="D1714" s="31" t="s">
        <v>158</v>
      </c>
      <c r="E1714" s="31">
        <f ca="1">IF(GLOBAL[[#This Row],[b12]]="",GLOBAL[[#This Row],[a6]],GLOBAL[[#This Row],[b12]])</f>
        <v>1</v>
      </c>
      <c r="F1714" s="32">
        <f>GLOBAL[[#This Row],[AWAL]]</f>
        <v>1</v>
      </c>
      <c r="G1714" s="31"/>
      <c r="H1714" s="31"/>
      <c r="I1714" s="31" t="str">
        <f>IF(GLOBAL[[#This Row],[/MASUK]]="","",SUMIF(Table6[NB BM_C_QTY+F],GLOBAL[POINTER],Table6[C]))</f>
        <v/>
      </c>
      <c r="J1714" s="102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>SUM(F1714,L1714)</f>
        <v>1</v>
      </c>
      <c r="N1714" s="31"/>
      <c r="O1714" s="31"/>
      <c r="P1714" s="32">
        <f ca="1">SUM(INDIRECT(GLOBAL_VAR[TABLENAME]&amp;"[@a"&amp;$1:$1-1&amp;"]"),INDIRECT(GLOBAL_VAR[TABLENAME]&amp;"[@c"&amp;$1:$1-1&amp;"]"))</f>
        <v>1</v>
      </c>
      <c r="Q1714" s="33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1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1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1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</row>
    <row r="1715" spans="1:30">
      <c r="A1715" s="31">
        <f ca="1">IF(GLOBAL[[#This Row],[TT]]&lt;1,"",ROW()-2)</f>
        <v>1713</v>
      </c>
      <c r="B1715" s="33" t="s">
        <v>1167</v>
      </c>
      <c r="C1715" s="31">
        <v>5</v>
      </c>
      <c r="D1715" s="31" t="s">
        <v>92</v>
      </c>
      <c r="E1715" s="31">
        <f ca="1">IF(GLOBAL[[#This Row],[b12]]="",GLOBAL[[#This Row],[a6]],GLOBAL[[#This Row],[b12]])</f>
        <v>5</v>
      </c>
      <c r="F1715" s="32">
        <f>GLOBAL[[#This Row],[AWAL]]</f>
        <v>5</v>
      </c>
      <c r="G1715" s="31"/>
      <c r="H1715" s="31"/>
      <c r="I1715" s="31" t="str">
        <f>IF(GLOBAL[[#This Row],[/MASUK]]="","",SUMIF(Table6[NB BM_C_QTY+F],GLOBAL[POINTER],Table6[C]))</f>
        <v/>
      </c>
      <c r="J1715" s="102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>SUM(F1715,L1715)</f>
        <v>5</v>
      </c>
      <c r="N1715" s="31"/>
      <c r="O1715" s="31"/>
      <c r="P1715" s="32">
        <f ca="1">SUM(INDIRECT(GLOBAL_VAR[TABLENAME]&amp;"[@a"&amp;$1:$1-1&amp;"]"),INDIRECT(GLOBAL_VAR[TABLENAME]&amp;"[@c"&amp;$1:$1-1&amp;"]"))</f>
        <v>5</v>
      </c>
      <c r="Q1715" s="33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5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5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5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</row>
    <row r="1716" spans="1:30">
      <c r="A1716" s="31">
        <f ca="1">IF(GLOBAL[[#This Row],[TT]]&lt;1,"",ROW()-2)</f>
        <v>1714</v>
      </c>
      <c r="B1716" s="33" t="s">
        <v>4070</v>
      </c>
      <c r="C1716" s="31">
        <v>4</v>
      </c>
      <c r="D1716" s="31">
        <v>360</v>
      </c>
      <c r="E1716" s="31">
        <f ca="1">IF(GLOBAL[[#This Row],[b12]]="",GLOBAL[[#This Row],[a6]],GLOBAL[[#This Row],[b12]])</f>
        <v>4</v>
      </c>
      <c r="F1716" s="32">
        <f>GLOBAL[[#This Row],[AWAL]]</f>
        <v>4</v>
      </c>
      <c r="G1716" s="31"/>
      <c r="H1716" s="31"/>
      <c r="I1716" s="31" t="str">
        <f>IF(GLOBAL[[#This Row],[/MASUK]]="","",SUMIF(Table6[NB BM_C_QTY+F],GLOBAL[POINTER],Table6[C]))</f>
        <v/>
      </c>
      <c r="J1716" s="102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>SUM(F1716,L1716)</f>
        <v>4</v>
      </c>
      <c r="N1716" s="31"/>
      <c r="O1716" s="31"/>
      <c r="P1716" s="32">
        <f ca="1">SUM(INDIRECT(GLOBAL_VAR[TABLENAME]&amp;"[@a"&amp;$1:$1-1&amp;"]"),INDIRECT(GLOBAL_VAR[TABLENAME]&amp;"[@c"&amp;$1:$1-1&amp;"]"))</f>
        <v>4</v>
      </c>
      <c r="Q1716" s="33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4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4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4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</row>
    <row r="1717" spans="1:30">
      <c r="A1717" s="31">
        <f ca="1">IF(GLOBAL[[#This Row],[TT]]&lt;1,"",ROW()-2)</f>
        <v>1715</v>
      </c>
      <c r="B1717" s="33" t="s">
        <v>4071</v>
      </c>
      <c r="C1717" s="31">
        <v>3</v>
      </c>
      <c r="D1717" s="31">
        <v>360</v>
      </c>
      <c r="E1717" s="31">
        <f ca="1">IF(GLOBAL[[#This Row],[b12]]="",GLOBAL[[#This Row],[a6]],GLOBAL[[#This Row],[b12]])</f>
        <v>3</v>
      </c>
      <c r="F1717" s="32">
        <f>GLOBAL[[#This Row],[AWAL]]</f>
        <v>3</v>
      </c>
      <c r="G1717" s="31"/>
      <c r="H1717" s="31"/>
      <c r="I1717" s="31" t="str">
        <f>IF(GLOBAL[[#This Row],[/MASUK]]="","",SUMIF(Table6[NB BM_C_QTY+F],GLOBAL[POINTER],Table6[C]))</f>
        <v/>
      </c>
      <c r="J1717" s="102">
        <f>IF(GLOBAL[[#This Row],[//KELUAR]]="",0,-1*SUMIF(Table5[CONCAT],GLOBAL[POINTER],Table5[3]))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>SUM(F1717,L1717)</f>
        <v>3</v>
      </c>
      <c r="N1717" s="31"/>
      <c r="O1717" s="31"/>
      <c r="P1717" s="32">
        <f ca="1">SUM(INDIRECT(GLOBAL_VAR[TABLENAME]&amp;"[@a"&amp;$1:$1-1&amp;"]"),INDIRECT(GLOBAL_VAR[TABLENAME]&amp;"[@c"&amp;$1:$1-1&amp;"]"))</f>
        <v>3</v>
      </c>
      <c r="Q1717" s="33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3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3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3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717" s="31" t="str">
        <f>_xlfn.IFNA(MATCH(GLOBAL[[#This Row],[POINTER]],Table6[NB BM_C_QTY+F],0),"")</f>
        <v/>
      </c>
      <c r="AC1717" t="str">
        <f>_xlfn.IFNA(MATCH(GLOBAL[[#This Row],[POINTER]],Table5[CONCAT],0),"")</f>
        <v/>
      </c>
    </row>
    <row r="1718" spans="1:30">
      <c r="A1718" s="31">
        <f ca="1">IF(GLOBAL[[#This Row],[TT]]&lt;1,"",ROW()-2)</f>
        <v>1716</v>
      </c>
      <c r="B1718" s="33" t="s">
        <v>4041</v>
      </c>
      <c r="C1718" s="31">
        <v>15</v>
      </c>
      <c r="D1718" s="31">
        <v>600</v>
      </c>
      <c r="E1718" s="31">
        <f ca="1">IF(GLOBAL[[#This Row],[b12]]="",GLOBAL[[#This Row],[a6]],GLOBAL[[#This Row],[b12]])</f>
        <v>15</v>
      </c>
      <c r="F1718" s="32">
        <f>GLOBAL[[#This Row],[AWAL]]</f>
        <v>15</v>
      </c>
      <c r="G1718" s="31"/>
      <c r="H1718" s="31"/>
      <c r="I1718" s="31" t="str">
        <f>IF(GLOBAL[[#This Row],[/MASUK]]="","",SUMIF(Table6[NB BM_C_QTY+F],GLOBAL[POINTER],Table6[C]))</f>
        <v/>
      </c>
      <c r="J1718" s="102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>SUM(F1718,L1718)</f>
        <v>15</v>
      </c>
      <c r="N1718" s="31"/>
      <c r="O1718" s="31"/>
      <c r="P1718" s="32">
        <f ca="1">SUM(INDIRECT(GLOBAL_VAR[TABLENAME]&amp;"[@a"&amp;$1:$1-1&amp;"]"),INDIRECT(GLOBAL_VAR[TABLENAME]&amp;"[@c"&amp;$1:$1-1&amp;"]"))</f>
        <v>15</v>
      </c>
      <c r="Q1718" s="33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15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15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15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</row>
    <row r="1719" spans="1:30">
      <c r="A1719" s="31">
        <f ca="1">IF(GLOBAL[[#This Row],[TT]]&lt;1,"",ROW()-2)</f>
        <v>1717</v>
      </c>
      <c r="B1719" s="33" t="s">
        <v>1168</v>
      </c>
      <c r="C1719" s="31">
        <v>1</v>
      </c>
      <c r="D1719" s="31">
        <v>600</v>
      </c>
      <c r="E1719" s="31">
        <f ca="1">IF(GLOBAL[[#This Row],[b12]]="",GLOBAL[[#This Row],[a6]],GLOBAL[[#This Row],[b12]])</f>
        <v>1</v>
      </c>
      <c r="F1719" s="32">
        <f>GLOBAL[[#This Row],[AWAL]]</f>
        <v>1</v>
      </c>
      <c r="G1719" s="31"/>
      <c r="H1719" s="31"/>
      <c r="I1719" s="31" t="str">
        <f>IF(GLOBAL[[#This Row],[/MASUK]]="","",SUMIF(Table6[NB BM_C_QTY+F],GLOBAL[POINTER],Table6[C]))</f>
        <v/>
      </c>
      <c r="J1719" s="102">
        <f>IF(GLOBAL[[#This Row],[//KELUAR]]="",0,-1*SUMIF(Table5[CONCAT],GLOBAL[POINTER],Table5[3]))</f>
        <v>0</v>
      </c>
      <c r="K1719" s="31" t="str">
        <f>IF(GLOBAL[[#This Row],[b1]]="","",GLOBAL[[#This Row],[b1]]-GLOBAL[[#This Row],[a1]]-GLOBAL[[#This Row],[bkeluar1]])</f>
        <v/>
      </c>
      <c r="L1719" s="31">
        <f>SUM(GLOBAL[[#This Row],[bmasuk1]:[c1]])</f>
        <v>0</v>
      </c>
      <c r="M1719" s="32">
        <f>SUM(F1719,L1719)</f>
        <v>1</v>
      </c>
      <c r="N1719" s="31"/>
      <c r="O1719" s="31"/>
      <c r="P1719" s="32">
        <f ca="1">SUM(INDIRECT(GLOBAL_VAR[TABLENAME]&amp;"[@a"&amp;$1:$1-1&amp;"]"),INDIRECT(GLOBAL_VAR[TABLENAME]&amp;"[@c"&amp;$1:$1-1&amp;"]"))</f>
        <v>1</v>
      </c>
      <c r="Q1719" s="33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1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1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1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719" s="31" t="str">
        <f>_xlfn.IFNA(MATCH(GLOBAL[[#This Row],[POINTER]],Table6[NB BM_C_QTY+F],0),"")</f>
        <v/>
      </c>
      <c r="AC1719" t="str">
        <f>_xlfn.IFNA(MATCH(GLOBAL[[#This Row],[POINTER]],Table5[CONCAT],0),"")</f>
        <v/>
      </c>
    </row>
    <row r="1720" spans="1:30">
      <c r="A1720" s="31" t="str">
        <f ca="1">IF(GLOBAL[[#This Row],[TT]]&lt;1,"",ROW()-2)</f>
        <v/>
      </c>
      <c r="B1720" s="33" t="s">
        <v>2603</v>
      </c>
      <c r="C1720" s="31">
        <v>0</v>
      </c>
      <c r="D1720" s="31">
        <v>60</v>
      </c>
      <c r="E1720" s="31">
        <f ca="1">IF(GLOBAL[[#This Row],[b12]]="",GLOBAL[[#This Row],[a6]],GLOBAL[[#This Row],[b12]])</f>
        <v>0</v>
      </c>
      <c r="F1720" s="32">
        <f>GLOBAL[[#This Row],[AWAL]]</f>
        <v>0</v>
      </c>
      <c r="G1720" s="31"/>
      <c r="H1720" s="31"/>
      <c r="I1720" s="31" t="str">
        <f>IF(GLOBAL[[#This Row],[/MASUK]]="","",SUMIF(Table6[NB BM_C_QTY+F],GLOBAL[POINTER],Table6[C]))</f>
        <v/>
      </c>
      <c r="J1720" s="102">
        <f>IF(GLOBAL[[#This Row],[//KELUAR]]="",0,-1*SUMIF(Table5[CONCAT],GLOBAL[POINTER],Table5[3]))</f>
        <v>0</v>
      </c>
      <c r="K1720" s="31" t="str">
        <f>IF(GLOBAL[[#This Row],[b1]]="","",GLOBAL[[#This Row],[b1]]-GLOBAL[[#This Row],[a1]]-GLOBAL[[#This Row],[bkeluar1]])</f>
        <v/>
      </c>
      <c r="L1720" s="31">
        <f>SUM(GLOBAL[[#This Row],[bmasuk1]:[c1]])</f>
        <v>0</v>
      </c>
      <c r="M1720" s="32">
        <f>SUM(F1720,L1720)</f>
        <v>0</v>
      </c>
      <c r="N1720" s="31"/>
      <c r="O1720" s="31"/>
      <c r="P1720" s="32">
        <f ca="1">SUM(INDIRECT(GLOBAL_VAR[TABLENAME]&amp;"[@a"&amp;$1:$1-1&amp;"]"),INDIRECT(GLOBAL_VAR[TABLENAME]&amp;"[@c"&amp;$1:$1-1&amp;"]"))</f>
        <v>0</v>
      </c>
      <c r="Q1720" s="33"/>
      <c r="R1720" s="33" t="str">
        <f>IF(GLOBAL[[#This Row],[b3]]="","",GLOBAL[[#This Row],[b3]]-GLOBAL[[#This Row],[a3]])</f>
        <v/>
      </c>
      <c r="S1720" s="32">
        <f ca="1">SUM(INDIRECT(GLOBAL_VAR[TABLENAME]&amp;"[@a"&amp;$1:$1-1&amp;"]"),INDIRECT(GLOBAL_VAR[TABLENAME]&amp;"[@c"&amp;$1:$1-1&amp;"]"))</f>
        <v>0</v>
      </c>
      <c r="T1720" s="33"/>
      <c r="U1720" s="33" t="str">
        <f>IF(GLOBAL[[#This Row],[b4]]="","",GLOBAL[[#This Row],[b4]]-GLOBAL[[#This Row],[a4]])</f>
        <v/>
      </c>
      <c r="V1720" s="32">
        <f ca="1">SUM(INDIRECT(GLOBAL_VAR[TABLENAME]&amp;"[@a"&amp;$1:$1-1&amp;"]"),INDIRECT(GLOBAL_VAR[TABLENAME]&amp;"[@c"&amp;$1:$1-1&amp;"]"))</f>
        <v>0</v>
      </c>
      <c r="W1720" s="31"/>
      <c r="X1720" s="31" t="str">
        <f>IF(GLOBAL[[#This Row],[b5]]="","",GLOBAL[[#This Row],[b5]]-GLOBAL[[#This Row],[a5]])</f>
        <v/>
      </c>
      <c r="Y1720" s="32">
        <f ca="1">SUM(INDIRECT(GLOBAL_VAR[TABLENAME]&amp;"[@a"&amp;$1:$1-1&amp;"]"),INDIRECT(GLOBAL_VAR[TABLENAME]&amp;"[@c"&amp;$1:$1-1&amp;"]"))</f>
        <v>0</v>
      </c>
      <c r="AA1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1720" s="31" t="str">
        <f>_xlfn.IFNA(MATCH(GLOBAL[[#This Row],[POINTER]],Table6[NB BM_C_QTY+F],0),"")</f>
        <v/>
      </c>
      <c r="AC1720" t="str">
        <f>_xlfn.IFNA(MATCH(GLOBAL[[#This Row],[POINTER]],Table5[CONCAT],0),"")</f>
        <v/>
      </c>
    </row>
    <row r="1721" spans="1:30">
      <c r="A1721" s="31" t="str">
        <f ca="1">IF(GLOBAL[[#This Row],[TT]]&lt;1,"",ROW()-2)</f>
        <v/>
      </c>
      <c r="B1721" s="33" t="s">
        <v>1169</v>
      </c>
      <c r="C1721" s="31">
        <v>0</v>
      </c>
      <c r="D1721" s="31" t="s">
        <v>17</v>
      </c>
      <c r="E1721" s="31">
        <f ca="1">IF(GLOBAL[[#This Row],[b12]]="",GLOBAL[[#This Row],[a6]],GLOBAL[[#This Row],[b12]])</f>
        <v>0</v>
      </c>
      <c r="F1721" s="32">
        <f>GLOBAL[[#This Row],[AWAL]]</f>
        <v>0</v>
      </c>
      <c r="G1721" s="31"/>
      <c r="H1721" s="31"/>
      <c r="I1721" s="31" t="str">
        <f>IF(GLOBAL[[#This Row],[/MASUK]]="","",SUMIF(Table6[NB BM_C_QTY+F],GLOBAL[POINTER],Table6[C]))</f>
        <v/>
      </c>
      <c r="J1721" s="102">
        <f>IF(GLOBAL[[#This Row],[//KELUAR]]="",0,-1*SUMIF(Table5[CONCAT],GLOBAL[POINTER],Table5[3]))</f>
        <v>0</v>
      </c>
      <c r="K1721" s="31" t="str">
        <f>IF(GLOBAL[[#This Row],[b1]]="","",GLOBAL[[#This Row],[b1]]-GLOBAL[[#This Row],[a1]]-GLOBAL[[#This Row],[bkeluar1]])</f>
        <v/>
      </c>
      <c r="L1721" s="31">
        <f>SUM(GLOBAL[[#This Row],[bmasuk1]:[c1]])</f>
        <v>0</v>
      </c>
      <c r="M1721" s="32">
        <f>SUM(F1721,L1721)</f>
        <v>0</v>
      </c>
      <c r="N1721" s="31"/>
      <c r="O1721" s="31"/>
      <c r="P1721" s="32">
        <f ca="1">SUM(INDIRECT(GLOBAL_VAR[TABLENAME]&amp;"[@a"&amp;$1:$1-1&amp;"]"),INDIRECT(GLOBAL_VAR[TABLENAME]&amp;"[@c"&amp;$1:$1-1&amp;"]"))</f>
        <v>0</v>
      </c>
      <c r="Q1721" s="33"/>
      <c r="R1721" s="33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0</v>
      </c>
      <c r="T1721" s="33"/>
      <c r="U1721" s="33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0</v>
      </c>
      <c r="W1721" s="31"/>
      <c r="X1721" s="31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0</v>
      </c>
      <c r="AA1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1721" s="31" t="str">
        <f>_xlfn.IFNA(MATCH(GLOBAL[[#This Row],[POINTER]],Table6[NB BM_C_QTY+F],0),"")</f>
        <v/>
      </c>
      <c r="AC1721" t="str">
        <f>_xlfn.IFNA(MATCH(GLOBAL[[#This Row],[POINTER]],Table5[CONCAT],0),"")</f>
        <v/>
      </c>
    </row>
    <row r="1722" spans="1:30">
      <c r="A1722" s="31">
        <f ca="1">IF(GLOBAL[[#This Row],[TT]]&lt;1,"",ROW()-2)</f>
        <v>1720</v>
      </c>
      <c r="B1722" s="33" t="s">
        <v>4072</v>
      </c>
      <c r="C1722" s="31">
        <v>3</v>
      </c>
      <c r="D1722" s="31">
        <v>360</v>
      </c>
      <c r="E1722" s="31">
        <f ca="1">IF(GLOBAL[[#This Row],[b12]]="",GLOBAL[[#This Row],[a6]],GLOBAL[[#This Row],[b12]])</f>
        <v>3</v>
      </c>
      <c r="F1722" s="32">
        <f>GLOBAL[[#This Row],[AWAL]]</f>
        <v>3</v>
      </c>
      <c r="G1722" s="31"/>
      <c r="H1722" s="31"/>
      <c r="I1722" s="31" t="str">
        <f>IF(GLOBAL[[#This Row],[/MASUK]]="","",SUMIF(Table6[NB BM_C_QTY+F],GLOBAL[POINTER],Table6[C]))</f>
        <v/>
      </c>
      <c r="J1722" s="102">
        <f>IF(GLOBAL[[#This Row],[//KELUAR]]="",0,-1*SUMIF(Table5[CONCAT],GLOBAL[POINTER],Table5[3]))</f>
        <v>0</v>
      </c>
      <c r="K1722" s="31" t="str">
        <f>IF(GLOBAL[[#This Row],[b1]]="","",GLOBAL[[#This Row],[b1]]-GLOBAL[[#This Row],[a1]]-GLOBAL[[#This Row],[bkeluar1]])</f>
        <v/>
      </c>
      <c r="L1722" s="31">
        <f>SUM(GLOBAL[[#This Row],[bmasuk1]:[c1]])</f>
        <v>0</v>
      </c>
      <c r="M1722" s="32">
        <f>SUM(F1722,L1722)</f>
        <v>3</v>
      </c>
      <c r="N1722" s="31"/>
      <c r="O1722" s="31"/>
      <c r="P1722" s="32">
        <f ca="1">SUM(INDIRECT(GLOBAL_VAR[TABLENAME]&amp;"[@a"&amp;$1:$1-1&amp;"]"),INDIRECT(GLOBAL_VAR[TABLENAME]&amp;"[@c"&amp;$1:$1-1&amp;"]"))</f>
        <v>3</v>
      </c>
      <c r="Q1722" s="33"/>
      <c r="R1722" s="33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3</v>
      </c>
      <c r="T1722" s="33"/>
      <c r="U1722" s="33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3</v>
      </c>
      <c r="W1722" s="31"/>
      <c r="X1722" s="31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3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722" s="31" t="str">
        <f>_xlfn.IFNA(MATCH(GLOBAL[[#This Row],[POINTER]],Table6[NB BM_C_QTY+F],0),"")</f>
        <v/>
      </c>
      <c r="AC1722" t="str">
        <f>_xlfn.IFNA(MATCH(GLOBAL[[#This Row],[POINTER]],Table5[CONCAT],0),"")</f>
        <v/>
      </c>
      <c r="AD1722" s="29"/>
    </row>
    <row r="1723" spans="1:30">
      <c r="A1723" s="31">
        <f ca="1">IF(GLOBAL[[#This Row],[TT]]&lt;1,"",ROW()-2)</f>
        <v>1721</v>
      </c>
      <c r="B1723" s="33" t="s">
        <v>1170</v>
      </c>
      <c r="C1723" s="31">
        <v>4</v>
      </c>
      <c r="D1723" s="31" t="s">
        <v>33</v>
      </c>
      <c r="E1723" s="31">
        <f ca="1">IF(GLOBAL[[#This Row],[b12]]="",GLOBAL[[#This Row],[a6]],GLOBAL[[#This Row],[b12]])</f>
        <v>4</v>
      </c>
      <c r="F1723" s="32">
        <f>GLOBAL[[#This Row],[AWAL]]</f>
        <v>4</v>
      </c>
      <c r="G1723" s="31"/>
      <c r="H1723" s="31"/>
      <c r="I1723" s="31" t="str">
        <f>IF(GLOBAL[[#This Row],[/MASUK]]="","",SUMIF(Table6[NB BM_C_QTY+F],GLOBAL[POINTER],Table6[C]))</f>
        <v/>
      </c>
      <c r="J1723" s="102">
        <f>IF(GLOBAL[[#This Row],[//KELUAR]]="",0,-1*SUMIF(Table5[CONCAT],GLOBAL[POINTER],Table5[3]))</f>
        <v>0</v>
      </c>
      <c r="K1723" s="31" t="str">
        <f>IF(GLOBAL[[#This Row],[b1]]="","",GLOBAL[[#This Row],[b1]]-GLOBAL[[#This Row],[a1]]-GLOBAL[[#This Row],[bkeluar1]])</f>
        <v/>
      </c>
      <c r="L1723" s="31">
        <f>SUM(GLOBAL[[#This Row],[bmasuk1]:[c1]])</f>
        <v>0</v>
      </c>
      <c r="M1723" s="32">
        <f>SUM(F1723,L1723)</f>
        <v>4</v>
      </c>
      <c r="N1723" s="31"/>
      <c r="O1723" s="31"/>
      <c r="P1723" s="32">
        <f ca="1">SUM(INDIRECT(GLOBAL_VAR[TABLENAME]&amp;"[@a"&amp;$1:$1-1&amp;"]"),INDIRECT(GLOBAL_VAR[TABLENAME]&amp;"[@c"&amp;$1:$1-1&amp;"]"))</f>
        <v>4</v>
      </c>
      <c r="Q1723" s="33"/>
      <c r="R1723" s="33" t="str">
        <f>IF(GLOBAL[[#This Row],[b3]]="","",GLOBAL[[#This Row],[b3]]-GLOBAL[[#This Row],[a3]])</f>
        <v/>
      </c>
      <c r="S1723" s="32">
        <f ca="1">SUM(INDIRECT(GLOBAL_VAR[TABLENAME]&amp;"[@a"&amp;$1:$1-1&amp;"]"),INDIRECT(GLOBAL_VAR[TABLENAME]&amp;"[@c"&amp;$1:$1-1&amp;"]"))</f>
        <v>4</v>
      </c>
      <c r="T1723" s="33"/>
      <c r="U1723" s="33" t="str">
        <f>IF(GLOBAL[[#This Row],[b4]]="","",GLOBAL[[#This Row],[b4]]-GLOBAL[[#This Row],[a4]])</f>
        <v/>
      </c>
      <c r="V1723" s="32">
        <f ca="1">SUM(INDIRECT(GLOBAL_VAR[TABLENAME]&amp;"[@a"&amp;$1:$1-1&amp;"]"),INDIRECT(GLOBAL_VAR[TABLENAME]&amp;"[@c"&amp;$1:$1-1&amp;"]"))</f>
        <v>4</v>
      </c>
      <c r="W1723" s="31"/>
      <c r="X1723" s="31" t="str">
        <f>IF(GLOBAL[[#This Row],[b5]]="","",GLOBAL[[#This Row],[b5]]-GLOBAL[[#This Row],[a5]])</f>
        <v/>
      </c>
      <c r="Y1723" s="32">
        <f ca="1">SUM(INDIRECT(GLOBAL_VAR[TABLENAME]&amp;"[@a"&amp;$1:$1-1&amp;"]"),INDIRECT(GLOBAL_VAR[TABLENAME]&amp;"[@c"&amp;$1:$1-1&amp;"]"))</f>
        <v>4</v>
      </c>
      <c r="AA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723" s="31" t="str">
        <f>_xlfn.IFNA(MATCH(GLOBAL[[#This Row],[POINTER]],Table6[NB BM_C_QTY+F],0),"")</f>
        <v/>
      </c>
      <c r="AC1723" t="str">
        <f>_xlfn.IFNA(MATCH(GLOBAL[[#This Row],[POINTER]],Table5[CONCAT],0),"")</f>
        <v/>
      </c>
    </row>
    <row r="1724" spans="1:30">
      <c r="A1724" s="31" t="str">
        <f ca="1">IF(GLOBAL[[#This Row],[TT]]&lt;1,"",ROW()-2)</f>
        <v/>
      </c>
      <c r="B1724" s="33" t="s">
        <v>2470</v>
      </c>
      <c r="C1724" s="31">
        <v>0</v>
      </c>
      <c r="D1724" s="31">
        <v>360</v>
      </c>
      <c r="E1724" s="31">
        <f ca="1">IF(GLOBAL[[#This Row],[b12]]="",GLOBAL[[#This Row],[a6]],GLOBAL[[#This Row],[b12]])</f>
        <v>0</v>
      </c>
      <c r="F1724" s="32">
        <f>GLOBAL[[#This Row],[AWAL]]</f>
        <v>0</v>
      </c>
      <c r="G1724" s="31"/>
      <c r="H1724" s="31"/>
      <c r="I1724" s="31" t="str">
        <f>IF(GLOBAL[[#This Row],[/MASUK]]="","",SUMIF(Table6[NB BM_C_QTY+F],GLOBAL[POINTER],Table6[C]))</f>
        <v/>
      </c>
      <c r="J1724" s="102">
        <f>IF(GLOBAL[[#This Row],[//KELUAR]]="",0,-1*SUMIF(Table5[CONCAT],GLOBAL[POINTER],Table5[3]))</f>
        <v>0</v>
      </c>
      <c r="K1724" s="31" t="str">
        <f>IF(GLOBAL[[#This Row],[b1]]="","",GLOBAL[[#This Row],[b1]]-GLOBAL[[#This Row],[a1]]-GLOBAL[[#This Row],[bkeluar1]])</f>
        <v/>
      </c>
      <c r="L1724" s="31">
        <f>SUM(GLOBAL[[#This Row],[bmasuk1]:[c1]])</f>
        <v>0</v>
      </c>
      <c r="M1724" s="32">
        <f>SUM(F1724,L1724)</f>
        <v>0</v>
      </c>
      <c r="N1724" s="31"/>
      <c r="O1724" s="31"/>
      <c r="P1724" s="32">
        <f ca="1">SUM(INDIRECT(GLOBAL_VAR[TABLENAME]&amp;"[@a"&amp;$1:$1-1&amp;"]"),INDIRECT(GLOBAL_VAR[TABLENAME]&amp;"[@c"&amp;$1:$1-1&amp;"]"))</f>
        <v>0</v>
      </c>
      <c r="Q1724" s="33"/>
      <c r="R1724" s="33" t="str">
        <f>IF(GLOBAL[[#This Row],[b3]]="","",GLOBAL[[#This Row],[b3]]-GLOBAL[[#This Row],[a3]])</f>
        <v/>
      </c>
      <c r="S1724" s="32">
        <f ca="1">SUM(INDIRECT(GLOBAL_VAR[TABLENAME]&amp;"[@a"&amp;$1:$1-1&amp;"]"),INDIRECT(GLOBAL_VAR[TABLENAME]&amp;"[@c"&amp;$1:$1-1&amp;"]"))</f>
        <v>0</v>
      </c>
      <c r="T1724" s="33"/>
      <c r="U1724" s="33" t="str">
        <f>IF(GLOBAL[[#This Row],[b4]]="","",GLOBAL[[#This Row],[b4]]-GLOBAL[[#This Row],[a4]])</f>
        <v/>
      </c>
      <c r="V1724" s="32">
        <f ca="1">SUM(INDIRECT(GLOBAL_VAR[TABLENAME]&amp;"[@a"&amp;$1:$1-1&amp;"]"),INDIRECT(GLOBAL_VAR[TABLENAME]&amp;"[@c"&amp;$1:$1-1&amp;"]"))</f>
        <v>0</v>
      </c>
      <c r="W1724" s="31"/>
      <c r="X1724" s="31" t="str">
        <f>IF(GLOBAL[[#This Row],[b5]]="","",GLOBAL[[#This Row],[b5]]-GLOBAL[[#This Row],[a5]])</f>
        <v/>
      </c>
      <c r="Y1724" s="32">
        <f ca="1">SUM(INDIRECT(GLOBAL_VAR[TABLENAME]&amp;"[@a"&amp;$1:$1-1&amp;"]"),INDIRECT(GLOBAL_VAR[TABLENAME]&amp;"[@c"&amp;$1:$1-1&amp;"]"))</f>
        <v>0</v>
      </c>
      <c r="AA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1724" s="31" t="str">
        <f>_xlfn.IFNA(MATCH(GLOBAL[[#This Row],[POINTER]],Table6[NB BM_C_QTY+F],0),"")</f>
        <v/>
      </c>
      <c r="AC1724" t="str">
        <f>_xlfn.IFNA(MATCH(GLOBAL[[#This Row],[POINTER]],Table5[CONCAT],0),"")</f>
        <v/>
      </c>
    </row>
    <row r="1725" spans="1:30">
      <c r="A1725" s="31">
        <f ca="1">IF(GLOBAL[[#This Row],[TT]]&lt;1,"",ROW()-2)</f>
        <v>1723</v>
      </c>
      <c r="B1725" s="33" t="s">
        <v>1171</v>
      </c>
      <c r="C1725" s="31">
        <v>4</v>
      </c>
      <c r="D1725" s="31">
        <v>720</v>
      </c>
      <c r="E1725" s="31">
        <f ca="1">IF(GLOBAL[[#This Row],[b12]]="",GLOBAL[[#This Row],[a6]],GLOBAL[[#This Row],[b12]])</f>
        <v>4</v>
      </c>
      <c r="F1725" s="32">
        <f>GLOBAL[[#This Row],[AWAL]]</f>
        <v>4</v>
      </c>
      <c r="G1725" s="31"/>
      <c r="H1725" s="31"/>
      <c r="I1725" s="31" t="str">
        <f>IF(GLOBAL[[#This Row],[/MASUK]]="","",SUMIF(Table6[NB BM_C_QTY+F],GLOBAL[POINTER],Table6[C]))</f>
        <v/>
      </c>
      <c r="J1725" s="102">
        <f>IF(GLOBAL[[#This Row],[//KELUAR]]="",0,-1*SUMIF(Table5[CONCAT],GLOBAL[POINTER],Table5[3]))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>SUM(F1725,L1725)</f>
        <v>4</v>
      </c>
      <c r="N1725" s="31"/>
      <c r="O1725" s="31"/>
      <c r="P1725" s="32">
        <f ca="1">SUM(INDIRECT(GLOBAL_VAR[TABLENAME]&amp;"[@a"&amp;$1:$1-1&amp;"]"),INDIRECT(GLOBAL_VAR[TABLENAME]&amp;"[@c"&amp;$1:$1-1&amp;"]"))</f>
        <v>4</v>
      </c>
      <c r="Q1725" s="33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4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4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4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725" s="31" t="str">
        <f>_xlfn.IFNA(MATCH(GLOBAL[[#This Row],[POINTER]],Table6[NB BM_C_QTY+F],0),"")</f>
        <v/>
      </c>
      <c r="AC1725" t="str">
        <f>_xlfn.IFNA(MATCH(GLOBAL[[#This Row],[POINTER]],Table5[CONCAT],0),"")</f>
        <v/>
      </c>
    </row>
    <row r="1726" spans="1:30">
      <c r="A1726" s="31" t="str">
        <f ca="1">IF(GLOBAL[[#This Row],[TT]]&lt;1,"",ROW()-2)</f>
        <v/>
      </c>
      <c r="B1726" s="33" t="s">
        <v>2604</v>
      </c>
      <c r="C1726" s="31">
        <v>0</v>
      </c>
      <c r="D1726" s="31">
        <v>300</v>
      </c>
      <c r="E1726" s="31">
        <f ca="1">IF(GLOBAL[[#This Row],[b12]]="",GLOBAL[[#This Row],[a6]],GLOBAL[[#This Row],[b12]])</f>
        <v>0</v>
      </c>
      <c r="F1726" s="32">
        <f>GLOBAL[[#This Row],[AWAL]]</f>
        <v>0</v>
      </c>
      <c r="G1726" s="31"/>
      <c r="H1726" s="31"/>
      <c r="I1726" s="31" t="str">
        <f>IF(GLOBAL[[#This Row],[/MASUK]]="","",SUMIF(Table6[NB BM_C_QTY+F],GLOBAL[POINTER],Table6[C]))</f>
        <v/>
      </c>
      <c r="J1726" s="102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>SUM(F1726,L1726)</f>
        <v>0</v>
      </c>
      <c r="N1726" s="31"/>
      <c r="O1726" s="31"/>
      <c r="P1726" s="32">
        <f ca="1">SUM(INDIRECT(GLOBAL_VAR[TABLENAME]&amp;"[@a"&amp;$1:$1-1&amp;"]"),INDIRECT(GLOBAL_VAR[TABLENAME]&amp;"[@c"&amp;$1:$1-1&amp;"]"))</f>
        <v>0</v>
      </c>
      <c r="Q1726" s="33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0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0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0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</row>
    <row r="1727" spans="1:30">
      <c r="A1727" s="31" t="str">
        <f ca="1">IF(GLOBAL[[#This Row],[TT]]&lt;1,"",ROW()-2)</f>
        <v/>
      </c>
      <c r="B1727" s="33" t="s">
        <v>1172</v>
      </c>
      <c r="C1727" s="31">
        <v>0</v>
      </c>
      <c r="D1727" s="31">
        <v>200</v>
      </c>
      <c r="E1727" s="31">
        <f ca="1">IF(GLOBAL[[#This Row],[b12]]="",GLOBAL[[#This Row],[a6]],GLOBAL[[#This Row],[b12]])</f>
        <v>0</v>
      </c>
      <c r="F1727" s="32">
        <f>GLOBAL[[#This Row],[AWAL]]</f>
        <v>0</v>
      </c>
      <c r="G1727" s="31"/>
      <c r="H1727" s="31"/>
      <c r="I1727" s="31" t="str">
        <f>IF(GLOBAL[[#This Row],[/MASUK]]="","",SUMIF(Table6[NB BM_C_QTY+F],GLOBAL[POINTER],Table6[C]))</f>
        <v/>
      </c>
      <c r="J1727" s="102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>SUM(F1727,L1727)</f>
        <v>0</v>
      </c>
      <c r="N1727" s="31"/>
      <c r="O1727" s="31"/>
      <c r="P1727" s="32">
        <f ca="1">SUM(INDIRECT(GLOBAL_VAR[TABLENAME]&amp;"[@a"&amp;$1:$1-1&amp;"]"),INDIRECT(GLOBAL_VAR[TABLENAME]&amp;"[@c"&amp;$1:$1-1&amp;"]"))</f>
        <v>0</v>
      </c>
      <c r="Q1727" s="33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0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0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0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30">
      <c r="A1728" s="31">
        <f ca="1">IF(GLOBAL[[#This Row],[TT]]&lt;1,"",ROW()-2)</f>
        <v>1726</v>
      </c>
      <c r="B1728" s="33" t="s">
        <v>1173</v>
      </c>
      <c r="C1728" s="31">
        <v>1</v>
      </c>
      <c r="D1728" s="31">
        <v>720</v>
      </c>
      <c r="E1728" s="31">
        <f ca="1">IF(GLOBAL[[#This Row],[b12]]="",GLOBAL[[#This Row],[a6]],GLOBAL[[#This Row],[b12]])</f>
        <v>1</v>
      </c>
      <c r="F1728" s="32">
        <f>GLOBAL[[#This Row],[AWAL]]</f>
        <v>1</v>
      </c>
      <c r="G1728" s="31"/>
      <c r="H1728" s="31"/>
      <c r="I1728" s="31" t="str">
        <f>IF(GLOBAL[[#This Row],[/MASUK]]="","",SUMIF(Table6[NB BM_C_QTY+F],GLOBAL[POINTER],Table6[C]))</f>
        <v/>
      </c>
      <c r="J1728" s="102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>SUM(F1728,L1728)</f>
        <v>1</v>
      </c>
      <c r="N1728" s="31"/>
      <c r="O1728" s="31"/>
      <c r="P1728" s="32">
        <f ca="1">SUM(INDIRECT(GLOBAL_VAR[TABLENAME]&amp;"[@a"&amp;$1:$1-1&amp;"]"),INDIRECT(GLOBAL_VAR[TABLENAME]&amp;"[@c"&amp;$1:$1-1&amp;"]"))</f>
        <v>1</v>
      </c>
      <c r="Q1728" s="33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1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1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1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</row>
    <row r="1729" spans="1:29">
      <c r="A1729" s="31">
        <f ca="1">IF(GLOBAL[[#This Row],[TT]]&lt;1,"",ROW()-2)</f>
        <v>1727</v>
      </c>
      <c r="B1729" s="33" t="s">
        <v>4050</v>
      </c>
      <c r="C1729" s="31">
        <v>5</v>
      </c>
      <c r="D1729" s="31">
        <v>720</v>
      </c>
      <c r="E1729" s="31">
        <f ca="1">IF(GLOBAL[[#This Row],[b12]]="",GLOBAL[[#This Row],[a6]],GLOBAL[[#This Row],[b12]])</f>
        <v>5</v>
      </c>
      <c r="F1729" s="32">
        <f>GLOBAL[[#This Row],[AWAL]]</f>
        <v>5</v>
      </c>
      <c r="G1729" s="31"/>
      <c r="H1729" s="31"/>
      <c r="I1729" s="31" t="str">
        <f>IF(GLOBAL[[#This Row],[/MASUK]]="","",SUMIF(Table6[NB BM_C_QTY+F],GLOBAL[POINTER],Table6[C]))</f>
        <v/>
      </c>
      <c r="J1729" s="102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>SUM(F1729,L1729)</f>
        <v>5</v>
      </c>
      <c r="N1729" s="31"/>
      <c r="O1729" s="31"/>
      <c r="P1729" s="32">
        <f ca="1">SUM(INDIRECT(GLOBAL_VAR[TABLENAME]&amp;"[@a"&amp;$1:$1-1&amp;"]"),INDIRECT(GLOBAL_VAR[TABLENAME]&amp;"[@c"&amp;$1:$1-1&amp;"]"))</f>
        <v>5</v>
      </c>
      <c r="Q1729" s="33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5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5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5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29">
      <c r="A1730" s="31">
        <f ca="1">IF(GLOBAL[[#This Row],[TT]]&lt;1,"",ROW()-2)</f>
        <v>1728</v>
      </c>
      <c r="B1730" s="33" t="s">
        <v>1174</v>
      </c>
      <c r="C1730" s="31">
        <v>3</v>
      </c>
      <c r="D1730" s="31" t="s">
        <v>822</v>
      </c>
      <c r="E1730" s="31">
        <f ca="1">IF(GLOBAL[[#This Row],[b12]]="",GLOBAL[[#This Row],[a6]],GLOBAL[[#This Row],[b12]])</f>
        <v>3</v>
      </c>
      <c r="F1730" s="32">
        <f>GLOBAL[[#This Row],[AWAL]]</f>
        <v>3</v>
      </c>
      <c r="G1730" s="31"/>
      <c r="H1730" s="31"/>
      <c r="I1730" s="31" t="str">
        <f>IF(GLOBAL[[#This Row],[/MASUK]]="","",SUMIF(Table6[NB BM_C_QTY+F],GLOBAL[POINTER],Table6[C]))</f>
        <v/>
      </c>
      <c r="J1730" s="102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>SUM(F1730,L1730)</f>
        <v>3</v>
      </c>
      <c r="N1730" s="31"/>
      <c r="O1730" s="31"/>
      <c r="P1730" s="32">
        <f ca="1">SUM(INDIRECT(GLOBAL_VAR[TABLENAME]&amp;"[@a"&amp;$1:$1-1&amp;"]"),INDIRECT(GLOBAL_VAR[TABLENAME]&amp;"[@c"&amp;$1:$1-1&amp;"]"))</f>
        <v>3</v>
      </c>
      <c r="Q1730" s="33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3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3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3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29">
      <c r="A1731" s="31">
        <f ca="1">IF(GLOBAL[[#This Row],[TT]]&lt;1,"",ROW()-2)</f>
        <v>1729</v>
      </c>
      <c r="B1731" s="33" t="s">
        <v>1175</v>
      </c>
      <c r="C1731" s="31">
        <v>1</v>
      </c>
      <c r="D1731" s="31" t="s">
        <v>822</v>
      </c>
      <c r="E1731" s="31">
        <f ca="1">IF(GLOBAL[[#This Row],[b12]]="",GLOBAL[[#This Row],[a6]],GLOBAL[[#This Row],[b12]])</f>
        <v>1</v>
      </c>
      <c r="F1731" s="32">
        <f>GLOBAL[[#This Row],[AWAL]]</f>
        <v>1</v>
      </c>
      <c r="G1731" s="31"/>
      <c r="H1731" s="31"/>
      <c r="I1731" s="31" t="str">
        <f>IF(GLOBAL[[#This Row],[/MASUK]]="","",SUMIF(Table6[NB BM_C_QTY+F],GLOBAL[POINTER],Table6[C]))</f>
        <v/>
      </c>
      <c r="J1731" s="102">
        <f>IF(GLOBAL[[#This Row],[//KELUAR]]="",0,-1*SUMIF(Table5[CONCAT],GLOBAL[POINTER],Table5[3]))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>SUM(F1731,L1731)</f>
        <v>1</v>
      </c>
      <c r="N1731" s="31"/>
      <c r="O1731" s="31"/>
      <c r="P1731" s="32">
        <f ca="1">SUM(INDIRECT(GLOBAL_VAR[TABLENAME]&amp;"[@a"&amp;$1:$1-1&amp;"]"),INDIRECT(GLOBAL_VAR[TABLENAME]&amp;"[@c"&amp;$1:$1-1&amp;"]"))</f>
        <v>1</v>
      </c>
      <c r="Q1731" s="33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1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1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1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731" s="31" t="str">
        <f>_xlfn.IFNA(MATCH(GLOBAL[[#This Row],[POINTER]],Table6[NB BM_C_QTY+F],0),"")</f>
        <v/>
      </c>
      <c r="AC1731" t="str">
        <f>_xlfn.IFNA(MATCH(GLOBAL[[#This Row],[POINTER]],Table5[CONCAT],0),"")</f>
        <v/>
      </c>
    </row>
    <row r="1732" spans="1:29">
      <c r="A1732" s="31">
        <f ca="1">IF(GLOBAL[[#This Row],[TT]]&lt;1,"",ROW()-2)</f>
        <v>1730</v>
      </c>
      <c r="B1732" s="33" t="s">
        <v>3612</v>
      </c>
      <c r="C1732" s="31">
        <v>26</v>
      </c>
      <c r="D1732" s="31">
        <v>480</v>
      </c>
      <c r="E1732" s="31">
        <f ca="1">IF(GLOBAL[[#This Row],[b12]]="",GLOBAL[[#This Row],[a6]],GLOBAL[[#This Row],[b12]])</f>
        <v>26</v>
      </c>
      <c r="F1732" s="32">
        <f>GLOBAL[[#This Row],[AWAL]]</f>
        <v>26</v>
      </c>
      <c r="G1732" s="31"/>
      <c r="H1732" s="31"/>
      <c r="I1732" s="31" t="str">
        <f>IF(GLOBAL[[#This Row],[/MASUK]]="","",SUMIF(Table6[NB BM_C_QTY+F],GLOBAL[POINTER],Table6[C]))</f>
        <v/>
      </c>
      <c r="J1732" s="102">
        <f>IF(GLOBAL[[#This Row],[//KELUAR]]="",0,-1*SUMIF(Table5[CONCAT],GLOBAL[POINTER],Table5[3]))</f>
        <v>0</v>
      </c>
      <c r="K1732" s="31" t="str">
        <f>IF(GLOBAL[[#This Row],[b1]]="","",GLOBAL[[#This Row],[b1]]-GLOBAL[[#This Row],[a1]]-GLOBAL[[#This Row],[bkeluar1]])</f>
        <v/>
      </c>
      <c r="L1732" s="31">
        <f>SUM(GLOBAL[[#This Row],[bmasuk1]:[c1]])</f>
        <v>0</v>
      </c>
      <c r="M1732" s="32">
        <f>SUM(F1732,L1732)</f>
        <v>26</v>
      </c>
      <c r="N1732" s="31"/>
      <c r="O1732" s="31"/>
      <c r="P1732" s="32">
        <f ca="1">SUM(INDIRECT(GLOBAL_VAR[TABLENAME]&amp;"[@a"&amp;$1:$1-1&amp;"]"),INDIRECT(GLOBAL_VAR[TABLENAME]&amp;"[@c"&amp;$1:$1-1&amp;"]"))</f>
        <v>26</v>
      </c>
      <c r="Q1732" s="33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26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26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26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732" s="31" t="str">
        <f>_xlfn.IFNA(MATCH(GLOBAL[[#This Row],[POINTER]],Table6[NB BM_C_QTY+F],0),"")</f>
        <v/>
      </c>
      <c r="AC1732" t="str">
        <f>_xlfn.IFNA(MATCH(GLOBAL[[#This Row],[POINTER]],Table5[CONCAT],0),"")</f>
        <v/>
      </c>
    </row>
    <row r="1733" spans="1:29">
      <c r="A1733" s="31">
        <f ca="1">IF(GLOBAL[[#This Row],[TT]]&lt;1,"",ROW()-2)</f>
        <v>1731</v>
      </c>
      <c r="B1733" s="33" t="s">
        <v>1176</v>
      </c>
      <c r="C1733" s="31">
        <v>2</v>
      </c>
      <c r="D1733" s="31">
        <v>600</v>
      </c>
      <c r="E1733" s="31">
        <f ca="1">IF(GLOBAL[[#This Row],[b12]]="",GLOBAL[[#This Row],[a6]],GLOBAL[[#This Row],[b12]])</f>
        <v>2</v>
      </c>
      <c r="F1733" s="32">
        <f>GLOBAL[[#This Row],[AWAL]]</f>
        <v>2</v>
      </c>
      <c r="G1733" s="31"/>
      <c r="H1733" s="31"/>
      <c r="I1733" s="31" t="str">
        <f>IF(GLOBAL[[#This Row],[/MASUK]]="","",SUMIF(Table6[NB BM_C_QTY+F],GLOBAL[POINTER],Table6[C]))</f>
        <v/>
      </c>
      <c r="J1733" s="102">
        <f>IF(GLOBAL[[#This Row],[//KELUAR]]="",0,-1*SUMIF(Table5[CONCAT],GLOBAL[POINTER],Table5[3]))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>SUM(F1733,L1733)</f>
        <v>2</v>
      </c>
      <c r="N1733" s="31"/>
      <c r="O1733" s="31"/>
      <c r="P1733" s="32">
        <f ca="1">SUM(INDIRECT(GLOBAL_VAR[TABLENAME]&amp;"[@a"&amp;$1:$1-1&amp;"]"),INDIRECT(GLOBAL_VAR[TABLENAME]&amp;"[@c"&amp;$1:$1-1&amp;"]"))</f>
        <v>2</v>
      </c>
      <c r="Q1733" s="33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2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2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2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733" s="31" t="str">
        <f>_xlfn.IFNA(MATCH(GLOBAL[[#This Row],[POINTER]],Table6[NB BM_C_QTY+F],0),"")</f>
        <v/>
      </c>
      <c r="AC1733" t="str">
        <f>_xlfn.IFNA(MATCH(GLOBAL[[#This Row],[POINTER]],Table5[CONCAT],0),"")</f>
        <v/>
      </c>
    </row>
    <row r="1734" spans="1:29">
      <c r="A1734" s="31">
        <f ca="1">IF(GLOBAL[[#This Row],[TT]]&lt;1,"",ROW()-2)</f>
        <v>1732</v>
      </c>
      <c r="B1734" s="33" t="s">
        <v>1177</v>
      </c>
      <c r="C1734" s="31">
        <v>3</v>
      </c>
      <c r="D1734" s="31" t="s">
        <v>822</v>
      </c>
      <c r="E1734" s="31">
        <f ca="1">IF(GLOBAL[[#This Row],[b12]]="",GLOBAL[[#This Row],[a6]],GLOBAL[[#This Row],[b12]])</f>
        <v>3</v>
      </c>
      <c r="F1734" s="32">
        <f>GLOBAL[[#This Row],[AWAL]]</f>
        <v>3</v>
      </c>
      <c r="G1734" s="31"/>
      <c r="H1734" s="31"/>
      <c r="I1734" s="31" t="str">
        <f>IF(GLOBAL[[#This Row],[/MASUK]]="","",SUMIF(Table6[NB BM_C_QTY+F],GLOBAL[POINTER],Table6[C]))</f>
        <v/>
      </c>
      <c r="J1734" s="102">
        <f>IF(GLOBAL[[#This Row],[//KELUAR]]="",0,-1*SUMIF(Table5[CONCAT],GLOBAL[POINTER],Table5[3]))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>SUM(F1734,L1734)</f>
        <v>3</v>
      </c>
      <c r="N1734" s="31"/>
      <c r="O1734" s="31"/>
      <c r="P1734" s="32">
        <f ca="1">SUM(INDIRECT(GLOBAL_VAR[TABLENAME]&amp;"[@a"&amp;$1:$1-1&amp;"]"),INDIRECT(GLOBAL_VAR[TABLENAME]&amp;"[@c"&amp;$1:$1-1&amp;"]"))</f>
        <v>3</v>
      </c>
      <c r="Q1734" s="33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3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3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3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734" s="31" t="str">
        <f>_xlfn.IFNA(MATCH(GLOBAL[[#This Row],[POINTER]],Table6[NB BM_C_QTY+F],0),"")</f>
        <v/>
      </c>
      <c r="AC1734" t="str">
        <f>_xlfn.IFNA(MATCH(GLOBAL[[#This Row],[POINTER]],Table5[CONCAT],0),"")</f>
        <v/>
      </c>
    </row>
    <row r="1735" spans="1:29">
      <c r="A1735" s="31">
        <f ca="1">IF(GLOBAL[[#This Row],[TT]]&lt;1,"",ROW()-2)</f>
        <v>1733</v>
      </c>
      <c r="B1735" s="33" t="s">
        <v>1178</v>
      </c>
      <c r="C1735" s="31">
        <v>14</v>
      </c>
      <c r="D1735" s="31">
        <v>480</v>
      </c>
      <c r="E1735" s="31">
        <f ca="1">IF(GLOBAL[[#This Row],[b12]]="",GLOBAL[[#This Row],[a6]],GLOBAL[[#This Row],[b12]])</f>
        <v>14</v>
      </c>
      <c r="F1735" s="32">
        <f>GLOBAL[[#This Row],[AWAL]]</f>
        <v>14</v>
      </c>
      <c r="G1735" s="31"/>
      <c r="H1735" s="31"/>
      <c r="I1735" s="31" t="str">
        <f>IF(GLOBAL[[#This Row],[/MASUK]]="","",SUMIF(Table6[NB BM_C_QTY+F],GLOBAL[POINTER],Table6[C]))</f>
        <v/>
      </c>
      <c r="J1735" s="102">
        <f>IF(GLOBAL[[#This Row],[//KELUAR]]="",0,-1*SUMIF(Table5[CONCAT],GLOBAL[POINTER],Table5[3]))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>SUM(F1735,L1735)</f>
        <v>14</v>
      </c>
      <c r="N1735" s="31"/>
      <c r="O1735" s="31"/>
      <c r="P1735" s="32">
        <f ca="1">SUM(INDIRECT(GLOBAL_VAR[TABLENAME]&amp;"[@a"&amp;$1:$1-1&amp;"]"),INDIRECT(GLOBAL_VAR[TABLENAME]&amp;"[@c"&amp;$1:$1-1&amp;"]"))</f>
        <v>14</v>
      </c>
      <c r="Q1735" s="33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14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14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14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29">
      <c r="A1736" s="31">
        <f ca="1">IF(GLOBAL[[#This Row],[TT]]&lt;1,"",ROW()-2)</f>
        <v>1734</v>
      </c>
      <c r="B1736" s="33" t="s">
        <v>1179</v>
      </c>
      <c r="C1736" s="31">
        <v>2</v>
      </c>
      <c r="D1736" s="31">
        <v>600</v>
      </c>
      <c r="E1736" s="31">
        <f ca="1">IF(GLOBAL[[#This Row],[b12]]="",GLOBAL[[#This Row],[a6]],GLOBAL[[#This Row],[b12]])</f>
        <v>2</v>
      </c>
      <c r="F1736" s="32">
        <f>GLOBAL[[#This Row],[AWAL]]</f>
        <v>2</v>
      </c>
      <c r="G1736" s="31"/>
      <c r="H1736" s="31"/>
      <c r="I1736" s="31" t="str">
        <f>IF(GLOBAL[[#This Row],[/MASUK]]="","",SUMIF(Table6[NB BM_C_QTY+F],GLOBAL[POINTER],Table6[C]))</f>
        <v/>
      </c>
      <c r="J1736" s="102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>SUM(F1736,L1736)</f>
        <v>2</v>
      </c>
      <c r="N1736" s="31"/>
      <c r="O1736" s="31"/>
      <c r="P1736" s="32">
        <f ca="1">SUM(INDIRECT(GLOBAL_VAR[TABLENAME]&amp;"[@a"&amp;$1:$1-1&amp;"]"),INDIRECT(GLOBAL_VAR[TABLENAME]&amp;"[@c"&amp;$1:$1-1&amp;"]"))</f>
        <v>2</v>
      </c>
      <c r="Q1736" s="33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2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2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2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29">
      <c r="A1737" s="31">
        <f ca="1">IF(GLOBAL[[#This Row],[TT]]&lt;1,"",ROW()-2)</f>
        <v>1735</v>
      </c>
      <c r="B1737" s="33" t="s">
        <v>1180</v>
      </c>
      <c r="C1737" s="31">
        <v>2</v>
      </c>
      <c r="D1737" s="31">
        <v>600</v>
      </c>
      <c r="E1737" s="31">
        <f ca="1">IF(GLOBAL[[#This Row],[b12]]="",GLOBAL[[#This Row],[a6]],GLOBAL[[#This Row],[b12]])</f>
        <v>2</v>
      </c>
      <c r="F1737" s="32">
        <f>GLOBAL[[#This Row],[AWAL]]</f>
        <v>2</v>
      </c>
      <c r="G1737" s="31"/>
      <c r="H1737" s="31"/>
      <c r="I1737" s="31" t="str">
        <f>IF(GLOBAL[[#This Row],[/MASUK]]="","",SUMIF(Table6[NB BM_C_QTY+F],GLOBAL[POINTER],Table6[C]))</f>
        <v/>
      </c>
      <c r="J1737" s="102">
        <f>IF(GLOBAL[[#This Row],[//KELUAR]]="",0,-1*SUMIF(Table5[CONCAT],GLOBAL[POINTER],Table5[3]))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>SUM(F1737,L1737)</f>
        <v>2</v>
      </c>
      <c r="N1737" s="31"/>
      <c r="O1737" s="31"/>
      <c r="P1737" s="32">
        <f ca="1">SUM(INDIRECT(GLOBAL_VAR[TABLENAME]&amp;"[@a"&amp;$1:$1-1&amp;"]"),INDIRECT(GLOBAL_VAR[TABLENAME]&amp;"[@c"&amp;$1:$1-1&amp;"]"))</f>
        <v>2</v>
      </c>
      <c r="Q1737" s="33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2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2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2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737" s="31" t="str">
        <f>_xlfn.IFNA(MATCH(GLOBAL[[#This Row],[POINTER]],Table6[NB BM_C_QTY+F],0),"")</f>
        <v/>
      </c>
      <c r="AC1737" t="str">
        <f>_xlfn.IFNA(MATCH(GLOBAL[[#This Row],[POINTER]],Table5[CONCAT],0),"")</f>
        <v/>
      </c>
    </row>
    <row r="1738" spans="1:29">
      <c r="A1738" s="31">
        <f ca="1">IF(GLOBAL[[#This Row],[TT]]&lt;1,"",ROW()-2)</f>
        <v>1736</v>
      </c>
      <c r="B1738" s="33" t="s">
        <v>1181</v>
      </c>
      <c r="C1738" s="31">
        <v>6</v>
      </c>
      <c r="D1738" s="31">
        <v>600</v>
      </c>
      <c r="E1738" s="31">
        <f ca="1">IF(GLOBAL[[#This Row],[b12]]="",GLOBAL[[#This Row],[a6]],GLOBAL[[#This Row],[b12]])</f>
        <v>6</v>
      </c>
      <c r="F1738" s="32">
        <f>GLOBAL[[#This Row],[AWAL]]</f>
        <v>6</v>
      </c>
      <c r="G1738" s="31"/>
      <c r="H1738" s="31"/>
      <c r="I1738" s="31" t="str">
        <f>IF(GLOBAL[[#This Row],[/MASUK]]="","",SUMIF(Table6[NB BM_C_QTY+F],GLOBAL[POINTER],Table6[C]))</f>
        <v/>
      </c>
      <c r="J1738" s="102">
        <f>IF(GLOBAL[[#This Row],[//KELUAR]]="",0,-1*SUMIF(Table5[CONCAT],GLOBAL[POINTER],Table5[3]))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>SUM(F1738,L1738)</f>
        <v>6</v>
      </c>
      <c r="N1738" s="31"/>
      <c r="O1738" s="31"/>
      <c r="P1738" s="32">
        <f ca="1">SUM(INDIRECT(GLOBAL_VAR[TABLENAME]&amp;"[@a"&amp;$1:$1-1&amp;"]"),INDIRECT(GLOBAL_VAR[TABLENAME]&amp;"[@c"&amp;$1:$1-1&amp;"]"))</f>
        <v>6</v>
      </c>
      <c r="Q1738" s="33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6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6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6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738" s="31" t="str">
        <f>_xlfn.IFNA(MATCH(GLOBAL[[#This Row],[POINTER]],Table6[NB BM_C_QTY+F],0),"")</f>
        <v/>
      </c>
      <c r="AC1738" t="str">
        <f>_xlfn.IFNA(MATCH(GLOBAL[[#This Row],[POINTER]],Table5[CONCAT],0),"")</f>
        <v/>
      </c>
    </row>
    <row r="1739" spans="1:29">
      <c r="A1739" s="31">
        <f ca="1">IF(GLOBAL[[#This Row],[TT]]&lt;1,"",ROW()-2)</f>
        <v>1737</v>
      </c>
      <c r="B1739" s="33" t="s">
        <v>1182</v>
      </c>
      <c r="C1739" s="31">
        <v>1</v>
      </c>
      <c r="D1739" s="31">
        <v>480</v>
      </c>
      <c r="E1739" s="31">
        <f ca="1">IF(GLOBAL[[#This Row],[b12]]="",GLOBAL[[#This Row],[a6]],GLOBAL[[#This Row],[b12]])</f>
        <v>1</v>
      </c>
      <c r="F1739" s="32">
        <f>GLOBAL[[#This Row],[AWAL]]</f>
        <v>1</v>
      </c>
      <c r="G1739" s="31"/>
      <c r="H1739" s="31"/>
      <c r="I1739" s="31" t="str">
        <f>IF(GLOBAL[[#This Row],[/MASUK]]="","",SUMIF(Table6[NB BM_C_QTY+F],GLOBAL[POINTER],Table6[C]))</f>
        <v/>
      </c>
      <c r="J1739" s="102">
        <f>IF(GLOBAL[[#This Row],[//KELUAR]]="",0,-1*SUMIF(Table5[CONCAT],GLOBAL[POINTER],Table5[3]))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>SUM(F1739,L1739)</f>
        <v>1</v>
      </c>
      <c r="N1739" s="31"/>
      <c r="O1739" s="31"/>
      <c r="P1739" s="32">
        <f ca="1">SUM(INDIRECT(GLOBAL_VAR[TABLENAME]&amp;"[@a"&amp;$1:$1-1&amp;"]"),INDIRECT(GLOBAL_VAR[TABLENAME]&amp;"[@c"&amp;$1:$1-1&amp;"]"))</f>
        <v>1</v>
      </c>
      <c r="Q1739" s="33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1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1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1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739" s="31" t="str">
        <f>_xlfn.IFNA(MATCH(GLOBAL[[#This Row],[POINTER]],Table6[NB BM_C_QTY+F],0),"")</f>
        <v/>
      </c>
      <c r="AC1739" t="str">
        <f>_xlfn.IFNA(MATCH(GLOBAL[[#This Row],[POINTER]],Table5[CONCAT],0),"")</f>
        <v/>
      </c>
    </row>
    <row r="1740" spans="1:29">
      <c r="A1740" s="31">
        <f ca="1">IF(GLOBAL[[#This Row],[TT]]&lt;1,"",ROW()-2)</f>
        <v>1738</v>
      </c>
      <c r="B1740" s="33" t="s">
        <v>1183</v>
      </c>
      <c r="C1740" s="31">
        <v>1</v>
      </c>
      <c r="D1740" s="31">
        <v>600</v>
      </c>
      <c r="E1740" s="31">
        <f ca="1">IF(GLOBAL[[#This Row],[b12]]="",GLOBAL[[#This Row],[a6]],GLOBAL[[#This Row],[b12]])</f>
        <v>1</v>
      </c>
      <c r="F1740" s="32">
        <f>GLOBAL[[#This Row],[AWAL]]</f>
        <v>1</v>
      </c>
      <c r="G1740" s="31"/>
      <c r="H1740" s="31"/>
      <c r="I1740" s="31" t="str">
        <f>IF(GLOBAL[[#This Row],[/MASUK]]="","",SUMIF(Table6[NB BM_C_QTY+F],GLOBAL[POINTER],Table6[C]))</f>
        <v/>
      </c>
      <c r="J1740" s="102">
        <f>IF(GLOBAL[[#This Row],[//KELUAR]]="",0,-1*SUMIF(Table5[CONCAT],GLOBAL[POINTER],Table5[3]))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>SUM(F1740,L1740)</f>
        <v>1</v>
      </c>
      <c r="N1740" s="31"/>
      <c r="O1740" s="31"/>
      <c r="P1740" s="32">
        <f ca="1">SUM(INDIRECT(GLOBAL_VAR[TABLENAME]&amp;"[@a"&amp;$1:$1-1&amp;"]"),INDIRECT(GLOBAL_VAR[TABLENAME]&amp;"[@c"&amp;$1:$1-1&amp;"]"))</f>
        <v>1</v>
      </c>
      <c r="Q1740" s="33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1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1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1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740" s="31" t="str">
        <f>_xlfn.IFNA(MATCH(GLOBAL[[#This Row],[POINTER]],Table6[NB BM_C_QTY+F],0),"")</f>
        <v/>
      </c>
      <c r="AC1740" t="str">
        <f>_xlfn.IFNA(MATCH(GLOBAL[[#This Row],[POINTER]],Table5[CONCAT],0),"")</f>
        <v/>
      </c>
    </row>
    <row r="1741" spans="1:29">
      <c r="A1741" s="31">
        <f ca="1">IF(GLOBAL[[#This Row],[TT]]&lt;1,"",ROW()-2)</f>
        <v>1739</v>
      </c>
      <c r="B1741" s="33" t="s">
        <v>1184</v>
      </c>
      <c r="C1741" s="31">
        <v>17</v>
      </c>
      <c r="D1741" s="31">
        <v>480</v>
      </c>
      <c r="E1741" s="31">
        <f ca="1">IF(GLOBAL[[#This Row],[b12]]="",GLOBAL[[#This Row],[a6]],GLOBAL[[#This Row],[b12]])</f>
        <v>17</v>
      </c>
      <c r="F1741" s="32">
        <f>GLOBAL[[#This Row],[AWAL]]</f>
        <v>17</v>
      </c>
      <c r="G1741" s="31"/>
      <c r="H1741" s="31"/>
      <c r="I1741" s="31" t="str">
        <f>IF(GLOBAL[[#This Row],[/MASUK]]="","",SUMIF(Table6[NB BM_C_QTY+F],GLOBAL[POINTER],Table6[C]))</f>
        <v/>
      </c>
      <c r="J1741" s="102">
        <f>IF(GLOBAL[[#This Row],[//KELUAR]]="",0,-1*SUMIF(Table5[CONCAT],GLOBAL[POINTER],Table5[3]))</f>
        <v>0</v>
      </c>
      <c r="K1741" s="31" t="str">
        <f>IF(GLOBAL[[#This Row],[b1]]="","",GLOBAL[[#This Row],[b1]]-GLOBAL[[#This Row],[a1]]-GLOBAL[[#This Row],[bkeluar1]])</f>
        <v/>
      </c>
      <c r="L1741" s="31">
        <f>SUM(GLOBAL[[#This Row],[bmasuk1]:[c1]])</f>
        <v>0</v>
      </c>
      <c r="M1741" s="32">
        <f>SUM(F1741,L1741)</f>
        <v>17</v>
      </c>
      <c r="N1741" s="31"/>
      <c r="O1741" s="31"/>
      <c r="P1741" s="32">
        <f ca="1">SUM(INDIRECT(GLOBAL_VAR[TABLENAME]&amp;"[@a"&amp;$1:$1-1&amp;"]"),INDIRECT(GLOBAL_VAR[TABLENAME]&amp;"[@c"&amp;$1:$1-1&amp;"]"))</f>
        <v>17</v>
      </c>
      <c r="Q1741" s="33"/>
      <c r="R1741" s="33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17</v>
      </c>
      <c r="T1741" s="33"/>
      <c r="U1741" s="33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17</v>
      </c>
      <c r="W1741" s="31"/>
      <c r="X1741" s="31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17</v>
      </c>
      <c r="AA1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741" s="31" t="str">
        <f>_xlfn.IFNA(MATCH(GLOBAL[[#This Row],[POINTER]],Table6[NB BM_C_QTY+F],0),"")</f>
        <v/>
      </c>
      <c r="AC1741" t="str">
        <f>_xlfn.IFNA(MATCH(GLOBAL[[#This Row],[POINTER]],Table5[CONCAT],0),"")</f>
        <v/>
      </c>
    </row>
    <row r="1742" spans="1:29">
      <c r="A1742" s="31">
        <f ca="1">IF(GLOBAL[[#This Row],[TT]]&lt;1,"",ROW()-2)</f>
        <v>1740</v>
      </c>
      <c r="B1742" s="33" t="s">
        <v>1185</v>
      </c>
      <c r="C1742" s="31">
        <v>55</v>
      </c>
      <c r="D1742" s="31">
        <v>480</v>
      </c>
      <c r="E1742" s="31">
        <f ca="1">IF(GLOBAL[[#This Row],[b12]]="",GLOBAL[[#This Row],[a6]],GLOBAL[[#This Row],[b12]])</f>
        <v>55</v>
      </c>
      <c r="F1742" s="32">
        <f>GLOBAL[[#This Row],[AWAL]]</f>
        <v>55</v>
      </c>
      <c r="G1742" s="31"/>
      <c r="H1742" s="31"/>
      <c r="I1742" s="31" t="str">
        <f>IF(GLOBAL[[#This Row],[/MASUK]]="","",SUMIF(Table6[NB BM_C_QTY+F],GLOBAL[POINTER],Table6[C]))</f>
        <v/>
      </c>
      <c r="J1742" s="102">
        <f>IF(GLOBAL[[#This Row],[//KELUAR]]="",0,-1*SUMIF(Table5[CONCAT],GLOBAL[POINTER],Table5[3]))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>SUM(F1742,L1742)</f>
        <v>55</v>
      </c>
      <c r="N1742" s="31"/>
      <c r="O1742" s="31"/>
      <c r="P1742" s="32">
        <f ca="1">SUM(INDIRECT(GLOBAL_VAR[TABLENAME]&amp;"[@a"&amp;$1:$1-1&amp;"]"),INDIRECT(GLOBAL_VAR[TABLENAME]&amp;"[@c"&amp;$1:$1-1&amp;"]"))</f>
        <v>55</v>
      </c>
      <c r="Q1742" s="33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55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55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55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742" s="31" t="str">
        <f>_xlfn.IFNA(MATCH(GLOBAL[[#This Row],[POINTER]],Table6[NB BM_C_QTY+F],0),"")</f>
        <v/>
      </c>
      <c r="AC1742" t="str">
        <f>_xlfn.IFNA(MATCH(GLOBAL[[#This Row],[POINTER]],Table5[CONCAT],0),"")</f>
        <v/>
      </c>
    </row>
    <row r="1743" spans="1:29">
      <c r="A1743" s="31" t="str">
        <f ca="1">IF(GLOBAL[[#This Row],[TT]]&lt;1,"",ROW()-2)</f>
        <v/>
      </c>
      <c r="B1743" s="33" t="s">
        <v>3611</v>
      </c>
      <c r="C1743" s="31">
        <v>0</v>
      </c>
      <c r="D1743" s="31">
        <v>240</v>
      </c>
      <c r="E1743" s="31">
        <f ca="1">IF(GLOBAL[[#This Row],[b12]]="",GLOBAL[[#This Row],[a6]],GLOBAL[[#This Row],[b12]])</f>
        <v>0</v>
      </c>
      <c r="F1743" s="32">
        <f>GLOBAL[[#This Row],[AWAL]]</f>
        <v>0</v>
      </c>
      <c r="G1743" s="31"/>
      <c r="H1743" s="31"/>
      <c r="I1743" s="31" t="str">
        <f>IF(GLOBAL[[#This Row],[/MASUK]]="","",SUMIF(Table6[NB BM_C_QTY+F],GLOBAL[POINTER],Table6[C]))</f>
        <v/>
      </c>
      <c r="J1743" s="102">
        <f>IF(GLOBAL[[#This Row],[//KELUAR]]="",0,-1*SUMIF(Table5[CONCAT],GLOBAL[POINTER],Table5[3]))</f>
        <v>0</v>
      </c>
      <c r="K1743" s="31" t="str">
        <f>IF(GLOBAL[[#This Row],[b1]]="","",GLOBAL[[#This Row],[b1]]-GLOBAL[[#This Row],[a1]]-GLOBAL[[#This Row],[bkeluar1]])</f>
        <v/>
      </c>
      <c r="L1743" s="31">
        <f>SUM(GLOBAL[[#This Row],[bmasuk1]:[c1]])</f>
        <v>0</v>
      </c>
      <c r="M1743" s="32">
        <f>SUM(F1743,L1743)</f>
        <v>0</v>
      </c>
      <c r="N1743" s="31"/>
      <c r="O1743" s="31"/>
      <c r="P1743" s="32">
        <f ca="1">SUM(INDIRECT(GLOBAL_VAR[TABLENAME]&amp;"[@a"&amp;$1:$1-1&amp;"]"),INDIRECT(GLOBAL_VAR[TABLENAME]&amp;"[@c"&amp;$1:$1-1&amp;"]"))</f>
        <v>0</v>
      </c>
      <c r="Q1743" s="33"/>
      <c r="R1743" s="33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0</v>
      </c>
      <c r="T1743" s="33"/>
      <c r="U1743" s="33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0</v>
      </c>
      <c r="W1743" s="31"/>
      <c r="X1743" s="31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0</v>
      </c>
      <c r="AA1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1743" s="31" t="str">
        <f>_xlfn.IFNA(MATCH(GLOBAL[[#This Row],[POINTER]],Table6[NB BM_C_QTY+F],0),"")</f>
        <v/>
      </c>
      <c r="AC1743" t="str">
        <f>_xlfn.IFNA(MATCH(GLOBAL[[#This Row],[POINTER]],Table5[CONCAT],0),"")</f>
        <v/>
      </c>
    </row>
    <row r="1744" spans="1:29">
      <c r="A1744" s="31" t="str">
        <f ca="1">IF(GLOBAL[[#This Row],[TT]]&lt;1,"",ROW()-2)</f>
        <v/>
      </c>
      <c r="B1744" s="33" t="s">
        <v>4462</v>
      </c>
      <c r="C1744" s="31">
        <v>0</v>
      </c>
      <c r="D1744" s="31" t="s">
        <v>4449</v>
      </c>
      <c r="E1744" s="31">
        <f ca="1">IF(GLOBAL[[#This Row],[b12]]="",GLOBAL[[#This Row],[a6]],GLOBAL[[#This Row],[b12]])</f>
        <v>0</v>
      </c>
      <c r="F1744" s="32">
        <f>GLOBAL[[#This Row],[AWAL]]</f>
        <v>0</v>
      </c>
      <c r="G1744" s="31"/>
      <c r="H1744" s="31"/>
      <c r="I1744" s="31" t="str">
        <f>IF(GLOBAL[[#This Row],[/MASUK]]="","",SUMIF(Table6[NB BM_C_QTY+F],GLOBAL[POINTER],Table6[C]))</f>
        <v/>
      </c>
      <c r="J1744" s="102">
        <f>IF(GLOBAL[[#This Row],[//KELUAR]]="",0,-1*SUMIF(Table5[CONCAT],GLOBAL[POINTER],Table5[3]))</f>
        <v>0</v>
      </c>
      <c r="K1744" s="31" t="str">
        <f>IF(GLOBAL[[#This Row],[b1]]="","",GLOBAL[[#This Row],[b1]]-GLOBAL[[#This Row],[a1]]-GLOBAL[[#This Row],[bkeluar1]])</f>
        <v/>
      </c>
      <c r="L1744" s="31">
        <f>SUM(GLOBAL[[#This Row],[bmasuk1]:[c1]])</f>
        <v>0</v>
      </c>
      <c r="M1744" s="32">
        <f>SUM(F1744,L1744)</f>
        <v>0</v>
      </c>
      <c r="N1744" s="31"/>
      <c r="O1744" s="31"/>
      <c r="P1744" s="32">
        <f ca="1">SUM(INDIRECT(GLOBAL_VAR[TABLENAME]&amp;"[@a"&amp;$1:$1-1&amp;"]"),INDIRECT(GLOBAL_VAR[TABLENAME]&amp;"[@c"&amp;$1:$1-1&amp;"]"))</f>
        <v>0</v>
      </c>
      <c r="Q1744" s="33"/>
      <c r="R1744" s="33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0</v>
      </c>
      <c r="T1744" s="33"/>
      <c r="U1744" s="33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0</v>
      </c>
      <c r="W1744" s="31"/>
      <c r="X1744" s="31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0</v>
      </c>
      <c r="AA1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1744" s="31" t="str">
        <f>_xlfn.IFNA(MATCH(GLOBAL[[#This Row],[POINTER]],Table6[NB BM_C_QTY+F],0),"")</f>
        <v/>
      </c>
      <c r="AC1744" t="str">
        <f>_xlfn.IFNA(MATCH(GLOBAL[[#This Row],[POINTER]],Table5[CONCAT],0),"")</f>
        <v/>
      </c>
    </row>
    <row r="1745" spans="1:30">
      <c r="A1745" s="31" t="str">
        <f ca="1">IF(GLOBAL[[#This Row],[TT]]&lt;1,"",ROW()-2)</f>
        <v/>
      </c>
      <c r="B1745" s="33" t="s">
        <v>4442</v>
      </c>
      <c r="C1745" s="31">
        <v>0</v>
      </c>
      <c r="D1745" s="31" t="s">
        <v>4443</v>
      </c>
      <c r="E1745" s="31">
        <f ca="1">IF(GLOBAL[[#This Row],[b12]]="",GLOBAL[[#This Row],[a6]],GLOBAL[[#This Row],[b12]])</f>
        <v>0</v>
      </c>
      <c r="F1745" s="32">
        <f>GLOBAL[[#This Row],[AWAL]]</f>
        <v>0</v>
      </c>
      <c r="G1745" s="31"/>
      <c r="H1745" s="31"/>
      <c r="I1745" s="31" t="str">
        <f>IF(GLOBAL[[#This Row],[/MASUK]]="","",SUMIF(Table6[NB BM_C_QTY+F],GLOBAL[POINTER],Table6[C]))</f>
        <v/>
      </c>
      <c r="J1745" s="102">
        <f>IF(GLOBAL[[#This Row],[//KELUAR]]="",0,-1*SUMIF(Table5[CONCAT],GLOBAL[POINTER],Table5[3]))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>SUM(F1745,L1745)</f>
        <v>0</v>
      </c>
      <c r="N1745" s="31"/>
      <c r="O1745" s="31"/>
      <c r="P1745" s="32">
        <f ca="1">SUM(INDIRECT(GLOBAL_VAR[TABLENAME]&amp;"[@a"&amp;$1:$1-1&amp;"]"),INDIRECT(GLOBAL_VAR[TABLENAME]&amp;"[@c"&amp;$1:$1-1&amp;"]"))</f>
        <v>0</v>
      </c>
      <c r="Q1745" s="33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0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0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0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</row>
    <row r="1746" spans="1:30">
      <c r="A1746" s="39" t="str">
        <f ca="1">IF(GLOBAL[[#This Row],[TT]]&lt;1,"",ROW()-2)</f>
        <v/>
      </c>
      <c r="B1746" s="33" t="s">
        <v>4419</v>
      </c>
      <c r="C1746" s="31">
        <v>0</v>
      </c>
      <c r="D1746" s="31" t="s">
        <v>4420</v>
      </c>
      <c r="E1746" s="39">
        <f ca="1">IF(GLOBAL[[#This Row],[b12]]="",GLOBAL[[#This Row],[a6]],GLOBAL[[#This Row],[b12]])</f>
        <v>0</v>
      </c>
      <c r="F1746" s="40">
        <f>GLOBAL[[#This Row],[AWAL]]</f>
        <v>0</v>
      </c>
      <c r="G1746" s="31"/>
      <c r="H1746" s="31"/>
      <c r="I1746" s="31" t="str">
        <f>IF(GLOBAL[[#This Row],[/MASUK]]="","",SUMIF(Table6[NB BM_C_QTY+F],GLOBAL[POINTER],Table6[C]))</f>
        <v/>
      </c>
      <c r="J1746" s="102">
        <f>IF(GLOBAL[[#This Row],[//KELUAR]]="",0,-1*SUMIF(Table5[CONCAT],GLOBAL[POINTER],Table5[3]))</f>
        <v>0</v>
      </c>
      <c r="K1746" s="39" t="str">
        <f>IF(GLOBAL[[#This Row],[b1]]="","",GLOBAL[[#This Row],[b1]]-GLOBAL[[#This Row],[a1]]-GLOBAL[[#This Row],[bkeluar1]])</f>
        <v/>
      </c>
      <c r="L1746" s="39">
        <f>SUM(GLOBAL[[#This Row],[bmasuk1]:[c1]])</f>
        <v>0</v>
      </c>
      <c r="M1746" s="40">
        <f>SUM(F1746,L1746)</f>
        <v>0</v>
      </c>
      <c r="N1746" s="31"/>
      <c r="O1746" s="39"/>
      <c r="P1746" s="40">
        <f ca="1">SUM(INDIRECT(GLOBAL_VAR[TABLENAME]&amp;"[@a"&amp;$1:$1-1&amp;"]"),INDIRECT(GLOBAL_VAR[TABLENAME]&amp;"[@c"&amp;$1:$1-1&amp;"]"))</f>
        <v>0</v>
      </c>
      <c r="Q1746" s="33"/>
      <c r="R1746" s="41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0</v>
      </c>
      <c r="T1746" s="33"/>
      <c r="U1746" s="41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0</v>
      </c>
      <c r="W1746" s="31"/>
      <c r="X1746" s="39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0</v>
      </c>
      <c r="Z1746" s="29"/>
      <c r="AA174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1746" s="39" t="str">
        <f>_xlfn.IFNA(MATCH(GLOBAL[[#This Row],[POINTER]],Table6[NB BM_C_QTY+F],0),"")</f>
        <v/>
      </c>
      <c r="AC1746" s="29" t="str">
        <f>_xlfn.IFNA(MATCH(GLOBAL[[#This Row],[POINTER]],Table5[CONCAT],0),"")</f>
        <v/>
      </c>
    </row>
    <row r="1747" spans="1:30">
      <c r="A1747" s="39" t="str">
        <f ca="1">IF(GLOBAL[[#This Row],[TT]]&lt;1,"",ROW()-2)</f>
        <v/>
      </c>
      <c r="B1747" s="33" t="s">
        <v>4445</v>
      </c>
      <c r="C1747" s="31">
        <v>0</v>
      </c>
      <c r="D1747" s="31" t="s">
        <v>2232</v>
      </c>
      <c r="E1747" s="39">
        <f ca="1">IF(GLOBAL[[#This Row],[b12]]="",GLOBAL[[#This Row],[a6]],GLOBAL[[#This Row],[b12]])</f>
        <v>0</v>
      </c>
      <c r="F1747" s="40">
        <f>GLOBAL[[#This Row],[AWAL]]</f>
        <v>0</v>
      </c>
      <c r="G1747" s="31"/>
      <c r="H1747" s="31"/>
      <c r="I1747" s="31" t="str">
        <f>IF(GLOBAL[[#This Row],[/MASUK]]="","",SUMIF(Table6[NB BM_C_QTY+F],GLOBAL[POINTER],Table6[C]))</f>
        <v/>
      </c>
      <c r="J1747" s="102">
        <f>IF(GLOBAL[[#This Row],[//KELUAR]]="",0,-1*SUMIF(Table5[CONCAT],GLOBAL[POINTER],Table5[3]))</f>
        <v>0</v>
      </c>
      <c r="K1747" s="39" t="str">
        <f>IF(GLOBAL[[#This Row],[b1]]="","",GLOBAL[[#This Row],[b1]]-GLOBAL[[#This Row],[a1]]-GLOBAL[[#This Row],[bkeluar1]])</f>
        <v/>
      </c>
      <c r="L1747" s="39">
        <f>SUM(GLOBAL[[#This Row],[bmasuk1]:[c1]])</f>
        <v>0</v>
      </c>
      <c r="M1747" s="40">
        <f>SUM(F1747,L1747)</f>
        <v>0</v>
      </c>
      <c r="N1747" s="31"/>
      <c r="O1747" s="39"/>
      <c r="P1747" s="40">
        <f ca="1">SUM(INDIRECT(GLOBAL_VAR[TABLENAME]&amp;"[@a"&amp;$1:$1-1&amp;"]"),INDIRECT(GLOBAL_VAR[TABLENAME]&amp;"[@c"&amp;$1:$1-1&amp;"]"))</f>
        <v>0</v>
      </c>
      <c r="Q1747" s="33"/>
      <c r="R1747" s="41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0</v>
      </c>
      <c r="T1747" s="33"/>
      <c r="U1747" s="41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0</v>
      </c>
      <c r="W1747" s="31"/>
      <c r="X1747" s="39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0</v>
      </c>
      <c r="Z1747" s="29"/>
      <c r="AA174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1747" s="39" t="str">
        <f>_xlfn.IFNA(MATCH(GLOBAL[[#This Row],[POINTER]],Table6[NB BM_C_QTY+F],0),"")</f>
        <v/>
      </c>
      <c r="AC1747" s="29" t="str">
        <f>_xlfn.IFNA(MATCH(GLOBAL[[#This Row],[POINTER]],Table5[CONCAT],0),"")</f>
        <v/>
      </c>
    </row>
    <row r="1748" spans="1:30">
      <c r="A1748" s="39">
        <f ca="1">IF(GLOBAL[[#This Row],[TT]]&lt;1,"",ROW()-2)</f>
        <v>1746</v>
      </c>
      <c r="B1748" s="33" t="s">
        <v>1187</v>
      </c>
      <c r="C1748" s="31">
        <v>2</v>
      </c>
      <c r="D1748" s="31" t="s">
        <v>34</v>
      </c>
      <c r="E1748" s="39">
        <f ca="1">IF(GLOBAL[[#This Row],[b12]]="",GLOBAL[[#This Row],[a6]],GLOBAL[[#This Row],[b12]])</f>
        <v>2</v>
      </c>
      <c r="F1748" s="40">
        <f>GLOBAL[[#This Row],[AWAL]]</f>
        <v>2</v>
      </c>
      <c r="G1748" s="31"/>
      <c r="H1748" s="31"/>
      <c r="I1748" s="31" t="str">
        <f>IF(GLOBAL[[#This Row],[/MASUK]]="","",SUMIF(Table6[NB BM_C_QTY+F],GLOBAL[POINTER],Table6[C]))</f>
        <v/>
      </c>
      <c r="J1748" s="102">
        <f>IF(GLOBAL[[#This Row],[//KELUAR]]="",0,-1*SUMIF(Table5[CONCAT],GLOBAL[POINTER],Table5[3]))</f>
        <v>0</v>
      </c>
      <c r="K1748" s="39" t="str">
        <f>IF(GLOBAL[[#This Row],[b1]]="","",GLOBAL[[#This Row],[b1]]-GLOBAL[[#This Row],[a1]]-GLOBAL[[#This Row],[bkeluar1]])</f>
        <v/>
      </c>
      <c r="L1748" s="39">
        <f>SUM(GLOBAL[[#This Row],[bmasuk1]:[c1]])</f>
        <v>0</v>
      </c>
      <c r="M1748" s="40">
        <f>SUM(F1748,L1748)</f>
        <v>2</v>
      </c>
      <c r="N1748" s="31"/>
      <c r="O1748" s="39"/>
      <c r="P1748" s="40">
        <f ca="1">SUM(INDIRECT(GLOBAL_VAR[TABLENAME]&amp;"[@a"&amp;$1:$1-1&amp;"]"),INDIRECT(GLOBAL_VAR[TABLENAME]&amp;"[@c"&amp;$1:$1-1&amp;"]"))</f>
        <v>2</v>
      </c>
      <c r="Q1748" s="33"/>
      <c r="R1748" s="41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2</v>
      </c>
      <c r="T1748" s="33"/>
      <c r="U1748" s="41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2</v>
      </c>
      <c r="W1748" s="31"/>
      <c r="X1748" s="39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2</v>
      </c>
      <c r="Z1748" s="29"/>
      <c r="AA174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748" s="39" t="str">
        <f>_xlfn.IFNA(MATCH(GLOBAL[[#This Row],[POINTER]],Table6[NB BM_C_QTY+F],0),"")</f>
        <v/>
      </c>
      <c r="AC1748" s="29" t="str">
        <f>_xlfn.IFNA(MATCH(GLOBAL[[#This Row],[POINTER]],Table5[CONCAT],0),"")</f>
        <v/>
      </c>
    </row>
    <row r="1749" spans="1:30">
      <c r="A1749" s="39" t="str">
        <f ca="1">IF(GLOBAL[[#This Row],[TT]]&lt;1,"",ROW()-2)</f>
        <v/>
      </c>
      <c r="B1749" s="33" t="s">
        <v>4448</v>
      </c>
      <c r="C1749" s="31">
        <v>0</v>
      </c>
      <c r="D1749" s="31" t="s">
        <v>4449</v>
      </c>
      <c r="E1749" s="39">
        <f ca="1">IF(GLOBAL[[#This Row],[b12]]="",GLOBAL[[#This Row],[a6]],GLOBAL[[#This Row],[b12]])</f>
        <v>0</v>
      </c>
      <c r="F1749" s="40">
        <f>GLOBAL[[#This Row],[AWAL]]</f>
        <v>0</v>
      </c>
      <c r="G1749" s="31"/>
      <c r="H1749" s="31"/>
      <c r="I1749" s="31" t="str">
        <f>IF(GLOBAL[[#This Row],[/MASUK]]="","",SUMIF(Table6[NB BM_C_QTY+F],GLOBAL[POINTER],Table6[C]))</f>
        <v/>
      </c>
      <c r="J1749" s="102">
        <f>IF(GLOBAL[[#This Row],[//KELUAR]]="",0,-1*SUMIF(Table5[CONCAT],GLOBAL[POINTER],Table5[3]))</f>
        <v>0</v>
      </c>
      <c r="K1749" s="39" t="str">
        <f>IF(GLOBAL[[#This Row],[b1]]="","",GLOBAL[[#This Row],[b1]]-GLOBAL[[#This Row],[a1]]-GLOBAL[[#This Row],[bkeluar1]])</f>
        <v/>
      </c>
      <c r="L1749" s="39">
        <f>SUM(GLOBAL[[#This Row],[bmasuk1]:[c1]])</f>
        <v>0</v>
      </c>
      <c r="M1749" s="40">
        <f>SUM(F1749,L1749)</f>
        <v>0</v>
      </c>
      <c r="N1749" s="31"/>
      <c r="O1749" s="39"/>
      <c r="P1749" s="40">
        <f ca="1">SUM(INDIRECT(GLOBAL_VAR[TABLENAME]&amp;"[@a"&amp;$1:$1-1&amp;"]"),INDIRECT(GLOBAL_VAR[TABLENAME]&amp;"[@c"&amp;$1:$1-1&amp;"]"))</f>
        <v>0</v>
      </c>
      <c r="Q1749" s="33"/>
      <c r="R1749" s="41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0</v>
      </c>
      <c r="T1749" s="33"/>
      <c r="U1749" s="41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0</v>
      </c>
      <c r="W1749" s="31"/>
      <c r="X1749" s="39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0</v>
      </c>
      <c r="Z1749" s="29"/>
      <c r="AA17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1749" s="39" t="str">
        <f>_xlfn.IFNA(MATCH(GLOBAL[[#This Row],[POINTER]],Table6[NB BM_C_QTY+F],0),"")</f>
        <v/>
      </c>
      <c r="AC1749" s="29" t="str">
        <f>_xlfn.IFNA(MATCH(GLOBAL[[#This Row],[POINTER]],Table5[CONCAT],0),"")</f>
        <v/>
      </c>
      <c r="AD1749" s="29"/>
    </row>
    <row r="1750" spans="1:30">
      <c r="A1750" s="39" t="str">
        <f ca="1">IF(GLOBAL[[#This Row],[TT]]&lt;1,"",ROW()-2)</f>
        <v/>
      </c>
      <c r="B1750" s="33" t="s">
        <v>3730</v>
      </c>
      <c r="C1750" s="31">
        <v>0</v>
      </c>
      <c r="D1750" s="31">
        <v>300</v>
      </c>
      <c r="E1750" s="39">
        <f ca="1">IF(GLOBAL[[#This Row],[b12]]="",GLOBAL[[#This Row],[a6]],GLOBAL[[#This Row],[b12]])</f>
        <v>0</v>
      </c>
      <c r="F1750" s="40">
        <f>GLOBAL[[#This Row],[AWAL]]</f>
        <v>0</v>
      </c>
      <c r="G1750" s="31"/>
      <c r="H1750" s="31"/>
      <c r="I1750" s="31" t="str">
        <f>IF(GLOBAL[[#This Row],[/MASUK]]="","",SUMIF(Table6[NB BM_C_QTY+F],GLOBAL[POINTER],Table6[C]))</f>
        <v/>
      </c>
      <c r="J1750" s="102">
        <f>IF(GLOBAL[[#This Row],[//KELUAR]]="",0,-1*SUMIF(Table5[CONCAT],GLOBAL[POINTER],Table5[3]))</f>
        <v>0</v>
      </c>
      <c r="K1750" s="39" t="str">
        <f>IF(GLOBAL[[#This Row],[b1]]="","",GLOBAL[[#This Row],[b1]]-GLOBAL[[#This Row],[a1]]-GLOBAL[[#This Row],[bkeluar1]])</f>
        <v/>
      </c>
      <c r="L1750" s="39">
        <f>SUM(GLOBAL[[#This Row],[bmasuk1]:[c1]])</f>
        <v>0</v>
      </c>
      <c r="M1750" s="40">
        <f>SUM(F1750,L1750)</f>
        <v>0</v>
      </c>
      <c r="N1750" s="31"/>
      <c r="O1750" s="39"/>
      <c r="P1750" s="40">
        <f ca="1">SUM(INDIRECT(GLOBAL_VAR[TABLENAME]&amp;"[@a"&amp;$1:$1-1&amp;"]"),INDIRECT(GLOBAL_VAR[TABLENAME]&amp;"[@c"&amp;$1:$1-1&amp;"]"))</f>
        <v>0</v>
      </c>
      <c r="Q1750" s="33"/>
      <c r="R1750" s="41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0</v>
      </c>
      <c r="T1750" s="33"/>
      <c r="U1750" s="41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0</v>
      </c>
      <c r="W1750" s="31"/>
      <c r="X1750" s="39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0</v>
      </c>
      <c r="Z1750" s="29"/>
      <c r="AA17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1750" s="39" t="str">
        <f>_xlfn.IFNA(MATCH(GLOBAL[[#This Row],[POINTER]],Table6[NB BM_C_QTY+F],0),"")</f>
        <v/>
      </c>
      <c r="AC1750" s="29" t="str">
        <f>_xlfn.IFNA(MATCH(GLOBAL[[#This Row],[POINTER]],Table5[CONCAT],0),"")</f>
        <v/>
      </c>
      <c r="AD1750" s="29"/>
    </row>
    <row r="1751" spans="1:30">
      <c r="A1751" s="31">
        <f ca="1">IF(GLOBAL[[#This Row],[TT]]&lt;1,"",ROW()-2)</f>
        <v>1749</v>
      </c>
      <c r="B1751" s="33" t="s">
        <v>1188</v>
      </c>
      <c r="C1751" s="31">
        <v>6</v>
      </c>
      <c r="D1751" s="31" t="s">
        <v>822</v>
      </c>
      <c r="E1751" s="31">
        <f ca="1">IF(GLOBAL[[#This Row],[b12]]="",GLOBAL[[#This Row],[a6]],GLOBAL[[#This Row],[b12]])</f>
        <v>6</v>
      </c>
      <c r="F1751" s="32">
        <f>GLOBAL[[#This Row],[AWAL]]</f>
        <v>6</v>
      </c>
      <c r="G1751" s="31"/>
      <c r="H1751" s="31"/>
      <c r="I1751" s="31" t="str">
        <f>IF(GLOBAL[[#This Row],[/MASUK]]="","",SUMIF(Table6[NB BM_C_QTY+F],GLOBAL[POINTER],Table6[C]))</f>
        <v/>
      </c>
      <c r="J1751" s="102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>SUM(F1751,L1751)</f>
        <v>6</v>
      </c>
      <c r="N1751" s="31"/>
      <c r="O1751" s="31"/>
      <c r="P1751" s="32">
        <f ca="1">SUM(INDIRECT(GLOBAL_VAR[TABLENAME]&amp;"[@a"&amp;$1:$1-1&amp;"]"),INDIRECT(GLOBAL_VAR[TABLENAME]&amp;"[@c"&amp;$1:$1-1&amp;"]"))</f>
        <v>6</v>
      </c>
      <c r="Q1751" s="33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6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6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6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30">
      <c r="A1752" s="31">
        <f ca="1">IF(GLOBAL[[#This Row],[TT]]&lt;1,"",ROW()-2)</f>
        <v>1750</v>
      </c>
      <c r="B1752" s="33" t="s">
        <v>1189</v>
      </c>
      <c r="C1752" s="31">
        <v>10</v>
      </c>
      <c r="D1752" s="31" t="s">
        <v>158</v>
      </c>
      <c r="E1752" s="31">
        <f ca="1">IF(GLOBAL[[#This Row],[b12]]="",GLOBAL[[#This Row],[a6]],GLOBAL[[#This Row],[b12]])</f>
        <v>10</v>
      </c>
      <c r="F1752" s="32">
        <f>GLOBAL[[#This Row],[AWAL]]</f>
        <v>10</v>
      </c>
      <c r="G1752" s="31"/>
      <c r="H1752" s="31"/>
      <c r="I1752" s="31" t="str">
        <f>IF(GLOBAL[[#This Row],[/MASUK]]="","",SUMIF(Table6[NB BM_C_QTY+F],GLOBAL[POINTER],Table6[C]))</f>
        <v/>
      </c>
      <c r="J1752" s="102">
        <f>IF(GLOBAL[[#This Row],[//KELUAR]]="",0,-1*SUMIF(Table5[CONCAT],GLOBAL[POINTER],Table5[3]))</f>
        <v>0</v>
      </c>
      <c r="K1752" s="31" t="str">
        <f>IF(GLOBAL[[#This Row],[b1]]="","",GLOBAL[[#This Row],[b1]]-GLOBAL[[#This Row],[a1]]-GLOBAL[[#This Row],[bkeluar1]])</f>
        <v/>
      </c>
      <c r="L1752" s="31">
        <f>SUM(GLOBAL[[#This Row],[bmasuk1]:[c1]])</f>
        <v>0</v>
      </c>
      <c r="M1752" s="32">
        <f>SUM(F1752,L1752)</f>
        <v>10</v>
      </c>
      <c r="N1752" s="31"/>
      <c r="O1752" s="31"/>
      <c r="P1752" s="32">
        <f ca="1">SUM(INDIRECT(GLOBAL_VAR[TABLENAME]&amp;"[@a"&amp;$1:$1-1&amp;"]"),INDIRECT(GLOBAL_VAR[TABLENAME]&amp;"[@c"&amp;$1:$1-1&amp;"]"))</f>
        <v>10</v>
      </c>
      <c r="Q1752" s="33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10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10</v>
      </c>
      <c r="W1752" s="31"/>
      <c r="X1752" s="31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10</v>
      </c>
      <c r="AA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752" s="31" t="str">
        <f>_xlfn.IFNA(MATCH(GLOBAL[[#This Row],[POINTER]],Table6[NB BM_C_QTY+F],0),"")</f>
        <v/>
      </c>
      <c r="AC1752" t="str">
        <f>_xlfn.IFNA(MATCH(GLOBAL[[#This Row],[POINTER]],Table5[CONCAT],0),"")</f>
        <v/>
      </c>
    </row>
    <row r="1753" spans="1:30">
      <c r="A1753" s="31">
        <f ca="1">IF(GLOBAL[[#This Row],[TT]]&lt;1,"",ROW()-2)</f>
        <v>1751</v>
      </c>
      <c r="B1753" s="33" t="s">
        <v>1190</v>
      </c>
      <c r="C1753" s="31">
        <v>4</v>
      </c>
      <c r="D1753" s="31">
        <v>600</v>
      </c>
      <c r="E1753" s="31">
        <f ca="1">IF(GLOBAL[[#This Row],[b12]]="",GLOBAL[[#This Row],[a6]],GLOBAL[[#This Row],[b12]])</f>
        <v>4</v>
      </c>
      <c r="F1753" s="32">
        <f>GLOBAL[[#This Row],[AWAL]]</f>
        <v>4</v>
      </c>
      <c r="G1753" s="31"/>
      <c r="H1753" s="31"/>
      <c r="I1753" s="31" t="str">
        <f>IF(GLOBAL[[#This Row],[/MASUK]]="","",SUMIF(Table6[NB BM_C_QTY+F],GLOBAL[POINTER],Table6[C]))</f>
        <v/>
      </c>
      <c r="J1753" s="102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>SUM(F1753,L1753)</f>
        <v>4</v>
      </c>
      <c r="N1753" s="31"/>
      <c r="O1753" s="31"/>
      <c r="P1753" s="32">
        <f ca="1">SUM(INDIRECT(GLOBAL_VAR[TABLENAME]&amp;"[@a"&amp;$1:$1-1&amp;"]"),INDIRECT(GLOBAL_VAR[TABLENAME]&amp;"[@c"&amp;$1:$1-1&amp;"]"))</f>
        <v>4</v>
      </c>
      <c r="Q1753" s="33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4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4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4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30">
      <c r="A1754" s="31">
        <f ca="1">IF(GLOBAL[[#This Row],[TT]]&lt;1,"",ROW()-2)</f>
        <v>1752</v>
      </c>
      <c r="B1754" s="33" t="s">
        <v>1191</v>
      </c>
      <c r="C1754" s="31">
        <v>2</v>
      </c>
      <c r="D1754" s="31">
        <v>600</v>
      </c>
      <c r="E1754" s="31">
        <f ca="1">IF(GLOBAL[[#This Row],[b12]]="",GLOBAL[[#This Row],[a6]],GLOBAL[[#This Row],[b12]])</f>
        <v>2</v>
      </c>
      <c r="F1754" s="32">
        <f>GLOBAL[[#This Row],[AWAL]]</f>
        <v>2</v>
      </c>
      <c r="G1754" s="31"/>
      <c r="H1754" s="31"/>
      <c r="I1754" s="31" t="str">
        <f>IF(GLOBAL[[#This Row],[/MASUK]]="","",SUMIF(Table6[NB BM_C_QTY+F],GLOBAL[POINTER],Table6[C]))</f>
        <v/>
      </c>
      <c r="J1754" s="102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>SUM(F1754,L1754)</f>
        <v>2</v>
      </c>
      <c r="N1754" s="31"/>
      <c r="O1754" s="31"/>
      <c r="P1754" s="32">
        <f ca="1">SUM(INDIRECT(GLOBAL_VAR[TABLENAME]&amp;"[@a"&amp;$1:$1-1&amp;"]"),INDIRECT(GLOBAL_VAR[TABLENAME]&amp;"[@c"&amp;$1:$1-1&amp;"]"))</f>
        <v>2</v>
      </c>
      <c r="Q1754" s="33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2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2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2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30">
      <c r="A1755" s="31">
        <f ca="1">IF(GLOBAL[[#This Row],[TT]]&lt;1,"",ROW()-2)</f>
        <v>1753</v>
      </c>
      <c r="B1755" s="33" t="s">
        <v>1192</v>
      </c>
      <c r="C1755" s="31">
        <v>12</v>
      </c>
      <c r="D1755" s="31">
        <v>480</v>
      </c>
      <c r="E1755" s="31">
        <f ca="1">IF(GLOBAL[[#This Row],[b12]]="",GLOBAL[[#This Row],[a6]],GLOBAL[[#This Row],[b12]])</f>
        <v>12</v>
      </c>
      <c r="F1755" s="32">
        <f>GLOBAL[[#This Row],[AWAL]]</f>
        <v>12</v>
      </c>
      <c r="G1755" s="31"/>
      <c r="H1755" s="31"/>
      <c r="I1755" s="31" t="str">
        <f>IF(GLOBAL[[#This Row],[/MASUK]]="","",SUMIF(Table6[NB BM_C_QTY+F],GLOBAL[POINTER],Table6[C]))</f>
        <v/>
      </c>
      <c r="J1755" s="102">
        <f>IF(GLOBAL[[#This Row],[//KELUAR]]="",0,-1*SUMIF(Table5[CONCAT],GLOBAL[POINTER],Table5[3]))</f>
        <v>0</v>
      </c>
      <c r="K1755" s="31" t="str">
        <f>IF(GLOBAL[[#This Row],[b1]]="","",GLOBAL[[#This Row],[b1]]-GLOBAL[[#This Row],[a1]]-GLOBAL[[#This Row],[bkeluar1]])</f>
        <v/>
      </c>
      <c r="L1755" s="31">
        <f>SUM(GLOBAL[[#This Row],[bmasuk1]:[c1]])</f>
        <v>0</v>
      </c>
      <c r="M1755" s="32">
        <f>SUM(F1755,L1755)</f>
        <v>12</v>
      </c>
      <c r="N1755" s="31"/>
      <c r="O1755" s="31"/>
      <c r="P1755" s="32">
        <f ca="1">SUM(INDIRECT(GLOBAL_VAR[TABLENAME]&amp;"[@a"&amp;$1:$1-1&amp;"]"),INDIRECT(GLOBAL_VAR[TABLENAME]&amp;"[@c"&amp;$1:$1-1&amp;"]"))</f>
        <v>12</v>
      </c>
      <c r="Q1755" s="33"/>
      <c r="R1755" s="33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12</v>
      </c>
      <c r="T1755" s="33"/>
      <c r="U1755" s="33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12</v>
      </c>
      <c r="W1755" s="31"/>
      <c r="X1755" s="31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12</v>
      </c>
      <c r="AA1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755" s="31" t="str">
        <f>_xlfn.IFNA(MATCH(GLOBAL[[#This Row],[POINTER]],Table6[NB BM_C_QTY+F],0),"")</f>
        <v/>
      </c>
      <c r="AC1755" t="str">
        <f>_xlfn.IFNA(MATCH(GLOBAL[[#This Row],[POINTER]],Table5[CONCAT],0),"")</f>
        <v/>
      </c>
    </row>
    <row r="1756" spans="1:30">
      <c r="A1756" s="31">
        <f ca="1">IF(GLOBAL[[#This Row],[TT]]&lt;1,"",ROW()-2)</f>
        <v>1754</v>
      </c>
      <c r="B1756" s="33" t="s">
        <v>1193</v>
      </c>
      <c r="C1756" s="31">
        <v>7</v>
      </c>
      <c r="D1756" s="31">
        <v>480</v>
      </c>
      <c r="E1756" s="31">
        <f ca="1">IF(GLOBAL[[#This Row],[b12]]="",GLOBAL[[#This Row],[a6]],GLOBAL[[#This Row],[b12]])</f>
        <v>7</v>
      </c>
      <c r="F1756" s="32">
        <f>GLOBAL[[#This Row],[AWAL]]</f>
        <v>7</v>
      </c>
      <c r="G1756" s="31"/>
      <c r="H1756" s="31"/>
      <c r="I1756" s="31" t="str">
        <f>IF(GLOBAL[[#This Row],[/MASUK]]="","",SUMIF(Table6[NB BM_C_QTY+F],GLOBAL[POINTER],Table6[C]))</f>
        <v/>
      </c>
      <c r="J1756" s="102">
        <f>IF(GLOBAL[[#This Row],[//KELUAR]]="",0,-1*SUMIF(Table5[CONCAT],GLOBAL[POINTER],Table5[3]))</f>
        <v>0</v>
      </c>
      <c r="K1756" s="31" t="str">
        <f>IF(GLOBAL[[#This Row],[b1]]="","",GLOBAL[[#This Row],[b1]]-GLOBAL[[#This Row],[a1]]-GLOBAL[[#This Row],[bkeluar1]])</f>
        <v/>
      </c>
      <c r="L1756" s="31">
        <f>SUM(GLOBAL[[#This Row],[bmasuk1]:[c1]])</f>
        <v>0</v>
      </c>
      <c r="M1756" s="32">
        <f>SUM(F1756,L1756)</f>
        <v>7</v>
      </c>
      <c r="N1756" s="31"/>
      <c r="O1756" s="31"/>
      <c r="P1756" s="32">
        <f ca="1">SUM(INDIRECT(GLOBAL_VAR[TABLENAME]&amp;"[@a"&amp;$1:$1-1&amp;"]"),INDIRECT(GLOBAL_VAR[TABLENAME]&amp;"[@c"&amp;$1:$1-1&amp;"]"))</f>
        <v>7</v>
      </c>
      <c r="Q1756" s="33"/>
      <c r="R1756" s="33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7</v>
      </c>
      <c r="T1756" s="33"/>
      <c r="U1756" s="33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7</v>
      </c>
      <c r="W1756" s="31"/>
      <c r="X1756" s="31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7</v>
      </c>
      <c r="AA1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756" s="31" t="str">
        <f>_xlfn.IFNA(MATCH(GLOBAL[[#This Row],[POINTER]],Table6[NB BM_C_QTY+F],0),"")</f>
        <v/>
      </c>
      <c r="AC1756" t="str">
        <f>_xlfn.IFNA(MATCH(GLOBAL[[#This Row],[POINTER]],Table5[CONCAT],0),"")</f>
        <v/>
      </c>
    </row>
    <row r="1757" spans="1:30">
      <c r="A1757" s="31">
        <f ca="1">IF(GLOBAL[[#This Row],[TT]]&lt;1,"",ROW()-2)</f>
        <v>1755</v>
      </c>
      <c r="B1757" s="33" t="s">
        <v>1194</v>
      </c>
      <c r="C1757" s="31">
        <v>26</v>
      </c>
      <c r="D1757" s="31">
        <v>480</v>
      </c>
      <c r="E1757" s="31">
        <f ca="1">IF(GLOBAL[[#This Row],[b12]]="",GLOBAL[[#This Row],[a6]],GLOBAL[[#This Row],[b12]])</f>
        <v>26</v>
      </c>
      <c r="F1757" s="32">
        <f>GLOBAL[[#This Row],[AWAL]]</f>
        <v>26</v>
      </c>
      <c r="G1757" s="31"/>
      <c r="H1757" s="31"/>
      <c r="I1757" s="31" t="str">
        <f>IF(GLOBAL[[#This Row],[/MASUK]]="","",SUMIF(Table6[NB BM_C_QTY+F],GLOBAL[POINTER],Table6[C]))</f>
        <v/>
      </c>
      <c r="J1757" s="102">
        <f>IF(GLOBAL[[#This Row],[//KELUAR]]="",0,-1*SUMIF(Table5[CONCAT],GLOBAL[POINTER],Table5[3]))</f>
        <v>0</v>
      </c>
      <c r="K1757" s="31" t="str">
        <f>IF(GLOBAL[[#This Row],[b1]]="","",GLOBAL[[#This Row],[b1]]-GLOBAL[[#This Row],[a1]]-GLOBAL[[#This Row],[bkeluar1]])</f>
        <v/>
      </c>
      <c r="L1757" s="31">
        <f>SUM(GLOBAL[[#This Row],[bmasuk1]:[c1]])</f>
        <v>0</v>
      </c>
      <c r="M1757" s="32">
        <f>SUM(F1757,L1757)</f>
        <v>26</v>
      </c>
      <c r="N1757" s="31"/>
      <c r="O1757" s="31"/>
      <c r="P1757" s="32">
        <f ca="1">SUM(INDIRECT(GLOBAL_VAR[TABLENAME]&amp;"[@a"&amp;$1:$1-1&amp;"]"),INDIRECT(GLOBAL_VAR[TABLENAME]&amp;"[@c"&amp;$1:$1-1&amp;"]"))</f>
        <v>26</v>
      </c>
      <c r="Q1757" s="33"/>
      <c r="R1757" s="33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26</v>
      </c>
      <c r="T1757" s="33"/>
      <c r="U1757" s="33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26</v>
      </c>
      <c r="W1757" s="31"/>
      <c r="X1757" s="31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26</v>
      </c>
      <c r="AA1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757" s="31" t="str">
        <f>_xlfn.IFNA(MATCH(GLOBAL[[#This Row],[POINTER]],Table6[NB BM_C_QTY+F],0),"")</f>
        <v/>
      </c>
      <c r="AC1757" t="str">
        <f>_xlfn.IFNA(MATCH(GLOBAL[[#This Row],[POINTER]],Table5[CONCAT],0),"")</f>
        <v/>
      </c>
    </row>
    <row r="1758" spans="1:30">
      <c r="A1758" s="31">
        <f ca="1">IF(GLOBAL[[#This Row],[TT]]&lt;1,"",ROW()-2)</f>
        <v>1756</v>
      </c>
      <c r="B1758" s="33" t="s">
        <v>1195</v>
      </c>
      <c r="C1758" s="31">
        <v>3</v>
      </c>
      <c r="D1758" s="31">
        <v>180</v>
      </c>
      <c r="E1758" s="31">
        <f ca="1">IF(GLOBAL[[#This Row],[b12]]="",GLOBAL[[#This Row],[a6]],GLOBAL[[#This Row],[b12]])</f>
        <v>3</v>
      </c>
      <c r="F1758" s="32">
        <f>GLOBAL[[#This Row],[AWAL]]</f>
        <v>3</v>
      </c>
      <c r="G1758" s="31"/>
      <c r="H1758" s="31"/>
      <c r="I1758" s="31" t="str">
        <f>IF(GLOBAL[[#This Row],[/MASUK]]="","",SUMIF(Table6[NB BM_C_QTY+F],GLOBAL[POINTER],Table6[C]))</f>
        <v/>
      </c>
      <c r="J1758" s="102">
        <f>IF(GLOBAL[[#This Row],[//KELUAR]]="",0,-1*SUMIF(Table5[CONCAT],GLOBAL[POINTER],Table5[3]))</f>
        <v>0</v>
      </c>
      <c r="K1758" s="31" t="str">
        <f>IF(GLOBAL[[#This Row],[b1]]="","",GLOBAL[[#This Row],[b1]]-GLOBAL[[#This Row],[a1]]-GLOBAL[[#This Row],[bkeluar1]])</f>
        <v/>
      </c>
      <c r="L1758" s="31">
        <f>SUM(GLOBAL[[#This Row],[bmasuk1]:[c1]])</f>
        <v>0</v>
      </c>
      <c r="M1758" s="32">
        <f>SUM(F1758,L1758)</f>
        <v>3</v>
      </c>
      <c r="N1758" s="31"/>
      <c r="O1758" s="31"/>
      <c r="P1758" s="32">
        <f ca="1">SUM(INDIRECT(GLOBAL_VAR[TABLENAME]&amp;"[@a"&amp;$1:$1-1&amp;"]"),INDIRECT(GLOBAL_VAR[TABLENAME]&amp;"[@c"&amp;$1:$1-1&amp;"]"))</f>
        <v>3</v>
      </c>
      <c r="Q1758" s="33"/>
      <c r="R1758" s="33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3</v>
      </c>
      <c r="T1758" s="33"/>
      <c r="U1758" s="33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3</v>
      </c>
      <c r="W1758" s="31"/>
      <c r="X1758" s="31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3</v>
      </c>
      <c r="AA1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758" s="31" t="str">
        <f>_xlfn.IFNA(MATCH(GLOBAL[[#This Row],[POINTER]],Table6[NB BM_C_QTY+F],0),"")</f>
        <v/>
      </c>
      <c r="AC1758" t="str">
        <f>_xlfn.IFNA(MATCH(GLOBAL[[#This Row],[POINTER]],Table5[CONCAT],0),"")</f>
        <v/>
      </c>
    </row>
    <row r="1759" spans="1:30">
      <c r="A1759" s="31">
        <f ca="1">IF(GLOBAL[[#This Row],[TT]]&lt;1,"",ROW()-2)</f>
        <v>1757</v>
      </c>
      <c r="B1759" s="33" t="s">
        <v>2602</v>
      </c>
      <c r="C1759" s="31">
        <v>1</v>
      </c>
      <c r="D1759" s="31" t="s">
        <v>408</v>
      </c>
      <c r="E1759" s="31">
        <f ca="1">IF(GLOBAL[[#This Row],[b12]]="",GLOBAL[[#This Row],[a6]],GLOBAL[[#This Row],[b12]])</f>
        <v>1</v>
      </c>
      <c r="F1759" s="32">
        <f>GLOBAL[[#This Row],[AWAL]]</f>
        <v>1</v>
      </c>
      <c r="G1759" s="31"/>
      <c r="H1759" s="31"/>
      <c r="I1759" s="31" t="str">
        <f>IF(GLOBAL[[#This Row],[/MASUK]]="","",SUMIF(Table6[NB BM_C_QTY+F],GLOBAL[POINTER],Table6[C]))</f>
        <v/>
      </c>
      <c r="J1759" s="102">
        <f>IF(GLOBAL[[#This Row],[//KELUAR]]="",0,-1*SUMIF(Table5[CONCAT],GLOBAL[POINTER],Table5[3]))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>SUM(F1759,L1759)</f>
        <v>1</v>
      </c>
      <c r="N1759" s="31"/>
      <c r="O1759" s="31"/>
      <c r="P1759" s="32">
        <f ca="1">SUM(INDIRECT(GLOBAL_VAR[TABLENAME]&amp;"[@a"&amp;$1:$1-1&amp;"]"),INDIRECT(GLOBAL_VAR[TABLENAME]&amp;"[@c"&amp;$1:$1-1&amp;"]"))</f>
        <v>1</v>
      </c>
      <c r="Q1759" s="33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1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1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1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759" s="31" t="str">
        <f>_xlfn.IFNA(MATCH(GLOBAL[[#This Row],[POINTER]],Table6[NB BM_C_QTY+F],0),"")</f>
        <v/>
      </c>
      <c r="AC1759" t="str">
        <f>_xlfn.IFNA(MATCH(GLOBAL[[#This Row],[POINTER]],Table5[CONCAT],0),"")</f>
        <v/>
      </c>
    </row>
    <row r="1760" spans="1:30">
      <c r="A1760" s="31">
        <f ca="1">IF(GLOBAL[[#This Row],[TT]]&lt;1,"",ROW()-2)</f>
        <v>1758</v>
      </c>
      <c r="B1760" s="33" t="s">
        <v>1196</v>
      </c>
      <c r="C1760" s="31">
        <v>15</v>
      </c>
      <c r="D1760" s="31">
        <v>800</v>
      </c>
      <c r="E1760" s="31">
        <f ca="1">IF(GLOBAL[[#This Row],[b12]]="",GLOBAL[[#This Row],[a6]],GLOBAL[[#This Row],[b12]])</f>
        <v>15</v>
      </c>
      <c r="F1760" s="32">
        <f>GLOBAL[[#This Row],[AWAL]]</f>
        <v>15</v>
      </c>
      <c r="G1760" s="31"/>
      <c r="H1760" s="31"/>
      <c r="I1760" s="31" t="str">
        <f>IF(GLOBAL[[#This Row],[/MASUK]]="","",SUMIF(Table6[NB BM_C_QTY+F],GLOBAL[POINTER],Table6[C]))</f>
        <v/>
      </c>
      <c r="J1760" s="102">
        <f>IF(GLOBAL[[#This Row],[//KELUAR]]="",0,-1*SUMIF(Table5[CONCAT],GLOBAL[POINTER],Table5[3]))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>SUM(F1760,L1760)</f>
        <v>15</v>
      </c>
      <c r="N1760" s="31"/>
      <c r="O1760" s="31"/>
      <c r="P1760" s="32">
        <f ca="1">SUM(INDIRECT(GLOBAL_VAR[TABLENAME]&amp;"[@a"&amp;$1:$1-1&amp;"]"),INDIRECT(GLOBAL_VAR[TABLENAME]&amp;"[@c"&amp;$1:$1-1&amp;"]"))</f>
        <v>15</v>
      </c>
      <c r="Q1760" s="33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15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15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15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760" s="31" t="str">
        <f>_xlfn.IFNA(MATCH(GLOBAL[[#This Row],[POINTER]],Table6[NB BM_C_QTY+F],0),"")</f>
        <v/>
      </c>
      <c r="AC1760" t="str">
        <f>_xlfn.IFNA(MATCH(GLOBAL[[#This Row],[POINTER]],Table5[CONCAT],0),"")</f>
        <v/>
      </c>
    </row>
    <row r="1761" spans="1:30">
      <c r="A1761" s="31">
        <f ca="1">IF(GLOBAL[[#This Row],[TT]]&lt;1,"",ROW()-2)</f>
        <v>1759</v>
      </c>
      <c r="B1761" s="33" t="s">
        <v>1197</v>
      </c>
      <c r="C1761" s="31">
        <v>4</v>
      </c>
      <c r="D1761" s="31">
        <v>480</v>
      </c>
      <c r="E1761" s="31">
        <f ca="1">IF(GLOBAL[[#This Row],[b12]]="",GLOBAL[[#This Row],[a6]],GLOBAL[[#This Row],[b12]])</f>
        <v>4</v>
      </c>
      <c r="F1761" s="32">
        <f>GLOBAL[[#This Row],[AWAL]]</f>
        <v>4</v>
      </c>
      <c r="G1761" s="31"/>
      <c r="H1761" s="31"/>
      <c r="I1761" s="31" t="str">
        <f>IF(GLOBAL[[#This Row],[/MASUK]]="","",SUMIF(Table6[NB BM_C_QTY+F],GLOBAL[POINTER],Table6[C]))</f>
        <v/>
      </c>
      <c r="J1761" s="102">
        <f>IF(GLOBAL[[#This Row],[//KELUAR]]="",0,-1*SUMIF(Table5[CONCAT],GLOBAL[POINTER],Table5[3]))</f>
        <v>0</v>
      </c>
      <c r="K1761" s="31" t="str">
        <f>IF(GLOBAL[[#This Row],[b1]]="","",GLOBAL[[#This Row],[b1]]-GLOBAL[[#This Row],[a1]]-GLOBAL[[#This Row],[bkeluar1]])</f>
        <v/>
      </c>
      <c r="L1761" s="31">
        <f>SUM(GLOBAL[[#This Row],[bmasuk1]:[c1]])</f>
        <v>0</v>
      </c>
      <c r="M1761" s="32">
        <f>SUM(F1761,L1761)</f>
        <v>4</v>
      </c>
      <c r="N1761" s="31"/>
      <c r="O1761" s="31"/>
      <c r="P1761" s="32">
        <f ca="1">SUM(INDIRECT(GLOBAL_VAR[TABLENAME]&amp;"[@a"&amp;$1:$1-1&amp;"]"),INDIRECT(GLOBAL_VAR[TABLENAME]&amp;"[@c"&amp;$1:$1-1&amp;"]"))</f>
        <v>4</v>
      </c>
      <c r="Q1761" s="33"/>
      <c r="R1761" s="33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4</v>
      </c>
      <c r="T1761" s="33"/>
      <c r="U1761" s="33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4</v>
      </c>
      <c r="W1761" s="31"/>
      <c r="X1761" s="31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4</v>
      </c>
      <c r="AA1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761" s="31" t="str">
        <f>_xlfn.IFNA(MATCH(GLOBAL[[#This Row],[POINTER]],Table6[NB BM_C_QTY+F],0),"")</f>
        <v/>
      </c>
      <c r="AC1761" t="str">
        <f>_xlfn.IFNA(MATCH(GLOBAL[[#This Row],[POINTER]],Table5[CONCAT],0),"")</f>
        <v/>
      </c>
    </row>
    <row r="1762" spans="1:30">
      <c r="A1762" s="31" t="str">
        <f ca="1">IF(GLOBAL[[#This Row],[TT]]&lt;1,"",ROW()-2)</f>
        <v/>
      </c>
      <c r="B1762" s="33" t="s">
        <v>2672</v>
      </c>
      <c r="C1762" s="31">
        <v>0</v>
      </c>
      <c r="D1762" s="31">
        <v>800</v>
      </c>
      <c r="E1762" s="31">
        <f ca="1">IF(GLOBAL[[#This Row],[b12]]="",GLOBAL[[#This Row],[a6]],GLOBAL[[#This Row],[b12]])</f>
        <v>0</v>
      </c>
      <c r="F1762" s="32">
        <f>GLOBAL[[#This Row],[AWAL]]</f>
        <v>0</v>
      </c>
      <c r="G1762" s="31"/>
      <c r="H1762" s="31"/>
      <c r="I1762" s="31" t="str">
        <f>IF(GLOBAL[[#This Row],[/MASUK]]="","",SUMIF(Table6[NB BM_C_QTY+F],GLOBAL[POINTER],Table6[C]))</f>
        <v/>
      </c>
      <c r="J1762" s="102">
        <f>IF(GLOBAL[[#This Row],[//KELUAR]]="",0,-1*SUMIF(Table5[CONCAT],GLOBAL[POINTER],Table5[3]))</f>
        <v>0</v>
      </c>
      <c r="K1762" s="31" t="str">
        <f>IF(GLOBAL[[#This Row],[b1]]="","",GLOBAL[[#This Row],[b1]]-GLOBAL[[#This Row],[a1]]-GLOBAL[[#This Row],[bkeluar1]])</f>
        <v/>
      </c>
      <c r="L1762" s="31">
        <f>SUM(GLOBAL[[#This Row],[bmasuk1]:[c1]])</f>
        <v>0</v>
      </c>
      <c r="M1762" s="32">
        <f>SUM(F1762,L1762)</f>
        <v>0</v>
      </c>
      <c r="N1762" s="31"/>
      <c r="O1762" s="31"/>
      <c r="P1762" s="32">
        <f ca="1">SUM(INDIRECT(GLOBAL_VAR[TABLENAME]&amp;"[@a"&amp;$1:$1-1&amp;"]"),INDIRECT(GLOBAL_VAR[TABLENAME]&amp;"[@c"&amp;$1:$1-1&amp;"]"))</f>
        <v>0</v>
      </c>
      <c r="Q1762" s="33"/>
      <c r="R1762" s="33" t="str">
        <f>IF(GLOBAL[[#This Row],[b3]]="","",GLOBAL[[#This Row],[b3]]-GLOBAL[[#This Row],[a3]])</f>
        <v/>
      </c>
      <c r="S1762" s="32">
        <f ca="1">SUM(INDIRECT(GLOBAL_VAR[TABLENAME]&amp;"[@a"&amp;$1:$1-1&amp;"]"),INDIRECT(GLOBAL_VAR[TABLENAME]&amp;"[@c"&amp;$1:$1-1&amp;"]"))</f>
        <v>0</v>
      </c>
      <c r="T1762" s="33"/>
      <c r="U1762" s="33" t="str">
        <f>IF(GLOBAL[[#This Row],[b4]]="","",GLOBAL[[#This Row],[b4]]-GLOBAL[[#This Row],[a4]])</f>
        <v/>
      </c>
      <c r="V1762" s="32">
        <f ca="1">SUM(INDIRECT(GLOBAL_VAR[TABLENAME]&amp;"[@a"&amp;$1:$1-1&amp;"]"),INDIRECT(GLOBAL_VAR[TABLENAME]&amp;"[@c"&amp;$1:$1-1&amp;"]"))</f>
        <v>0</v>
      </c>
      <c r="W1762" s="31"/>
      <c r="X1762" s="31" t="str">
        <f>IF(GLOBAL[[#This Row],[b5]]="","",GLOBAL[[#This Row],[b5]]-GLOBAL[[#This Row],[a5]])</f>
        <v/>
      </c>
      <c r="Y1762" s="32">
        <f ca="1">SUM(INDIRECT(GLOBAL_VAR[TABLENAME]&amp;"[@a"&amp;$1:$1-1&amp;"]"),INDIRECT(GLOBAL_VAR[TABLENAME]&amp;"[@c"&amp;$1:$1-1&amp;"]"))</f>
        <v>0</v>
      </c>
      <c r="AA1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762" s="31" t="str">
        <f>_xlfn.IFNA(MATCH(GLOBAL[[#This Row],[POINTER]],Table6[NB BM_C_QTY+F],0),"")</f>
        <v/>
      </c>
      <c r="AC1762" t="str">
        <f>_xlfn.IFNA(MATCH(GLOBAL[[#This Row],[POINTER]],Table5[CONCAT],0),"")</f>
        <v/>
      </c>
      <c r="AD1762" s="29"/>
    </row>
    <row r="1763" spans="1:30">
      <c r="A1763" s="31" t="str">
        <f ca="1">IF(GLOBAL[[#This Row],[TT]]&lt;1,"",ROW()-2)</f>
        <v/>
      </c>
      <c r="B1763" s="33" t="s">
        <v>2699</v>
      </c>
      <c r="C1763" s="31">
        <v>1</v>
      </c>
      <c r="D1763" s="31">
        <v>800</v>
      </c>
      <c r="E1763" s="31">
        <f ca="1">IF(GLOBAL[[#This Row],[b12]]="",GLOBAL[[#This Row],[a6]],GLOBAL[[#This Row],[b12]])</f>
        <v>0</v>
      </c>
      <c r="F1763" s="32">
        <f>GLOBAL[[#This Row],[AWAL]]</f>
        <v>1</v>
      </c>
      <c r="G1763" s="31"/>
      <c r="H1763" s="31"/>
      <c r="I1763" s="31" t="str">
        <f>IF(GLOBAL[[#This Row],[/MASUK]]="","",SUMIF(Table6[NB BM_C_QTY+F],GLOBAL[POINTER],Table6[C]))</f>
        <v/>
      </c>
      <c r="J1763" s="102">
        <f>IF(GLOBAL[[#This Row],[//KELUAR]]="",0,-1*SUMIF(Table5[CONCAT],GLOBAL[POINTER],Table5[3]))</f>
        <v>-1</v>
      </c>
      <c r="K1763" s="31" t="str">
        <f>IF(GLOBAL[[#This Row],[b1]]="","",GLOBAL[[#This Row],[b1]]-GLOBAL[[#This Row],[a1]]-GLOBAL[[#This Row],[bkeluar1]])</f>
        <v/>
      </c>
      <c r="L1763" s="31">
        <f>SUM(GLOBAL[[#This Row],[bmasuk1]:[c1]])</f>
        <v>-1</v>
      </c>
      <c r="M1763" s="32">
        <f>SUM(F1763,L1763)</f>
        <v>0</v>
      </c>
      <c r="N1763" s="31"/>
      <c r="O1763" s="31"/>
      <c r="P1763" s="32">
        <f ca="1">SUM(INDIRECT(GLOBAL_VAR[TABLENAME]&amp;"[@a"&amp;$1:$1-1&amp;"]"),INDIRECT(GLOBAL_VAR[TABLENAME]&amp;"[@c"&amp;$1:$1-1&amp;"]"))</f>
        <v>0</v>
      </c>
      <c r="Q1763" s="33"/>
      <c r="R1763" s="33" t="str">
        <f>IF(GLOBAL[[#This Row],[b3]]="","",GLOBAL[[#This Row],[b3]]-GLOBAL[[#This Row],[a3]])</f>
        <v/>
      </c>
      <c r="S1763" s="32">
        <f ca="1">SUM(INDIRECT(GLOBAL_VAR[TABLENAME]&amp;"[@a"&amp;$1:$1-1&amp;"]"),INDIRECT(GLOBAL_VAR[TABLENAME]&amp;"[@c"&amp;$1:$1-1&amp;"]"))</f>
        <v>0</v>
      </c>
      <c r="T1763" s="33"/>
      <c r="U1763" s="33" t="str">
        <f>IF(GLOBAL[[#This Row],[b4]]="","",GLOBAL[[#This Row],[b4]]-GLOBAL[[#This Row],[a4]])</f>
        <v/>
      </c>
      <c r="V1763" s="32">
        <f ca="1">SUM(INDIRECT(GLOBAL_VAR[TABLENAME]&amp;"[@a"&amp;$1:$1-1&amp;"]"),INDIRECT(GLOBAL_VAR[TABLENAME]&amp;"[@c"&amp;$1:$1-1&amp;"]"))</f>
        <v>0</v>
      </c>
      <c r="W1763" s="31"/>
      <c r="X1763" s="31" t="str">
        <f>IF(GLOBAL[[#This Row],[b5]]="","",GLOBAL[[#This Row],[b5]]-GLOBAL[[#This Row],[a5]])</f>
        <v/>
      </c>
      <c r="Y1763" s="32">
        <f ca="1">SUM(INDIRECT(GLOBAL_VAR[TABLENAME]&amp;"[@a"&amp;$1:$1-1&amp;"]"),INDIRECT(GLOBAL_VAR[TABLENAME]&amp;"[@c"&amp;$1:$1-1&amp;"]"))</f>
        <v>0</v>
      </c>
      <c r="AA1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1763" s="31" t="str">
        <f>_xlfn.IFNA(MATCH(GLOBAL[[#This Row],[POINTER]],Table6[NB BM_C_QTY+F],0),"")</f>
        <v/>
      </c>
      <c r="AC1763">
        <f>_xlfn.IFNA(MATCH(GLOBAL[[#This Row],[POINTER]],Table5[CONCAT],0),"")</f>
        <v>42</v>
      </c>
    </row>
    <row r="1764" spans="1:30">
      <c r="A1764" s="31">
        <f ca="1">IF(GLOBAL[[#This Row],[TT]]&lt;1,"",ROW()-2)</f>
        <v>1762</v>
      </c>
      <c r="B1764" s="33" t="s">
        <v>1198</v>
      </c>
      <c r="C1764" s="31">
        <v>1</v>
      </c>
      <c r="D1764" s="31">
        <v>100</v>
      </c>
      <c r="E1764" s="31">
        <f ca="1">IF(GLOBAL[[#This Row],[b12]]="",GLOBAL[[#This Row],[a6]],GLOBAL[[#This Row],[b12]])</f>
        <v>1</v>
      </c>
      <c r="F1764" s="32">
        <f>GLOBAL[[#This Row],[AWAL]]</f>
        <v>1</v>
      </c>
      <c r="G1764" s="31"/>
      <c r="H1764" s="31"/>
      <c r="I1764" s="31" t="str">
        <f>IF(GLOBAL[[#This Row],[/MASUK]]="","",SUMIF(Table6[NB BM_C_QTY+F],GLOBAL[POINTER],Table6[C]))</f>
        <v/>
      </c>
      <c r="J1764" s="102">
        <f>IF(GLOBAL[[#This Row],[//KELUAR]]="",0,-1*SUMIF(Table5[CONCAT],GLOBAL[POINTER],Table5[3]))</f>
        <v>0</v>
      </c>
      <c r="K1764" s="31" t="str">
        <f>IF(GLOBAL[[#This Row],[b1]]="","",GLOBAL[[#This Row],[b1]]-GLOBAL[[#This Row],[a1]]-GLOBAL[[#This Row],[bkeluar1]])</f>
        <v/>
      </c>
      <c r="L1764" s="31">
        <f>SUM(GLOBAL[[#This Row],[bmasuk1]:[c1]])</f>
        <v>0</v>
      </c>
      <c r="M1764" s="32">
        <f>SUM(F1764,L1764)</f>
        <v>1</v>
      </c>
      <c r="N1764" s="31"/>
      <c r="O1764" s="31"/>
      <c r="P1764" s="32">
        <f ca="1">SUM(INDIRECT(GLOBAL_VAR[TABLENAME]&amp;"[@a"&amp;$1:$1-1&amp;"]"),INDIRECT(GLOBAL_VAR[TABLENAME]&amp;"[@c"&amp;$1:$1-1&amp;"]"))</f>
        <v>1</v>
      </c>
      <c r="Q1764" s="33"/>
      <c r="R1764" s="33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1</v>
      </c>
      <c r="T1764" s="33"/>
      <c r="U1764" s="33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1</v>
      </c>
      <c r="W1764" s="31"/>
      <c r="X1764" s="31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1</v>
      </c>
      <c r="AA1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1764" s="31" t="str">
        <f>_xlfn.IFNA(MATCH(GLOBAL[[#This Row],[POINTER]],Table6[NB BM_C_QTY+F],0),"")</f>
        <v/>
      </c>
      <c r="AC1764" t="str">
        <f>_xlfn.IFNA(MATCH(GLOBAL[[#This Row],[POINTER]],Table5[CONCAT],0),"")</f>
        <v/>
      </c>
    </row>
    <row r="1765" spans="1:30">
      <c r="A1765" s="31">
        <f ca="1">IF(GLOBAL[[#This Row],[TT]]&lt;1,"",ROW()-2)</f>
        <v>1763</v>
      </c>
      <c r="B1765" s="33" t="s">
        <v>1199</v>
      </c>
      <c r="C1765" s="31">
        <v>2</v>
      </c>
      <c r="D1765" s="31" t="s">
        <v>1200</v>
      </c>
      <c r="E1765" s="31">
        <f ca="1">IF(GLOBAL[[#This Row],[b12]]="",GLOBAL[[#This Row],[a6]],GLOBAL[[#This Row],[b12]])</f>
        <v>2</v>
      </c>
      <c r="F1765" s="32">
        <f>GLOBAL[[#This Row],[AWAL]]</f>
        <v>2</v>
      </c>
      <c r="G1765" s="31"/>
      <c r="H1765" s="31"/>
      <c r="I1765" s="31" t="str">
        <f>IF(GLOBAL[[#This Row],[/MASUK]]="","",SUMIF(Table6[NB BM_C_QTY+F],GLOBAL[POINTER],Table6[C]))</f>
        <v/>
      </c>
      <c r="J1765" s="102">
        <f>IF(GLOBAL[[#This Row],[//KELUAR]]="",0,-1*SUMIF(Table5[CONCAT],GLOBAL[POINTER],Table5[3]))</f>
        <v>0</v>
      </c>
      <c r="K1765" s="31" t="str">
        <f>IF(GLOBAL[[#This Row],[b1]]="","",GLOBAL[[#This Row],[b1]]-GLOBAL[[#This Row],[a1]]-GLOBAL[[#This Row],[bkeluar1]])</f>
        <v/>
      </c>
      <c r="L1765" s="31">
        <f>SUM(GLOBAL[[#This Row],[bmasuk1]:[c1]])</f>
        <v>0</v>
      </c>
      <c r="M1765" s="32">
        <f>SUM(F1765,L1765)</f>
        <v>2</v>
      </c>
      <c r="N1765" s="31"/>
      <c r="O1765" s="31"/>
      <c r="P1765" s="32">
        <f ca="1">SUM(INDIRECT(GLOBAL_VAR[TABLENAME]&amp;"[@a"&amp;$1:$1-1&amp;"]"),INDIRECT(GLOBAL_VAR[TABLENAME]&amp;"[@c"&amp;$1:$1-1&amp;"]"))</f>
        <v>2</v>
      </c>
      <c r="Q1765" s="33"/>
      <c r="R1765" s="33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2</v>
      </c>
      <c r="T1765" s="33"/>
      <c r="U1765" s="33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2</v>
      </c>
      <c r="W1765" s="31"/>
      <c r="X1765" s="31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2</v>
      </c>
      <c r="AA1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1765" s="31" t="str">
        <f>_xlfn.IFNA(MATCH(GLOBAL[[#This Row],[POINTER]],Table6[NB BM_C_QTY+F],0),"")</f>
        <v/>
      </c>
      <c r="AC1765" t="str">
        <f>_xlfn.IFNA(MATCH(GLOBAL[[#This Row],[POINTER]],Table5[CONCAT],0),"")</f>
        <v/>
      </c>
    </row>
    <row r="1766" spans="1:30">
      <c r="A1766" s="31" t="str">
        <f ca="1">IF(GLOBAL[[#This Row],[TT]]&lt;1,"",ROW()-2)</f>
        <v/>
      </c>
      <c r="B1766" s="33" t="s">
        <v>1201</v>
      </c>
      <c r="C1766" s="31">
        <v>0</v>
      </c>
      <c r="D1766" s="31">
        <v>100</v>
      </c>
      <c r="E1766" s="31">
        <f ca="1">IF(GLOBAL[[#This Row],[b12]]="",GLOBAL[[#This Row],[a6]],GLOBAL[[#This Row],[b12]])</f>
        <v>0</v>
      </c>
      <c r="F1766" s="32">
        <f>GLOBAL[[#This Row],[AWAL]]</f>
        <v>0</v>
      </c>
      <c r="G1766" s="31"/>
      <c r="H1766" s="31"/>
      <c r="I1766" s="31" t="str">
        <f>IF(GLOBAL[[#This Row],[/MASUK]]="","",SUMIF(Table6[NB BM_C_QTY+F],GLOBAL[POINTER],Table6[C]))</f>
        <v/>
      </c>
      <c r="J1766" s="102">
        <f>IF(GLOBAL[[#This Row],[//KELUAR]]="",0,-1*SUMIF(Table5[CONCAT],GLOBAL[POINTER],Table5[3]))</f>
        <v>0</v>
      </c>
      <c r="K1766" s="31" t="str">
        <f>IF(GLOBAL[[#This Row],[b1]]="","",GLOBAL[[#This Row],[b1]]-GLOBAL[[#This Row],[a1]]-GLOBAL[[#This Row],[bkeluar1]])</f>
        <v/>
      </c>
      <c r="L1766" s="31">
        <f>SUM(GLOBAL[[#This Row],[bmasuk1]:[c1]])</f>
        <v>0</v>
      </c>
      <c r="M1766" s="32">
        <f>SUM(F1766,L1766)</f>
        <v>0</v>
      </c>
      <c r="N1766" s="31"/>
      <c r="O1766" s="31"/>
      <c r="P1766" s="32">
        <f ca="1">SUM(INDIRECT(GLOBAL_VAR[TABLENAME]&amp;"[@a"&amp;$1:$1-1&amp;"]"),INDIRECT(GLOBAL_VAR[TABLENAME]&amp;"[@c"&amp;$1:$1-1&amp;"]"))</f>
        <v>0</v>
      </c>
      <c r="Q1766" s="33"/>
      <c r="R1766" s="33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0</v>
      </c>
      <c r="T1766" s="33"/>
      <c r="U1766" s="33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0</v>
      </c>
      <c r="W1766" s="31"/>
      <c r="X1766" s="31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0</v>
      </c>
      <c r="AA1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1766" s="31" t="str">
        <f>_xlfn.IFNA(MATCH(GLOBAL[[#This Row],[POINTER]],Table6[NB BM_C_QTY+F],0),"")</f>
        <v/>
      </c>
      <c r="AC1766" t="str">
        <f>_xlfn.IFNA(MATCH(GLOBAL[[#This Row],[POINTER]],Table5[CONCAT],0),"")</f>
        <v/>
      </c>
      <c r="AD1766" s="29"/>
    </row>
    <row r="1767" spans="1:30">
      <c r="A1767" s="33">
        <f ca="1">IF(GLOBAL[[#This Row],[TT]]&lt;1,"",ROW()-2)</f>
        <v>1765</v>
      </c>
      <c r="B1767" s="33" t="s">
        <v>1202</v>
      </c>
      <c r="C1767" s="33">
        <v>5</v>
      </c>
      <c r="D1767" s="33" t="s">
        <v>1203</v>
      </c>
      <c r="E1767" s="33">
        <f ca="1">IF(GLOBAL[[#This Row],[b12]]="",GLOBAL[[#This Row],[a6]],GLOBAL[[#This Row],[b12]])</f>
        <v>5</v>
      </c>
      <c r="F1767" s="33">
        <f>GLOBAL[[#This Row],[AWAL]]</f>
        <v>5</v>
      </c>
      <c r="G1767" s="33"/>
      <c r="H1767" s="33"/>
      <c r="I1767" s="33" t="str">
        <f>IF(GLOBAL[[#This Row],[/MASUK]]="","",SUMIF(Table6[NB BM_C_QTY+F],GLOBAL[POINTER],Table6[C]))</f>
        <v/>
      </c>
      <c r="J1767" s="104">
        <f>IF(GLOBAL[[#This Row],[//KELUAR]]="",0,-1*SUMIF(Table5[CONCAT],GLOBAL[POINTER],Table5[3]))</f>
        <v>0</v>
      </c>
      <c r="K1767" s="33" t="str">
        <f>IF(GLOBAL[[#This Row],[b1]]="","",GLOBAL[[#This Row],[b1]]-GLOBAL[[#This Row],[a1]]-GLOBAL[[#This Row],[bkeluar1]])</f>
        <v/>
      </c>
      <c r="L1767" s="33">
        <f>SUM(GLOBAL[[#This Row],[bmasuk1]:[c1]])</f>
        <v>0</v>
      </c>
      <c r="M1767" s="33">
        <f>SUM(F1767,L1767)</f>
        <v>5</v>
      </c>
      <c r="N1767" s="33"/>
      <c r="O1767" s="33"/>
      <c r="P1767" s="33">
        <f ca="1">SUM(INDIRECT(GLOBAL_VAR[TABLENAME]&amp;"[@a"&amp;$1:$1-1&amp;"]"),INDIRECT(GLOBAL_VAR[TABLENAME]&amp;"[@c"&amp;$1:$1-1&amp;"]"))</f>
        <v>5</v>
      </c>
      <c r="Q1767" s="33"/>
      <c r="R1767" s="33" t="str">
        <f>IF(GLOBAL[[#This Row],[b3]]="","",GLOBAL[[#This Row],[b3]]-GLOBAL[[#This Row],[a3]])</f>
        <v/>
      </c>
      <c r="S1767" s="33">
        <f ca="1">SUM(INDIRECT(GLOBAL_VAR[TABLENAME]&amp;"[@a"&amp;$1:$1-1&amp;"]"),INDIRECT(GLOBAL_VAR[TABLENAME]&amp;"[@c"&amp;$1:$1-1&amp;"]"))</f>
        <v>5</v>
      </c>
      <c r="T1767" s="33"/>
      <c r="U1767" s="33" t="str">
        <f>IF(GLOBAL[[#This Row],[b4]]="","",GLOBAL[[#This Row],[b4]]-GLOBAL[[#This Row],[a4]])</f>
        <v/>
      </c>
      <c r="V1767" s="33">
        <f ca="1">SUM(INDIRECT(GLOBAL_VAR[TABLENAME]&amp;"[@a"&amp;$1:$1-1&amp;"]"),INDIRECT(GLOBAL_VAR[TABLENAME]&amp;"[@c"&amp;$1:$1-1&amp;"]"))</f>
        <v>5</v>
      </c>
      <c r="W1767" s="33"/>
      <c r="X1767" s="33" t="str">
        <f>IF(GLOBAL[[#This Row],[b5]]="","",GLOBAL[[#This Row],[b5]]-GLOBAL[[#This Row],[a5]])</f>
        <v/>
      </c>
      <c r="Y1767" s="33">
        <f ca="1">SUM(INDIRECT(GLOBAL_VAR[TABLENAME]&amp;"[@a"&amp;$1:$1-1&amp;"]"),INDIRECT(GLOBAL_VAR[TABLENAME]&amp;"[@c"&amp;$1:$1-1&amp;"]"))</f>
        <v>5</v>
      </c>
      <c r="Z1767" s="9"/>
      <c r="AA1767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1767" s="33" t="str">
        <f>_xlfn.IFNA(MATCH(GLOBAL[[#This Row],[POINTER]],Table6[NB BM_C_QTY+F],0),"")</f>
        <v/>
      </c>
      <c r="AC1767" s="9" t="str">
        <f>_xlfn.IFNA(MATCH(GLOBAL[[#This Row],[POINTER]],Table5[CONCAT],0),"")</f>
        <v/>
      </c>
      <c r="AD1767" s="9"/>
    </row>
    <row r="1768" spans="1:30">
      <c r="A1768" s="31" t="str">
        <f ca="1">IF(GLOBAL[[#This Row],[TT]]&lt;1,"",ROW()-2)</f>
        <v/>
      </c>
      <c r="B1768" s="33" t="s">
        <v>3552</v>
      </c>
      <c r="C1768" s="31">
        <v>0</v>
      </c>
      <c r="D1768" s="31" t="s">
        <v>2113</v>
      </c>
      <c r="E1768" s="31">
        <f ca="1">IF(GLOBAL[[#This Row],[b12]]="",GLOBAL[[#This Row],[a6]],GLOBAL[[#This Row],[b12]])</f>
        <v>0</v>
      </c>
      <c r="F1768" s="32">
        <f>GLOBAL[[#This Row],[AWAL]]</f>
        <v>0</v>
      </c>
      <c r="G1768" s="31"/>
      <c r="H1768" s="31"/>
      <c r="I1768" s="31" t="str">
        <f>IF(GLOBAL[[#This Row],[/MASUK]]="","",SUMIF(Table6[NB BM_C_QTY+F],GLOBAL[POINTER],Table6[C]))</f>
        <v/>
      </c>
      <c r="J1768" s="102">
        <f>IF(GLOBAL[[#This Row],[//KELUAR]]="",0,-1*SUMIF(Table5[CONCAT],GLOBAL[POINTER],Table5[3]))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>SUM(F1768,L1768)</f>
        <v>0</v>
      </c>
      <c r="N1768" s="31"/>
      <c r="O1768" s="31"/>
      <c r="P1768" s="32">
        <f ca="1">SUM(INDIRECT(GLOBAL_VAR[TABLENAME]&amp;"[@a"&amp;$1:$1-1&amp;"]"),INDIRECT(GLOBAL_VAR[TABLENAME]&amp;"[@c"&amp;$1:$1-1&amp;"]"))</f>
        <v>0</v>
      </c>
      <c r="Q1768" s="33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0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0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0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</row>
    <row r="1769" spans="1:30">
      <c r="A1769" s="31" t="str">
        <f ca="1">IF(GLOBAL[[#This Row],[TT]]&lt;1,"",ROW()-2)</f>
        <v/>
      </c>
      <c r="B1769" s="33" t="s">
        <v>3451</v>
      </c>
      <c r="C1769" s="31">
        <v>0</v>
      </c>
      <c r="D1769" s="31" t="s">
        <v>2169</v>
      </c>
      <c r="E1769" s="31">
        <f ca="1">IF(GLOBAL[[#This Row],[b12]]="",GLOBAL[[#This Row],[a6]],GLOBAL[[#This Row],[b12]])</f>
        <v>0</v>
      </c>
      <c r="F1769" s="32">
        <f>GLOBAL[[#This Row],[AWAL]]</f>
        <v>0</v>
      </c>
      <c r="G1769" s="31"/>
      <c r="H1769" s="31"/>
      <c r="I1769" s="31" t="str">
        <f>IF(GLOBAL[[#This Row],[/MASUK]]="","",SUMIF(Table6[NB BM_C_QTY+F],GLOBAL[POINTER],Table6[C]))</f>
        <v/>
      </c>
      <c r="J1769" s="102">
        <f>IF(GLOBAL[[#This Row],[//KELUAR]]="",0,-1*SUMIF(Table5[CONCAT],GLOBAL[POINTER],Table5[3]))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>SUM(F1769,L1769)</f>
        <v>0</v>
      </c>
      <c r="N1769" s="31"/>
      <c r="O1769" s="31"/>
      <c r="P1769" s="32">
        <f ca="1">SUM(INDIRECT(GLOBAL_VAR[TABLENAME]&amp;"[@a"&amp;$1:$1-1&amp;"]"),INDIRECT(GLOBAL_VAR[TABLENAME]&amp;"[@c"&amp;$1:$1-1&amp;"]"))</f>
        <v>0</v>
      </c>
      <c r="Q1769" s="33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0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0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0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lem7x29womy25pakuntana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30">
      <c r="A1770" s="31">
        <f ca="1">IF(GLOBAL[[#This Row],[TT]]&lt;1,"",ROW()-2)</f>
        <v>1768</v>
      </c>
      <c r="B1770" s="33" t="s">
        <v>4232</v>
      </c>
      <c r="C1770" s="31">
        <v>4</v>
      </c>
      <c r="D1770" s="31" t="s">
        <v>2169</v>
      </c>
      <c r="E1770" s="31">
        <f ca="1">IF(GLOBAL[[#This Row],[b12]]="",GLOBAL[[#This Row],[a6]],GLOBAL[[#This Row],[b12]])</f>
        <v>4</v>
      </c>
      <c r="F1770" s="32">
        <f>GLOBAL[[#This Row],[AWAL]]</f>
        <v>4</v>
      </c>
      <c r="G1770" s="31"/>
      <c r="H1770" s="31"/>
      <c r="I1770" s="31" t="str">
        <f>IF(GLOBAL[[#This Row],[/MASUK]]="","",SUMIF(Table6[NB BM_C_QTY+F],GLOBAL[POINTER],Table6[C]))</f>
        <v/>
      </c>
      <c r="J1770" s="102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>SUM(F1770,L1770)</f>
        <v>4</v>
      </c>
      <c r="N1770" s="31"/>
      <c r="O1770" s="31"/>
      <c r="P1770" s="32">
        <f ca="1">SUM(INDIRECT(GLOBAL_VAR[TABLENAME]&amp;"[@a"&amp;$1:$1-1&amp;"]"),INDIRECT(GLOBAL_VAR[TABLENAME]&amp;"[@c"&amp;$1:$1-1&amp;"]"))</f>
        <v>4</v>
      </c>
      <c r="Q1770" s="33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4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4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4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30">
      <c r="A1771" s="31">
        <f ca="1">IF(GLOBAL[[#This Row],[TT]]&lt;1,"",ROW()-2)</f>
        <v>1769</v>
      </c>
      <c r="B1771" s="33" t="s">
        <v>4233</v>
      </c>
      <c r="C1771" s="31">
        <v>61</v>
      </c>
      <c r="D1771" s="31">
        <v>25</v>
      </c>
      <c r="E1771" s="31">
        <f ca="1">IF(GLOBAL[[#This Row],[b12]]="",GLOBAL[[#This Row],[a6]],GLOBAL[[#This Row],[b12]])</f>
        <v>57</v>
      </c>
      <c r="F1771" s="32">
        <f>GLOBAL[[#This Row],[AWAL]]</f>
        <v>61</v>
      </c>
      <c r="G1771" s="31"/>
      <c r="H1771" s="31"/>
      <c r="I1771" s="31" t="str">
        <f>IF(GLOBAL[[#This Row],[/MASUK]]="","",SUMIF(Table6[NB BM_C_QTY+F],GLOBAL[POINTER],Table6[C]))</f>
        <v/>
      </c>
      <c r="J1771" s="102">
        <f>IF(GLOBAL[[#This Row],[//KELUAR]]="",0,-1*SUMIF(Table5[CONCAT],GLOBAL[POINTER],Table5[3]))</f>
        <v>-4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-4</v>
      </c>
      <c r="M1771" s="32">
        <f>SUM(F1771,L1771)</f>
        <v>57</v>
      </c>
      <c r="N1771" s="31"/>
      <c r="O1771" s="31"/>
      <c r="P1771" s="32">
        <f ca="1">SUM(INDIRECT(GLOBAL_VAR[TABLENAME]&amp;"[@a"&amp;$1:$1-1&amp;"]"),INDIRECT(GLOBAL_VAR[TABLENAME]&amp;"[@c"&amp;$1:$1-1&amp;"]"))</f>
        <v>57</v>
      </c>
      <c r="Q1771" s="33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57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57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57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771" s="31" t="str">
        <f>_xlfn.IFNA(MATCH(GLOBAL[[#This Row],[POINTER]],Table6[NB BM_C_QTY+F],0),"")</f>
        <v/>
      </c>
      <c r="AC1771">
        <f>_xlfn.IFNA(MATCH(GLOBAL[[#This Row],[POINTER]],Table5[CONCAT],0),"")</f>
        <v>43</v>
      </c>
    </row>
    <row r="1772" spans="1:30">
      <c r="A1772" s="31">
        <f ca="1">IF(GLOBAL[[#This Row],[TT]]&lt;1,"",ROW()-2)</f>
        <v>1770</v>
      </c>
      <c r="B1772" s="33" t="s">
        <v>3690</v>
      </c>
      <c r="C1772" s="31">
        <v>7</v>
      </c>
      <c r="D1772" s="31" t="s">
        <v>2756</v>
      </c>
      <c r="E1772" s="31">
        <f ca="1">IF(GLOBAL[[#This Row],[b12]]="",GLOBAL[[#This Row],[a6]],GLOBAL[[#This Row],[b12]])</f>
        <v>7</v>
      </c>
      <c r="F1772" s="32">
        <f>GLOBAL[[#This Row],[AWAL]]</f>
        <v>7</v>
      </c>
      <c r="G1772" s="31"/>
      <c r="H1772" s="31"/>
      <c r="I1772" s="31" t="str">
        <f>IF(GLOBAL[[#This Row],[/MASUK]]="","",SUMIF(Table6[NB BM_C_QTY+F],GLOBAL[POINTER],Table6[C]))</f>
        <v/>
      </c>
      <c r="J1772" s="102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>SUM(F1772,L1772)</f>
        <v>7</v>
      </c>
      <c r="N1772" s="31"/>
      <c r="O1772" s="31"/>
      <c r="P1772" s="32">
        <f ca="1">SUM(INDIRECT(GLOBAL_VAR[TABLENAME]&amp;"[@a"&amp;$1:$1-1&amp;"]"),INDIRECT(GLOBAL_VAR[TABLENAME]&amp;"[@c"&amp;$1:$1-1&amp;"]"))</f>
        <v>7</v>
      </c>
      <c r="Q1772" s="33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7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7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7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30">
      <c r="A1773" s="31" t="str">
        <f ca="1">IF(GLOBAL[[#This Row],[TT]]&lt;1,"",ROW()-2)</f>
        <v/>
      </c>
      <c r="B1773" s="33" t="s">
        <v>1204</v>
      </c>
      <c r="C1773" s="31">
        <v>0</v>
      </c>
      <c r="D1773" s="31" t="s">
        <v>51</v>
      </c>
      <c r="E1773" s="31">
        <f ca="1">IF(GLOBAL[[#This Row],[b12]]="",GLOBAL[[#This Row],[a6]],GLOBAL[[#This Row],[b12]])</f>
        <v>0</v>
      </c>
      <c r="F1773" s="32">
        <f>GLOBAL[[#This Row],[AWAL]]</f>
        <v>0</v>
      </c>
      <c r="G1773" s="31"/>
      <c r="H1773" s="31"/>
      <c r="I1773" s="31" t="str">
        <f>IF(GLOBAL[[#This Row],[/MASUK]]="","",SUMIF(Table6[NB BM_C_QTY+F],GLOBAL[POINTER],Table6[C]))</f>
        <v/>
      </c>
      <c r="J1773" s="102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>SUM(F1773,L1773)</f>
        <v>0</v>
      </c>
      <c r="N1773" s="31"/>
      <c r="O1773" s="31"/>
      <c r="P1773" s="32">
        <f ca="1">SUM(INDIRECT(GLOBAL_VAR[TABLENAME]&amp;"[@a"&amp;$1:$1-1&amp;"]"),INDIRECT(GLOBAL_VAR[TABLENAME]&amp;"[@c"&amp;$1:$1-1&amp;"]"))</f>
        <v>0</v>
      </c>
      <c r="Q1773" s="33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0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0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0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30">
      <c r="A1774" s="31">
        <f ca="1">IF(GLOBAL[[#This Row],[TT]]&lt;1,"",ROW()-2)</f>
        <v>1772</v>
      </c>
      <c r="B1774" s="33" t="s">
        <v>1205</v>
      </c>
      <c r="C1774" s="31">
        <v>13</v>
      </c>
      <c r="D1774" s="31" t="s">
        <v>705</v>
      </c>
      <c r="E1774" s="31">
        <f ca="1">IF(GLOBAL[[#This Row],[b12]]="",GLOBAL[[#This Row],[a6]],GLOBAL[[#This Row],[b12]])</f>
        <v>13</v>
      </c>
      <c r="F1774" s="32">
        <f>GLOBAL[[#This Row],[AWAL]]</f>
        <v>13</v>
      </c>
      <c r="G1774" s="31"/>
      <c r="H1774" s="31"/>
      <c r="I1774" s="31" t="str">
        <f>IF(GLOBAL[[#This Row],[/MASUK]]="","",SUMIF(Table6[NB BM_C_QTY+F],GLOBAL[POINTER],Table6[C]))</f>
        <v/>
      </c>
      <c r="J1774" s="102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>SUM(F1774,L1774)</f>
        <v>13</v>
      </c>
      <c r="N1774" s="31"/>
      <c r="O1774" s="31"/>
      <c r="P1774" s="32">
        <f ca="1">SUM(INDIRECT(GLOBAL_VAR[TABLENAME]&amp;"[@a"&amp;$1:$1-1&amp;"]"),INDIRECT(GLOBAL_VAR[TABLENAME]&amp;"[@c"&amp;$1:$1-1&amp;"]"))</f>
        <v>13</v>
      </c>
      <c r="Q1774" s="33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13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13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13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</row>
    <row r="1775" spans="1:30">
      <c r="A1775" s="31">
        <f ca="1">IF(GLOBAL[[#This Row],[TT]]&lt;1,"",ROW()-2)</f>
        <v>1773</v>
      </c>
      <c r="B1775" s="33" t="s">
        <v>1206</v>
      </c>
      <c r="C1775" s="31">
        <v>5</v>
      </c>
      <c r="D1775" s="31" t="s">
        <v>156</v>
      </c>
      <c r="E1775" s="31">
        <f ca="1">IF(GLOBAL[[#This Row],[b12]]="",GLOBAL[[#This Row],[a6]],GLOBAL[[#This Row],[b12]])</f>
        <v>5</v>
      </c>
      <c r="F1775" s="32">
        <f>GLOBAL[[#This Row],[AWAL]]</f>
        <v>5</v>
      </c>
      <c r="G1775" s="31"/>
      <c r="H1775" s="31"/>
      <c r="I1775" s="31" t="str">
        <f>IF(GLOBAL[[#This Row],[/MASUK]]="","",SUMIF(Table6[NB BM_C_QTY+F],GLOBAL[POINTER],Table6[C]))</f>
        <v/>
      </c>
      <c r="J1775" s="102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>SUM(F1775,L1775)</f>
        <v>5</v>
      </c>
      <c r="N1775" s="31"/>
      <c r="O1775" s="31"/>
      <c r="P1775" s="32">
        <f ca="1">SUM(INDIRECT(GLOBAL_VAR[TABLENAME]&amp;"[@a"&amp;$1:$1-1&amp;"]"),INDIRECT(GLOBAL_VAR[TABLENAME]&amp;"[@c"&amp;$1:$1-1&amp;"]"))</f>
        <v>5</v>
      </c>
      <c r="Q1775" s="33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5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5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5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30">
      <c r="A1776" s="31">
        <f ca="1">IF(GLOBAL[[#This Row],[TT]]&lt;1,"",ROW()-2)</f>
        <v>1774</v>
      </c>
      <c r="B1776" s="33" t="s">
        <v>1207</v>
      </c>
      <c r="C1776" s="31">
        <v>1</v>
      </c>
      <c r="D1776" s="31" t="s">
        <v>156</v>
      </c>
      <c r="E1776" s="31">
        <f ca="1">IF(GLOBAL[[#This Row],[b12]]="",GLOBAL[[#This Row],[a6]],GLOBAL[[#This Row],[b12]])</f>
        <v>1</v>
      </c>
      <c r="F1776" s="32">
        <f>GLOBAL[[#This Row],[AWAL]]</f>
        <v>1</v>
      </c>
      <c r="G1776" s="31"/>
      <c r="H1776" s="31"/>
      <c r="I1776" s="31" t="str">
        <f>IF(GLOBAL[[#This Row],[/MASUK]]="","",SUMIF(Table6[NB BM_C_QTY+F],GLOBAL[POINTER],Table6[C]))</f>
        <v/>
      </c>
      <c r="J1776" s="102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>SUM(F1776,L1776)</f>
        <v>1</v>
      </c>
      <c r="N1776" s="31"/>
      <c r="O1776" s="31"/>
      <c r="P1776" s="32">
        <f ca="1">SUM(INDIRECT(GLOBAL_VAR[TABLENAME]&amp;"[@a"&amp;$1:$1-1&amp;"]"),INDIRECT(GLOBAL_VAR[TABLENAME]&amp;"[@c"&amp;$1:$1-1&amp;"]"))</f>
        <v>1</v>
      </c>
      <c r="Q1776" s="33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1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1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1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31">
      <c r="A1777" s="31">
        <f ca="1">IF(GLOBAL[[#This Row],[TT]]&lt;1,"",ROW()-2)</f>
        <v>1775</v>
      </c>
      <c r="B1777" s="33" t="s">
        <v>1208</v>
      </c>
      <c r="C1777" s="31">
        <v>8</v>
      </c>
      <c r="D1777" s="31" t="s">
        <v>156</v>
      </c>
      <c r="E1777" s="31">
        <f ca="1">IF(GLOBAL[[#This Row],[b12]]="",GLOBAL[[#This Row],[a6]],GLOBAL[[#This Row],[b12]])</f>
        <v>8</v>
      </c>
      <c r="F1777" s="32">
        <f>GLOBAL[[#This Row],[AWAL]]</f>
        <v>8</v>
      </c>
      <c r="G1777" s="31"/>
      <c r="H1777" s="31"/>
      <c r="I1777" s="31" t="str">
        <f>IF(GLOBAL[[#This Row],[/MASUK]]="","",SUMIF(Table6[NB BM_C_QTY+F],GLOBAL[POINTER],Table6[C]))</f>
        <v/>
      </c>
      <c r="J1777" s="102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>SUM(F1777,L1777)</f>
        <v>8</v>
      </c>
      <c r="N1777" s="31"/>
      <c r="O1777" s="31"/>
      <c r="P1777" s="32">
        <f ca="1">SUM(INDIRECT(GLOBAL_VAR[TABLENAME]&amp;"[@a"&amp;$1:$1-1&amp;"]"),INDIRECT(GLOBAL_VAR[TABLENAME]&amp;"[@c"&amp;$1:$1-1&amp;"]"))</f>
        <v>8</v>
      </c>
      <c r="Q1777" s="33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8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8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8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</row>
    <row r="1778" spans="1:31">
      <c r="A1778" s="31" t="str">
        <f ca="1">IF(GLOBAL[[#This Row],[TT]]&lt;1,"",ROW()-2)</f>
        <v/>
      </c>
      <c r="B1778" s="33" t="s">
        <v>1209</v>
      </c>
      <c r="C1778" s="31">
        <v>0</v>
      </c>
      <c r="D1778" s="31" t="s">
        <v>158</v>
      </c>
      <c r="E1778" s="31">
        <f ca="1">IF(GLOBAL[[#This Row],[b12]]="",GLOBAL[[#This Row],[a6]],GLOBAL[[#This Row],[b12]])</f>
        <v>0</v>
      </c>
      <c r="F1778" s="32">
        <f>GLOBAL[[#This Row],[AWAL]]</f>
        <v>0</v>
      </c>
      <c r="G1778" s="31"/>
      <c r="H1778" s="31"/>
      <c r="I1778" s="31" t="str">
        <f>IF(GLOBAL[[#This Row],[/MASUK]]="","",SUMIF(Table6[NB BM_C_QTY+F],GLOBAL[POINTER],Table6[C]))</f>
        <v/>
      </c>
      <c r="J1778" s="102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>SUM(F1778,L1778)</f>
        <v>0</v>
      </c>
      <c r="N1778" s="31"/>
      <c r="O1778" s="31"/>
      <c r="P1778" s="32">
        <f ca="1">SUM(INDIRECT(GLOBAL_VAR[TABLENAME]&amp;"[@a"&amp;$1:$1-1&amp;"]"),INDIRECT(GLOBAL_VAR[TABLENAME]&amp;"[@c"&amp;$1:$1-1&amp;"]"))</f>
        <v>0</v>
      </c>
      <c r="Q1778" s="33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0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0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0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  <c r="AE1778" s="71"/>
    </row>
    <row r="1779" spans="1:31">
      <c r="A1779" s="31">
        <f ca="1">IF(GLOBAL[[#This Row],[TT]]&lt;1,"",ROW()-2)</f>
        <v>1777</v>
      </c>
      <c r="B1779" s="33" t="s">
        <v>1210</v>
      </c>
      <c r="C1779" s="31">
        <v>12</v>
      </c>
      <c r="D1779" s="31" t="s">
        <v>40</v>
      </c>
      <c r="E1779" s="31">
        <f ca="1">IF(GLOBAL[[#This Row],[b12]]="",GLOBAL[[#This Row],[a6]],GLOBAL[[#This Row],[b12]])</f>
        <v>12</v>
      </c>
      <c r="F1779" s="32">
        <f>GLOBAL[[#This Row],[AWAL]]</f>
        <v>12</v>
      </c>
      <c r="G1779" s="31"/>
      <c r="H1779" s="31"/>
      <c r="I1779" s="31" t="str">
        <f>IF(GLOBAL[[#This Row],[/MASUK]]="","",SUMIF(Table6[NB BM_C_QTY+F],GLOBAL[POINTER],Table6[C]))</f>
        <v/>
      </c>
      <c r="J1779" s="102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>SUM(F1779,L1779)</f>
        <v>12</v>
      </c>
      <c r="N1779" s="31"/>
      <c r="O1779" s="31"/>
      <c r="P1779" s="32">
        <f ca="1">SUM(INDIRECT(GLOBAL_VAR[TABLENAME]&amp;"[@a"&amp;$1:$1-1&amp;"]"),INDIRECT(GLOBAL_VAR[TABLENAME]&amp;"[@c"&amp;$1:$1-1&amp;"]"))</f>
        <v>12</v>
      </c>
      <c r="Q1779" s="33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12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12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12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  <c r="AE1779" s="71"/>
    </row>
    <row r="1780" spans="1:31">
      <c r="A1780" s="31">
        <f ca="1">IF(GLOBAL[[#This Row],[TT]]&lt;1,"",ROW()-2)</f>
        <v>1778</v>
      </c>
      <c r="B1780" s="33" t="s">
        <v>3776</v>
      </c>
      <c r="C1780" s="31">
        <v>1</v>
      </c>
      <c r="D1780" s="31" t="s">
        <v>2447</v>
      </c>
      <c r="E1780" s="31">
        <f ca="1">IF(GLOBAL[[#This Row],[b12]]="",GLOBAL[[#This Row],[a6]],GLOBAL[[#This Row],[b12]])</f>
        <v>1</v>
      </c>
      <c r="F1780" s="32">
        <f>GLOBAL[[#This Row],[AWAL]]</f>
        <v>1</v>
      </c>
      <c r="G1780" s="31"/>
      <c r="H1780" s="31"/>
      <c r="I1780" s="31" t="str">
        <f>IF(GLOBAL[[#This Row],[/MASUK]]="","",SUMIF(Table6[NB BM_C_QTY+F],GLOBAL[POINTER],Table6[C]))</f>
        <v/>
      </c>
      <c r="J1780" s="102">
        <f>IF(GLOBAL[[#This Row],[//KELUAR]]="",0,-1*SUMIF(Table5[CONCAT],GLOBAL[POINTER],Table5[3]))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>SUM(F1780,L1780)</f>
        <v>1</v>
      </c>
      <c r="N1780" s="31"/>
      <c r="O1780" s="31"/>
      <c r="P1780" s="32">
        <f ca="1">SUM(INDIRECT(GLOBAL_VAR[TABLENAME]&amp;"[@a"&amp;$1:$1-1&amp;"]"),INDIRECT(GLOBAL_VAR[TABLENAME]&amp;"[@c"&amp;$1:$1-1&amp;"]"))</f>
        <v>1</v>
      </c>
      <c r="Q1780" s="33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1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1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1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780" s="31" t="str">
        <f>_xlfn.IFNA(MATCH(GLOBAL[[#This Row],[POINTER]],Table6[NB BM_C_QTY+F],0),"")</f>
        <v/>
      </c>
      <c r="AC1780" t="str">
        <f>_xlfn.IFNA(MATCH(GLOBAL[[#This Row],[POINTER]],Table5[CONCAT],0),"")</f>
        <v/>
      </c>
      <c r="AE1780" s="72"/>
    </row>
    <row r="1781" spans="1:31">
      <c r="A1781" s="31">
        <f ca="1">IF(GLOBAL[[#This Row],[TT]]&lt;1,"",ROW()-2)</f>
        <v>1779</v>
      </c>
      <c r="B1781" s="33" t="s">
        <v>1211</v>
      </c>
      <c r="C1781" s="31">
        <v>2</v>
      </c>
      <c r="D1781" s="31" t="s">
        <v>453</v>
      </c>
      <c r="E1781" s="31">
        <f ca="1">IF(GLOBAL[[#This Row],[b12]]="",GLOBAL[[#This Row],[a6]],GLOBAL[[#This Row],[b12]])</f>
        <v>2</v>
      </c>
      <c r="F1781" s="32">
        <f>GLOBAL[[#This Row],[AWAL]]</f>
        <v>2</v>
      </c>
      <c r="G1781" s="31"/>
      <c r="H1781" s="31"/>
      <c r="I1781" s="31" t="str">
        <f>IF(GLOBAL[[#This Row],[/MASUK]]="","",SUMIF(Table6[NB BM_C_QTY+F],GLOBAL[POINTER],Table6[C]))</f>
        <v/>
      </c>
      <c r="J1781" s="102">
        <f>IF(GLOBAL[[#This Row],[//KELUAR]]="",0,-1*SUMIF(Table5[CONCAT],GLOBAL[POINTER],Table5[3]))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>SUM(F1781,L1781)</f>
        <v>2</v>
      </c>
      <c r="N1781" s="31"/>
      <c r="O1781" s="31"/>
      <c r="P1781" s="32">
        <f ca="1">SUM(INDIRECT(GLOBAL_VAR[TABLENAME]&amp;"[@a"&amp;$1:$1-1&amp;"]"),INDIRECT(GLOBAL_VAR[TABLENAME]&amp;"[@c"&amp;$1:$1-1&amp;"]"))</f>
        <v>2</v>
      </c>
      <c r="Q1781" s="33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2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2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2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781" s="31" t="str">
        <f>_xlfn.IFNA(MATCH(GLOBAL[[#This Row],[POINTER]],Table6[NB BM_C_QTY+F],0),"")</f>
        <v/>
      </c>
      <c r="AC1781" t="str">
        <f>_xlfn.IFNA(MATCH(GLOBAL[[#This Row],[POINTER]],Table5[CONCAT],0),"")</f>
        <v/>
      </c>
    </row>
    <row r="1782" spans="1:31">
      <c r="A1782" s="31">
        <f ca="1">IF(GLOBAL[[#This Row],[TT]]&lt;1,"",ROW()-2)</f>
        <v>1780</v>
      </c>
      <c r="B1782" s="33" t="s">
        <v>3774</v>
      </c>
      <c r="C1782" s="31">
        <v>1</v>
      </c>
      <c r="D1782" s="31" t="s">
        <v>3775</v>
      </c>
      <c r="E1782" s="31">
        <f ca="1">IF(GLOBAL[[#This Row],[b12]]="",GLOBAL[[#This Row],[a6]],GLOBAL[[#This Row],[b12]])</f>
        <v>1</v>
      </c>
      <c r="F1782" s="32">
        <f>GLOBAL[[#This Row],[AWAL]]</f>
        <v>1</v>
      </c>
      <c r="G1782" s="31"/>
      <c r="H1782" s="31"/>
      <c r="I1782" s="31" t="str">
        <f>IF(GLOBAL[[#This Row],[/MASUK]]="","",SUMIF(Table6[NB BM_C_QTY+F],GLOBAL[POINTER],Table6[C]))</f>
        <v/>
      </c>
      <c r="J1782" s="102">
        <f>IF(GLOBAL[[#This Row],[//KELUAR]]="",0,-1*SUMIF(Table5[CONCAT],GLOBAL[POINTER],Table5[3]))</f>
        <v>0</v>
      </c>
      <c r="K1782" s="31" t="str">
        <f>IF(GLOBAL[[#This Row],[b1]]="","",GLOBAL[[#This Row],[b1]]-GLOBAL[[#This Row],[a1]]-GLOBAL[[#This Row],[bkeluar1]])</f>
        <v/>
      </c>
      <c r="L1782" s="31">
        <f>SUM(GLOBAL[[#This Row],[bmasuk1]:[c1]])</f>
        <v>0</v>
      </c>
      <c r="M1782" s="32">
        <f>SUM(F1782,L1782)</f>
        <v>1</v>
      </c>
      <c r="N1782" s="31"/>
      <c r="O1782" s="31"/>
      <c r="P1782" s="32">
        <f ca="1">SUM(INDIRECT(GLOBAL_VAR[TABLENAME]&amp;"[@a"&amp;$1:$1-1&amp;"]"),INDIRECT(GLOBAL_VAR[TABLENAME]&amp;"[@c"&amp;$1:$1-1&amp;"]"))</f>
        <v>1</v>
      </c>
      <c r="Q1782" s="33"/>
      <c r="R1782" s="33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1</v>
      </c>
      <c r="T1782" s="33"/>
      <c r="U1782" s="33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1</v>
      </c>
      <c r="W1782" s="31"/>
      <c r="X1782" s="31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1</v>
      </c>
      <c r="AA1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782" s="31" t="str">
        <f>_xlfn.IFNA(MATCH(GLOBAL[[#This Row],[POINTER]],Table6[NB BM_C_QTY+F],0),"")</f>
        <v/>
      </c>
      <c r="AC1782" t="str">
        <f>_xlfn.IFNA(MATCH(GLOBAL[[#This Row],[POINTER]],Table5[CONCAT],0),"")</f>
        <v/>
      </c>
      <c r="AE1782" s="71"/>
    </row>
    <row r="1783" spans="1:31">
      <c r="A1783" s="31">
        <f ca="1">IF(GLOBAL[[#This Row],[TT]]&lt;1,"",ROW()-2)</f>
        <v>1781</v>
      </c>
      <c r="B1783" s="33" t="s">
        <v>1212</v>
      </c>
      <c r="C1783" s="31">
        <v>24</v>
      </c>
      <c r="D1783" s="31" t="s">
        <v>1213</v>
      </c>
      <c r="E1783" s="31">
        <f ca="1">IF(GLOBAL[[#This Row],[b12]]="",GLOBAL[[#This Row],[a6]],GLOBAL[[#This Row],[b12]])</f>
        <v>24</v>
      </c>
      <c r="F1783" s="32">
        <f>GLOBAL[[#This Row],[AWAL]]</f>
        <v>24</v>
      </c>
      <c r="G1783" s="31"/>
      <c r="H1783" s="31"/>
      <c r="I1783" s="31" t="str">
        <f>IF(GLOBAL[[#This Row],[/MASUK]]="","",SUMIF(Table6[NB BM_C_QTY+F],GLOBAL[POINTER],Table6[C]))</f>
        <v/>
      </c>
      <c r="J1783" s="102">
        <f>IF(GLOBAL[[#This Row],[//KELUAR]]="",0,-1*SUMIF(Table5[CONCAT],GLOBAL[POINTER],Table5[3]))</f>
        <v>0</v>
      </c>
      <c r="K1783" s="31" t="str">
        <f>IF(GLOBAL[[#This Row],[b1]]="","",GLOBAL[[#This Row],[b1]]-GLOBAL[[#This Row],[a1]]-GLOBAL[[#This Row],[bkeluar1]])</f>
        <v/>
      </c>
      <c r="L1783" s="31">
        <f>SUM(GLOBAL[[#This Row],[bmasuk1]:[c1]])</f>
        <v>0</v>
      </c>
      <c r="M1783" s="32">
        <f>SUM(F1783,L1783)</f>
        <v>24</v>
      </c>
      <c r="N1783" s="31"/>
      <c r="O1783" s="31"/>
      <c r="P1783" s="32">
        <f ca="1">SUM(INDIRECT(GLOBAL_VAR[TABLENAME]&amp;"[@a"&amp;$1:$1-1&amp;"]"),INDIRECT(GLOBAL_VAR[TABLENAME]&amp;"[@c"&amp;$1:$1-1&amp;"]"))</f>
        <v>24</v>
      </c>
      <c r="Q1783" s="33"/>
      <c r="R1783" s="33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24</v>
      </c>
      <c r="T1783" s="33"/>
      <c r="U1783" s="33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24</v>
      </c>
      <c r="W1783" s="31"/>
      <c r="X1783" s="31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24</v>
      </c>
      <c r="AA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783" s="31" t="str">
        <f>_xlfn.IFNA(MATCH(GLOBAL[[#This Row],[POINTER]],Table6[NB BM_C_QTY+F],0),"")</f>
        <v/>
      </c>
      <c r="AC1783" t="str">
        <f>_xlfn.IFNA(MATCH(GLOBAL[[#This Row],[POINTER]],Table5[CONCAT],0),"")</f>
        <v/>
      </c>
      <c r="AE1783" s="72"/>
    </row>
    <row r="1784" spans="1:31">
      <c r="A1784" s="39" t="str">
        <f ca="1">IF(GLOBAL[[#This Row],[TT]]&lt;1,"",ROW()-2)</f>
        <v/>
      </c>
      <c r="B1784" s="33" t="s">
        <v>1214</v>
      </c>
      <c r="C1784" s="31">
        <v>0</v>
      </c>
      <c r="D1784" s="31" t="s">
        <v>206</v>
      </c>
      <c r="E1784" s="39">
        <f ca="1">IF(GLOBAL[[#This Row],[b12]]="",GLOBAL[[#This Row],[a6]],GLOBAL[[#This Row],[b12]])</f>
        <v>0</v>
      </c>
      <c r="F1784" s="40">
        <f>GLOBAL[[#This Row],[AWAL]]</f>
        <v>0</v>
      </c>
      <c r="G1784" s="31"/>
      <c r="H1784" s="31"/>
      <c r="I1784" s="31" t="str">
        <f>IF(GLOBAL[[#This Row],[/MASUK]]="","",SUMIF(Table6[NB BM_C_QTY+F],GLOBAL[POINTER],Table6[C]))</f>
        <v/>
      </c>
      <c r="J1784" s="102">
        <f>IF(GLOBAL[[#This Row],[//KELUAR]]="",0,-1*SUMIF(Table5[CONCAT],GLOBAL[POINTER],Table5[3]))</f>
        <v>0</v>
      </c>
      <c r="K1784" s="39" t="str">
        <f>IF(GLOBAL[[#This Row],[b1]]="","",GLOBAL[[#This Row],[b1]]-GLOBAL[[#This Row],[a1]]-GLOBAL[[#This Row],[bkeluar1]])</f>
        <v/>
      </c>
      <c r="L1784" s="39">
        <f>SUM(GLOBAL[[#This Row],[bmasuk1]:[c1]])</f>
        <v>0</v>
      </c>
      <c r="M1784" s="40">
        <f>SUM(F1784,L1784)</f>
        <v>0</v>
      </c>
      <c r="N1784" s="31"/>
      <c r="O1784" s="39"/>
      <c r="P1784" s="40">
        <f ca="1">SUM(INDIRECT(GLOBAL_VAR[TABLENAME]&amp;"[@a"&amp;$1:$1-1&amp;"]"),INDIRECT(GLOBAL_VAR[TABLENAME]&amp;"[@c"&amp;$1:$1-1&amp;"]"))</f>
        <v>0</v>
      </c>
      <c r="Q1784" s="33"/>
      <c r="R1784" s="41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0</v>
      </c>
      <c r="T1784" s="33"/>
      <c r="U1784" s="41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0</v>
      </c>
      <c r="W1784" s="31"/>
      <c r="X1784" s="39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0</v>
      </c>
      <c r="Z1784" s="29"/>
      <c r="AA17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1784" s="39" t="str">
        <f>_xlfn.IFNA(MATCH(GLOBAL[[#This Row],[POINTER]],Table6[NB BM_C_QTY+F],0),"")</f>
        <v/>
      </c>
      <c r="AC1784" s="29" t="str">
        <f>_xlfn.IFNA(MATCH(GLOBAL[[#This Row],[POINTER]],Table5[CONCAT],0),"")</f>
        <v/>
      </c>
    </row>
    <row r="1785" spans="1:31">
      <c r="A1785" s="31">
        <f ca="1">IF(GLOBAL[[#This Row],[TT]]&lt;1,"",ROW()-2)</f>
        <v>1783</v>
      </c>
      <c r="B1785" s="33" t="s">
        <v>3657</v>
      </c>
      <c r="C1785" s="31">
        <v>31</v>
      </c>
      <c r="D1785" s="31" t="s">
        <v>1215</v>
      </c>
      <c r="E1785" s="31">
        <f ca="1">IF(GLOBAL[[#This Row],[b12]]="",GLOBAL[[#This Row],[a6]],GLOBAL[[#This Row],[b12]])</f>
        <v>31</v>
      </c>
      <c r="F1785" s="32">
        <f>GLOBAL[[#This Row],[AWAL]]</f>
        <v>31</v>
      </c>
      <c r="G1785" s="31"/>
      <c r="H1785" s="31"/>
      <c r="I1785" s="31" t="str">
        <f>IF(GLOBAL[[#This Row],[/MASUK]]="","",SUMIF(Table6[NB BM_C_QTY+F],GLOBAL[POINTER],Table6[C]))</f>
        <v/>
      </c>
      <c r="J1785" s="102">
        <f>IF(GLOBAL[[#This Row],[//KELUAR]]="",0,-1*SUMIF(Table5[CONCAT],GLOBAL[POINTER],Table5[3]))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>SUM(F1785,L1785)</f>
        <v>31</v>
      </c>
      <c r="N1785" s="31"/>
      <c r="O1785" s="31"/>
      <c r="P1785" s="32">
        <f ca="1">SUM(INDIRECT(GLOBAL_VAR[TABLENAME]&amp;"[@a"&amp;$1:$1-1&amp;"]"),INDIRECT(GLOBAL_VAR[TABLENAME]&amp;"[@c"&amp;$1:$1-1&amp;"]"))</f>
        <v>31</v>
      </c>
      <c r="Q1785" s="33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31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31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31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785" s="31" t="str">
        <f>_xlfn.IFNA(MATCH(GLOBAL[[#This Row],[POINTER]],Table6[NB BM_C_QTY+F],0),"")</f>
        <v/>
      </c>
      <c r="AC1785" t="str">
        <f>_xlfn.IFNA(MATCH(GLOBAL[[#This Row],[POINTER]],Table5[CONCAT],0),"")</f>
        <v/>
      </c>
    </row>
    <row r="1786" spans="1:31">
      <c r="A1786" s="31" t="str">
        <f ca="1">IF(GLOBAL[[#This Row],[TT]]&lt;1,"",ROW()-2)</f>
        <v/>
      </c>
      <c r="B1786" s="33" t="s">
        <v>1216</v>
      </c>
      <c r="C1786" s="31">
        <v>0</v>
      </c>
      <c r="D1786" s="31" t="s">
        <v>1217</v>
      </c>
      <c r="E1786" s="31">
        <f ca="1">IF(GLOBAL[[#This Row],[b12]]="",GLOBAL[[#This Row],[a6]],GLOBAL[[#This Row],[b12]])</f>
        <v>0</v>
      </c>
      <c r="F1786" s="32">
        <f>GLOBAL[[#This Row],[AWAL]]</f>
        <v>0</v>
      </c>
      <c r="G1786" s="31"/>
      <c r="H1786" s="31"/>
      <c r="I1786" s="31" t="str">
        <f>IF(GLOBAL[[#This Row],[/MASUK]]="","",SUMIF(Table6[NB BM_C_QTY+F],GLOBAL[POINTER],Table6[C]))</f>
        <v/>
      </c>
      <c r="J1786" s="102">
        <f>IF(GLOBAL[[#This Row],[//KELUAR]]="",0,-1*SUMIF(Table5[CONCAT],GLOBAL[POINTER],Table5[3]))</f>
        <v>0</v>
      </c>
      <c r="K1786" s="31" t="str">
        <f>IF(GLOBAL[[#This Row],[b1]]="","",GLOBAL[[#This Row],[b1]]-GLOBAL[[#This Row],[a1]]-GLOBAL[[#This Row],[bkeluar1]])</f>
        <v/>
      </c>
      <c r="L1786" s="31">
        <f>SUM(GLOBAL[[#This Row],[bmasuk1]:[c1]])</f>
        <v>0</v>
      </c>
      <c r="M1786" s="32">
        <f>SUM(F1786,L1786)</f>
        <v>0</v>
      </c>
      <c r="N1786" s="31"/>
      <c r="O1786" s="31"/>
      <c r="P1786" s="32">
        <f ca="1">SUM(INDIRECT(GLOBAL_VAR[TABLENAME]&amp;"[@a"&amp;$1:$1-1&amp;"]"),INDIRECT(GLOBAL_VAR[TABLENAME]&amp;"[@c"&amp;$1:$1-1&amp;"]"))</f>
        <v>0</v>
      </c>
      <c r="Q1786" s="33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0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0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0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1786" s="31" t="str">
        <f>_xlfn.IFNA(MATCH(GLOBAL[[#This Row],[POINTER]],Table6[NB BM_C_QTY+F],0),"")</f>
        <v/>
      </c>
      <c r="AC1786" t="str">
        <f>_xlfn.IFNA(MATCH(GLOBAL[[#This Row],[POINTER]],Table5[CONCAT],0),"")</f>
        <v/>
      </c>
    </row>
    <row r="1787" spans="1:31">
      <c r="A1787" s="31">
        <f ca="1">IF(GLOBAL[[#This Row],[TT]]&lt;1,"",ROW()-2)</f>
        <v>1785</v>
      </c>
      <c r="B1787" s="33" t="s">
        <v>1218</v>
      </c>
      <c r="C1787" s="31">
        <v>3</v>
      </c>
      <c r="D1787" s="31" t="s">
        <v>51</v>
      </c>
      <c r="E1787" s="31">
        <f ca="1">IF(GLOBAL[[#This Row],[b12]]="",GLOBAL[[#This Row],[a6]],GLOBAL[[#This Row],[b12]])</f>
        <v>3</v>
      </c>
      <c r="F1787" s="32">
        <f>GLOBAL[[#This Row],[AWAL]]</f>
        <v>3</v>
      </c>
      <c r="G1787" s="31"/>
      <c r="H1787" s="31"/>
      <c r="I1787" s="31" t="str">
        <f>IF(GLOBAL[[#This Row],[/MASUK]]="","",SUMIF(Table6[NB BM_C_QTY+F],GLOBAL[POINTER],Table6[C]))</f>
        <v/>
      </c>
      <c r="J1787" s="102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>SUM(F1787,L1787)</f>
        <v>3</v>
      </c>
      <c r="N1787" s="31"/>
      <c r="O1787" s="31"/>
      <c r="P1787" s="32">
        <f ca="1">SUM(INDIRECT(GLOBAL_VAR[TABLENAME]&amp;"[@a"&amp;$1:$1-1&amp;"]"),INDIRECT(GLOBAL_VAR[TABLENAME]&amp;"[@c"&amp;$1:$1-1&amp;"]"))</f>
        <v>3</v>
      </c>
      <c r="Q1787" s="33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3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3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3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</row>
    <row r="1788" spans="1:31">
      <c r="A1788" s="31">
        <f ca="1">IF(GLOBAL[[#This Row],[TT]]&lt;1,"",ROW()-2)</f>
        <v>1786</v>
      </c>
      <c r="B1788" s="33" t="s">
        <v>1219</v>
      </c>
      <c r="C1788" s="31">
        <v>2</v>
      </c>
      <c r="D1788" s="31" t="s">
        <v>39</v>
      </c>
      <c r="E1788" s="31">
        <f ca="1">IF(GLOBAL[[#This Row],[b12]]="",GLOBAL[[#This Row],[a6]],GLOBAL[[#This Row],[b12]])</f>
        <v>2</v>
      </c>
      <c r="F1788" s="32">
        <f>GLOBAL[[#This Row],[AWAL]]</f>
        <v>2</v>
      </c>
      <c r="G1788" s="31"/>
      <c r="H1788" s="31"/>
      <c r="I1788" s="31" t="str">
        <f>IF(GLOBAL[[#This Row],[/MASUK]]="","",SUMIF(Table6[NB BM_C_QTY+F],GLOBAL[POINTER],Table6[C]))</f>
        <v/>
      </c>
      <c r="J1788" s="102">
        <f>IF(GLOBAL[[#This Row],[//KELUAR]]="",0,-1*SUMIF(Table5[CONCAT],GLOBAL[POINTER],Table5[3]))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>SUM(F1788,L1788)</f>
        <v>2</v>
      </c>
      <c r="N1788" s="31"/>
      <c r="O1788" s="31"/>
      <c r="P1788" s="32">
        <f ca="1">SUM(INDIRECT(GLOBAL_VAR[TABLENAME]&amp;"[@a"&amp;$1:$1-1&amp;"]"),INDIRECT(GLOBAL_VAR[TABLENAME]&amp;"[@c"&amp;$1:$1-1&amp;"]"))</f>
        <v>2</v>
      </c>
      <c r="Q1788" s="33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2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2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2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788" s="31" t="str">
        <f>_xlfn.IFNA(MATCH(GLOBAL[[#This Row],[POINTER]],Table6[NB BM_C_QTY+F],0),"")</f>
        <v/>
      </c>
      <c r="AC1788" t="str">
        <f>_xlfn.IFNA(MATCH(GLOBAL[[#This Row],[POINTER]],Table5[CONCAT],0),"")</f>
        <v/>
      </c>
    </row>
    <row r="1789" spans="1:31">
      <c r="A1789" s="31">
        <f ca="1">IF(GLOBAL[[#This Row],[TT]]&lt;1,"",ROW()-2)</f>
        <v>1787</v>
      </c>
      <c r="B1789" s="33" t="s">
        <v>2755</v>
      </c>
      <c r="C1789" s="31">
        <v>3</v>
      </c>
      <c r="D1789" s="31" t="s">
        <v>2756</v>
      </c>
      <c r="E1789" s="31">
        <f ca="1">IF(GLOBAL[[#This Row],[b12]]="",GLOBAL[[#This Row],[a6]],GLOBAL[[#This Row],[b12]])</f>
        <v>3</v>
      </c>
      <c r="F1789" s="32">
        <f>GLOBAL[[#This Row],[AWAL]]</f>
        <v>3</v>
      </c>
      <c r="G1789" s="31"/>
      <c r="H1789" s="31"/>
      <c r="I1789" s="31" t="str">
        <f>IF(GLOBAL[[#This Row],[/MASUK]]="","",SUMIF(Table6[NB BM_C_QTY+F],GLOBAL[POINTER],Table6[C]))</f>
        <v/>
      </c>
      <c r="J1789" s="102">
        <f>IF(GLOBAL[[#This Row],[//KELUAR]]="",0,-1*SUMIF(Table5[CONCAT],GLOBAL[POINTER],Table5[3]))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>SUM(F1789,L1789)</f>
        <v>3</v>
      </c>
      <c r="N1789" s="31"/>
      <c r="O1789" s="31"/>
      <c r="P1789" s="32">
        <f ca="1">SUM(INDIRECT(GLOBAL_VAR[TABLENAME]&amp;"[@a"&amp;$1:$1-1&amp;"]"),INDIRECT(GLOBAL_VAR[TABLENAME]&amp;"[@c"&amp;$1:$1-1&amp;"]"))</f>
        <v>3</v>
      </c>
      <c r="Q1789" s="33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3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3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3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789" s="31" t="str">
        <f>_xlfn.IFNA(MATCH(GLOBAL[[#This Row],[POINTER]],Table6[NB BM_C_QTY+F],0),"")</f>
        <v/>
      </c>
      <c r="AC1789" t="str">
        <f>_xlfn.IFNA(MATCH(GLOBAL[[#This Row],[POINTER]],Table5[CONCAT],0),"")</f>
        <v/>
      </c>
    </row>
    <row r="1790" spans="1:31">
      <c r="A1790" s="31" t="str">
        <f ca="1">IF(GLOBAL[[#This Row],[TT]]&lt;1,"",ROW()-2)</f>
        <v/>
      </c>
      <c r="B1790" s="33" t="s">
        <v>3553</v>
      </c>
      <c r="C1790" s="31">
        <v>0</v>
      </c>
      <c r="D1790" s="31" t="s">
        <v>3554</v>
      </c>
      <c r="E1790" s="31">
        <f ca="1">IF(GLOBAL[[#This Row],[b12]]="",GLOBAL[[#This Row],[a6]],GLOBAL[[#This Row],[b12]])</f>
        <v>0</v>
      </c>
      <c r="F1790" s="32">
        <f>GLOBAL[[#This Row],[AWAL]]</f>
        <v>0</v>
      </c>
      <c r="G1790" s="31"/>
      <c r="H1790" s="31"/>
      <c r="I1790" s="31" t="str">
        <f>IF(GLOBAL[[#This Row],[/MASUK]]="","",SUMIF(Table6[NB BM_C_QTY+F],GLOBAL[POINTER],Table6[C]))</f>
        <v/>
      </c>
      <c r="J1790" s="102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>SUM(F1790,L1790)</f>
        <v>0</v>
      </c>
      <c r="N1790" s="31"/>
      <c r="O1790" s="31"/>
      <c r="P1790" s="32">
        <f ca="1">SUM(INDIRECT(GLOBAL_VAR[TABLENAME]&amp;"[@a"&amp;$1:$1-1&amp;"]"),INDIRECT(GLOBAL_VAR[TABLENAME]&amp;"[@c"&amp;$1:$1-1&amp;"]"))</f>
        <v>0</v>
      </c>
      <c r="Q1790" s="33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0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0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0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  <c r="AD1790" s="29"/>
    </row>
    <row r="1791" spans="1:31">
      <c r="A1791" s="31" t="str">
        <f ca="1">IF(GLOBAL[[#This Row],[TT]]&lt;1,"",ROW()-2)</f>
        <v/>
      </c>
      <c r="B1791" s="33" t="s">
        <v>2663</v>
      </c>
      <c r="C1791" s="31">
        <v>0</v>
      </c>
      <c r="D1791" s="31" t="s">
        <v>2169</v>
      </c>
      <c r="E1791" s="31">
        <f ca="1">IF(GLOBAL[[#This Row],[b12]]="",GLOBAL[[#This Row],[a6]],GLOBAL[[#This Row],[b12]])</f>
        <v>0</v>
      </c>
      <c r="F1791" s="32">
        <f>GLOBAL[[#This Row],[AWAL]]</f>
        <v>0</v>
      </c>
      <c r="G1791" s="31"/>
      <c r="H1791" s="31"/>
      <c r="I1791" s="31" t="str">
        <f>IF(GLOBAL[[#This Row],[/MASUK]]="","",SUMIF(Table6[NB BM_C_QTY+F],GLOBAL[POINTER],Table6[C]))</f>
        <v/>
      </c>
      <c r="J1791" s="102">
        <f>IF(GLOBAL[[#This Row],[//KELUAR]]="",0,-1*SUMIF(Table5[CONCAT],GLOBAL[POINTER],Table5[3]))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>SUM(F1791,L1791)</f>
        <v>0</v>
      </c>
      <c r="N1791" s="31"/>
      <c r="O1791" s="31"/>
      <c r="P1791" s="32">
        <f ca="1">SUM(INDIRECT(GLOBAL_VAR[TABLENAME]&amp;"[@a"&amp;$1:$1-1&amp;"]"),INDIRECT(GLOBAL_VAR[TABLENAME]&amp;"[@c"&amp;$1:$1-1&amp;"]"))</f>
        <v>0</v>
      </c>
      <c r="Q1791" s="33"/>
      <c r="R1791" s="33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0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0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0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1791" s="31" t="str">
        <f>_xlfn.IFNA(MATCH(GLOBAL[[#This Row],[POINTER]],Table6[NB BM_C_QTY+F],0),"")</f>
        <v/>
      </c>
      <c r="AC1791" t="str">
        <f>_xlfn.IFNA(MATCH(GLOBAL[[#This Row],[POINTER]],Table5[CONCAT],0),"")</f>
        <v/>
      </c>
    </row>
    <row r="1792" spans="1:31">
      <c r="A1792" s="31" t="str">
        <f ca="1">IF(GLOBAL[[#This Row],[TT]]&lt;1,"",ROW()-2)</f>
        <v/>
      </c>
      <c r="B1792" s="33" t="s">
        <v>2728</v>
      </c>
      <c r="C1792" s="31">
        <v>0</v>
      </c>
      <c r="D1792" s="31" t="s">
        <v>1220</v>
      </c>
      <c r="E1792" s="31">
        <f ca="1">IF(GLOBAL[[#This Row],[b12]]="",GLOBAL[[#This Row],[a6]],GLOBAL[[#This Row],[b12]])</f>
        <v>0</v>
      </c>
      <c r="F1792" s="32">
        <f>GLOBAL[[#This Row],[AWAL]]</f>
        <v>0</v>
      </c>
      <c r="G1792" s="31"/>
      <c r="H1792" s="31"/>
      <c r="I1792" s="31" t="str">
        <f>IF(GLOBAL[[#This Row],[/MASUK]]="","",SUMIF(Table6[NB BM_C_QTY+F],GLOBAL[POINTER],Table6[C]))</f>
        <v/>
      </c>
      <c r="J1792" s="102">
        <f>IF(GLOBAL[[#This Row],[//KELUAR]]="",0,-1*SUMIF(Table5[CONCAT],GLOBAL[POINTER],Table5[3]))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>SUM(F1792,L1792)</f>
        <v>0</v>
      </c>
      <c r="N1792" s="31"/>
      <c r="O1792" s="31"/>
      <c r="P1792" s="32">
        <f ca="1">SUM(INDIRECT(GLOBAL_VAR[TABLENAME]&amp;"[@a"&amp;$1:$1-1&amp;"]"),INDIRECT(GLOBAL_VAR[TABLENAME]&amp;"[@c"&amp;$1:$1-1&amp;"]"))</f>
        <v>0</v>
      </c>
      <c r="Q1792" s="33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0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0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0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1792" s="31" t="str">
        <f>_xlfn.IFNA(MATCH(GLOBAL[[#This Row],[POINTER]],Table6[NB BM_C_QTY+F],0),"")</f>
        <v/>
      </c>
      <c r="AC1792" t="str">
        <f>_xlfn.IFNA(MATCH(GLOBAL[[#This Row],[POINTER]],Table5[CONCAT],0),"")</f>
        <v/>
      </c>
    </row>
    <row r="1793" spans="1:29">
      <c r="A1793" s="31">
        <f ca="1">IF(GLOBAL[[#This Row],[TT]]&lt;1,"",ROW()-2)</f>
        <v>1791</v>
      </c>
      <c r="B1793" s="33" t="s">
        <v>1221</v>
      </c>
      <c r="C1793" s="31">
        <v>2</v>
      </c>
      <c r="D1793" s="31" t="s">
        <v>1215</v>
      </c>
      <c r="E1793" s="31">
        <f ca="1">IF(GLOBAL[[#This Row],[b12]]="",GLOBAL[[#This Row],[a6]],GLOBAL[[#This Row],[b12]])</f>
        <v>2</v>
      </c>
      <c r="F1793" s="32">
        <f>GLOBAL[[#This Row],[AWAL]]</f>
        <v>2</v>
      </c>
      <c r="G1793" s="31"/>
      <c r="H1793" s="31"/>
      <c r="I1793" s="31" t="str">
        <f>IF(GLOBAL[[#This Row],[/MASUK]]="","",SUMIF(Table6[NB BM_C_QTY+F],GLOBAL[POINTER],Table6[C]))</f>
        <v/>
      </c>
      <c r="J1793" s="102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>SUM(F1793,L1793)</f>
        <v>2</v>
      </c>
      <c r="N1793" s="31"/>
      <c r="O1793" s="31"/>
      <c r="P1793" s="32">
        <f ca="1">SUM(INDIRECT(GLOBAL_VAR[TABLENAME]&amp;"[@a"&amp;$1:$1-1&amp;"]"),INDIRECT(GLOBAL_VAR[TABLENAME]&amp;"[@c"&amp;$1:$1-1&amp;"]"))</f>
        <v>2</v>
      </c>
      <c r="Q1793" s="33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2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2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2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</row>
    <row r="1794" spans="1:29">
      <c r="A1794" s="31">
        <f ca="1">IF(GLOBAL[[#This Row],[TT]]&lt;1,"",ROW()-2)</f>
        <v>1792</v>
      </c>
      <c r="B1794" s="33" t="s">
        <v>2606</v>
      </c>
      <c r="C1794" s="31">
        <v>2</v>
      </c>
      <c r="D1794" s="31" t="s">
        <v>63</v>
      </c>
      <c r="E1794" s="31">
        <f ca="1">IF(GLOBAL[[#This Row],[b12]]="",GLOBAL[[#This Row],[a6]],GLOBAL[[#This Row],[b12]])</f>
        <v>2</v>
      </c>
      <c r="F1794" s="32">
        <f>GLOBAL[[#This Row],[AWAL]]</f>
        <v>2</v>
      </c>
      <c r="G1794" s="31"/>
      <c r="H1794" s="31"/>
      <c r="I1794" s="31" t="str">
        <f>IF(GLOBAL[[#This Row],[/MASUK]]="","",SUMIF(Table6[NB BM_C_QTY+F],GLOBAL[POINTER],Table6[C]))</f>
        <v/>
      </c>
      <c r="J1794" s="102">
        <f>IF(GLOBAL[[#This Row],[//KELUAR]]="",0,-1*SUMIF(Table5[CONCAT],GLOBAL[POINTER],Table5[3]))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>SUM(F1794,L1794)</f>
        <v>2</v>
      </c>
      <c r="N1794" s="31"/>
      <c r="O1794" s="31"/>
      <c r="P1794" s="32">
        <f ca="1">SUM(INDIRECT(GLOBAL_VAR[TABLENAME]&amp;"[@a"&amp;$1:$1-1&amp;"]"),INDIRECT(GLOBAL_VAR[TABLENAME]&amp;"[@c"&amp;$1:$1-1&amp;"]"))</f>
        <v>2</v>
      </c>
      <c r="Q1794" s="33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2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2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2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794" s="31" t="str">
        <f>_xlfn.IFNA(MATCH(GLOBAL[[#This Row],[POINTER]],Table6[NB BM_C_QTY+F],0),"")</f>
        <v/>
      </c>
      <c r="AC1794" t="str">
        <f>_xlfn.IFNA(MATCH(GLOBAL[[#This Row],[POINTER]],Table5[CONCAT],0),"")</f>
        <v/>
      </c>
    </row>
    <row r="1795" spans="1:29">
      <c r="A1795" s="31">
        <f ca="1">IF(GLOBAL[[#This Row],[TT]]&lt;1,"",ROW()-2)</f>
        <v>1793</v>
      </c>
      <c r="B1795" s="33" t="s">
        <v>2462</v>
      </c>
      <c r="C1795" s="31">
        <v>1</v>
      </c>
      <c r="D1795" s="31" t="s">
        <v>2031</v>
      </c>
      <c r="E1795" s="31">
        <f ca="1">IF(GLOBAL[[#This Row],[b12]]="",GLOBAL[[#This Row],[a6]],GLOBAL[[#This Row],[b12]])</f>
        <v>1</v>
      </c>
      <c r="F1795" s="32">
        <f>GLOBAL[[#This Row],[AWAL]]</f>
        <v>1</v>
      </c>
      <c r="G1795" s="31"/>
      <c r="H1795" s="31"/>
      <c r="I1795" s="31" t="str">
        <f>IF(GLOBAL[[#This Row],[/MASUK]]="","",SUMIF(Table6[NB BM_C_QTY+F],GLOBAL[POINTER],Table6[C]))</f>
        <v/>
      </c>
      <c r="J1795" s="102">
        <f>IF(GLOBAL[[#This Row],[//KELUAR]]="",0,-1*SUMIF(Table5[CONCAT],GLOBAL[POINTER],Table5[3]))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>SUM(F1795,L1795)</f>
        <v>1</v>
      </c>
      <c r="N1795" s="31"/>
      <c r="O1795" s="31"/>
      <c r="P1795" s="32">
        <f ca="1">SUM(INDIRECT(GLOBAL_VAR[TABLENAME]&amp;"[@a"&amp;$1:$1-1&amp;"]"),INDIRECT(GLOBAL_VAR[TABLENAME]&amp;"[@c"&amp;$1:$1-1&amp;"]"))</f>
        <v>1</v>
      </c>
      <c r="Q1795" s="33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1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1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1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795" s="31" t="str">
        <f>_xlfn.IFNA(MATCH(GLOBAL[[#This Row],[POINTER]],Table6[NB BM_C_QTY+F],0),"")</f>
        <v/>
      </c>
      <c r="AC1795" t="str">
        <f>_xlfn.IFNA(MATCH(GLOBAL[[#This Row],[POINTER]],Table5[CONCAT],0),"")</f>
        <v/>
      </c>
    </row>
    <row r="1796" spans="1:29">
      <c r="A1796" s="31">
        <f ca="1">IF(GLOBAL[[#This Row],[TT]]&lt;1,"",ROW()-2)</f>
        <v>1794</v>
      </c>
      <c r="B1796" s="33" t="s">
        <v>1222</v>
      </c>
      <c r="C1796" s="31">
        <v>3</v>
      </c>
      <c r="D1796" s="31" t="s">
        <v>1223</v>
      </c>
      <c r="E1796" s="31">
        <f ca="1">IF(GLOBAL[[#This Row],[b12]]="",GLOBAL[[#This Row],[a6]],GLOBAL[[#This Row],[b12]])</f>
        <v>3</v>
      </c>
      <c r="F1796" s="32">
        <f>GLOBAL[[#This Row],[AWAL]]</f>
        <v>3</v>
      </c>
      <c r="G1796" s="31"/>
      <c r="H1796" s="31"/>
      <c r="I1796" s="31" t="str">
        <f>IF(GLOBAL[[#This Row],[/MASUK]]="","",SUMIF(Table6[NB BM_C_QTY+F],GLOBAL[POINTER],Table6[C]))</f>
        <v/>
      </c>
      <c r="J1796" s="102">
        <f>IF(GLOBAL[[#This Row],[//KELUAR]]="",0,-1*SUMIF(Table5[CONCAT],GLOBAL[POINTER],Table5[3]))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>SUM(F1796,L1796)</f>
        <v>3</v>
      </c>
      <c r="N1796" s="31"/>
      <c r="O1796" s="31"/>
      <c r="P1796" s="32">
        <f ca="1">SUM(INDIRECT(GLOBAL_VAR[TABLENAME]&amp;"[@a"&amp;$1:$1-1&amp;"]"),INDIRECT(GLOBAL_VAR[TABLENAME]&amp;"[@c"&amp;$1:$1-1&amp;"]"))</f>
        <v>3</v>
      </c>
      <c r="Q1796" s="33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3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3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3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796" s="31" t="str">
        <f>_xlfn.IFNA(MATCH(GLOBAL[[#This Row],[POINTER]],Table6[NB BM_C_QTY+F],0),"")</f>
        <v/>
      </c>
      <c r="AC1796" t="str">
        <f>_xlfn.IFNA(MATCH(GLOBAL[[#This Row],[POINTER]],Table5[CONCAT],0),"")</f>
        <v/>
      </c>
    </row>
    <row r="1797" spans="1:29">
      <c r="A1797" s="31">
        <f ca="1">IF(GLOBAL[[#This Row],[TT]]&lt;1,"",ROW()-2)</f>
        <v>1795</v>
      </c>
      <c r="B1797" s="33" t="s">
        <v>4395</v>
      </c>
      <c r="C1797" s="31">
        <v>4</v>
      </c>
      <c r="D1797" s="31" t="s">
        <v>2112</v>
      </c>
      <c r="E1797" s="31">
        <f ca="1">IF(GLOBAL[[#This Row],[b12]]="",GLOBAL[[#This Row],[a6]],GLOBAL[[#This Row],[b12]])</f>
        <v>4</v>
      </c>
      <c r="F1797" s="32">
        <f>GLOBAL[[#This Row],[AWAL]]</f>
        <v>4</v>
      </c>
      <c r="G1797" s="31"/>
      <c r="H1797" s="31"/>
      <c r="I1797" s="31" t="str">
        <f>IF(GLOBAL[[#This Row],[/MASUK]]="","",SUMIF(Table6[NB BM_C_QTY+F],GLOBAL[POINTER],Table6[C]))</f>
        <v/>
      </c>
      <c r="J1797" s="102">
        <f>IF(GLOBAL[[#This Row],[//KELUAR]]="",0,-1*SUMIF(Table5[CONCAT],GLOBAL[POINTER],Table5[3]))</f>
        <v>0</v>
      </c>
      <c r="K1797" s="31" t="str">
        <f>IF(GLOBAL[[#This Row],[b1]]="","",GLOBAL[[#This Row],[b1]]-GLOBAL[[#This Row],[a1]]-GLOBAL[[#This Row],[bkeluar1]])</f>
        <v/>
      </c>
      <c r="L1797" s="31">
        <f>SUM(GLOBAL[[#This Row],[bmasuk1]:[c1]])</f>
        <v>0</v>
      </c>
      <c r="M1797" s="32">
        <f>SUM(F1797,L1797)</f>
        <v>4</v>
      </c>
      <c r="N1797" s="31"/>
      <c r="O1797" s="31"/>
      <c r="P1797" s="32">
        <f ca="1">SUM(INDIRECT(GLOBAL_VAR[TABLENAME]&amp;"[@a"&amp;$1:$1-1&amp;"]"),INDIRECT(GLOBAL_VAR[TABLENAME]&amp;"[@c"&amp;$1:$1-1&amp;"]"))</f>
        <v>4</v>
      </c>
      <c r="Q1797" s="33"/>
      <c r="R1797" s="33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4</v>
      </c>
      <c r="T1797" s="33"/>
      <c r="U1797" s="33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4</v>
      </c>
      <c r="W1797" s="31"/>
      <c r="X1797" s="31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4</v>
      </c>
      <c r="AA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letter2trayjs200112pcsuntana</v>
      </c>
      <c r="AB1797" s="31" t="str">
        <f>_xlfn.IFNA(MATCH(GLOBAL[[#This Row],[POINTER]],Table6[NB BM_C_QTY+F],0),"")</f>
        <v/>
      </c>
      <c r="AC1797" t="str">
        <f>_xlfn.IFNA(MATCH(GLOBAL[[#This Row],[POINTER]],Table5[CONCAT],0),"")</f>
        <v/>
      </c>
    </row>
    <row r="1798" spans="1:29">
      <c r="A1798" s="31" t="str">
        <f ca="1">IF(GLOBAL[[#This Row],[TT]]&lt;1,"",ROW()-2)</f>
        <v/>
      </c>
      <c r="B1798" s="33" t="s">
        <v>1224</v>
      </c>
      <c r="C1798" s="31">
        <v>0</v>
      </c>
      <c r="D1798" s="31" t="s">
        <v>1225</v>
      </c>
      <c r="E1798" s="31">
        <f ca="1">IF(GLOBAL[[#This Row],[b12]]="",GLOBAL[[#This Row],[a6]],GLOBAL[[#This Row],[b12]])</f>
        <v>0</v>
      </c>
      <c r="F1798" s="32">
        <f>GLOBAL[[#This Row],[AWAL]]</f>
        <v>0</v>
      </c>
      <c r="G1798" s="31"/>
      <c r="H1798" s="31"/>
      <c r="I1798" s="31" t="str">
        <f>IF(GLOBAL[[#This Row],[/MASUK]]="","",SUMIF(Table6[NB BM_C_QTY+F],GLOBAL[POINTER],Table6[C]))</f>
        <v/>
      </c>
      <c r="J1798" s="102">
        <f>IF(GLOBAL[[#This Row],[//KELUAR]]="",0,-1*SUMIF(Table5[CONCAT],GLOBAL[POINTER],Table5[3]))</f>
        <v>0</v>
      </c>
      <c r="K1798" s="31" t="str">
        <f>IF(GLOBAL[[#This Row],[b1]]="","",GLOBAL[[#This Row],[b1]]-GLOBAL[[#This Row],[a1]]-GLOBAL[[#This Row],[bkeluar1]])</f>
        <v/>
      </c>
      <c r="L1798" s="31">
        <f>SUM(GLOBAL[[#This Row],[bmasuk1]:[c1]])</f>
        <v>0</v>
      </c>
      <c r="M1798" s="32">
        <f>SUM(F1798,L1798)</f>
        <v>0</v>
      </c>
      <c r="N1798" s="31"/>
      <c r="O1798" s="31"/>
      <c r="P1798" s="32">
        <f ca="1">SUM(INDIRECT(GLOBAL_VAR[TABLENAME]&amp;"[@a"&amp;$1:$1-1&amp;"]"),INDIRECT(GLOBAL_VAR[TABLENAME]&amp;"[@c"&amp;$1:$1-1&amp;"]"))</f>
        <v>0</v>
      </c>
      <c r="Q1798" s="33"/>
      <c r="R1798" s="33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0</v>
      </c>
      <c r="T1798" s="33"/>
      <c r="U1798" s="33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0</v>
      </c>
      <c r="W1798" s="31"/>
      <c r="X1798" s="31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0</v>
      </c>
      <c r="AA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1798" s="31" t="str">
        <f>_xlfn.IFNA(MATCH(GLOBAL[[#This Row],[POINTER]],Table6[NB BM_C_QTY+F],0),"")</f>
        <v/>
      </c>
      <c r="AC1798" t="str">
        <f>_xlfn.IFNA(MATCH(GLOBAL[[#This Row],[POINTER]],Table5[CONCAT],0),"")</f>
        <v/>
      </c>
    </row>
    <row r="1799" spans="1:29">
      <c r="A1799" s="31">
        <f ca="1">IF(GLOBAL[[#This Row],[TT]]&lt;1,"",ROW()-2)</f>
        <v>1797</v>
      </c>
      <c r="B1799" s="33" t="s">
        <v>2378</v>
      </c>
      <c r="C1799" s="31">
        <v>2</v>
      </c>
      <c r="D1799" s="31">
        <v>12</v>
      </c>
      <c r="E1799" s="31">
        <f ca="1">IF(GLOBAL[[#This Row],[b12]]="",GLOBAL[[#This Row],[a6]],GLOBAL[[#This Row],[b12]])</f>
        <v>2</v>
      </c>
      <c r="F1799" s="32">
        <f>GLOBAL[[#This Row],[AWAL]]</f>
        <v>2</v>
      </c>
      <c r="G1799" s="31"/>
      <c r="H1799" s="31"/>
      <c r="I1799" s="31" t="str">
        <f>IF(GLOBAL[[#This Row],[/MASUK]]="","",SUMIF(Table6[NB BM_C_QTY+F],GLOBAL[POINTER],Table6[C]))</f>
        <v/>
      </c>
      <c r="J1799" s="102">
        <f>IF(GLOBAL[[#This Row],[//KELUAR]]="",0,-1*SUMIF(Table5[CONCAT],GLOBAL[POINTER],Table5[3]))</f>
        <v>0</v>
      </c>
      <c r="K1799" s="31" t="str">
        <f>IF(GLOBAL[[#This Row],[b1]]="","",GLOBAL[[#This Row],[b1]]-GLOBAL[[#This Row],[a1]]-GLOBAL[[#This Row],[bkeluar1]])</f>
        <v/>
      </c>
      <c r="L1799" s="31">
        <f>SUM(GLOBAL[[#This Row],[bmasuk1]:[c1]])</f>
        <v>0</v>
      </c>
      <c r="M1799" s="32">
        <f>SUM(F1799,L1799)</f>
        <v>2</v>
      </c>
      <c r="N1799" s="31"/>
      <c r="O1799" s="31"/>
      <c r="P1799" s="32">
        <f ca="1">SUM(INDIRECT(GLOBAL_VAR[TABLENAME]&amp;"[@a"&amp;$1:$1-1&amp;"]"),INDIRECT(GLOBAL_VAR[TABLENAME]&amp;"[@c"&amp;$1:$1-1&amp;"]"))</f>
        <v>2</v>
      </c>
      <c r="Q1799" s="33"/>
      <c r="R1799" s="33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2</v>
      </c>
      <c r="T1799" s="33"/>
      <c r="U1799" s="33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2</v>
      </c>
      <c r="W1799" s="31"/>
      <c r="X1799" s="31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2</v>
      </c>
      <c r="AA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799" s="31" t="str">
        <f>_xlfn.IFNA(MATCH(GLOBAL[[#This Row],[POINTER]],Table6[NB BM_C_QTY+F],0),"")</f>
        <v/>
      </c>
      <c r="AC1799" t="str">
        <f>_xlfn.IFNA(MATCH(GLOBAL[[#This Row],[POINTER]],Table5[CONCAT],0),"")</f>
        <v/>
      </c>
    </row>
    <row r="1800" spans="1:29">
      <c r="A1800" s="31">
        <f ca="1">IF(GLOBAL[[#This Row],[TT]]&lt;1,"",ROW()-2)</f>
        <v>1798</v>
      </c>
      <c r="B1800" s="33" t="s">
        <v>3670</v>
      </c>
      <c r="C1800" s="31">
        <v>2</v>
      </c>
      <c r="D1800" s="31" t="s">
        <v>2112</v>
      </c>
      <c r="E1800" s="31">
        <f ca="1">IF(GLOBAL[[#This Row],[b12]]="",GLOBAL[[#This Row],[a6]],GLOBAL[[#This Row],[b12]])</f>
        <v>2</v>
      </c>
      <c r="F1800" s="32">
        <f>GLOBAL[[#This Row],[AWAL]]</f>
        <v>2</v>
      </c>
      <c r="G1800" s="31"/>
      <c r="H1800" s="31"/>
      <c r="I1800" s="31" t="str">
        <f>IF(GLOBAL[[#This Row],[/MASUK]]="","",SUMIF(Table6[NB BM_C_QTY+F],GLOBAL[POINTER],Table6[C]))</f>
        <v/>
      </c>
      <c r="J1800" s="102">
        <f>IF(GLOBAL[[#This Row],[//KELUAR]]="",0,-1*SUMIF(Table5[CONCAT],GLOBAL[POINTER],Table5[3]))</f>
        <v>0</v>
      </c>
      <c r="K1800" s="31" t="str">
        <f>IF(GLOBAL[[#This Row],[b1]]="","",GLOBAL[[#This Row],[b1]]-GLOBAL[[#This Row],[a1]]-GLOBAL[[#This Row],[bkeluar1]])</f>
        <v/>
      </c>
      <c r="L1800" s="31">
        <f>SUM(GLOBAL[[#This Row],[bmasuk1]:[c1]])</f>
        <v>0</v>
      </c>
      <c r="M1800" s="32">
        <f>SUM(F1800,L1800)</f>
        <v>2</v>
      </c>
      <c r="N1800" s="31"/>
      <c r="O1800" s="31"/>
      <c r="P1800" s="32">
        <f ca="1">SUM(INDIRECT(GLOBAL_VAR[TABLENAME]&amp;"[@a"&amp;$1:$1-1&amp;"]"),INDIRECT(GLOBAL_VAR[TABLENAME]&amp;"[@c"&amp;$1:$1-1&amp;"]"))</f>
        <v>2</v>
      </c>
      <c r="Q1800" s="33"/>
      <c r="R1800" s="33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2</v>
      </c>
      <c r="T1800" s="33"/>
      <c r="U1800" s="33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2</v>
      </c>
      <c r="W1800" s="31"/>
      <c r="X1800" s="31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2</v>
      </c>
      <c r="AA1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800" s="31" t="str">
        <f>_xlfn.IFNA(MATCH(GLOBAL[[#This Row],[POINTER]],Table6[NB BM_C_QTY+F],0),"")</f>
        <v/>
      </c>
      <c r="AC1800" t="str">
        <f>_xlfn.IFNA(MATCH(GLOBAL[[#This Row],[POINTER]],Table5[CONCAT],0),"")</f>
        <v/>
      </c>
    </row>
    <row r="1801" spans="1:29">
      <c r="A1801" s="31" t="str">
        <f ca="1">IF(GLOBAL[[#This Row],[TT]]&lt;1,"",ROW()-2)</f>
        <v/>
      </c>
      <c r="B1801" s="33" t="s">
        <v>2005</v>
      </c>
      <c r="C1801" s="31">
        <v>0</v>
      </c>
      <c r="D1801" s="31" t="s">
        <v>2112</v>
      </c>
      <c r="E1801" s="31">
        <f ca="1">IF(GLOBAL[[#This Row],[b12]]="",GLOBAL[[#This Row],[a6]],GLOBAL[[#This Row],[b12]])</f>
        <v>0</v>
      </c>
      <c r="F1801" s="32">
        <f>GLOBAL[[#This Row],[AWAL]]</f>
        <v>0</v>
      </c>
      <c r="G1801" s="31"/>
      <c r="H1801" s="31"/>
      <c r="I1801" s="31" t="str">
        <f>IF(GLOBAL[[#This Row],[/MASUK]]="","",SUMIF(Table6[NB BM_C_QTY+F],GLOBAL[POINTER],Table6[C]))</f>
        <v/>
      </c>
      <c r="J1801" s="102">
        <f>IF(GLOBAL[[#This Row],[//KELUAR]]="",0,-1*SUMIF(Table5[CONCAT],GLOBAL[POINTER],Table5[3]))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>SUM(F1801,L1801)</f>
        <v>0</v>
      </c>
      <c r="N1801" s="31"/>
      <c r="O1801" s="31"/>
      <c r="P1801" s="32">
        <f ca="1">SUM(INDIRECT(GLOBAL_VAR[TABLENAME]&amp;"[@a"&amp;$1:$1-1&amp;"]"),INDIRECT(GLOBAL_VAR[TABLENAME]&amp;"[@c"&amp;$1:$1-1&amp;"]"))</f>
        <v>0</v>
      </c>
      <c r="Q1801" s="33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0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0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0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1801" s="31" t="str">
        <f>_xlfn.IFNA(MATCH(GLOBAL[[#This Row],[POINTER]],Table6[NB BM_C_QTY+F],0),"")</f>
        <v/>
      </c>
      <c r="AC1801" t="str">
        <f>_xlfn.IFNA(MATCH(GLOBAL[[#This Row],[POINTER]],Table5[CONCAT],0),"")</f>
        <v/>
      </c>
    </row>
    <row r="1802" spans="1:29">
      <c r="A1802" s="31" t="str">
        <f ca="1">IF(GLOBAL[[#This Row],[TT]]&lt;1,"",ROW()-2)</f>
        <v/>
      </c>
      <c r="B1802" s="33" t="s">
        <v>1226</v>
      </c>
      <c r="C1802" s="31">
        <v>0</v>
      </c>
      <c r="D1802" s="31" t="s">
        <v>811</v>
      </c>
      <c r="E1802" s="31">
        <f ca="1">IF(GLOBAL[[#This Row],[b12]]="",GLOBAL[[#This Row],[a6]],GLOBAL[[#This Row],[b12]])</f>
        <v>0</v>
      </c>
      <c r="F1802" s="32">
        <f>GLOBAL[[#This Row],[AWAL]]</f>
        <v>0</v>
      </c>
      <c r="G1802" s="31"/>
      <c r="H1802" s="31"/>
      <c r="I1802" s="31" t="str">
        <f>IF(GLOBAL[[#This Row],[/MASUK]]="","",SUMIF(Table6[NB BM_C_QTY+F],GLOBAL[POINTER],Table6[C]))</f>
        <v/>
      </c>
      <c r="J1802" s="102">
        <f>IF(GLOBAL[[#This Row],[//KELUAR]]="",0,-1*SUMIF(Table5[CONCAT],GLOBAL[POINTER],Table5[3]))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>SUM(F1802,L1802)</f>
        <v>0</v>
      </c>
      <c r="N1802" s="31"/>
      <c r="O1802" s="31"/>
      <c r="P1802" s="32">
        <f ca="1">SUM(INDIRECT(GLOBAL_VAR[TABLENAME]&amp;"[@a"&amp;$1:$1-1&amp;"]"),INDIRECT(GLOBAL_VAR[TABLENAME]&amp;"[@c"&amp;$1:$1-1&amp;"]"))</f>
        <v>0</v>
      </c>
      <c r="Q1802" s="33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0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0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0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1802" s="31" t="str">
        <f>_xlfn.IFNA(MATCH(GLOBAL[[#This Row],[POINTER]],Table6[NB BM_C_QTY+F],0),"")</f>
        <v/>
      </c>
      <c r="AC1802" t="str">
        <f>_xlfn.IFNA(MATCH(GLOBAL[[#This Row],[POINTER]],Table5[CONCAT],0),"")</f>
        <v/>
      </c>
    </row>
    <row r="1803" spans="1:29">
      <c r="A1803" s="31" t="str">
        <f ca="1">IF(GLOBAL[[#This Row],[TT]]&lt;1,"",ROW()-2)</f>
        <v/>
      </c>
      <c r="B1803" s="33" t="s">
        <v>2262</v>
      </c>
      <c r="C1803" s="31">
        <v>0</v>
      </c>
      <c r="D1803" s="31" t="s">
        <v>2112</v>
      </c>
      <c r="E1803" s="31">
        <f ca="1">IF(GLOBAL[[#This Row],[b12]]="",GLOBAL[[#This Row],[a6]],GLOBAL[[#This Row],[b12]])</f>
        <v>0</v>
      </c>
      <c r="F1803" s="32">
        <f>GLOBAL[[#This Row],[AWAL]]</f>
        <v>0</v>
      </c>
      <c r="G1803" s="31"/>
      <c r="H1803" s="31"/>
      <c r="I1803" s="31" t="str">
        <f>IF(GLOBAL[[#This Row],[/MASUK]]="","",SUMIF(Table6[NB BM_C_QTY+F],GLOBAL[POINTER],Table6[C]))</f>
        <v/>
      </c>
      <c r="J1803" s="102">
        <f>IF(GLOBAL[[#This Row],[//KELUAR]]="",0,-1*SUMIF(Table5[CONCAT],GLOBAL[POINTER],Table5[3]))</f>
        <v>0</v>
      </c>
      <c r="K1803" s="31" t="str">
        <f>IF(GLOBAL[[#This Row],[b1]]="","",GLOBAL[[#This Row],[b1]]-GLOBAL[[#This Row],[a1]]-GLOBAL[[#This Row],[bkeluar1]])</f>
        <v/>
      </c>
      <c r="L1803" s="31">
        <f>SUM(GLOBAL[[#This Row],[bmasuk1]:[c1]])</f>
        <v>0</v>
      </c>
      <c r="M1803" s="32">
        <f>SUM(F1803,L1803)</f>
        <v>0</v>
      </c>
      <c r="N1803" s="31"/>
      <c r="O1803" s="31"/>
      <c r="P1803" s="32">
        <f ca="1">SUM(INDIRECT(GLOBAL_VAR[TABLENAME]&amp;"[@a"&amp;$1:$1-1&amp;"]"),INDIRECT(GLOBAL_VAR[TABLENAME]&amp;"[@c"&amp;$1:$1-1&amp;"]"))</f>
        <v>0</v>
      </c>
      <c r="Q1803" s="33"/>
      <c r="R1803" s="33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0</v>
      </c>
      <c r="T1803" s="33"/>
      <c r="U1803" s="33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0</v>
      </c>
      <c r="W1803" s="31"/>
      <c r="X1803" s="31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0</v>
      </c>
      <c r="AA1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1803" s="31" t="str">
        <f>_xlfn.IFNA(MATCH(GLOBAL[[#This Row],[POINTER]],Table6[NB BM_C_QTY+F],0),"")</f>
        <v/>
      </c>
      <c r="AC1803" t="str">
        <f>_xlfn.IFNA(MATCH(GLOBAL[[#This Row],[POINTER]],Table5[CONCAT],0),"")</f>
        <v/>
      </c>
    </row>
    <row r="1804" spans="1:29">
      <c r="A1804" s="31" t="str">
        <f ca="1">IF(GLOBAL[[#This Row],[TT]]&lt;1,"",ROW()-2)</f>
        <v/>
      </c>
      <c r="B1804" s="33" t="s">
        <v>4073</v>
      </c>
      <c r="C1804" s="31">
        <v>0</v>
      </c>
      <c r="D1804" s="31" t="s">
        <v>2112</v>
      </c>
      <c r="E1804" s="31">
        <f ca="1">IF(GLOBAL[[#This Row],[b12]]="",GLOBAL[[#This Row],[a6]],GLOBAL[[#This Row],[b12]])</f>
        <v>0</v>
      </c>
      <c r="F1804" s="32">
        <f>GLOBAL[[#This Row],[AWAL]]</f>
        <v>0</v>
      </c>
      <c r="G1804" s="31"/>
      <c r="H1804" s="31"/>
      <c r="I1804" s="31" t="str">
        <f>IF(GLOBAL[[#This Row],[/MASUK]]="","",SUMIF(Table6[NB BM_C_QTY+F],GLOBAL[POINTER],Table6[C]))</f>
        <v/>
      </c>
      <c r="J1804" s="102">
        <f>IF(GLOBAL[[#This Row],[//KELUAR]]="",0,-1*SUMIF(Table5[CONCAT],GLOBAL[POINTER],Table5[3]))</f>
        <v>0</v>
      </c>
      <c r="K1804" s="31" t="str">
        <f>IF(GLOBAL[[#This Row],[b1]]="","",GLOBAL[[#This Row],[b1]]-GLOBAL[[#This Row],[a1]]-GLOBAL[[#This Row],[bkeluar1]])</f>
        <v/>
      </c>
      <c r="L1804" s="31">
        <f>SUM(GLOBAL[[#This Row],[bmasuk1]:[c1]])</f>
        <v>0</v>
      </c>
      <c r="M1804" s="32">
        <f>SUM(F1804,L1804)</f>
        <v>0</v>
      </c>
      <c r="N1804" s="31"/>
      <c r="O1804" s="31"/>
      <c r="P1804" s="32">
        <f ca="1">SUM(INDIRECT(GLOBAL_VAR[TABLENAME]&amp;"[@a"&amp;$1:$1-1&amp;"]"),INDIRECT(GLOBAL_VAR[TABLENAME]&amp;"[@c"&amp;$1:$1-1&amp;"]"))</f>
        <v>0</v>
      </c>
      <c r="Q1804" s="33"/>
      <c r="R1804" s="33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0</v>
      </c>
      <c r="T1804" s="33"/>
      <c r="U1804" s="33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0</v>
      </c>
      <c r="W1804" s="31"/>
      <c r="X1804" s="31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0</v>
      </c>
      <c r="AA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1804" s="31" t="str">
        <f>_xlfn.IFNA(MATCH(GLOBAL[[#This Row],[POINTER]],Table6[NB BM_C_QTY+F],0),"")</f>
        <v/>
      </c>
      <c r="AC1804" t="str">
        <f>_xlfn.IFNA(MATCH(GLOBAL[[#This Row],[POINTER]],Table5[CONCAT],0),"")</f>
        <v/>
      </c>
    </row>
    <row r="1805" spans="1:29">
      <c r="A1805" s="31" t="str">
        <f ca="1">IF(GLOBAL[[#This Row],[TT]]&lt;1,"",ROW()-2)</f>
        <v/>
      </c>
      <c r="B1805" s="33" t="s">
        <v>1227</v>
      </c>
      <c r="C1805" s="31">
        <v>0</v>
      </c>
      <c r="D1805" s="31" t="s">
        <v>811</v>
      </c>
      <c r="E1805" s="31">
        <f ca="1">IF(GLOBAL[[#This Row],[b12]]="",GLOBAL[[#This Row],[a6]],GLOBAL[[#This Row],[b12]])</f>
        <v>0</v>
      </c>
      <c r="F1805" s="32">
        <f>GLOBAL[[#This Row],[AWAL]]</f>
        <v>0</v>
      </c>
      <c r="G1805" s="31"/>
      <c r="H1805" s="31"/>
      <c r="I1805" s="31" t="str">
        <f>IF(GLOBAL[[#This Row],[/MASUK]]="","",SUMIF(Table6[NB BM_C_QTY+F],GLOBAL[POINTER],Table6[C]))</f>
        <v/>
      </c>
      <c r="J1805" s="102">
        <f>IF(GLOBAL[[#This Row],[//KELUAR]]="",0,-1*SUMIF(Table5[CONCAT],GLOBAL[POINTER],Table5[3]))</f>
        <v>0</v>
      </c>
      <c r="K1805" s="31" t="str">
        <f>IF(GLOBAL[[#This Row],[b1]]="","",GLOBAL[[#This Row],[b1]]-GLOBAL[[#This Row],[a1]]-GLOBAL[[#This Row],[bkeluar1]])</f>
        <v/>
      </c>
      <c r="L1805" s="31">
        <f>SUM(GLOBAL[[#This Row],[bmasuk1]:[c1]])</f>
        <v>0</v>
      </c>
      <c r="M1805" s="32">
        <f>SUM(F1805,L1805)</f>
        <v>0</v>
      </c>
      <c r="N1805" s="31"/>
      <c r="O1805" s="31"/>
      <c r="P1805" s="32">
        <f ca="1">SUM(INDIRECT(GLOBAL_VAR[TABLENAME]&amp;"[@a"&amp;$1:$1-1&amp;"]"),INDIRECT(GLOBAL_VAR[TABLENAME]&amp;"[@c"&amp;$1:$1-1&amp;"]"))</f>
        <v>0</v>
      </c>
      <c r="Q1805" s="33"/>
      <c r="R1805" s="33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0</v>
      </c>
      <c r="T1805" s="33"/>
      <c r="U1805" s="33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0</v>
      </c>
      <c r="W1805" s="31"/>
      <c r="X1805" s="31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0</v>
      </c>
      <c r="AA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1805" s="31" t="str">
        <f>_xlfn.IFNA(MATCH(GLOBAL[[#This Row],[POINTER]],Table6[NB BM_C_QTY+F],0),"")</f>
        <v/>
      </c>
      <c r="AC1805" t="str">
        <f>_xlfn.IFNA(MATCH(GLOBAL[[#This Row],[POINTER]],Table5[CONCAT],0),"")</f>
        <v/>
      </c>
    </row>
    <row r="1806" spans="1:29">
      <c r="A1806" s="31">
        <f ca="1">IF(GLOBAL[[#This Row],[TT]]&lt;1,"",ROW()-2)</f>
        <v>1804</v>
      </c>
      <c r="B1806" s="33" t="s">
        <v>1228</v>
      </c>
      <c r="C1806" s="31">
        <v>23</v>
      </c>
      <c r="D1806" s="31" t="s">
        <v>71</v>
      </c>
      <c r="E1806" s="31">
        <f ca="1">IF(GLOBAL[[#This Row],[b12]]="",GLOBAL[[#This Row],[a6]],GLOBAL[[#This Row],[b12]])</f>
        <v>23</v>
      </c>
      <c r="F1806" s="32">
        <f>GLOBAL[[#This Row],[AWAL]]</f>
        <v>23</v>
      </c>
      <c r="G1806" s="31"/>
      <c r="H1806" s="31"/>
      <c r="I1806" s="31" t="str">
        <f>IF(GLOBAL[[#This Row],[/MASUK]]="","",SUMIF(Table6[NB BM_C_QTY+F],GLOBAL[POINTER],Table6[C]))</f>
        <v/>
      </c>
      <c r="J1806" s="102">
        <f>IF(GLOBAL[[#This Row],[//KELUAR]]="",0,-1*SUMIF(Table5[CONCAT],GLOBAL[POINTER],Table5[3]))</f>
        <v>0</v>
      </c>
      <c r="K1806" s="31" t="str">
        <f>IF(GLOBAL[[#This Row],[b1]]="","",GLOBAL[[#This Row],[b1]]-GLOBAL[[#This Row],[a1]]-GLOBAL[[#This Row],[bkeluar1]])</f>
        <v/>
      </c>
      <c r="L1806" s="31">
        <f>SUM(GLOBAL[[#This Row],[bmasuk1]:[c1]])</f>
        <v>0</v>
      </c>
      <c r="M1806" s="32">
        <f>SUM(F1806,L1806)</f>
        <v>23</v>
      </c>
      <c r="N1806" s="31"/>
      <c r="O1806" s="31"/>
      <c r="P1806" s="32">
        <f ca="1">SUM(INDIRECT(GLOBAL_VAR[TABLENAME]&amp;"[@a"&amp;$1:$1-1&amp;"]"),INDIRECT(GLOBAL_VAR[TABLENAME]&amp;"[@c"&amp;$1:$1-1&amp;"]"))</f>
        <v>23</v>
      </c>
      <c r="Q1806" s="33"/>
      <c r="R1806" s="33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23</v>
      </c>
      <c r="T1806" s="33"/>
      <c r="U1806" s="33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23</v>
      </c>
      <c r="W1806" s="31"/>
      <c r="X1806" s="31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23</v>
      </c>
      <c r="AA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806" s="31" t="str">
        <f>_xlfn.IFNA(MATCH(GLOBAL[[#This Row],[POINTER]],Table6[NB BM_C_QTY+F],0),"")</f>
        <v/>
      </c>
      <c r="AC1806" t="str">
        <f>_xlfn.IFNA(MATCH(GLOBAL[[#This Row],[POINTER]],Table5[CONCAT],0),"")</f>
        <v/>
      </c>
    </row>
    <row r="1807" spans="1:29">
      <c r="A1807" s="81" t="str">
        <f ca="1">IF(GLOBAL[[#This Row],[TT]]&lt;1,"",ROW()-2)</f>
        <v/>
      </c>
      <c r="B1807" s="33" t="s">
        <v>5157</v>
      </c>
      <c r="C1807" s="31">
        <v>0</v>
      </c>
      <c r="D1807" s="31" t="s">
        <v>2231</v>
      </c>
      <c r="E1807" s="39">
        <f ca="1">IF(GLOBAL[[#This Row],[b12]]="",GLOBAL[[#This Row],[a6]],GLOBAL[[#This Row],[b12]])</f>
        <v>0</v>
      </c>
      <c r="F1807" s="40">
        <f>GLOBAL[[#This Row],[AWAL]]</f>
        <v>0</v>
      </c>
      <c r="G1807" s="31"/>
      <c r="H1807" s="31"/>
      <c r="I1807" s="31" t="str">
        <f>IF(GLOBAL[[#This Row],[/MASUK]]="","",SUMIF(Table6[NB BM_C_QTY+F],GLOBAL[POINTER],Table6[C]))</f>
        <v/>
      </c>
      <c r="J1807" s="102">
        <f>IF(GLOBAL[[#This Row],[//KELUAR]]="",0,-1*SUMIF(Table5[CONCAT],GLOBAL[POINTER],Table5[3]))</f>
        <v>0</v>
      </c>
      <c r="K1807" s="39" t="str">
        <f>IF(GLOBAL[[#This Row],[b1]]="","",GLOBAL[[#This Row],[b1]]-GLOBAL[[#This Row],[a1]]-GLOBAL[[#This Row],[bkeluar1]])</f>
        <v/>
      </c>
      <c r="L1807" s="39">
        <f>SUM(GLOBAL[[#This Row],[bmasuk1]:[c1]])</f>
        <v>0</v>
      </c>
      <c r="M1807" s="40">
        <f>SUM(F1807,L1807)</f>
        <v>0</v>
      </c>
      <c r="N1807" s="31"/>
      <c r="O1807" s="39"/>
      <c r="P1807" s="40">
        <f ca="1">SUM(INDIRECT(GLOBAL_VAR[TABLENAME]&amp;"[@a"&amp;$1:$1-1&amp;"]"),INDIRECT(GLOBAL_VAR[TABLENAME]&amp;"[@c"&amp;$1:$1-1&amp;"]"))</f>
        <v>0</v>
      </c>
      <c r="Q1807" s="33"/>
      <c r="R1807" s="41" t="str">
        <f>IF(GLOBAL[[#This Row],[b3]]="","",GLOBAL[[#This Row],[b3]]-GLOBAL[[#This Row],[a3]])</f>
        <v/>
      </c>
      <c r="S1807" s="40">
        <f ca="1">SUM(INDIRECT(GLOBAL_VAR[TABLENAME]&amp;"[@a"&amp;$1:$1-1&amp;"]"),INDIRECT(GLOBAL_VAR[TABLENAME]&amp;"[@c"&amp;$1:$1-1&amp;"]"))</f>
        <v>0</v>
      </c>
      <c r="T1807" s="33"/>
      <c r="U1807" s="41" t="str">
        <f>IF(GLOBAL[[#This Row],[b4]]="","",GLOBAL[[#This Row],[b4]]-GLOBAL[[#This Row],[a4]])</f>
        <v/>
      </c>
      <c r="V1807" s="40">
        <f ca="1">SUM(INDIRECT(GLOBAL_VAR[TABLENAME]&amp;"[@a"&amp;$1:$1-1&amp;"]"),INDIRECT(GLOBAL_VAR[TABLENAME]&amp;"[@c"&amp;$1:$1-1&amp;"]"))</f>
        <v>0</v>
      </c>
      <c r="W1807" s="31"/>
      <c r="X1807" s="39" t="str">
        <f>IF(GLOBAL[[#This Row],[b5]]="","",GLOBAL[[#This Row],[b5]]-GLOBAL[[#This Row],[a5]])</f>
        <v/>
      </c>
      <c r="Y1807" s="40">
        <f ca="1">SUM(INDIRECT(GLOBAL_VAR[TABLENAME]&amp;"[@a"&amp;$1:$1-1&amp;"]"),INDIRECT(GLOBAL_VAR[TABLENAME]&amp;"[@c"&amp;$1:$1-1&amp;"]"))</f>
        <v>0</v>
      </c>
      <c r="Z1807" s="29"/>
      <c r="AA18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1807" s="39" t="str">
        <f>_xlfn.IFNA(MATCH(GLOBAL[[#This Row],[POINTER]],Table6[NB BM_C_QTY+F],0),"")</f>
        <v/>
      </c>
      <c r="AC1807" s="72" t="str">
        <f>_xlfn.IFNA(MATCH(GLOBAL[[#This Row],[POINTER]],Table5[CONCAT],0),"")</f>
        <v/>
      </c>
    </row>
    <row r="1808" spans="1:29">
      <c r="A1808" s="31">
        <f ca="1">IF(GLOBAL[[#This Row],[TT]]&lt;1,"",ROW()-2)</f>
        <v>1806</v>
      </c>
      <c r="B1808" s="33" t="s">
        <v>1229</v>
      </c>
      <c r="C1808" s="31">
        <v>1</v>
      </c>
      <c r="D1808" s="31">
        <v>240</v>
      </c>
      <c r="E1808" s="31">
        <f ca="1">IF(GLOBAL[[#This Row],[b12]]="",GLOBAL[[#This Row],[a6]],GLOBAL[[#This Row],[b12]])</f>
        <v>1</v>
      </c>
      <c r="F1808" s="32">
        <f>GLOBAL[[#This Row],[AWAL]]</f>
        <v>1</v>
      </c>
      <c r="G1808" s="31"/>
      <c r="H1808" s="31"/>
      <c r="I1808" s="31" t="str">
        <f>IF(GLOBAL[[#This Row],[/MASUK]]="","",SUMIF(Table6[NB BM_C_QTY+F],GLOBAL[POINTER],Table6[C]))</f>
        <v/>
      </c>
      <c r="J1808" s="102">
        <f>IF(GLOBAL[[#This Row],[//KELUAR]]="",0,-1*SUMIF(Table5[CONCAT],GLOBAL[POINTER],Table5[3]))</f>
        <v>0</v>
      </c>
      <c r="K1808" s="31" t="str">
        <f>IF(GLOBAL[[#This Row],[b1]]="","",GLOBAL[[#This Row],[b1]]-GLOBAL[[#This Row],[a1]]-GLOBAL[[#This Row],[bkeluar1]])</f>
        <v/>
      </c>
      <c r="L1808" s="31">
        <f>SUM(GLOBAL[[#This Row],[bmasuk1]:[c1]])</f>
        <v>0</v>
      </c>
      <c r="M1808" s="32">
        <f>SUM(F1808,L1808)</f>
        <v>1</v>
      </c>
      <c r="N1808" s="31"/>
      <c r="O1808" s="31"/>
      <c r="P1808" s="32">
        <f ca="1">SUM(INDIRECT(GLOBAL_VAR[TABLENAME]&amp;"[@a"&amp;$1:$1-1&amp;"]"),INDIRECT(GLOBAL_VAR[TABLENAME]&amp;"[@c"&amp;$1:$1-1&amp;"]"))</f>
        <v>1</v>
      </c>
      <c r="Q1808" s="33"/>
      <c r="R1808" s="33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1</v>
      </c>
      <c r="T1808" s="33"/>
      <c r="U1808" s="33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1</v>
      </c>
      <c r="W1808" s="31"/>
      <c r="X1808" s="31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1</v>
      </c>
      <c r="AA1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808" s="31" t="str">
        <f>_xlfn.IFNA(MATCH(GLOBAL[[#This Row],[POINTER]],Table6[NB BM_C_QTY+F],0),"")</f>
        <v/>
      </c>
      <c r="AC1808" t="str">
        <f>_xlfn.IFNA(MATCH(GLOBAL[[#This Row],[POINTER]],Table5[CONCAT],0),"")</f>
        <v/>
      </c>
    </row>
    <row r="1809" spans="1:30">
      <c r="A1809" s="31">
        <f ca="1">IF(GLOBAL[[#This Row],[TT]]&lt;1,"",ROW()-2)</f>
        <v>1807</v>
      </c>
      <c r="B1809" s="33" t="s">
        <v>1230</v>
      </c>
      <c r="C1809" s="31">
        <v>2</v>
      </c>
      <c r="D1809" s="31" t="s">
        <v>84</v>
      </c>
      <c r="E1809" s="31">
        <f ca="1">IF(GLOBAL[[#This Row],[b12]]="",GLOBAL[[#This Row],[a6]],GLOBAL[[#This Row],[b12]])</f>
        <v>2</v>
      </c>
      <c r="F1809" s="32">
        <f>GLOBAL[[#This Row],[AWAL]]</f>
        <v>2</v>
      </c>
      <c r="G1809" s="31"/>
      <c r="H1809" s="31"/>
      <c r="I1809" s="31" t="str">
        <f>IF(GLOBAL[[#This Row],[/MASUK]]="","",SUMIF(Table6[NB BM_C_QTY+F],GLOBAL[POINTER],Table6[C]))</f>
        <v/>
      </c>
      <c r="J1809" s="102">
        <f>IF(GLOBAL[[#This Row],[//KELUAR]]="",0,-1*SUMIF(Table5[CONCAT],GLOBAL[POINTER],Table5[3]))</f>
        <v>0</v>
      </c>
      <c r="K1809" s="31" t="str">
        <f>IF(GLOBAL[[#This Row],[b1]]="","",GLOBAL[[#This Row],[b1]]-GLOBAL[[#This Row],[a1]]-GLOBAL[[#This Row],[bkeluar1]])</f>
        <v/>
      </c>
      <c r="L1809" s="31">
        <f>SUM(GLOBAL[[#This Row],[bmasuk1]:[c1]])</f>
        <v>0</v>
      </c>
      <c r="M1809" s="32">
        <f>SUM(F1809,L1809)</f>
        <v>2</v>
      </c>
      <c r="N1809" s="31"/>
      <c r="O1809" s="31"/>
      <c r="P1809" s="32">
        <f ca="1">SUM(INDIRECT(GLOBAL_VAR[TABLENAME]&amp;"[@a"&amp;$1:$1-1&amp;"]"),INDIRECT(GLOBAL_VAR[TABLENAME]&amp;"[@c"&amp;$1:$1-1&amp;"]"))</f>
        <v>2</v>
      </c>
      <c r="Q1809" s="33"/>
      <c r="R1809" s="33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2</v>
      </c>
      <c r="T1809" s="33"/>
      <c r="U1809" s="33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2</v>
      </c>
      <c r="W1809" s="31"/>
      <c r="X1809" s="31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2</v>
      </c>
      <c r="AA1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809" s="31" t="str">
        <f>_xlfn.IFNA(MATCH(GLOBAL[[#This Row],[POINTER]],Table6[NB BM_C_QTY+F],0),"")</f>
        <v/>
      </c>
      <c r="AC1809" t="str">
        <f>_xlfn.IFNA(MATCH(GLOBAL[[#This Row],[POINTER]],Table5[CONCAT],0),"")</f>
        <v/>
      </c>
    </row>
    <row r="1810" spans="1:30">
      <c r="A1810" s="31">
        <f ca="1">IF(GLOBAL[[#This Row],[TT]]&lt;1,"",ROW()-2)</f>
        <v>1808</v>
      </c>
      <c r="B1810" s="33" t="s">
        <v>1231</v>
      </c>
      <c r="C1810" s="31">
        <v>1</v>
      </c>
      <c r="D1810" s="31" t="s">
        <v>107</v>
      </c>
      <c r="E1810" s="31">
        <f ca="1">IF(GLOBAL[[#This Row],[b12]]="",GLOBAL[[#This Row],[a6]],GLOBAL[[#This Row],[b12]])</f>
        <v>1</v>
      </c>
      <c r="F1810" s="32">
        <f>GLOBAL[[#This Row],[AWAL]]</f>
        <v>1</v>
      </c>
      <c r="G1810" s="31"/>
      <c r="H1810" s="31"/>
      <c r="I1810" s="31" t="str">
        <f>IF(GLOBAL[[#This Row],[/MASUK]]="","",SUMIF(Table6[NB BM_C_QTY+F],GLOBAL[POINTER],Table6[C]))</f>
        <v/>
      </c>
      <c r="J1810" s="102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>SUM(F1810,L1810)</f>
        <v>1</v>
      </c>
      <c r="N1810" s="31"/>
      <c r="O1810" s="31"/>
      <c r="P1810" s="32">
        <f ca="1">SUM(INDIRECT(GLOBAL_VAR[TABLENAME]&amp;"[@a"&amp;$1:$1-1&amp;"]"),INDIRECT(GLOBAL_VAR[TABLENAME]&amp;"[@c"&amp;$1:$1-1&amp;"]"))</f>
        <v>1</v>
      </c>
      <c r="Q1810" s="33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1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1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1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</row>
    <row r="1811" spans="1:30">
      <c r="A1811" s="31">
        <f ca="1">IF(GLOBAL[[#This Row],[TT]]&lt;1,"",ROW()-2)</f>
        <v>1809</v>
      </c>
      <c r="B1811" s="33" t="s">
        <v>1232</v>
      </c>
      <c r="C1811" s="31">
        <v>1</v>
      </c>
      <c r="D1811" s="31">
        <v>288</v>
      </c>
      <c r="E1811" s="31">
        <f ca="1">IF(GLOBAL[[#This Row],[b12]]="",GLOBAL[[#This Row],[a6]],GLOBAL[[#This Row],[b12]])</f>
        <v>1</v>
      </c>
      <c r="F1811" s="32">
        <f>GLOBAL[[#This Row],[AWAL]]</f>
        <v>1</v>
      </c>
      <c r="G1811" s="31"/>
      <c r="H1811" s="31"/>
      <c r="I1811" s="31" t="str">
        <f>IF(GLOBAL[[#This Row],[/MASUK]]="","",SUMIF(Table6[NB BM_C_QTY+F],GLOBAL[POINTER],Table6[C]))</f>
        <v/>
      </c>
      <c r="J1811" s="102">
        <f>IF(GLOBAL[[#This Row],[//KELUAR]]="",0,-1*SUMIF(Table5[CONCAT],GLOBAL[POINTER],Table5[3]))</f>
        <v>0</v>
      </c>
      <c r="K1811" s="31" t="str">
        <f>IF(GLOBAL[[#This Row],[b1]]="","",GLOBAL[[#This Row],[b1]]-GLOBAL[[#This Row],[a1]]-GLOBAL[[#This Row],[bkeluar1]])</f>
        <v/>
      </c>
      <c r="L1811" s="31">
        <f>SUM(GLOBAL[[#This Row],[bmasuk1]:[c1]])</f>
        <v>0</v>
      </c>
      <c r="M1811" s="32">
        <f>SUM(F1811,L1811)</f>
        <v>1</v>
      </c>
      <c r="N1811" s="31"/>
      <c r="O1811" s="31"/>
      <c r="P1811" s="32">
        <f ca="1">SUM(INDIRECT(GLOBAL_VAR[TABLENAME]&amp;"[@a"&amp;$1:$1-1&amp;"]"),INDIRECT(GLOBAL_VAR[TABLENAME]&amp;"[@c"&amp;$1:$1-1&amp;"]"))</f>
        <v>1</v>
      </c>
      <c r="Q1811" s="33"/>
      <c r="R1811" s="33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1</v>
      </c>
      <c r="T1811" s="33"/>
      <c r="U1811" s="33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1</v>
      </c>
      <c r="W1811" s="31"/>
      <c r="X1811" s="31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1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811" s="31" t="str">
        <f>_xlfn.IFNA(MATCH(GLOBAL[[#This Row],[POINTER]],Table6[NB BM_C_QTY+F],0),"")</f>
        <v/>
      </c>
      <c r="AC1811" t="str">
        <f>_xlfn.IFNA(MATCH(GLOBAL[[#This Row],[POINTER]],Table5[CONCAT],0),"")</f>
        <v/>
      </c>
    </row>
    <row r="1812" spans="1:30">
      <c r="A1812" s="31">
        <f ca="1">IF(GLOBAL[[#This Row],[TT]]&lt;1,"",ROW()-2)</f>
        <v>1810</v>
      </c>
      <c r="B1812" s="33" t="s">
        <v>1233</v>
      </c>
      <c r="C1812" s="31">
        <v>20</v>
      </c>
      <c r="D1812" s="31" t="s">
        <v>107</v>
      </c>
      <c r="E1812" s="31">
        <f ca="1">IF(GLOBAL[[#This Row],[b12]]="",GLOBAL[[#This Row],[a6]],GLOBAL[[#This Row],[b12]])</f>
        <v>19</v>
      </c>
      <c r="F1812" s="32">
        <f>GLOBAL[[#This Row],[AWAL]]</f>
        <v>20</v>
      </c>
      <c r="G1812" s="31"/>
      <c r="H1812" s="31"/>
      <c r="I1812" s="31" t="str">
        <f>IF(GLOBAL[[#This Row],[/MASUK]]="","",SUMIF(Table6[NB BM_C_QTY+F],GLOBAL[POINTER],Table6[C]))</f>
        <v/>
      </c>
      <c r="J1812" s="102">
        <f>IF(GLOBAL[[#This Row],[//KELUAR]]="",0,-1*SUMIF(Table5[CONCAT],GLOBAL[POINTER],Table5[3]))</f>
        <v>-1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-1</v>
      </c>
      <c r="M1812" s="32">
        <f>SUM(F1812,L1812)</f>
        <v>19</v>
      </c>
      <c r="N1812" s="31"/>
      <c r="O1812" s="31"/>
      <c r="P1812" s="32">
        <f ca="1">SUM(INDIRECT(GLOBAL_VAR[TABLENAME]&amp;"[@a"&amp;$1:$1-1&amp;"]"),INDIRECT(GLOBAL_VAR[TABLENAME]&amp;"[@c"&amp;$1:$1-1&amp;"]"))</f>
        <v>19</v>
      </c>
      <c r="Q1812" s="33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19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19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19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812" s="31" t="str">
        <f>_xlfn.IFNA(MATCH(GLOBAL[[#This Row],[POINTER]],Table6[NB BM_C_QTY+F],0),"")</f>
        <v/>
      </c>
      <c r="AC1812">
        <f>_xlfn.IFNA(MATCH(GLOBAL[[#This Row],[POINTER]],Table5[CONCAT],0),"")</f>
        <v>89</v>
      </c>
    </row>
    <row r="1813" spans="1:30">
      <c r="A1813" s="31" t="str">
        <f ca="1">IF(GLOBAL[[#This Row],[TT]]&lt;1,"",ROW()-2)</f>
        <v/>
      </c>
      <c r="B1813" s="33" t="s">
        <v>1234</v>
      </c>
      <c r="C1813" s="31">
        <v>0</v>
      </c>
      <c r="D1813" s="31" t="s">
        <v>107</v>
      </c>
      <c r="E1813" s="31">
        <f ca="1">IF(GLOBAL[[#This Row],[b12]]="",GLOBAL[[#This Row],[a6]],GLOBAL[[#This Row],[b12]])</f>
        <v>0</v>
      </c>
      <c r="F1813" s="32">
        <f>GLOBAL[[#This Row],[AWAL]]</f>
        <v>0</v>
      </c>
      <c r="G1813" s="31"/>
      <c r="H1813" s="31"/>
      <c r="I1813" s="31" t="str">
        <f>IF(GLOBAL[[#This Row],[/MASUK]]="","",SUMIF(Table6[NB BM_C_QTY+F],GLOBAL[POINTER],Table6[C]))</f>
        <v/>
      </c>
      <c r="J1813" s="102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>SUM(F1813,L1813)</f>
        <v>0</v>
      </c>
      <c r="N1813" s="31"/>
      <c r="O1813" s="31"/>
      <c r="P1813" s="32">
        <f ca="1">SUM(INDIRECT(GLOBAL_VAR[TABLENAME]&amp;"[@a"&amp;$1:$1-1&amp;"]"),INDIRECT(GLOBAL_VAR[TABLENAME]&amp;"[@c"&amp;$1:$1-1&amp;"]"))</f>
        <v>0</v>
      </c>
      <c r="Q1813" s="33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0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0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0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30">
      <c r="A1814" s="31" t="str">
        <f ca="1">IF(GLOBAL[[#This Row],[TT]]&lt;1,"",ROW()-2)</f>
        <v/>
      </c>
      <c r="B1814" s="33" t="s">
        <v>1984</v>
      </c>
      <c r="C1814" s="31">
        <v>0</v>
      </c>
      <c r="D1814" s="31">
        <v>200</v>
      </c>
      <c r="E1814" s="31">
        <f ca="1">IF(GLOBAL[[#This Row],[b12]]="",GLOBAL[[#This Row],[a6]],GLOBAL[[#This Row],[b12]])</f>
        <v>0</v>
      </c>
      <c r="F1814" s="32">
        <f>GLOBAL[[#This Row],[AWAL]]</f>
        <v>0</v>
      </c>
      <c r="G1814" s="31"/>
      <c r="H1814" s="31"/>
      <c r="I1814" s="31" t="str">
        <f>IF(GLOBAL[[#This Row],[/MASUK]]="","",SUMIF(Table6[NB BM_C_QTY+F],GLOBAL[POINTER],Table6[C]))</f>
        <v/>
      </c>
      <c r="J1814" s="102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>SUM(F1814,L1814)</f>
        <v>0</v>
      </c>
      <c r="N1814" s="31"/>
      <c r="O1814" s="31"/>
      <c r="P1814" s="32">
        <f ca="1">SUM(INDIRECT(GLOBAL_VAR[TABLENAME]&amp;"[@a"&amp;$1:$1-1&amp;"]"),INDIRECT(GLOBAL_VAR[TABLENAME]&amp;"[@c"&amp;$1:$1-1&amp;"]"))</f>
        <v>0</v>
      </c>
      <c r="Q1814" s="33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0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0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0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  <c r="AD1814" s="72"/>
    </row>
    <row r="1815" spans="1:30">
      <c r="A1815" s="31">
        <f ca="1">IF(GLOBAL[[#This Row],[TT]]&lt;1,"",ROW()-2)</f>
        <v>1813</v>
      </c>
      <c r="B1815" s="33" t="s">
        <v>2360</v>
      </c>
      <c r="C1815" s="31">
        <v>12</v>
      </c>
      <c r="D1815" s="31" t="s">
        <v>2042</v>
      </c>
      <c r="E1815" s="31">
        <f ca="1">IF(GLOBAL[[#This Row],[b12]]="",GLOBAL[[#This Row],[a6]],GLOBAL[[#This Row],[b12]])</f>
        <v>12</v>
      </c>
      <c r="F1815" s="32">
        <f>GLOBAL[[#This Row],[AWAL]]</f>
        <v>12</v>
      </c>
      <c r="G1815" s="31"/>
      <c r="H1815" s="31"/>
      <c r="I1815" s="31" t="str">
        <f>IF(GLOBAL[[#This Row],[/MASUK]]="","",SUMIF(Table6[NB BM_C_QTY+F],GLOBAL[POINTER],Table6[C]))</f>
        <v/>
      </c>
      <c r="J1815" s="102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>SUM(F1815,L1815)</f>
        <v>12</v>
      </c>
      <c r="N1815" s="31"/>
      <c r="O1815" s="31"/>
      <c r="P1815" s="32">
        <f ca="1">SUM(INDIRECT(GLOBAL_VAR[TABLENAME]&amp;"[@a"&amp;$1:$1-1&amp;"]"),INDIRECT(GLOBAL_VAR[TABLENAME]&amp;"[@c"&amp;$1:$1-1&amp;"]"))</f>
        <v>12</v>
      </c>
      <c r="Q1815" s="33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12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12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12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30">
      <c r="A1816" s="31" t="str">
        <f ca="1">IF(GLOBAL[[#This Row],[TT]]&lt;1,"",ROW()-2)</f>
        <v/>
      </c>
      <c r="B1816" s="33" t="s">
        <v>1235</v>
      </c>
      <c r="C1816" s="31">
        <v>0</v>
      </c>
      <c r="D1816" s="31" t="s">
        <v>20</v>
      </c>
      <c r="E1816" s="31">
        <f ca="1">IF(GLOBAL[[#This Row],[b12]]="",GLOBAL[[#This Row],[a6]],GLOBAL[[#This Row],[b12]])</f>
        <v>0</v>
      </c>
      <c r="F1816" s="32">
        <f>GLOBAL[[#This Row],[AWAL]]</f>
        <v>0</v>
      </c>
      <c r="G1816" s="31"/>
      <c r="H1816" s="31"/>
      <c r="I1816" s="31" t="str">
        <f>IF(GLOBAL[[#This Row],[/MASUK]]="","",SUMIF(Table6[NB BM_C_QTY+F],GLOBAL[POINTER],Table6[C]))</f>
        <v/>
      </c>
      <c r="J1816" s="102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>SUM(F1816,L1816)</f>
        <v>0</v>
      </c>
      <c r="N1816" s="31"/>
      <c r="O1816" s="31"/>
      <c r="P1816" s="32">
        <f ca="1">SUM(INDIRECT(GLOBAL_VAR[TABLENAME]&amp;"[@a"&amp;$1:$1-1&amp;"]"),INDIRECT(GLOBAL_VAR[TABLENAME]&amp;"[@c"&amp;$1:$1-1&amp;"]"))</f>
        <v>0</v>
      </c>
      <c r="Q1816" s="33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0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0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0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30">
      <c r="A1817" s="31">
        <f ca="1">IF(GLOBAL[[#This Row],[TT]]&lt;1,"",ROW()-2)</f>
        <v>1815</v>
      </c>
      <c r="B1817" s="33" t="s">
        <v>2361</v>
      </c>
      <c r="C1817" s="31">
        <v>7</v>
      </c>
      <c r="D1817" s="31" t="s">
        <v>2042</v>
      </c>
      <c r="E1817" s="31">
        <f ca="1">IF(GLOBAL[[#This Row],[b12]]="",GLOBAL[[#This Row],[a6]],GLOBAL[[#This Row],[b12]])</f>
        <v>6</v>
      </c>
      <c r="F1817" s="32">
        <f>GLOBAL[[#This Row],[AWAL]]</f>
        <v>7</v>
      </c>
      <c r="G1817" s="31"/>
      <c r="H1817" s="31"/>
      <c r="I1817" s="31" t="str">
        <f>IF(GLOBAL[[#This Row],[/MASUK]]="","",SUMIF(Table6[NB BM_C_QTY+F],GLOBAL[POINTER],Table6[C]))</f>
        <v/>
      </c>
      <c r="J1817" s="102">
        <f>IF(GLOBAL[[#This Row],[//KELUAR]]="",0,-1*SUMIF(Table5[CONCAT],GLOBAL[POINTER],Table5[3]))</f>
        <v>-1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-1</v>
      </c>
      <c r="M1817" s="32">
        <f>SUM(F1817,L1817)</f>
        <v>6</v>
      </c>
      <c r="N1817" s="31"/>
      <c r="O1817" s="31"/>
      <c r="P1817" s="32">
        <f ca="1">SUM(INDIRECT(GLOBAL_VAR[TABLENAME]&amp;"[@a"&amp;$1:$1-1&amp;"]"),INDIRECT(GLOBAL_VAR[TABLENAME]&amp;"[@c"&amp;$1:$1-1&amp;"]"))</f>
        <v>6</v>
      </c>
      <c r="Q1817" s="33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6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6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6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817" s="31" t="str">
        <f>_xlfn.IFNA(MATCH(GLOBAL[[#This Row],[POINTER]],Table6[NB BM_C_QTY+F],0),"")</f>
        <v/>
      </c>
      <c r="AC1817">
        <f>_xlfn.IFNA(MATCH(GLOBAL[[#This Row],[POINTER]],Table5[CONCAT],0),"")</f>
        <v>139</v>
      </c>
    </row>
    <row r="1818" spans="1:30">
      <c r="A1818" s="31" t="str">
        <f ca="1">IF(GLOBAL[[#This Row],[TT]]&lt;1,"",ROW()-2)</f>
        <v/>
      </c>
      <c r="B1818" s="33" t="s">
        <v>1236</v>
      </c>
      <c r="C1818" s="31">
        <v>0</v>
      </c>
      <c r="D1818" s="31">
        <v>96</v>
      </c>
      <c r="E1818" s="31">
        <f ca="1">IF(GLOBAL[[#This Row],[b12]]="",GLOBAL[[#This Row],[a6]],GLOBAL[[#This Row],[b12]])</f>
        <v>0</v>
      </c>
      <c r="F1818" s="32">
        <f>GLOBAL[[#This Row],[AWAL]]</f>
        <v>0</v>
      </c>
      <c r="G1818" s="31"/>
      <c r="H1818" s="31"/>
      <c r="I1818" s="31" t="str">
        <f>IF(GLOBAL[[#This Row],[/MASUK]]="","",SUMIF(Table6[NB BM_C_QTY+F],GLOBAL[POINTER],Table6[C]))</f>
        <v/>
      </c>
      <c r="J1818" s="102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>SUM(F1818,L1818)</f>
        <v>0</v>
      </c>
      <c r="N1818" s="31"/>
      <c r="O1818" s="31"/>
      <c r="P1818" s="32">
        <f ca="1">SUM(INDIRECT(GLOBAL_VAR[TABLENAME]&amp;"[@a"&amp;$1:$1-1&amp;"]"),INDIRECT(GLOBAL_VAR[TABLENAME]&amp;"[@c"&amp;$1:$1-1&amp;"]"))</f>
        <v>0</v>
      </c>
      <c r="Q1818" s="33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0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0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0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30">
      <c r="A1819" s="31" t="str">
        <f ca="1">IF(GLOBAL[[#This Row],[TT]]&lt;1,"",ROW()-2)</f>
        <v/>
      </c>
      <c r="B1819" s="33" t="s">
        <v>1237</v>
      </c>
      <c r="C1819" s="31">
        <v>0</v>
      </c>
      <c r="D1819" s="31" t="s">
        <v>20</v>
      </c>
      <c r="E1819" s="31">
        <f ca="1">IF(GLOBAL[[#This Row],[b12]]="",GLOBAL[[#This Row],[a6]],GLOBAL[[#This Row],[b12]])</f>
        <v>0</v>
      </c>
      <c r="F1819" s="32">
        <f>GLOBAL[[#This Row],[AWAL]]</f>
        <v>0</v>
      </c>
      <c r="G1819" s="31"/>
      <c r="H1819" s="31"/>
      <c r="I1819" s="31" t="str">
        <f>IF(GLOBAL[[#This Row],[/MASUK]]="","",SUMIF(Table6[NB BM_C_QTY+F],GLOBAL[POINTER],Table6[C]))</f>
        <v/>
      </c>
      <c r="J1819" s="102">
        <f>IF(GLOBAL[[#This Row],[//KELUAR]]="",0,-1*SUMIF(Table5[CONCAT],GLOBAL[POINTER],Table5[3]))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>SUM(F1819,L1819)</f>
        <v>0</v>
      </c>
      <c r="N1819" s="31"/>
      <c r="O1819" s="31"/>
      <c r="P1819" s="32">
        <f ca="1">SUM(INDIRECT(GLOBAL_VAR[TABLENAME]&amp;"[@a"&amp;$1:$1-1&amp;"]"),INDIRECT(GLOBAL_VAR[TABLENAME]&amp;"[@c"&amp;$1:$1-1&amp;"]"))</f>
        <v>0</v>
      </c>
      <c r="Q1819" s="33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0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0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0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1819" s="31" t="str">
        <f>_xlfn.IFNA(MATCH(GLOBAL[[#This Row],[POINTER]],Table6[NB BM_C_QTY+F],0),"")</f>
        <v/>
      </c>
      <c r="AC1819" t="str">
        <f>_xlfn.IFNA(MATCH(GLOBAL[[#This Row],[POINTER]],Table5[CONCAT],0),"")</f>
        <v/>
      </c>
    </row>
    <row r="1820" spans="1:30">
      <c r="A1820" s="31">
        <f ca="1">IF(GLOBAL[[#This Row],[TT]]&lt;1,"",ROW()-2)</f>
        <v>1818</v>
      </c>
      <c r="B1820" s="33" t="s">
        <v>2362</v>
      </c>
      <c r="C1820" s="31">
        <v>2</v>
      </c>
      <c r="D1820" s="31" t="s">
        <v>2042</v>
      </c>
      <c r="E1820" s="31">
        <f ca="1">IF(GLOBAL[[#This Row],[b12]]="",GLOBAL[[#This Row],[a6]],GLOBAL[[#This Row],[b12]])</f>
        <v>2</v>
      </c>
      <c r="F1820" s="32">
        <f>GLOBAL[[#This Row],[AWAL]]</f>
        <v>2</v>
      </c>
      <c r="G1820" s="31"/>
      <c r="H1820" s="31"/>
      <c r="I1820" s="31" t="str">
        <f>IF(GLOBAL[[#This Row],[/MASUK]]="","",SUMIF(Table6[NB BM_C_QTY+F],GLOBAL[POINTER],Table6[C]))</f>
        <v/>
      </c>
      <c r="J1820" s="102">
        <f>IF(GLOBAL[[#This Row],[//KELUAR]]="",0,-1*SUMIF(Table5[CONCAT],GLOBAL[POINTER],Table5[3]))</f>
        <v>0</v>
      </c>
      <c r="K1820" s="31" t="str">
        <f>IF(GLOBAL[[#This Row],[b1]]="","",GLOBAL[[#This Row],[b1]]-GLOBAL[[#This Row],[a1]]-GLOBAL[[#This Row],[bkeluar1]])</f>
        <v/>
      </c>
      <c r="L1820" s="31">
        <f>SUM(GLOBAL[[#This Row],[bmasuk1]:[c1]])</f>
        <v>0</v>
      </c>
      <c r="M1820" s="32">
        <f>SUM(F1820,L1820)</f>
        <v>2</v>
      </c>
      <c r="N1820" s="31"/>
      <c r="O1820" s="31"/>
      <c r="P1820" s="32">
        <f ca="1">SUM(INDIRECT(GLOBAL_VAR[TABLENAME]&amp;"[@a"&amp;$1:$1-1&amp;"]"),INDIRECT(GLOBAL_VAR[TABLENAME]&amp;"[@c"&amp;$1:$1-1&amp;"]"))</f>
        <v>2</v>
      </c>
      <c r="Q1820" s="33"/>
      <c r="R1820" s="33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2</v>
      </c>
      <c r="T1820" s="33"/>
      <c r="U1820" s="33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2</v>
      </c>
      <c r="W1820" s="31"/>
      <c r="X1820" s="31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2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820" s="31" t="str">
        <f>_xlfn.IFNA(MATCH(GLOBAL[[#This Row],[POINTER]],Table6[NB BM_C_QTY+F],0),"")</f>
        <v/>
      </c>
      <c r="AC1820" t="str">
        <f>_xlfn.IFNA(MATCH(GLOBAL[[#This Row],[POINTER]],Table5[CONCAT],0),"")</f>
        <v/>
      </c>
    </row>
    <row r="1821" spans="1:30">
      <c r="A1821" s="31" t="str">
        <f ca="1">IF(GLOBAL[[#This Row],[TT]]&lt;1,"",ROW()-2)</f>
        <v/>
      </c>
      <c r="B1821" s="33" t="s">
        <v>2716</v>
      </c>
      <c r="C1821" s="31">
        <v>0</v>
      </c>
      <c r="D1821" s="31" t="s">
        <v>2173</v>
      </c>
      <c r="E1821" s="31">
        <f ca="1">IF(GLOBAL[[#This Row],[b12]]="",GLOBAL[[#This Row],[a6]],GLOBAL[[#This Row],[b12]])</f>
        <v>0</v>
      </c>
      <c r="F1821" s="32">
        <f>GLOBAL[[#This Row],[AWAL]]</f>
        <v>0</v>
      </c>
      <c r="G1821" s="31"/>
      <c r="H1821" s="31"/>
      <c r="I1821" s="31" t="str">
        <f>IF(GLOBAL[[#This Row],[/MASUK]]="","",SUMIF(Table6[NB BM_C_QTY+F],GLOBAL[POINTER],Table6[C]))</f>
        <v/>
      </c>
      <c r="J1821" s="102">
        <f>IF(GLOBAL[[#This Row],[//KELUAR]]="",0,-1*SUMIF(Table5[CONCAT],GLOBAL[POINTER],Table5[3]))</f>
        <v>0</v>
      </c>
      <c r="K1821" s="31" t="str">
        <f>IF(GLOBAL[[#This Row],[b1]]="","",GLOBAL[[#This Row],[b1]]-GLOBAL[[#This Row],[a1]]-GLOBAL[[#This Row],[bkeluar1]])</f>
        <v/>
      </c>
      <c r="L1821" s="31">
        <f>SUM(GLOBAL[[#This Row],[bmasuk1]:[c1]])</f>
        <v>0</v>
      </c>
      <c r="M1821" s="32">
        <f>SUM(F1821,L1821)</f>
        <v>0</v>
      </c>
      <c r="N1821" s="31"/>
      <c r="O1821" s="31"/>
      <c r="P1821" s="32">
        <f ca="1">SUM(INDIRECT(GLOBAL_VAR[TABLENAME]&amp;"[@a"&amp;$1:$1-1&amp;"]"),INDIRECT(GLOBAL_VAR[TABLENAME]&amp;"[@c"&amp;$1:$1-1&amp;"]"))</f>
        <v>0</v>
      </c>
      <c r="Q1821" s="33"/>
      <c r="R1821" s="33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0</v>
      </c>
      <c r="T1821" s="33"/>
      <c r="U1821" s="33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0</v>
      </c>
      <c r="W1821" s="31"/>
      <c r="X1821" s="31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0</v>
      </c>
      <c r="AA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1821" s="31" t="str">
        <f>_xlfn.IFNA(MATCH(GLOBAL[[#This Row],[POINTER]],Table6[NB BM_C_QTY+F],0),"")</f>
        <v/>
      </c>
      <c r="AC1821" t="str">
        <f>_xlfn.IFNA(MATCH(GLOBAL[[#This Row],[POINTER]],Table5[CONCAT],0),"")</f>
        <v/>
      </c>
    </row>
    <row r="1822" spans="1:30">
      <c r="A1822" s="31" t="str">
        <f ca="1">IF(GLOBAL[[#This Row],[TT]]&lt;1,"",ROW()-2)</f>
        <v/>
      </c>
      <c r="B1822" s="33" t="s">
        <v>2352</v>
      </c>
      <c r="C1822" s="31">
        <v>0</v>
      </c>
      <c r="D1822" s="31" t="s">
        <v>2148</v>
      </c>
      <c r="E1822" s="31">
        <f ca="1">IF(GLOBAL[[#This Row],[b12]]="",GLOBAL[[#This Row],[a6]],GLOBAL[[#This Row],[b12]])</f>
        <v>0</v>
      </c>
      <c r="F1822" s="32">
        <f>GLOBAL[[#This Row],[AWAL]]</f>
        <v>0</v>
      </c>
      <c r="G1822" s="31"/>
      <c r="H1822" s="31"/>
      <c r="I1822" s="31" t="str">
        <f>IF(GLOBAL[[#This Row],[/MASUK]]="","",SUMIF(Table6[NB BM_C_QTY+F],GLOBAL[POINTER],Table6[C]))</f>
        <v/>
      </c>
      <c r="J1822" s="102">
        <f>IF(GLOBAL[[#This Row],[//KELUAR]]="",0,-1*SUMIF(Table5[CONCAT],GLOBAL[POINTER],Table5[3]))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>SUM(F1822,L1822)</f>
        <v>0</v>
      </c>
      <c r="N1822" s="31"/>
      <c r="O1822" s="31"/>
      <c r="P1822" s="32">
        <f ca="1">SUM(INDIRECT(GLOBAL_VAR[TABLENAME]&amp;"[@a"&amp;$1:$1-1&amp;"]"),INDIRECT(GLOBAL_VAR[TABLENAME]&amp;"[@c"&amp;$1:$1-1&amp;"]"))</f>
        <v>0</v>
      </c>
      <c r="Q1822" s="33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0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0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0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1822" s="31" t="str">
        <f>_xlfn.IFNA(MATCH(GLOBAL[[#This Row],[POINTER]],Table6[NB BM_C_QTY+F],0),"")</f>
        <v/>
      </c>
      <c r="AC1822" t="str">
        <f>_xlfn.IFNA(MATCH(GLOBAL[[#This Row],[POINTER]],Table5[CONCAT],0),"")</f>
        <v/>
      </c>
    </row>
    <row r="1823" spans="1:30">
      <c r="A1823" s="31" t="str">
        <f ca="1">IF(GLOBAL[[#This Row],[TT]]&lt;1,"",ROW()-2)</f>
        <v/>
      </c>
      <c r="B1823" s="33" t="s">
        <v>2353</v>
      </c>
      <c r="C1823" s="31">
        <v>0</v>
      </c>
      <c r="D1823" s="31" t="s">
        <v>2042</v>
      </c>
      <c r="E1823" s="31">
        <f ca="1">IF(GLOBAL[[#This Row],[b12]]="",GLOBAL[[#This Row],[a6]],GLOBAL[[#This Row],[b12]])</f>
        <v>0</v>
      </c>
      <c r="F1823" s="32">
        <f>GLOBAL[[#This Row],[AWAL]]</f>
        <v>0</v>
      </c>
      <c r="G1823" s="31"/>
      <c r="H1823" s="31"/>
      <c r="I1823" s="31" t="str">
        <f>IF(GLOBAL[[#This Row],[/MASUK]]="","",SUMIF(Table6[NB BM_C_QTY+F],GLOBAL[POINTER],Table6[C]))</f>
        <v/>
      </c>
      <c r="J1823" s="102">
        <f>IF(GLOBAL[[#This Row],[//KELUAR]]="",0,-1*SUMIF(Table5[CONCAT],GLOBAL[POINTER],Table5[3]))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>SUM(F1823,L1823)</f>
        <v>0</v>
      </c>
      <c r="N1823" s="31"/>
      <c r="O1823" s="31"/>
      <c r="P1823" s="32">
        <f ca="1">SUM(INDIRECT(GLOBAL_VAR[TABLENAME]&amp;"[@a"&amp;$1:$1-1&amp;"]"),INDIRECT(GLOBAL_VAR[TABLENAME]&amp;"[@c"&amp;$1:$1-1&amp;"]"))</f>
        <v>0</v>
      </c>
      <c r="Q1823" s="33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0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0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0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1823" s="31" t="str">
        <f>_xlfn.IFNA(MATCH(GLOBAL[[#This Row],[POINTER]],Table6[NB BM_C_QTY+F],0),"")</f>
        <v/>
      </c>
      <c r="AC1823" t="str">
        <f>_xlfn.IFNA(MATCH(GLOBAL[[#This Row],[POINTER]],Table5[CONCAT],0),"")</f>
        <v/>
      </c>
    </row>
    <row r="1824" spans="1:30">
      <c r="A1824" s="31" t="str">
        <f ca="1">IF(GLOBAL[[#This Row],[TT]]&lt;1,"",ROW()-2)</f>
        <v/>
      </c>
      <c r="B1824" s="33" t="s">
        <v>2354</v>
      </c>
      <c r="C1824" s="31">
        <v>0</v>
      </c>
      <c r="D1824" s="31" t="s">
        <v>2173</v>
      </c>
      <c r="E1824" s="31">
        <f ca="1">IF(GLOBAL[[#This Row],[b12]]="",GLOBAL[[#This Row],[a6]],GLOBAL[[#This Row],[b12]])</f>
        <v>0</v>
      </c>
      <c r="F1824" s="32">
        <f>GLOBAL[[#This Row],[AWAL]]</f>
        <v>0</v>
      </c>
      <c r="G1824" s="31"/>
      <c r="H1824" s="31"/>
      <c r="I1824" s="31" t="str">
        <f>IF(GLOBAL[[#This Row],[/MASUK]]="","",SUMIF(Table6[NB BM_C_QTY+F],GLOBAL[POINTER],Table6[C]))</f>
        <v/>
      </c>
      <c r="J1824" s="102">
        <f>IF(GLOBAL[[#This Row],[//KELUAR]]="",0,-1*SUMIF(Table5[CONCAT],GLOBAL[POINTER],Table5[3]))</f>
        <v>0</v>
      </c>
      <c r="K1824" s="31" t="str">
        <f>IF(GLOBAL[[#This Row],[b1]]="","",GLOBAL[[#This Row],[b1]]-GLOBAL[[#This Row],[a1]]-GLOBAL[[#This Row],[bkeluar1]])</f>
        <v/>
      </c>
      <c r="L1824" s="31">
        <f>SUM(GLOBAL[[#This Row],[bmasuk1]:[c1]])</f>
        <v>0</v>
      </c>
      <c r="M1824" s="32">
        <f>SUM(F1824,L1824)</f>
        <v>0</v>
      </c>
      <c r="N1824" s="31"/>
      <c r="O1824" s="31"/>
      <c r="P1824" s="32">
        <f ca="1">SUM(INDIRECT(GLOBAL_VAR[TABLENAME]&amp;"[@a"&amp;$1:$1-1&amp;"]"),INDIRECT(GLOBAL_VAR[TABLENAME]&amp;"[@c"&amp;$1:$1-1&amp;"]"))</f>
        <v>0</v>
      </c>
      <c r="Q1824" s="33"/>
      <c r="R1824" s="33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0</v>
      </c>
      <c r="T1824" s="33"/>
      <c r="U1824" s="33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0</v>
      </c>
      <c r="W1824" s="31"/>
      <c r="X1824" s="31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0</v>
      </c>
      <c r="AA1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1824" s="31" t="str">
        <f>_xlfn.IFNA(MATCH(GLOBAL[[#This Row],[POINTER]],Table6[NB BM_C_QTY+F],0),"")</f>
        <v/>
      </c>
      <c r="AC1824" t="str">
        <f>_xlfn.IFNA(MATCH(GLOBAL[[#This Row],[POINTER]],Table5[CONCAT],0),"")</f>
        <v/>
      </c>
    </row>
    <row r="1825" spans="1:29">
      <c r="A1825" s="39" t="str">
        <f ca="1">IF(GLOBAL[[#This Row],[TT]]&lt;1,"",ROW()-2)</f>
        <v/>
      </c>
      <c r="B1825" s="33" t="s">
        <v>2355</v>
      </c>
      <c r="C1825" s="31">
        <v>0</v>
      </c>
      <c r="D1825" s="31" t="s">
        <v>2148</v>
      </c>
      <c r="E1825" s="39">
        <f ca="1">IF(GLOBAL[[#This Row],[b12]]="",GLOBAL[[#This Row],[a6]],GLOBAL[[#This Row],[b12]])</f>
        <v>0</v>
      </c>
      <c r="F1825" s="40">
        <f>GLOBAL[[#This Row],[AWAL]]</f>
        <v>0</v>
      </c>
      <c r="G1825" s="31"/>
      <c r="H1825" s="31"/>
      <c r="I1825" s="31" t="str">
        <f>IF(GLOBAL[[#This Row],[/MASUK]]="","",SUMIF(Table6[NB BM_C_QTY+F],GLOBAL[POINTER],Table6[C]))</f>
        <v/>
      </c>
      <c r="J1825" s="102">
        <f>IF(GLOBAL[[#This Row],[//KELUAR]]="",0,-1*SUMIF(Table5[CONCAT],GLOBAL[POINTER],Table5[3]))</f>
        <v>0</v>
      </c>
      <c r="K1825" s="39" t="str">
        <f>IF(GLOBAL[[#This Row],[b1]]="","",GLOBAL[[#This Row],[b1]]-GLOBAL[[#This Row],[a1]]-GLOBAL[[#This Row],[bkeluar1]])</f>
        <v/>
      </c>
      <c r="L1825" s="39">
        <f>SUM(GLOBAL[[#This Row],[bmasuk1]:[c1]])</f>
        <v>0</v>
      </c>
      <c r="M1825" s="40">
        <f>SUM(F1825,L1825)</f>
        <v>0</v>
      </c>
      <c r="N1825" s="31"/>
      <c r="O1825" s="39"/>
      <c r="P1825" s="40">
        <f ca="1">SUM(INDIRECT(GLOBAL_VAR[TABLENAME]&amp;"[@a"&amp;$1:$1-1&amp;"]"),INDIRECT(GLOBAL_VAR[TABLENAME]&amp;"[@c"&amp;$1:$1-1&amp;"]"))</f>
        <v>0</v>
      </c>
      <c r="Q1825" s="33"/>
      <c r="R1825" s="41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0</v>
      </c>
      <c r="T1825" s="33"/>
      <c r="U1825" s="41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0</v>
      </c>
      <c r="W1825" s="31"/>
      <c r="X1825" s="39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0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1825" s="39" t="str">
        <f>_xlfn.IFNA(MATCH(GLOBAL[[#This Row],[POINTER]],Table6[NB BM_C_QTY+F],0),"")</f>
        <v/>
      </c>
      <c r="AC1825" t="str">
        <f>_xlfn.IFNA(MATCH(GLOBAL[[#This Row],[POINTER]],Table5[CONCAT],0),"")</f>
        <v/>
      </c>
    </row>
    <row r="1826" spans="1:29">
      <c r="A1826" s="31" t="str">
        <f ca="1">IF(GLOBAL[[#This Row],[TT]]&lt;1,"",ROW()-2)</f>
        <v/>
      </c>
      <c r="B1826" s="33" t="s">
        <v>2359</v>
      </c>
      <c r="C1826" s="31">
        <v>0</v>
      </c>
      <c r="D1826" s="31" t="s">
        <v>2148</v>
      </c>
      <c r="E1826" s="31">
        <f ca="1">IF(GLOBAL[[#This Row],[b12]]="",GLOBAL[[#This Row],[a6]],GLOBAL[[#This Row],[b12]])</f>
        <v>0</v>
      </c>
      <c r="F1826" s="32">
        <f>GLOBAL[[#This Row],[AWAL]]</f>
        <v>0</v>
      </c>
      <c r="G1826" s="31"/>
      <c r="H1826" s="31"/>
      <c r="I1826" s="31" t="str">
        <f>IF(GLOBAL[[#This Row],[/MASUK]]="","",SUMIF(Table6[NB BM_C_QTY+F],GLOBAL[POINTER],Table6[C]))</f>
        <v/>
      </c>
      <c r="J1826" s="102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>SUM(F1826,L1826)</f>
        <v>0</v>
      </c>
      <c r="N1826" s="31"/>
      <c r="O1826" s="31"/>
      <c r="P1826" s="32">
        <f ca="1">SUM(INDIRECT(GLOBAL_VAR[TABLENAME]&amp;"[@a"&amp;$1:$1-1&amp;"]"),INDIRECT(GLOBAL_VAR[TABLENAME]&amp;"[@c"&amp;$1:$1-1&amp;"]"))</f>
        <v>0</v>
      </c>
      <c r="Q1826" s="33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0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0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0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29">
      <c r="A1827" s="31" t="str">
        <f ca="1">IF(GLOBAL[[#This Row],[TT]]&lt;1,"",ROW()-2)</f>
        <v/>
      </c>
      <c r="B1827" s="33" t="s">
        <v>2347</v>
      </c>
      <c r="C1827" s="31">
        <v>0</v>
      </c>
      <c r="D1827" s="31" t="s">
        <v>2173</v>
      </c>
      <c r="E1827" s="31">
        <f ca="1">IF(GLOBAL[[#This Row],[b12]]="",GLOBAL[[#This Row],[a6]],GLOBAL[[#This Row],[b12]])</f>
        <v>0</v>
      </c>
      <c r="F1827" s="32">
        <f>GLOBAL[[#This Row],[AWAL]]</f>
        <v>0</v>
      </c>
      <c r="G1827" s="31"/>
      <c r="H1827" s="31"/>
      <c r="I1827" s="31" t="str">
        <f>IF(GLOBAL[[#This Row],[/MASUK]]="","",SUMIF(Table6[NB BM_C_QTY+F],GLOBAL[POINTER],Table6[C]))</f>
        <v/>
      </c>
      <c r="J1827" s="102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>SUM(F1827,L1827)</f>
        <v>0</v>
      </c>
      <c r="N1827" s="31"/>
      <c r="O1827" s="31"/>
      <c r="P1827" s="32">
        <f ca="1">SUM(INDIRECT(GLOBAL_VAR[TABLENAME]&amp;"[@a"&amp;$1:$1-1&amp;"]"),INDIRECT(GLOBAL_VAR[TABLENAME]&amp;"[@c"&amp;$1:$1-1&amp;"]"))</f>
        <v>0</v>
      </c>
      <c r="Q1827" s="33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0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0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0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29">
      <c r="A1828" s="31" t="str">
        <f ca="1">IF(GLOBAL[[#This Row],[TT]]&lt;1,"",ROW()-2)</f>
        <v/>
      </c>
      <c r="B1828" s="33" t="s">
        <v>2356</v>
      </c>
      <c r="C1828" s="31">
        <v>0</v>
      </c>
      <c r="D1828" s="31" t="s">
        <v>2148</v>
      </c>
      <c r="E1828" s="31">
        <f ca="1">IF(GLOBAL[[#This Row],[b12]]="",GLOBAL[[#This Row],[a6]],GLOBAL[[#This Row],[b12]])</f>
        <v>0</v>
      </c>
      <c r="F1828" s="32">
        <f>GLOBAL[[#This Row],[AWAL]]</f>
        <v>0</v>
      </c>
      <c r="G1828" s="31"/>
      <c r="H1828" s="31"/>
      <c r="I1828" s="31" t="str">
        <f>IF(GLOBAL[[#This Row],[/MASUK]]="","",SUMIF(Table6[NB BM_C_QTY+F],GLOBAL[POINTER],Table6[C]))</f>
        <v/>
      </c>
      <c r="J1828" s="102">
        <f>IF(GLOBAL[[#This Row],[//KELUAR]]="",0,-1*SUMIF(Table5[CONCAT],GLOBAL[POINTER],Table5[3]))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>SUM(F1828,L1828)</f>
        <v>0</v>
      </c>
      <c r="N1828" s="31"/>
      <c r="O1828" s="31"/>
      <c r="P1828" s="32">
        <f ca="1">SUM(INDIRECT(GLOBAL_VAR[TABLENAME]&amp;"[@a"&amp;$1:$1-1&amp;"]"),INDIRECT(GLOBAL_VAR[TABLENAME]&amp;"[@c"&amp;$1:$1-1&amp;"]"))</f>
        <v>0</v>
      </c>
      <c r="Q1828" s="33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0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0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0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1828" s="31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29">
      <c r="A1829" s="31" t="str">
        <f ca="1">IF(GLOBAL[[#This Row],[TT]]&lt;1,"",ROW()-2)</f>
        <v/>
      </c>
      <c r="B1829" s="33" t="s">
        <v>2357</v>
      </c>
      <c r="C1829" s="31">
        <v>0</v>
      </c>
      <c r="D1829" s="31" t="s">
        <v>2173</v>
      </c>
      <c r="E1829" s="31">
        <f ca="1">IF(GLOBAL[[#This Row],[b12]]="",GLOBAL[[#This Row],[a6]],GLOBAL[[#This Row],[b12]])</f>
        <v>0</v>
      </c>
      <c r="F1829" s="32">
        <f>GLOBAL[[#This Row],[AWAL]]</f>
        <v>0</v>
      </c>
      <c r="G1829" s="31"/>
      <c r="H1829" s="31"/>
      <c r="I1829" s="31" t="str">
        <f>IF(GLOBAL[[#This Row],[/MASUK]]="","",SUMIF(Table6[NB BM_C_QTY+F],GLOBAL[POINTER],Table6[C]))</f>
        <v/>
      </c>
      <c r="J1829" s="102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>SUM(F1829,L1829)</f>
        <v>0</v>
      </c>
      <c r="N1829" s="31"/>
      <c r="O1829" s="31"/>
      <c r="P1829" s="32">
        <f ca="1">SUM(INDIRECT(GLOBAL_VAR[TABLENAME]&amp;"[@a"&amp;$1:$1-1&amp;"]"),INDIRECT(GLOBAL_VAR[TABLENAME]&amp;"[@c"&amp;$1:$1-1&amp;"]"))</f>
        <v>0</v>
      </c>
      <c r="Q1829" s="33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0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0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0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29">
      <c r="A1830" s="31" t="str">
        <f ca="1">IF(GLOBAL[[#This Row],[TT]]&lt;1,"",ROW()-2)</f>
        <v/>
      </c>
      <c r="B1830" s="33" t="s">
        <v>2348</v>
      </c>
      <c r="C1830" s="31">
        <v>0</v>
      </c>
      <c r="D1830" s="31" t="s">
        <v>2043</v>
      </c>
      <c r="E1830" s="31">
        <f ca="1">IF(GLOBAL[[#This Row],[b12]]="",GLOBAL[[#This Row],[a6]],GLOBAL[[#This Row],[b12]])</f>
        <v>0</v>
      </c>
      <c r="F1830" s="32">
        <f>GLOBAL[[#This Row],[AWAL]]</f>
        <v>0</v>
      </c>
      <c r="G1830" s="31"/>
      <c r="H1830" s="31"/>
      <c r="I1830" s="31" t="str">
        <f>IF(GLOBAL[[#This Row],[/MASUK]]="","",SUMIF(Table6[NB BM_C_QTY+F],GLOBAL[POINTER],Table6[C]))</f>
        <v/>
      </c>
      <c r="J1830" s="102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>SUM(F1830,L1830)</f>
        <v>0</v>
      </c>
      <c r="N1830" s="31"/>
      <c r="O1830" s="31"/>
      <c r="P1830" s="32">
        <f ca="1">SUM(INDIRECT(GLOBAL_VAR[TABLENAME]&amp;"[@a"&amp;$1:$1-1&amp;"]"),INDIRECT(GLOBAL_VAR[TABLENAME]&amp;"[@c"&amp;$1:$1-1&amp;"]"))</f>
        <v>0</v>
      </c>
      <c r="Q1830" s="33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0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0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0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29">
      <c r="A1831" s="31" t="str">
        <f ca="1">IF(GLOBAL[[#This Row],[TT]]&lt;1,"",ROW()-2)</f>
        <v/>
      </c>
      <c r="B1831" s="33" t="s">
        <v>2349</v>
      </c>
      <c r="C1831" s="31">
        <v>0</v>
      </c>
      <c r="D1831" s="31" t="s">
        <v>2173</v>
      </c>
      <c r="E1831" s="31">
        <f ca="1">IF(GLOBAL[[#This Row],[b12]]="",GLOBAL[[#This Row],[a6]],GLOBAL[[#This Row],[b12]])</f>
        <v>0</v>
      </c>
      <c r="F1831" s="32">
        <f>GLOBAL[[#This Row],[AWAL]]</f>
        <v>0</v>
      </c>
      <c r="G1831" s="31"/>
      <c r="H1831" s="31"/>
      <c r="I1831" s="31" t="str">
        <f>IF(GLOBAL[[#This Row],[/MASUK]]="","",SUMIF(Table6[NB BM_C_QTY+F],GLOBAL[POINTER],Table6[C]))</f>
        <v/>
      </c>
      <c r="J1831" s="102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>SUM(F1831,L1831)</f>
        <v>0</v>
      </c>
      <c r="N1831" s="31"/>
      <c r="O1831" s="31"/>
      <c r="P1831" s="32">
        <f ca="1">SUM(INDIRECT(GLOBAL_VAR[TABLENAME]&amp;"[@a"&amp;$1:$1-1&amp;"]"),INDIRECT(GLOBAL_VAR[TABLENAME]&amp;"[@c"&amp;$1:$1-1&amp;"]"))</f>
        <v>0</v>
      </c>
      <c r="Q1831" s="33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0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0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0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29">
      <c r="A1832" s="31">
        <f ca="1">IF(GLOBAL[[#This Row],[TT]]&lt;1,"",ROW()-2)</f>
        <v>1830</v>
      </c>
      <c r="B1832" s="33" t="s">
        <v>2350</v>
      </c>
      <c r="C1832" s="31">
        <v>1</v>
      </c>
      <c r="D1832" s="31" t="s">
        <v>2042</v>
      </c>
      <c r="E1832" s="31">
        <f ca="1">IF(GLOBAL[[#This Row],[b12]]="",GLOBAL[[#This Row],[a6]],GLOBAL[[#This Row],[b12]])</f>
        <v>1</v>
      </c>
      <c r="F1832" s="32">
        <f>GLOBAL[[#This Row],[AWAL]]</f>
        <v>1</v>
      </c>
      <c r="G1832" s="31"/>
      <c r="H1832" s="31"/>
      <c r="I1832" s="31" t="str">
        <f>IF(GLOBAL[[#This Row],[/MASUK]]="","",SUMIF(Table6[NB BM_C_QTY+F],GLOBAL[POINTER],Table6[C]))</f>
        <v/>
      </c>
      <c r="J1832" s="102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>SUM(F1832,L1832)</f>
        <v>1</v>
      </c>
      <c r="N1832" s="31"/>
      <c r="O1832" s="31"/>
      <c r="P1832" s="32">
        <f ca="1">SUM(INDIRECT(GLOBAL_VAR[TABLENAME]&amp;"[@a"&amp;$1:$1-1&amp;"]"),INDIRECT(GLOBAL_VAR[TABLENAME]&amp;"[@c"&amp;$1:$1-1&amp;"]"))</f>
        <v>1</v>
      </c>
      <c r="Q1832" s="33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1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1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1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29">
      <c r="A1833" s="31" t="str">
        <f ca="1">IF(GLOBAL[[#This Row],[TT]]&lt;1,"",ROW()-2)</f>
        <v/>
      </c>
      <c r="B1833" s="33" t="s">
        <v>2351</v>
      </c>
      <c r="C1833" s="31">
        <v>0</v>
      </c>
      <c r="D1833" s="31" t="s">
        <v>2102</v>
      </c>
      <c r="E1833" s="31">
        <f ca="1">IF(GLOBAL[[#This Row],[b12]]="",GLOBAL[[#This Row],[a6]],GLOBAL[[#This Row],[b12]])</f>
        <v>0</v>
      </c>
      <c r="F1833" s="32">
        <f>GLOBAL[[#This Row],[AWAL]]</f>
        <v>0</v>
      </c>
      <c r="G1833" s="31"/>
      <c r="H1833" s="31"/>
      <c r="I1833" s="31" t="str">
        <f>IF(GLOBAL[[#This Row],[/MASUK]]="","",SUMIF(Table6[NB BM_C_QTY+F],GLOBAL[POINTER],Table6[C]))</f>
        <v/>
      </c>
      <c r="J1833" s="102">
        <f>IF(GLOBAL[[#This Row],[//KELUAR]]="",0,-1*SUMIF(Table5[CONCAT],GLOBAL[POINTER],Table5[3]))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>SUM(F1833,L1833)</f>
        <v>0</v>
      </c>
      <c r="N1833" s="31"/>
      <c r="O1833" s="31"/>
      <c r="P1833" s="32">
        <f ca="1">SUM(INDIRECT(GLOBAL_VAR[TABLENAME]&amp;"[@a"&amp;$1:$1-1&amp;"]"),INDIRECT(GLOBAL_VAR[TABLENAME]&amp;"[@c"&amp;$1:$1-1&amp;"]"))</f>
        <v>0</v>
      </c>
      <c r="Q1833" s="33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0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0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0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1833" s="31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29">
      <c r="A1834" s="31" t="str">
        <f ca="1">IF(GLOBAL[[#This Row],[TT]]&lt;1,"",ROW()-2)</f>
        <v/>
      </c>
      <c r="B1834" s="33" t="s">
        <v>2358</v>
      </c>
      <c r="C1834" s="31">
        <v>0</v>
      </c>
      <c r="D1834" s="31" t="s">
        <v>2148</v>
      </c>
      <c r="E1834" s="31">
        <f ca="1">IF(GLOBAL[[#This Row],[b12]]="",GLOBAL[[#This Row],[a6]],GLOBAL[[#This Row],[b12]])</f>
        <v>0</v>
      </c>
      <c r="F1834" s="32">
        <f>GLOBAL[[#This Row],[AWAL]]</f>
        <v>0</v>
      </c>
      <c r="G1834" s="31"/>
      <c r="H1834" s="31"/>
      <c r="I1834" s="31" t="str">
        <f>IF(GLOBAL[[#This Row],[/MASUK]]="","",SUMIF(Table6[NB BM_C_QTY+F],GLOBAL[POINTER],Table6[C]))</f>
        <v/>
      </c>
      <c r="J1834" s="102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>SUM(F1834,L1834)</f>
        <v>0</v>
      </c>
      <c r="N1834" s="31"/>
      <c r="O1834" s="31"/>
      <c r="P1834" s="32">
        <f ca="1">SUM(INDIRECT(GLOBAL_VAR[TABLENAME]&amp;"[@a"&amp;$1:$1-1&amp;"]"),INDIRECT(GLOBAL_VAR[TABLENAME]&amp;"[@c"&amp;$1:$1-1&amp;"]"))</f>
        <v>0</v>
      </c>
      <c r="Q1834" s="33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0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0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0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29">
      <c r="A1835" s="31">
        <f ca="1">IF(GLOBAL[[#This Row],[TT]]&lt;1,"",ROW()-2)</f>
        <v>1833</v>
      </c>
      <c r="B1835" s="33" t="s">
        <v>2664</v>
      </c>
      <c r="C1835" s="31">
        <v>1</v>
      </c>
      <c r="D1835" s="31" t="s">
        <v>2042</v>
      </c>
      <c r="E1835" s="31">
        <f ca="1">IF(GLOBAL[[#This Row],[b12]]="",GLOBAL[[#This Row],[a6]],GLOBAL[[#This Row],[b12]])</f>
        <v>1</v>
      </c>
      <c r="F1835" s="32">
        <f>GLOBAL[[#This Row],[AWAL]]</f>
        <v>1</v>
      </c>
      <c r="G1835" s="31"/>
      <c r="H1835" s="31"/>
      <c r="I1835" s="31" t="str">
        <f>IF(GLOBAL[[#This Row],[/MASUK]]="","",SUMIF(Table6[NB BM_C_QTY+F],GLOBAL[POINTER],Table6[C]))</f>
        <v/>
      </c>
      <c r="J1835" s="102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>SUM(F1835,L1835)</f>
        <v>1</v>
      </c>
      <c r="N1835" s="31"/>
      <c r="O1835" s="31"/>
      <c r="P1835" s="32">
        <f ca="1">SUM(INDIRECT(GLOBAL_VAR[TABLENAME]&amp;"[@a"&amp;$1:$1-1&amp;"]"),INDIRECT(GLOBAL_VAR[TABLENAME]&amp;"[@c"&amp;$1:$1-1&amp;"]"))</f>
        <v>1</v>
      </c>
      <c r="Q1835" s="33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1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1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1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</row>
    <row r="1836" spans="1:29">
      <c r="A1836" s="31" t="str">
        <f ca="1">IF(GLOBAL[[#This Row],[TT]]&lt;1,"",ROW()-2)</f>
        <v/>
      </c>
      <c r="B1836" s="33" t="s">
        <v>2665</v>
      </c>
      <c r="C1836" s="31">
        <v>0</v>
      </c>
      <c r="D1836" s="31" t="s">
        <v>2042</v>
      </c>
      <c r="E1836" s="31">
        <f ca="1">IF(GLOBAL[[#This Row],[b12]]="",GLOBAL[[#This Row],[a6]],GLOBAL[[#This Row],[b12]])</f>
        <v>0</v>
      </c>
      <c r="F1836" s="32">
        <f>GLOBAL[[#This Row],[AWAL]]</f>
        <v>0</v>
      </c>
      <c r="G1836" s="31"/>
      <c r="H1836" s="31"/>
      <c r="I1836" s="31" t="str">
        <f>IF(GLOBAL[[#This Row],[/MASUK]]="","",SUMIF(Table6[NB BM_C_QTY+F],GLOBAL[POINTER],Table6[C]))</f>
        <v/>
      </c>
      <c r="J1836" s="102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>SUM(F1836,L1836)</f>
        <v>0</v>
      </c>
      <c r="N1836" s="31"/>
      <c r="O1836" s="31"/>
      <c r="P1836" s="32">
        <f ca="1">SUM(INDIRECT(GLOBAL_VAR[TABLENAME]&amp;"[@a"&amp;$1:$1-1&amp;"]"),INDIRECT(GLOBAL_VAR[TABLENAME]&amp;"[@c"&amp;$1:$1-1&amp;"]"))</f>
        <v>0</v>
      </c>
      <c r="Q1836" s="33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0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0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0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29">
      <c r="A1837" s="31">
        <f ca="1">IF(GLOBAL[[#This Row],[TT]]&lt;1,"",ROW()-2)</f>
        <v>1835</v>
      </c>
      <c r="B1837" s="33" t="s">
        <v>1238</v>
      </c>
      <c r="C1837" s="31">
        <v>4</v>
      </c>
      <c r="D1837" s="31" t="s">
        <v>1239</v>
      </c>
      <c r="E1837" s="31">
        <f ca="1">IF(GLOBAL[[#This Row],[b12]]="",GLOBAL[[#This Row],[a6]],GLOBAL[[#This Row],[b12]])</f>
        <v>4</v>
      </c>
      <c r="F1837" s="32">
        <f>GLOBAL[[#This Row],[AWAL]]</f>
        <v>4</v>
      </c>
      <c r="G1837" s="31"/>
      <c r="H1837" s="31"/>
      <c r="I1837" s="31" t="str">
        <f>IF(GLOBAL[[#This Row],[/MASUK]]="","",SUMIF(Table6[NB BM_C_QTY+F],GLOBAL[POINTER],Table6[C]))</f>
        <v/>
      </c>
      <c r="J1837" s="102">
        <f>IF(GLOBAL[[#This Row],[//KELUAR]]="",0,-1*SUMIF(Table5[CONCAT],GLOBAL[POINTER],Table5[3]))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>SUM(F1837,L1837)</f>
        <v>4</v>
      </c>
      <c r="N1837" s="31"/>
      <c r="O1837" s="31"/>
      <c r="P1837" s="32">
        <f ca="1">SUM(INDIRECT(GLOBAL_VAR[TABLENAME]&amp;"[@a"&amp;$1:$1-1&amp;"]"),INDIRECT(GLOBAL_VAR[TABLENAME]&amp;"[@c"&amp;$1:$1-1&amp;"]"))</f>
        <v>4</v>
      </c>
      <c r="Q1837" s="33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4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4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4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837" s="31" t="str">
        <f>_xlfn.IFNA(MATCH(GLOBAL[[#This Row],[POINTER]],Table6[NB BM_C_QTY+F],0),"")</f>
        <v/>
      </c>
      <c r="AC1837" t="str">
        <f>_xlfn.IFNA(MATCH(GLOBAL[[#This Row],[POINTER]],Table5[CONCAT],0),"")</f>
        <v/>
      </c>
    </row>
    <row r="1838" spans="1:29">
      <c r="A1838" s="39">
        <f ca="1">IF(GLOBAL[[#This Row],[TT]]&lt;1,"",ROW()-2)</f>
        <v>1836</v>
      </c>
      <c r="B1838" s="33" t="s">
        <v>1240</v>
      </c>
      <c r="C1838" s="31">
        <v>7</v>
      </c>
      <c r="D1838" s="31" t="s">
        <v>437</v>
      </c>
      <c r="E1838" s="39">
        <f ca="1">IF(GLOBAL[[#This Row],[b12]]="",GLOBAL[[#This Row],[a6]],GLOBAL[[#This Row],[b12]])</f>
        <v>7</v>
      </c>
      <c r="F1838" s="40">
        <f>GLOBAL[[#This Row],[AWAL]]</f>
        <v>7</v>
      </c>
      <c r="G1838" s="31"/>
      <c r="H1838" s="31"/>
      <c r="I1838" s="31" t="str">
        <f>IF(GLOBAL[[#This Row],[/MASUK]]="","",SUMIF(Table6[NB BM_C_QTY+F],GLOBAL[POINTER],Table6[C]))</f>
        <v/>
      </c>
      <c r="J1838" s="102">
        <f>IF(GLOBAL[[#This Row],[//KELUAR]]="",0,-1*SUMIF(Table5[CONCAT],GLOBAL[POINTER],Table5[3]))</f>
        <v>0</v>
      </c>
      <c r="K1838" s="39" t="str">
        <f>IF(GLOBAL[[#This Row],[b1]]="","",GLOBAL[[#This Row],[b1]]-GLOBAL[[#This Row],[a1]]-GLOBAL[[#This Row],[bkeluar1]])</f>
        <v/>
      </c>
      <c r="L1838" s="39">
        <f>SUM(GLOBAL[[#This Row],[bmasuk1]:[c1]])</f>
        <v>0</v>
      </c>
      <c r="M1838" s="40">
        <f>SUM(F1838,L1838)</f>
        <v>7</v>
      </c>
      <c r="N1838" s="31"/>
      <c r="O1838" s="39"/>
      <c r="P1838" s="40">
        <f ca="1">SUM(INDIRECT(GLOBAL_VAR[TABLENAME]&amp;"[@a"&amp;$1:$1-1&amp;"]"),INDIRECT(GLOBAL_VAR[TABLENAME]&amp;"[@c"&amp;$1:$1-1&amp;"]"))</f>
        <v>7</v>
      </c>
      <c r="Q1838" s="33"/>
      <c r="R1838" s="41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7</v>
      </c>
      <c r="T1838" s="33"/>
      <c r="U1838" s="41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7</v>
      </c>
      <c r="W1838" s="31"/>
      <c r="X1838" s="39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7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838" s="39" t="str">
        <f>_xlfn.IFNA(MATCH(GLOBAL[[#This Row],[POINTER]],Table6[NB BM_C_QTY+F],0),"")</f>
        <v/>
      </c>
      <c r="AC1838" t="str">
        <f>_xlfn.IFNA(MATCH(GLOBAL[[#This Row],[POINTER]],Table5[CONCAT],0),"")</f>
        <v/>
      </c>
    </row>
    <row r="1839" spans="1:29">
      <c r="A1839" s="39">
        <f ca="1">IF(GLOBAL[[#This Row],[TT]]&lt;1,"",ROW()-2)</f>
        <v>1837</v>
      </c>
      <c r="B1839" s="33" t="s">
        <v>1241</v>
      </c>
      <c r="C1839" s="31">
        <v>1</v>
      </c>
      <c r="D1839" s="31" t="s">
        <v>32</v>
      </c>
      <c r="E1839" s="39">
        <f ca="1">IF(GLOBAL[[#This Row],[b12]]="",GLOBAL[[#This Row],[a6]],GLOBAL[[#This Row],[b12]])</f>
        <v>1</v>
      </c>
      <c r="F1839" s="40">
        <f>GLOBAL[[#This Row],[AWAL]]</f>
        <v>1</v>
      </c>
      <c r="G1839" s="31"/>
      <c r="H1839" s="31"/>
      <c r="I1839" s="31" t="str">
        <f>IF(GLOBAL[[#This Row],[/MASUK]]="","",SUMIF(Table6[NB BM_C_QTY+F],GLOBAL[POINTER],Table6[C]))</f>
        <v/>
      </c>
      <c r="J1839" s="102">
        <f>IF(GLOBAL[[#This Row],[//KELUAR]]="",0,-1*SUMIF(Table5[CONCAT],GLOBAL[POINTER],Table5[3]))</f>
        <v>0</v>
      </c>
      <c r="K1839" s="39" t="str">
        <f>IF(GLOBAL[[#This Row],[b1]]="","",GLOBAL[[#This Row],[b1]]-GLOBAL[[#This Row],[a1]]-GLOBAL[[#This Row],[bkeluar1]])</f>
        <v/>
      </c>
      <c r="L1839" s="39">
        <f>SUM(GLOBAL[[#This Row],[bmasuk1]:[c1]])</f>
        <v>0</v>
      </c>
      <c r="M1839" s="40">
        <f>SUM(F1839,L1839)</f>
        <v>1</v>
      </c>
      <c r="N1839" s="31"/>
      <c r="O1839" s="39"/>
      <c r="P1839" s="40">
        <f ca="1">SUM(INDIRECT(GLOBAL_VAR[TABLENAME]&amp;"[@a"&amp;$1:$1-1&amp;"]"),INDIRECT(GLOBAL_VAR[TABLENAME]&amp;"[@c"&amp;$1:$1-1&amp;"]"))</f>
        <v>1</v>
      </c>
      <c r="Q1839" s="33"/>
      <c r="R1839" s="41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1</v>
      </c>
      <c r="T1839" s="33"/>
      <c r="U1839" s="41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1</v>
      </c>
      <c r="W1839" s="31"/>
      <c r="X1839" s="39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1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839" s="39" t="str">
        <f>_xlfn.IFNA(MATCH(GLOBAL[[#This Row],[POINTER]],Table6[NB BM_C_QTY+F],0),"")</f>
        <v/>
      </c>
      <c r="AC1839" t="str">
        <f>_xlfn.IFNA(MATCH(GLOBAL[[#This Row],[POINTER]],Table5[CONCAT],0),"")</f>
        <v/>
      </c>
    </row>
    <row r="1840" spans="1:29">
      <c r="A1840" s="39" t="str">
        <f ca="1">IF(GLOBAL[[#This Row],[TT]]&lt;1,"",ROW()-2)</f>
        <v/>
      </c>
      <c r="B1840" s="33" t="s">
        <v>1242</v>
      </c>
      <c r="C1840" s="31">
        <v>0</v>
      </c>
      <c r="D1840" s="31" t="s">
        <v>32</v>
      </c>
      <c r="E1840" s="39">
        <f ca="1">IF(GLOBAL[[#This Row],[b12]]="",GLOBAL[[#This Row],[a6]],GLOBAL[[#This Row],[b12]])</f>
        <v>0</v>
      </c>
      <c r="F1840" s="40">
        <f>GLOBAL[[#This Row],[AWAL]]</f>
        <v>0</v>
      </c>
      <c r="G1840" s="31"/>
      <c r="H1840" s="31"/>
      <c r="I1840" s="31" t="str">
        <f>IF(GLOBAL[[#This Row],[/MASUK]]="","",SUMIF(Table6[NB BM_C_QTY+F],GLOBAL[POINTER],Table6[C]))</f>
        <v/>
      </c>
      <c r="J1840" s="102">
        <f>IF(GLOBAL[[#This Row],[//KELUAR]]="",0,-1*SUMIF(Table5[CONCAT],GLOBAL[POINTER],Table5[3]))</f>
        <v>0</v>
      </c>
      <c r="K1840" s="39" t="str">
        <f>IF(GLOBAL[[#This Row],[b1]]="","",GLOBAL[[#This Row],[b1]]-GLOBAL[[#This Row],[a1]]-GLOBAL[[#This Row],[bkeluar1]])</f>
        <v/>
      </c>
      <c r="L1840" s="39">
        <f>SUM(GLOBAL[[#This Row],[bmasuk1]:[c1]])</f>
        <v>0</v>
      </c>
      <c r="M1840" s="40">
        <f>SUM(F1840,L1840)</f>
        <v>0</v>
      </c>
      <c r="N1840" s="31"/>
      <c r="O1840" s="39"/>
      <c r="P1840" s="40">
        <f ca="1">SUM(INDIRECT(GLOBAL_VAR[TABLENAME]&amp;"[@a"&amp;$1:$1-1&amp;"]"),INDIRECT(GLOBAL_VAR[TABLENAME]&amp;"[@c"&amp;$1:$1-1&amp;"]"))</f>
        <v>0</v>
      </c>
      <c r="Q1840" s="33"/>
      <c r="R1840" s="41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0</v>
      </c>
      <c r="T1840" s="33"/>
      <c r="U1840" s="41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0</v>
      </c>
      <c r="W1840" s="31"/>
      <c r="X1840" s="39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0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1840" s="39" t="str">
        <f>_xlfn.IFNA(MATCH(GLOBAL[[#This Row],[POINTER]],Table6[NB BM_C_QTY+F],0),"")</f>
        <v/>
      </c>
      <c r="AC1840" t="str">
        <f>_xlfn.IFNA(MATCH(GLOBAL[[#This Row],[POINTER]],Table5[CONCAT],0),"")</f>
        <v/>
      </c>
    </row>
    <row r="1841" spans="1:29">
      <c r="A1841" s="39">
        <f ca="1">IF(GLOBAL[[#This Row],[TT]]&lt;1,"",ROW()-2)</f>
        <v>1839</v>
      </c>
      <c r="B1841" s="33" t="s">
        <v>1243</v>
      </c>
      <c r="C1841" s="31">
        <v>1</v>
      </c>
      <c r="D1841" s="31" t="s">
        <v>308</v>
      </c>
      <c r="E1841" s="39">
        <f ca="1">IF(GLOBAL[[#This Row],[b12]]="",GLOBAL[[#This Row],[a6]],GLOBAL[[#This Row],[b12]])</f>
        <v>1</v>
      </c>
      <c r="F1841" s="40">
        <f>GLOBAL[[#This Row],[AWAL]]</f>
        <v>1</v>
      </c>
      <c r="G1841" s="31"/>
      <c r="H1841" s="31"/>
      <c r="I1841" s="31" t="str">
        <f>IF(GLOBAL[[#This Row],[/MASUK]]="","",SUMIF(Table6[NB BM_C_QTY+F],GLOBAL[POINTER],Table6[C]))</f>
        <v/>
      </c>
      <c r="J1841" s="102">
        <f>IF(GLOBAL[[#This Row],[//KELUAR]]="",0,-1*SUMIF(Table5[CONCAT],GLOBAL[POINTER],Table5[3]))</f>
        <v>0</v>
      </c>
      <c r="K1841" s="39" t="str">
        <f>IF(GLOBAL[[#This Row],[b1]]="","",GLOBAL[[#This Row],[b1]]-GLOBAL[[#This Row],[a1]]-GLOBAL[[#This Row],[bkeluar1]])</f>
        <v/>
      </c>
      <c r="L1841" s="39">
        <f>SUM(GLOBAL[[#This Row],[bmasuk1]:[c1]])</f>
        <v>0</v>
      </c>
      <c r="M1841" s="40">
        <f>SUM(F1841,L1841)</f>
        <v>1</v>
      </c>
      <c r="N1841" s="31"/>
      <c r="O1841" s="39"/>
      <c r="P1841" s="40">
        <f ca="1">SUM(INDIRECT(GLOBAL_VAR[TABLENAME]&amp;"[@a"&amp;$1:$1-1&amp;"]"),INDIRECT(GLOBAL_VAR[TABLENAME]&amp;"[@c"&amp;$1:$1-1&amp;"]"))</f>
        <v>1</v>
      </c>
      <c r="Q1841" s="33"/>
      <c r="R1841" s="41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1</v>
      </c>
      <c r="T1841" s="33"/>
      <c r="U1841" s="41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1</v>
      </c>
      <c r="W1841" s="31"/>
      <c r="X1841" s="39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1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841" s="39" t="str">
        <f>_xlfn.IFNA(MATCH(GLOBAL[[#This Row],[POINTER]],Table6[NB BM_C_QTY+F],0),"")</f>
        <v/>
      </c>
      <c r="AC1841" t="str">
        <f>_xlfn.IFNA(MATCH(GLOBAL[[#This Row],[POINTER]],Table5[CONCAT],0),"")</f>
        <v/>
      </c>
    </row>
    <row r="1842" spans="1:29">
      <c r="A1842" s="31">
        <f ca="1">IF(GLOBAL[[#This Row],[TT]]&lt;1,"",ROW()-2)</f>
        <v>1840</v>
      </c>
      <c r="B1842" s="33" t="s">
        <v>1244</v>
      </c>
      <c r="C1842" s="31">
        <v>1</v>
      </c>
      <c r="D1842" s="31" t="s">
        <v>1140</v>
      </c>
      <c r="E1842" s="31">
        <f ca="1">IF(GLOBAL[[#This Row],[b12]]="",GLOBAL[[#This Row],[a6]],GLOBAL[[#This Row],[b12]])</f>
        <v>1</v>
      </c>
      <c r="F1842" s="32">
        <f>GLOBAL[[#This Row],[AWAL]]</f>
        <v>1</v>
      </c>
      <c r="G1842" s="31"/>
      <c r="H1842" s="31"/>
      <c r="I1842" s="31" t="str">
        <f>IF(GLOBAL[[#This Row],[/MASUK]]="","",SUMIF(Table6[NB BM_C_QTY+F],GLOBAL[POINTER],Table6[C]))</f>
        <v/>
      </c>
      <c r="J1842" s="102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>SUM(F1842,L1842)</f>
        <v>1</v>
      </c>
      <c r="N1842" s="31"/>
      <c r="O1842" s="31"/>
      <c r="P1842" s="32">
        <f ca="1">SUM(INDIRECT(GLOBAL_VAR[TABLENAME]&amp;"[@a"&amp;$1:$1-1&amp;"]"),INDIRECT(GLOBAL_VAR[TABLENAME]&amp;"[@c"&amp;$1:$1-1&amp;"]"))</f>
        <v>1</v>
      </c>
      <c r="Q1842" s="33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1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1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1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</row>
    <row r="1843" spans="1:29">
      <c r="A1843" s="31">
        <f ca="1">IF(GLOBAL[[#This Row],[TT]]&lt;1,"",ROW()-2)</f>
        <v>1841</v>
      </c>
      <c r="B1843" s="33" t="s">
        <v>1245</v>
      </c>
      <c r="C1843" s="31">
        <v>2</v>
      </c>
      <c r="D1843" s="31" t="s">
        <v>714</v>
      </c>
      <c r="E1843" s="31">
        <f ca="1">IF(GLOBAL[[#This Row],[b12]]="",GLOBAL[[#This Row],[a6]],GLOBAL[[#This Row],[b12]])</f>
        <v>2</v>
      </c>
      <c r="F1843" s="32">
        <f>GLOBAL[[#This Row],[AWAL]]</f>
        <v>2</v>
      </c>
      <c r="G1843" s="31"/>
      <c r="H1843" s="31"/>
      <c r="I1843" s="31" t="str">
        <f>IF(GLOBAL[[#This Row],[/MASUK]]="","",SUMIF(Table6[NB BM_C_QTY+F],GLOBAL[POINTER],Table6[C]))</f>
        <v/>
      </c>
      <c r="J1843" s="102">
        <f>IF(GLOBAL[[#This Row],[//KELUAR]]="",0,-1*SUMIF(Table5[CONCAT],GLOBAL[POINTER],Table5[3]))</f>
        <v>0</v>
      </c>
      <c r="K1843" s="31" t="str">
        <f>IF(GLOBAL[[#This Row],[b1]]="","",GLOBAL[[#This Row],[b1]]-GLOBAL[[#This Row],[a1]]-GLOBAL[[#This Row],[bkeluar1]])</f>
        <v/>
      </c>
      <c r="L1843" s="31">
        <f>SUM(GLOBAL[[#This Row],[bmasuk1]:[c1]])</f>
        <v>0</v>
      </c>
      <c r="M1843" s="32">
        <f>SUM(F1843,L1843)</f>
        <v>2</v>
      </c>
      <c r="N1843" s="31"/>
      <c r="O1843" s="31"/>
      <c r="P1843" s="32">
        <f ca="1">SUM(INDIRECT(GLOBAL_VAR[TABLENAME]&amp;"[@a"&amp;$1:$1-1&amp;"]"),INDIRECT(GLOBAL_VAR[TABLENAME]&amp;"[@c"&amp;$1:$1-1&amp;"]"))</f>
        <v>2</v>
      </c>
      <c r="Q1843" s="33"/>
      <c r="R1843" s="33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2</v>
      </c>
      <c r="T1843" s="33"/>
      <c r="U1843" s="33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2</v>
      </c>
      <c r="W1843" s="31"/>
      <c r="X1843" s="31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2</v>
      </c>
      <c r="AA1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843" s="31" t="str">
        <f>_xlfn.IFNA(MATCH(GLOBAL[[#This Row],[POINTER]],Table6[NB BM_C_QTY+F],0),"")</f>
        <v/>
      </c>
      <c r="AC1843" t="str">
        <f>_xlfn.IFNA(MATCH(GLOBAL[[#This Row],[POINTER]],Table5[CONCAT],0),"")</f>
        <v/>
      </c>
    </row>
    <row r="1844" spans="1:29">
      <c r="A1844" s="31">
        <f ca="1">IF(GLOBAL[[#This Row],[TT]]&lt;1,"",ROW()-2)</f>
        <v>1842</v>
      </c>
      <c r="B1844" s="33" t="s">
        <v>1246</v>
      </c>
      <c r="C1844" s="31">
        <v>1</v>
      </c>
      <c r="D1844" s="31" t="s">
        <v>2445</v>
      </c>
      <c r="E1844" s="31">
        <f ca="1">IF(GLOBAL[[#This Row],[b12]]="",GLOBAL[[#This Row],[a6]],GLOBAL[[#This Row],[b12]])</f>
        <v>1</v>
      </c>
      <c r="F1844" s="32">
        <f>GLOBAL[[#This Row],[AWAL]]</f>
        <v>1</v>
      </c>
      <c r="G1844" s="31"/>
      <c r="H1844" s="31"/>
      <c r="I1844" s="31" t="str">
        <f>IF(GLOBAL[[#This Row],[/MASUK]]="","",SUMIF(Table6[NB BM_C_QTY+F],GLOBAL[POINTER],Table6[C]))</f>
        <v/>
      </c>
      <c r="J1844" s="102">
        <f>IF(GLOBAL[[#This Row],[//KELUAR]]="",0,-1*SUMIF(Table5[CONCAT],GLOBAL[POINTER],Table5[3]))</f>
        <v>0</v>
      </c>
      <c r="K1844" s="31" t="str">
        <f>IF(GLOBAL[[#This Row],[b1]]="","",GLOBAL[[#This Row],[b1]]-GLOBAL[[#This Row],[a1]]-GLOBAL[[#This Row],[bkeluar1]])</f>
        <v/>
      </c>
      <c r="L1844" s="31">
        <f>SUM(GLOBAL[[#This Row],[bmasuk1]:[c1]])</f>
        <v>0</v>
      </c>
      <c r="M1844" s="32">
        <f>SUM(F1844,L1844)</f>
        <v>1</v>
      </c>
      <c r="N1844" s="31"/>
      <c r="O1844" s="31"/>
      <c r="P1844" s="32">
        <f ca="1">SUM(INDIRECT(GLOBAL_VAR[TABLENAME]&amp;"[@a"&amp;$1:$1-1&amp;"]"),INDIRECT(GLOBAL_VAR[TABLENAME]&amp;"[@c"&amp;$1:$1-1&amp;"]"))</f>
        <v>1</v>
      </c>
      <c r="Q1844" s="33"/>
      <c r="R1844" s="33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1</v>
      </c>
      <c r="T1844" s="33"/>
      <c r="U1844" s="33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1</v>
      </c>
      <c r="W1844" s="31"/>
      <c r="X1844" s="31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1</v>
      </c>
      <c r="AA1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844" s="31" t="str">
        <f>_xlfn.IFNA(MATCH(GLOBAL[[#This Row],[POINTER]],Table6[NB BM_C_QTY+F],0),"")</f>
        <v/>
      </c>
      <c r="AC1844" t="str">
        <f>_xlfn.IFNA(MATCH(GLOBAL[[#This Row],[POINTER]],Table5[CONCAT],0),"")</f>
        <v/>
      </c>
    </row>
    <row r="1845" spans="1:29">
      <c r="A1845" s="31">
        <f ca="1">IF(GLOBAL[[#This Row],[TT]]&lt;1,"",ROW()-2)</f>
        <v>1843</v>
      </c>
      <c r="B1845" s="33" t="s">
        <v>1247</v>
      </c>
      <c r="C1845" s="31">
        <v>20</v>
      </c>
      <c r="D1845" s="31" t="s">
        <v>1248</v>
      </c>
      <c r="E1845" s="31">
        <f ca="1">IF(GLOBAL[[#This Row],[b12]]="",GLOBAL[[#This Row],[a6]],GLOBAL[[#This Row],[b12]])</f>
        <v>20</v>
      </c>
      <c r="F1845" s="32">
        <f>GLOBAL[[#This Row],[AWAL]]</f>
        <v>20</v>
      </c>
      <c r="G1845" s="31"/>
      <c r="H1845" s="31"/>
      <c r="I1845" s="31" t="str">
        <f>IF(GLOBAL[[#This Row],[/MASUK]]="","",SUMIF(Table6[NB BM_C_QTY+F],GLOBAL[POINTER],Table6[C]))</f>
        <v/>
      </c>
      <c r="J1845" s="102">
        <f>IF(GLOBAL[[#This Row],[//KELUAR]]="",0,-1*SUMIF(Table5[CONCAT],GLOBAL[POINTER],Table5[3]))</f>
        <v>0</v>
      </c>
      <c r="K1845" s="31" t="str">
        <f>IF(GLOBAL[[#This Row],[b1]]="","",GLOBAL[[#This Row],[b1]]-GLOBAL[[#This Row],[a1]]-GLOBAL[[#This Row],[bkeluar1]])</f>
        <v/>
      </c>
      <c r="L1845" s="31">
        <f>SUM(GLOBAL[[#This Row],[bmasuk1]:[c1]])</f>
        <v>0</v>
      </c>
      <c r="M1845" s="32">
        <f>SUM(F1845,L1845)</f>
        <v>20</v>
      </c>
      <c r="N1845" s="31"/>
      <c r="O1845" s="31"/>
      <c r="P1845" s="32">
        <f ca="1">SUM(INDIRECT(GLOBAL_VAR[TABLENAME]&amp;"[@a"&amp;$1:$1-1&amp;"]"),INDIRECT(GLOBAL_VAR[TABLENAME]&amp;"[@c"&amp;$1:$1-1&amp;"]"))</f>
        <v>20</v>
      </c>
      <c r="Q1845" s="33"/>
      <c r="R1845" s="33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20</v>
      </c>
      <c r="T1845" s="33"/>
      <c r="U1845" s="33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20</v>
      </c>
      <c r="W1845" s="31"/>
      <c r="X1845" s="31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20</v>
      </c>
      <c r="AA1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845" s="31" t="str">
        <f>_xlfn.IFNA(MATCH(GLOBAL[[#This Row],[POINTER]],Table6[NB BM_C_QTY+F],0),"")</f>
        <v/>
      </c>
      <c r="AC1845" t="str">
        <f>_xlfn.IFNA(MATCH(GLOBAL[[#This Row],[POINTER]],Table5[CONCAT],0),"")</f>
        <v/>
      </c>
    </row>
    <row r="1846" spans="1:29">
      <c r="A1846" s="31" t="str">
        <f ca="1">IF(GLOBAL[[#This Row],[TT]]&lt;1,"",ROW()-2)</f>
        <v/>
      </c>
      <c r="B1846" s="33" t="s">
        <v>1249</v>
      </c>
      <c r="C1846" s="31">
        <v>0</v>
      </c>
      <c r="D1846" s="31" t="s">
        <v>11</v>
      </c>
      <c r="E1846" s="31">
        <f ca="1">IF(GLOBAL[[#This Row],[b12]]="",GLOBAL[[#This Row],[a6]],GLOBAL[[#This Row],[b12]])</f>
        <v>0</v>
      </c>
      <c r="F1846" s="32">
        <f>GLOBAL[[#This Row],[AWAL]]</f>
        <v>0</v>
      </c>
      <c r="G1846" s="31"/>
      <c r="H1846" s="31"/>
      <c r="I1846" s="31" t="str">
        <f>IF(GLOBAL[[#This Row],[/MASUK]]="","",SUMIF(Table6[NB BM_C_QTY+F],GLOBAL[POINTER],Table6[C]))</f>
        <v/>
      </c>
      <c r="J1846" s="102">
        <f>IF(GLOBAL[[#This Row],[//KELUAR]]="",0,-1*SUMIF(Table5[CONCAT],GLOBAL[POINTER],Table5[3]))</f>
        <v>0</v>
      </c>
      <c r="K1846" s="31" t="str">
        <f>IF(GLOBAL[[#This Row],[b1]]="","",GLOBAL[[#This Row],[b1]]-GLOBAL[[#This Row],[a1]]-GLOBAL[[#This Row],[bkeluar1]])</f>
        <v/>
      </c>
      <c r="L1846" s="31">
        <f>SUM(GLOBAL[[#This Row],[bmasuk1]:[c1]])</f>
        <v>0</v>
      </c>
      <c r="M1846" s="32">
        <f>SUM(F1846,L1846)</f>
        <v>0</v>
      </c>
      <c r="N1846" s="31"/>
      <c r="O1846" s="31"/>
      <c r="P1846" s="32">
        <f ca="1">SUM(INDIRECT(GLOBAL_VAR[TABLENAME]&amp;"[@a"&amp;$1:$1-1&amp;"]"),INDIRECT(GLOBAL_VAR[TABLENAME]&amp;"[@c"&amp;$1:$1-1&amp;"]"))</f>
        <v>0</v>
      </c>
      <c r="Q1846" s="33"/>
      <c r="R1846" s="33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0</v>
      </c>
      <c r="T1846" s="33"/>
      <c r="U1846" s="33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0</v>
      </c>
      <c r="W1846" s="31"/>
      <c r="X1846" s="31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0</v>
      </c>
      <c r="AA1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1846" s="31" t="str">
        <f>_xlfn.IFNA(MATCH(GLOBAL[[#This Row],[POINTER]],Table6[NB BM_C_QTY+F],0),"")</f>
        <v/>
      </c>
      <c r="AC1846" t="str">
        <f>_xlfn.IFNA(MATCH(GLOBAL[[#This Row],[POINTER]],Table5[CONCAT],0),"")</f>
        <v/>
      </c>
    </row>
    <row r="1847" spans="1:29">
      <c r="A1847" s="31" t="str">
        <f ca="1">IF(GLOBAL[[#This Row],[TT]]&lt;1,"",ROW()-2)</f>
        <v/>
      </c>
      <c r="B1847" s="33" t="s">
        <v>1250</v>
      </c>
      <c r="C1847" s="31">
        <v>0</v>
      </c>
      <c r="D1847" s="31" t="s">
        <v>20</v>
      </c>
      <c r="E1847" s="31">
        <f ca="1">IF(GLOBAL[[#This Row],[b12]]="",GLOBAL[[#This Row],[a6]],GLOBAL[[#This Row],[b12]])</f>
        <v>0</v>
      </c>
      <c r="F1847" s="32">
        <f>GLOBAL[[#This Row],[AWAL]]</f>
        <v>0</v>
      </c>
      <c r="G1847" s="31"/>
      <c r="H1847" s="31"/>
      <c r="I1847" s="31" t="str">
        <f>IF(GLOBAL[[#This Row],[/MASUK]]="","",SUMIF(Table6[NB BM_C_QTY+F],GLOBAL[POINTER],Table6[C]))</f>
        <v/>
      </c>
      <c r="J1847" s="102">
        <f>IF(GLOBAL[[#This Row],[//KELUAR]]="",0,-1*SUMIF(Table5[CONCAT],GLOBAL[POINTER],Table5[3]))</f>
        <v>0</v>
      </c>
      <c r="K1847" s="31" t="str">
        <f>IF(GLOBAL[[#This Row],[b1]]="","",GLOBAL[[#This Row],[b1]]-GLOBAL[[#This Row],[a1]]-GLOBAL[[#This Row],[bkeluar1]])</f>
        <v/>
      </c>
      <c r="L1847" s="31">
        <f>SUM(GLOBAL[[#This Row],[bmasuk1]:[c1]])</f>
        <v>0</v>
      </c>
      <c r="M1847" s="32">
        <f>SUM(F1847,L1847)</f>
        <v>0</v>
      </c>
      <c r="N1847" s="31"/>
      <c r="O1847" s="31"/>
      <c r="P1847" s="32">
        <f ca="1">SUM(INDIRECT(GLOBAL_VAR[TABLENAME]&amp;"[@a"&amp;$1:$1-1&amp;"]"),INDIRECT(GLOBAL_VAR[TABLENAME]&amp;"[@c"&amp;$1:$1-1&amp;"]"))</f>
        <v>0</v>
      </c>
      <c r="Q1847" s="33"/>
      <c r="R1847" s="33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0</v>
      </c>
      <c r="T1847" s="33"/>
      <c r="U1847" s="33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0</v>
      </c>
      <c r="W1847" s="31"/>
      <c r="X1847" s="31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0</v>
      </c>
      <c r="AA1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1847" s="31" t="str">
        <f>_xlfn.IFNA(MATCH(GLOBAL[[#This Row],[POINTER]],Table6[NB BM_C_QTY+F],0),"")</f>
        <v/>
      </c>
      <c r="AC1847" t="str">
        <f>_xlfn.IFNA(MATCH(GLOBAL[[#This Row],[POINTER]],Table5[CONCAT],0),"")</f>
        <v/>
      </c>
    </row>
    <row r="1848" spans="1:29">
      <c r="A1848" s="31">
        <f ca="1">IF(GLOBAL[[#This Row],[TT]]&lt;1,"",ROW()-2)</f>
        <v>1846</v>
      </c>
      <c r="B1848" s="33" t="s">
        <v>1251</v>
      </c>
      <c r="C1848" s="31">
        <v>2</v>
      </c>
      <c r="D1848" s="31" t="s">
        <v>811</v>
      </c>
      <c r="E1848" s="31">
        <f ca="1">IF(GLOBAL[[#This Row],[b12]]="",GLOBAL[[#This Row],[a6]],GLOBAL[[#This Row],[b12]])</f>
        <v>2</v>
      </c>
      <c r="F1848" s="32">
        <f>GLOBAL[[#This Row],[AWAL]]</f>
        <v>2</v>
      </c>
      <c r="G1848" s="31"/>
      <c r="H1848" s="31"/>
      <c r="I1848" s="31" t="str">
        <f>IF(GLOBAL[[#This Row],[/MASUK]]="","",SUMIF(Table6[NB BM_C_QTY+F],GLOBAL[POINTER],Table6[C]))</f>
        <v/>
      </c>
      <c r="J1848" s="102">
        <f>IF(GLOBAL[[#This Row],[//KELUAR]]="",0,-1*SUMIF(Table5[CONCAT],GLOBAL[POINTER],Table5[3]))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>SUM(F1848,L1848)</f>
        <v>2</v>
      </c>
      <c r="N1848" s="31"/>
      <c r="O1848" s="31"/>
      <c r="P1848" s="32">
        <f ca="1">SUM(INDIRECT(GLOBAL_VAR[TABLENAME]&amp;"[@a"&amp;$1:$1-1&amp;"]"),INDIRECT(GLOBAL_VAR[TABLENAME]&amp;"[@c"&amp;$1:$1-1&amp;"]"))</f>
        <v>2</v>
      </c>
      <c r="Q1848" s="33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2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2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2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29">
      <c r="A1849" s="39">
        <f ca="1">IF(GLOBAL[[#This Row],[TT]]&lt;1,"",ROW()-2)</f>
        <v>1847</v>
      </c>
      <c r="B1849" s="33" t="s">
        <v>1252</v>
      </c>
      <c r="C1849" s="31">
        <v>2</v>
      </c>
      <c r="D1849" s="31" t="s">
        <v>17</v>
      </c>
      <c r="E1849" s="39">
        <f ca="1">IF(GLOBAL[[#This Row],[b12]]="",GLOBAL[[#This Row],[a6]],GLOBAL[[#This Row],[b12]])</f>
        <v>2</v>
      </c>
      <c r="F1849" s="40">
        <f>GLOBAL[[#This Row],[AWAL]]</f>
        <v>2</v>
      </c>
      <c r="G1849" s="31"/>
      <c r="H1849" s="31"/>
      <c r="I1849" s="31" t="str">
        <f>IF(GLOBAL[[#This Row],[/MASUK]]="","",SUMIF(Table6[NB BM_C_QTY+F],GLOBAL[POINTER],Table6[C]))</f>
        <v/>
      </c>
      <c r="J1849" s="102">
        <f>IF(GLOBAL[[#This Row],[//KELUAR]]="",0,-1*SUMIF(Table5[CONCAT],GLOBAL[POINTER],Table5[3]))</f>
        <v>0</v>
      </c>
      <c r="K1849" s="39" t="str">
        <f>IF(GLOBAL[[#This Row],[b1]]="","",GLOBAL[[#This Row],[b1]]-GLOBAL[[#This Row],[a1]]-GLOBAL[[#This Row],[bkeluar1]])</f>
        <v/>
      </c>
      <c r="L1849" s="39">
        <f>SUM(GLOBAL[[#This Row],[bmasuk1]:[c1]])</f>
        <v>0</v>
      </c>
      <c r="M1849" s="40">
        <f>SUM(F1849,L1849)</f>
        <v>2</v>
      </c>
      <c r="N1849" s="31"/>
      <c r="O1849" s="39"/>
      <c r="P1849" s="40">
        <f ca="1">SUM(INDIRECT(GLOBAL_VAR[TABLENAME]&amp;"[@a"&amp;$1:$1-1&amp;"]"),INDIRECT(GLOBAL_VAR[TABLENAME]&amp;"[@c"&amp;$1:$1-1&amp;"]"))</f>
        <v>2</v>
      </c>
      <c r="Q1849" s="33"/>
      <c r="R1849" s="41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2</v>
      </c>
      <c r="T1849" s="33"/>
      <c r="U1849" s="41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2</v>
      </c>
      <c r="W1849" s="31"/>
      <c r="X1849" s="39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2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849" s="39" t="str">
        <f>_xlfn.IFNA(MATCH(GLOBAL[[#This Row],[POINTER]],Table6[NB BM_C_QTY+F],0),"")</f>
        <v/>
      </c>
      <c r="AC1849" t="str">
        <f>_xlfn.IFNA(MATCH(GLOBAL[[#This Row],[POINTER]],Table5[CONCAT],0),"")</f>
        <v/>
      </c>
    </row>
    <row r="1850" spans="1:29">
      <c r="A1850" s="31" t="str">
        <f ca="1">IF(GLOBAL[[#This Row],[TT]]&lt;1,"",ROW()-2)</f>
        <v/>
      </c>
      <c r="B1850" s="33" t="s">
        <v>1253</v>
      </c>
      <c r="C1850" s="31">
        <v>0</v>
      </c>
      <c r="D1850" s="31" t="s">
        <v>47</v>
      </c>
      <c r="E1850" s="31">
        <f ca="1">IF(GLOBAL[[#This Row],[b12]]="",GLOBAL[[#This Row],[a6]],GLOBAL[[#This Row],[b12]])</f>
        <v>0</v>
      </c>
      <c r="F1850" s="32">
        <f>GLOBAL[[#This Row],[AWAL]]</f>
        <v>0</v>
      </c>
      <c r="G1850" s="31"/>
      <c r="H1850" s="31"/>
      <c r="I1850" s="31" t="str">
        <f>IF(GLOBAL[[#This Row],[/MASUK]]="","",SUMIF(Table6[NB BM_C_QTY+F],GLOBAL[POINTER],Table6[C]))</f>
        <v/>
      </c>
      <c r="J1850" s="102">
        <f>IF(GLOBAL[[#This Row],[//KELUAR]]="",0,-1*SUMIF(Table5[CONCAT],GLOBAL[POINTER],Table5[3]))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>SUM(F1850,L1850)</f>
        <v>0</v>
      </c>
      <c r="N1850" s="31"/>
      <c r="O1850" s="31"/>
      <c r="P1850" s="32">
        <f ca="1">SUM(INDIRECT(GLOBAL_VAR[TABLENAME]&amp;"[@a"&amp;$1:$1-1&amp;"]"),INDIRECT(GLOBAL_VAR[TABLENAME]&amp;"[@c"&amp;$1:$1-1&amp;"]"))</f>
        <v>0</v>
      </c>
      <c r="Q1850" s="33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0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0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0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1850" s="31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29">
      <c r="A1851" s="31" t="str">
        <f ca="1">IF(GLOBAL[[#This Row],[TT]]&lt;1,"",ROW()-2)</f>
        <v/>
      </c>
      <c r="B1851" s="33" t="s">
        <v>1254</v>
      </c>
      <c r="C1851" s="31">
        <v>0</v>
      </c>
      <c r="D1851" s="31" t="s">
        <v>47</v>
      </c>
      <c r="E1851" s="31">
        <f ca="1">IF(GLOBAL[[#This Row],[b12]]="",GLOBAL[[#This Row],[a6]],GLOBAL[[#This Row],[b12]])</f>
        <v>0</v>
      </c>
      <c r="F1851" s="32">
        <f>GLOBAL[[#This Row],[AWAL]]</f>
        <v>0</v>
      </c>
      <c r="G1851" s="31"/>
      <c r="H1851" s="31"/>
      <c r="I1851" s="31" t="str">
        <f>IF(GLOBAL[[#This Row],[/MASUK]]="","",SUMIF(Table6[NB BM_C_QTY+F],GLOBAL[POINTER],Table6[C]))</f>
        <v/>
      </c>
      <c r="J1851" s="102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>SUM(F1851,L1851)</f>
        <v>0</v>
      </c>
      <c r="N1851" s="31"/>
      <c r="O1851" s="31"/>
      <c r="P1851" s="32">
        <f ca="1">SUM(INDIRECT(GLOBAL_VAR[TABLENAME]&amp;"[@a"&amp;$1:$1-1&amp;"]"),INDIRECT(GLOBAL_VAR[TABLENAME]&amp;"[@c"&amp;$1:$1-1&amp;"]"))</f>
        <v>0</v>
      </c>
      <c r="Q1851" s="33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0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0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0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29">
      <c r="A1852" s="31">
        <f ca="1">IF(GLOBAL[[#This Row],[TT]]&lt;1,"",ROW()-2)</f>
        <v>1850</v>
      </c>
      <c r="B1852" s="33" t="s">
        <v>1255</v>
      </c>
      <c r="C1852" s="31">
        <v>6</v>
      </c>
      <c r="D1852" s="31" t="s">
        <v>47</v>
      </c>
      <c r="E1852" s="31">
        <f ca="1">IF(GLOBAL[[#This Row],[b12]]="",GLOBAL[[#This Row],[a6]],GLOBAL[[#This Row],[b12]])</f>
        <v>6</v>
      </c>
      <c r="F1852" s="32">
        <f>GLOBAL[[#This Row],[AWAL]]</f>
        <v>6</v>
      </c>
      <c r="G1852" s="31"/>
      <c r="H1852" s="31"/>
      <c r="I1852" s="31" t="str">
        <f>IF(GLOBAL[[#This Row],[/MASUK]]="","",SUMIF(Table6[NB BM_C_QTY+F],GLOBAL[POINTER],Table6[C]))</f>
        <v/>
      </c>
      <c r="J1852" s="102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>SUM(F1852,L1852)</f>
        <v>6</v>
      </c>
      <c r="N1852" s="31"/>
      <c r="O1852" s="31"/>
      <c r="P1852" s="32">
        <f ca="1">SUM(INDIRECT(GLOBAL_VAR[TABLENAME]&amp;"[@a"&amp;$1:$1-1&amp;"]"),INDIRECT(GLOBAL_VAR[TABLENAME]&amp;"[@c"&amp;$1:$1-1&amp;"]"))</f>
        <v>6</v>
      </c>
      <c r="Q1852" s="33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6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6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6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29">
      <c r="A1853" s="31">
        <f ca="1">IF(GLOBAL[[#This Row],[TT]]&lt;1,"",ROW()-2)</f>
        <v>1851</v>
      </c>
      <c r="B1853" s="33" t="s">
        <v>3514</v>
      </c>
      <c r="C1853" s="31">
        <v>2</v>
      </c>
      <c r="D1853" s="31">
        <v>800</v>
      </c>
      <c r="E1853" s="31">
        <f ca="1">IF(GLOBAL[[#This Row],[b12]]="",GLOBAL[[#This Row],[a6]],GLOBAL[[#This Row],[b12]])</f>
        <v>2</v>
      </c>
      <c r="F1853" s="32">
        <f>GLOBAL[[#This Row],[AWAL]]</f>
        <v>2</v>
      </c>
      <c r="G1853" s="31"/>
      <c r="H1853" s="31"/>
      <c r="I1853" s="31" t="str">
        <f>IF(GLOBAL[[#This Row],[/MASUK]]="","",SUMIF(Table6[NB BM_C_QTY+F],GLOBAL[POINTER],Table6[C]))</f>
        <v/>
      </c>
      <c r="J1853" s="102">
        <f>IF(GLOBAL[[#This Row],[//KELUAR]]="",0,-1*SUMIF(Table5[CONCAT],GLOBAL[POINTER],Table5[3]))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>SUM(F1853,L1853)</f>
        <v>2</v>
      </c>
      <c r="N1853" s="31"/>
      <c r="O1853" s="31"/>
      <c r="P1853" s="32">
        <f ca="1">SUM(INDIRECT(GLOBAL_VAR[TABLENAME]&amp;"[@a"&amp;$1:$1-1&amp;"]"),INDIRECT(GLOBAL_VAR[TABLENAME]&amp;"[@c"&amp;$1:$1-1&amp;"]"))</f>
        <v>2</v>
      </c>
      <c r="Q1853" s="33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2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2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2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853" s="31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29">
      <c r="A1854" s="31" t="str">
        <f ca="1">IF(GLOBAL[[#This Row],[TT]]&lt;1,"",ROW()-2)</f>
        <v/>
      </c>
      <c r="B1854" s="33" t="s">
        <v>3570</v>
      </c>
      <c r="C1854" s="31">
        <v>0</v>
      </c>
      <c r="D1854" s="31" t="s">
        <v>2241</v>
      </c>
      <c r="E1854" s="31">
        <f ca="1">IF(GLOBAL[[#This Row],[b12]]="",GLOBAL[[#This Row],[a6]],GLOBAL[[#This Row],[b12]])</f>
        <v>0</v>
      </c>
      <c r="F1854" s="32">
        <f>GLOBAL[[#This Row],[AWAL]]</f>
        <v>0</v>
      </c>
      <c r="G1854" s="31"/>
      <c r="H1854" s="31"/>
      <c r="I1854" s="31" t="str">
        <f>IF(GLOBAL[[#This Row],[/MASUK]]="","",SUMIF(Table6[NB BM_C_QTY+F],GLOBAL[POINTER],Table6[C]))</f>
        <v/>
      </c>
      <c r="J1854" s="102">
        <f>IF(GLOBAL[[#This Row],[//KELUAR]]="",0,-1*SUMIF(Table5[CONCAT],GLOBAL[POINTER],Table5[3]))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>SUM(F1854,L1854)</f>
        <v>0</v>
      </c>
      <c r="N1854" s="31"/>
      <c r="O1854" s="31"/>
      <c r="P1854" s="32">
        <f ca="1">SUM(INDIRECT(GLOBAL_VAR[TABLENAME]&amp;"[@a"&amp;$1:$1-1&amp;"]"),INDIRECT(GLOBAL_VAR[TABLENAME]&amp;"[@c"&amp;$1:$1-1&amp;"]"))</f>
        <v>0</v>
      </c>
      <c r="Q1854" s="33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0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0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0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1854" s="31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29">
      <c r="A1855" s="31">
        <f ca="1">IF(GLOBAL[[#This Row],[TT]]&lt;1,"",ROW()-2)</f>
        <v>1853</v>
      </c>
      <c r="B1855" s="33" t="s">
        <v>1256</v>
      </c>
      <c r="C1855" s="31">
        <v>3</v>
      </c>
      <c r="D1855" s="31" t="s">
        <v>141</v>
      </c>
      <c r="E1855" s="31">
        <f ca="1">IF(GLOBAL[[#This Row],[b12]]="",GLOBAL[[#This Row],[a6]],GLOBAL[[#This Row],[b12]])</f>
        <v>3</v>
      </c>
      <c r="F1855" s="32">
        <f>GLOBAL[[#This Row],[AWAL]]</f>
        <v>3</v>
      </c>
      <c r="G1855" s="31"/>
      <c r="H1855" s="31"/>
      <c r="I1855" s="31" t="str">
        <f>IF(GLOBAL[[#This Row],[/MASUK]]="","",SUMIF(Table6[NB BM_C_QTY+F],GLOBAL[POINTER],Table6[C]))</f>
        <v/>
      </c>
      <c r="J1855" s="102">
        <f>IF(GLOBAL[[#This Row],[//KELUAR]]="",0,-1*SUMIF(Table5[CONCAT],GLOBAL[POINTER],Table5[3]))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>SUM(F1855,L1855)</f>
        <v>3</v>
      </c>
      <c r="N1855" s="31"/>
      <c r="O1855" s="31"/>
      <c r="P1855" s="32">
        <f ca="1">SUM(INDIRECT(GLOBAL_VAR[TABLENAME]&amp;"[@a"&amp;$1:$1-1&amp;"]"),INDIRECT(GLOBAL_VAR[TABLENAME]&amp;"[@c"&amp;$1:$1-1&amp;"]"))</f>
        <v>3</v>
      </c>
      <c r="Q1855" s="33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3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3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3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1855" s="31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29">
      <c r="A1856" s="31">
        <f ca="1">IF(GLOBAL[[#This Row],[TT]]&lt;1,"",ROW()-2)</f>
        <v>1854</v>
      </c>
      <c r="B1856" s="33" t="s">
        <v>1257</v>
      </c>
      <c r="C1856" s="31">
        <v>5</v>
      </c>
      <c r="D1856" s="31" t="s">
        <v>99</v>
      </c>
      <c r="E1856" s="31">
        <f ca="1">IF(GLOBAL[[#This Row],[b12]]="",GLOBAL[[#This Row],[a6]],GLOBAL[[#This Row],[b12]])</f>
        <v>5</v>
      </c>
      <c r="F1856" s="32">
        <f>GLOBAL[[#This Row],[AWAL]]</f>
        <v>5</v>
      </c>
      <c r="G1856" s="31"/>
      <c r="H1856" s="31"/>
      <c r="I1856" s="31" t="str">
        <f>IF(GLOBAL[[#This Row],[/MASUK]]="","",SUMIF(Table6[NB BM_C_QTY+F],GLOBAL[POINTER],Table6[C]))</f>
        <v/>
      </c>
      <c r="J1856" s="102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>SUM(F1856,L1856)</f>
        <v>5</v>
      </c>
      <c r="N1856" s="31"/>
      <c r="O1856" s="31"/>
      <c r="P1856" s="32">
        <f ca="1">SUM(INDIRECT(GLOBAL_VAR[TABLENAME]&amp;"[@a"&amp;$1:$1-1&amp;"]"),INDIRECT(GLOBAL_VAR[TABLENAME]&amp;"[@c"&amp;$1:$1-1&amp;"]"))</f>
        <v>5</v>
      </c>
      <c r="Q1856" s="33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5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5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5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29">
      <c r="A1857" s="31">
        <f ca="1">IF(GLOBAL[[#This Row],[TT]]&lt;1,"",ROW()-2)</f>
        <v>1855</v>
      </c>
      <c r="B1857" s="33" t="s">
        <v>1258</v>
      </c>
      <c r="C1857" s="31">
        <v>3</v>
      </c>
      <c r="D1857" s="31" t="s">
        <v>99</v>
      </c>
      <c r="E1857" s="31">
        <f ca="1">IF(GLOBAL[[#This Row],[b12]]="",GLOBAL[[#This Row],[a6]],GLOBAL[[#This Row],[b12]])</f>
        <v>3</v>
      </c>
      <c r="F1857" s="32">
        <f>GLOBAL[[#This Row],[AWAL]]</f>
        <v>3</v>
      </c>
      <c r="G1857" s="31"/>
      <c r="H1857" s="31"/>
      <c r="I1857" s="31" t="str">
        <f>IF(GLOBAL[[#This Row],[/MASUK]]="","",SUMIF(Table6[NB BM_C_QTY+F],GLOBAL[POINTER],Table6[C]))</f>
        <v/>
      </c>
      <c r="J1857" s="102">
        <f>IF(GLOBAL[[#This Row],[//KELUAR]]="",0,-1*SUMIF(Table5[CONCAT],GLOBAL[POINTER],Table5[3]))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>SUM(F1857,L1857)</f>
        <v>3</v>
      </c>
      <c r="N1857" s="31"/>
      <c r="O1857" s="31"/>
      <c r="P1857" s="32">
        <f ca="1">SUM(INDIRECT(GLOBAL_VAR[TABLENAME]&amp;"[@a"&amp;$1:$1-1&amp;"]"),INDIRECT(GLOBAL_VAR[TABLENAME]&amp;"[@c"&amp;$1:$1-1&amp;"]"))</f>
        <v>3</v>
      </c>
      <c r="Q1857" s="33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3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3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3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1857" s="31" t="str">
        <f>_xlfn.IFNA(MATCH(GLOBAL[[#This Row],[POINTER]],Table6[NB BM_C_QTY+F],0),"")</f>
        <v/>
      </c>
      <c r="AC1857" t="str">
        <f>_xlfn.IFNA(MATCH(GLOBAL[[#This Row],[POINTER]],Table5[CONCAT],0),"")</f>
        <v/>
      </c>
    </row>
    <row r="1858" spans="1:29">
      <c r="A1858" s="31">
        <f ca="1">IF(GLOBAL[[#This Row],[TT]]&lt;1,"",ROW()-2)</f>
        <v>1856</v>
      </c>
      <c r="B1858" s="33" t="s">
        <v>1259</v>
      </c>
      <c r="C1858" s="31">
        <v>3</v>
      </c>
      <c r="D1858" s="31" t="s">
        <v>1260</v>
      </c>
      <c r="E1858" s="31">
        <f ca="1">IF(GLOBAL[[#This Row],[b12]]="",GLOBAL[[#This Row],[a6]],GLOBAL[[#This Row],[b12]])</f>
        <v>3</v>
      </c>
      <c r="F1858" s="32">
        <f>GLOBAL[[#This Row],[AWAL]]</f>
        <v>3</v>
      </c>
      <c r="G1858" s="31"/>
      <c r="H1858" s="31"/>
      <c r="I1858" s="31" t="str">
        <f>IF(GLOBAL[[#This Row],[/MASUK]]="","",SUMIF(Table6[NB BM_C_QTY+F],GLOBAL[POINTER],Table6[C]))</f>
        <v/>
      </c>
      <c r="J1858" s="102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>SUM(F1858,L1858)</f>
        <v>3</v>
      </c>
      <c r="N1858" s="31"/>
      <c r="O1858" s="31"/>
      <c r="P1858" s="32">
        <f ca="1">SUM(INDIRECT(GLOBAL_VAR[TABLENAME]&amp;"[@a"&amp;$1:$1-1&amp;"]"),INDIRECT(GLOBAL_VAR[TABLENAME]&amp;"[@c"&amp;$1:$1-1&amp;"]"))</f>
        <v>3</v>
      </c>
      <c r="Q1858" s="33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3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3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3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</row>
    <row r="1859" spans="1:29">
      <c r="A1859" s="31">
        <f ca="1">IF(GLOBAL[[#This Row],[TT]]&lt;1,"",ROW()-2)</f>
        <v>1857</v>
      </c>
      <c r="B1859" s="33" t="s">
        <v>2729</v>
      </c>
      <c r="C1859" s="31">
        <v>6</v>
      </c>
      <c r="D1859" s="31" t="s">
        <v>2170</v>
      </c>
      <c r="E1859" s="31">
        <f ca="1">IF(GLOBAL[[#This Row],[b12]]="",GLOBAL[[#This Row],[a6]],GLOBAL[[#This Row],[b12]])</f>
        <v>6</v>
      </c>
      <c r="F1859" s="32">
        <f>GLOBAL[[#This Row],[AWAL]]</f>
        <v>6</v>
      </c>
      <c r="G1859" s="31"/>
      <c r="H1859" s="31"/>
      <c r="I1859" s="31" t="str">
        <f>IF(GLOBAL[[#This Row],[/MASUK]]="","",SUMIF(Table6[NB BM_C_QTY+F],GLOBAL[POINTER],Table6[C]))</f>
        <v/>
      </c>
      <c r="J1859" s="102">
        <f>IF(GLOBAL[[#This Row],[//KELUAR]]="",0,-1*SUMIF(Table5[CONCAT],GLOBAL[POINTER],Table5[3]))</f>
        <v>0</v>
      </c>
      <c r="K1859" s="31" t="str">
        <f>IF(GLOBAL[[#This Row],[b1]]="","",GLOBAL[[#This Row],[b1]]-GLOBAL[[#This Row],[a1]]-GLOBAL[[#This Row],[bkeluar1]])</f>
        <v/>
      </c>
      <c r="L1859" s="31">
        <f>SUM(GLOBAL[[#This Row],[bmasuk1]:[c1]])</f>
        <v>0</v>
      </c>
      <c r="M1859" s="32">
        <f>SUM(F1859,L1859)</f>
        <v>6</v>
      </c>
      <c r="N1859" s="31"/>
      <c r="O1859" s="31"/>
      <c r="P1859" s="32">
        <f ca="1">SUM(INDIRECT(GLOBAL_VAR[TABLENAME]&amp;"[@a"&amp;$1:$1-1&amp;"]"),INDIRECT(GLOBAL_VAR[TABLENAME]&amp;"[@c"&amp;$1:$1-1&amp;"]"))</f>
        <v>6</v>
      </c>
      <c r="Q1859" s="33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6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6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6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</row>
    <row r="1860" spans="1:29">
      <c r="A1860" s="31">
        <f ca="1">IF(GLOBAL[[#This Row],[TT]]&lt;1,"",ROW()-2)</f>
        <v>1858</v>
      </c>
      <c r="B1860" s="33" t="s">
        <v>1261</v>
      </c>
      <c r="C1860" s="31">
        <v>18</v>
      </c>
      <c r="D1860" s="31" t="s">
        <v>99</v>
      </c>
      <c r="E1860" s="31">
        <f ca="1">IF(GLOBAL[[#This Row],[b12]]="",GLOBAL[[#This Row],[a6]],GLOBAL[[#This Row],[b12]])</f>
        <v>18</v>
      </c>
      <c r="F1860" s="32">
        <f>GLOBAL[[#This Row],[AWAL]]</f>
        <v>18</v>
      </c>
      <c r="G1860" s="31"/>
      <c r="H1860" s="31"/>
      <c r="I1860" s="31" t="str">
        <f>IF(GLOBAL[[#This Row],[/MASUK]]="","",SUMIF(Table6[NB BM_C_QTY+F],GLOBAL[POINTER],Table6[C]))</f>
        <v/>
      </c>
      <c r="J1860" s="102">
        <f>IF(GLOBAL[[#This Row],[//KELUAR]]="",0,-1*SUMIF(Table5[CONCAT],GLOBAL[POINTER],Table5[3]))</f>
        <v>0</v>
      </c>
      <c r="K1860" s="31" t="str">
        <f>IF(GLOBAL[[#This Row],[b1]]="","",GLOBAL[[#This Row],[b1]]-GLOBAL[[#This Row],[a1]]-GLOBAL[[#This Row],[bkeluar1]])</f>
        <v/>
      </c>
      <c r="L1860" s="31">
        <f>SUM(GLOBAL[[#This Row],[bmasuk1]:[c1]])</f>
        <v>0</v>
      </c>
      <c r="M1860" s="32">
        <f>SUM(F1860,L1860)</f>
        <v>18</v>
      </c>
      <c r="N1860" s="31"/>
      <c r="O1860" s="31"/>
      <c r="P1860" s="32">
        <f ca="1">SUM(INDIRECT(GLOBAL_VAR[TABLENAME]&amp;"[@a"&amp;$1:$1-1&amp;"]"),INDIRECT(GLOBAL_VAR[TABLENAME]&amp;"[@c"&amp;$1:$1-1&amp;"]"))</f>
        <v>18</v>
      </c>
      <c r="Q1860" s="33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18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18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18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</row>
    <row r="1861" spans="1:29">
      <c r="A1861" s="31">
        <f ca="1">IF(GLOBAL[[#This Row],[TT]]&lt;1,"",ROW()-2)</f>
        <v>1859</v>
      </c>
      <c r="B1861" s="33" t="s">
        <v>1262</v>
      </c>
      <c r="C1861" s="31">
        <v>11</v>
      </c>
      <c r="D1861" s="31" t="s">
        <v>99</v>
      </c>
      <c r="E1861" s="31">
        <f ca="1">IF(GLOBAL[[#This Row],[b12]]="",GLOBAL[[#This Row],[a6]],GLOBAL[[#This Row],[b12]])</f>
        <v>11</v>
      </c>
      <c r="F1861" s="32">
        <f>GLOBAL[[#This Row],[AWAL]]</f>
        <v>11</v>
      </c>
      <c r="G1861" s="31"/>
      <c r="H1861" s="31"/>
      <c r="I1861" s="31" t="str">
        <f>IF(GLOBAL[[#This Row],[/MASUK]]="","",SUMIF(Table6[NB BM_C_QTY+F],GLOBAL[POINTER],Table6[C]))</f>
        <v/>
      </c>
      <c r="J1861" s="102">
        <f>IF(GLOBAL[[#This Row],[//KELUAR]]="",0,-1*SUMIF(Table5[CONCAT],GLOBAL[POINTER],Table5[3]))</f>
        <v>0</v>
      </c>
      <c r="K1861" s="31" t="str">
        <f>IF(GLOBAL[[#This Row],[b1]]="","",GLOBAL[[#This Row],[b1]]-GLOBAL[[#This Row],[a1]]-GLOBAL[[#This Row],[bkeluar1]])</f>
        <v/>
      </c>
      <c r="L1861" s="31">
        <f>SUM(GLOBAL[[#This Row],[bmasuk1]:[c1]])</f>
        <v>0</v>
      </c>
      <c r="M1861" s="32">
        <f>SUM(F1861,L1861)</f>
        <v>11</v>
      </c>
      <c r="N1861" s="31"/>
      <c r="O1861" s="31"/>
      <c r="P1861" s="32">
        <f ca="1">SUM(INDIRECT(GLOBAL_VAR[TABLENAME]&amp;"[@a"&amp;$1:$1-1&amp;"]"),INDIRECT(GLOBAL_VAR[TABLENAME]&amp;"[@c"&amp;$1:$1-1&amp;"]"))</f>
        <v>11</v>
      </c>
      <c r="Q1861" s="33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11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11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11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1861" s="31" t="str">
        <f>_xlfn.IFNA(MATCH(GLOBAL[[#This Row],[POINTER]],Table6[NB BM_C_QTY+F],0),"")</f>
        <v/>
      </c>
      <c r="AC1861" t="str">
        <f>_xlfn.IFNA(MATCH(GLOBAL[[#This Row],[POINTER]],Table5[CONCAT],0),"")</f>
        <v/>
      </c>
    </row>
    <row r="1862" spans="1:29">
      <c r="A1862" s="31">
        <f ca="1">IF(GLOBAL[[#This Row],[TT]]&lt;1,"",ROW()-2)</f>
        <v>1860</v>
      </c>
      <c r="B1862" s="33" t="s">
        <v>1263</v>
      </c>
      <c r="C1862" s="31">
        <v>13</v>
      </c>
      <c r="D1862" s="31" t="s">
        <v>99</v>
      </c>
      <c r="E1862" s="31">
        <f ca="1">IF(GLOBAL[[#This Row],[b12]]="",GLOBAL[[#This Row],[a6]],GLOBAL[[#This Row],[b12]])</f>
        <v>13</v>
      </c>
      <c r="F1862" s="32">
        <f>GLOBAL[[#This Row],[AWAL]]</f>
        <v>13</v>
      </c>
      <c r="G1862" s="31"/>
      <c r="H1862" s="31"/>
      <c r="I1862" s="31" t="str">
        <f>IF(GLOBAL[[#This Row],[/MASUK]]="","",SUMIF(Table6[NB BM_C_QTY+F],GLOBAL[POINTER],Table6[C]))</f>
        <v/>
      </c>
      <c r="J1862" s="102">
        <f>IF(GLOBAL[[#This Row],[//KELUAR]]="",0,-1*SUMIF(Table5[CONCAT],GLOBAL[POINTER],Table5[3]))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>SUM(F1862,L1862)</f>
        <v>13</v>
      </c>
      <c r="N1862" s="31"/>
      <c r="O1862" s="31"/>
      <c r="P1862" s="32">
        <f ca="1">SUM(INDIRECT(GLOBAL_VAR[TABLENAME]&amp;"[@a"&amp;$1:$1-1&amp;"]"),INDIRECT(GLOBAL_VAR[TABLENAME]&amp;"[@c"&amp;$1:$1-1&amp;"]"))</f>
        <v>13</v>
      </c>
      <c r="Q1862" s="33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13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13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13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29">
      <c r="A1863" s="31">
        <f ca="1">IF(GLOBAL[[#This Row],[TT]]&lt;1,"",ROW()-2)</f>
        <v>1861</v>
      </c>
      <c r="B1863" s="33" t="s">
        <v>1264</v>
      </c>
      <c r="C1863" s="31">
        <v>12</v>
      </c>
      <c r="D1863" s="31" t="s">
        <v>1265</v>
      </c>
      <c r="E1863" s="31">
        <f ca="1">IF(GLOBAL[[#This Row],[b12]]="",GLOBAL[[#This Row],[a6]],GLOBAL[[#This Row],[b12]])</f>
        <v>12</v>
      </c>
      <c r="F1863" s="32">
        <f>GLOBAL[[#This Row],[AWAL]]</f>
        <v>12</v>
      </c>
      <c r="G1863" s="31"/>
      <c r="H1863" s="31"/>
      <c r="I1863" s="31" t="str">
        <f>IF(GLOBAL[[#This Row],[/MASUK]]="","",SUMIF(Table6[NB BM_C_QTY+F],GLOBAL[POINTER],Table6[C]))</f>
        <v/>
      </c>
      <c r="J1863" s="102">
        <f>IF(GLOBAL[[#This Row],[//KELUAR]]="",0,-1*SUMIF(Table5[CONCAT],GLOBAL[POINTER],Table5[3]))</f>
        <v>0</v>
      </c>
      <c r="K1863" s="31" t="str">
        <f>IF(GLOBAL[[#This Row],[b1]]="","",GLOBAL[[#This Row],[b1]]-GLOBAL[[#This Row],[a1]]-GLOBAL[[#This Row],[bkeluar1]])</f>
        <v/>
      </c>
      <c r="L1863" s="31">
        <f>SUM(GLOBAL[[#This Row],[bmasuk1]:[c1]])</f>
        <v>0</v>
      </c>
      <c r="M1863" s="32">
        <f>SUM(F1863,L1863)</f>
        <v>12</v>
      </c>
      <c r="N1863" s="31"/>
      <c r="O1863" s="31"/>
      <c r="P1863" s="32">
        <f ca="1">SUM(INDIRECT(GLOBAL_VAR[TABLENAME]&amp;"[@a"&amp;$1:$1-1&amp;"]"),INDIRECT(GLOBAL_VAR[TABLENAME]&amp;"[@c"&amp;$1:$1-1&amp;"]"))</f>
        <v>12</v>
      </c>
      <c r="Q1863" s="33"/>
      <c r="R1863" s="33" t="str">
        <f>IF(GLOBAL[[#This Row],[b3]]="","",GLOBAL[[#This Row],[b3]]-GLOBAL[[#This Row],[a3]])</f>
        <v/>
      </c>
      <c r="S1863" s="32">
        <f ca="1">SUM(INDIRECT(GLOBAL_VAR[TABLENAME]&amp;"[@a"&amp;$1:$1-1&amp;"]"),INDIRECT(GLOBAL_VAR[TABLENAME]&amp;"[@c"&amp;$1:$1-1&amp;"]"))</f>
        <v>12</v>
      </c>
      <c r="T1863" s="33"/>
      <c r="U1863" s="33" t="str">
        <f>IF(GLOBAL[[#This Row],[b4]]="","",GLOBAL[[#This Row],[b4]]-GLOBAL[[#This Row],[a4]])</f>
        <v/>
      </c>
      <c r="V1863" s="32">
        <f ca="1">SUM(INDIRECT(GLOBAL_VAR[TABLENAME]&amp;"[@a"&amp;$1:$1-1&amp;"]"),INDIRECT(GLOBAL_VAR[TABLENAME]&amp;"[@c"&amp;$1:$1-1&amp;"]"))</f>
        <v>12</v>
      </c>
      <c r="W1863" s="31"/>
      <c r="X1863" s="31" t="str">
        <f>IF(GLOBAL[[#This Row],[b5]]="","",GLOBAL[[#This Row],[b5]]-GLOBAL[[#This Row],[a5]])</f>
        <v/>
      </c>
      <c r="Y1863" s="32">
        <f ca="1">SUM(INDIRECT(GLOBAL_VAR[TABLENAME]&amp;"[@a"&amp;$1:$1-1&amp;"]"),INDIRECT(GLOBAL_VAR[TABLENAME]&amp;"[@c"&amp;$1:$1-1&amp;"]"))</f>
        <v>12</v>
      </c>
      <c r="AA1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1863" s="31" t="str">
        <f>_xlfn.IFNA(MATCH(GLOBAL[[#This Row],[POINTER]],Table6[NB BM_C_QTY+F],0),"")</f>
        <v/>
      </c>
      <c r="AC1863" t="str">
        <f>_xlfn.IFNA(MATCH(GLOBAL[[#This Row],[POINTER]],Table5[CONCAT],0),"")</f>
        <v/>
      </c>
    </row>
    <row r="1864" spans="1:29">
      <c r="A1864" s="31">
        <f ca="1">IF(GLOBAL[[#This Row],[TT]]&lt;1,"",ROW()-2)</f>
        <v>1862</v>
      </c>
      <c r="B1864" s="33" t="s">
        <v>1266</v>
      </c>
      <c r="C1864" s="31">
        <v>3</v>
      </c>
      <c r="D1864" s="31" t="s">
        <v>39</v>
      </c>
      <c r="E1864" s="31">
        <f ca="1">IF(GLOBAL[[#This Row],[b12]]="",GLOBAL[[#This Row],[a6]],GLOBAL[[#This Row],[b12]])</f>
        <v>3</v>
      </c>
      <c r="F1864" s="32">
        <f>GLOBAL[[#This Row],[AWAL]]</f>
        <v>3</v>
      </c>
      <c r="G1864" s="31"/>
      <c r="H1864" s="31"/>
      <c r="I1864" s="31" t="str">
        <f>IF(GLOBAL[[#This Row],[/MASUK]]="","",SUMIF(Table6[NB BM_C_QTY+F],GLOBAL[POINTER],Table6[C]))</f>
        <v/>
      </c>
      <c r="J1864" s="102">
        <f>IF(GLOBAL[[#This Row],[//KELUAR]]="",0,-1*SUMIF(Table5[CONCAT],GLOBAL[POINTER],Table5[3]))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>SUM(F1864,L1864)</f>
        <v>3</v>
      </c>
      <c r="N1864" s="31"/>
      <c r="O1864" s="31"/>
      <c r="P1864" s="32">
        <f ca="1">SUM(INDIRECT(GLOBAL_VAR[TABLENAME]&amp;"[@a"&amp;$1:$1-1&amp;"]"),INDIRECT(GLOBAL_VAR[TABLENAME]&amp;"[@c"&amp;$1:$1-1&amp;"]"))</f>
        <v>3</v>
      </c>
      <c r="Q1864" s="33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3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3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3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29">
      <c r="A1865" s="31">
        <f ca="1">IF(GLOBAL[[#This Row],[TT]]&lt;1,"",ROW()-2)</f>
        <v>1863</v>
      </c>
      <c r="B1865" s="33" t="s">
        <v>1267</v>
      </c>
      <c r="C1865" s="31">
        <v>1</v>
      </c>
      <c r="D1865" s="31" t="s">
        <v>141</v>
      </c>
      <c r="E1865" s="31">
        <f ca="1">IF(GLOBAL[[#This Row],[b12]]="",GLOBAL[[#This Row],[a6]],GLOBAL[[#This Row],[b12]])</f>
        <v>1</v>
      </c>
      <c r="F1865" s="32">
        <f>GLOBAL[[#This Row],[AWAL]]</f>
        <v>1</v>
      </c>
      <c r="G1865" s="31"/>
      <c r="H1865" s="31"/>
      <c r="I1865" s="31" t="str">
        <f>IF(GLOBAL[[#This Row],[/MASUK]]="","",SUMIF(Table6[NB BM_C_QTY+F],GLOBAL[POINTER],Table6[C]))</f>
        <v/>
      </c>
      <c r="J1865" s="102">
        <f>IF(GLOBAL[[#This Row],[//KELUAR]]="",0,-1*SUMIF(Table5[CONCAT],GLOBAL[POINTER],Table5[3]))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>SUM(F1865,L1865)</f>
        <v>1</v>
      </c>
      <c r="N1865" s="31"/>
      <c r="O1865" s="31"/>
      <c r="P1865" s="32">
        <f ca="1">SUM(INDIRECT(GLOBAL_VAR[TABLENAME]&amp;"[@a"&amp;$1:$1-1&amp;"]"),INDIRECT(GLOBAL_VAR[TABLENAME]&amp;"[@c"&amp;$1:$1-1&amp;"]"))</f>
        <v>1</v>
      </c>
      <c r="Q1865" s="33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1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1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1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1865" s="31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29">
      <c r="A1866" s="31">
        <f ca="1">IF(GLOBAL[[#This Row],[TT]]&lt;1,"",ROW()-2)</f>
        <v>1864</v>
      </c>
      <c r="B1866" s="33" t="s">
        <v>1268</v>
      </c>
      <c r="C1866" s="31">
        <v>2</v>
      </c>
      <c r="D1866" s="31" t="s">
        <v>324</v>
      </c>
      <c r="E1866" s="31">
        <f ca="1">IF(GLOBAL[[#This Row],[b12]]="",GLOBAL[[#This Row],[a6]],GLOBAL[[#This Row],[b12]])</f>
        <v>2</v>
      </c>
      <c r="F1866" s="32">
        <f>GLOBAL[[#This Row],[AWAL]]</f>
        <v>2</v>
      </c>
      <c r="G1866" s="31"/>
      <c r="H1866" s="31"/>
      <c r="I1866" s="31" t="str">
        <f>IF(GLOBAL[[#This Row],[/MASUK]]="","",SUMIF(Table6[NB BM_C_QTY+F],GLOBAL[POINTER],Table6[C]))</f>
        <v/>
      </c>
      <c r="J1866" s="102">
        <f>IF(GLOBAL[[#This Row],[//KELUAR]]="",0,-1*SUMIF(Table5[CONCAT],GLOBAL[POINTER],Table5[3]))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>SUM(F1866,L1866)</f>
        <v>2</v>
      </c>
      <c r="N1866" s="31"/>
      <c r="O1866" s="31"/>
      <c r="P1866" s="32">
        <f ca="1">SUM(INDIRECT(GLOBAL_VAR[TABLENAME]&amp;"[@a"&amp;$1:$1-1&amp;"]"),INDIRECT(GLOBAL_VAR[TABLENAME]&amp;"[@c"&amp;$1:$1-1&amp;"]"))</f>
        <v>2</v>
      </c>
      <c r="Q1866" s="33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2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2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2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1866" s="31" t="str">
        <f>_xlfn.IFNA(MATCH(GLOBAL[[#This Row],[POINTER]],Table6[NB BM_C_QTY+F],0),"")</f>
        <v/>
      </c>
      <c r="AC1866" t="str">
        <f>_xlfn.IFNA(MATCH(GLOBAL[[#This Row],[POINTER]],Table5[CONCAT],0),"")</f>
        <v/>
      </c>
    </row>
    <row r="1867" spans="1:29">
      <c r="A1867" s="39">
        <f ca="1">IF(GLOBAL[[#This Row],[TT]]&lt;1,"",ROW()-2)</f>
        <v>1865</v>
      </c>
      <c r="B1867" s="33" t="s">
        <v>1269</v>
      </c>
      <c r="C1867" s="31">
        <v>10</v>
      </c>
      <c r="D1867" s="31" t="s">
        <v>99</v>
      </c>
      <c r="E1867" s="39">
        <f ca="1">IF(GLOBAL[[#This Row],[b12]]="",GLOBAL[[#This Row],[a6]],GLOBAL[[#This Row],[b12]])</f>
        <v>10</v>
      </c>
      <c r="F1867" s="40">
        <f>GLOBAL[[#This Row],[AWAL]]</f>
        <v>10</v>
      </c>
      <c r="G1867" s="31"/>
      <c r="H1867" s="31"/>
      <c r="I1867" s="31" t="str">
        <f>IF(GLOBAL[[#This Row],[/MASUK]]="","",SUMIF(Table6[NB BM_C_QTY+F],GLOBAL[POINTER],Table6[C]))</f>
        <v/>
      </c>
      <c r="J1867" s="102">
        <f>IF(GLOBAL[[#This Row],[//KELUAR]]="",0,-1*SUMIF(Table5[CONCAT],GLOBAL[POINTER],Table5[3]))</f>
        <v>0</v>
      </c>
      <c r="K1867" s="39" t="str">
        <f>IF(GLOBAL[[#This Row],[b1]]="","",GLOBAL[[#This Row],[b1]]-GLOBAL[[#This Row],[a1]]-GLOBAL[[#This Row],[bkeluar1]])</f>
        <v/>
      </c>
      <c r="L1867" s="39">
        <f>SUM(GLOBAL[[#This Row],[bmasuk1]:[c1]])</f>
        <v>0</v>
      </c>
      <c r="M1867" s="40">
        <f>SUM(F1867,L1867)</f>
        <v>10</v>
      </c>
      <c r="N1867" s="31"/>
      <c r="O1867" s="39"/>
      <c r="P1867" s="40">
        <f ca="1">SUM(INDIRECT(GLOBAL_VAR[TABLENAME]&amp;"[@a"&amp;$1:$1-1&amp;"]"),INDIRECT(GLOBAL_VAR[TABLENAME]&amp;"[@c"&amp;$1:$1-1&amp;"]"))</f>
        <v>10</v>
      </c>
      <c r="Q1867" s="33"/>
      <c r="R1867" s="41" t="str">
        <f>IF(GLOBAL[[#This Row],[b3]]="","",GLOBAL[[#This Row],[b3]]-GLOBAL[[#This Row],[a3]])</f>
        <v/>
      </c>
      <c r="S1867" s="32">
        <f ca="1">SUM(INDIRECT(GLOBAL_VAR[TABLENAME]&amp;"[@a"&amp;$1:$1-1&amp;"]"),INDIRECT(GLOBAL_VAR[TABLENAME]&amp;"[@c"&amp;$1:$1-1&amp;"]"))</f>
        <v>10</v>
      </c>
      <c r="T1867" s="33"/>
      <c r="U1867" s="41" t="str">
        <f>IF(GLOBAL[[#This Row],[b4]]="","",GLOBAL[[#This Row],[b4]]-GLOBAL[[#This Row],[a4]])</f>
        <v/>
      </c>
      <c r="V1867" s="32">
        <f ca="1">SUM(INDIRECT(GLOBAL_VAR[TABLENAME]&amp;"[@a"&amp;$1:$1-1&amp;"]"),INDIRECT(GLOBAL_VAR[TABLENAME]&amp;"[@c"&amp;$1:$1-1&amp;"]"))</f>
        <v>10</v>
      </c>
      <c r="W1867" s="31"/>
      <c r="X1867" s="39" t="str">
        <f>IF(GLOBAL[[#This Row],[b5]]="","",GLOBAL[[#This Row],[b5]]-GLOBAL[[#This Row],[a5]])</f>
        <v/>
      </c>
      <c r="Y1867" s="32">
        <f ca="1">SUM(INDIRECT(GLOBAL_VAR[TABLENAME]&amp;"[@a"&amp;$1:$1-1&amp;"]"),INDIRECT(GLOBAL_VAR[TABLENAME]&amp;"[@c"&amp;$1:$1-1&amp;"]"))</f>
        <v>10</v>
      </c>
      <c r="AA1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1867" s="39" t="str">
        <f>_xlfn.IFNA(MATCH(GLOBAL[[#This Row],[POINTER]],Table6[NB BM_C_QTY+F],0),"")</f>
        <v/>
      </c>
      <c r="AC1867" t="str">
        <f>_xlfn.IFNA(MATCH(GLOBAL[[#This Row],[POINTER]],Table5[CONCAT],0),"")</f>
        <v/>
      </c>
    </row>
    <row r="1868" spans="1:29">
      <c r="A1868" s="31">
        <f ca="1">IF(GLOBAL[[#This Row],[TT]]&lt;1,"",ROW()-2)</f>
        <v>1866</v>
      </c>
      <c r="B1868" s="33" t="s">
        <v>1270</v>
      </c>
      <c r="C1868" s="31">
        <v>1</v>
      </c>
      <c r="D1868" s="31" t="s">
        <v>51</v>
      </c>
      <c r="E1868" s="31">
        <f ca="1">IF(GLOBAL[[#This Row],[b12]]="",GLOBAL[[#This Row],[a6]],GLOBAL[[#This Row],[b12]])</f>
        <v>1</v>
      </c>
      <c r="F1868" s="32">
        <f>GLOBAL[[#This Row],[AWAL]]</f>
        <v>1</v>
      </c>
      <c r="G1868" s="31"/>
      <c r="H1868" s="31"/>
      <c r="I1868" s="31" t="str">
        <f>IF(GLOBAL[[#This Row],[/MASUK]]="","",SUMIF(Table6[NB BM_C_QTY+F],GLOBAL[POINTER],Table6[C]))</f>
        <v/>
      </c>
      <c r="J1868" s="102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>SUM(F1868,L1868)</f>
        <v>1</v>
      </c>
      <c r="N1868" s="31"/>
      <c r="O1868" s="31"/>
      <c r="P1868" s="32">
        <f ca="1">SUM(INDIRECT(GLOBAL_VAR[TABLENAME]&amp;"[@a"&amp;$1:$1-1&amp;"]"),INDIRECT(GLOBAL_VAR[TABLENAME]&amp;"[@c"&amp;$1:$1-1&amp;"]"))</f>
        <v>1</v>
      </c>
      <c r="Q1868" s="33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1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1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1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29">
      <c r="A1869" s="31">
        <f ca="1">IF(GLOBAL[[#This Row],[TT]]&lt;1,"",ROW()-2)</f>
        <v>1867</v>
      </c>
      <c r="B1869" s="33" t="s">
        <v>1271</v>
      </c>
      <c r="C1869" s="31">
        <v>5</v>
      </c>
      <c r="D1869" s="31" t="s">
        <v>240</v>
      </c>
      <c r="E1869" s="31">
        <f ca="1">IF(GLOBAL[[#This Row],[b12]]="",GLOBAL[[#This Row],[a6]],GLOBAL[[#This Row],[b12]])</f>
        <v>5</v>
      </c>
      <c r="F1869" s="32">
        <f>GLOBAL[[#This Row],[AWAL]]</f>
        <v>5</v>
      </c>
      <c r="G1869" s="31"/>
      <c r="H1869" s="31"/>
      <c r="I1869" s="31" t="str">
        <f>IF(GLOBAL[[#This Row],[/MASUK]]="","",SUMIF(Table6[NB BM_C_QTY+F],GLOBAL[POINTER],Table6[C]))</f>
        <v/>
      </c>
      <c r="J1869" s="102">
        <f>IF(GLOBAL[[#This Row],[//KELUAR]]="",0,-1*SUMIF(Table5[CONCAT],GLOBAL[POINTER],Table5[3]))</f>
        <v>0</v>
      </c>
      <c r="K1869" s="31" t="str">
        <f>IF(GLOBAL[[#This Row],[b1]]="","",GLOBAL[[#This Row],[b1]]-GLOBAL[[#This Row],[a1]]-GLOBAL[[#This Row],[bkeluar1]])</f>
        <v/>
      </c>
      <c r="L1869" s="31">
        <f>SUM(GLOBAL[[#This Row],[bmasuk1]:[c1]])</f>
        <v>0</v>
      </c>
      <c r="M1869" s="32">
        <f>SUM(F1869,L1869)</f>
        <v>5</v>
      </c>
      <c r="N1869" s="31"/>
      <c r="O1869" s="31"/>
      <c r="P1869" s="32">
        <f ca="1">SUM(INDIRECT(GLOBAL_VAR[TABLENAME]&amp;"[@a"&amp;$1:$1-1&amp;"]"),INDIRECT(GLOBAL_VAR[TABLENAME]&amp;"[@c"&amp;$1:$1-1&amp;"]"))</f>
        <v>5</v>
      </c>
      <c r="Q1869" s="33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5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5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5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29">
      <c r="A1870" s="31">
        <f ca="1">IF(GLOBAL[[#This Row],[TT]]&lt;1,"",ROW()-2)</f>
        <v>1868</v>
      </c>
      <c r="B1870" s="33" t="s">
        <v>1272</v>
      </c>
      <c r="C1870" s="31">
        <v>5</v>
      </c>
      <c r="D1870" s="31" t="s">
        <v>1026</v>
      </c>
      <c r="E1870" s="31">
        <f ca="1">IF(GLOBAL[[#This Row],[b12]]="",GLOBAL[[#This Row],[a6]],GLOBAL[[#This Row],[b12]])</f>
        <v>5</v>
      </c>
      <c r="F1870" s="32">
        <f>GLOBAL[[#This Row],[AWAL]]</f>
        <v>5</v>
      </c>
      <c r="G1870" s="31"/>
      <c r="H1870" s="31"/>
      <c r="I1870" s="31" t="str">
        <f>IF(GLOBAL[[#This Row],[/MASUK]]="","",SUMIF(Table6[NB BM_C_QTY+F],GLOBAL[POINTER],Table6[C]))</f>
        <v/>
      </c>
      <c r="J1870" s="102">
        <f>IF(GLOBAL[[#This Row],[//KELUAR]]="",0,-1*SUMIF(Table5[CONCAT],GLOBAL[POINTER],Table5[3]))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>SUM(F1870,L1870)</f>
        <v>5</v>
      </c>
      <c r="N1870" s="31"/>
      <c r="O1870" s="31"/>
      <c r="P1870" s="32">
        <f ca="1">SUM(INDIRECT(GLOBAL_VAR[TABLENAME]&amp;"[@a"&amp;$1:$1-1&amp;"]"),INDIRECT(GLOBAL_VAR[TABLENAME]&amp;"[@c"&amp;$1:$1-1&amp;"]"))</f>
        <v>5</v>
      </c>
      <c r="Q1870" s="33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5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5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5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29">
      <c r="A1871" s="31">
        <f ca="1">IF(GLOBAL[[#This Row],[TT]]&lt;1,"",ROW()-2)</f>
        <v>1869</v>
      </c>
      <c r="B1871" s="33" t="s">
        <v>1273</v>
      </c>
      <c r="C1871" s="31">
        <v>1</v>
      </c>
      <c r="D1871" s="31" t="s">
        <v>240</v>
      </c>
      <c r="E1871" s="31">
        <f ca="1">IF(GLOBAL[[#This Row],[b12]]="",GLOBAL[[#This Row],[a6]],GLOBAL[[#This Row],[b12]])</f>
        <v>1</v>
      </c>
      <c r="F1871" s="32">
        <f>GLOBAL[[#This Row],[AWAL]]</f>
        <v>1</v>
      </c>
      <c r="G1871" s="31"/>
      <c r="H1871" s="31"/>
      <c r="I1871" s="31" t="str">
        <f>IF(GLOBAL[[#This Row],[/MASUK]]="","",SUMIF(Table6[NB BM_C_QTY+F],GLOBAL[POINTER],Table6[C]))</f>
        <v/>
      </c>
      <c r="J1871" s="102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>SUM(F1871,L1871)</f>
        <v>1</v>
      </c>
      <c r="N1871" s="31"/>
      <c r="O1871" s="31"/>
      <c r="P1871" s="32">
        <f ca="1">SUM(INDIRECT(GLOBAL_VAR[TABLENAME]&amp;"[@a"&amp;$1:$1-1&amp;"]"),INDIRECT(GLOBAL_VAR[TABLENAME]&amp;"[@c"&amp;$1:$1-1&amp;"]"))</f>
        <v>1</v>
      </c>
      <c r="Q1871" s="33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1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1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1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29">
      <c r="A1872" s="31">
        <f ca="1">IF(GLOBAL[[#This Row],[TT]]&lt;1,"",ROW()-2)</f>
        <v>1870</v>
      </c>
      <c r="B1872" s="33" t="s">
        <v>1274</v>
      </c>
      <c r="C1872" s="31">
        <v>7</v>
      </c>
      <c r="D1872" s="31" t="s">
        <v>822</v>
      </c>
      <c r="E1872" s="31">
        <f ca="1">IF(GLOBAL[[#This Row],[b12]]="",GLOBAL[[#This Row],[a6]],GLOBAL[[#This Row],[b12]])</f>
        <v>7</v>
      </c>
      <c r="F1872" s="32">
        <f>GLOBAL[[#This Row],[AWAL]]</f>
        <v>7</v>
      </c>
      <c r="G1872" s="31"/>
      <c r="H1872" s="31"/>
      <c r="I1872" s="31" t="str">
        <f>IF(GLOBAL[[#This Row],[/MASUK]]="","",SUMIF(Table6[NB BM_C_QTY+F],GLOBAL[POINTER],Table6[C]))</f>
        <v/>
      </c>
      <c r="J1872" s="102">
        <f>IF(GLOBAL[[#This Row],[//KELUAR]]="",0,-1*SUMIF(Table5[CONCAT],GLOBAL[POINTER],Table5[3]))</f>
        <v>0</v>
      </c>
      <c r="K1872" s="31" t="str">
        <f>IF(GLOBAL[[#This Row],[b1]]="","",GLOBAL[[#This Row],[b1]]-GLOBAL[[#This Row],[a1]]-GLOBAL[[#This Row],[bkeluar1]])</f>
        <v/>
      </c>
      <c r="L1872" s="31">
        <f>SUM(GLOBAL[[#This Row],[bmasuk1]:[c1]])</f>
        <v>0</v>
      </c>
      <c r="M1872" s="32">
        <f>SUM(F1872,L1872)</f>
        <v>7</v>
      </c>
      <c r="N1872" s="31"/>
      <c r="O1872" s="31"/>
      <c r="P1872" s="32">
        <f ca="1">SUM(INDIRECT(GLOBAL_VAR[TABLENAME]&amp;"[@a"&amp;$1:$1-1&amp;"]"),INDIRECT(GLOBAL_VAR[TABLENAME]&amp;"[@c"&amp;$1:$1-1&amp;"]"))</f>
        <v>7</v>
      </c>
      <c r="Q1872" s="33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7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7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7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29">
      <c r="A1873" s="31">
        <f ca="1">IF(GLOBAL[[#This Row],[TT]]&lt;1,"",ROW()-2)</f>
        <v>1871</v>
      </c>
      <c r="B1873" s="33" t="s">
        <v>1275</v>
      </c>
      <c r="C1873" s="31">
        <v>4</v>
      </c>
      <c r="D1873" s="31" t="s">
        <v>158</v>
      </c>
      <c r="E1873" s="31">
        <f ca="1">IF(GLOBAL[[#This Row],[b12]]="",GLOBAL[[#This Row],[a6]],GLOBAL[[#This Row],[b12]])</f>
        <v>4</v>
      </c>
      <c r="F1873" s="32">
        <f>GLOBAL[[#This Row],[AWAL]]</f>
        <v>4</v>
      </c>
      <c r="G1873" s="31"/>
      <c r="H1873" s="31"/>
      <c r="I1873" s="31" t="str">
        <f>IF(GLOBAL[[#This Row],[/MASUK]]="","",SUMIF(Table6[NB BM_C_QTY+F],GLOBAL[POINTER],Table6[C]))</f>
        <v/>
      </c>
      <c r="J1873" s="102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>SUM(F1873,L1873)</f>
        <v>4</v>
      </c>
      <c r="N1873" s="31"/>
      <c r="O1873" s="31"/>
      <c r="P1873" s="32">
        <f ca="1">SUM(INDIRECT(GLOBAL_VAR[TABLENAME]&amp;"[@a"&amp;$1:$1-1&amp;"]"),INDIRECT(GLOBAL_VAR[TABLENAME]&amp;"[@c"&amp;$1:$1-1&amp;"]"))</f>
        <v>4</v>
      </c>
      <c r="Q1873" s="33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4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4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4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29">
      <c r="A1874" s="31">
        <f ca="1">IF(GLOBAL[[#This Row],[TT]]&lt;1,"",ROW()-2)</f>
        <v>1872</v>
      </c>
      <c r="B1874" s="33" t="s">
        <v>1276</v>
      </c>
      <c r="C1874" s="31">
        <v>4</v>
      </c>
      <c r="D1874" s="31">
        <v>480</v>
      </c>
      <c r="E1874" s="31">
        <f ca="1">IF(GLOBAL[[#This Row],[b12]]="",GLOBAL[[#This Row],[a6]],GLOBAL[[#This Row],[b12]])</f>
        <v>4</v>
      </c>
      <c r="F1874" s="32">
        <f>GLOBAL[[#This Row],[AWAL]]</f>
        <v>4</v>
      </c>
      <c r="G1874" s="31"/>
      <c r="H1874" s="31"/>
      <c r="I1874" s="31" t="str">
        <f>IF(GLOBAL[[#This Row],[/MASUK]]="","",SUMIF(Table6[NB BM_C_QTY+F],GLOBAL[POINTER],Table6[C]))</f>
        <v/>
      </c>
      <c r="J1874" s="102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>SUM(F1874,L1874)</f>
        <v>4</v>
      </c>
      <c r="N1874" s="31"/>
      <c r="O1874" s="31"/>
      <c r="P1874" s="32">
        <f ca="1">SUM(INDIRECT(GLOBAL_VAR[TABLENAME]&amp;"[@a"&amp;$1:$1-1&amp;"]"),INDIRECT(GLOBAL_VAR[TABLENAME]&amp;"[@c"&amp;$1:$1-1&amp;"]"))</f>
        <v>4</v>
      </c>
      <c r="Q1874" s="33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4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4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4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29">
      <c r="A1875" s="31">
        <f ca="1">IF(GLOBAL[[#This Row],[TT]]&lt;1,"",ROW()-2)</f>
        <v>1873</v>
      </c>
      <c r="B1875" s="33" t="s">
        <v>1277</v>
      </c>
      <c r="C1875" s="31">
        <v>3</v>
      </c>
      <c r="D1875" s="31" t="s">
        <v>1026</v>
      </c>
      <c r="E1875" s="31">
        <f ca="1">IF(GLOBAL[[#This Row],[b12]]="",GLOBAL[[#This Row],[a6]],GLOBAL[[#This Row],[b12]])</f>
        <v>3</v>
      </c>
      <c r="F1875" s="32">
        <f>GLOBAL[[#This Row],[AWAL]]</f>
        <v>3</v>
      </c>
      <c r="G1875" s="31"/>
      <c r="H1875" s="31"/>
      <c r="I1875" s="31" t="str">
        <f>IF(GLOBAL[[#This Row],[/MASUK]]="","",SUMIF(Table6[NB BM_C_QTY+F],GLOBAL[POINTER],Table6[C]))</f>
        <v/>
      </c>
      <c r="J1875" s="102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>SUM(F1875,L1875)</f>
        <v>3</v>
      </c>
      <c r="N1875" s="31"/>
      <c r="O1875" s="31"/>
      <c r="P1875" s="32">
        <f ca="1">SUM(INDIRECT(GLOBAL_VAR[TABLENAME]&amp;"[@a"&amp;$1:$1-1&amp;"]"),INDIRECT(GLOBAL_VAR[TABLENAME]&amp;"[@c"&amp;$1:$1-1&amp;"]"))</f>
        <v>3</v>
      </c>
      <c r="Q1875" s="33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3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3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3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29">
      <c r="A1876" s="31">
        <f ca="1">IF(GLOBAL[[#This Row],[TT]]&lt;1,"",ROW()-2)</f>
        <v>1874</v>
      </c>
      <c r="B1876" s="33" t="s">
        <v>1278</v>
      </c>
      <c r="C1876" s="31">
        <v>3</v>
      </c>
      <c r="D1876" s="31" t="s">
        <v>240</v>
      </c>
      <c r="E1876" s="31">
        <f ca="1">IF(GLOBAL[[#This Row],[b12]]="",GLOBAL[[#This Row],[a6]],GLOBAL[[#This Row],[b12]])</f>
        <v>3</v>
      </c>
      <c r="F1876" s="32">
        <f>GLOBAL[[#This Row],[AWAL]]</f>
        <v>3</v>
      </c>
      <c r="G1876" s="31"/>
      <c r="H1876" s="31"/>
      <c r="I1876" s="31" t="str">
        <f>IF(GLOBAL[[#This Row],[/MASUK]]="","",SUMIF(Table6[NB BM_C_QTY+F],GLOBAL[POINTER],Table6[C]))</f>
        <v/>
      </c>
      <c r="J1876" s="102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>SUM(F1876,L1876)</f>
        <v>3</v>
      </c>
      <c r="N1876" s="31"/>
      <c r="O1876" s="31"/>
      <c r="P1876" s="32">
        <f ca="1">SUM(INDIRECT(GLOBAL_VAR[TABLENAME]&amp;"[@a"&amp;$1:$1-1&amp;"]"),INDIRECT(GLOBAL_VAR[TABLENAME]&amp;"[@c"&amp;$1:$1-1&amp;"]"))</f>
        <v>3</v>
      </c>
      <c r="Q1876" s="33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3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3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3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29">
      <c r="A1877" s="31">
        <f ca="1">IF(GLOBAL[[#This Row],[TT]]&lt;1,"",ROW()-2)</f>
        <v>1875</v>
      </c>
      <c r="B1877" s="33" t="s">
        <v>1279</v>
      </c>
      <c r="C1877" s="31">
        <v>5</v>
      </c>
      <c r="D1877" s="31">
        <v>720</v>
      </c>
      <c r="E1877" s="31">
        <f ca="1">IF(GLOBAL[[#This Row],[b12]]="",GLOBAL[[#This Row],[a6]],GLOBAL[[#This Row],[b12]])</f>
        <v>5</v>
      </c>
      <c r="F1877" s="32">
        <f>GLOBAL[[#This Row],[AWAL]]</f>
        <v>5</v>
      </c>
      <c r="G1877" s="31"/>
      <c r="H1877" s="31"/>
      <c r="I1877" s="31" t="str">
        <f>IF(GLOBAL[[#This Row],[/MASUK]]="","",SUMIF(Table6[NB BM_C_QTY+F],GLOBAL[POINTER],Table6[C]))</f>
        <v/>
      </c>
      <c r="J1877" s="102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>SUM(F1877,L1877)</f>
        <v>5</v>
      </c>
      <c r="N1877" s="31"/>
      <c r="O1877" s="31"/>
      <c r="P1877" s="32">
        <f ca="1">SUM(INDIRECT(GLOBAL_VAR[TABLENAME]&amp;"[@a"&amp;$1:$1-1&amp;"]"),INDIRECT(GLOBAL_VAR[TABLENAME]&amp;"[@c"&amp;$1:$1-1&amp;"]"))</f>
        <v>5</v>
      </c>
      <c r="Q1877" s="33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5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5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5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29">
      <c r="A1878" s="31">
        <f ca="1">IF(GLOBAL[[#This Row],[TT]]&lt;1,"",ROW()-2)</f>
        <v>1876</v>
      </c>
      <c r="B1878" s="33" t="s">
        <v>1280</v>
      </c>
      <c r="C1878" s="31">
        <v>2</v>
      </c>
      <c r="D1878" s="31">
        <v>1800</v>
      </c>
      <c r="E1878" s="31">
        <f ca="1">IF(GLOBAL[[#This Row],[b12]]="",GLOBAL[[#This Row],[a6]],GLOBAL[[#This Row],[b12]])</f>
        <v>2</v>
      </c>
      <c r="F1878" s="32">
        <f>GLOBAL[[#This Row],[AWAL]]</f>
        <v>2</v>
      </c>
      <c r="G1878" s="31"/>
      <c r="H1878" s="31"/>
      <c r="I1878" s="31" t="str">
        <f>IF(GLOBAL[[#This Row],[/MASUK]]="","",SUMIF(Table6[NB BM_C_QTY+F],GLOBAL[POINTER],Table6[C]))</f>
        <v/>
      </c>
      <c r="J1878" s="102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>SUM(F1878,L1878)</f>
        <v>2</v>
      </c>
      <c r="N1878" s="31"/>
      <c r="O1878" s="31"/>
      <c r="P1878" s="32">
        <f ca="1">SUM(INDIRECT(GLOBAL_VAR[TABLENAME]&amp;"[@a"&amp;$1:$1-1&amp;"]"),INDIRECT(GLOBAL_VAR[TABLENAME]&amp;"[@c"&amp;$1:$1-1&amp;"]"))</f>
        <v>2</v>
      </c>
      <c r="Q1878" s="33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2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2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2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29">
      <c r="A1879" s="31">
        <f ca="1">IF(GLOBAL[[#This Row],[TT]]&lt;1,"",ROW()-2)</f>
        <v>1877</v>
      </c>
      <c r="B1879" s="33" t="s">
        <v>1281</v>
      </c>
      <c r="C1879" s="31">
        <v>3</v>
      </c>
      <c r="D1879" s="31" t="s">
        <v>822</v>
      </c>
      <c r="E1879" s="31">
        <f ca="1">IF(GLOBAL[[#This Row],[b12]]="",GLOBAL[[#This Row],[a6]],GLOBAL[[#This Row],[b12]])</f>
        <v>3</v>
      </c>
      <c r="F1879" s="32">
        <f>GLOBAL[[#This Row],[AWAL]]</f>
        <v>3</v>
      </c>
      <c r="G1879" s="31"/>
      <c r="H1879" s="31"/>
      <c r="I1879" s="31" t="str">
        <f>IF(GLOBAL[[#This Row],[/MASUK]]="","",SUMIF(Table6[NB BM_C_QTY+F],GLOBAL[POINTER],Table6[C]))</f>
        <v/>
      </c>
      <c r="J1879" s="102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>SUM(F1879,L1879)</f>
        <v>3</v>
      </c>
      <c r="N1879" s="31"/>
      <c r="O1879" s="31"/>
      <c r="P1879" s="32">
        <f ca="1">SUM(INDIRECT(GLOBAL_VAR[TABLENAME]&amp;"[@a"&amp;$1:$1-1&amp;"]"),INDIRECT(GLOBAL_VAR[TABLENAME]&amp;"[@c"&amp;$1:$1-1&amp;"]"))</f>
        <v>3</v>
      </c>
      <c r="Q1879" s="33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3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3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3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29">
      <c r="A1880" s="31">
        <f ca="1">IF(GLOBAL[[#This Row],[TT]]&lt;1,"",ROW()-2)</f>
        <v>1878</v>
      </c>
      <c r="B1880" s="33" t="s">
        <v>1282</v>
      </c>
      <c r="C1880" s="31">
        <v>3</v>
      </c>
      <c r="D1880" s="31" t="s">
        <v>32</v>
      </c>
      <c r="E1880" s="31">
        <f ca="1">IF(GLOBAL[[#This Row],[b12]]="",GLOBAL[[#This Row],[a6]],GLOBAL[[#This Row],[b12]])</f>
        <v>3</v>
      </c>
      <c r="F1880" s="32">
        <f>GLOBAL[[#This Row],[AWAL]]</f>
        <v>3</v>
      </c>
      <c r="G1880" s="31"/>
      <c r="H1880" s="31"/>
      <c r="I1880" s="31" t="str">
        <f>IF(GLOBAL[[#This Row],[/MASUK]]="","",SUMIF(Table6[NB BM_C_QTY+F],GLOBAL[POINTER],Table6[C]))</f>
        <v/>
      </c>
      <c r="J1880" s="102">
        <f>IF(GLOBAL[[#This Row],[//KELUAR]]="",0,-1*SUMIF(Table5[CONCAT],GLOBAL[POINTER],Table5[3]))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>SUM(F1880,L1880)</f>
        <v>3</v>
      </c>
      <c r="N1880" s="31"/>
      <c r="O1880" s="31"/>
      <c r="P1880" s="32">
        <f ca="1">SUM(INDIRECT(GLOBAL_VAR[TABLENAME]&amp;"[@a"&amp;$1:$1-1&amp;"]"),INDIRECT(GLOBAL_VAR[TABLENAME]&amp;"[@c"&amp;$1:$1-1&amp;"]"))</f>
        <v>3</v>
      </c>
      <c r="Q1880" s="33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3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3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3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1880" s="31" t="str">
        <f>_xlfn.IFNA(MATCH(GLOBAL[[#This Row],[POINTER]],Table6[NB BM_C_QTY+F],0),"")</f>
        <v/>
      </c>
      <c r="AC1880" t="str">
        <f>_xlfn.IFNA(MATCH(GLOBAL[[#This Row],[POINTER]],Table5[CONCAT],0),"")</f>
        <v/>
      </c>
    </row>
    <row r="1881" spans="1:29">
      <c r="A1881" s="31">
        <f ca="1">IF(GLOBAL[[#This Row],[TT]]&lt;1,"",ROW()-2)</f>
        <v>1879</v>
      </c>
      <c r="B1881" s="33" t="s">
        <v>1283</v>
      </c>
      <c r="C1881" s="31">
        <v>1</v>
      </c>
      <c r="D1881" s="31" t="s">
        <v>240</v>
      </c>
      <c r="E1881" s="31">
        <f ca="1">IF(GLOBAL[[#This Row],[b12]]="",GLOBAL[[#This Row],[a6]],GLOBAL[[#This Row],[b12]])</f>
        <v>1</v>
      </c>
      <c r="F1881" s="32">
        <f>GLOBAL[[#This Row],[AWAL]]</f>
        <v>1</v>
      </c>
      <c r="G1881" s="31"/>
      <c r="H1881" s="31"/>
      <c r="I1881" s="31" t="str">
        <f>IF(GLOBAL[[#This Row],[/MASUK]]="","",SUMIF(Table6[NB BM_C_QTY+F],GLOBAL[POINTER],Table6[C]))</f>
        <v/>
      </c>
      <c r="J1881" s="102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>SUM(F1881,L1881)</f>
        <v>1</v>
      </c>
      <c r="N1881" s="31"/>
      <c r="O1881" s="31"/>
      <c r="P1881" s="32">
        <f ca="1">SUM(INDIRECT(GLOBAL_VAR[TABLENAME]&amp;"[@a"&amp;$1:$1-1&amp;"]"),INDIRECT(GLOBAL_VAR[TABLENAME]&amp;"[@c"&amp;$1:$1-1&amp;"]"))</f>
        <v>1</v>
      </c>
      <c r="Q1881" s="33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1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1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1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29">
      <c r="A1882" s="31">
        <f ca="1">IF(GLOBAL[[#This Row],[TT]]&lt;1,"",ROW()-2)</f>
        <v>1880</v>
      </c>
      <c r="B1882" s="33" t="s">
        <v>1284</v>
      </c>
      <c r="C1882" s="31">
        <v>3</v>
      </c>
      <c r="D1882" s="31" t="s">
        <v>822</v>
      </c>
      <c r="E1882" s="31">
        <f ca="1">IF(GLOBAL[[#This Row],[b12]]="",GLOBAL[[#This Row],[a6]],GLOBAL[[#This Row],[b12]])</f>
        <v>3</v>
      </c>
      <c r="F1882" s="32">
        <f>GLOBAL[[#This Row],[AWAL]]</f>
        <v>3</v>
      </c>
      <c r="G1882" s="31"/>
      <c r="H1882" s="31"/>
      <c r="I1882" s="31" t="str">
        <f>IF(GLOBAL[[#This Row],[/MASUK]]="","",SUMIF(Table6[NB BM_C_QTY+F],GLOBAL[POINTER],Table6[C]))</f>
        <v/>
      </c>
      <c r="J1882" s="102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>SUM(F1882,L1882)</f>
        <v>3</v>
      </c>
      <c r="N1882" s="31"/>
      <c r="O1882" s="31"/>
      <c r="P1882" s="32">
        <f ca="1">SUM(INDIRECT(GLOBAL_VAR[TABLENAME]&amp;"[@a"&amp;$1:$1-1&amp;"]"),INDIRECT(GLOBAL_VAR[TABLENAME]&amp;"[@c"&amp;$1:$1-1&amp;"]"))</f>
        <v>3</v>
      </c>
      <c r="Q1882" s="33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3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3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3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29">
      <c r="A1883" s="31">
        <f ca="1">IF(GLOBAL[[#This Row],[TT]]&lt;1,"",ROW()-2)</f>
        <v>1881</v>
      </c>
      <c r="B1883" s="33" t="s">
        <v>1285</v>
      </c>
      <c r="C1883" s="31">
        <v>1</v>
      </c>
      <c r="D1883" s="31" t="s">
        <v>145</v>
      </c>
      <c r="E1883" s="31">
        <f ca="1">IF(GLOBAL[[#This Row],[b12]]="",GLOBAL[[#This Row],[a6]],GLOBAL[[#This Row],[b12]])</f>
        <v>1</v>
      </c>
      <c r="F1883" s="32">
        <f>GLOBAL[[#This Row],[AWAL]]</f>
        <v>1</v>
      </c>
      <c r="G1883" s="31"/>
      <c r="H1883" s="31"/>
      <c r="I1883" s="31" t="str">
        <f>IF(GLOBAL[[#This Row],[/MASUK]]="","",SUMIF(Table6[NB BM_C_QTY+F],GLOBAL[POINTER],Table6[C]))</f>
        <v/>
      </c>
      <c r="J1883" s="102">
        <f>IF(GLOBAL[[#This Row],[//KELUAR]]="",0,-1*SUMIF(Table5[CONCAT],GLOBAL[POINTER],Table5[3]))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>SUM(F1883,L1883)</f>
        <v>1</v>
      </c>
      <c r="N1883" s="31"/>
      <c r="O1883" s="31"/>
      <c r="P1883" s="32">
        <f ca="1">SUM(INDIRECT(GLOBAL_VAR[TABLENAME]&amp;"[@a"&amp;$1:$1-1&amp;"]"),INDIRECT(GLOBAL_VAR[TABLENAME]&amp;"[@c"&amp;$1:$1-1&amp;"]"))</f>
        <v>1</v>
      </c>
      <c r="Q1883" s="33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1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1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1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1883" s="31" t="str">
        <f>_xlfn.IFNA(MATCH(GLOBAL[[#This Row],[POINTER]],Table6[NB BM_C_QTY+F],0),"")</f>
        <v/>
      </c>
      <c r="AC1883" t="str">
        <f>_xlfn.IFNA(MATCH(GLOBAL[[#This Row],[POINTER]],Table5[CONCAT],0),"")</f>
        <v/>
      </c>
    </row>
    <row r="1884" spans="1:29">
      <c r="A1884" s="31">
        <f ca="1">IF(GLOBAL[[#This Row],[TT]]&lt;1,"",ROW()-2)</f>
        <v>1882</v>
      </c>
      <c r="B1884" s="33" t="s">
        <v>1286</v>
      </c>
      <c r="C1884" s="31">
        <v>1</v>
      </c>
      <c r="D1884" s="31" t="s">
        <v>84</v>
      </c>
      <c r="E1884" s="31">
        <f ca="1">IF(GLOBAL[[#This Row],[b12]]="",GLOBAL[[#This Row],[a6]],GLOBAL[[#This Row],[b12]])</f>
        <v>1</v>
      </c>
      <c r="F1884" s="32">
        <f>GLOBAL[[#This Row],[AWAL]]</f>
        <v>1</v>
      </c>
      <c r="G1884" s="31"/>
      <c r="H1884" s="31"/>
      <c r="I1884" s="31" t="str">
        <f>IF(GLOBAL[[#This Row],[/MASUK]]="","",SUMIF(Table6[NB BM_C_QTY+F],GLOBAL[POINTER],Table6[C]))</f>
        <v/>
      </c>
      <c r="J1884" s="102">
        <f>IF(GLOBAL[[#This Row],[//KELUAR]]="",0,-1*SUMIF(Table5[CONCAT],GLOBAL[POINTER],Table5[3]))</f>
        <v>0</v>
      </c>
      <c r="K1884" s="31" t="str">
        <f>IF(GLOBAL[[#This Row],[b1]]="","",GLOBAL[[#This Row],[b1]]-GLOBAL[[#This Row],[a1]]-GLOBAL[[#This Row],[bkeluar1]])</f>
        <v/>
      </c>
      <c r="L1884" s="31">
        <f>SUM(GLOBAL[[#This Row],[bmasuk1]:[c1]])</f>
        <v>0</v>
      </c>
      <c r="M1884" s="32">
        <f>SUM(F1884,L1884)</f>
        <v>1</v>
      </c>
      <c r="N1884" s="31"/>
      <c r="O1884" s="31"/>
      <c r="P1884" s="32">
        <f ca="1">SUM(INDIRECT(GLOBAL_VAR[TABLENAME]&amp;"[@a"&amp;$1:$1-1&amp;"]"),INDIRECT(GLOBAL_VAR[TABLENAME]&amp;"[@c"&amp;$1:$1-1&amp;"]"))</f>
        <v>1</v>
      </c>
      <c r="Q1884" s="33"/>
      <c r="R1884" s="33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1</v>
      </c>
      <c r="T1884" s="33"/>
      <c r="U1884" s="33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1</v>
      </c>
      <c r="W1884" s="31"/>
      <c r="X1884" s="31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1</v>
      </c>
      <c r="AA1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1884" s="31" t="str">
        <f>_xlfn.IFNA(MATCH(GLOBAL[[#This Row],[POINTER]],Table6[NB BM_C_QTY+F],0),"")</f>
        <v/>
      </c>
      <c r="AC1884" t="str">
        <f>_xlfn.IFNA(MATCH(GLOBAL[[#This Row],[POINTER]],Table5[CONCAT],0),"")</f>
        <v/>
      </c>
    </row>
    <row r="1885" spans="1:29">
      <c r="A1885" s="31" t="str">
        <f ca="1">IF(GLOBAL[[#This Row],[TT]]&lt;1,"",ROW()-2)</f>
        <v/>
      </c>
      <c r="B1885" s="33" t="s">
        <v>1287</v>
      </c>
      <c r="C1885" s="31">
        <v>0</v>
      </c>
      <c r="D1885" s="31" t="s">
        <v>1288</v>
      </c>
      <c r="E1885" s="31">
        <f ca="1">IF(GLOBAL[[#This Row],[b12]]="",GLOBAL[[#This Row],[a6]],GLOBAL[[#This Row],[b12]])</f>
        <v>0</v>
      </c>
      <c r="F1885" s="32">
        <f>GLOBAL[[#This Row],[AWAL]]</f>
        <v>0</v>
      </c>
      <c r="G1885" s="31"/>
      <c r="H1885" s="31"/>
      <c r="I1885" s="31" t="str">
        <f>IF(GLOBAL[[#This Row],[/MASUK]]="","",SUMIF(Table6[NB BM_C_QTY+F],GLOBAL[POINTER],Table6[C]))</f>
        <v/>
      </c>
      <c r="J1885" s="102">
        <f>IF(GLOBAL[[#This Row],[//KELUAR]]="",0,-1*SUMIF(Table5[CONCAT],GLOBAL[POINTER],Table5[3]))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>SUM(F1885,L1885)</f>
        <v>0</v>
      </c>
      <c r="N1885" s="31"/>
      <c r="O1885" s="31"/>
      <c r="P1885" s="32">
        <f ca="1">SUM(INDIRECT(GLOBAL_VAR[TABLENAME]&amp;"[@a"&amp;$1:$1-1&amp;"]"),INDIRECT(GLOBAL_VAR[TABLENAME]&amp;"[@c"&amp;$1:$1-1&amp;"]"))</f>
        <v>0</v>
      </c>
      <c r="Q1885" s="33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0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0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0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1885" s="31" t="str">
        <f>_xlfn.IFNA(MATCH(GLOBAL[[#This Row],[POINTER]],Table6[NB BM_C_QTY+F],0),"")</f>
        <v/>
      </c>
      <c r="AC1885" t="str">
        <f>_xlfn.IFNA(MATCH(GLOBAL[[#This Row],[POINTER]],Table5[CONCAT],0),"")</f>
        <v/>
      </c>
    </row>
    <row r="1886" spans="1:29">
      <c r="A1886" s="31" t="str">
        <f ca="1">IF(GLOBAL[[#This Row],[TT]]&lt;1,"",ROW()-2)</f>
        <v/>
      </c>
      <c r="B1886" s="33" t="s">
        <v>1287</v>
      </c>
      <c r="C1886" s="31">
        <v>0</v>
      </c>
      <c r="D1886" s="31" t="s">
        <v>51</v>
      </c>
      <c r="E1886" s="31">
        <f ca="1">IF(GLOBAL[[#This Row],[b12]]="",GLOBAL[[#This Row],[a6]],GLOBAL[[#This Row],[b12]])</f>
        <v>0</v>
      </c>
      <c r="F1886" s="32">
        <f>GLOBAL[[#This Row],[AWAL]]</f>
        <v>0</v>
      </c>
      <c r="G1886" s="31"/>
      <c r="H1886" s="31"/>
      <c r="I1886" s="31" t="str">
        <f>IF(GLOBAL[[#This Row],[/MASUK]]="","",SUMIF(Table6[NB BM_C_QTY+F],GLOBAL[POINTER],Table6[C]))</f>
        <v/>
      </c>
      <c r="J1886" s="102">
        <f>IF(GLOBAL[[#This Row],[//KELUAR]]="",0,-1*SUMIF(Table5[CONCAT],GLOBAL[POINTER],Table5[3]))</f>
        <v>0</v>
      </c>
      <c r="K1886" s="31" t="str">
        <f>IF(GLOBAL[[#This Row],[b1]]="","",GLOBAL[[#This Row],[b1]]-GLOBAL[[#This Row],[a1]]-GLOBAL[[#This Row],[bkeluar1]])</f>
        <v/>
      </c>
      <c r="L1886" s="31">
        <f>SUM(GLOBAL[[#This Row],[bmasuk1]:[c1]])</f>
        <v>0</v>
      </c>
      <c r="M1886" s="32">
        <f>SUM(F1886,L1886)</f>
        <v>0</v>
      </c>
      <c r="N1886" s="31"/>
      <c r="O1886" s="31"/>
      <c r="P1886" s="32">
        <f ca="1">SUM(INDIRECT(GLOBAL_VAR[TABLENAME]&amp;"[@a"&amp;$1:$1-1&amp;"]"),INDIRECT(GLOBAL_VAR[TABLENAME]&amp;"[@c"&amp;$1:$1-1&amp;"]"))</f>
        <v>0</v>
      </c>
      <c r="Q1886" s="33"/>
      <c r="R1886" s="33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0</v>
      </c>
      <c r="T1886" s="33"/>
      <c r="U1886" s="33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0</v>
      </c>
      <c r="W1886" s="31"/>
      <c r="X1886" s="31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0</v>
      </c>
      <c r="AA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1886" s="31" t="str">
        <f>_xlfn.IFNA(MATCH(GLOBAL[[#This Row],[POINTER]],Table6[NB BM_C_QTY+F],0),"")</f>
        <v/>
      </c>
      <c r="AC1886" t="str">
        <f>_xlfn.IFNA(MATCH(GLOBAL[[#This Row],[POINTER]],Table5[CONCAT],0),"")</f>
        <v/>
      </c>
    </row>
    <row r="1887" spans="1:29">
      <c r="A1887" s="31">
        <f ca="1">IF(GLOBAL[[#This Row],[TT]]&lt;1,"",ROW()-2)</f>
        <v>1885</v>
      </c>
      <c r="B1887" s="33" t="s">
        <v>1289</v>
      </c>
      <c r="C1887" s="31">
        <v>3</v>
      </c>
      <c r="D1887" s="31" t="s">
        <v>145</v>
      </c>
      <c r="E1887" s="31">
        <f ca="1">IF(GLOBAL[[#This Row],[b12]]="",GLOBAL[[#This Row],[a6]],GLOBAL[[#This Row],[b12]])</f>
        <v>3</v>
      </c>
      <c r="F1887" s="32">
        <f>GLOBAL[[#This Row],[AWAL]]</f>
        <v>3</v>
      </c>
      <c r="G1887" s="31"/>
      <c r="H1887" s="31"/>
      <c r="I1887" s="31" t="str">
        <f>IF(GLOBAL[[#This Row],[/MASUK]]="","",SUMIF(Table6[NB BM_C_QTY+F],GLOBAL[POINTER],Table6[C]))</f>
        <v/>
      </c>
      <c r="J1887" s="102">
        <f>IF(GLOBAL[[#This Row],[//KELUAR]]="",0,-1*SUMIF(Table5[CONCAT],GLOBAL[POINTER],Table5[3]))</f>
        <v>0</v>
      </c>
      <c r="K1887" s="31" t="str">
        <f>IF(GLOBAL[[#This Row],[b1]]="","",GLOBAL[[#This Row],[b1]]-GLOBAL[[#This Row],[a1]]-GLOBAL[[#This Row],[bkeluar1]])</f>
        <v/>
      </c>
      <c r="L1887" s="31">
        <f>SUM(GLOBAL[[#This Row],[bmasuk1]:[c1]])</f>
        <v>0</v>
      </c>
      <c r="M1887" s="32">
        <f>SUM(F1887,L1887)</f>
        <v>3</v>
      </c>
      <c r="N1887" s="31"/>
      <c r="O1887" s="31"/>
      <c r="P1887" s="32">
        <f ca="1">SUM(INDIRECT(GLOBAL_VAR[TABLENAME]&amp;"[@a"&amp;$1:$1-1&amp;"]"),INDIRECT(GLOBAL_VAR[TABLENAME]&amp;"[@c"&amp;$1:$1-1&amp;"]"))</f>
        <v>3</v>
      </c>
      <c r="Q1887" s="33"/>
      <c r="R1887" s="33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3</v>
      </c>
      <c r="T1887" s="33"/>
      <c r="U1887" s="33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3</v>
      </c>
      <c r="W1887" s="31"/>
      <c r="X1887" s="31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3</v>
      </c>
      <c r="AA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1887" s="31" t="str">
        <f>_xlfn.IFNA(MATCH(GLOBAL[[#This Row],[POINTER]],Table6[NB BM_C_QTY+F],0),"")</f>
        <v/>
      </c>
      <c r="AC1887" t="str">
        <f>_xlfn.IFNA(MATCH(GLOBAL[[#This Row],[POINTER]],Table5[CONCAT],0),"")</f>
        <v/>
      </c>
    </row>
    <row r="1888" spans="1:29">
      <c r="A1888" s="31">
        <f ca="1">IF(GLOBAL[[#This Row],[TT]]&lt;1,"",ROW()-2)</f>
        <v>1886</v>
      </c>
      <c r="B1888" s="33" t="s">
        <v>1290</v>
      </c>
      <c r="C1888" s="31">
        <v>3</v>
      </c>
      <c r="D1888" s="31" t="s">
        <v>84</v>
      </c>
      <c r="E1888" s="31">
        <f ca="1">IF(GLOBAL[[#This Row],[b12]]="",GLOBAL[[#This Row],[a6]],GLOBAL[[#This Row],[b12]])</f>
        <v>3</v>
      </c>
      <c r="F1888" s="32">
        <f>GLOBAL[[#This Row],[AWAL]]</f>
        <v>3</v>
      </c>
      <c r="G1888" s="31"/>
      <c r="H1888" s="31"/>
      <c r="I1888" s="31" t="str">
        <f>IF(GLOBAL[[#This Row],[/MASUK]]="","",SUMIF(Table6[NB BM_C_QTY+F],GLOBAL[POINTER],Table6[C]))</f>
        <v/>
      </c>
      <c r="J1888" s="102">
        <f>IF(GLOBAL[[#This Row],[//KELUAR]]="",0,-1*SUMIF(Table5[CONCAT],GLOBAL[POINTER],Table5[3]))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>SUM(F1888,L1888)</f>
        <v>3</v>
      </c>
      <c r="N1888" s="31"/>
      <c r="O1888" s="31"/>
      <c r="P1888" s="32">
        <f ca="1">SUM(INDIRECT(GLOBAL_VAR[TABLENAME]&amp;"[@a"&amp;$1:$1-1&amp;"]"),INDIRECT(GLOBAL_VAR[TABLENAME]&amp;"[@c"&amp;$1:$1-1&amp;"]"))</f>
        <v>3</v>
      </c>
      <c r="Q1888" s="33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3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3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3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1888" s="31" t="str">
        <f>_xlfn.IFNA(MATCH(GLOBAL[[#This Row],[POINTER]],Table6[NB BM_C_QTY+F],0),"")</f>
        <v/>
      </c>
      <c r="AC1888" t="str">
        <f>_xlfn.IFNA(MATCH(GLOBAL[[#This Row],[POINTER]],Table5[CONCAT],0),"")</f>
        <v/>
      </c>
    </row>
    <row r="1889" spans="1:29">
      <c r="A1889" s="31">
        <f ca="1">IF(GLOBAL[[#This Row],[TT]]&lt;1,"",ROW()-2)</f>
        <v>1887</v>
      </c>
      <c r="B1889" s="33" t="s">
        <v>1291</v>
      </c>
      <c r="C1889" s="31">
        <v>2</v>
      </c>
      <c r="D1889" s="31" t="s">
        <v>51</v>
      </c>
      <c r="E1889" s="31">
        <f ca="1">IF(GLOBAL[[#This Row],[b12]]="",GLOBAL[[#This Row],[a6]],GLOBAL[[#This Row],[b12]])</f>
        <v>2</v>
      </c>
      <c r="F1889" s="32">
        <f>GLOBAL[[#This Row],[AWAL]]</f>
        <v>2</v>
      </c>
      <c r="G1889" s="31"/>
      <c r="H1889" s="31"/>
      <c r="I1889" s="31" t="str">
        <f>IF(GLOBAL[[#This Row],[/MASUK]]="","",SUMIF(Table6[NB BM_C_QTY+F],GLOBAL[POINTER],Table6[C]))</f>
        <v/>
      </c>
      <c r="J1889" s="102">
        <f>IF(GLOBAL[[#This Row],[//KELUAR]]="",0,-1*SUMIF(Table5[CONCAT],GLOBAL[POINTER],Table5[3]))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>SUM(F1889,L1889)</f>
        <v>2</v>
      </c>
      <c r="N1889" s="31"/>
      <c r="O1889" s="31"/>
      <c r="P1889" s="32">
        <f ca="1">SUM(INDIRECT(GLOBAL_VAR[TABLENAME]&amp;"[@a"&amp;$1:$1-1&amp;"]"),INDIRECT(GLOBAL_VAR[TABLENAME]&amp;"[@c"&amp;$1:$1-1&amp;"]"))</f>
        <v>2</v>
      </c>
      <c r="Q1889" s="33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2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2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2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1889" s="31" t="str">
        <f>_xlfn.IFNA(MATCH(GLOBAL[[#This Row],[POINTER]],Table6[NB BM_C_QTY+F],0),"")</f>
        <v/>
      </c>
      <c r="AC1889" t="str">
        <f>_xlfn.IFNA(MATCH(GLOBAL[[#This Row],[POINTER]],Table5[CONCAT],0),"")</f>
        <v/>
      </c>
    </row>
    <row r="1890" spans="1:29">
      <c r="A1890" s="31" t="str">
        <f ca="1">IF(GLOBAL[[#This Row],[TT]]&lt;1,"",ROW()-2)</f>
        <v/>
      </c>
      <c r="B1890" s="33" t="s">
        <v>1291</v>
      </c>
      <c r="C1890" s="31">
        <v>0</v>
      </c>
      <c r="D1890" s="31" t="s">
        <v>1288</v>
      </c>
      <c r="E1890" s="31">
        <f ca="1">IF(GLOBAL[[#This Row],[b12]]="",GLOBAL[[#This Row],[a6]],GLOBAL[[#This Row],[b12]])</f>
        <v>0</v>
      </c>
      <c r="F1890" s="32">
        <f>GLOBAL[[#This Row],[AWAL]]</f>
        <v>0</v>
      </c>
      <c r="G1890" s="31"/>
      <c r="H1890" s="31"/>
      <c r="I1890" s="31" t="str">
        <f>IF(GLOBAL[[#This Row],[/MASUK]]="","",SUMIF(Table6[NB BM_C_QTY+F],GLOBAL[POINTER],Table6[C]))</f>
        <v/>
      </c>
      <c r="J1890" s="102">
        <f>IF(GLOBAL[[#This Row],[//KELUAR]]="",0,-1*SUMIF(Table5[CONCAT],GLOBAL[POINTER],Table5[3]))</f>
        <v>0</v>
      </c>
      <c r="K1890" s="31" t="str">
        <f>IF(GLOBAL[[#This Row],[b1]]="","",GLOBAL[[#This Row],[b1]]-GLOBAL[[#This Row],[a1]]-GLOBAL[[#This Row],[bkeluar1]])</f>
        <v/>
      </c>
      <c r="L1890" s="31">
        <f>SUM(GLOBAL[[#This Row],[bmasuk1]:[c1]])</f>
        <v>0</v>
      </c>
      <c r="M1890" s="32">
        <f>SUM(F1890,L1890)</f>
        <v>0</v>
      </c>
      <c r="N1890" s="31"/>
      <c r="O1890" s="31"/>
      <c r="P1890" s="32">
        <f ca="1">SUM(INDIRECT(GLOBAL_VAR[TABLENAME]&amp;"[@a"&amp;$1:$1-1&amp;"]"),INDIRECT(GLOBAL_VAR[TABLENAME]&amp;"[@c"&amp;$1:$1-1&amp;"]"))</f>
        <v>0</v>
      </c>
      <c r="Q1890" s="33"/>
      <c r="R1890" s="33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0</v>
      </c>
      <c r="T1890" s="33"/>
      <c r="U1890" s="33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0</v>
      </c>
      <c r="W1890" s="31"/>
      <c r="X1890" s="31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0</v>
      </c>
      <c r="AA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1890" s="31" t="str">
        <f>_xlfn.IFNA(MATCH(GLOBAL[[#This Row],[POINTER]],Table6[NB BM_C_QTY+F],0),"")</f>
        <v/>
      </c>
      <c r="AC1890" t="str">
        <f>_xlfn.IFNA(MATCH(GLOBAL[[#This Row],[POINTER]],Table5[CONCAT],0),"")</f>
        <v/>
      </c>
    </row>
    <row r="1891" spans="1:29">
      <c r="A1891" s="31">
        <f ca="1">IF(GLOBAL[[#This Row],[TT]]&lt;1,"",ROW()-2)</f>
        <v>1889</v>
      </c>
      <c r="B1891" s="33" t="s">
        <v>1292</v>
      </c>
      <c r="C1891" s="31">
        <v>2</v>
      </c>
      <c r="D1891" s="31" t="s">
        <v>141</v>
      </c>
      <c r="E1891" s="31">
        <f ca="1">IF(GLOBAL[[#This Row],[b12]]="",GLOBAL[[#This Row],[a6]],GLOBAL[[#This Row],[b12]])</f>
        <v>2</v>
      </c>
      <c r="F1891" s="32">
        <f>GLOBAL[[#This Row],[AWAL]]</f>
        <v>2</v>
      </c>
      <c r="G1891" s="31"/>
      <c r="H1891" s="31"/>
      <c r="I1891" s="31" t="str">
        <f>IF(GLOBAL[[#This Row],[/MASUK]]="","",SUMIF(Table6[NB BM_C_QTY+F],GLOBAL[POINTER],Table6[C]))</f>
        <v/>
      </c>
      <c r="J1891" s="102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>SUM(F1891,L1891)</f>
        <v>2</v>
      </c>
      <c r="N1891" s="31"/>
      <c r="O1891" s="31"/>
      <c r="P1891" s="32">
        <f ca="1">SUM(INDIRECT(GLOBAL_VAR[TABLENAME]&amp;"[@a"&amp;$1:$1-1&amp;"]"),INDIRECT(GLOBAL_VAR[TABLENAME]&amp;"[@c"&amp;$1:$1-1&amp;"]"))</f>
        <v>2</v>
      </c>
      <c r="Q1891" s="33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2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2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2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29">
      <c r="A1892" s="31" t="str">
        <f ca="1">IF(GLOBAL[[#This Row],[TT]]&lt;1,"",ROW()-2)</f>
        <v/>
      </c>
      <c r="B1892" s="33" t="s">
        <v>2678</v>
      </c>
      <c r="C1892" s="31">
        <v>0</v>
      </c>
      <c r="D1892" s="31">
        <v>240</v>
      </c>
      <c r="E1892" s="31">
        <f ca="1">IF(GLOBAL[[#This Row],[b12]]="",GLOBAL[[#This Row],[a6]],GLOBAL[[#This Row],[b12]])</f>
        <v>0</v>
      </c>
      <c r="F1892" s="32">
        <f>GLOBAL[[#This Row],[AWAL]]</f>
        <v>0</v>
      </c>
      <c r="G1892" s="31"/>
      <c r="H1892" s="31"/>
      <c r="I1892" s="31" t="str">
        <f>IF(GLOBAL[[#This Row],[/MASUK]]="","",SUMIF(Table6[NB BM_C_QTY+F],GLOBAL[POINTER],Table6[C]))</f>
        <v/>
      </c>
      <c r="J1892" s="102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>SUM(F1892,L1892)</f>
        <v>0</v>
      </c>
      <c r="N1892" s="31"/>
      <c r="O1892" s="31"/>
      <c r="P1892" s="32">
        <f ca="1">SUM(INDIRECT(GLOBAL_VAR[TABLENAME]&amp;"[@a"&amp;$1:$1-1&amp;"]"),INDIRECT(GLOBAL_VAR[TABLENAME]&amp;"[@c"&amp;$1:$1-1&amp;"]"))</f>
        <v>0</v>
      </c>
      <c r="Q1892" s="33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0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0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0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29">
      <c r="A1893" s="31">
        <f ca="1">IF(GLOBAL[[#This Row],[TT]]&lt;1,"",ROW()-2)</f>
        <v>1891</v>
      </c>
      <c r="B1893" s="33" t="s">
        <v>1293</v>
      </c>
      <c r="C1893" s="31">
        <v>3</v>
      </c>
      <c r="D1893" s="31" t="s">
        <v>158</v>
      </c>
      <c r="E1893" s="31">
        <f ca="1">IF(GLOBAL[[#This Row],[b12]]="",GLOBAL[[#This Row],[a6]],GLOBAL[[#This Row],[b12]])</f>
        <v>3</v>
      </c>
      <c r="F1893" s="32">
        <f>GLOBAL[[#This Row],[AWAL]]</f>
        <v>3</v>
      </c>
      <c r="G1893" s="31"/>
      <c r="H1893" s="31"/>
      <c r="I1893" s="31" t="str">
        <f>IF(GLOBAL[[#This Row],[/MASUK]]="","",SUMIF(Table6[NB BM_C_QTY+F],GLOBAL[POINTER],Table6[C]))</f>
        <v/>
      </c>
      <c r="J1893" s="102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>SUM(F1893,L1893)</f>
        <v>3</v>
      </c>
      <c r="N1893" s="31"/>
      <c r="O1893" s="31"/>
      <c r="P1893" s="32">
        <f ca="1">SUM(INDIRECT(GLOBAL_VAR[TABLENAME]&amp;"[@a"&amp;$1:$1-1&amp;"]"),INDIRECT(GLOBAL_VAR[TABLENAME]&amp;"[@c"&amp;$1:$1-1&amp;"]"))</f>
        <v>3</v>
      </c>
      <c r="Q1893" s="33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3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3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3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29">
      <c r="A1894" s="31" t="str">
        <f ca="1">IF(GLOBAL[[#This Row],[TT]]&lt;1,"",ROW()-2)</f>
        <v/>
      </c>
      <c r="B1894" s="33" t="s">
        <v>1294</v>
      </c>
      <c r="C1894" s="31">
        <v>0</v>
      </c>
      <c r="D1894" s="31" t="s">
        <v>34</v>
      </c>
      <c r="E1894" s="31">
        <f ca="1">IF(GLOBAL[[#This Row],[b12]]="",GLOBAL[[#This Row],[a6]],GLOBAL[[#This Row],[b12]])</f>
        <v>0</v>
      </c>
      <c r="F1894" s="32">
        <f>GLOBAL[[#This Row],[AWAL]]</f>
        <v>0</v>
      </c>
      <c r="G1894" s="31"/>
      <c r="H1894" s="31"/>
      <c r="I1894" s="31" t="str">
        <f>IF(GLOBAL[[#This Row],[/MASUK]]="","",SUMIF(Table6[NB BM_C_QTY+F],GLOBAL[POINTER],Table6[C]))</f>
        <v/>
      </c>
      <c r="J1894" s="102">
        <f>IF(GLOBAL[[#This Row],[//KELUAR]]="",0,-1*SUMIF(Table5[CONCAT],GLOBAL[POINTER],Table5[3]))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>SUM(F1894,L1894)</f>
        <v>0</v>
      </c>
      <c r="N1894" s="31"/>
      <c r="O1894" s="31"/>
      <c r="P1894" s="32">
        <f ca="1">SUM(INDIRECT(GLOBAL_VAR[TABLENAME]&amp;"[@a"&amp;$1:$1-1&amp;"]"),INDIRECT(GLOBAL_VAR[TABLENAME]&amp;"[@c"&amp;$1:$1-1&amp;"]"))</f>
        <v>0</v>
      </c>
      <c r="Q1894" s="33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0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0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0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1894" s="31" t="str">
        <f>_xlfn.IFNA(MATCH(GLOBAL[[#This Row],[POINTER]],Table6[NB BM_C_QTY+F],0),"")</f>
        <v/>
      </c>
      <c r="AC1894" t="str">
        <f>_xlfn.IFNA(MATCH(GLOBAL[[#This Row],[POINTER]],Table5[CONCAT],0),"")</f>
        <v/>
      </c>
    </row>
    <row r="1895" spans="1:29">
      <c r="A1895" s="31">
        <f ca="1">IF(GLOBAL[[#This Row],[TT]]&lt;1,"",ROW()-2)</f>
        <v>1893</v>
      </c>
      <c r="B1895" s="33" t="s">
        <v>1295</v>
      </c>
      <c r="C1895" s="31">
        <v>7</v>
      </c>
      <c r="D1895" s="31">
        <v>240</v>
      </c>
      <c r="E1895" s="31">
        <f ca="1">IF(GLOBAL[[#This Row],[b12]]="",GLOBAL[[#This Row],[a6]],GLOBAL[[#This Row],[b12]])</f>
        <v>7</v>
      </c>
      <c r="F1895" s="32">
        <f>GLOBAL[[#This Row],[AWAL]]</f>
        <v>7</v>
      </c>
      <c r="G1895" s="31"/>
      <c r="H1895" s="31"/>
      <c r="I1895" s="31" t="str">
        <f>IF(GLOBAL[[#This Row],[/MASUK]]="","",SUMIF(Table6[NB BM_C_QTY+F],GLOBAL[POINTER],Table6[C]))</f>
        <v/>
      </c>
      <c r="J1895" s="102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>SUM(F1895,L1895)</f>
        <v>7</v>
      </c>
      <c r="N1895" s="31"/>
      <c r="O1895" s="31"/>
      <c r="P1895" s="32">
        <f ca="1">SUM(INDIRECT(GLOBAL_VAR[TABLENAME]&amp;"[@a"&amp;$1:$1-1&amp;"]"),INDIRECT(GLOBAL_VAR[TABLENAME]&amp;"[@c"&amp;$1:$1-1&amp;"]"))</f>
        <v>7</v>
      </c>
      <c r="Q1895" s="33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7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7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7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29">
      <c r="A1896" s="31">
        <f ca="1">IF(GLOBAL[[#This Row],[TT]]&lt;1,"",ROW()-2)</f>
        <v>1894</v>
      </c>
      <c r="B1896" s="33" t="s">
        <v>1295</v>
      </c>
      <c r="C1896" s="31">
        <v>15</v>
      </c>
      <c r="D1896" s="31">
        <v>300</v>
      </c>
      <c r="E1896" s="31">
        <f ca="1">IF(GLOBAL[[#This Row],[b12]]="",GLOBAL[[#This Row],[a6]],GLOBAL[[#This Row],[b12]])</f>
        <v>15</v>
      </c>
      <c r="F1896" s="32">
        <f>GLOBAL[[#This Row],[AWAL]]</f>
        <v>15</v>
      </c>
      <c r="G1896" s="31"/>
      <c r="H1896" s="31"/>
      <c r="I1896" s="31" t="str">
        <f>IF(GLOBAL[[#This Row],[/MASUK]]="","",SUMIF(Table6[NB BM_C_QTY+F],GLOBAL[POINTER],Table6[C]))</f>
        <v/>
      </c>
      <c r="J1896" s="102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>SUM(F1896,L1896)</f>
        <v>15</v>
      </c>
      <c r="N1896" s="31"/>
      <c r="O1896" s="31"/>
      <c r="P1896" s="32">
        <f ca="1">SUM(INDIRECT(GLOBAL_VAR[TABLENAME]&amp;"[@a"&amp;$1:$1-1&amp;"]"),INDIRECT(GLOBAL_VAR[TABLENAME]&amp;"[@c"&amp;$1:$1-1&amp;"]"))</f>
        <v>15</v>
      </c>
      <c r="Q1896" s="33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15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15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15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29">
      <c r="A1897" s="31">
        <f ca="1">IF(GLOBAL[[#This Row],[TT]]&lt;1,"",ROW()-2)</f>
        <v>1895</v>
      </c>
      <c r="B1897" s="33" t="s">
        <v>1296</v>
      </c>
      <c r="C1897" s="31">
        <v>5</v>
      </c>
      <c r="D1897" s="31">
        <v>160</v>
      </c>
      <c r="E1897" s="31">
        <f ca="1">IF(GLOBAL[[#This Row],[b12]]="",GLOBAL[[#This Row],[a6]],GLOBAL[[#This Row],[b12]])</f>
        <v>5</v>
      </c>
      <c r="F1897" s="32">
        <f>GLOBAL[[#This Row],[AWAL]]</f>
        <v>5</v>
      </c>
      <c r="G1897" s="31"/>
      <c r="H1897" s="31"/>
      <c r="I1897" s="31" t="str">
        <f>IF(GLOBAL[[#This Row],[/MASUK]]="","",SUMIF(Table6[NB BM_C_QTY+F],GLOBAL[POINTER],Table6[C]))</f>
        <v/>
      </c>
      <c r="J1897" s="102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>SUM(F1897,L1897)</f>
        <v>5</v>
      </c>
      <c r="N1897" s="31"/>
      <c r="O1897" s="31"/>
      <c r="P1897" s="32">
        <f ca="1">SUM(INDIRECT(GLOBAL_VAR[TABLENAME]&amp;"[@a"&amp;$1:$1-1&amp;"]"),INDIRECT(GLOBAL_VAR[TABLENAME]&amp;"[@c"&amp;$1:$1-1&amp;"]"))</f>
        <v>5</v>
      </c>
      <c r="Q1897" s="33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5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5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5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29">
      <c r="A1898" s="31">
        <f ca="1">IF(GLOBAL[[#This Row],[TT]]&lt;1,"",ROW()-2)</f>
        <v>1896</v>
      </c>
      <c r="B1898" s="33" t="s">
        <v>2778</v>
      </c>
      <c r="C1898" s="31">
        <v>4</v>
      </c>
      <c r="D1898" s="31" t="s">
        <v>2014</v>
      </c>
      <c r="E1898" s="31">
        <f ca="1">IF(GLOBAL[[#This Row],[b12]]="",GLOBAL[[#This Row],[a6]],GLOBAL[[#This Row],[b12]])</f>
        <v>4</v>
      </c>
      <c r="F1898" s="32">
        <f>GLOBAL[[#This Row],[AWAL]]</f>
        <v>4</v>
      </c>
      <c r="G1898" s="31"/>
      <c r="H1898" s="31"/>
      <c r="I1898" s="31" t="str">
        <f>IF(GLOBAL[[#This Row],[/MASUK]]="","",SUMIF(Table6[NB BM_C_QTY+F],GLOBAL[POINTER],Table6[C]))</f>
        <v/>
      </c>
      <c r="J1898" s="102">
        <f>IF(GLOBAL[[#This Row],[//KELUAR]]="",0,-1*SUMIF(Table5[CONCAT],GLOBAL[POINTER],Table5[3]))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>SUM(F1898,L1898)</f>
        <v>4</v>
      </c>
      <c r="N1898" s="31"/>
      <c r="O1898" s="31"/>
      <c r="P1898" s="32">
        <f ca="1">SUM(INDIRECT(GLOBAL_VAR[TABLENAME]&amp;"[@a"&amp;$1:$1-1&amp;"]"),INDIRECT(GLOBAL_VAR[TABLENAME]&amp;"[@c"&amp;$1:$1-1&amp;"]"))</f>
        <v>4</v>
      </c>
      <c r="Q1898" s="33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4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4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4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1898" s="31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29">
      <c r="A1899" s="31" t="str">
        <f ca="1">IF(GLOBAL[[#This Row],[TT]]&lt;1,"",ROW()-2)</f>
        <v/>
      </c>
      <c r="B1899" s="33" t="s">
        <v>2779</v>
      </c>
      <c r="C1899" s="31">
        <v>0</v>
      </c>
      <c r="D1899" s="31" t="s">
        <v>2014</v>
      </c>
      <c r="E1899" s="31">
        <f ca="1">IF(GLOBAL[[#This Row],[b12]]="",GLOBAL[[#This Row],[a6]],GLOBAL[[#This Row],[b12]])</f>
        <v>0</v>
      </c>
      <c r="F1899" s="32">
        <f>GLOBAL[[#This Row],[AWAL]]</f>
        <v>0</v>
      </c>
      <c r="G1899" s="31"/>
      <c r="H1899" s="31"/>
      <c r="I1899" s="31" t="str">
        <f>IF(GLOBAL[[#This Row],[/MASUK]]="","",SUMIF(Table6[NB BM_C_QTY+F],GLOBAL[POINTER],Table6[C]))</f>
        <v/>
      </c>
      <c r="J1899" s="102">
        <f>IF(GLOBAL[[#This Row],[//KELUAR]]="",0,-1*SUMIF(Table5[CONCAT],GLOBAL[POINTER],Table5[3]))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>SUM(F1899,L1899)</f>
        <v>0</v>
      </c>
      <c r="N1899" s="31"/>
      <c r="O1899" s="31"/>
      <c r="P1899" s="32">
        <f ca="1">SUM(INDIRECT(GLOBAL_VAR[TABLENAME]&amp;"[@a"&amp;$1:$1-1&amp;"]"),INDIRECT(GLOBAL_VAR[TABLENAME]&amp;"[@c"&amp;$1:$1-1&amp;"]"))</f>
        <v>0</v>
      </c>
      <c r="Q1899" s="33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0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0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0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</row>
    <row r="1900" spans="1:29">
      <c r="A1900" s="31">
        <f ca="1">IF(GLOBAL[[#This Row],[TT]]&lt;1,"",ROW()-2)</f>
        <v>1898</v>
      </c>
      <c r="B1900" s="33" t="s">
        <v>1297</v>
      </c>
      <c r="C1900" s="31">
        <v>1</v>
      </c>
      <c r="D1900" s="31" t="s">
        <v>23</v>
      </c>
      <c r="E1900" s="31">
        <f ca="1">IF(GLOBAL[[#This Row],[b12]]="",GLOBAL[[#This Row],[a6]],GLOBAL[[#This Row],[b12]])</f>
        <v>1</v>
      </c>
      <c r="F1900" s="32">
        <f>GLOBAL[[#This Row],[AWAL]]</f>
        <v>1</v>
      </c>
      <c r="G1900" s="31"/>
      <c r="H1900" s="31"/>
      <c r="I1900" s="31" t="str">
        <f>IF(GLOBAL[[#This Row],[/MASUK]]="","",SUMIF(Table6[NB BM_C_QTY+F],GLOBAL[POINTER],Table6[C]))</f>
        <v/>
      </c>
      <c r="J1900" s="102">
        <f>IF(GLOBAL[[#This Row],[//KELUAR]]="",0,-1*SUMIF(Table5[CONCAT],GLOBAL[POINTER],Table5[3]))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>SUM(F1900,L1900)</f>
        <v>1</v>
      </c>
      <c r="N1900" s="31"/>
      <c r="O1900" s="31"/>
      <c r="P1900" s="32">
        <f ca="1">SUM(INDIRECT(GLOBAL_VAR[TABLENAME]&amp;"[@a"&amp;$1:$1-1&amp;"]"),INDIRECT(GLOBAL_VAR[TABLENAME]&amp;"[@c"&amp;$1:$1-1&amp;"]"))</f>
        <v>1</v>
      </c>
      <c r="Q1900" s="33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1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1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1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</row>
    <row r="1901" spans="1:29">
      <c r="A1901" s="31">
        <f ca="1">IF(GLOBAL[[#This Row],[TT]]&lt;1,"",ROW()-2)</f>
        <v>1899</v>
      </c>
      <c r="B1901" s="33" t="s">
        <v>3512</v>
      </c>
      <c r="C1901" s="31">
        <v>36</v>
      </c>
      <c r="D1901" s="31" t="s">
        <v>2014</v>
      </c>
      <c r="E1901" s="31">
        <f ca="1">IF(GLOBAL[[#This Row],[b12]]="",GLOBAL[[#This Row],[a6]],GLOBAL[[#This Row],[b12]])</f>
        <v>36</v>
      </c>
      <c r="F1901" s="32">
        <f>GLOBAL[[#This Row],[AWAL]]</f>
        <v>36</v>
      </c>
      <c r="G1901" s="31"/>
      <c r="H1901" s="31"/>
      <c r="I1901" s="31" t="str">
        <f>IF(GLOBAL[[#This Row],[/MASUK]]="","",SUMIF(Table6[NB BM_C_QTY+F],GLOBAL[POINTER],Table6[C]))</f>
        <v/>
      </c>
      <c r="J1901" s="102">
        <f>IF(GLOBAL[[#This Row],[//KELUAR]]="",0,-1*SUMIF(Table5[CONCAT],GLOBAL[POINTER],Table5[3]))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>SUM(F1901,L1901)</f>
        <v>36</v>
      </c>
      <c r="N1901" s="31"/>
      <c r="O1901" s="31"/>
      <c r="P1901" s="32">
        <f ca="1">SUM(INDIRECT(GLOBAL_VAR[TABLENAME]&amp;"[@a"&amp;$1:$1-1&amp;"]"),INDIRECT(GLOBAL_VAR[TABLENAME]&amp;"[@c"&amp;$1:$1-1&amp;"]"))</f>
        <v>36</v>
      </c>
      <c r="Q1901" s="33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36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36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36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mapjalaresttransjosb17hj19warna20lsnuntana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</row>
    <row r="1902" spans="1:29">
      <c r="A1902" s="31">
        <f ca="1">IF(GLOBAL[[#This Row],[TT]]&lt;1,"",ROW()-2)</f>
        <v>1900</v>
      </c>
      <c r="B1902" s="33" t="s">
        <v>3511</v>
      </c>
      <c r="C1902" s="31">
        <v>28</v>
      </c>
      <c r="D1902" s="31" t="s">
        <v>2171</v>
      </c>
      <c r="E1902" s="31">
        <f ca="1">IF(GLOBAL[[#This Row],[b12]]="",GLOBAL[[#This Row],[a6]],GLOBAL[[#This Row],[b12]])</f>
        <v>28</v>
      </c>
      <c r="F1902" s="32">
        <f>GLOBAL[[#This Row],[AWAL]]</f>
        <v>28</v>
      </c>
      <c r="G1902" s="31"/>
      <c r="H1902" s="31"/>
      <c r="I1902" s="31" t="str">
        <f>IF(GLOBAL[[#This Row],[/MASUK]]="","",SUMIF(Table6[NB BM_C_QTY+F],GLOBAL[POINTER],Table6[C]))</f>
        <v/>
      </c>
      <c r="J1902" s="102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>SUM(F1902,L1902)</f>
        <v>28</v>
      </c>
      <c r="N1902" s="31"/>
      <c r="O1902" s="31"/>
      <c r="P1902" s="32">
        <f ca="1">SUM(INDIRECT(GLOBAL_VAR[TABLENAME]&amp;"[@a"&amp;$1:$1-1&amp;"]"),INDIRECT(GLOBAL_VAR[TABLENAME]&amp;"[@c"&amp;$1:$1-1&amp;"]"))</f>
        <v>28</v>
      </c>
      <c r="Q1902" s="33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28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28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28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mapjalaresttransjosk18m10warna2olsnuntana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</row>
    <row r="1903" spans="1:29">
      <c r="A1903" s="31">
        <f ca="1">IF(GLOBAL[[#This Row],[TT]]&lt;1,"",ROW()-2)</f>
        <v>1901</v>
      </c>
      <c r="B1903" s="33" t="s">
        <v>1298</v>
      </c>
      <c r="C1903" s="31">
        <v>56</v>
      </c>
      <c r="D1903" s="31" t="s">
        <v>23</v>
      </c>
      <c r="E1903" s="31">
        <f ca="1">IF(GLOBAL[[#This Row],[b12]]="",GLOBAL[[#This Row],[a6]],GLOBAL[[#This Row],[b12]])</f>
        <v>56</v>
      </c>
      <c r="F1903" s="32">
        <f>GLOBAL[[#This Row],[AWAL]]</f>
        <v>56</v>
      </c>
      <c r="G1903" s="31"/>
      <c r="H1903" s="31"/>
      <c r="I1903" s="31" t="str">
        <f>IF(GLOBAL[[#This Row],[/MASUK]]="","",SUMIF(Table6[NB BM_C_QTY+F],GLOBAL[POINTER],Table6[C]))</f>
        <v/>
      </c>
      <c r="J1903" s="102">
        <f>IF(GLOBAL[[#This Row],[//KELUAR]]="",0,-1*SUMIF(Table5[CONCAT],GLOBAL[POINTER],Table5[3]))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>SUM(F1903,L1903)</f>
        <v>56</v>
      </c>
      <c r="N1903" s="31"/>
      <c r="O1903" s="31"/>
      <c r="P1903" s="32">
        <f ca="1">SUM(INDIRECT(GLOBAL_VAR[TABLENAME]&amp;"[@a"&amp;$1:$1-1&amp;"]"),INDIRECT(GLOBAL_VAR[TABLENAME]&amp;"[@c"&amp;$1:$1-1&amp;"]"))</f>
        <v>56</v>
      </c>
      <c r="Q1903" s="33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56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56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56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1903" s="31" t="str">
        <f>_xlfn.IFNA(MATCH(GLOBAL[[#This Row],[POINTER]],Table6[NB BM_C_QTY+F],0),"")</f>
        <v/>
      </c>
      <c r="AC1903" t="str">
        <f>_xlfn.IFNA(MATCH(GLOBAL[[#This Row],[POINTER]],Table5[CONCAT],0),"")</f>
        <v/>
      </c>
    </row>
    <row r="1904" spans="1:29">
      <c r="A1904" s="31">
        <f ca="1">IF(GLOBAL[[#This Row],[TT]]&lt;1,"",ROW()-2)</f>
        <v>1902</v>
      </c>
      <c r="B1904" s="33" t="s">
        <v>1299</v>
      </c>
      <c r="C1904" s="31">
        <v>1</v>
      </c>
      <c r="D1904" s="31">
        <v>300</v>
      </c>
      <c r="E1904" s="31">
        <f ca="1">IF(GLOBAL[[#This Row],[b12]]="",GLOBAL[[#This Row],[a6]],GLOBAL[[#This Row],[b12]])</f>
        <v>1</v>
      </c>
      <c r="F1904" s="32">
        <f>GLOBAL[[#This Row],[AWAL]]</f>
        <v>1</v>
      </c>
      <c r="G1904" s="31"/>
      <c r="H1904" s="31"/>
      <c r="I1904" s="31" t="str">
        <f>IF(GLOBAL[[#This Row],[/MASUK]]="","",SUMIF(Table6[NB BM_C_QTY+F],GLOBAL[POINTER],Table6[C]))</f>
        <v/>
      </c>
      <c r="J1904" s="102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>SUM(F1904,L1904)</f>
        <v>1</v>
      </c>
      <c r="N1904" s="31"/>
      <c r="O1904" s="31"/>
      <c r="P1904" s="32">
        <f ca="1">SUM(INDIRECT(GLOBAL_VAR[TABLENAME]&amp;"[@a"&amp;$1:$1-1&amp;"]"),INDIRECT(GLOBAL_VAR[TABLENAME]&amp;"[@c"&amp;$1:$1-1&amp;"]"))</f>
        <v>1</v>
      </c>
      <c r="Q1904" s="33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1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1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1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</row>
    <row r="1905" spans="1:30">
      <c r="A1905" s="31">
        <f ca="1">IF(GLOBAL[[#This Row],[TT]]&lt;1,"",ROW()-2)</f>
        <v>1903</v>
      </c>
      <c r="B1905" s="33" t="s">
        <v>1299</v>
      </c>
      <c r="C1905" s="31">
        <v>2</v>
      </c>
      <c r="D1905" s="31">
        <v>350</v>
      </c>
      <c r="E1905" s="31">
        <f ca="1">IF(GLOBAL[[#This Row],[b12]]="",GLOBAL[[#This Row],[a6]],GLOBAL[[#This Row],[b12]])</f>
        <v>2</v>
      </c>
      <c r="F1905" s="32">
        <f>GLOBAL[[#This Row],[AWAL]]</f>
        <v>2</v>
      </c>
      <c r="G1905" s="31"/>
      <c r="H1905" s="31"/>
      <c r="I1905" s="31" t="str">
        <f>IF(GLOBAL[[#This Row],[/MASUK]]="","",SUMIF(Table6[NB BM_C_QTY+F],GLOBAL[POINTER],Table6[C]))</f>
        <v/>
      </c>
      <c r="J1905" s="102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>SUM(F1905,L1905)</f>
        <v>2</v>
      </c>
      <c r="N1905" s="31"/>
      <c r="O1905" s="31"/>
      <c r="P1905" s="32">
        <f ca="1">SUM(INDIRECT(GLOBAL_VAR[TABLENAME]&amp;"[@a"&amp;$1:$1-1&amp;"]"),INDIRECT(GLOBAL_VAR[TABLENAME]&amp;"[@c"&amp;$1:$1-1&amp;"]"))</f>
        <v>2</v>
      </c>
      <c r="Q1905" s="33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2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2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2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30">
      <c r="A1906" s="31">
        <f ca="1">IF(GLOBAL[[#This Row],[TT]]&lt;1,"",ROW()-2)</f>
        <v>1904</v>
      </c>
      <c r="B1906" s="33" t="s">
        <v>1299</v>
      </c>
      <c r="C1906" s="31">
        <v>1</v>
      </c>
      <c r="D1906" s="31">
        <v>400</v>
      </c>
      <c r="E1906" s="31">
        <f ca="1">IF(GLOBAL[[#This Row],[b12]]="",GLOBAL[[#This Row],[a6]],GLOBAL[[#This Row],[b12]])</f>
        <v>1</v>
      </c>
      <c r="F1906" s="32">
        <f>GLOBAL[[#This Row],[AWAL]]</f>
        <v>1</v>
      </c>
      <c r="G1906" s="31"/>
      <c r="H1906" s="31"/>
      <c r="I1906" s="31" t="str">
        <f>IF(GLOBAL[[#This Row],[/MASUK]]="","",SUMIF(Table6[NB BM_C_QTY+F],GLOBAL[POINTER],Table6[C]))</f>
        <v/>
      </c>
      <c r="J1906" s="102">
        <f>IF(GLOBAL[[#This Row],[//KELUAR]]="",0,-1*SUMIF(Table5[CONCAT],GLOBAL[POINTER],Table5[3]))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>SUM(F1906,L1906)</f>
        <v>1</v>
      </c>
      <c r="N1906" s="31"/>
      <c r="O1906" s="31"/>
      <c r="P1906" s="32">
        <f ca="1">SUM(INDIRECT(GLOBAL_VAR[TABLENAME]&amp;"[@a"&amp;$1:$1-1&amp;"]"),INDIRECT(GLOBAL_VAR[TABLENAME]&amp;"[@c"&amp;$1:$1-1&amp;"]"))</f>
        <v>1</v>
      </c>
      <c r="Q1906" s="33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1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1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1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1906" s="31" t="str">
        <f>_xlfn.IFNA(MATCH(GLOBAL[[#This Row],[POINTER]],Table6[NB BM_C_QTY+F],0),"")</f>
        <v/>
      </c>
      <c r="AC1906" t="str">
        <f>_xlfn.IFNA(MATCH(GLOBAL[[#This Row],[POINTER]],Table5[CONCAT],0),"")</f>
        <v/>
      </c>
    </row>
    <row r="1907" spans="1:30">
      <c r="A1907" s="31">
        <f ca="1">IF(GLOBAL[[#This Row],[TT]]&lt;1,"",ROW()-2)</f>
        <v>1905</v>
      </c>
      <c r="B1907" s="33" t="s">
        <v>1299</v>
      </c>
      <c r="C1907" s="31">
        <v>3</v>
      </c>
      <c r="D1907" s="31">
        <v>600</v>
      </c>
      <c r="E1907" s="31">
        <f ca="1">IF(GLOBAL[[#This Row],[b12]]="",GLOBAL[[#This Row],[a6]],GLOBAL[[#This Row],[b12]])</f>
        <v>3</v>
      </c>
      <c r="F1907" s="32">
        <f>GLOBAL[[#This Row],[AWAL]]</f>
        <v>3</v>
      </c>
      <c r="G1907" s="31"/>
      <c r="H1907" s="31"/>
      <c r="I1907" s="31" t="str">
        <f>IF(GLOBAL[[#This Row],[/MASUK]]="","",SUMIF(Table6[NB BM_C_QTY+F],GLOBAL[POINTER],Table6[C]))</f>
        <v/>
      </c>
      <c r="J1907" s="102">
        <f>IF(GLOBAL[[#This Row],[//KELUAR]]="",0,-1*SUMIF(Table5[CONCAT],GLOBAL[POINTER],Table5[3]))</f>
        <v>0</v>
      </c>
      <c r="K1907" s="31" t="str">
        <f>IF(GLOBAL[[#This Row],[b1]]="","",GLOBAL[[#This Row],[b1]]-GLOBAL[[#This Row],[a1]]-GLOBAL[[#This Row],[bkeluar1]])</f>
        <v/>
      </c>
      <c r="L1907" s="31">
        <f>SUM(GLOBAL[[#This Row],[bmasuk1]:[c1]])</f>
        <v>0</v>
      </c>
      <c r="M1907" s="32">
        <f>SUM(F1907,L1907)</f>
        <v>3</v>
      </c>
      <c r="N1907" s="31"/>
      <c r="O1907" s="31"/>
      <c r="P1907" s="32">
        <f ca="1">SUM(INDIRECT(GLOBAL_VAR[TABLENAME]&amp;"[@a"&amp;$1:$1-1&amp;"]"),INDIRECT(GLOBAL_VAR[TABLENAME]&amp;"[@c"&amp;$1:$1-1&amp;"]"))</f>
        <v>3</v>
      </c>
      <c r="Q1907" s="33"/>
      <c r="R1907" s="33" t="str">
        <f>IF(GLOBAL[[#This Row],[b3]]="","",GLOBAL[[#This Row],[b3]]-GLOBAL[[#This Row],[a3]])</f>
        <v/>
      </c>
      <c r="S1907" s="32">
        <f ca="1">SUM(INDIRECT(GLOBAL_VAR[TABLENAME]&amp;"[@a"&amp;$1:$1-1&amp;"]"),INDIRECT(GLOBAL_VAR[TABLENAME]&amp;"[@c"&amp;$1:$1-1&amp;"]"))</f>
        <v>3</v>
      </c>
      <c r="T1907" s="33"/>
      <c r="U1907" s="33" t="str">
        <f>IF(GLOBAL[[#This Row],[b4]]="","",GLOBAL[[#This Row],[b4]]-GLOBAL[[#This Row],[a4]])</f>
        <v/>
      </c>
      <c r="V1907" s="32">
        <f ca="1">SUM(INDIRECT(GLOBAL_VAR[TABLENAME]&amp;"[@a"&amp;$1:$1-1&amp;"]"),INDIRECT(GLOBAL_VAR[TABLENAME]&amp;"[@c"&amp;$1:$1-1&amp;"]"))</f>
        <v>3</v>
      </c>
      <c r="W1907" s="31"/>
      <c r="X1907" s="31" t="str">
        <f>IF(GLOBAL[[#This Row],[b5]]="","",GLOBAL[[#This Row],[b5]]-GLOBAL[[#This Row],[a5]])</f>
        <v/>
      </c>
      <c r="Y1907" s="32">
        <f ca="1">SUM(INDIRECT(GLOBAL_VAR[TABLENAME]&amp;"[@a"&amp;$1:$1-1&amp;"]"),INDIRECT(GLOBAL_VAR[TABLENAME]&amp;"[@c"&amp;$1:$1-1&amp;"]"))</f>
        <v>3</v>
      </c>
      <c r="AA1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1907" s="31" t="str">
        <f>_xlfn.IFNA(MATCH(GLOBAL[[#This Row],[POINTER]],Table6[NB BM_C_QTY+F],0),"")</f>
        <v/>
      </c>
      <c r="AC1907" t="str">
        <f>_xlfn.IFNA(MATCH(GLOBAL[[#This Row],[POINTER]],Table5[CONCAT],0),"")</f>
        <v/>
      </c>
    </row>
    <row r="1908" spans="1:30">
      <c r="A1908" s="31">
        <f ca="1">IF(GLOBAL[[#This Row],[TT]]&lt;1,"",ROW()-2)</f>
        <v>1906</v>
      </c>
      <c r="B1908" s="33" t="s">
        <v>2717</v>
      </c>
      <c r="C1908" s="31">
        <v>3</v>
      </c>
      <c r="D1908" s="31" t="s">
        <v>2188</v>
      </c>
      <c r="E1908" s="31">
        <f ca="1">IF(GLOBAL[[#This Row],[b12]]="",GLOBAL[[#This Row],[a6]],GLOBAL[[#This Row],[b12]])</f>
        <v>3</v>
      </c>
      <c r="F1908" s="32">
        <f>GLOBAL[[#This Row],[AWAL]]</f>
        <v>3</v>
      </c>
      <c r="G1908" s="31"/>
      <c r="H1908" s="31"/>
      <c r="I1908" s="31" t="str">
        <f>IF(GLOBAL[[#This Row],[/MASUK]]="","",SUMIF(Table6[NB BM_C_QTY+F],GLOBAL[POINTER],Table6[C]))</f>
        <v/>
      </c>
      <c r="J1908" s="102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>SUM(F1908,L1908)</f>
        <v>3</v>
      </c>
      <c r="N1908" s="31"/>
      <c r="O1908" s="31"/>
      <c r="P1908" s="32">
        <f ca="1">SUM(INDIRECT(GLOBAL_VAR[TABLENAME]&amp;"[@a"&amp;$1:$1-1&amp;"]"),INDIRECT(GLOBAL_VAR[TABLENAME]&amp;"[@c"&amp;$1:$1-1&amp;"]"))</f>
        <v>3</v>
      </c>
      <c r="Q1908" s="33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3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3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3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30">
      <c r="A1909" s="31">
        <f ca="1">IF(GLOBAL[[#This Row],[TT]]&lt;1,"",ROW()-2)</f>
        <v>1907</v>
      </c>
      <c r="B1909" s="33" t="s">
        <v>1300</v>
      </c>
      <c r="C1909" s="31">
        <v>5</v>
      </c>
      <c r="D1909" s="31">
        <v>24</v>
      </c>
      <c r="E1909" s="31">
        <f ca="1">IF(GLOBAL[[#This Row],[b12]]="",GLOBAL[[#This Row],[a6]],GLOBAL[[#This Row],[b12]])</f>
        <v>5</v>
      </c>
      <c r="F1909" s="32">
        <f>GLOBAL[[#This Row],[AWAL]]</f>
        <v>5</v>
      </c>
      <c r="G1909" s="31"/>
      <c r="H1909" s="31"/>
      <c r="I1909" s="31" t="str">
        <f>IF(GLOBAL[[#This Row],[/MASUK]]="","",SUMIF(Table6[NB BM_C_QTY+F],GLOBAL[POINTER],Table6[C]))</f>
        <v/>
      </c>
      <c r="J1909" s="102">
        <f>IF(GLOBAL[[#This Row],[//KELUAR]]="",0,-1*SUMIF(Table5[CONCAT],GLOBAL[POINTER],Table5[3]))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>SUM(F1909,L1909)</f>
        <v>5</v>
      </c>
      <c r="N1909" s="31"/>
      <c r="O1909" s="31"/>
      <c r="P1909" s="32">
        <f ca="1">SUM(INDIRECT(GLOBAL_VAR[TABLENAME]&amp;"[@a"&amp;$1:$1-1&amp;"]"),INDIRECT(GLOBAL_VAR[TABLENAME]&amp;"[@c"&amp;$1:$1-1&amp;"]"))</f>
        <v>5</v>
      </c>
      <c r="Q1909" s="33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5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5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5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</row>
    <row r="1910" spans="1:30">
      <c r="A1910" s="31">
        <f ca="1">IF(GLOBAL[[#This Row],[TT]]&lt;1,"",ROW()-2)</f>
        <v>1908</v>
      </c>
      <c r="B1910" s="33" t="s">
        <v>1301</v>
      </c>
      <c r="C1910" s="31">
        <v>6</v>
      </c>
      <c r="D1910" s="31" t="s">
        <v>99</v>
      </c>
      <c r="E1910" s="31">
        <f ca="1">IF(GLOBAL[[#This Row],[b12]]="",GLOBAL[[#This Row],[a6]],GLOBAL[[#This Row],[b12]])</f>
        <v>6</v>
      </c>
      <c r="F1910" s="32">
        <f>GLOBAL[[#This Row],[AWAL]]</f>
        <v>6</v>
      </c>
      <c r="G1910" s="31"/>
      <c r="H1910" s="31"/>
      <c r="I1910" s="31" t="str">
        <f>IF(GLOBAL[[#This Row],[/MASUK]]="","",SUMIF(Table6[NB BM_C_QTY+F],GLOBAL[POINTER],Table6[C]))</f>
        <v/>
      </c>
      <c r="J1910" s="102">
        <f>IF(GLOBAL[[#This Row],[//KELUAR]]="",0,-1*SUMIF(Table5[CONCAT],GLOBAL[POINTER],Table5[3]))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>SUM(F1910,L1910)</f>
        <v>6</v>
      </c>
      <c r="N1910" s="31"/>
      <c r="O1910" s="31"/>
      <c r="P1910" s="32">
        <f ca="1">SUM(INDIRECT(GLOBAL_VAR[TABLENAME]&amp;"[@a"&amp;$1:$1-1&amp;"]"),INDIRECT(GLOBAL_VAR[TABLENAME]&amp;"[@c"&amp;$1:$1-1&amp;"]"))</f>
        <v>6</v>
      </c>
      <c r="Q1910" s="33"/>
      <c r="R1910" s="33" t="str">
        <f>IF(GLOBAL[[#This Row],[b3]]="","",GLOBAL[[#This Row],[b3]]-GLOBAL[[#This Row],[a3]])</f>
        <v/>
      </c>
      <c r="S1910" s="32">
        <f ca="1">SUM(INDIRECT(GLOBAL_VAR[TABLENAME]&amp;"[@a"&amp;$1:$1-1&amp;"]"),INDIRECT(GLOBAL_VAR[TABLENAME]&amp;"[@c"&amp;$1:$1-1&amp;"]"))</f>
        <v>6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6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6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1910" s="31" t="str">
        <f>_xlfn.IFNA(MATCH(GLOBAL[[#This Row],[POINTER]],Table6[NB BM_C_QTY+F],0),"")</f>
        <v/>
      </c>
      <c r="AC1910" t="str">
        <f>_xlfn.IFNA(MATCH(GLOBAL[[#This Row],[POINTER]],Table5[CONCAT],0),"")</f>
        <v/>
      </c>
    </row>
    <row r="1911" spans="1:30">
      <c r="A1911" s="39">
        <f ca="1">IF(GLOBAL[[#This Row],[TT]]&lt;1,"",ROW()-2)</f>
        <v>1909</v>
      </c>
      <c r="B1911" s="33" t="s">
        <v>1302</v>
      </c>
      <c r="C1911" s="31">
        <v>1</v>
      </c>
      <c r="D1911" s="31">
        <v>240</v>
      </c>
      <c r="E1911" s="39">
        <f ca="1">IF(GLOBAL[[#This Row],[b12]]="",GLOBAL[[#This Row],[a6]],GLOBAL[[#This Row],[b12]])</f>
        <v>1</v>
      </c>
      <c r="F1911" s="40">
        <f>GLOBAL[[#This Row],[AWAL]]</f>
        <v>1</v>
      </c>
      <c r="G1911" s="31"/>
      <c r="H1911" s="31"/>
      <c r="I1911" s="31" t="str">
        <f>IF(GLOBAL[[#This Row],[/MASUK]]="","",SUMIF(Table6[NB BM_C_QTY+F],GLOBAL[POINTER],Table6[C]))</f>
        <v/>
      </c>
      <c r="J1911" s="102">
        <f>IF(GLOBAL[[#This Row],[//KELUAR]]="",0,-1*SUMIF(Table5[CONCAT],GLOBAL[POINTER],Table5[3]))</f>
        <v>0</v>
      </c>
      <c r="K1911" s="39" t="str">
        <f>IF(GLOBAL[[#This Row],[b1]]="","",GLOBAL[[#This Row],[b1]]-GLOBAL[[#This Row],[a1]]-GLOBAL[[#This Row],[bkeluar1]])</f>
        <v/>
      </c>
      <c r="L1911" s="39">
        <f>SUM(GLOBAL[[#This Row],[bmasuk1]:[c1]])</f>
        <v>0</v>
      </c>
      <c r="M1911" s="40">
        <f>SUM(F1911,L1911)</f>
        <v>1</v>
      </c>
      <c r="N1911" s="31"/>
      <c r="O1911" s="39"/>
      <c r="P1911" s="40">
        <f ca="1">SUM(INDIRECT(GLOBAL_VAR[TABLENAME]&amp;"[@a"&amp;$1:$1-1&amp;"]"),INDIRECT(GLOBAL_VAR[TABLENAME]&amp;"[@c"&amp;$1:$1-1&amp;"]"))</f>
        <v>1</v>
      </c>
      <c r="Q1911" s="33"/>
      <c r="R1911" s="41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1</v>
      </c>
      <c r="T1911" s="33"/>
      <c r="U1911" s="41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1</v>
      </c>
      <c r="W1911" s="31"/>
      <c r="X1911" s="39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1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1911" s="39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30">
      <c r="A1912" s="31">
        <f ca="1">IF(GLOBAL[[#This Row],[TT]]&lt;1,"",ROW()-2)</f>
        <v>1910</v>
      </c>
      <c r="B1912" s="33" t="s">
        <v>1303</v>
      </c>
      <c r="C1912" s="31">
        <v>14</v>
      </c>
      <c r="D1912" s="31" t="s">
        <v>84</v>
      </c>
      <c r="E1912" s="31">
        <f ca="1">IF(GLOBAL[[#This Row],[b12]]="",GLOBAL[[#This Row],[a6]],GLOBAL[[#This Row],[b12]])</f>
        <v>14</v>
      </c>
      <c r="F1912" s="32">
        <f>GLOBAL[[#This Row],[AWAL]]</f>
        <v>14</v>
      </c>
      <c r="G1912" s="31"/>
      <c r="H1912" s="31"/>
      <c r="I1912" s="31" t="str">
        <f>IF(GLOBAL[[#This Row],[/MASUK]]="","",SUMIF(Table6[NB BM_C_QTY+F],GLOBAL[POINTER],Table6[C]))</f>
        <v/>
      </c>
      <c r="J1912" s="102">
        <f>IF(GLOBAL[[#This Row],[//KELUAR]]="",0,-1*SUMIF(Table5[CONCAT],GLOBAL[POINTER],Table5[3]))</f>
        <v>0</v>
      </c>
      <c r="K1912" s="31" t="str">
        <f>IF(GLOBAL[[#This Row],[b1]]="","",GLOBAL[[#This Row],[b1]]-GLOBAL[[#This Row],[a1]]-GLOBAL[[#This Row],[bkeluar1]])</f>
        <v/>
      </c>
      <c r="L1912" s="31">
        <f>SUM(GLOBAL[[#This Row],[bmasuk1]:[c1]])</f>
        <v>0</v>
      </c>
      <c r="M1912" s="32">
        <f>SUM(F1912,L1912)</f>
        <v>14</v>
      </c>
      <c r="N1912" s="31"/>
      <c r="O1912" s="31"/>
      <c r="P1912" s="32">
        <f ca="1">SUM(INDIRECT(GLOBAL_VAR[TABLENAME]&amp;"[@a"&amp;$1:$1-1&amp;"]"),INDIRECT(GLOBAL_VAR[TABLENAME]&amp;"[@c"&amp;$1:$1-1&amp;"]"))</f>
        <v>14</v>
      </c>
      <c r="Q1912" s="33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14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14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14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1912" s="31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30">
      <c r="A1913" s="31">
        <f ca="1">IF(GLOBAL[[#This Row],[TT]]&lt;1,"",ROW()-2)</f>
        <v>1911</v>
      </c>
      <c r="B1913" s="33" t="s">
        <v>1304</v>
      </c>
      <c r="C1913" s="31">
        <v>3</v>
      </c>
      <c r="D1913" s="31" t="s">
        <v>99</v>
      </c>
      <c r="E1913" s="31">
        <f ca="1">IF(GLOBAL[[#This Row],[b12]]="",GLOBAL[[#This Row],[a6]],GLOBAL[[#This Row],[b12]])</f>
        <v>3</v>
      </c>
      <c r="F1913" s="32">
        <f>GLOBAL[[#This Row],[AWAL]]</f>
        <v>3</v>
      </c>
      <c r="G1913" s="31"/>
      <c r="H1913" s="31"/>
      <c r="I1913" s="31" t="str">
        <f>IF(GLOBAL[[#This Row],[/MASUK]]="","",SUMIF(Table6[NB BM_C_QTY+F],GLOBAL[POINTER],Table6[C]))</f>
        <v/>
      </c>
      <c r="J1913" s="102">
        <f>IF(GLOBAL[[#This Row],[//KELUAR]]="",0,-1*SUMIF(Table5[CONCAT],GLOBAL[POINTER],Table5[3]))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>SUM(F1913,L1913)</f>
        <v>3</v>
      </c>
      <c r="N1913" s="31"/>
      <c r="O1913" s="31"/>
      <c r="P1913" s="32">
        <f ca="1">SUM(INDIRECT(GLOBAL_VAR[TABLENAME]&amp;"[@a"&amp;$1:$1-1&amp;"]"),INDIRECT(GLOBAL_VAR[TABLENAME]&amp;"[@c"&amp;$1:$1-1&amp;"]"))</f>
        <v>3</v>
      </c>
      <c r="Q1913" s="33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3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3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3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1913" s="31" t="str">
        <f>_xlfn.IFNA(MATCH(GLOBAL[[#This Row],[POINTER]],Table6[NB BM_C_QTY+F],0),"")</f>
        <v/>
      </c>
      <c r="AC1913" t="str">
        <f>_xlfn.IFNA(MATCH(GLOBAL[[#This Row],[POINTER]],Table5[CONCAT],0),"")</f>
        <v/>
      </c>
      <c r="AD1913" s="29"/>
    </row>
    <row r="1914" spans="1:30">
      <c r="A1914" s="31">
        <f ca="1">IF(GLOBAL[[#This Row],[TT]]&lt;1,"",ROW()-2)</f>
        <v>1912</v>
      </c>
      <c r="B1914" s="33" t="s">
        <v>1305</v>
      </c>
      <c r="C1914" s="31">
        <v>17</v>
      </c>
      <c r="D1914" s="31" t="s">
        <v>99</v>
      </c>
      <c r="E1914" s="31">
        <f ca="1">IF(GLOBAL[[#This Row],[b12]]="",GLOBAL[[#This Row],[a6]],GLOBAL[[#This Row],[b12]])</f>
        <v>17</v>
      </c>
      <c r="F1914" s="32">
        <f>GLOBAL[[#This Row],[AWAL]]</f>
        <v>17</v>
      </c>
      <c r="G1914" s="31"/>
      <c r="H1914" s="31"/>
      <c r="I1914" s="31" t="str">
        <f>IF(GLOBAL[[#This Row],[/MASUK]]="","",SUMIF(Table6[NB BM_C_QTY+F],GLOBAL[POINTER],Table6[C]))</f>
        <v/>
      </c>
      <c r="J1914" s="102">
        <f>IF(GLOBAL[[#This Row],[//KELUAR]]="",0,-1*SUMIF(Table5[CONCAT],GLOBAL[POINTER],Table5[3]))</f>
        <v>0</v>
      </c>
      <c r="K1914" s="31" t="str">
        <f>IF(GLOBAL[[#This Row],[b1]]="","",GLOBAL[[#This Row],[b1]]-GLOBAL[[#This Row],[a1]]-GLOBAL[[#This Row],[bkeluar1]])</f>
        <v/>
      </c>
      <c r="L1914" s="31">
        <f>SUM(GLOBAL[[#This Row],[bmasuk1]:[c1]])</f>
        <v>0</v>
      </c>
      <c r="M1914" s="32">
        <f>SUM(F1914,L1914)</f>
        <v>17</v>
      </c>
      <c r="N1914" s="31"/>
      <c r="O1914" s="31"/>
      <c r="P1914" s="32">
        <f ca="1">SUM(INDIRECT(GLOBAL_VAR[TABLENAME]&amp;"[@a"&amp;$1:$1-1&amp;"]"),INDIRECT(GLOBAL_VAR[TABLENAME]&amp;"[@c"&amp;$1:$1-1&amp;"]"))</f>
        <v>17</v>
      </c>
      <c r="Q1914" s="33"/>
      <c r="R1914" s="33" t="str">
        <f>IF(GLOBAL[[#This Row],[b3]]="","",GLOBAL[[#This Row],[b3]]-GLOBAL[[#This Row],[a3]])</f>
        <v/>
      </c>
      <c r="S1914" s="32">
        <f ca="1">SUM(INDIRECT(GLOBAL_VAR[TABLENAME]&amp;"[@a"&amp;$1:$1-1&amp;"]"),INDIRECT(GLOBAL_VAR[TABLENAME]&amp;"[@c"&amp;$1:$1-1&amp;"]"))</f>
        <v>17</v>
      </c>
      <c r="T1914" s="33"/>
      <c r="U1914" s="33" t="str">
        <f>IF(GLOBAL[[#This Row],[b4]]="","",GLOBAL[[#This Row],[b4]]-GLOBAL[[#This Row],[a4]])</f>
        <v/>
      </c>
      <c r="V1914" s="32">
        <f ca="1">SUM(INDIRECT(GLOBAL_VAR[TABLENAME]&amp;"[@a"&amp;$1:$1-1&amp;"]"),INDIRECT(GLOBAL_VAR[TABLENAME]&amp;"[@c"&amp;$1:$1-1&amp;"]"))</f>
        <v>17</v>
      </c>
      <c r="W1914" s="31"/>
      <c r="X1914" s="31" t="str">
        <f>IF(GLOBAL[[#This Row],[b5]]="","",GLOBAL[[#This Row],[b5]]-GLOBAL[[#This Row],[a5]])</f>
        <v/>
      </c>
      <c r="Y1914" s="32">
        <f ca="1">SUM(INDIRECT(GLOBAL_VAR[TABLENAME]&amp;"[@a"&amp;$1:$1-1&amp;"]"),INDIRECT(GLOBAL_VAR[TABLENAME]&amp;"[@c"&amp;$1:$1-1&amp;"]"))</f>
        <v>17</v>
      </c>
      <c r="AA1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1914" s="31" t="str">
        <f>_xlfn.IFNA(MATCH(GLOBAL[[#This Row],[POINTER]],Table6[NB BM_C_QTY+F],0),"")</f>
        <v/>
      </c>
      <c r="AC1914" t="str">
        <f>_xlfn.IFNA(MATCH(GLOBAL[[#This Row],[POINTER]],Table5[CONCAT],0),"")</f>
        <v/>
      </c>
    </row>
    <row r="1915" spans="1:30">
      <c r="A1915" s="31">
        <f ca="1">IF(GLOBAL[[#This Row],[TT]]&lt;1,"",ROW()-2)</f>
        <v>1913</v>
      </c>
      <c r="B1915" s="33" t="s">
        <v>1306</v>
      </c>
      <c r="C1915" s="31">
        <v>12</v>
      </c>
      <c r="D1915" s="31" t="s">
        <v>99</v>
      </c>
      <c r="E1915" s="31">
        <f ca="1">IF(GLOBAL[[#This Row],[b12]]="",GLOBAL[[#This Row],[a6]],GLOBAL[[#This Row],[b12]])</f>
        <v>12</v>
      </c>
      <c r="F1915" s="32">
        <f>GLOBAL[[#This Row],[AWAL]]</f>
        <v>12</v>
      </c>
      <c r="G1915" s="31"/>
      <c r="H1915" s="31"/>
      <c r="I1915" s="31" t="str">
        <f>IF(GLOBAL[[#This Row],[/MASUK]]="","",SUMIF(Table6[NB BM_C_QTY+F],GLOBAL[POINTER],Table6[C]))</f>
        <v/>
      </c>
      <c r="J1915" s="102">
        <f>IF(GLOBAL[[#This Row],[//KELUAR]]="",0,-1*SUMIF(Table5[CONCAT],GLOBAL[POINTER],Table5[3]))</f>
        <v>0</v>
      </c>
      <c r="K1915" s="31" t="str">
        <f>IF(GLOBAL[[#This Row],[b1]]="","",GLOBAL[[#This Row],[b1]]-GLOBAL[[#This Row],[a1]]-GLOBAL[[#This Row],[bkeluar1]])</f>
        <v/>
      </c>
      <c r="L1915" s="31">
        <f>SUM(GLOBAL[[#This Row],[bmasuk1]:[c1]])</f>
        <v>0</v>
      </c>
      <c r="M1915" s="32">
        <f>SUM(F1915,L1915)</f>
        <v>12</v>
      </c>
      <c r="N1915" s="31"/>
      <c r="O1915" s="31"/>
      <c r="P1915" s="32">
        <f ca="1">SUM(INDIRECT(GLOBAL_VAR[TABLENAME]&amp;"[@a"&amp;$1:$1-1&amp;"]"),INDIRECT(GLOBAL_VAR[TABLENAME]&amp;"[@c"&amp;$1:$1-1&amp;"]"))</f>
        <v>12</v>
      </c>
      <c r="Q1915" s="33"/>
      <c r="R1915" s="33" t="str">
        <f>IF(GLOBAL[[#This Row],[b3]]="","",GLOBAL[[#This Row],[b3]]-GLOBAL[[#This Row],[a3]])</f>
        <v/>
      </c>
      <c r="S1915" s="32">
        <f ca="1">SUM(INDIRECT(GLOBAL_VAR[TABLENAME]&amp;"[@a"&amp;$1:$1-1&amp;"]"),INDIRECT(GLOBAL_VAR[TABLENAME]&amp;"[@c"&amp;$1:$1-1&amp;"]"))</f>
        <v>12</v>
      </c>
      <c r="T1915" s="33"/>
      <c r="U1915" s="33" t="str">
        <f>IF(GLOBAL[[#This Row],[b4]]="","",GLOBAL[[#This Row],[b4]]-GLOBAL[[#This Row],[a4]])</f>
        <v/>
      </c>
      <c r="V1915" s="32">
        <f ca="1">SUM(INDIRECT(GLOBAL_VAR[TABLENAME]&amp;"[@a"&amp;$1:$1-1&amp;"]"),INDIRECT(GLOBAL_VAR[TABLENAME]&amp;"[@c"&amp;$1:$1-1&amp;"]"))</f>
        <v>12</v>
      </c>
      <c r="W1915" s="31"/>
      <c r="X1915" s="31" t="str">
        <f>IF(GLOBAL[[#This Row],[b5]]="","",GLOBAL[[#This Row],[b5]]-GLOBAL[[#This Row],[a5]])</f>
        <v/>
      </c>
      <c r="Y1915" s="32">
        <f ca="1">SUM(INDIRECT(GLOBAL_VAR[TABLENAME]&amp;"[@a"&amp;$1:$1-1&amp;"]"),INDIRECT(GLOBAL_VAR[TABLENAME]&amp;"[@c"&amp;$1:$1-1&amp;"]"))</f>
        <v>12</v>
      </c>
      <c r="AA1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1915" s="31" t="str">
        <f>_xlfn.IFNA(MATCH(GLOBAL[[#This Row],[POINTER]],Table6[NB BM_C_QTY+F],0),"")</f>
        <v/>
      </c>
      <c r="AC1915" t="str">
        <f>_xlfn.IFNA(MATCH(GLOBAL[[#This Row],[POINTER]],Table5[CONCAT],0),"")</f>
        <v/>
      </c>
    </row>
    <row r="1916" spans="1:30">
      <c r="A1916" s="31">
        <f ca="1">IF(GLOBAL[[#This Row],[TT]]&lt;1,"",ROW()-2)</f>
        <v>1914</v>
      </c>
      <c r="B1916" s="33" t="s">
        <v>1307</v>
      </c>
      <c r="C1916" s="31">
        <v>9</v>
      </c>
      <c r="D1916" s="31" t="s">
        <v>99</v>
      </c>
      <c r="E1916" s="31">
        <f ca="1">IF(GLOBAL[[#This Row],[b12]]="",GLOBAL[[#This Row],[a6]],GLOBAL[[#This Row],[b12]])</f>
        <v>9</v>
      </c>
      <c r="F1916" s="32">
        <f>GLOBAL[[#This Row],[AWAL]]</f>
        <v>9</v>
      </c>
      <c r="G1916" s="31"/>
      <c r="H1916" s="31"/>
      <c r="I1916" s="31" t="str">
        <f>IF(GLOBAL[[#This Row],[/MASUK]]="","",SUMIF(Table6[NB BM_C_QTY+F],GLOBAL[POINTER],Table6[C]))</f>
        <v/>
      </c>
      <c r="J1916" s="102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>SUM(F1916,L1916)</f>
        <v>9</v>
      </c>
      <c r="N1916" s="31"/>
      <c r="O1916" s="31"/>
      <c r="P1916" s="32">
        <f ca="1">SUM(INDIRECT(GLOBAL_VAR[TABLENAME]&amp;"[@a"&amp;$1:$1-1&amp;"]"),INDIRECT(GLOBAL_VAR[TABLENAME]&amp;"[@c"&amp;$1:$1-1&amp;"]"))</f>
        <v>9</v>
      </c>
      <c r="Q1916" s="33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9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9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9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</row>
    <row r="1917" spans="1:30">
      <c r="A1917" s="31">
        <f ca="1">IF(GLOBAL[[#This Row],[TT]]&lt;1,"",ROW()-2)</f>
        <v>1915</v>
      </c>
      <c r="B1917" s="33" t="s">
        <v>1308</v>
      </c>
      <c r="C1917" s="31">
        <v>1</v>
      </c>
      <c r="D1917" s="31" t="s">
        <v>99</v>
      </c>
      <c r="E1917" s="31">
        <f ca="1">IF(GLOBAL[[#This Row],[b12]]="",GLOBAL[[#This Row],[a6]],GLOBAL[[#This Row],[b12]])</f>
        <v>1</v>
      </c>
      <c r="F1917" s="32">
        <f>GLOBAL[[#This Row],[AWAL]]</f>
        <v>1</v>
      </c>
      <c r="G1917" s="31"/>
      <c r="H1917" s="31"/>
      <c r="I1917" s="31" t="str">
        <f>IF(GLOBAL[[#This Row],[/MASUK]]="","",SUMIF(Table6[NB BM_C_QTY+F],GLOBAL[POINTER],Table6[C]))</f>
        <v/>
      </c>
      <c r="J1917" s="102">
        <f>IF(GLOBAL[[#This Row],[//KELUAR]]="",0,-1*SUMIF(Table5[CONCAT],GLOBAL[POINTER],Table5[3]))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>SUM(F1917,L1917)</f>
        <v>1</v>
      </c>
      <c r="N1917" s="31"/>
      <c r="O1917" s="31"/>
      <c r="P1917" s="32">
        <f ca="1">SUM(INDIRECT(GLOBAL_VAR[TABLENAME]&amp;"[@a"&amp;$1:$1-1&amp;"]"),INDIRECT(GLOBAL_VAR[TABLENAME]&amp;"[@c"&amp;$1:$1-1&amp;"]"))</f>
        <v>1</v>
      </c>
      <c r="Q1917" s="33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1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1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1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1917" s="31" t="str">
        <f>_xlfn.IFNA(MATCH(GLOBAL[[#This Row],[POINTER]],Table6[NB BM_C_QTY+F],0),"")</f>
        <v/>
      </c>
      <c r="AC1917" t="str">
        <f>_xlfn.IFNA(MATCH(GLOBAL[[#This Row],[POINTER]],Table5[CONCAT],0),"")</f>
        <v/>
      </c>
    </row>
    <row r="1918" spans="1:30">
      <c r="A1918" s="31">
        <f ca="1">IF(GLOBAL[[#This Row],[TT]]&lt;1,"",ROW()-2)</f>
        <v>1916</v>
      </c>
      <c r="B1918" s="33" t="s">
        <v>1309</v>
      </c>
      <c r="C1918" s="31">
        <v>4</v>
      </c>
      <c r="D1918" s="31" t="s">
        <v>23</v>
      </c>
      <c r="E1918" s="31">
        <f ca="1">IF(GLOBAL[[#This Row],[b12]]="",GLOBAL[[#This Row],[a6]],GLOBAL[[#This Row],[b12]])</f>
        <v>4</v>
      </c>
      <c r="F1918" s="32">
        <f>GLOBAL[[#This Row],[AWAL]]</f>
        <v>4</v>
      </c>
      <c r="G1918" s="31"/>
      <c r="H1918" s="31"/>
      <c r="I1918" s="31" t="str">
        <f>IF(GLOBAL[[#This Row],[/MASUK]]="","",SUMIF(Table6[NB BM_C_QTY+F],GLOBAL[POINTER],Table6[C]))</f>
        <v/>
      </c>
      <c r="J1918" s="102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>SUM(F1918,L1918)</f>
        <v>4</v>
      </c>
      <c r="N1918" s="31"/>
      <c r="O1918" s="31"/>
      <c r="P1918" s="32">
        <f ca="1">SUM(INDIRECT(GLOBAL_VAR[TABLENAME]&amp;"[@a"&amp;$1:$1-1&amp;"]"),INDIRECT(GLOBAL_VAR[TABLENAME]&amp;"[@c"&amp;$1:$1-1&amp;"]"))</f>
        <v>4</v>
      </c>
      <c r="Q1918" s="33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4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4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4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30">
      <c r="A1919" s="39" t="str">
        <f ca="1">IF(GLOBAL[[#This Row],[TT]]&lt;1,"",ROW()-2)</f>
        <v/>
      </c>
      <c r="B1919" s="33" t="s">
        <v>2643</v>
      </c>
      <c r="C1919" s="31">
        <v>0</v>
      </c>
      <c r="D1919" s="31" t="s">
        <v>2172</v>
      </c>
      <c r="E1919" s="39">
        <f ca="1">IF(GLOBAL[[#This Row],[b12]]="",GLOBAL[[#This Row],[a6]],GLOBAL[[#This Row],[b12]])</f>
        <v>0</v>
      </c>
      <c r="F1919" s="40">
        <f>GLOBAL[[#This Row],[AWAL]]</f>
        <v>0</v>
      </c>
      <c r="G1919" s="31"/>
      <c r="H1919" s="31"/>
      <c r="I1919" s="31" t="str">
        <f>IF(GLOBAL[[#This Row],[/MASUK]]="","",SUMIF(Table6[NB BM_C_QTY+F],GLOBAL[POINTER],Table6[C]))</f>
        <v/>
      </c>
      <c r="J1919" s="102">
        <f>IF(GLOBAL[[#This Row],[//KELUAR]]="",0,-1*SUMIF(Table5[CONCAT],GLOBAL[POINTER],Table5[3]))</f>
        <v>0</v>
      </c>
      <c r="K1919" s="39" t="str">
        <f>IF(GLOBAL[[#This Row],[b1]]="","",GLOBAL[[#This Row],[b1]]-GLOBAL[[#This Row],[a1]]-GLOBAL[[#This Row],[bkeluar1]])</f>
        <v/>
      </c>
      <c r="L1919" s="39">
        <f>SUM(GLOBAL[[#This Row],[bmasuk1]:[c1]])</f>
        <v>0</v>
      </c>
      <c r="M1919" s="40">
        <f>SUM(F1919,L1919)</f>
        <v>0</v>
      </c>
      <c r="N1919" s="31"/>
      <c r="O1919" s="39"/>
      <c r="P1919" s="40">
        <f ca="1">SUM(INDIRECT(GLOBAL_VAR[TABLENAME]&amp;"[@a"&amp;$1:$1-1&amp;"]"),INDIRECT(GLOBAL_VAR[TABLENAME]&amp;"[@c"&amp;$1:$1-1&amp;"]"))</f>
        <v>0</v>
      </c>
      <c r="Q1919" s="33"/>
      <c r="R1919" s="41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0</v>
      </c>
      <c r="T1919" s="33"/>
      <c r="U1919" s="41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0</v>
      </c>
      <c r="W1919" s="31"/>
      <c r="X1919" s="39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0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1919" s="39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30">
      <c r="A1920" s="39">
        <f ca="1">IF(GLOBAL[[#This Row],[TT]]&lt;1,"",ROW()-2)</f>
        <v>1918</v>
      </c>
      <c r="B1920" s="33" t="s">
        <v>4651</v>
      </c>
      <c r="C1920" s="31">
        <v>3</v>
      </c>
      <c r="D1920" s="31" t="s">
        <v>1310</v>
      </c>
      <c r="E1920" s="39">
        <f ca="1">IF(GLOBAL[[#This Row],[b12]]="",GLOBAL[[#This Row],[a6]],GLOBAL[[#This Row],[b12]])</f>
        <v>3</v>
      </c>
      <c r="F1920" s="40">
        <f>GLOBAL[[#This Row],[AWAL]]</f>
        <v>3</v>
      </c>
      <c r="G1920" s="31"/>
      <c r="H1920" s="31"/>
      <c r="I1920" s="31" t="str">
        <f>IF(GLOBAL[[#This Row],[/MASUK]]="","",SUMIF(Table6[NB BM_C_QTY+F],GLOBAL[POINTER],Table6[C]))</f>
        <v/>
      </c>
      <c r="J1920" s="102">
        <f>IF(GLOBAL[[#This Row],[//KELUAR]]="",0,-1*SUMIF(Table5[CONCAT],GLOBAL[POINTER],Table5[3]))</f>
        <v>0</v>
      </c>
      <c r="K1920" s="39" t="str">
        <f>IF(GLOBAL[[#This Row],[b1]]="","",GLOBAL[[#This Row],[b1]]-GLOBAL[[#This Row],[a1]]-GLOBAL[[#This Row],[bkeluar1]])</f>
        <v/>
      </c>
      <c r="L1920" s="39">
        <f>SUM(GLOBAL[[#This Row],[bmasuk1]:[c1]])</f>
        <v>0</v>
      </c>
      <c r="M1920" s="40">
        <f>SUM(F1920,L1920)</f>
        <v>3</v>
      </c>
      <c r="N1920" s="31"/>
      <c r="O1920" s="39"/>
      <c r="P1920" s="40">
        <f ca="1">SUM(INDIRECT(GLOBAL_VAR[TABLENAME]&amp;"[@a"&amp;$1:$1-1&amp;"]"),INDIRECT(GLOBAL_VAR[TABLENAME]&amp;"[@c"&amp;$1:$1-1&amp;"]"))</f>
        <v>3</v>
      </c>
      <c r="Q1920" s="33"/>
      <c r="R1920" s="41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3</v>
      </c>
      <c r="T1920" s="33"/>
      <c r="U1920" s="41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3</v>
      </c>
      <c r="W1920" s="31"/>
      <c r="X1920" s="39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3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1920" s="39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30">
      <c r="A1921" s="39">
        <f ca="1">IF(GLOBAL[[#This Row],[TT]]&lt;1,"",ROW()-2)</f>
        <v>1919</v>
      </c>
      <c r="B1921" s="33" t="s">
        <v>4652</v>
      </c>
      <c r="C1921" s="31">
        <v>6</v>
      </c>
      <c r="D1921" s="31">
        <v>240</v>
      </c>
      <c r="E1921" s="39">
        <f ca="1">IF(GLOBAL[[#This Row],[b12]]="",GLOBAL[[#This Row],[a6]],GLOBAL[[#This Row],[b12]])</f>
        <v>6</v>
      </c>
      <c r="F1921" s="40">
        <f>GLOBAL[[#This Row],[AWAL]]</f>
        <v>6</v>
      </c>
      <c r="G1921" s="31"/>
      <c r="H1921" s="31"/>
      <c r="I1921" s="31" t="str">
        <f>IF(GLOBAL[[#This Row],[/MASUK]]="","",SUMIF(Table6[NB BM_C_QTY+F],GLOBAL[POINTER],Table6[C]))</f>
        <v/>
      </c>
      <c r="J1921" s="102">
        <f>IF(GLOBAL[[#This Row],[//KELUAR]]="",0,-1*SUMIF(Table5[CONCAT],GLOBAL[POINTER],Table5[3]))</f>
        <v>0</v>
      </c>
      <c r="K1921" s="39" t="str">
        <f>IF(GLOBAL[[#This Row],[b1]]="","",GLOBAL[[#This Row],[b1]]-GLOBAL[[#This Row],[a1]]-GLOBAL[[#This Row],[bkeluar1]])</f>
        <v/>
      </c>
      <c r="L1921" s="39">
        <f>SUM(GLOBAL[[#This Row],[bmasuk1]:[c1]])</f>
        <v>0</v>
      </c>
      <c r="M1921" s="40">
        <f>SUM(F1921,L1921)</f>
        <v>6</v>
      </c>
      <c r="N1921" s="31"/>
      <c r="O1921" s="39"/>
      <c r="P1921" s="40">
        <f ca="1">SUM(INDIRECT(GLOBAL_VAR[TABLENAME]&amp;"[@a"&amp;$1:$1-1&amp;"]"),INDIRECT(GLOBAL_VAR[TABLENAME]&amp;"[@c"&amp;$1:$1-1&amp;"]"))</f>
        <v>6</v>
      </c>
      <c r="Q1921" s="33"/>
      <c r="R1921" s="41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6</v>
      </c>
      <c r="T1921" s="33"/>
      <c r="U1921" s="41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6</v>
      </c>
      <c r="W1921" s="31"/>
      <c r="X1921" s="39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6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1921" s="39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30">
      <c r="A1922" s="31">
        <f ca="1">IF(GLOBAL[[#This Row],[TT]]&lt;1,"",ROW()-2)</f>
        <v>1920</v>
      </c>
      <c r="B1922" s="33" t="s">
        <v>4653</v>
      </c>
      <c r="C1922" s="31">
        <v>1</v>
      </c>
      <c r="D1922" s="31">
        <v>240</v>
      </c>
      <c r="E1922" s="31">
        <f ca="1">IF(GLOBAL[[#This Row],[b12]]="",GLOBAL[[#This Row],[a6]],GLOBAL[[#This Row],[b12]])</f>
        <v>1</v>
      </c>
      <c r="F1922" s="32">
        <f>GLOBAL[[#This Row],[AWAL]]</f>
        <v>1</v>
      </c>
      <c r="G1922" s="31"/>
      <c r="H1922" s="31"/>
      <c r="I1922" s="31" t="str">
        <f>IF(GLOBAL[[#This Row],[/MASUK]]="","",SUMIF(Table6[NB BM_C_QTY+F],GLOBAL[POINTER],Table6[C]))</f>
        <v/>
      </c>
      <c r="J1922" s="102">
        <f>IF(GLOBAL[[#This Row],[//KELUAR]]="",0,-1*SUMIF(Table5[CONCAT],GLOBAL[POINTER],Table5[3]))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>SUM(F1922,L1922)</f>
        <v>1</v>
      </c>
      <c r="N1922" s="31"/>
      <c r="O1922" s="31"/>
      <c r="P1922" s="32">
        <f ca="1">SUM(INDIRECT(GLOBAL_VAR[TABLENAME]&amp;"[@a"&amp;$1:$1-1&amp;"]"),INDIRECT(GLOBAL_VAR[TABLENAME]&amp;"[@c"&amp;$1:$1-1&amp;"]"))</f>
        <v>1</v>
      </c>
      <c r="Q1922" s="33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1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1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1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1922" s="31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30">
      <c r="A1923" s="31" t="str">
        <f ca="1">IF(GLOBAL[[#This Row],[TT]]&lt;1,"",ROW()-2)</f>
        <v/>
      </c>
      <c r="B1923" s="33" t="s">
        <v>1311</v>
      </c>
      <c r="C1923" s="31">
        <v>0</v>
      </c>
      <c r="D1923" s="31">
        <v>240</v>
      </c>
      <c r="E1923" s="31">
        <f ca="1">IF(GLOBAL[[#This Row],[b12]]="",GLOBAL[[#This Row],[a6]],GLOBAL[[#This Row],[b12]])</f>
        <v>0</v>
      </c>
      <c r="F1923" s="32">
        <f>GLOBAL[[#This Row],[AWAL]]</f>
        <v>0</v>
      </c>
      <c r="G1923" s="31"/>
      <c r="H1923" s="31"/>
      <c r="I1923" s="31" t="str">
        <f>IF(GLOBAL[[#This Row],[/MASUK]]="","",SUMIF(Table6[NB BM_C_QTY+F],GLOBAL[POINTER],Table6[C]))</f>
        <v/>
      </c>
      <c r="J1923" s="102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>SUM(F1923,L1923)</f>
        <v>0</v>
      </c>
      <c r="N1923" s="31"/>
      <c r="O1923" s="31"/>
      <c r="P1923" s="32">
        <f ca="1">SUM(INDIRECT(GLOBAL_VAR[TABLENAME]&amp;"[@a"&amp;$1:$1-1&amp;"]"),INDIRECT(GLOBAL_VAR[TABLENAME]&amp;"[@c"&amp;$1:$1-1&amp;"]"))</f>
        <v>0</v>
      </c>
      <c r="Q1923" s="33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0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0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0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30">
      <c r="A1924" s="31">
        <f ca="1">IF(GLOBAL[[#This Row],[TT]]&lt;1,"",ROW()-2)</f>
        <v>1922</v>
      </c>
      <c r="B1924" s="33" t="s">
        <v>4654</v>
      </c>
      <c r="C1924" s="31">
        <v>3</v>
      </c>
      <c r="D1924" s="31" t="s">
        <v>141</v>
      </c>
      <c r="E1924" s="31">
        <f ca="1">IF(GLOBAL[[#This Row],[b12]]="",GLOBAL[[#This Row],[a6]],GLOBAL[[#This Row],[b12]])</f>
        <v>3</v>
      </c>
      <c r="F1924" s="32">
        <f>GLOBAL[[#This Row],[AWAL]]</f>
        <v>3</v>
      </c>
      <c r="G1924" s="31"/>
      <c r="H1924" s="31"/>
      <c r="I1924" s="31" t="str">
        <f>IF(GLOBAL[[#This Row],[/MASUK]]="","",SUMIF(Table6[NB BM_C_QTY+F],GLOBAL[POINTER],Table6[C]))</f>
        <v/>
      </c>
      <c r="J1924" s="102">
        <f>IF(GLOBAL[[#This Row],[//KELUAR]]="",0,-1*SUMIF(Table5[CONCAT],GLOBAL[POINTER],Table5[3]))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>SUM(F1924,L1924)</f>
        <v>3</v>
      </c>
      <c r="N1924" s="31"/>
      <c r="O1924" s="31"/>
      <c r="P1924" s="32">
        <f ca="1">SUM(INDIRECT(GLOBAL_VAR[TABLENAME]&amp;"[@a"&amp;$1:$1-1&amp;"]"),INDIRECT(GLOBAL_VAR[TABLENAME]&amp;"[@c"&amp;$1:$1-1&amp;"]"))</f>
        <v>3</v>
      </c>
      <c r="Q1924" s="33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3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3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3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1924" s="31" t="str">
        <f>_xlfn.IFNA(MATCH(GLOBAL[[#This Row],[POINTER]],Table6[NB BM_C_QTY+F],0),"")</f>
        <v/>
      </c>
      <c r="AC1924" t="str">
        <f>_xlfn.IFNA(MATCH(GLOBAL[[#This Row],[POINTER]],Table5[CONCAT],0),"")</f>
        <v/>
      </c>
    </row>
    <row r="1925" spans="1:30">
      <c r="A1925" s="31">
        <f ca="1">IF(GLOBAL[[#This Row],[TT]]&lt;1,"",ROW()-2)</f>
        <v>1923</v>
      </c>
      <c r="B1925" s="33" t="s">
        <v>4655</v>
      </c>
      <c r="C1925" s="31">
        <v>7</v>
      </c>
      <c r="D1925" s="31" t="s">
        <v>2172</v>
      </c>
      <c r="E1925" s="31">
        <f ca="1">IF(GLOBAL[[#This Row],[b12]]="",GLOBAL[[#This Row],[a6]],GLOBAL[[#This Row],[b12]])</f>
        <v>7</v>
      </c>
      <c r="F1925" s="32">
        <f>GLOBAL[[#This Row],[AWAL]]</f>
        <v>7</v>
      </c>
      <c r="G1925" s="31"/>
      <c r="H1925" s="31"/>
      <c r="I1925" s="31" t="str">
        <f>IF(GLOBAL[[#This Row],[/MASUK]]="","",SUMIF(Table6[NB BM_C_QTY+F],GLOBAL[POINTER],Table6[C]))</f>
        <v/>
      </c>
      <c r="J1925" s="102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>SUM(F1925,L1925)</f>
        <v>7</v>
      </c>
      <c r="N1925" s="31"/>
      <c r="O1925" s="31"/>
      <c r="P1925" s="32">
        <f ca="1">SUM(INDIRECT(GLOBAL_VAR[TABLENAME]&amp;"[@a"&amp;$1:$1-1&amp;"]"),INDIRECT(GLOBAL_VAR[TABLENAME]&amp;"[@c"&amp;$1:$1-1&amp;"]"))</f>
        <v>7</v>
      </c>
      <c r="Q1925" s="33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7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7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7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30">
      <c r="A1926" s="31">
        <f ca="1">IF(GLOBAL[[#This Row],[TT]]&lt;1,"",ROW()-2)</f>
        <v>1924</v>
      </c>
      <c r="B1926" s="33" t="s">
        <v>4656</v>
      </c>
      <c r="C1926" s="31">
        <v>1</v>
      </c>
      <c r="D1926" s="31">
        <v>240</v>
      </c>
      <c r="E1926" s="31">
        <f ca="1">IF(GLOBAL[[#This Row],[b12]]="",GLOBAL[[#This Row],[a6]],GLOBAL[[#This Row],[b12]])</f>
        <v>1</v>
      </c>
      <c r="F1926" s="32">
        <f>GLOBAL[[#This Row],[AWAL]]</f>
        <v>1</v>
      </c>
      <c r="G1926" s="31"/>
      <c r="H1926" s="31"/>
      <c r="I1926" s="31" t="str">
        <f>IF(GLOBAL[[#This Row],[/MASUK]]="","",SUMIF(Table6[NB BM_C_QTY+F],GLOBAL[POINTER],Table6[C]))</f>
        <v/>
      </c>
      <c r="J1926" s="102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>SUM(F1926,L1926)</f>
        <v>1</v>
      </c>
      <c r="N1926" s="31"/>
      <c r="O1926" s="31"/>
      <c r="P1926" s="32">
        <f ca="1">SUM(INDIRECT(GLOBAL_VAR[TABLENAME]&amp;"[@a"&amp;$1:$1-1&amp;"]"),INDIRECT(GLOBAL_VAR[TABLENAME]&amp;"[@c"&amp;$1:$1-1&amp;"]"))</f>
        <v>1</v>
      </c>
      <c r="Q1926" s="33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1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1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1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30">
      <c r="A1927" s="31">
        <f ca="1">IF(GLOBAL[[#This Row],[TT]]&lt;1,"",ROW()-2)</f>
        <v>1925</v>
      </c>
      <c r="B1927" s="33" t="s">
        <v>4657</v>
      </c>
      <c r="C1927" s="31">
        <v>1</v>
      </c>
      <c r="D1927" s="31">
        <v>240</v>
      </c>
      <c r="E1927" s="31">
        <f ca="1">IF(GLOBAL[[#This Row],[b12]]="",GLOBAL[[#This Row],[a6]],GLOBAL[[#This Row],[b12]])</f>
        <v>1</v>
      </c>
      <c r="F1927" s="32">
        <f>GLOBAL[[#This Row],[AWAL]]</f>
        <v>1</v>
      </c>
      <c r="G1927" s="31"/>
      <c r="H1927" s="31"/>
      <c r="I1927" s="31" t="str">
        <f>IF(GLOBAL[[#This Row],[/MASUK]]="","",SUMIF(Table6[NB BM_C_QTY+F],GLOBAL[POINTER],Table6[C]))</f>
        <v/>
      </c>
      <c r="J1927" s="102">
        <f>IF(GLOBAL[[#This Row],[//KELUAR]]="",0,-1*SUMIF(Table5[CONCAT],GLOBAL[POINTER],Table5[3]))</f>
        <v>0</v>
      </c>
      <c r="K1927" s="31" t="str">
        <f>IF(GLOBAL[[#This Row],[b1]]="","",GLOBAL[[#This Row],[b1]]-GLOBAL[[#This Row],[a1]]-GLOBAL[[#This Row],[bkeluar1]])</f>
        <v/>
      </c>
      <c r="L1927" s="31">
        <f>SUM(GLOBAL[[#This Row],[bmasuk1]:[c1]])</f>
        <v>0</v>
      </c>
      <c r="M1927" s="32">
        <f>SUM(F1927,L1927)</f>
        <v>1</v>
      </c>
      <c r="N1927" s="31"/>
      <c r="O1927" s="31"/>
      <c r="P1927" s="32">
        <f ca="1">SUM(INDIRECT(GLOBAL_VAR[TABLENAME]&amp;"[@a"&amp;$1:$1-1&amp;"]"),INDIRECT(GLOBAL_VAR[TABLENAME]&amp;"[@c"&amp;$1:$1-1&amp;"]"))</f>
        <v>1</v>
      </c>
      <c r="Q1927" s="33"/>
      <c r="R1927" s="33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1</v>
      </c>
      <c r="T1927" s="33"/>
      <c r="U1927" s="33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1</v>
      </c>
      <c r="W1927" s="31"/>
      <c r="X1927" s="31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1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1927" s="31" t="str">
        <f>_xlfn.IFNA(MATCH(GLOBAL[[#This Row],[POINTER]],Table6[NB BM_C_QTY+F],0),"")</f>
        <v/>
      </c>
      <c r="AC1927" t="str">
        <f>_xlfn.IFNA(MATCH(GLOBAL[[#This Row],[POINTER]],Table5[CONCAT],0),"")</f>
        <v/>
      </c>
    </row>
    <row r="1928" spans="1:30">
      <c r="A1928" s="31" t="str">
        <f ca="1">IF(GLOBAL[[#This Row],[TT]]&lt;1,"",ROW()-2)</f>
        <v/>
      </c>
      <c r="B1928" s="33" t="s">
        <v>1312</v>
      </c>
      <c r="C1928" s="31">
        <v>0</v>
      </c>
      <c r="D1928" s="31" t="s">
        <v>2158</v>
      </c>
      <c r="E1928" s="31">
        <f ca="1">IF(GLOBAL[[#This Row],[b12]]="",GLOBAL[[#This Row],[a6]],GLOBAL[[#This Row],[b12]])</f>
        <v>0</v>
      </c>
      <c r="F1928" s="32">
        <f>GLOBAL[[#This Row],[AWAL]]</f>
        <v>0</v>
      </c>
      <c r="G1928" s="31"/>
      <c r="H1928" s="31"/>
      <c r="I1928" s="31" t="str">
        <f>IF(GLOBAL[[#This Row],[/MASUK]]="","",SUMIF(Table6[NB BM_C_QTY+F],GLOBAL[POINTER],Table6[C]))</f>
        <v/>
      </c>
      <c r="J1928" s="102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>SUM(F1928,L1928)</f>
        <v>0</v>
      </c>
      <c r="N1928" s="31"/>
      <c r="O1928" s="31"/>
      <c r="P1928" s="32">
        <f ca="1">SUM(INDIRECT(GLOBAL_VAR[TABLENAME]&amp;"[@a"&amp;$1:$1-1&amp;"]"),INDIRECT(GLOBAL_VAR[TABLENAME]&amp;"[@c"&amp;$1:$1-1&amp;"]"))</f>
        <v>0</v>
      </c>
      <c r="Q1928" s="33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0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0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0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30">
      <c r="A1929" s="31" t="str">
        <f ca="1">IF(GLOBAL[[#This Row],[TT]]&lt;1,"",ROW()-2)</f>
        <v/>
      </c>
      <c r="B1929" s="33" t="s">
        <v>2642</v>
      </c>
      <c r="C1929" s="31">
        <v>0</v>
      </c>
      <c r="D1929" s="31" t="s">
        <v>2172</v>
      </c>
      <c r="E1929" s="31">
        <f ca="1">IF(GLOBAL[[#This Row],[b12]]="",GLOBAL[[#This Row],[a6]],GLOBAL[[#This Row],[b12]])</f>
        <v>0</v>
      </c>
      <c r="F1929" s="32">
        <f>GLOBAL[[#This Row],[AWAL]]</f>
        <v>0</v>
      </c>
      <c r="G1929" s="31"/>
      <c r="H1929" s="31"/>
      <c r="I1929" s="31" t="str">
        <f>IF(GLOBAL[[#This Row],[/MASUK]]="","",SUMIF(Table6[NB BM_C_QTY+F],GLOBAL[POINTER],Table6[C]))</f>
        <v/>
      </c>
      <c r="J1929" s="102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>SUM(F1929,L1929)</f>
        <v>0</v>
      </c>
      <c r="N1929" s="31"/>
      <c r="O1929" s="31"/>
      <c r="P1929" s="32">
        <f ca="1">SUM(INDIRECT(GLOBAL_VAR[TABLENAME]&amp;"[@a"&amp;$1:$1-1&amp;"]"),INDIRECT(GLOBAL_VAR[TABLENAME]&amp;"[@c"&amp;$1:$1-1&amp;"]"))</f>
        <v>0</v>
      </c>
      <c r="Q1929" s="33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0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0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0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30">
      <c r="A1930" s="31" t="str">
        <f ca="1">IF(GLOBAL[[#This Row],[TT]]&lt;1,"",ROW()-2)</f>
        <v/>
      </c>
      <c r="B1930" s="33" t="s">
        <v>2780</v>
      </c>
      <c r="C1930" s="31">
        <v>0</v>
      </c>
      <c r="D1930" s="31" t="s">
        <v>2172</v>
      </c>
      <c r="E1930" s="31">
        <f ca="1">IF(GLOBAL[[#This Row],[b12]]="",GLOBAL[[#This Row],[a6]],GLOBAL[[#This Row],[b12]])</f>
        <v>0</v>
      </c>
      <c r="F1930" s="32">
        <f>GLOBAL[[#This Row],[AWAL]]</f>
        <v>0</v>
      </c>
      <c r="G1930" s="31"/>
      <c r="H1930" s="31"/>
      <c r="I1930" s="31" t="str">
        <f>IF(GLOBAL[[#This Row],[/MASUK]]="","",SUMIF(Table6[NB BM_C_QTY+F],GLOBAL[POINTER],Table6[C]))</f>
        <v/>
      </c>
      <c r="J1930" s="102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>SUM(F1930,L1930)</f>
        <v>0</v>
      </c>
      <c r="N1930" s="31"/>
      <c r="O1930" s="31"/>
      <c r="P1930" s="32">
        <f ca="1">SUM(INDIRECT(GLOBAL_VAR[TABLENAME]&amp;"[@a"&amp;$1:$1-1&amp;"]"),INDIRECT(GLOBAL_VAR[TABLENAME]&amp;"[@c"&amp;$1:$1-1&amp;"]"))</f>
        <v>0</v>
      </c>
      <c r="Q1930" s="33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0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0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0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</row>
    <row r="1931" spans="1:30">
      <c r="A1931" s="31">
        <f ca="1">IF(GLOBAL[[#This Row],[TT]]&lt;1,"",ROW()-2)</f>
        <v>1929</v>
      </c>
      <c r="B1931" s="33" t="s">
        <v>3658</v>
      </c>
      <c r="C1931" s="31">
        <v>58</v>
      </c>
      <c r="D1931" s="31" t="s">
        <v>2172</v>
      </c>
      <c r="E1931" s="31">
        <f ca="1">IF(GLOBAL[[#This Row],[b12]]="",GLOBAL[[#This Row],[a6]],GLOBAL[[#This Row],[b12]])</f>
        <v>58</v>
      </c>
      <c r="F1931" s="32">
        <f>GLOBAL[[#This Row],[AWAL]]</f>
        <v>58</v>
      </c>
      <c r="G1931" s="31"/>
      <c r="H1931" s="31"/>
      <c r="I1931" s="31" t="str">
        <f>IF(GLOBAL[[#This Row],[/MASUK]]="","",SUMIF(Table6[NB BM_C_QTY+F],GLOBAL[POINTER],Table6[C]))</f>
        <v/>
      </c>
      <c r="J1931" s="102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>SUM(F1931,L1931)</f>
        <v>58</v>
      </c>
      <c r="N1931" s="31"/>
      <c r="O1931" s="31"/>
      <c r="P1931" s="32">
        <f ca="1">SUM(INDIRECT(GLOBAL_VAR[TABLENAME]&amp;"[@a"&amp;$1:$1-1&amp;"]"),INDIRECT(GLOBAL_VAR[TABLENAME]&amp;"[@c"&amp;$1:$1-1&amp;"]"))</f>
        <v>58</v>
      </c>
      <c r="Q1931" s="33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58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58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58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30">
      <c r="A1932" s="31">
        <f ca="1">IF(GLOBAL[[#This Row],[TT]]&lt;1,"",ROW()-2)</f>
        <v>1930</v>
      </c>
      <c r="B1932" s="33" t="s">
        <v>4658</v>
      </c>
      <c r="C1932" s="31">
        <v>56</v>
      </c>
      <c r="D1932" s="31" t="s">
        <v>2172</v>
      </c>
      <c r="E1932" s="31">
        <f ca="1">IF(GLOBAL[[#This Row],[b12]]="",GLOBAL[[#This Row],[a6]],GLOBAL[[#This Row],[b12]])</f>
        <v>55</v>
      </c>
      <c r="F1932" s="32">
        <f>GLOBAL[[#This Row],[AWAL]]</f>
        <v>56</v>
      </c>
      <c r="G1932" s="31"/>
      <c r="H1932" s="31"/>
      <c r="I1932" s="31" t="str">
        <f>IF(GLOBAL[[#This Row],[/MASUK]]="","",SUMIF(Table6[NB BM_C_QTY+F],GLOBAL[POINTER],Table6[C]))</f>
        <v/>
      </c>
      <c r="J1932" s="102">
        <f>IF(GLOBAL[[#This Row],[//KELUAR]]="",0,-1*SUMIF(Table5[CONCAT],GLOBAL[POINTER],Table5[3]))</f>
        <v>-1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-1</v>
      </c>
      <c r="M1932" s="32">
        <f>SUM(F1932,L1932)</f>
        <v>55</v>
      </c>
      <c r="N1932" s="31"/>
      <c r="O1932" s="31"/>
      <c r="P1932" s="32">
        <f ca="1">SUM(INDIRECT(GLOBAL_VAR[TABLENAME]&amp;"[@a"&amp;$1:$1-1&amp;"]"),INDIRECT(GLOBAL_VAR[TABLENAME]&amp;"[@c"&amp;$1:$1-1&amp;"]"))</f>
        <v>55</v>
      </c>
      <c r="Q1932" s="33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55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55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55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1932" s="31" t="str">
        <f>_xlfn.IFNA(MATCH(GLOBAL[[#This Row],[POINTER]],Table6[NB BM_C_QTY+F],0),"")</f>
        <v/>
      </c>
      <c r="AC1932">
        <f>_xlfn.IFNA(MATCH(GLOBAL[[#This Row],[POINTER]],Table5[CONCAT],0),"")</f>
        <v>54</v>
      </c>
    </row>
    <row r="1933" spans="1:30">
      <c r="A1933" s="31">
        <f ca="1">IF(GLOBAL[[#This Row],[TT]]&lt;1,"",ROW()-2)</f>
        <v>1931</v>
      </c>
      <c r="B1933" s="33" t="s">
        <v>4659</v>
      </c>
      <c r="C1933" s="31">
        <v>20</v>
      </c>
      <c r="D1933" s="31" t="s">
        <v>2172</v>
      </c>
      <c r="E1933" s="31">
        <f ca="1">IF(GLOBAL[[#This Row],[b12]]="",GLOBAL[[#This Row],[a6]],GLOBAL[[#This Row],[b12]])</f>
        <v>20</v>
      </c>
      <c r="F1933" s="32">
        <f>GLOBAL[[#This Row],[AWAL]]</f>
        <v>20</v>
      </c>
      <c r="G1933" s="31"/>
      <c r="H1933" s="31"/>
      <c r="I1933" s="31" t="str">
        <f>IF(GLOBAL[[#This Row],[/MASUK]]="","",SUMIF(Table6[NB BM_C_QTY+F],GLOBAL[POINTER],Table6[C]))</f>
        <v/>
      </c>
      <c r="J1933" s="102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>SUM(F1933,L1933)</f>
        <v>20</v>
      </c>
      <c r="N1933" s="31"/>
      <c r="O1933" s="31"/>
      <c r="P1933" s="32">
        <f ca="1">SUM(INDIRECT(GLOBAL_VAR[TABLENAME]&amp;"[@a"&amp;$1:$1-1&amp;"]"),INDIRECT(GLOBAL_VAR[TABLENAME]&amp;"[@c"&amp;$1:$1-1&amp;"]"))</f>
        <v>20</v>
      </c>
      <c r="Q1933" s="33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20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20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20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</row>
    <row r="1934" spans="1:30">
      <c r="A1934" s="31">
        <f ca="1">IF(GLOBAL[[#This Row],[TT]]&lt;1,"",ROW()-2)</f>
        <v>1932</v>
      </c>
      <c r="B1934" s="33" t="s">
        <v>3949</v>
      </c>
      <c r="C1934" s="31">
        <v>41</v>
      </c>
      <c r="D1934" s="31" t="s">
        <v>2172</v>
      </c>
      <c r="E1934" s="31">
        <f ca="1">IF(GLOBAL[[#This Row],[b12]]="",GLOBAL[[#This Row],[a6]],GLOBAL[[#This Row],[b12]])</f>
        <v>41</v>
      </c>
      <c r="F1934" s="32">
        <f>GLOBAL[[#This Row],[AWAL]]</f>
        <v>41</v>
      </c>
      <c r="G1934" s="31"/>
      <c r="H1934" s="31"/>
      <c r="I1934" s="31" t="str">
        <f>IF(GLOBAL[[#This Row],[/MASUK]]="","",SUMIF(Table6[NB BM_C_QTY+F],GLOBAL[POINTER],Table6[C]))</f>
        <v/>
      </c>
      <c r="J1934" s="102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>SUM(F1934,L1934)</f>
        <v>41</v>
      </c>
      <c r="N1934" s="31"/>
      <c r="O1934" s="31"/>
      <c r="P1934" s="32">
        <f ca="1">SUM(INDIRECT(GLOBAL_VAR[TABLENAME]&amp;"[@a"&amp;$1:$1-1&amp;"]"),INDIRECT(GLOBAL_VAR[TABLENAME]&amp;"[@c"&amp;$1:$1-1&amp;"]"))</f>
        <v>41</v>
      </c>
      <c r="Q1934" s="33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41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41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41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  <c r="AD1934" s="66"/>
    </row>
    <row r="1935" spans="1:30">
      <c r="A1935" s="31">
        <f ca="1">IF(GLOBAL[[#This Row],[TT]]&lt;1,"",ROW()-2)</f>
        <v>1933</v>
      </c>
      <c r="B1935" s="33" t="s">
        <v>3513</v>
      </c>
      <c r="C1935" s="31">
        <v>37</v>
      </c>
      <c r="D1935" s="31" t="s">
        <v>2172</v>
      </c>
      <c r="E1935" s="31">
        <f ca="1">IF(GLOBAL[[#This Row],[b12]]="",GLOBAL[[#This Row],[a6]],GLOBAL[[#This Row],[b12]])</f>
        <v>37</v>
      </c>
      <c r="F1935" s="32">
        <f>GLOBAL[[#This Row],[AWAL]]</f>
        <v>37</v>
      </c>
      <c r="G1935" s="31"/>
      <c r="H1935" s="31"/>
      <c r="I1935" s="31" t="str">
        <f>IF(GLOBAL[[#This Row],[/MASUK]]="","",SUMIF(Table6[NB BM_C_QTY+F],GLOBAL[POINTER],Table6[C]))</f>
        <v/>
      </c>
      <c r="J1935" s="102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>SUM(F1935,L1935)</f>
        <v>37</v>
      </c>
      <c r="N1935" s="31"/>
      <c r="O1935" s="31"/>
      <c r="P1935" s="32">
        <f ca="1">SUM(INDIRECT(GLOBAL_VAR[TABLENAME]&amp;"[@a"&amp;$1:$1-1&amp;"]"),INDIRECT(GLOBAL_VAR[TABLENAME]&amp;"[@c"&amp;$1:$1-1&amp;"]"))</f>
        <v>37</v>
      </c>
      <c r="Q1935" s="33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37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37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37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30">
      <c r="A1936" s="39">
        <f ca="1">IF(GLOBAL[[#This Row],[TT]]&lt;1,"",ROW()-2)</f>
        <v>1934</v>
      </c>
      <c r="B1936" s="33" t="s">
        <v>1313</v>
      </c>
      <c r="C1936" s="31">
        <v>1</v>
      </c>
      <c r="D1936" s="31">
        <v>240</v>
      </c>
      <c r="E1936" s="39">
        <f ca="1">IF(GLOBAL[[#This Row],[b12]]="",GLOBAL[[#This Row],[a6]],GLOBAL[[#This Row],[b12]])</f>
        <v>1</v>
      </c>
      <c r="F1936" s="40">
        <f>GLOBAL[[#This Row],[AWAL]]</f>
        <v>1</v>
      </c>
      <c r="G1936" s="31"/>
      <c r="H1936" s="31"/>
      <c r="I1936" s="31" t="str">
        <f>IF(GLOBAL[[#This Row],[/MASUK]]="","",SUMIF(Table6[NB BM_C_QTY+F],GLOBAL[POINTER],Table6[C]))</f>
        <v/>
      </c>
      <c r="J1936" s="102">
        <f>IF(GLOBAL[[#This Row],[//KELUAR]]="",0,-1*SUMIF(Table5[CONCAT],GLOBAL[POINTER],Table5[3]))</f>
        <v>0</v>
      </c>
      <c r="K1936" s="39" t="str">
        <f>IF(GLOBAL[[#This Row],[b1]]="","",GLOBAL[[#This Row],[b1]]-GLOBAL[[#This Row],[a1]]-GLOBAL[[#This Row],[bkeluar1]])</f>
        <v/>
      </c>
      <c r="L1936" s="39">
        <f>SUM(GLOBAL[[#This Row],[bmasuk1]:[c1]])</f>
        <v>0</v>
      </c>
      <c r="M1936" s="40">
        <f>SUM(F1936,L1936)</f>
        <v>1</v>
      </c>
      <c r="N1936" s="31"/>
      <c r="O1936" s="39"/>
      <c r="P1936" s="40">
        <f ca="1">SUM(INDIRECT(GLOBAL_VAR[TABLENAME]&amp;"[@a"&amp;$1:$1-1&amp;"]"),INDIRECT(GLOBAL_VAR[TABLENAME]&amp;"[@c"&amp;$1:$1-1&amp;"]"))</f>
        <v>1</v>
      </c>
      <c r="Q1936" s="33"/>
      <c r="R1936" s="41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1</v>
      </c>
      <c r="T1936" s="33"/>
      <c r="U1936" s="41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1</v>
      </c>
      <c r="W1936" s="31"/>
      <c r="X1936" s="39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1</v>
      </c>
      <c r="Z1936" s="29"/>
      <c r="AA193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1936" s="39" t="str">
        <f>_xlfn.IFNA(MATCH(GLOBAL[[#This Row],[POINTER]],Table6[NB BM_C_QTY+F],0),"")</f>
        <v/>
      </c>
      <c r="AC1936" s="29" t="str">
        <f>_xlfn.IFNA(MATCH(GLOBAL[[#This Row],[POINTER]],Table5[CONCAT],0),"")</f>
        <v/>
      </c>
    </row>
    <row r="1937" spans="1:29">
      <c r="A1937" s="31" t="str">
        <f ca="1">IF(GLOBAL[[#This Row],[TT]]&lt;1,"",ROW()-2)</f>
        <v/>
      </c>
      <c r="B1937" s="33" t="s">
        <v>2673</v>
      </c>
      <c r="C1937" s="31">
        <v>0</v>
      </c>
      <c r="D1937" s="31" t="s">
        <v>2010</v>
      </c>
      <c r="E1937" s="31">
        <f ca="1">IF(GLOBAL[[#This Row],[b12]]="",GLOBAL[[#This Row],[a6]],GLOBAL[[#This Row],[b12]])</f>
        <v>0</v>
      </c>
      <c r="F1937" s="32">
        <f>GLOBAL[[#This Row],[AWAL]]</f>
        <v>0</v>
      </c>
      <c r="G1937" s="31"/>
      <c r="H1937" s="31"/>
      <c r="I1937" s="31" t="str">
        <f>IF(GLOBAL[[#This Row],[/MASUK]]="","",SUMIF(Table6[NB BM_C_QTY+F],GLOBAL[POINTER],Table6[C]))</f>
        <v/>
      </c>
      <c r="J1937" s="102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>SUM(F1937,L1937)</f>
        <v>0</v>
      </c>
      <c r="N1937" s="31"/>
      <c r="O1937" s="31"/>
      <c r="P1937" s="32">
        <f ca="1">SUM(INDIRECT(GLOBAL_VAR[TABLENAME]&amp;"[@a"&amp;$1:$1-1&amp;"]"),INDIRECT(GLOBAL_VAR[TABLENAME]&amp;"[@c"&amp;$1:$1-1&amp;"]"))</f>
        <v>0</v>
      </c>
      <c r="Q1937" s="33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0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0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0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 t="str">
        <f ca="1">IF(GLOBAL[[#This Row],[TT]]&lt;1,"",ROW()-2)</f>
        <v/>
      </c>
      <c r="B1938" s="33" t="s">
        <v>2676</v>
      </c>
      <c r="C1938" s="31">
        <v>0</v>
      </c>
      <c r="D1938" s="31" t="s">
        <v>2010</v>
      </c>
      <c r="E1938" s="31">
        <f ca="1">IF(GLOBAL[[#This Row],[b12]]="",GLOBAL[[#This Row],[a6]],GLOBAL[[#This Row],[b12]])</f>
        <v>0</v>
      </c>
      <c r="F1938" s="32">
        <f>GLOBAL[[#This Row],[AWAL]]</f>
        <v>0</v>
      </c>
      <c r="G1938" s="31"/>
      <c r="H1938" s="31"/>
      <c r="I1938" s="31" t="str">
        <f>IF(GLOBAL[[#This Row],[/MASUK]]="","",SUMIF(Table6[NB BM_C_QTY+F],GLOBAL[POINTER],Table6[C]))</f>
        <v/>
      </c>
      <c r="J1938" s="102">
        <f>IF(GLOBAL[[#This Row],[//KELUAR]]="",0,-1*SUMIF(Table5[CONCAT],GLOBAL[POINTER],Table5[3]))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>SUM(F1938,L1938)</f>
        <v>0</v>
      </c>
      <c r="N1938" s="31"/>
      <c r="O1938" s="31"/>
      <c r="P1938" s="32">
        <f ca="1">SUM(INDIRECT(GLOBAL_VAR[TABLENAME]&amp;"[@a"&amp;$1:$1-1&amp;"]"),INDIRECT(GLOBAL_VAR[TABLENAME]&amp;"[@c"&amp;$1:$1-1&amp;"]"))</f>
        <v>0</v>
      </c>
      <c r="Q1938" s="33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0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0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0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 t="str">
        <f ca="1">IF(GLOBAL[[#This Row],[TT]]&lt;1,"",ROW()-2)</f>
        <v/>
      </c>
      <c r="B1939" s="33" t="s">
        <v>2674</v>
      </c>
      <c r="C1939" s="31">
        <v>0</v>
      </c>
      <c r="D1939" s="31" t="s">
        <v>2010</v>
      </c>
      <c r="E1939" s="31">
        <f ca="1">IF(GLOBAL[[#This Row],[b12]]="",GLOBAL[[#This Row],[a6]],GLOBAL[[#This Row],[b12]])</f>
        <v>0</v>
      </c>
      <c r="F1939" s="32">
        <f>GLOBAL[[#This Row],[AWAL]]</f>
        <v>0</v>
      </c>
      <c r="G1939" s="31"/>
      <c r="H1939" s="31"/>
      <c r="I1939" s="31" t="str">
        <f>IF(GLOBAL[[#This Row],[/MASUK]]="","",SUMIF(Table6[NB BM_C_QTY+F],GLOBAL[POINTER],Table6[C]))</f>
        <v/>
      </c>
      <c r="J1939" s="102">
        <f>IF(GLOBAL[[#This Row],[//KELUAR]]="",0,-1*SUMIF(Table5[CONCAT],GLOBAL[POINTER],Table5[3]))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>SUM(F1939,L1939)</f>
        <v>0</v>
      </c>
      <c r="N1939" s="31"/>
      <c r="O1939" s="31"/>
      <c r="P1939" s="32">
        <f ca="1">SUM(INDIRECT(GLOBAL_VAR[TABLENAME]&amp;"[@a"&amp;$1:$1-1&amp;"]"),INDIRECT(GLOBAL_VAR[TABLENAME]&amp;"[@c"&amp;$1:$1-1&amp;"]"))</f>
        <v>0</v>
      </c>
      <c r="Q1939" s="33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0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0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0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1" t="str">
        <f ca="1">IF(GLOBAL[[#This Row],[TT]]&lt;1,"",ROW()-2)</f>
        <v/>
      </c>
      <c r="B1940" s="33" t="s">
        <v>2675</v>
      </c>
      <c r="C1940" s="31">
        <v>0</v>
      </c>
      <c r="D1940" s="31" t="s">
        <v>2010</v>
      </c>
      <c r="E1940" s="31">
        <f ca="1">IF(GLOBAL[[#This Row],[b12]]="",GLOBAL[[#This Row],[a6]],GLOBAL[[#This Row],[b12]])</f>
        <v>0</v>
      </c>
      <c r="F1940" s="32">
        <f>GLOBAL[[#This Row],[AWAL]]</f>
        <v>0</v>
      </c>
      <c r="G1940" s="31"/>
      <c r="H1940" s="31"/>
      <c r="I1940" s="31" t="str">
        <f>IF(GLOBAL[[#This Row],[/MASUK]]="","",SUMIF(Table6[NB BM_C_QTY+F],GLOBAL[POINTER],Table6[C]))</f>
        <v/>
      </c>
      <c r="J1940" s="102">
        <f>IF(GLOBAL[[#This Row],[//KELUAR]]="",0,-1*SUMIF(Table5[CONCAT],GLOBAL[POINTER],Table5[3]))</f>
        <v>0</v>
      </c>
      <c r="K1940" s="31" t="str">
        <f>IF(GLOBAL[[#This Row],[b1]]="","",GLOBAL[[#This Row],[b1]]-GLOBAL[[#This Row],[a1]]-GLOBAL[[#This Row],[bkeluar1]])</f>
        <v/>
      </c>
      <c r="L1940" s="31">
        <f>SUM(GLOBAL[[#This Row],[bmasuk1]:[c1]])</f>
        <v>0</v>
      </c>
      <c r="M1940" s="32">
        <f>SUM(F1940,L1940)</f>
        <v>0</v>
      </c>
      <c r="N1940" s="31"/>
      <c r="O1940" s="31"/>
      <c r="P1940" s="32">
        <f ca="1">SUM(INDIRECT(GLOBAL_VAR[TABLENAME]&amp;"[@a"&amp;$1:$1-1&amp;"]"),INDIRECT(GLOBAL_VAR[TABLENAME]&amp;"[@c"&amp;$1:$1-1&amp;"]"))</f>
        <v>0</v>
      </c>
      <c r="Q1940" s="33"/>
      <c r="R1940" s="33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0</v>
      </c>
      <c r="T1940" s="33"/>
      <c r="U1940" s="33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0</v>
      </c>
      <c r="W1940" s="31"/>
      <c r="X1940" s="31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0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1940" s="31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1" t="str">
        <f ca="1">IF(GLOBAL[[#This Row],[TT]]&lt;1,"",ROW()-2)</f>
        <v/>
      </c>
      <c r="B1941" s="33" t="s">
        <v>1314</v>
      </c>
      <c r="C1941" s="31">
        <v>0</v>
      </c>
      <c r="D1941" s="31" t="s">
        <v>84</v>
      </c>
      <c r="E1941" s="31">
        <f ca="1">IF(GLOBAL[[#This Row],[b12]]="",GLOBAL[[#This Row],[a6]],GLOBAL[[#This Row],[b12]])</f>
        <v>0</v>
      </c>
      <c r="F1941" s="32">
        <f>GLOBAL[[#This Row],[AWAL]]</f>
        <v>0</v>
      </c>
      <c r="G1941" s="31"/>
      <c r="H1941" s="31"/>
      <c r="I1941" s="31" t="str">
        <f>IF(GLOBAL[[#This Row],[/MASUK]]="","",SUMIF(Table6[NB BM_C_QTY+F],GLOBAL[POINTER],Table6[C]))</f>
        <v/>
      </c>
      <c r="J1941" s="102">
        <f>IF(GLOBAL[[#This Row],[//KELUAR]]="",0,-1*SUMIF(Table5[CONCAT],GLOBAL[POINTER],Table5[3]))</f>
        <v>0</v>
      </c>
      <c r="K1941" s="31" t="str">
        <f>IF(GLOBAL[[#This Row],[b1]]="","",GLOBAL[[#This Row],[b1]]-GLOBAL[[#This Row],[a1]]-GLOBAL[[#This Row],[bkeluar1]])</f>
        <v/>
      </c>
      <c r="L1941" s="31">
        <f>SUM(GLOBAL[[#This Row],[bmasuk1]:[c1]])</f>
        <v>0</v>
      </c>
      <c r="M1941" s="32">
        <f>SUM(F1941,L1941)</f>
        <v>0</v>
      </c>
      <c r="N1941" s="31"/>
      <c r="O1941" s="31"/>
      <c r="P1941" s="32">
        <f ca="1">SUM(INDIRECT(GLOBAL_VAR[TABLENAME]&amp;"[@a"&amp;$1:$1-1&amp;"]"),INDIRECT(GLOBAL_VAR[TABLENAME]&amp;"[@c"&amp;$1:$1-1&amp;"]"))</f>
        <v>0</v>
      </c>
      <c r="Q1941" s="33"/>
      <c r="R1941" s="33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0</v>
      </c>
      <c r="T1941" s="33"/>
      <c r="U1941" s="33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0</v>
      </c>
      <c r="W1941" s="31"/>
      <c r="X1941" s="31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0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1941" s="31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1" t="str">
        <f ca="1">IF(GLOBAL[[#This Row],[TT]]&lt;1,"",ROW()-2)</f>
        <v/>
      </c>
      <c r="B1942" s="33" t="s">
        <v>4113</v>
      </c>
      <c r="C1942" s="31">
        <v>0</v>
      </c>
      <c r="D1942" s="31" t="s">
        <v>2010</v>
      </c>
      <c r="E1942" s="31">
        <f ca="1">IF(GLOBAL[[#This Row],[b12]]="",GLOBAL[[#This Row],[a6]],GLOBAL[[#This Row],[b12]])</f>
        <v>0</v>
      </c>
      <c r="F1942" s="32">
        <f>GLOBAL[[#This Row],[AWAL]]</f>
        <v>0</v>
      </c>
      <c r="G1942" s="31"/>
      <c r="H1942" s="31"/>
      <c r="I1942" s="31" t="str">
        <f>IF(GLOBAL[[#This Row],[/MASUK]]="","",SUMIF(Table6[NB BM_C_QTY+F],GLOBAL[POINTER],Table6[C]))</f>
        <v/>
      </c>
      <c r="J1942" s="102">
        <f>IF(GLOBAL[[#This Row],[//KELUAR]]="",0,-1*SUMIF(Table5[CONCAT],GLOBAL[POINTER],Table5[3]))</f>
        <v>0</v>
      </c>
      <c r="K1942" s="31" t="str">
        <f>IF(GLOBAL[[#This Row],[b1]]="","",GLOBAL[[#This Row],[b1]]-GLOBAL[[#This Row],[a1]]-GLOBAL[[#This Row],[bkeluar1]])</f>
        <v/>
      </c>
      <c r="L1942" s="31">
        <f>SUM(GLOBAL[[#This Row],[bmasuk1]:[c1]])</f>
        <v>0</v>
      </c>
      <c r="M1942" s="32">
        <f>SUM(F1942,L1942)</f>
        <v>0</v>
      </c>
      <c r="N1942" s="31"/>
      <c r="O1942" s="31"/>
      <c r="P1942" s="32">
        <f ca="1">SUM(INDIRECT(GLOBAL_VAR[TABLENAME]&amp;"[@a"&amp;$1:$1-1&amp;"]"),INDIRECT(GLOBAL_VAR[TABLENAME]&amp;"[@c"&amp;$1:$1-1&amp;"]"))</f>
        <v>0</v>
      </c>
      <c r="Q1942" s="33"/>
      <c r="R1942" s="33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0</v>
      </c>
      <c r="T1942" s="33"/>
      <c r="U1942" s="33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0</v>
      </c>
      <c r="W1942" s="31"/>
      <c r="X1942" s="31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0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1942" s="31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1">
        <f ca="1">IF(GLOBAL[[#This Row],[TT]]&lt;1,"",ROW()-2)</f>
        <v>1941</v>
      </c>
      <c r="B1943" s="33" t="s">
        <v>4156</v>
      </c>
      <c r="C1943" s="31">
        <v>7</v>
      </c>
      <c r="D1943" s="31" t="s">
        <v>2010</v>
      </c>
      <c r="E1943" s="31">
        <f ca="1">IF(GLOBAL[[#This Row],[b12]]="",GLOBAL[[#This Row],[a6]],GLOBAL[[#This Row],[b12]])</f>
        <v>7</v>
      </c>
      <c r="F1943" s="32">
        <f>GLOBAL[[#This Row],[AWAL]]</f>
        <v>7</v>
      </c>
      <c r="G1943" s="31"/>
      <c r="H1943" s="31"/>
      <c r="I1943" s="31" t="str">
        <f>IF(GLOBAL[[#This Row],[/MASUK]]="","",SUMIF(Table6[NB BM_C_QTY+F],GLOBAL[POINTER],Table6[C]))</f>
        <v/>
      </c>
      <c r="J1943" s="102">
        <f>IF(GLOBAL[[#This Row],[//KELUAR]]="",0,-1*SUMIF(Table5[CONCAT],GLOBAL[POINTER],Table5[3]))</f>
        <v>0</v>
      </c>
      <c r="K1943" s="31" t="str">
        <f>IF(GLOBAL[[#This Row],[b1]]="","",GLOBAL[[#This Row],[b1]]-GLOBAL[[#This Row],[a1]]-GLOBAL[[#This Row],[bkeluar1]])</f>
        <v/>
      </c>
      <c r="L1943" s="31">
        <f>SUM(GLOBAL[[#This Row],[bmasuk1]:[c1]])</f>
        <v>0</v>
      </c>
      <c r="M1943" s="32">
        <f>SUM(F1943,L1943)</f>
        <v>7</v>
      </c>
      <c r="N1943" s="31"/>
      <c r="O1943" s="31"/>
      <c r="P1943" s="32">
        <f ca="1">SUM(INDIRECT(GLOBAL_VAR[TABLENAME]&amp;"[@a"&amp;$1:$1-1&amp;"]"),INDIRECT(GLOBAL_VAR[TABLENAME]&amp;"[@c"&amp;$1:$1-1&amp;"]"))</f>
        <v>7</v>
      </c>
      <c r="Q1943" s="33"/>
      <c r="R1943" s="33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7</v>
      </c>
      <c r="T1943" s="33"/>
      <c r="U1943" s="33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7</v>
      </c>
      <c r="W1943" s="31"/>
      <c r="X1943" s="31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7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1943" s="31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>
        <f ca="1">IF(GLOBAL[[#This Row],[TT]]&lt;1,"",ROW()-2)</f>
        <v>1942</v>
      </c>
      <c r="B1944" s="33" t="s">
        <v>4112</v>
      </c>
      <c r="C1944" s="31">
        <v>25</v>
      </c>
      <c r="D1944" s="31" t="s">
        <v>2010</v>
      </c>
      <c r="E1944" s="31">
        <f ca="1">IF(GLOBAL[[#This Row],[b12]]="",GLOBAL[[#This Row],[a6]],GLOBAL[[#This Row],[b12]])</f>
        <v>25</v>
      </c>
      <c r="F1944" s="32">
        <f>GLOBAL[[#This Row],[AWAL]]</f>
        <v>25</v>
      </c>
      <c r="G1944" s="31"/>
      <c r="H1944" s="31"/>
      <c r="I1944" s="31" t="str">
        <f>IF(GLOBAL[[#This Row],[/MASUK]]="","",SUMIF(Table6[NB BM_C_QTY+F],GLOBAL[POINTER],Table6[C]))</f>
        <v/>
      </c>
      <c r="J1944" s="102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>SUM(F1944,L1944)</f>
        <v>25</v>
      </c>
      <c r="N1944" s="31"/>
      <c r="O1944" s="31"/>
      <c r="P1944" s="32">
        <f ca="1">SUM(INDIRECT(GLOBAL_VAR[TABLENAME]&amp;"[@a"&amp;$1:$1-1&amp;"]"),INDIRECT(GLOBAL_VAR[TABLENAME]&amp;"[@c"&amp;$1:$1-1&amp;"]"))</f>
        <v>25</v>
      </c>
      <c r="Q1944" s="33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25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25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25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>
        <f ca="1">IF(GLOBAL[[#This Row],[TT]]&lt;1,"",ROW()-2)</f>
        <v>1943</v>
      </c>
      <c r="B1945" s="33" t="s">
        <v>4110</v>
      </c>
      <c r="C1945" s="31">
        <v>20</v>
      </c>
      <c r="D1945" s="31" t="s">
        <v>2010</v>
      </c>
      <c r="E1945" s="31">
        <f ca="1">IF(GLOBAL[[#This Row],[b12]]="",GLOBAL[[#This Row],[a6]],GLOBAL[[#This Row],[b12]])</f>
        <v>20</v>
      </c>
      <c r="F1945" s="32">
        <f>GLOBAL[[#This Row],[AWAL]]</f>
        <v>20</v>
      </c>
      <c r="G1945" s="31"/>
      <c r="H1945" s="31"/>
      <c r="I1945" s="31" t="str">
        <f>IF(GLOBAL[[#This Row],[/MASUK]]="","",SUMIF(Table6[NB BM_C_QTY+F],GLOBAL[POINTER],Table6[C]))</f>
        <v/>
      </c>
      <c r="J1945" s="102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>SUM(F1945,L1945)</f>
        <v>20</v>
      </c>
      <c r="N1945" s="31"/>
      <c r="O1945" s="31"/>
      <c r="P1945" s="32">
        <f ca="1">SUM(INDIRECT(GLOBAL_VAR[TABLENAME]&amp;"[@a"&amp;$1:$1-1&amp;"]"),INDIRECT(GLOBAL_VAR[TABLENAME]&amp;"[@c"&amp;$1:$1-1&amp;"]"))</f>
        <v>20</v>
      </c>
      <c r="Q1945" s="33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20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20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20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>
        <f ca="1">IF(GLOBAL[[#This Row],[TT]]&lt;1,"",ROW()-2)</f>
        <v>1944</v>
      </c>
      <c r="B1946" s="33" t="s">
        <v>4111</v>
      </c>
      <c r="C1946" s="31">
        <v>24</v>
      </c>
      <c r="D1946" s="31" t="s">
        <v>2010</v>
      </c>
      <c r="E1946" s="31">
        <f ca="1">IF(GLOBAL[[#This Row],[b12]]="",GLOBAL[[#This Row],[a6]],GLOBAL[[#This Row],[b12]])</f>
        <v>12</v>
      </c>
      <c r="F1946" s="32">
        <f>GLOBAL[[#This Row],[AWAL]]</f>
        <v>24</v>
      </c>
      <c r="G1946" s="31">
        <v>12</v>
      </c>
      <c r="H1946" s="31"/>
      <c r="I1946" s="31" t="str">
        <f>IF(GLOBAL[[#This Row],[/MASUK]]="","",SUMIF(Table6[NB BM_C_QTY+F],GLOBAL[POINTER],Table6[C]))</f>
        <v/>
      </c>
      <c r="J1946" s="102">
        <f>IF(GLOBAL[[#This Row],[//KELUAR]]="",0,-1*SUMIF(Table5[CONCAT],GLOBAL[POINTER],Table5[3]))</f>
        <v>-3</v>
      </c>
      <c r="K1946" s="31">
        <f>IF(GLOBAL[[#This Row],[b1]]="","",GLOBAL[[#This Row],[b1]]-GLOBAL[[#This Row],[a1]]-GLOBAL[[#This Row],[bkeluar1]])</f>
        <v>-9</v>
      </c>
      <c r="L1946" s="31">
        <f>SUM(GLOBAL[[#This Row],[bmasuk1]:[c1]])</f>
        <v>-12</v>
      </c>
      <c r="M1946" s="32">
        <f>SUM(F1946,L1946)</f>
        <v>12</v>
      </c>
      <c r="N1946" s="31"/>
      <c r="O1946" s="31"/>
      <c r="P1946" s="32">
        <f ca="1">SUM(INDIRECT(GLOBAL_VAR[TABLENAME]&amp;"[@a"&amp;$1:$1-1&amp;"]"),INDIRECT(GLOBAL_VAR[TABLENAME]&amp;"[@c"&amp;$1:$1-1&amp;"]"))</f>
        <v>12</v>
      </c>
      <c r="Q1946" s="33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12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12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12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1946" s="31" t="str">
        <f>_xlfn.IFNA(MATCH(GLOBAL[[#This Row],[POINTER]],Table6[NB BM_C_QTY+F],0),"")</f>
        <v/>
      </c>
      <c r="AC1946">
        <f>_xlfn.IFNA(MATCH(GLOBAL[[#This Row],[POINTER]],Table5[CONCAT],0),"")</f>
        <v>39</v>
      </c>
    </row>
    <row r="1947" spans="1:29">
      <c r="A1947" s="31" t="str">
        <f ca="1">IF(GLOBAL[[#This Row],[TT]]&lt;1,"",ROW()-2)</f>
        <v/>
      </c>
      <c r="B1947" s="33" t="s">
        <v>3645</v>
      </c>
      <c r="C1947" s="31">
        <v>0</v>
      </c>
      <c r="D1947" s="31" t="s">
        <v>2010</v>
      </c>
      <c r="E1947" s="31">
        <f ca="1">IF(GLOBAL[[#This Row],[b12]]="",GLOBAL[[#This Row],[a6]],GLOBAL[[#This Row],[b12]])</f>
        <v>0</v>
      </c>
      <c r="F1947" s="32">
        <f>GLOBAL[[#This Row],[AWAL]]</f>
        <v>0</v>
      </c>
      <c r="G1947" s="31"/>
      <c r="H1947" s="31"/>
      <c r="I1947" s="31" t="str">
        <f>IF(GLOBAL[[#This Row],[/MASUK]]="","",SUMIF(Table6[NB BM_C_QTY+F],GLOBAL[POINTER],Table6[C]))</f>
        <v/>
      </c>
      <c r="J1947" s="102">
        <f>IF(GLOBAL[[#This Row],[//KELUAR]]="",0,-1*SUMIF(Table5[CONCAT],GLOBAL[POINTER],Table5[3]))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>SUM(F1947,L1947)</f>
        <v>0</v>
      </c>
      <c r="N1947" s="31"/>
      <c r="O1947" s="31"/>
      <c r="P1947" s="32">
        <f ca="1">SUM(INDIRECT(GLOBAL_VAR[TABLENAME]&amp;"[@a"&amp;$1:$1-1&amp;"]"),INDIRECT(GLOBAL_VAR[TABLENAME]&amp;"[@c"&amp;$1:$1-1&amp;"]"))</f>
        <v>0</v>
      </c>
      <c r="Q1947" s="33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0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0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0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1947" s="31" t="str">
        <f>_xlfn.IFNA(MATCH(GLOBAL[[#This Row],[POINTER]],Table6[NB BM_C_QTY+F],0),"")</f>
        <v/>
      </c>
      <c r="AC1947" t="str">
        <f>_xlfn.IFNA(MATCH(GLOBAL[[#This Row],[POINTER]],Table5[CONCAT],0),"")</f>
        <v/>
      </c>
    </row>
    <row r="1948" spans="1:29">
      <c r="A1948" s="31">
        <f ca="1">IF(GLOBAL[[#This Row],[TT]]&lt;1,"",ROW()-2)</f>
        <v>1946</v>
      </c>
      <c r="B1948" s="33" t="s">
        <v>1315</v>
      </c>
      <c r="C1948" s="31">
        <v>12</v>
      </c>
      <c r="D1948" s="31" t="s">
        <v>84</v>
      </c>
      <c r="E1948" s="31">
        <f ca="1">IF(GLOBAL[[#This Row],[b12]]="",GLOBAL[[#This Row],[a6]],GLOBAL[[#This Row],[b12]])</f>
        <v>12</v>
      </c>
      <c r="F1948" s="32">
        <f>GLOBAL[[#This Row],[AWAL]]</f>
        <v>12</v>
      </c>
      <c r="G1948" s="31"/>
      <c r="H1948" s="31"/>
      <c r="I1948" s="31" t="str">
        <f>IF(GLOBAL[[#This Row],[/MASUK]]="","",SUMIF(Table6[NB BM_C_QTY+F],GLOBAL[POINTER],Table6[C]))</f>
        <v/>
      </c>
      <c r="J1948" s="102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>SUM(F1948,L1948)</f>
        <v>12</v>
      </c>
      <c r="N1948" s="31"/>
      <c r="O1948" s="31"/>
      <c r="P1948" s="32">
        <f ca="1">SUM(INDIRECT(GLOBAL_VAR[TABLENAME]&amp;"[@a"&amp;$1:$1-1&amp;"]"),INDIRECT(GLOBAL_VAR[TABLENAME]&amp;"[@c"&amp;$1:$1-1&amp;"]"))</f>
        <v>12</v>
      </c>
      <c r="Q1948" s="33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12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12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12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mapmicrotopkcg1mt119p6b6100lsuntana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 t="str">
        <f ca="1">IF(GLOBAL[[#This Row],[TT]]&lt;1,"",ROW()-2)</f>
        <v/>
      </c>
      <c r="B1949" s="33" t="s">
        <v>2640</v>
      </c>
      <c r="C1949" s="31">
        <v>0</v>
      </c>
      <c r="D1949" s="31" t="s">
        <v>2014</v>
      </c>
      <c r="E1949" s="31">
        <f ca="1">IF(GLOBAL[[#This Row],[b12]]="",GLOBAL[[#This Row],[a6]],GLOBAL[[#This Row],[b12]])</f>
        <v>0</v>
      </c>
      <c r="F1949" s="32">
        <f>GLOBAL[[#This Row],[AWAL]]</f>
        <v>0</v>
      </c>
      <c r="G1949" s="31"/>
      <c r="H1949" s="31"/>
      <c r="I1949" s="31" t="str">
        <f>IF(GLOBAL[[#This Row],[/MASUK]]="","",SUMIF(Table6[NB BM_C_QTY+F],GLOBAL[POINTER],Table6[C]))</f>
        <v/>
      </c>
      <c r="J1949" s="102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>SUM(F1949,L1949)</f>
        <v>0</v>
      </c>
      <c r="N1949" s="31"/>
      <c r="O1949" s="31"/>
      <c r="P1949" s="32">
        <f ca="1">SUM(INDIRECT(GLOBAL_VAR[TABLENAME]&amp;"[@a"&amp;$1:$1-1&amp;"]"),INDIRECT(GLOBAL_VAR[TABLENAME]&amp;"[@c"&amp;$1:$1-1&amp;"]"))</f>
        <v>0</v>
      </c>
      <c r="Q1949" s="33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0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0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0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31" t="str">
        <f ca="1">IF(GLOBAL[[#This Row],[TT]]&lt;1,"",ROW()-2)</f>
        <v/>
      </c>
      <c r="B1950" s="33" t="s">
        <v>2641</v>
      </c>
      <c r="C1950" s="31">
        <v>0</v>
      </c>
      <c r="D1950" s="31" t="s">
        <v>2014</v>
      </c>
      <c r="E1950" s="31">
        <f ca="1">IF(GLOBAL[[#This Row],[b12]]="",GLOBAL[[#This Row],[a6]],GLOBAL[[#This Row],[b12]])</f>
        <v>0</v>
      </c>
      <c r="F1950" s="32">
        <f>GLOBAL[[#This Row],[AWAL]]</f>
        <v>0</v>
      </c>
      <c r="G1950" s="31"/>
      <c r="H1950" s="31"/>
      <c r="I1950" s="31" t="str">
        <f>IF(GLOBAL[[#This Row],[/MASUK]]="","",SUMIF(Table6[NB BM_C_QTY+F],GLOBAL[POINTER],Table6[C]))</f>
        <v/>
      </c>
      <c r="J1950" s="102">
        <f>IF(GLOBAL[[#This Row],[//KELUAR]]="",0,-1*SUMIF(Table5[CONCAT],GLOBAL[POINTER],Table5[3]))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>SUM(F1950,L1950)</f>
        <v>0</v>
      </c>
      <c r="N1950" s="31"/>
      <c r="O1950" s="31"/>
      <c r="P1950" s="32">
        <f ca="1">SUM(INDIRECT(GLOBAL_VAR[TABLENAME]&amp;"[@a"&amp;$1:$1-1&amp;"]"),INDIRECT(GLOBAL_VAR[TABLENAME]&amp;"[@c"&amp;$1:$1-1&amp;"]"))</f>
        <v>0</v>
      </c>
      <c r="Q1950" s="33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0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0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0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1950" s="31" t="str">
        <f>_xlfn.IFNA(MATCH(GLOBAL[[#This Row],[POINTER]],Table6[NB BM_C_QTY+F],0),"")</f>
        <v/>
      </c>
      <c r="AC1950" t="str">
        <f>_xlfn.IFNA(MATCH(GLOBAL[[#This Row],[POINTER]],Table5[CONCAT],0),"")</f>
        <v/>
      </c>
    </row>
    <row r="1951" spans="1:29">
      <c r="A1951" s="31">
        <f ca="1">IF(GLOBAL[[#This Row],[TT]]&lt;1,"",ROW()-2)</f>
        <v>1949</v>
      </c>
      <c r="B1951" s="33" t="s">
        <v>1316</v>
      </c>
      <c r="C1951" s="31">
        <v>2</v>
      </c>
      <c r="D1951" s="31" t="s">
        <v>822</v>
      </c>
      <c r="E1951" s="31">
        <f ca="1">IF(GLOBAL[[#This Row],[b12]]="",GLOBAL[[#This Row],[a6]],GLOBAL[[#This Row],[b12]])</f>
        <v>2</v>
      </c>
      <c r="F1951" s="32">
        <f>GLOBAL[[#This Row],[AWAL]]</f>
        <v>2</v>
      </c>
      <c r="G1951" s="31"/>
      <c r="H1951" s="31"/>
      <c r="I1951" s="31" t="str">
        <f>IF(GLOBAL[[#This Row],[/MASUK]]="","",SUMIF(Table6[NB BM_C_QTY+F],GLOBAL[POINTER],Table6[C]))</f>
        <v/>
      </c>
      <c r="J1951" s="102">
        <f>IF(GLOBAL[[#This Row],[//KELUAR]]="",0,-1*SUMIF(Table5[CONCAT],GLOBAL[POINTER],Table5[3]))</f>
        <v>0</v>
      </c>
      <c r="K1951" s="31" t="str">
        <f>IF(GLOBAL[[#This Row],[b1]]="","",GLOBAL[[#This Row],[b1]]-GLOBAL[[#This Row],[a1]]-GLOBAL[[#This Row],[bkeluar1]])</f>
        <v/>
      </c>
      <c r="L1951" s="31">
        <f>SUM(GLOBAL[[#This Row],[bmasuk1]:[c1]])</f>
        <v>0</v>
      </c>
      <c r="M1951" s="32">
        <f>SUM(F1951,L1951)</f>
        <v>2</v>
      </c>
      <c r="N1951" s="31"/>
      <c r="O1951" s="31"/>
      <c r="P1951" s="32">
        <f ca="1">SUM(INDIRECT(GLOBAL_VAR[TABLENAME]&amp;"[@a"&amp;$1:$1-1&amp;"]"),INDIRECT(GLOBAL_VAR[TABLENAME]&amp;"[@c"&amp;$1:$1-1&amp;"]"))</f>
        <v>2</v>
      </c>
      <c r="Q1951" s="33"/>
      <c r="R1951" s="33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2</v>
      </c>
      <c r="T1951" s="33"/>
      <c r="U1951" s="33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2</v>
      </c>
      <c r="W1951" s="31"/>
      <c r="X1951" s="31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2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1951" s="31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>
        <f ca="1">IF(GLOBAL[[#This Row],[TT]]&lt;1,"",ROW()-2)</f>
        <v>1950</v>
      </c>
      <c r="B1952" s="33" t="s">
        <v>1317</v>
      </c>
      <c r="C1952" s="31">
        <v>3</v>
      </c>
      <c r="D1952" s="31" t="s">
        <v>141</v>
      </c>
      <c r="E1952" s="31">
        <f ca="1">IF(GLOBAL[[#This Row],[b12]]="",GLOBAL[[#This Row],[a6]],GLOBAL[[#This Row],[b12]])</f>
        <v>3</v>
      </c>
      <c r="F1952" s="32">
        <f>GLOBAL[[#This Row],[AWAL]]</f>
        <v>3</v>
      </c>
      <c r="G1952" s="31"/>
      <c r="H1952" s="31"/>
      <c r="I1952" s="31" t="str">
        <f>IF(GLOBAL[[#This Row],[/MASUK]]="","",SUMIF(Table6[NB BM_C_QTY+F],GLOBAL[POINTER],Table6[C]))</f>
        <v/>
      </c>
      <c r="J1952" s="102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>SUM(F1952,L1952)</f>
        <v>3</v>
      </c>
      <c r="N1952" s="31"/>
      <c r="O1952" s="31"/>
      <c r="P1952" s="32">
        <f ca="1">SUM(INDIRECT(GLOBAL_VAR[TABLENAME]&amp;"[@a"&amp;$1:$1-1&amp;"]"),INDIRECT(GLOBAL_VAR[TABLENAME]&amp;"[@c"&amp;$1:$1-1&amp;"]"))</f>
        <v>3</v>
      </c>
      <c r="Q1952" s="33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3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3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3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29">
      <c r="A1953" s="31">
        <f ca="1">IF(GLOBAL[[#This Row],[TT]]&lt;1,"",ROW()-2)</f>
        <v>1951</v>
      </c>
      <c r="B1953" s="33" t="s">
        <v>3777</v>
      </c>
      <c r="C1953" s="31">
        <v>4</v>
      </c>
      <c r="D1953" s="31">
        <v>240</v>
      </c>
      <c r="E1953" s="31">
        <f ca="1">IF(GLOBAL[[#This Row],[b12]]="",GLOBAL[[#This Row],[a6]],GLOBAL[[#This Row],[b12]])</f>
        <v>4</v>
      </c>
      <c r="F1953" s="32">
        <f>GLOBAL[[#This Row],[AWAL]]</f>
        <v>4</v>
      </c>
      <c r="G1953" s="31"/>
      <c r="H1953" s="31"/>
      <c r="I1953" s="31" t="str">
        <f>IF(GLOBAL[[#This Row],[/MASUK]]="","",SUMIF(Table6[NB BM_C_QTY+F],GLOBAL[POINTER],Table6[C]))</f>
        <v/>
      </c>
      <c r="J1953" s="102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>SUM(F1953,L1953)</f>
        <v>4</v>
      </c>
      <c r="N1953" s="31"/>
      <c r="O1953" s="31"/>
      <c r="P1953" s="32">
        <f ca="1">SUM(INDIRECT(GLOBAL_VAR[TABLENAME]&amp;"[@a"&amp;$1:$1-1&amp;"]"),INDIRECT(GLOBAL_VAR[TABLENAME]&amp;"[@c"&amp;$1:$1-1&amp;"]"))</f>
        <v>4</v>
      </c>
      <c r="Q1953" s="33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4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4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4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29">
      <c r="A1954" s="31">
        <f ca="1">IF(GLOBAL[[#This Row],[TT]]&lt;1,"",ROW()-2)</f>
        <v>1952</v>
      </c>
      <c r="B1954" s="33" t="s">
        <v>3778</v>
      </c>
      <c r="C1954" s="31">
        <v>4</v>
      </c>
      <c r="D1954" s="31">
        <v>240</v>
      </c>
      <c r="E1954" s="31">
        <f ca="1">IF(GLOBAL[[#This Row],[b12]]="",GLOBAL[[#This Row],[a6]],GLOBAL[[#This Row],[b12]])</f>
        <v>4</v>
      </c>
      <c r="F1954" s="32">
        <f>GLOBAL[[#This Row],[AWAL]]</f>
        <v>4</v>
      </c>
      <c r="G1954" s="31"/>
      <c r="H1954" s="31"/>
      <c r="I1954" s="31" t="str">
        <f>IF(GLOBAL[[#This Row],[/MASUK]]="","",SUMIF(Table6[NB BM_C_QTY+F],GLOBAL[POINTER],Table6[C]))</f>
        <v/>
      </c>
      <c r="J1954" s="102">
        <f>IF(GLOBAL[[#This Row],[//KELUAR]]="",0,-1*SUMIF(Table5[CONCAT],GLOBAL[POINTER],Table5[3]))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>SUM(F1954,L1954)</f>
        <v>4</v>
      </c>
      <c r="N1954" s="31"/>
      <c r="O1954" s="31"/>
      <c r="P1954" s="32">
        <f ca="1">SUM(INDIRECT(GLOBAL_VAR[TABLENAME]&amp;"[@a"&amp;$1:$1-1&amp;"]"),INDIRECT(GLOBAL_VAR[TABLENAME]&amp;"[@c"&amp;$1:$1-1&amp;"]"))</f>
        <v>4</v>
      </c>
      <c r="Q1954" s="33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4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4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4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1954" s="31" t="str">
        <f>_xlfn.IFNA(MATCH(GLOBAL[[#This Row],[POINTER]],Table6[NB BM_C_QTY+F],0),"")</f>
        <v/>
      </c>
      <c r="AC1954" t="str">
        <f>_xlfn.IFNA(MATCH(GLOBAL[[#This Row],[POINTER]],Table5[CONCAT],0),"")</f>
        <v/>
      </c>
    </row>
    <row r="1955" spans="1:29">
      <c r="A1955" s="39">
        <f ca="1">IF(GLOBAL[[#This Row],[TT]]&lt;1,"",ROW()-2)</f>
        <v>1953</v>
      </c>
      <c r="B1955" s="33" t="s">
        <v>3779</v>
      </c>
      <c r="C1955" s="31">
        <v>4</v>
      </c>
      <c r="D1955" s="31">
        <v>240</v>
      </c>
      <c r="E1955" s="39">
        <f ca="1">IF(GLOBAL[[#This Row],[b12]]="",GLOBAL[[#This Row],[a6]],GLOBAL[[#This Row],[b12]])</f>
        <v>4</v>
      </c>
      <c r="F1955" s="40">
        <f>GLOBAL[[#This Row],[AWAL]]</f>
        <v>4</v>
      </c>
      <c r="G1955" s="31"/>
      <c r="H1955" s="31"/>
      <c r="I1955" s="31" t="str">
        <f>IF(GLOBAL[[#This Row],[/MASUK]]="","",SUMIF(Table6[NB BM_C_QTY+F],GLOBAL[POINTER],Table6[C]))</f>
        <v/>
      </c>
      <c r="J1955" s="102">
        <f>IF(GLOBAL[[#This Row],[//KELUAR]]="",0,-1*SUMIF(Table5[CONCAT],GLOBAL[POINTER],Table5[3]))</f>
        <v>0</v>
      </c>
      <c r="K1955" s="39" t="str">
        <f>IF(GLOBAL[[#This Row],[b1]]="","",GLOBAL[[#This Row],[b1]]-GLOBAL[[#This Row],[a1]]-GLOBAL[[#This Row],[bkeluar1]])</f>
        <v/>
      </c>
      <c r="L1955" s="39">
        <f>SUM(GLOBAL[[#This Row],[bmasuk1]:[c1]])</f>
        <v>0</v>
      </c>
      <c r="M1955" s="40">
        <f>SUM(F1955,L1955)</f>
        <v>4</v>
      </c>
      <c r="N1955" s="31"/>
      <c r="O1955" s="39"/>
      <c r="P1955" s="40">
        <f ca="1">SUM(INDIRECT(GLOBAL_VAR[TABLENAME]&amp;"[@a"&amp;$1:$1-1&amp;"]"),INDIRECT(GLOBAL_VAR[TABLENAME]&amp;"[@c"&amp;$1:$1-1&amp;"]"))</f>
        <v>4</v>
      </c>
      <c r="Q1955" s="33"/>
      <c r="R1955" s="41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4</v>
      </c>
      <c r="T1955" s="33"/>
      <c r="U1955" s="41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4</v>
      </c>
      <c r="W1955" s="31"/>
      <c r="X1955" s="39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4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1955" s="39" t="str">
        <f>_xlfn.IFNA(MATCH(GLOBAL[[#This Row],[POINTER]],Table6[NB BM_C_QTY+F],0),"")</f>
        <v/>
      </c>
      <c r="AC1955" t="str">
        <f>_xlfn.IFNA(MATCH(GLOBAL[[#This Row],[POINTER]],Table5[CONCAT],0),"")</f>
        <v/>
      </c>
    </row>
    <row r="1956" spans="1:29">
      <c r="A1956" s="31">
        <f ca="1">IF(GLOBAL[[#This Row],[TT]]&lt;1,"",ROW()-2)</f>
        <v>1954</v>
      </c>
      <c r="B1956" s="33" t="s">
        <v>3780</v>
      </c>
      <c r="C1956" s="31">
        <v>4</v>
      </c>
      <c r="D1956" s="31">
        <v>240</v>
      </c>
      <c r="E1956" s="31">
        <f ca="1">IF(GLOBAL[[#This Row],[b12]]="",GLOBAL[[#This Row],[a6]],GLOBAL[[#This Row],[b12]])</f>
        <v>4</v>
      </c>
      <c r="F1956" s="32">
        <f>GLOBAL[[#This Row],[AWAL]]</f>
        <v>4</v>
      </c>
      <c r="G1956" s="31"/>
      <c r="H1956" s="31"/>
      <c r="I1956" s="31" t="str">
        <f>IF(GLOBAL[[#This Row],[/MASUK]]="","",SUMIF(Table6[NB BM_C_QTY+F],GLOBAL[POINTER],Table6[C]))</f>
        <v/>
      </c>
      <c r="J1956" s="102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>SUM(F1956,L1956)</f>
        <v>4</v>
      </c>
      <c r="N1956" s="31"/>
      <c r="O1956" s="31"/>
      <c r="P1956" s="32">
        <f ca="1">SUM(INDIRECT(GLOBAL_VAR[TABLENAME]&amp;"[@a"&amp;$1:$1-1&amp;"]"),INDIRECT(GLOBAL_VAR[TABLENAME]&amp;"[@c"&amp;$1:$1-1&amp;"]"))</f>
        <v>4</v>
      </c>
      <c r="Q1956" s="33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4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4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4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</row>
    <row r="1957" spans="1:29">
      <c r="A1957" s="31">
        <f ca="1">IF(GLOBAL[[#This Row],[TT]]&lt;1,"",ROW()-2)</f>
        <v>1955</v>
      </c>
      <c r="B1957" s="33" t="s">
        <v>1318</v>
      </c>
      <c r="C1957" s="31">
        <v>3</v>
      </c>
      <c r="D1957" s="31" t="s">
        <v>11</v>
      </c>
      <c r="E1957" s="31">
        <f ca="1">IF(GLOBAL[[#This Row],[b12]]="",GLOBAL[[#This Row],[a6]],GLOBAL[[#This Row],[b12]])</f>
        <v>3</v>
      </c>
      <c r="F1957" s="32">
        <f>GLOBAL[[#This Row],[AWAL]]</f>
        <v>3</v>
      </c>
      <c r="G1957" s="31"/>
      <c r="H1957" s="31"/>
      <c r="I1957" s="31" t="str">
        <f>IF(GLOBAL[[#This Row],[/MASUK]]="","",SUMIF(Table6[NB BM_C_QTY+F],GLOBAL[POINTER],Table6[C]))</f>
        <v/>
      </c>
      <c r="J1957" s="102">
        <f>IF(GLOBAL[[#This Row],[//KELUAR]]="",0,-1*SUMIF(Table5[CONCAT],GLOBAL[POINTER],Table5[3]))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>SUM(F1957,L1957)</f>
        <v>3</v>
      </c>
      <c r="N1957" s="31"/>
      <c r="O1957" s="31"/>
      <c r="P1957" s="32">
        <f ca="1">SUM(INDIRECT(GLOBAL_VAR[TABLENAME]&amp;"[@a"&amp;$1:$1-1&amp;"]"),INDIRECT(GLOBAL_VAR[TABLENAME]&amp;"[@c"&amp;$1:$1-1&amp;"]"))</f>
        <v>3</v>
      </c>
      <c r="Q1957" s="33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3</v>
      </c>
      <c r="T1957" s="33"/>
      <c r="U1957" s="33" t="str">
        <f>IF(GLOBAL[[#This Row],[b4]]="","",GLOBAL[[#This Row],[b4]]-GLOBAL[[#This Row],[a4]])</f>
        <v/>
      </c>
      <c r="V1957" s="32">
        <f ca="1">SUM(INDIRECT(GLOBAL_VAR[TABLENAME]&amp;"[@a"&amp;$1:$1-1&amp;"]"),INDIRECT(GLOBAL_VAR[TABLENAME]&amp;"[@c"&amp;$1:$1-1&amp;"]"))</f>
        <v>3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3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1957" s="31" t="str">
        <f>_xlfn.IFNA(MATCH(GLOBAL[[#This Row],[POINTER]],Table6[NB BM_C_QTY+F],0),"")</f>
        <v/>
      </c>
      <c r="AC1957" t="str">
        <f>_xlfn.IFNA(MATCH(GLOBAL[[#This Row],[POINTER]],Table5[CONCAT],0),"")</f>
        <v/>
      </c>
    </row>
    <row r="1958" spans="1:29">
      <c r="A1958" s="31">
        <f ca="1">IF(GLOBAL[[#This Row],[TT]]&lt;1,"",ROW()-2)</f>
        <v>1956</v>
      </c>
      <c r="B1958" s="33" t="s">
        <v>1319</v>
      </c>
      <c r="C1958" s="31">
        <v>1</v>
      </c>
      <c r="D1958" s="31" t="s">
        <v>99</v>
      </c>
      <c r="E1958" s="31">
        <f ca="1">IF(GLOBAL[[#This Row],[b12]]="",GLOBAL[[#This Row],[a6]],GLOBAL[[#This Row],[b12]])</f>
        <v>1</v>
      </c>
      <c r="F1958" s="32">
        <f>GLOBAL[[#This Row],[AWAL]]</f>
        <v>1</v>
      </c>
      <c r="G1958" s="31"/>
      <c r="H1958" s="31"/>
      <c r="I1958" s="31" t="str">
        <f>IF(GLOBAL[[#This Row],[/MASUK]]="","",SUMIF(Table6[NB BM_C_QTY+F],GLOBAL[POINTER],Table6[C]))</f>
        <v/>
      </c>
      <c r="J1958" s="102">
        <f>IF(GLOBAL[[#This Row],[//KELUAR]]="",0,-1*SUMIF(Table5[CONCAT],GLOBAL[POINTER],Table5[3]))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>SUM(F1958,L1958)</f>
        <v>1</v>
      </c>
      <c r="N1958" s="31"/>
      <c r="O1958" s="31"/>
      <c r="P1958" s="32">
        <f ca="1">SUM(INDIRECT(GLOBAL_VAR[TABLENAME]&amp;"[@a"&amp;$1:$1-1&amp;"]"),INDIRECT(GLOBAL_VAR[TABLENAME]&amp;"[@c"&amp;$1:$1-1&amp;"]"))</f>
        <v>1</v>
      </c>
      <c r="Q1958" s="33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1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1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1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1958" s="31" t="str">
        <f>_xlfn.IFNA(MATCH(GLOBAL[[#This Row],[POINTER]],Table6[NB BM_C_QTY+F],0),"")</f>
        <v/>
      </c>
      <c r="AC1958" t="str">
        <f>_xlfn.IFNA(MATCH(GLOBAL[[#This Row],[POINTER]],Table5[CONCAT],0),"")</f>
        <v/>
      </c>
    </row>
    <row r="1959" spans="1:29">
      <c r="A1959" s="31">
        <f ca="1">IF(GLOBAL[[#This Row],[TT]]&lt;1,"",ROW()-2)</f>
        <v>1957</v>
      </c>
      <c r="B1959" s="33" t="s">
        <v>1320</v>
      </c>
      <c r="C1959" s="31">
        <v>15</v>
      </c>
      <c r="D1959" s="31" t="s">
        <v>141</v>
      </c>
      <c r="E1959" s="31">
        <f ca="1">IF(GLOBAL[[#This Row],[b12]]="",GLOBAL[[#This Row],[a6]],GLOBAL[[#This Row],[b12]])</f>
        <v>15</v>
      </c>
      <c r="F1959" s="32">
        <f>GLOBAL[[#This Row],[AWAL]]</f>
        <v>15</v>
      </c>
      <c r="G1959" s="31"/>
      <c r="H1959" s="31"/>
      <c r="I1959" s="31" t="str">
        <f>IF(GLOBAL[[#This Row],[/MASUK]]="","",SUMIF(Table6[NB BM_C_QTY+F],GLOBAL[POINTER],Table6[C]))</f>
        <v/>
      </c>
      <c r="J1959" s="102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>SUM(F1959,L1959)</f>
        <v>15</v>
      </c>
      <c r="N1959" s="31"/>
      <c r="O1959" s="31"/>
      <c r="P1959" s="32">
        <f ca="1">SUM(INDIRECT(GLOBAL_VAR[TABLENAME]&amp;"[@a"&amp;$1:$1-1&amp;"]"),INDIRECT(GLOBAL_VAR[TABLENAME]&amp;"[@c"&amp;$1:$1-1&amp;"]"))</f>
        <v>15</v>
      </c>
      <c r="Q1959" s="33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15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15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15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</row>
    <row r="1960" spans="1:29">
      <c r="A1960" s="31">
        <f ca="1">IF(GLOBAL[[#This Row],[TT]]&lt;1,"",ROW()-2)</f>
        <v>1958</v>
      </c>
      <c r="B1960" s="33" t="s">
        <v>1321</v>
      </c>
      <c r="C1960" s="31">
        <v>24</v>
      </c>
      <c r="D1960" s="31" t="s">
        <v>20</v>
      </c>
      <c r="E1960" s="31">
        <f ca="1">IF(GLOBAL[[#This Row],[b12]]="",GLOBAL[[#This Row],[a6]],GLOBAL[[#This Row],[b12]])</f>
        <v>24</v>
      </c>
      <c r="F1960" s="32">
        <f>GLOBAL[[#This Row],[AWAL]]</f>
        <v>24</v>
      </c>
      <c r="G1960" s="31"/>
      <c r="H1960" s="31"/>
      <c r="I1960" s="31" t="str">
        <f>IF(GLOBAL[[#This Row],[/MASUK]]="","",SUMIF(Table6[NB BM_C_QTY+F],GLOBAL[POINTER],Table6[C]))</f>
        <v/>
      </c>
      <c r="J1960" s="102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>SUM(F1960,L1960)</f>
        <v>24</v>
      </c>
      <c r="N1960" s="31"/>
      <c r="O1960" s="31"/>
      <c r="P1960" s="32">
        <f ca="1">SUM(INDIRECT(GLOBAL_VAR[TABLENAME]&amp;"[@a"&amp;$1:$1-1&amp;"]"),INDIRECT(GLOBAL_VAR[TABLENAME]&amp;"[@c"&amp;$1:$1-1&amp;"]"))</f>
        <v>24</v>
      </c>
      <c r="Q1960" s="33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24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24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24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29">
      <c r="A1961" s="65">
        <f ca="1">IF(GLOBAL[[#This Row],[TT]]&lt;1,"",ROW()-2)</f>
        <v>1959</v>
      </c>
      <c r="B1961" s="33" t="s">
        <v>1322</v>
      </c>
      <c r="C1961" s="65">
        <v>3</v>
      </c>
      <c r="D1961" s="65" t="s">
        <v>17</v>
      </c>
      <c r="E1961" s="65">
        <f ca="1">IF(GLOBAL[[#This Row],[b12]]="",GLOBAL[[#This Row],[a6]],GLOBAL[[#This Row],[b12]])</f>
        <v>3</v>
      </c>
      <c r="F1961" s="65">
        <f>GLOBAL[[#This Row],[AWAL]]</f>
        <v>3</v>
      </c>
      <c r="G1961" s="65"/>
      <c r="H1961" s="65"/>
      <c r="I1961" s="65" t="str">
        <f>IF(GLOBAL[[#This Row],[/MASUK]]="","",SUMIF(Table6[NB BM_C_QTY+F],GLOBAL[POINTER],Table6[C]))</f>
        <v/>
      </c>
      <c r="J1961" s="105">
        <f>IF(GLOBAL[[#This Row],[//KELUAR]]="",0,-1*SUMIF(Table5[CONCAT],GLOBAL[POINTER],Table5[3]))</f>
        <v>0</v>
      </c>
      <c r="K1961" s="65" t="str">
        <f>IF(GLOBAL[[#This Row],[b1]]="","",GLOBAL[[#This Row],[b1]]-GLOBAL[[#This Row],[a1]]-GLOBAL[[#This Row],[bkeluar1]])</f>
        <v/>
      </c>
      <c r="L1961" s="65">
        <f>SUM(GLOBAL[[#This Row],[bmasuk1]:[c1]])</f>
        <v>0</v>
      </c>
      <c r="M1961" s="65">
        <f>SUM(F1961,L1961)</f>
        <v>3</v>
      </c>
      <c r="N1961" s="65"/>
      <c r="O1961" s="65"/>
      <c r="P1961" s="65">
        <f ca="1">SUM(INDIRECT(GLOBAL_VAR[TABLENAME]&amp;"[@a"&amp;$1:$1-1&amp;"]"),INDIRECT(GLOBAL_VAR[TABLENAME]&amp;"[@c"&amp;$1:$1-1&amp;"]"))</f>
        <v>3</v>
      </c>
      <c r="Q1961" s="67"/>
      <c r="R1961" s="67" t="str">
        <f>IF(GLOBAL[[#This Row],[b3]]="","",GLOBAL[[#This Row],[b3]]-GLOBAL[[#This Row],[a3]])</f>
        <v/>
      </c>
      <c r="S1961" s="65">
        <f ca="1">SUM(INDIRECT(GLOBAL_VAR[TABLENAME]&amp;"[@a"&amp;$1:$1-1&amp;"]"),INDIRECT(GLOBAL_VAR[TABLENAME]&amp;"[@c"&amp;$1:$1-1&amp;"]"))</f>
        <v>3</v>
      </c>
      <c r="T1961" s="65"/>
      <c r="U1961" s="65" t="str">
        <f>IF(GLOBAL[[#This Row],[b4]]="","",GLOBAL[[#This Row],[b4]]-GLOBAL[[#This Row],[a4]])</f>
        <v/>
      </c>
      <c r="V1961" s="65">
        <f ca="1">SUM(INDIRECT(GLOBAL_VAR[TABLENAME]&amp;"[@a"&amp;$1:$1-1&amp;"]"),INDIRECT(GLOBAL_VAR[TABLENAME]&amp;"[@c"&amp;$1:$1-1&amp;"]"))</f>
        <v>3</v>
      </c>
      <c r="W1961" s="65"/>
      <c r="X1961" s="65" t="str">
        <f>IF(GLOBAL[[#This Row],[b5]]="","",GLOBAL[[#This Row],[b5]]-GLOBAL[[#This Row],[a5]])</f>
        <v/>
      </c>
      <c r="Y1961" s="65">
        <f ca="1">SUM(INDIRECT(GLOBAL_VAR[TABLENAME]&amp;"[@a"&amp;$1:$1-1&amp;"]"),INDIRECT(GLOBAL_VAR[TABLENAME]&amp;"[@c"&amp;$1:$1-1&amp;"]"))</f>
        <v>3</v>
      </c>
      <c r="Z1961" s="66"/>
      <c r="AA1961" s="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1961" s="65" t="str">
        <f>_xlfn.IFNA(MATCH(GLOBAL[[#This Row],[POINTER]],Table6[NB BM_C_QTY+F],0),"")</f>
        <v/>
      </c>
      <c r="AC1961" s="66" t="str">
        <f>_xlfn.IFNA(MATCH(GLOBAL[[#This Row],[POINTER]],Table5[CONCAT],0),"")</f>
        <v/>
      </c>
    </row>
    <row r="1962" spans="1:29">
      <c r="A1962" s="31" t="str">
        <f ca="1">IF(GLOBAL[[#This Row],[TT]]&lt;1,"",ROW()-2)</f>
        <v/>
      </c>
      <c r="B1962" s="33" t="s">
        <v>2757</v>
      </c>
      <c r="C1962" s="31">
        <v>0</v>
      </c>
      <c r="D1962" s="31" t="s">
        <v>2172</v>
      </c>
      <c r="E1962" s="31">
        <f ca="1">IF(GLOBAL[[#This Row],[b12]]="",GLOBAL[[#This Row],[a6]],GLOBAL[[#This Row],[b12]])</f>
        <v>0</v>
      </c>
      <c r="F1962" s="32">
        <f>GLOBAL[[#This Row],[AWAL]]</f>
        <v>0</v>
      </c>
      <c r="G1962" s="31"/>
      <c r="H1962" s="31"/>
      <c r="I1962" s="31" t="str">
        <f>IF(GLOBAL[[#This Row],[/MASUK]]="","",SUMIF(Table6[NB BM_C_QTY+F],GLOBAL[POINTER],Table6[C]))</f>
        <v/>
      </c>
      <c r="J1962" s="102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>SUM(F1962,L1962)</f>
        <v>0</v>
      </c>
      <c r="N1962" s="31"/>
      <c r="O1962" s="31"/>
      <c r="P1962" s="32">
        <f ca="1">SUM(INDIRECT(GLOBAL_VAR[TABLENAME]&amp;"[@a"&amp;$1:$1-1&amp;"]"),INDIRECT(GLOBAL_VAR[TABLENAME]&amp;"[@c"&amp;$1:$1-1&amp;"]"))</f>
        <v>0</v>
      </c>
      <c r="Q1962" s="33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0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0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0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29">
      <c r="A1963" s="31">
        <f ca="1">IF(GLOBAL[[#This Row],[TT]]&lt;1,"",ROW()-2)</f>
        <v>1961</v>
      </c>
      <c r="B1963" s="33" t="s">
        <v>2781</v>
      </c>
      <c r="C1963" s="31">
        <v>7</v>
      </c>
      <c r="D1963" s="31" t="s">
        <v>2172</v>
      </c>
      <c r="E1963" s="31">
        <f ca="1">IF(GLOBAL[[#This Row],[b12]]="",GLOBAL[[#This Row],[a6]],GLOBAL[[#This Row],[b12]])</f>
        <v>6</v>
      </c>
      <c r="F1963" s="32">
        <f>GLOBAL[[#This Row],[AWAL]]</f>
        <v>7</v>
      </c>
      <c r="G1963" s="31"/>
      <c r="H1963" s="31"/>
      <c r="I1963" s="31" t="str">
        <f>IF(GLOBAL[[#This Row],[/MASUK]]="","",SUMIF(Table6[NB BM_C_QTY+F],GLOBAL[POINTER],Table6[C]))</f>
        <v/>
      </c>
      <c r="J1963" s="102">
        <f>IF(GLOBAL[[#This Row],[//KELUAR]]="",0,-1*SUMIF(Table5[CONCAT],GLOBAL[POINTER],Table5[3]))</f>
        <v>-1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-1</v>
      </c>
      <c r="M1963" s="32">
        <f>SUM(F1963,L1963)</f>
        <v>6</v>
      </c>
      <c r="N1963" s="31"/>
      <c r="O1963" s="31"/>
      <c r="P1963" s="32">
        <f ca="1">SUM(INDIRECT(GLOBAL_VAR[TABLENAME]&amp;"[@a"&amp;$1:$1-1&amp;"]"),INDIRECT(GLOBAL_VAR[TABLENAME]&amp;"[@c"&amp;$1:$1-1&amp;"]"))</f>
        <v>6</v>
      </c>
      <c r="Q1963" s="33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6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6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6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1963" s="31" t="str">
        <f>_xlfn.IFNA(MATCH(GLOBAL[[#This Row],[POINTER]],Table6[NB BM_C_QTY+F],0),"")</f>
        <v/>
      </c>
      <c r="AC1963">
        <f>_xlfn.IFNA(MATCH(GLOBAL[[#This Row],[POINTER]],Table5[CONCAT],0),"")</f>
        <v>143</v>
      </c>
    </row>
    <row r="1964" spans="1:29">
      <c r="A1964" s="31">
        <f ca="1">IF(GLOBAL[[#This Row],[TT]]&lt;1,"",ROW()-2)</f>
        <v>1962</v>
      </c>
      <c r="B1964" s="33" t="s">
        <v>2782</v>
      </c>
      <c r="C1964" s="31">
        <v>4</v>
      </c>
      <c r="D1964" s="31" t="s">
        <v>2172</v>
      </c>
      <c r="E1964" s="31">
        <f ca="1">IF(GLOBAL[[#This Row],[b12]]="",GLOBAL[[#This Row],[a6]],GLOBAL[[#This Row],[b12]])</f>
        <v>3</v>
      </c>
      <c r="F1964" s="32">
        <f>GLOBAL[[#This Row],[AWAL]]</f>
        <v>4</v>
      </c>
      <c r="G1964" s="31"/>
      <c r="H1964" s="31"/>
      <c r="I1964" s="31" t="str">
        <f>IF(GLOBAL[[#This Row],[/MASUK]]="","",SUMIF(Table6[NB BM_C_QTY+F],GLOBAL[POINTER],Table6[C]))</f>
        <v/>
      </c>
      <c r="J1964" s="102">
        <f>IF(GLOBAL[[#This Row],[//KELUAR]]="",0,-1*SUMIF(Table5[CONCAT],GLOBAL[POINTER],Table5[3]))</f>
        <v>-1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-1</v>
      </c>
      <c r="M1964" s="32">
        <f>SUM(F1964,L1964)</f>
        <v>3</v>
      </c>
      <c r="N1964" s="31"/>
      <c r="O1964" s="31"/>
      <c r="P1964" s="32">
        <f ca="1">SUM(INDIRECT(GLOBAL_VAR[TABLENAME]&amp;"[@a"&amp;$1:$1-1&amp;"]"),INDIRECT(GLOBAL_VAR[TABLENAME]&amp;"[@c"&amp;$1:$1-1&amp;"]"))</f>
        <v>3</v>
      </c>
      <c r="Q1964" s="33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3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3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3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1964" s="31" t="str">
        <f>_xlfn.IFNA(MATCH(GLOBAL[[#This Row],[POINTER]],Table6[NB BM_C_QTY+F],0),"")</f>
        <v/>
      </c>
      <c r="AC1964">
        <f>_xlfn.IFNA(MATCH(GLOBAL[[#This Row],[POINTER]],Table5[CONCAT],0),"")</f>
        <v>144</v>
      </c>
    </row>
    <row r="1965" spans="1:29">
      <c r="A1965" s="31">
        <f ca="1">IF(GLOBAL[[#This Row],[TT]]&lt;1,"",ROW()-2)</f>
        <v>1963</v>
      </c>
      <c r="B1965" s="33" t="s">
        <v>3722</v>
      </c>
      <c r="C1965" s="31">
        <v>5</v>
      </c>
      <c r="D1965" s="31" t="s">
        <v>2172</v>
      </c>
      <c r="E1965" s="31">
        <f ca="1">IF(GLOBAL[[#This Row],[b12]]="",GLOBAL[[#This Row],[a6]],GLOBAL[[#This Row],[b12]])</f>
        <v>4</v>
      </c>
      <c r="F1965" s="32">
        <f>GLOBAL[[#This Row],[AWAL]]</f>
        <v>5</v>
      </c>
      <c r="G1965" s="31"/>
      <c r="H1965" s="31"/>
      <c r="I1965" s="31" t="str">
        <f>IF(GLOBAL[[#This Row],[/MASUK]]="","",SUMIF(Table6[NB BM_C_QTY+F],GLOBAL[POINTER],Table6[C]))</f>
        <v/>
      </c>
      <c r="J1965" s="102">
        <f>IF(GLOBAL[[#This Row],[//KELUAR]]="",0,-1*SUMIF(Table5[CONCAT],GLOBAL[POINTER],Table5[3]))</f>
        <v>-1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-1</v>
      </c>
      <c r="M1965" s="32">
        <f>SUM(F1965,L1965)</f>
        <v>4</v>
      </c>
      <c r="N1965" s="31"/>
      <c r="O1965" s="31"/>
      <c r="P1965" s="32">
        <f ca="1">SUM(INDIRECT(GLOBAL_VAR[TABLENAME]&amp;"[@a"&amp;$1:$1-1&amp;"]"),INDIRECT(GLOBAL_VAR[TABLENAME]&amp;"[@c"&amp;$1:$1-1&amp;"]"))</f>
        <v>4</v>
      </c>
      <c r="Q1965" s="33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4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4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4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1965" s="31" t="str">
        <f>_xlfn.IFNA(MATCH(GLOBAL[[#This Row],[POINTER]],Table6[NB BM_C_QTY+F],0),"")</f>
        <v/>
      </c>
      <c r="AC1965">
        <f>_xlfn.IFNA(MATCH(GLOBAL[[#This Row],[POINTER]],Table5[CONCAT],0),"")</f>
        <v>145</v>
      </c>
    </row>
    <row r="1966" spans="1:29">
      <c r="A1966" s="31">
        <f ca="1">IF(GLOBAL[[#This Row],[TT]]&lt;1,"",ROW()-2)</f>
        <v>1964</v>
      </c>
      <c r="B1966" s="33" t="s">
        <v>2784</v>
      </c>
      <c r="C1966" s="31">
        <v>3</v>
      </c>
      <c r="D1966" s="31" t="s">
        <v>2172</v>
      </c>
      <c r="E1966" s="31">
        <f ca="1">IF(GLOBAL[[#This Row],[b12]]="",GLOBAL[[#This Row],[a6]],GLOBAL[[#This Row],[b12]])</f>
        <v>2</v>
      </c>
      <c r="F1966" s="32">
        <f>GLOBAL[[#This Row],[AWAL]]</f>
        <v>3</v>
      </c>
      <c r="G1966" s="31"/>
      <c r="H1966" s="31"/>
      <c r="I1966" s="31" t="str">
        <f>IF(GLOBAL[[#This Row],[/MASUK]]="","",SUMIF(Table6[NB BM_C_QTY+F],GLOBAL[POINTER],Table6[C]))</f>
        <v/>
      </c>
      <c r="J1966" s="102">
        <f>IF(GLOBAL[[#This Row],[//KELUAR]]="",0,-1*SUMIF(Table5[CONCAT],GLOBAL[POINTER],Table5[3]))</f>
        <v>-1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-1</v>
      </c>
      <c r="M1966" s="32">
        <f>SUM(F1966,L1966)</f>
        <v>2</v>
      </c>
      <c r="N1966" s="31"/>
      <c r="O1966" s="31"/>
      <c r="P1966" s="32">
        <f ca="1">SUM(INDIRECT(GLOBAL_VAR[TABLENAME]&amp;"[@a"&amp;$1:$1-1&amp;"]"),INDIRECT(GLOBAL_VAR[TABLENAME]&amp;"[@c"&amp;$1:$1-1&amp;"]"))</f>
        <v>2</v>
      </c>
      <c r="Q1966" s="33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2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2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2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1966" s="31" t="str">
        <f>_xlfn.IFNA(MATCH(GLOBAL[[#This Row],[POINTER]],Table6[NB BM_C_QTY+F],0),"")</f>
        <v/>
      </c>
      <c r="AC1966">
        <f>_xlfn.IFNA(MATCH(GLOBAL[[#This Row],[POINTER]],Table5[CONCAT],0),"")</f>
        <v>146</v>
      </c>
    </row>
    <row r="1967" spans="1:29">
      <c r="A1967" s="31">
        <f ca="1">IF(GLOBAL[[#This Row],[TT]]&lt;1,"",ROW()-2)</f>
        <v>1965</v>
      </c>
      <c r="B1967" s="33" t="s">
        <v>2783</v>
      </c>
      <c r="C1967" s="31">
        <v>8</v>
      </c>
      <c r="D1967" s="31" t="s">
        <v>2172</v>
      </c>
      <c r="E1967" s="31">
        <f ca="1">IF(GLOBAL[[#This Row],[b12]]="",GLOBAL[[#This Row],[a6]],GLOBAL[[#This Row],[b12]])</f>
        <v>7</v>
      </c>
      <c r="F1967" s="32">
        <f>GLOBAL[[#This Row],[AWAL]]</f>
        <v>8</v>
      </c>
      <c r="G1967" s="31"/>
      <c r="H1967" s="31"/>
      <c r="I1967" s="31" t="str">
        <f>IF(GLOBAL[[#This Row],[/MASUK]]="","",SUMIF(Table6[NB BM_C_QTY+F],GLOBAL[POINTER],Table6[C]))</f>
        <v/>
      </c>
      <c r="J1967" s="102">
        <f>IF(GLOBAL[[#This Row],[//KELUAR]]="",0,-1*SUMIF(Table5[CONCAT],GLOBAL[POINTER],Table5[3]))</f>
        <v>-1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-1</v>
      </c>
      <c r="M1967" s="32">
        <f>SUM(F1967,L1967)</f>
        <v>7</v>
      </c>
      <c r="N1967" s="31"/>
      <c r="O1967" s="31"/>
      <c r="P1967" s="32">
        <f ca="1">SUM(INDIRECT(GLOBAL_VAR[TABLENAME]&amp;"[@a"&amp;$1:$1-1&amp;"]"),INDIRECT(GLOBAL_VAR[TABLENAME]&amp;"[@c"&amp;$1:$1-1&amp;"]"))</f>
        <v>7</v>
      </c>
      <c r="Q1967" s="33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7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7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7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1967" s="31" t="str">
        <f>_xlfn.IFNA(MATCH(GLOBAL[[#This Row],[POINTER]],Table6[NB BM_C_QTY+F],0),"")</f>
        <v/>
      </c>
      <c r="AC1967">
        <f>_xlfn.IFNA(MATCH(GLOBAL[[#This Row],[POINTER]],Table5[CONCAT],0),"")</f>
        <v>147</v>
      </c>
    </row>
    <row r="1968" spans="1:29">
      <c r="A1968" s="31">
        <f ca="1">IF(GLOBAL[[#This Row],[TT]]&lt;1,"",ROW()-2)</f>
        <v>1966</v>
      </c>
      <c r="B1968" s="33" t="s">
        <v>1323</v>
      </c>
      <c r="C1968" s="31">
        <v>4</v>
      </c>
      <c r="D1968" s="31" t="s">
        <v>19</v>
      </c>
      <c r="E1968" s="31">
        <f ca="1">IF(GLOBAL[[#This Row],[b12]]="",GLOBAL[[#This Row],[a6]],GLOBAL[[#This Row],[b12]])</f>
        <v>4</v>
      </c>
      <c r="F1968" s="32">
        <f>GLOBAL[[#This Row],[AWAL]]</f>
        <v>4</v>
      </c>
      <c r="G1968" s="31"/>
      <c r="H1968" s="31"/>
      <c r="I1968" s="31" t="str">
        <f>IF(GLOBAL[[#This Row],[/MASUK]]="","",SUMIF(Table6[NB BM_C_QTY+F],GLOBAL[POINTER],Table6[C]))</f>
        <v/>
      </c>
      <c r="J1968" s="102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>SUM(F1968,L1968)</f>
        <v>4</v>
      </c>
      <c r="N1968" s="31"/>
      <c r="O1968" s="31"/>
      <c r="P1968" s="32">
        <f ca="1">SUM(INDIRECT(GLOBAL_VAR[TABLENAME]&amp;"[@a"&amp;$1:$1-1&amp;"]"),INDIRECT(GLOBAL_VAR[TABLENAME]&amp;"[@c"&amp;$1:$1-1&amp;"]"))</f>
        <v>4</v>
      </c>
      <c r="Q1968" s="33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4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4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4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1">
        <f ca="1">IF(GLOBAL[[#This Row],[TT]]&lt;1,"",ROW()-2)</f>
        <v>1967</v>
      </c>
      <c r="B1969" s="33" t="s">
        <v>1324</v>
      </c>
      <c r="C1969" s="31">
        <v>3</v>
      </c>
      <c r="D1969" s="31" t="s">
        <v>6</v>
      </c>
      <c r="E1969" s="31">
        <f ca="1">IF(GLOBAL[[#This Row],[b12]]="",GLOBAL[[#This Row],[a6]],GLOBAL[[#This Row],[b12]])</f>
        <v>3</v>
      </c>
      <c r="F1969" s="32">
        <f>GLOBAL[[#This Row],[AWAL]]</f>
        <v>3</v>
      </c>
      <c r="G1969" s="31"/>
      <c r="H1969" s="31"/>
      <c r="I1969" s="31" t="str">
        <f>IF(GLOBAL[[#This Row],[/MASUK]]="","",SUMIF(Table6[NB BM_C_QTY+F],GLOBAL[POINTER],Table6[C]))</f>
        <v/>
      </c>
      <c r="J1969" s="102">
        <f>IF(GLOBAL[[#This Row],[//KELUAR]]="",0,-1*SUMIF(Table5[CONCAT],GLOBAL[POINTER],Table5[3]))</f>
        <v>0</v>
      </c>
      <c r="K1969" s="31" t="str">
        <f>IF(GLOBAL[[#This Row],[b1]]="","",GLOBAL[[#This Row],[b1]]-GLOBAL[[#This Row],[a1]]-GLOBAL[[#This Row],[bkeluar1]])</f>
        <v/>
      </c>
      <c r="L1969" s="31">
        <f>SUM(GLOBAL[[#This Row],[bmasuk1]:[c1]])</f>
        <v>0</v>
      </c>
      <c r="M1969" s="32">
        <f>SUM(F1969,L1969)</f>
        <v>3</v>
      </c>
      <c r="N1969" s="31"/>
      <c r="O1969" s="31"/>
      <c r="P1969" s="32">
        <f ca="1">SUM(INDIRECT(GLOBAL_VAR[TABLENAME]&amp;"[@a"&amp;$1:$1-1&amp;"]"),INDIRECT(GLOBAL_VAR[TABLENAME]&amp;"[@c"&amp;$1:$1-1&amp;"]"))</f>
        <v>3</v>
      </c>
      <c r="Q1969" s="33"/>
      <c r="R1969" s="33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3</v>
      </c>
      <c r="T1969" s="33"/>
      <c r="U1969" s="33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3</v>
      </c>
      <c r="W1969" s="31"/>
      <c r="X1969" s="31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3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1969" s="31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1">
        <f ca="1">IF(GLOBAL[[#This Row],[TT]]&lt;1,"",ROW()-2)</f>
        <v>1968</v>
      </c>
      <c r="B1970" s="33" t="s">
        <v>3671</v>
      </c>
      <c r="C1970" s="31">
        <v>6</v>
      </c>
      <c r="D1970" s="31">
        <v>240</v>
      </c>
      <c r="E1970" s="31">
        <f ca="1">IF(GLOBAL[[#This Row],[b12]]="",GLOBAL[[#This Row],[a6]],GLOBAL[[#This Row],[b12]])</f>
        <v>6</v>
      </c>
      <c r="F1970" s="32">
        <f>GLOBAL[[#This Row],[AWAL]]</f>
        <v>6</v>
      </c>
      <c r="G1970" s="31"/>
      <c r="H1970" s="31"/>
      <c r="I1970" s="31" t="str">
        <f>IF(GLOBAL[[#This Row],[/MASUK]]="","",SUMIF(Table6[NB BM_C_QTY+F],GLOBAL[POINTER],Table6[C]))</f>
        <v/>
      </c>
      <c r="J1970" s="102">
        <f>IF(GLOBAL[[#This Row],[//KELUAR]]="",0,-1*SUMIF(Table5[CONCAT],GLOBAL[POINTER],Table5[3]))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>SUM(F1970,L1970)</f>
        <v>6</v>
      </c>
      <c r="N1970" s="31"/>
      <c r="O1970" s="31"/>
      <c r="P1970" s="32">
        <f ca="1">SUM(INDIRECT(GLOBAL_VAR[TABLENAME]&amp;"[@a"&amp;$1:$1-1&amp;"]"),INDIRECT(GLOBAL_VAR[TABLENAME]&amp;"[@c"&amp;$1:$1-1&amp;"]"))</f>
        <v>6</v>
      </c>
      <c r="Q1970" s="33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6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6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6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1970" s="31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>
        <f ca="1">IF(GLOBAL[[#This Row],[TT]]&lt;1,"",ROW()-2)</f>
        <v>1969</v>
      </c>
      <c r="B1971" s="33" t="s">
        <v>3672</v>
      </c>
      <c r="C1971" s="31">
        <v>6</v>
      </c>
      <c r="D1971" s="31">
        <v>240</v>
      </c>
      <c r="E1971" s="31">
        <f ca="1">IF(GLOBAL[[#This Row],[b12]]="",GLOBAL[[#This Row],[a6]],GLOBAL[[#This Row],[b12]])</f>
        <v>6</v>
      </c>
      <c r="F1971" s="32">
        <f>GLOBAL[[#This Row],[AWAL]]</f>
        <v>6</v>
      </c>
      <c r="G1971" s="31"/>
      <c r="H1971" s="31"/>
      <c r="I1971" s="31" t="str">
        <f>IF(GLOBAL[[#This Row],[/MASUK]]="","",SUMIF(Table6[NB BM_C_QTY+F],GLOBAL[POINTER],Table6[C]))</f>
        <v/>
      </c>
      <c r="J1971" s="102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>SUM(F1971,L1971)</f>
        <v>6</v>
      </c>
      <c r="N1971" s="31"/>
      <c r="O1971" s="31"/>
      <c r="P1971" s="32">
        <f ca="1">SUM(INDIRECT(GLOBAL_VAR[TABLENAME]&amp;"[@a"&amp;$1:$1-1&amp;"]"),INDIRECT(GLOBAL_VAR[TABLENAME]&amp;"[@c"&amp;$1:$1-1&amp;"]"))</f>
        <v>6</v>
      </c>
      <c r="Q1971" s="33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6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6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6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>
        <f ca="1">IF(GLOBAL[[#This Row],[TT]]&lt;1,"",ROW()-2)</f>
        <v>1970</v>
      </c>
      <c r="B1972" s="33" t="s">
        <v>3673</v>
      </c>
      <c r="C1972" s="31">
        <v>2</v>
      </c>
      <c r="D1972" s="31">
        <v>240</v>
      </c>
      <c r="E1972" s="31">
        <f ca="1">IF(GLOBAL[[#This Row],[b12]]="",GLOBAL[[#This Row],[a6]],GLOBAL[[#This Row],[b12]])</f>
        <v>2</v>
      </c>
      <c r="F1972" s="32">
        <f>GLOBAL[[#This Row],[AWAL]]</f>
        <v>2</v>
      </c>
      <c r="G1972" s="31"/>
      <c r="H1972" s="31"/>
      <c r="I1972" s="31" t="str">
        <f>IF(GLOBAL[[#This Row],[/MASUK]]="","",SUMIF(Table6[NB BM_C_QTY+F],GLOBAL[POINTER],Table6[C]))</f>
        <v/>
      </c>
      <c r="J1972" s="102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>SUM(F1972,L1972)</f>
        <v>2</v>
      </c>
      <c r="N1972" s="31"/>
      <c r="O1972" s="31"/>
      <c r="P1972" s="32">
        <f ca="1">SUM(INDIRECT(GLOBAL_VAR[TABLENAME]&amp;"[@a"&amp;$1:$1-1&amp;"]"),INDIRECT(GLOBAL_VAR[TABLENAME]&amp;"[@c"&amp;$1:$1-1&amp;"]"))</f>
        <v>2</v>
      </c>
      <c r="Q1972" s="33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2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2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2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 t="str">
        <f ca="1">IF(GLOBAL[[#This Row],[TT]]&lt;1,"",ROW()-2)</f>
        <v/>
      </c>
      <c r="B1973" s="33" t="s">
        <v>2417</v>
      </c>
      <c r="C1973" s="31">
        <v>0</v>
      </c>
      <c r="D1973" s="31" t="s">
        <v>2103</v>
      </c>
      <c r="E1973" s="31">
        <f ca="1">IF(GLOBAL[[#This Row],[b12]]="",GLOBAL[[#This Row],[a6]],GLOBAL[[#This Row],[b12]])</f>
        <v>0</v>
      </c>
      <c r="F1973" s="32">
        <f>GLOBAL[[#This Row],[AWAL]]</f>
        <v>0</v>
      </c>
      <c r="G1973" s="31"/>
      <c r="H1973" s="31"/>
      <c r="I1973" s="31" t="str">
        <f>IF(GLOBAL[[#This Row],[/MASUK]]="","",SUMIF(Table6[NB BM_C_QTY+F],GLOBAL[POINTER],Table6[C]))</f>
        <v/>
      </c>
      <c r="J1973" s="102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>SUM(F1973,L1973)</f>
        <v>0</v>
      </c>
      <c r="N1973" s="31"/>
      <c r="O1973" s="31"/>
      <c r="P1973" s="32">
        <f ca="1">SUM(INDIRECT(GLOBAL_VAR[TABLENAME]&amp;"[@a"&amp;$1:$1-1&amp;"]"),INDIRECT(GLOBAL_VAR[TABLENAME]&amp;"[@c"&amp;$1:$1-1&amp;"]"))</f>
        <v>0</v>
      </c>
      <c r="Q1973" s="33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0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0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0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>
        <f ca="1">IF(GLOBAL[[#This Row],[TT]]&lt;1,"",ROW()-2)</f>
        <v>1972</v>
      </c>
      <c r="B1974" s="33" t="s">
        <v>3501</v>
      </c>
      <c r="C1974" s="31">
        <v>1</v>
      </c>
      <c r="D1974" s="31" t="s">
        <v>2158</v>
      </c>
      <c r="E1974" s="31">
        <f ca="1">IF(GLOBAL[[#This Row],[b12]]="",GLOBAL[[#This Row],[a6]],GLOBAL[[#This Row],[b12]])</f>
        <v>1</v>
      </c>
      <c r="F1974" s="32">
        <f>GLOBAL[[#This Row],[AWAL]]</f>
        <v>1</v>
      </c>
      <c r="G1974" s="31"/>
      <c r="H1974" s="31"/>
      <c r="I1974" s="31" t="str">
        <f>IF(GLOBAL[[#This Row],[/MASUK]]="","",SUMIF(Table6[NB BM_C_QTY+F],GLOBAL[POINTER],Table6[C]))</f>
        <v/>
      </c>
      <c r="J1974" s="102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>SUM(F1974,L1974)</f>
        <v>1</v>
      </c>
      <c r="N1974" s="31"/>
      <c r="O1974" s="31"/>
      <c r="P1974" s="32">
        <f ca="1">SUM(INDIRECT(GLOBAL_VAR[TABLENAME]&amp;"[@a"&amp;$1:$1-1&amp;"]"),INDIRECT(GLOBAL_VAR[TABLENAME]&amp;"[@c"&amp;$1:$1-1&amp;"]"))</f>
        <v>1</v>
      </c>
      <c r="Q1974" s="33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1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1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1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 t="str">
        <f ca="1">IF(GLOBAL[[#This Row],[TT]]&lt;1,"",ROW()-2)</f>
        <v/>
      </c>
      <c r="B1975" s="33" t="s">
        <v>3495</v>
      </c>
      <c r="C1975" s="31">
        <v>0</v>
      </c>
      <c r="D1975" s="31" t="s">
        <v>2158</v>
      </c>
      <c r="E1975" s="31">
        <f ca="1">IF(GLOBAL[[#This Row],[b12]]="",GLOBAL[[#This Row],[a6]],GLOBAL[[#This Row],[b12]])</f>
        <v>0</v>
      </c>
      <c r="F1975" s="32">
        <f>GLOBAL[[#This Row],[AWAL]]</f>
        <v>0</v>
      </c>
      <c r="G1975" s="31"/>
      <c r="H1975" s="31"/>
      <c r="I1975" s="31" t="str">
        <f>IF(GLOBAL[[#This Row],[/MASUK]]="","",SUMIF(Table6[NB BM_C_QTY+F],GLOBAL[POINTER],Table6[C]))</f>
        <v/>
      </c>
      <c r="J1975" s="102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>SUM(F1975,L1975)</f>
        <v>0</v>
      </c>
      <c r="N1975" s="31"/>
      <c r="O1975" s="31"/>
      <c r="P1975" s="32">
        <f ca="1">SUM(INDIRECT(GLOBAL_VAR[TABLENAME]&amp;"[@a"&amp;$1:$1-1&amp;"]"),INDIRECT(GLOBAL_VAR[TABLENAME]&amp;"[@c"&amp;$1:$1-1&amp;"]"))</f>
        <v>0</v>
      </c>
      <c r="Q1975" s="33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0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0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0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>
        <f ca="1">IF(GLOBAL[[#This Row],[TT]]&lt;1,"",ROW()-2)</f>
        <v>1974</v>
      </c>
      <c r="B1976" s="33" t="s">
        <v>3496</v>
      </c>
      <c r="C1976" s="31">
        <v>2</v>
      </c>
      <c r="D1976" s="31" t="s">
        <v>2158</v>
      </c>
      <c r="E1976" s="31">
        <f ca="1">IF(GLOBAL[[#This Row],[b12]]="",GLOBAL[[#This Row],[a6]],GLOBAL[[#This Row],[b12]])</f>
        <v>2</v>
      </c>
      <c r="F1976" s="32">
        <f>GLOBAL[[#This Row],[AWAL]]</f>
        <v>2</v>
      </c>
      <c r="G1976" s="31"/>
      <c r="H1976" s="31"/>
      <c r="I1976" s="31" t="str">
        <f>IF(GLOBAL[[#This Row],[/MASUK]]="","",SUMIF(Table6[NB BM_C_QTY+F],GLOBAL[POINTER],Table6[C]))</f>
        <v/>
      </c>
      <c r="J1976" s="102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>SUM(F1976,L1976)</f>
        <v>2</v>
      </c>
      <c r="N1976" s="31"/>
      <c r="O1976" s="31"/>
      <c r="P1976" s="32">
        <f ca="1">SUM(INDIRECT(GLOBAL_VAR[TABLENAME]&amp;"[@a"&amp;$1:$1-1&amp;"]"),INDIRECT(GLOBAL_VAR[TABLENAME]&amp;"[@c"&amp;$1:$1-1&amp;"]"))</f>
        <v>2</v>
      </c>
      <c r="Q1976" s="33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2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2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2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 t="str">
        <f ca="1">IF(GLOBAL[[#This Row],[TT]]&lt;1,"",ROW()-2)</f>
        <v/>
      </c>
      <c r="B1977" s="33" t="s">
        <v>3497</v>
      </c>
      <c r="C1977" s="31">
        <v>0</v>
      </c>
      <c r="D1977" s="31" t="s">
        <v>2158</v>
      </c>
      <c r="E1977" s="31">
        <f ca="1">IF(GLOBAL[[#This Row],[b12]]="",GLOBAL[[#This Row],[a6]],GLOBAL[[#This Row],[b12]])</f>
        <v>0</v>
      </c>
      <c r="F1977" s="32">
        <f>GLOBAL[[#This Row],[AWAL]]</f>
        <v>0</v>
      </c>
      <c r="G1977" s="31"/>
      <c r="H1977" s="31"/>
      <c r="I1977" s="31" t="str">
        <f>IF(GLOBAL[[#This Row],[/MASUK]]="","",SUMIF(Table6[NB BM_C_QTY+F],GLOBAL[POINTER],Table6[C]))</f>
        <v/>
      </c>
      <c r="J1977" s="102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>SUM(F1977,L1977)</f>
        <v>0</v>
      </c>
      <c r="N1977" s="31"/>
      <c r="O1977" s="31"/>
      <c r="P1977" s="32">
        <f ca="1">SUM(INDIRECT(GLOBAL_VAR[TABLENAME]&amp;"[@a"&amp;$1:$1-1&amp;"]"),INDIRECT(GLOBAL_VAR[TABLENAME]&amp;"[@c"&amp;$1:$1-1&amp;"]"))</f>
        <v>0</v>
      </c>
      <c r="Q1977" s="33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0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0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0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>
        <f ca="1">IF(GLOBAL[[#This Row],[TT]]&lt;1,"",ROW()-2)</f>
        <v>1976</v>
      </c>
      <c r="B1978" s="33" t="s">
        <v>3500</v>
      </c>
      <c r="C1978" s="31">
        <v>1</v>
      </c>
      <c r="D1978" s="31" t="s">
        <v>2158</v>
      </c>
      <c r="E1978" s="31">
        <f ca="1">IF(GLOBAL[[#This Row],[b12]]="",GLOBAL[[#This Row],[a6]],GLOBAL[[#This Row],[b12]])</f>
        <v>1</v>
      </c>
      <c r="F1978" s="32">
        <f>GLOBAL[[#This Row],[AWAL]]</f>
        <v>1</v>
      </c>
      <c r="G1978" s="31"/>
      <c r="H1978" s="31"/>
      <c r="I1978" s="31" t="str">
        <f>IF(GLOBAL[[#This Row],[/MASUK]]="","",SUMIF(Table6[NB BM_C_QTY+F],GLOBAL[POINTER],Table6[C]))</f>
        <v/>
      </c>
      <c r="J1978" s="102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>SUM(F1978,L1978)</f>
        <v>1</v>
      </c>
      <c r="N1978" s="31"/>
      <c r="O1978" s="31"/>
      <c r="P1978" s="32">
        <f ca="1">SUM(INDIRECT(GLOBAL_VAR[TABLENAME]&amp;"[@a"&amp;$1:$1-1&amp;"]"),INDIRECT(GLOBAL_VAR[TABLENAME]&amp;"[@c"&amp;$1:$1-1&amp;"]"))</f>
        <v>1</v>
      </c>
      <c r="Q1978" s="33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1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1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1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maptopla3080m240pcsuntana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>
        <f ca="1">IF(GLOBAL[[#This Row],[TT]]&lt;1,"",ROW()-2)</f>
        <v>1977</v>
      </c>
      <c r="B1979" s="33" t="s">
        <v>3499</v>
      </c>
      <c r="C1979" s="31">
        <v>2</v>
      </c>
      <c r="D1979" s="31" t="s">
        <v>2158</v>
      </c>
      <c r="E1979" s="31">
        <f ca="1">IF(GLOBAL[[#This Row],[b12]]="",GLOBAL[[#This Row],[a6]],GLOBAL[[#This Row],[b12]])</f>
        <v>2</v>
      </c>
      <c r="F1979" s="32">
        <f>GLOBAL[[#This Row],[AWAL]]</f>
        <v>2</v>
      </c>
      <c r="G1979" s="31"/>
      <c r="H1979" s="31"/>
      <c r="I1979" s="31" t="str">
        <f>IF(GLOBAL[[#This Row],[/MASUK]]="","",SUMIF(Table6[NB BM_C_QTY+F],GLOBAL[POINTER],Table6[C]))</f>
        <v/>
      </c>
      <c r="J1979" s="102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>SUM(F1979,L1979)</f>
        <v>2</v>
      </c>
      <c r="N1979" s="31"/>
      <c r="O1979" s="31"/>
      <c r="P1979" s="32">
        <f ca="1">SUM(INDIRECT(GLOBAL_VAR[TABLENAME]&amp;"[@a"&amp;$1:$1-1&amp;"]"),INDIRECT(GLOBAL_VAR[TABLENAME]&amp;"[@c"&amp;$1:$1-1&amp;"]"))</f>
        <v>2</v>
      </c>
      <c r="Q1979" s="33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2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2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2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1">
        <f ca="1">IF(GLOBAL[[#This Row],[TT]]&lt;1,"",ROW()-2)</f>
        <v>1978</v>
      </c>
      <c r="B1980" s="33" t="s">
        <v>3498</v>
      </c>
      <c r="C1980" s="31">
        <v>1</v>
      </c>
      <c r="D1980" s="31" t="s">
        <v>2158</v>
      </c>
      <c r="E1980" s="31">
        <f ca="1">IF(GLOBAL[[#This Row],[b12]]="",GLOBAL[[#This Row],[a6]],GLOBAL[[#This Row],[b12]])</f>
        <v>1</v>
      </c>
      <c r="F1980" s="32">
        <f>GLOBAL[[#This Row],[AWAL]]</f>
        <v>1</v>
      </c>
      <c r="G1980" s="31"/>
      <c r="H1980" s="31"/>
      <c r="I1980" s="31" t="str">
        <f>IF(GLOBAL[[#This Row],[/MASUK]]="","",SUMIF(Table6[NB BM_C_QTY+F],GLOBAL[POINTER],Table6[C]))</f>
        <v/>
      </c>
      <c r="J1980" s="102">
        <f>IF(GLOBAL[[#This Row],[//KELUAR]]="",0,-1*SUMIF(Table5[CONCAT],GLOBAL[POINTER],Table5[3]))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>SUM(F1980,L1980)</f>
        <v>1</v>
      </c>
      <c r="N1980" s="31"/>
      <c r="O1980" s="31"/>
      <c r="P1980" s="32">
        <f ca="1">SUM(INDIRECT(GLOBAL_VAR[TABLENAME]&amp;"[@a"&amp;$1:$1-1&amp;"]"),INDIRECT(GLOBAL_VAR[TABLENAME]&amp;"[@c"&amp;$1:$1-1&amp;"]"))</f>
        <v>1</v>
      </c>
      <c r="Q1980" s="33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1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1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1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1980" s="31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1">
        <f ca="1">IF(GLOBAL[[#This Row],[TT]]&lt;1,"",ROW()-2)</f>
        <v>1979</v>
      </c>
      <c r="B1981" s="33" t="s">
        <v>4303</v>
      </c>
      <c r="C1981" s="31">
        <v>4</v>
      </c>
      <c r="D1981" s="31" t="s">
        <v>2158</v>
      </c>
      <c r="E1981" s="31">
        <f ca="1">IF(GLOBAL[[#This Row],[b12]]="",GLOBAL[[#This Row],[a6]],GLOBAL[[#This Row],[b12]])</f>
        <v>4</v>
      </c>
      <c r="F1981" s="32">
        <f>GLOBAL[[#This Row],[AWAL]]</f>
        <v>4</v>
      </c>
      <c r="G1981" s="31"/>
      <c r="H1981" s="31"/>
      <c r="I1981" s="31" t="str">
        <f>IF(GLOBAL[[#This Row],[/MASUK]]="","",SUMIF(Table6[NB BM_C_QTY+F],GLOBAL[POINTER],Table6[C]))</f>
        <v/>
      </c>
      <c r="J1981" s="102">
        <f>IF(GLOBAL[[#This Row],[//KELUAR]]="",0,-1*SUMIF(Table5[CONCAT],GLOBAL[POINTER],Table5[3]))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>SUM(F1981,L1981)</f>
        <v>4</v>
      </c>
      <c r="N1981" s="31"/>
      <c r="O1981" s="31"/>
      <c r="P1981" s="32">
        <f ca="1">SUM(INDIRECT(GLOBAL_VAR[TABLENAME]&amp;"[@a"&amp;$1:$1-1&amp;"]"),INDIRECT(GLOBAL_VAR[TABLENAME]&amp;"[@c"&amp;$1:$1-1&amp;"]"))</f>
        <v>4</v>
      </c>
      <c r="Q1981" s="33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4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4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4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maptopla3090k2b1hijau1240pcsuntana</v>
      </c>
      <c r="AB1981" s="31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1" t="str">
        <f ca="1">IF(GLOBAL[[#This Row],[TT]]&lt;1,"",ROW()-2)</f>
        <v/>
      </c>
      <c r="B1982" s="33" t="s">
        <v>3463</v>
      </c>
      <c r="C1982" s="31">
        <v>0</v>
      </c>
      <c r="D1982" s="31" t="s">
        <v>2158</v>
      </c>
      <c r="E1982" s="31">
        <f ca="1">IF(GLOBAL[[#This Row],[b12]]="",GLOBAL[[#This Row],[a6]],GLOBAL[[#This Row],[b12]])</f>
        <v>0</v>
      </c>
      <c r="F1982" s="32">
        <f>GLOBAL[[#This Row],[AWAL]]</f>
        <v>0</v>
      </c>
      <c r="G1982" s="31"/>
      <c r="H1982" s="31"/>
      <c r="I1982" s="31" t="str">
        <f>IF(GLOBAL[[#This Row],[/MASUK]]="","",SUMIF(Table6[NB BM_C_QTY+F],GLOBAL[POINTER],Table6[C]))</f>
        <v/>
      </c>
      <c r="J1982" s="102">
        <f>IF(GLOBAL[[#This Row],[//KELUAR]]="",0,-1*SUMIF(Table5[CONCAT],GLOBAL[POINTER],Table5[3]))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>SUM(F1982,L1982)</f>
        <v>0</v>
      </c>
      <c r="N1982" s="31"/>
      <c r="O1982" s="31"/>
      <c r="P1982" s="32">
        <f ca="1">SUM(INDIRECT(GLOBAL_VAR[TABLENAME]&amp;"[@a"&amp;$1:$1-1&amp;"]"),INDIRECT(GLOBAL_VAR[TABLENAME]&amp;"[@c"&amp;$1:$1-1&amp;"]"))</f>
        <v>0</v>
      </c>
      <c r="Q1982" s="33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0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0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0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1982" s="31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1" t="str">
        <f ca="1">IF(GLOBAL[[#This Row],[TT]]&lt;1,"",ROW()-2)</f>
        <v/>
      </c>
      <c r="B1983" s="33" t="s">
        <v>1325</v>
      </c>
      <c r="C1983" s="31">
        <v>0</v>
      </c>
      <c r="D1983" s="31" t="s">
        <v>15</v>
      </c>
      <c r="E1983" s="31">
        <f ca="1">IF(GLOBAL[[#This Row],[b12]]="",GLOBAL[[#This Row],[a6]],GLOBAL[[#This Row],[b12]])</f>
        <v>0</v>
      </c>
      <c r="F1983" s="32">
        <f>GLOBAL[[#This Row],[AWAL]]</f>
        <v>0</v>
      </c>
      <c r="G1983" s="31"/>
      <c r="H1983" s="31"/>
      <c r="I1983" s="31" t="str">
        <f>IF(GLOBAL[[#This Row],[/MASUK]]="","",SUMIF(Table6[NB BM_C_QTY+F],GLOBAL[POINTER],Table6[C]))</f>
        <v/>
      </c>
      <c r="J1983" s="102">
        <f>IF(GLOBAL[[#This Row],[//KELUAR]]="",0,-1*SUMIF(Table5[CONCAT],GLOBAL[POINTER],Table5[3]))</f>
        <v>0</v>
      </c>
      <c r="K1983" s="31" t="str">
        <f>IF(GLOBAL[[#This Row],[b1]]="","",GLOBAL[[#This Row],[b1]]-GLOBAL[[#This Row],[a1]]-GLOBAL[[#This Row],[bkeluar1]])</f>
        <v/>
      </c>
      <c r="L1983" s="31">
        <f>SUM(GLOBAL[[#This Row],[bmasuk1]:[c1]])</f>
        <v>0</v>
      </c>
      <c r="M1983" s="32">
        <f>SUM(F1983,L1983)</f>
        <v>0</v>
      </c>
      <c r="N1983" s="31"/>
      <c r="O1983" s="31"/>
      <c r="P1983" s="32">
        <f ca="1">SUM(INDIRECT(GLOBAL_VAR[TABLENAME]&amp;"[@a"&amp;$1:$1-1&amp;"]"),INDIRECT(GLOBAL_VAR[TABLENAME]&amp;"[@c"&amp;$1:$1-1&amp;"]"))</f>
        <v>0</v>
      </c>
      <c r="Q1983" s="33"/>
      <c r="R1983" s="33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0</v>
      </c>
      <c r="T1983" s="33"/>
      <c r="U1983" s="33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0</v>
      </c>
      <c r="W1983" s="31"/>
      <c r="X1983" s="31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0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1983" s="31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1" t="str">
        <f ca="1">IF(GLOBAL[[#This Row],[TT]]&lt;1,"",ROW()-2)</f>
        <v/>
      </c>
      <c r="B1984" s="33" t="s">
        <v>1326</v>
      </c>
      <c r="C1984" s="31">
        <v>0</v>
      </c>
      <c r="D1984" s="31" t="s">
        <v>15</v>
      </c>
      <c r="E1984" s="31">
        <f ca="1">IF(GLOBAL[[#This Row],[b12]]="",GLOBAL[[#This Row],[a6]],GLOBAL[[#This Row],[b12]])</f>
        <v>0</v>
      </c>
      <c r="F1984" s="32">
        <f>GLOBAL[[#This Row],[AWAL]]</f>
        <v>0</v>
      </c>
      <c r="G1984" s="31"/>
      <c r="H1984" s="31"/>
      <c r="I1984" s="31" t="str">
        <f>IF(GLOBAL[[#This Row],[/MASUK]]="","",SUMIF(Table6[NB BM_C_QTY+F],GLOBAL[POINTER],Table6[C]))</f>
        <v/>
      </c>
      <c r="J1984" s="102">
        <f>IF(GLOBAL[[#This Row],[//KELUAR]]="",0,-1*SUMIF(Table5[CONCAT],GLOBAL[POINTER],Table5[3]))</f>
        <v>0</v>
      </c>
      <c r="K1984" s="31" t="str">
        <f>IF(GLOBAL[[#This Row],[b1]]="","",GLOBAL[[#This Row],[b1]]-GLOBAL[[#This Row],[a1]]-GLOBAL[[#This Row],[bkeluar1]])</f>
        <v/>
      </c>
      <c r="L1984" s="31">
        <f>SUM(GLOBAL[[#This Row],[bmasuk1]:[c1]])</f>
        <v>0</v>
      </c>
      <c r="M1984" s="32">
        <f>SUM(F1984,L1984)</f>
        <v>0</v>
      </c>
      <c r="N1984" s="31"/>
      <c r="O1984" s="31"/>
      <c r="P1984" s="32">
        <f ca="1">SUM(INDIRECT(GLOBAL_VAR[TABLENAME]&amp;"[@a"&amp;$1:$1-1&amp;"]"),INDIRECT(GLOBAL_VAR[TABLENAME]&amp;"[@c"&amp;$1:$1-1&amp;"]"))</f>
        <v>0</v>
      </c>
      <c r="Q1984" s="33"/>
      <c r="R1984" s="33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0</v>
      </c>
      <c r="T1984" s="33"/>
      <c r="U1984" s="33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0</v>
      </c>
      <c r="W1984" s="31"/>
      <c r="X1984" s="31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0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1984" s="31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31">
      <c r="A1985" s="31">
        <f ca="1">IF(GLOBAL[[#This Row],[TT]]&lt;1,"",ROW()-2)</f>
        <v>1983</v>
      </c>
      <c r="B1985" s="33" t="s">
        <v>4051</v>
      </c>
      <c r="C1985" s="31">
        <v>19</v>
      </c>
      <c r="D1985" s="31">
        <v>240</v>
      </c>
      <c r="E1985" s="31">
        <f ca="1">IF(GLOBAL[[#This Row],[b12]]="",GLOBAL[[#This Row],[a6]],GLOBAL[[#This Row],[b12]])</f>
        <v>19</v>
      </c>
      <c r="F1985" s="32">
        <f>GLOBAL[[#This Row],[AWAL]]</f>
        <v>19</v>
      </c>
      <c r="G1985" s="31"/>
      <c r="H1985" s="31"/>
      <c r="I1985" s="31" t="str">
        <f>IF(GLOBAL[[#This Row],[/MASUK]]="","",SUMIF(Table6[NB BM_C_QTY+F],GLOBAL[POINTER],Table6[C]))</f>
        <v/>
      </c>
      <c r="J1985" s="102">
        <f>IF(GLOBAL[[#This Row],[//KELUAR]]="",0,-1*SUMIF(Table5[CONCAT],GLOBAL[POINTER],Table5[3]))</f>
        <v>0</v>
      </c>
      <c r="K1985" s="31" t="str">
        <f>IF(GLOBAL[[#This Row],[b1]]="","",GLOBAL[[#This Row],[b1]]-GLOBAL[[#This Row],[a1]]-GLOBAL[[#This Row],[bkeluar1]])</f>
        <v/>
      </c>
      <c r="L1985" s="31">
        <f>SUM(GLOBAL[[#This Row],[bmasuk1]:[c1]])</f>
        <v>0</v>
      </c>
      <c r="M1985" s="32">
        <f>SUM(F1985,L1985)</f>
        <v>19</v>
      </c>
      <c r="N1985" s="31"/>
      <c r="O1985" s="31"/>
      <c r="P1985" s="32">
        <f ca="1">SUM(INDIRECT(GLOBAL_VAR[TABLENAME]&amp;"[@a"&amp;$1:$1-1&amp;"]"),INDIRECT(GLOBAL_VAR[TABLENAME]&amp;"[@c"&amp;$1:$1-1&amp;"]"))</f>
        <v>19</v>
      </c>
      <c r="Q1985" s="33"/>
      <c r="R1985" s="33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19</v>
      </c>
      <c r="T1985" s="33"/>
      <c r="U1985" s="33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19</v>
      </c>
      <c r="W1985" s="31"/>
      <c r="X1985" s="31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19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1985" s="31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31">
      <c r="A1986" s="31">
        <f ca="1">IF(GLOBAL[[#This Row],[TT]]&lt;1,"",ROW()-2)</f>
        <v>1984</v>
      </c>
      <c r="B1986" s="33" t="s">
        <v>1327</v>
      </c>
      <c r="C1986" s="31">
        <v>2</v>
      </c>
      <c r="D1986" s="31" t="s">
        <v>109</v>
      </c>
      <c r="E1986" s="31">
        <f ca="1">IF(GLOBAL[[#This Row],[b12]]="",GLOBAL[[#This Row],[a6]],GLOBAL[[#This Row],[b12]])</f>
        <v>2</v>
      </c>
      <c r="F1986" s="32">
        <f>GLOBAL[[#This Row],[AWAL]]</f>
        <v>2</v>
      </c>
      <c r="G1986" s="31"/>
      <c r="H1986" s="31"/>
      <c r="I1986" s="31" t="str">
        <f>IF(GLOBAL[[#This Row],[/MASUK]]="","",SUMIF(Table6[NB BM_C_QTY+F],GLOBAL[POINTER],Table6[C]))</f>
        <v/>
      </c>
      <c r="J1986" s="102">
        <f>IF(GLOBAL[[#This Row],[//KELUAR]]="",0,-1*SUMIF(Table5[CONCAT],GLOBAL[POINTER],Table5[3]))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>SUM(F1986,L1986)</f>
        <v>2</v>
      </c>
      <c r="N1986" s="31"/>
      <c r="O1986" s="31"/>
      <c r="P1986" s="32">
        <f ca="1">SUM(INDIRECT(GLOBAL_VAR[TABLENAME]&amp;"[@a"&amp;$1:$1-1&amp;"]"),INDIRECT(GLOBAL_VAR[TABLENAME]&amp;"[@c"&amp;$1:$1-1&amp;"]"))</f>
        <v>2</v>
      </c>
      <c r="Q1986" s="33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2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2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2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1986" s="31" t="str">
        <f>_xlfn.IFNA(MATCH(GLOBAL[[#This Row],[POINTER]],Table6[NB BM_C_QTY+F],0),"")</f>
        <v/>
      </c>
      <c r="AC1986" t="str">
        <f>_xlfn.IFNA(MATCH(GLOBAL[[#This Row],[POINTER]],Table5[CONCAT],0),"")</f>
        <v/>
      </c>
    </row>
    <row r="1987" spans="1:31">
      <c r="A1987" s="31">
        <f ca="1">IF(GLOBAL[[#This Row],[TT]]&lt;1,"",ROW()-2)</f>
        <v>1985</v>
      </c>
      <c r="B1987" s="33" t="s">
        <v>3698</v>
      </c>
      <c r="C1987" s="31">
        <v>5</v>
      </c>
      <c r="D1987" s="31">
        <v>240</v>
      </c>
      <c r="E1987" s="31">
        <f ca="1">IF(GLOBAL[[#This Row],[b12]]="",GLOBAL[[#This Row],[a6]],GLOBAL[[#This Row],[b12]])</f>
        <v>5</v>
      </c>
      <c r="F1987" s="32">
        <f>GLOBAL[[#This Row],[AWAL]]</f>
        <v>5</v>
      </c>
      <c r="G1987" s="31"/>
      <c r="H1987" s="31"/>
      <c r="I1987" s="31" t="str">
        <f>IF(GLOBAL[[#This Row],[/MASUK]]="","",SUMIF(Table6[NB BM_C_QTY+F],GLOBAL[POINTER],Table6[C]))</f>
        <v/>
      </c>
      <c r="J1987" s="102">
        <f>IF(GLOBAL[[#This Row],[//KELUAR]]="",0,-1*SUMIF(Table5[CONCAT],GLOBAL[POINTER],Table5[3]))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>SUM(F1987,L1987)</f>
        <v>5</v>
      </c>
      <c r="N1987" s="31"/>
      <c r="O1987" s="31"/>
      <c r="P1987" s="32">
        <f ca="1">SUM(INDIRECT(GLOBAL_VAR[TABLENAME]&amp;"[@a"&amp;$1:$1-1&amp;"]"),INDIRECT(GLOBAL_VAR[TABLENAME]&amp;"[@c"&amp;$1:$1-1&amp;"]"))</f>
        <v>5</v>
      </c>
      <c r="Q1987" s="33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5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5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5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1987" s="31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31">
      <c r="A1988" s="31">
        <f ca="1">IF(GLOBAL[[#This Row],[TT]]&lt;1,"",ROW()-2)</f>
        <v>1986</v>
      </c>
      <c r="B1988" s="33" t="s">
        <v>1328</v>
      </c>
      <c r="C1988" s="31">
        <v>2</v>
      </c>
      <c r="D1988" s="31">
        <v>240</v>
      </c>
      <c r="E1988" s="31">
        <f ca="1">IF(GLOBAL[[#This Row],[b12]]="",GLOBAL[[#This Row],[a6]],GLOBAL[[#This Row],[b12]])</f>
        <v>2</v>
      </c>
      <c r="F1988" s="32">
        <f>GLOBAL[[#This Row],[AWAL]]</f>
        <v>2</v>
      </c>
      <c r="G1988" s="31"/>
      <c r="H1988" s="31"/>
      <c r="I1988" s="31" t="str">
        <f>IF(GLOBAL[[#This Row],[/MASUK]]="","",SUMIF(Table6[NB BM_C_QTY+F],GLOBAL[POINTER],Table6[C]))</f>
        <v/>
      </c>
      <c r="J1988" s="102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>SUM(F1988,L1988)</f>
        <v>2</v>
      </c>
      <c r="N1988" s="31"/>
      <c r="O1988" s="31"/>
      <c r="P1988" s="32">
        <f ca="1">SUM(INDIRECT(GLOBAL_VAR[TABLENAME]&amp;"[@a"&amp;$1:$1-1&amp;"]"),INDIRECT(GLOBAL_VAR[TABLENAME]&amp;"[@c"&amp;$1:$1-1&amp;"]"))</f>
        <v>2</v>
      </c>
      <c r="Q1988" s="33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2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2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2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31">
      <c r="A1989" s="31">
        <f ca="1">IF(GLOBAL[[#This Row],[TT]]&lt;1,"",ROW()-2)</f>
        <v>1987</v>
      </c>
      <c r="B1989" s="33" t="s">
        <v>2008</v>
      </c>
      <c r="C1989" s="31">
        <v>12</v>
      </c>
      <c r="D1989" s="31">
        <v>240</v>
      </c>
      <c r="E1989" s="31">
        <f ca="1">IF(GLOBAL[[#This Row],[b12]]="",GLOBAL[[#This Row],[a6]],GLOBAL[[#This Row],[b12]])</f>
        <v>12</v>
      </c>
      <c r="F1989" s="32">
        <f>GLOBAL[[#This Row],[AWAL]]</f>
        <v>12</v>
      </c>
      <c r="G1989" s="31"/>
      <c r="H1989" s="31"/>
      <c r="I1989" s="31" t="str">
        <f>IF(GLOBAL[[#This Row],[/MASUK]]="","",SUMIF(Table6[NB BM_C_QTY+F],GLOBAL[POINTER],Table6[C]))</f>
        <v/>
      </c>
      <c r="J1989" s="102">
        <f>IF(GLOBAL[[#This Row],[//KELUAR]]="",0,-1*SUMIF(Table5[CONCAT],GLOBAL[POINTER],Table5[3]))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>SUM(F1989,L1989)</f>
        <v>12</v>
      </c>
      <c r="N1989" s="31"/>
      <c r="O1989" s="31"/>
      <c r="P1989" s="32">
        <f ca="1">SUM(INDIRECT(GLOBAL_VAR[TABLENAME]&amp;"[@a"&amp;$1:$1-1&amp;"]"),INDIRECT(GLOBAL_VAR[TABLENAME]&amp;"[@c"&amp;$1:$1-1&amp;"]"))</f>
        <v>12</v>
      </c>
      <c r="Q1989" s="33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12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12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12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1989" s="31" t="str">
        <f>_xlfn.IFNA(MATCH(GLOBAL[[#This Row],[POINTER]],Table6[NB BM_C_QTY+F],0),"")</f>
        <v/>
      </c>
      <c r="AC1989" t="str">
        <f>_xlfn.IFNA(MATCH(GLOBAL[[#This Row],[POINTER]],Table5[CONCAT],0),"")</f>
        <v/>
      </c>
      <c r="AE1989" s="72"/>
    </row>
    <row r="1990" spans="1:31">
      <c r="A1990" s="31">
        <f ca="1">IF(GLOBAL[[#This Row],[TT]]&lt;1,"",ROW()-2)</f>
        <v>1988</v>
      </c>
      <c r="B1990" s="33" t="s">
        <v>2730</v>
      </c>
      <c r="C1990" s="31">
        <v>8</v>
      </c>
      <c r="D1990" s="31">
        <v>240</v>
      </c>
      <c r="E1990" s="31">
        <f ca="1">IF(GLOBAL[[#This Row],[b12]]="",GLOBAL[[#This Row],[a6]],GLOBAL[[#This Row],[b12]])</f>
        <v>8</v>
      </c>
      <c r="F1990" s="32">
        <f>GLOBAL[[#This Row],[AWAL]]</f>
        <v>8</v>
      </c>
      <c r="G1990" s="31"/>
      <c r="H1990" s="31"/>
      <c r="I1990" s="31" t="str">
        <f>IF(GLOBAL[[#This Row],[/MASUK]]="","",SUMIF(Table6[NB BM_C_QTY+F],GLOBAL[POINTER],Table6[C]))</f>
        <v/>
      </c>
      <c r="J1990" s="102">
        <f>IF(GLOBAL[[#This Row],[//KELUAR]]="",0,-1*SUMIF(Table5[CONCAT],GLOBAL[POINTER],Table5[3]))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>SUM(F1990,L1990)</f>
        <v>8</v>
      </c>
      <c r="N1990" s="31"/>
      <c r="O1990" s="31"/>
      <c r="P1990" s="32">
        <f ca="1">SUM(INDIRECT(GLOBAL_VAR[TABLENAME]&amp;"[@a"&amp;$1:$1-1&amp;"]"),INDIRECT(GLOBAL_VAR[TABLENAME]&amp;"[@c"&amp;$1:$1-1&amp;"]"))</f>
        <v>8</v>
      </c>
      <c r="Q1990" s="33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8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8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8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1990" s="31" t="str">
        <f>_xlfn.IFNA(MATCH(GLOBAL[[#This Row],[POINTER]],Table6[NB BM_C_QTY+F],0),"")</f>
        <v/>
      </c>
      <c r="AC1990" t="str">
        <f>_xlfn.IFNA(MATCH(GLOBAL[[#This Row],[POINTER]],Table5[CONCAT],0),"")</f>
        <v/>
      </c>
      <c r="AE1990" s="72"/>
    </row>
    <row r="1991" spans="1:31">
      <c r="A1991" s="31">
        <f ca="1">IF(GLOBAL[[#This Row],[TT]]&lt;1,"",ROW()-2)</f>
        <v>1989</v>
      </c>
      <c r="B1991" s="33" t="s">
        <v>1329</v>
      </c>
      <c r="C1991" s="31">
        <v>4</v>
      </c>
      <c r="D1991" s="31" t="s">
        <v>34</v>
      </c>
      <c r="E1991" s="31">
        <f ca="1">IF(GLOBAL[[#This Row],[b12]]="",GLOBAL[[#This Row],[a6]],GLOBAL[[#This Row],[b12]])</f>
        <v>4</v>
      </c>
      <c r="F1991" s="32">
        <f>GLOBAL[[#This Row],[AWAL]]</f>
        <v>4</v>
      </c>
      <c r="G1991" s="31"/>
      <c r="H1991" s="31"/>
      <c r="I1991" s="31" t="str">
        <f>IF(GLOBAL[[#This Row],[/MASUK]]="","",SUMIF(Table6[NB BM_C_QTY+F],GLOBAL[POINTER],Table6[C]))</f>
        <v/>
      </c>
      <c r="J1991" s="102">
        <f>IF(GLOBAL[[#This Row],[//KELUAR]]="",0,-1*SUMIF(Table5[CONCAT],GLOBAL[POINTER],Table5[3]))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>SUM(F1991,L1991)</f>
        <v>4</v>
      </c>
      <c r="N1991" s="31"/>
      <c r="O1991" s="31"/>
      <c r="P1991" s="32">
        <f ca="1">SUM(INDIRECT(GLOBAL_VAR[TABLENAME]&amp;"[@a"&amp;$1:$1-1&amp;"]"),INDIRECT(GLOBAL_VAR[TABLENAME]&amp;"[@c"&amp;$1:$1-1&amp;"]"))</f>
        <v>4</v>
      </c>
      <c r="Q1991" s="33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4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4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4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1991" s="31" t="str">
        <f>_xlfn.IFNA(MATCH(GLOBAL[[#This Row],[POINTER]],Table6[NB BM_C_QTY+F],0),"")</f>
        <v/>
      </c>
      <c r="AC1991" t="str">
        <f>_xlfn.IFNA(MATCH(GLOBAL[[#This Row],[POINTER]],Table5[CONCAT],0),"")</f>
        <v/>
      </c>
    </row>
    <row r="1992" spans="1:31">
      <c r="A1992" s="31">
        <f ca="1">IF(GLOBAL[[#This Row],[TT]]&lt;1,"",ROW()-2)</f>
        <v>1990</v>
      </c>
      <c r="B1992" s="33" t="s">
        <v>4351</v>
      </c>
      <c r="C1992" s="31">
        <v>1</v>
      </c>
      <c r="D1992" s="31" t="s">
        <v>2148</v>
      </c>
      <c r="E1992" s="31">
        <f ca="1">IF(GLOBAL[[#This Row],[b12]]="",GLOBAL[[#This Row],[a6]],GLOBAL[[#This Row],[b12]])</f>
        <v>1</v>
      </c>
      <c r="F1992" s="32">
        <f>GLOBAL[[#This Row],[AWAL]]</f>
        <v>1</v>
      </c>
      <c r="G1992" s="31"/>
      <c r="H1992" s="31"/>
      <c r="I1992" s="31" t="str">
        <f>IF(GLOBAL[[#This Row],[/MASUK]]="","",SUMIF(Table6[NB BM_C_QTY+F],GLOBAL[POINTER],Table6[C]))</f>
        <v/>
      </c>
      <c r="J1992" s="102">
        <f>IF(GLOBAL[[#This Row],[//KELUAR]]="",0,-1*SUMIF(Table5[CONCAT],GLOBAL[POINTER],Table5[3]))</f>
        <v>0</v>
      </c>
      <c r="K1992" s="31" t="str">
        <f>IF(GLOBAL[[#This Row],[b1]]="","",GLOBAL[[#This Row],[b1]]-GLOBAL[[#This Row],[a1]]-GLOBAL[[#This Row],[bkeluar1]])</f>
        <v/>
      </c>
      <c r="L1992" s="31">
        <f>SUM(GLOBAL[[#This Row],[bmasuk1]:[c1]])</f>
        <v>0</v>
      </c>
      <c r="M1992" s="32">
        <f>SUM(F1992,L1992)</f>
        <v>1</v>
      </c>
      <c r="N1992" s="31"/>
      <c r="O1992" s="31"/>
      <c r="P1992" s="32">
        <f ca="1">SUM(INDIRECT(GLOBAL_VAR[TABLENAME]&amp;"[@a"&amp;$1:$1-1&amp;"]"),INDIRECT(GLOBAL_VAR[TABLENAME]&amp;"[@c"&amp;$1:$1-1&amp;"]"))</f>
        <v>1</v>
      </c>
      <c r="Q1992" s="33"/>
      <c r="R1992" s="33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1</v>
      </c>
      <c r="T1992" s="33"/>
      <c r="U1992" s="33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1</v>
      </c>
      <c r="W1992" s="31"/>
      <c r="X1992" s="31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1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1992" s="31" t="str">
        <f>_xlfn.IFNA(MATCH(GLOBAL[[#This Row],[POINTER]],Table6[NB BM_C_QTY+F],0),"")</f>
        <v/>
      </c>
      <c r="AC1992" t="str">
        <f>_xlfn.IFNA(MATCH(GLOBAL[[#This Row],[POINTER]],Table5[CONCAT],0),"")</f>
        <v/>
      </c>
    </row>
    <row r="1993" spans="1:31">
      <c r="A1993" s="31" t="str">
        <f ca="1">IF(GLOBAL[[#This Row],[TT]]&lt;1,"",ROW()-2)</f>
        <v/>
      </c>
      <c r="B1993" s="33" t="s">
        <v>1330</v>
      </c>
      <c r="C1993" s="31">
        <v>0</v>
      </c>
      <c r="D1993" s="31" t="s">
        <v>408</v>
      </c>
      <c r="E1993" s="31">
        <f ca="1">IF(GLOBAL[[#This Row],[b12]]="",GLOBAL[[#This Row],[a6]],GLOBAL[[#This Row],[b12]])</f>
        <v>0</v>
      </c>
      <c r="F1993" s="32">
        <f>GLOBAL[[#This Row],[AWAL]]</f>
        <v>0</v>
      </c>
      <c r="G1993" s="31"/>
      <c r="H1993" s="31"/>
      <c r="I1993" s="31" t="str">
        <f>IF(GLOBAL[[#This Row],[/MASUK]]="","",SUMIF(Table6[NB BM_C_QTY+F],GLOBAL[POINTER],Table6[C]))</f>
        <v/>
      </c>
      <c r="J1993" s="102">
        <f>IF(GLOBAL[[#This Row],[//KELUAR]]="",0,-1*SUMIF(Table5[CONCAT],GLOBAL[POINTER],Table5[3]))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>SUM(F1993,L1993)</f>
        <v>0</v>
      </c>
      <c r="N1993" s="31"/>
      <c r="O1993" s="31"/>
      <c r="P1993" s="32">
        <f ca="1">SUM(INDIRECT(GLOBAL_VAR[TABLENAME]&amp;"[@a"&amp;$1:$1-1&amp;"]"),INDIRECT(GLOBAL_VAR[TABLENAME]&amp;"[@c"&amp;$1:$1-1&amp;"]"))</f>
        <v>0</v>
      </c>
      <c r="Q1993" s="33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0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0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0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1993" s="31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31">
      <c r="A1994" s="31">
        <f ca="1">IF(GLOBAL[[#This Row],[TT]]&lt;1,"",ROW()-2)</f>
        <v>1992</v>
      </c>
      <c r="B1994" s="33" t="s">
        <v>1331</v>
      </c>
      <c r="C1994" s="31">
        <v>9</v>
      </c>
      <c r="D1994" s="31" t="s">
        <v>17</v>
      </c>
      <c r="E1994" s="31">
        <f ca="1">IF(GLOBAL[[#This Row],[b12]]="",GLOBAL[[#This Row],[a6]],GLOBAL[[#This Row],[b12]])</f>
        <v>9</v>
      </c>
      <c r="F1994" s="32">
        <f>GLOBAL[[#This Row],[AWAL]]</f>
        <v>9</v>
      </c>
      <c r="G1994" s="31"/>
      <c r="H1994" s="31"/>
      <c r="I1994" s="31" t="str">
        <f>IF(GLOBAL[[#This Row],[/MASUK]]="","",SUMIF(Table6[NB BM_C_QTY+F],GLOBAL[POINTER],Table6[C]))</f>
        <v/>
      </c>
      <c r="J1994" s="102">
        <f>IF(GLOBAL[[#This Row],[//KELUAR]]="",0,-1*SUMIF(Table5[CONCAT],GLOBAL[POINTER],Table5[3]))</f>
        <v>0</v>
      </c>
      <c r="K1994" s="31" t="str">
        <f>IF(GLOBAL[[#This Row],[b1]]="","",GLOBAL[[#This Row],[b1]]-GLOBAL[[#This Row],[a1]]-GLOBAL[[#This Row],[bkeluar1]])</f>
        <v/>
      </c>
      <c r="L1994" s="31">
        <f>SUM(GLOBAL[[#This Row],[bmasuk1]:[c1]])</f>
        <v>0</v>
      </c>
      <c r="M1994" s="32">
        <f>SUM(F1994,L1994)</f>
        <v>9</v>
      </c>
      <c r="N1994" s="31"/>
      <c r="O1994" s="31"/>
      <c r="P1994" s="32">
        <f ca="1">SUM(INDIRECT(GLOBAL_VAR[TABLENAME]&amp;"[@a"&amp;$1:$1-1&amp;"]"),INDIRECT(GLOBAL_VAR[TABLENAME]&amp;"[@c"&amp;$1:$1-1&amp;"]"))</f>
        <v>9</v>
      </c>
      <c r="Q1994" s="33"/>
      <c r="R1994" s="33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9</v>
      </c>
      <c r="T1994" s="33"/>
      <c r="U1994" s="33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9</v>
      </c>
      <c r="W1994" s="31"/>
      <c r="X1994" s="31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9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1994" s="31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31">
      <c r="A1995" s="31">
        <f ca="1">IF(GLOBAL[[#This Row],[TT]]&lt;1,"",ROW()-2)</f>
        <v>1993</v>
      </c>
      <c r="B1995" s="33" t="s">
        <v>1332</v>
      </c>
      <c r="C1995" s="31">
        <v>1</v>
      </c>
      <c r="D1995" s="31" t="s">
        <v>109</v>
      </c>
      <c r="E1995" s="31">
        <f ca="1">IF(GLOBAL[[#This Row],[b12]]="",GLOBAL[[#This Row],[a6]],GLOBAL[[#This Row],[b12]])</f>
        <v>1</v>
      </c>
      <c r="F1995" s="32">
        <f>GLOBAL[[#This Row],[AWAL]]</f>
        <v>1</v>
      </c>
      <c r="G1995" s="31"/>
      <c r="H1995" s="31"/>
      <c r="I1995" s="31" t="str">
        <f>IF(GLOBAL[[#This Row],[/MASUK]]="","",SUMIF(Table6[NB BM_C_QTY+F],GLOBAL[POINTER],Table6[C]))</f>
        <v/>
      </c>
      <c r="J1995" s="102">
        <f>IF(GLOBAL[[#This Row],[//KELUAR]]="",0,-1*SUMIF(Table5[CONCAT],GLOBAL[POINTER],Table5[3]))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>SUM(F1995,L1995)</f>
        <v>1</v>
      </c>
      <c r="N1995" s="31"/>
      <c r="O1995" s="31"/>
      <c r="P1995" s="32">
        <f ca="1">SUM(INDIRECT(GLOBAL_VAR[TABLENAME]&amp;"[@a"&amp;$1:$1-1&amp;"]"),INDIRECT(GLOBAL_VAR[TABLENAME]&amp;"[@c"&amp;$1:$1-1&amp;"]"))</f>
        <v>1</v>
      </c>
      <c r="Q1995" s="33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1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1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1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1995" s="31" t="str">
        <f>_xlfn.IFNA(MATCH(GLOBAL[[#This Row],[POINTER]],Table6[NB BM_C_QTY+F],0),"")</f>
        <v/>
      </c>
      <c r="AC1995" t="str">
        <f>_xlfn.IFNA(MATCH(GLOBAL[[#This Row],[POINTER]],Table5[CONCAT],0),"")</f>
        <v/>
      </c>
    </row>
    <row r="1996" spans="1:31">
      <c r="A1996" s="31" t="str">
        <f ca="1">IF(GLOBAL[[#This Row],[TT]]&lt;1,"",ROW()-2)</f>
        <v/>
      </c>
      <c r="B1996" s="33" t="s">
        <v>3652</v>
      </c>
      <c r="C1996" s="31">
        <v>0</v>
      </c>
      <c r="D1996" s="31" t="s">
        <v>2158</v>
      </c>
      <c r="E1996" s="31">
        <f ca="1">IF(GLOBAL[[#This Row],[b12]]="",GLOBAL[[#This Row],[a6]],GLOBAL[[#This Row],[b12]])</f>
        <v>0</v>
      </c>
      <c r="F1996" s="32">
        <f>GLOBAL[[#This Row],[AWAL]]</f>
        <v>0</v>
      </c>
      <c r="G1996" s="31"/>
      <c r="H1996" s="31"/>
      <c r="I1996" s="31" t="str">
        <f>IF(GLOBAL[[#This Row],[/MASUK]]="","",SUMIF(Table6[NB BM_C_QTY+F],GLOBAL[POINTER],Table6[C]))</f>
        <v/>
      </c>
      <c r="J1996" s="102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>SUM(F1996,L1996)</f>
        <v>0</v>
      </c>
      <c r="N1996" s="31"/>
      <c r="O1996" s="31"/>
      <c r="P1996" s="32">
        <f ca="1">SUM(INDIRECT(GLOBAL_VAR[TABLENAME]&amp;"[@a"&amp;$1:$1-1&amp;"]"),INDIRECT(GLOBAL_VAR[TABLENAME]&amp;"[@c"&amp;$1:$1-1&amp;"]"))</f>
        <v>0</v>
      </c>
      <c r="Q1996" s="33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0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0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0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mapzipperjalabrbiasa240pcsuntana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</row>
    <row r="1997" spans="1:31">
      <c r="A1997" s="31" t="str">
        <f ca="1">IF(GLOBAL[[#This Row],[TT]]&lt;1,"",ROW()-2)</f>
        <v/>
      </c>
      <c r="B1997" s="33" t="s">
        <v>3762</v>
      </c>
      <c r="C1997" s="31">
        <v>0</v>
      </c>
      <c r="D1997" s="31" t="s">
        <v>2158</v>
      </c>
      <c r="E1997" s="31">
        <f ca="1">IF(GLOBAL[[#This Row],[b12]]="",GLOBAL[[#This Row],[a6]],GLOBAL[[#This Row],[b12]])</f>
        <v>0</v>
      </c>
      <c r="F1997" s="32">
        <f>GLOBAL[[#This Row],[AWAL]]</f>
        <v>0</v>
      </c>
      <c r="G1997" s="31"/>
      <c r="H1997" s="31"/>
      <c r="I1997" s="31" t="str">
        <f>IF(GLOBAL[[#This Row],[/MASUK]]="","",SUMIF(Table6[NB BM_C_QTY+F],GLOBAL[POINTER],Table6[C]))</f>
        <v/>
      </c>
      <c r="J1997" s="102">
        <f>IF(GLOBAL[[#This Row],[//KELUAR]]="",0,-1*SUMIF(Table5[CONCAT],GLOBAL[POINTER],Table5[3]))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>SUM(F1997,L1997)</f>
        <v>0</v>
      </c>
      <c r="N1997" s="31"/>
      <c r="O1997" s="31"/>
      <c r="P1997" s="32">
        <f ca="1">SUM(INDIRECT(GLOBAL_VAR[TABLENAME]&amp;"[@a"&amp;$1:$1-1&amp;"]"),INDIRECT(GLOBAL_VAR[TABLENAME]&amp;"[@c"&amp;$1:$1-1&amp;"]"))</f>
        <v>0</v>
      </c>
      <c r="Q1997" s="33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0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0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0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1997" s="31" t="str">
        <f>_xlfn.IFNA(MATCH(GLOBAL[[#This Row],[POINTER]],Table6[NB BM_C_QTY+F],0),"")</f>
        <v/>
      </c>
      <c r="AC1997" t="str">
        <f>_xlfn.IFNA(MATCH(GLOBAL[[#This Row],[POINTER]],Table5[CONCAT],0),"")</f>
        <v/>
      </c>
    </row>
    <row r="1998" spans="1:31">
      <c r="A1998" s="31">
        <f ca="1">IF(GLOBAL[[#This Row],[TT]]&lt;1,"",ROW()-2)</f>
        <v>1996</v>
      </c>
      <c r="B1998" s="33" t="s">
        <v>1333</v>
      </c>
      <c r="C1998" s="31">
        <v>1</v>
      </c>
      <c r="D1998" s="31" t="s">
        <v>101</v>
      </c>
      <c r="E1998" s="31">
        <f ca="1">IF(GLOBAL[[#This Row],[b12]]="",GLOBAL[[#This Row],[a6]],GLOBAL[[#This Row],[b12]])</f>
        <v>1</v>
      </c>
      <c r="F1998" s="32">
        <f>GLOBAL[[#This Row],[AWAL]]</f>
        <v>1</v>
      </c>
      <c r="G1998" s="31"/>
      <c r="H1998" s="31"/>
      <c r="I1998" s="31" t="str">
        <f>IF(GLOBAL[[#This Row],[/MASUK]]="","",SUMIF(Table6[NB BM_C_QTY+F],GLOBAL[POINTER],Table6[C]))</f>
        <v/>
      </c>
      <c r="J1998" s="102">
        <f>IF(GLOBAL[[#This Row],[//KELUAR]]="",0,-1*SUMIF(Table5[CONCAT],GLOBAL[POINTER],Table5[3]))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>SUM(F1998,L1998)</f>
        <v>1</v>
      </c>
      <c r="N1998" s="31"/>
      <c r="O1998" s="31"/>
      <c r="P1998" s="32">
        <f ca="1">SUM(INDIRECT(GLOBAL_VAR[TABLENAME]&amp;"[@a"&amp;$1:$1-1&amp;"]"),INDIRECT(GLOBAL_VAR[TABLENAME]&amp;"[@c"&amp;$1:$1-1&amp;"]"))</f>
        <v>1</v>
      </c>
      <c r="Q1998" s="33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1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1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1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1998" s="31" t="str">
        <f>_xlfn.IFNA(MATCH(GLOBAL[[#This Row],[POINTER]],Table6[NB BM_C_QTY+F],0),"")</f>
        <v/>
      </c>
      <c r="AC1998" t="str">
        <f>_xlfn.IFNA(MATCH(GLOBAL[[#This Row],[POINTER]],Table5[CONCAT],0),"")</f>
        <v/>
      </c>
    </row>
    <row r="1999" spans="1:31">
      <c r="A1999" s="31">
        <f ca="1">IF(GLOBAL[[#This Row],[TT]]&lt;1,"",ROW()-2)</f>
        <v>1997</v>
      </c>
      <c r="B1999" s="33" t="s">
        <v>3752</v>
      </c>
      <c r="C1999" s="31">
        <v>1</v>
      </c>
      <c r="D1999" s="31">
        <v>240</v>
      </c>
      <c r="E1999" s="31">
        <f ca="1">IF(GLOBAL[[#This Row],[b12]]="",GLOBAL[[#This Row],[a6]],GLOBAL[[#This Row],[b12]])</f>
        <v>1</v>
      </c>
      <c r="F1999" s="32">
        <f>GLOBAL[[#This Row],[AWAL]]</f>
        <v>1</v>
      </c>
      <c r="G1999" s="31"/>
      <c r="H1999" s="31"/>
      <c r="I1999" s="31" t="str">
        <f>IF(GLOBAL[[#This Row],[/MASUK]]="","",SUMIF(Table6[NB BM_C_QTY+F],GLOBAL[POINTER],Table6[C]))</f>
        <v/>
      </c>
      <c r="J1999" s="102">
        <f>IF(GLOBAL[[#This Row],[//KELUAR]]="",0,-1*SUMIF(Table5[CONCAT],GLOBAL[POINTER],Table5[3]))</f>
        <v>0</v>
      </c>
      <c r="K1999" s="31" t="str">
        <f>IF(GLOBAL[[#This Row],[b1]]="","",GLOBAL[[#This Row],[b1]]-GLOBAL[[#This Row],[a1]]-GLOBAL[[#This Row],[bkeluar1]])</f>
        <v/>
      </c>
      <c r="L1999" s="31">
        <f>SUM(GLOBAL[[#This Row],[bmasuk1]:[c1]])</f>
        <v>0</v>
      </c>
      <c r="M1999" s="32">
        <f>SUM(F1999,L1999)</f>
        <v>1</v>
      </c>
      <c r="N1999" s="31"/>
      <c r="O1999" s="31"/>
      <c r="P1999" s="32">
        <f ca="1">SUM(INDIRECT(GLOBAL_VAR[TABLENAME]&amp;"[@a"&amp;$1:$1-1&amp;"]"),INDIRECT(GLOBAL_VAR[TABLENAME]&amp;"[@c"&amp;$1:$1-1&amp;"]"))</f>
        <v>1</v>
      </c>
      <c r="Q1999" s="33"/>
      <c r="R1999" s="33" t="str">
        <f>IF(GLOBAL[[#This Row],[b3]]="","",GLOBAL[[#This Row],[b3]]-GLOBAL[[#This Row],[a3]])</f>
        <v/>
      </c>
      <c r="S1999" s="32">
        <f ca="1">SUM(INDIRECT(GLOBAL_VAR[TABLENAME]&amp;"[@a"&amp;$1:$1-1&amp;"]"),INDIRECT(GLOBAL_VAR[TABLENAME]&amp;"[@c"&amp;$1:$1-1&amp;"]"))</f>
        <v>1</v>
      </c>
      <c r="T1999" s="33"/>
      <c r="U1999" s="33" t="str">
        <f>IF(GLOBAL[[#This Row],[b4]]="","",GLOBAL[[#This Row],[b4]]-GLOBAL[[#This Row],[a4]])</f>
        <v/>
      </c>
      <c r="V1999" s="32">
        <f ca="1">SUM(INDIRECT(GLOBAL_VAR[TABLENAME]&amp;"[@a"&amp;$1:$1-1&amp;"]"),INDIRECT(GLOBAL_VAR[TABLENAME]&amp;"[@c"&amp;$1:$1-1&amp;"]"))</f>
        <v>1</v>
      </c>
      <c r="W1999" s="31"/>
      <c r="X1999" s="31" t="str">
        <f>IF(GLOBAL[[#This Row],[b5]]="","",GLOBAL[[#This Row],[b5]]-GLOBAL[[#This Row],[a5]])</f>
        <v/>
      </c>
      <c r="Y1999" s="32">
        <f ca="1">SUM(INDIRECT(GLOBAL_VAR[TABLENAME]&amp;"[@a"&amp;$1:$1-1&amp;"]"),INDIRECT(GLOBAL_VAR[TABLENAME]&amp;"[@c"&amp;$1:$1-1&amp;"]"))</f>
        <v>1</v>
      </c>
      <c r="AA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1999" s="31" t="str">
        <f>_xlfn.IFNA(MATCH(GLOBAL[[#This Row],[POINTER]],Table6[NB BM_C_QTY+F],0),"")</f>
        <v/>
      </c>
      <c r="AC1999" t="str">
        <f>_xlfn.IFNA(MATCH(GLOBAL[[#This Row],[POINTER]],Table5[CONCAT],0),"")</f>
        <v/>
      </c>
    </row>
    <row r="2000" spans="1:31">
      <c r="A2000" s="31" t="str">
        <f ca="1">IF(GLOBAL[[#This Row],[TT]]&lt;1,"",ROW()-2)</f>
        <v/>
      </c>
      <c r="B2000" s="33" t="s">
        <v>3753</v>
      </c>
      <c r="C2000" s="31">
        <v>0</v>
      </c>
      <c r="D2000" s="31">
        <v>240</v>
      </c>
      <c r="E2000" s="31">
        <f ca="1">IF(GLOBAL[[#This Row],[b12]]="",GLOBAL[[#This Row],[a6]],GLOBAL[[#This Row],[b12]])</f>
        <v>0</v>
      </c>
      <c r="F2000" s="32">
        <f>GLOBAL[[#This Row],[AWAL]]</f>
        <v>0</v>
      </c>
      <c r="G2000" s="31"/>
      <c r="H2000" s="31"/>
      <c r="I2000" s="31" t="str">
        <f>IF(GLOBAL[[#This Row],[/MASUK]]="","",SUMIF(Table6[NB BM_C_QTY+F],GLOBAL[POINTER],Table6[C]))</f>
        <v/>
      </c>
      <c r="J2000" s="102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>SUM(F2000,L2000)</f>
        <v>0</v>
      </c>
      <c r="N2000" s="31"/>
      <c r="O2000" s="31"/>
      <c r="P2000" s="32">
        <f ca="1">SUM(INDIRECT(GLOBAL_VAR[TABLENAME]&amp;"[@a"&amp;$1:$1-1&amp;"]"),INDIRECT(GLOBAL_VAR[TABLENAME]&amp;"[@c"&amp;$1:$1-1&amp;"]"))</f>
        <v>0</v>
      </c>
      <c r="Q2000" s="33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0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0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0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</row>
    <row r="2001" spans="1:29">
      <c r="A2001" s="31">
        <f ca="1">IF(GLOBAL[[#This Row],[TT]]&lt;1,"",ROW()-2)</f>
        <v>1999</v>
      </c>
      <c r="B2001" s="33" t="s">
        <v>3754</v>
      </c>
      <c r="C2001" s="31">
        <v>2</v>
      </c>
      <c r="D2001" s="31">
        <v>240</v>
      </c>
      <c r="E2001" s="31">
        <f ca="1">IF(GLOBAL[[#This Row],[b12]]="",GLOBAL[[#This Row],[a6]],GLOBAL[[#This Row],[b12]])</f>
        <v>2</v>
      </c>
      <c r="F2001" s="32">
        <f>GLOBAL[[#This Row],[AWAL]]</f>
        <v>2</v>
      </c>
      <c r="G2001" s="31"/>
      <c r="H2001" s="31"/>
      <c r="I2001" s="31" t="str">
        <f>IF(GLOBAL[[#This Row],[/MASUK]]="","",SUMIF(Table6[NB BM_C_QTY+F],GLOBAL[POINTER],Table6[C]))</f>
        <v/>
      </c>
      <c r="J2001" s="102">
        <f>IF(GLOBAL[[#This Row],[//KELUAR]]="",0,-1*SUMIF(Table5[CONCAT],GLOBAL[POINTER],Table5[3]))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>SUM(F2001,L2001)</f>
        <v>2</v>
      </c>
      <c r="N2001" s="31"/>
      <c r="O2001" s="31"/>
      <c r="P2001" s="32">
        <f ca="1">SUM(INDIRECT(GLOBAL_VAR[TABLENAME]&amp;"[@a"&amp;$1:$1-1&amp;"]"),INDIRECT(GLOBAL_VAR[TABLENAME]&amp;"[@c"&amp;$1:$1-1&amp;"]"))</f>
        <v>2</v>
      </c>
      <c r="Q2001" s="33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2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2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2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2001" s="31" t="str">
        <f>_xlfn.IFNA(MATCH(GLOBAL[[#This Row],[POINTER]],Table6[NB BM_C_QTY+F],0),"")</f>
        <v/>
      </c>
      <c r="AC2001" t="str">
        <f>_xlfn.IFNA(MATCH(GLOBAL[[#This Row],[POINTER]],Table5[CONCAT],0),"")</f>
        <v/>
      </c>
    </row>
    <row r="2002" spans="1:29">
      <c r="A2002" s="31">
        <f ca="1">IF(GLOBAL[[#This Row],[TT]]&lt;1,"",ROW()-2)</f>
        <v>2000</v>
      </c>
      <c r="B2002" s="33" t="s">
        <v>3755</v>
      </c>
      <c r="C2002" s="31">
        <v>1</v>
      </c>
      <c r="D2002" s="31">
        <v>240</v>
      </c>
      <c r="E2002" s="31">
        <f ca="1">IF(GLOBAL[[#This Row],[b12]]="",GLOBAL[[#This Row],[a6]],GLOBAL[[#This Row],[b12]])</f>
        <v>1</v>
      </c>
      <c r="F2002" s="32">
        <f>GLOBAL[[#This Row],[AWAL]]</f>
        <v>1</v>
      </c>
      <c r="G2002" s="31"/>
      <c r="H2002" s="31"/>
      <c r="I2002" s="31" t="str">
        <f>IF(GLOBAL[[#This Row],[/MASUK]]="","",SUMIF(Table6[NB BM_C_QTY+F],GLOBAL[POINTER],Table6[C]))</f>
        <v/>
      </c>
      <c r="J2002" s="102">
        <f>IF(GLOBAL[[#This Row],[//KELUAR]]="",0,-1*SUMIF(Table5[CONCAT],GLOBAL[POINTER],Table5[3]))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>SUM(F2002,L2002)</f>
        <v>1</v>
      </c>
      <c r="N2002" s="31"/>
      <c r="O2002" s="31"/>
      <c r="P2002" s="32">
        <f ca="1">SUM(INDIRECT(GLOBAL_VAR[TABLENAME]&amp;"[@a"&amp;$1:$1-1&amp;"]"),INDIRECT(GLOBAL_VAR[TABLENAME]&amp;"[@c"&amp;$1:$1-1&amp;"]"))</f>
        <v>1</v>
      </c>
      <c r="Q2002" s="33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1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1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1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29">
      <c r="A2003" s="31">
        <f ca="1">IF(GLOBAL[[#This Row],[TT]]&lt;1,"",ROW()-2)</f>
        <v>2001</v>
      </c>
      <c r="B2003" s="33" t="s">
        <v>1334</v>
      </c>
      <c r="C2003" s="31">
        <v>3</v>
      </c>
      <c r="D2003" s="31" t="s">
        <v>699</v>
      </c>
      <c r="E2003" s="31">
        <f ca="1">IF(GLOBAL[[#This Row],[b12]]="",GLOBAL[[#This Row],[a6]],GLOBAL[[#This Row],[b12]])</f>
        <v>3</v>
      </c>
      <c r="F2003" s="32">
        <f>GLOBAL[[#This Row],[AWAL]]</f>
        <v>3</v>
      </c>
      <c r="G2003" s="31"/>
      <c r="H2003" s="31"/>
      <c r="I2003" s="31" t="str">
        <f>IF(GLOBAL[[#This Row],[/MASUK]]="","",SUMIF(Table6[NB BM_C_QTY+F],GLOBAL[POINTER],Table6[C]))</f>
        <v/>
      </c>
      <c r="J2003" s="102">
        <f>IF(GLOBAL[[#This Row],[//KELUAR]]="",0,-1*SUMIF(Table5[CONCAT],GLOBAL[POINTER],Table5[3]))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>SUM(F2003,L2003)</f>
        <v>3</v>
      </c>
      <c r="N2003" s="31"/>
      <c r="O2003" s="31"/>
      <c r="P2003" s="32">
        <f ca="1">SUM(INDIRECT(GLOBAL_VAR[TABLENAME]&amp;"[@a"&amp;$1:$1-1&amp;"]"),INDIRECT(GLOBAL_VAR[TABLENAME]&amp;"[@c"&amp;$1:$1-1&amp;"]"))</f>
        <v>3</v>
      </c>
      <c r="Q2003" s="33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3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3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3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29">
      <c r="A2004" s="31">
        <f ca="1">IF(GLOBAL[[#This Row],[TT]]&lt;1,"",ROW()-2)</f>
        <v>2002</v>
      </c>
      <c r="B2004" s="33" t="s">
        <v>1335</v>
      </c>
      <c r="C2004" s="31">
        <v>3</v>
      </c>
      <c r="D2004" s="31" t="s">
        <v>33</v>
      </c>
      <c r="E2004" s="31">
        <f ca="1">IF(GLOBAL[[#This Row],[b12]]="",GLOBAL[[#This Row],[a6]],GLOBAL[[#This Row],[b12]])</f>
        <v>3</v>
      </c>
      <c r="F2004" s="32">
        <f>GLOBAL[[#This Row],[AWAL]]</f>
        <v>3</v>
      </c>
      <c r="G2004" s="31"/>
      <c r="H2004" s="31"/>
      <c r="I2004" s="31" t="str">
        <f>IF(GLOBAL[[#This Row],[/MASUK]]="","",SUMIF(Table6[NB BM_C_QTY+F],GLOBAL[POINTER],Table6[C]))</f>
        <v/>
      </c>
      <c r="J2004" s="102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>SUM(F2004,L2004)</f>
        <v>3</v>
      </c>
      <c r="N2004" s="31"/>
      <c r="O2004" s="31"/>
      <c r="P2004" s="32">
        <f ca="1">SUM(INDIRECT(GLOBAL_VAR[TABLENAME]&amp;"[@a"&amp;$1:$1-1&amp;"]"),INDIRECT(GLOBAL_VAR[TABLENAME]&amp;"[@c"&amp;$1:$1-1&amp;"]"))</f>
        <v>3</v>
      </c>
      <c r="Q2004" s="33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3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3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3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</row>
    <row r="2005" spans="1:29">
      <c r="A2005" s="31">
        <f ca="1">IF(GLOBAL[[#This Row],[TT]]&lt;1,"",ROW()-2)</f>
        <v>2003</v>
      </c>
      <c r="B2005" s="33" t="s">
        <v>1336</v>
      </c>
      <c r="C2005" s="31">
        <v>2</v>
      </c>
      <c r="D2005" s="31" t="s">
        <v>158</v>
      </c>
      <c r="E2005" s="31">
        <f ca="1">IF(GLOBAL[[#This Row],[b12]]="",GLOBAL[[#This Row],[a6]],GLOBAL[[#This Row],[b12]])</f>
        <v>2</v>
      </c>
      <c r="F2005" s="32">
        <f>GLOBAL[[#This Row],[AWAL]]</f>
        <v>2</v>
      </c>
      <c r="G2005" s="31"/>
      <c r="H2005" s="31"/>
      <c r="I2005" s="31" t="str">
        <f>IF(GLOBAL[[#This Row],[/MASUK]]="","",SUMIF(Table6[NB BM_C_QTY+F],GLOBAL[POINTER],Table6[C]))</f>
        <v/>
      </c>
      <c r="J2005" s="102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>SUM(F2005,L2005)</f>
        <v>2</v>
      </c>
      <c r="N2005" s="31"/>
      <c r="O2005" s="31"/>
      <c r="P2005" s="32">
        <f ca="1">SUM(INDIRECT(GLOBAL_VAR[TABLENAME]&amp;"[@a"&amp;$1:$1-1&amp;"]"),INDIRECT(GLOBAL_VAR[TABLENAME]&amp;"[@c"&amp;$1:$1-1&amp;"]"))</f>
        <v>2</v>
      </c>
      <c r="Q2005" s="33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2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2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2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</row>
    <row r="2006" spans="1:29">
      <c r="A2006" s="31">
        <f ca="1">IF(GLOBAL[[#This Row],[TT]]&lt;1,"",ROW()-2)</f>
        <v>2004</v>
      </c>
      <c r="B2006" s="33" t="s">
        <v>1337</v>
      </c>
      <c r="C2006" s="31">
        <v>1</v>
      </c>
      <c r="D2006" s="31" t="s">
        <v>822</v>
      </c>
      <c r="E2006" s="31">
        <f ca="1">IF(GLOBAL[[#This Row],[b12]]="",GLOBAL[[#This Row],[a6]],GLOBAL[[#This Row],[b12]])</f>
        <v>1</v>
      </c>
      <c r="F2006" s="32">
        <f>GLOBAL[[#This Row],[AWAL]]</f>
        <v>1</v>
      </c>
      <c r="G2006" s="31"/>
      <c r="H2006" s="31"/>
      <c r="I2006" s="31" t="str">
        <f>IF(GLOBAL[[#This Row],[/MASUK]]="","",SUMIF(Table6[NB BM_C_QTY+F],GLOBAL[POINTER],Table6[C]))</f>
        <v/>
      </c>
      <c r="J2006" s="102">
        <f>IF(GLOBAL[[#This Row],[//KELUAR]]="",0,-1*SUMIF(Table5[CONCAT],GLOBAL[POINTER],Table5[3]))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>SUM(F2006,L2006)</f>
        <v>1</v>
      </c>
      <c r="N2006" s="31"/>
      <c r="O2006" s="31"/>
      <c r="P2006" s="32">
        <f ca="1">SUM(INDIRECT(GLOBAL_VAR[TABLENAME]&amp;"[@a"&amp;$1:$1-1&amp;"]"),INDIRECT(GLOBAL_VAR[TABLENAME]&amp;"[@c"&amp;$1:$1-1&amp;"]"))</f>
        <v>1</v>
      </c>
      <c r="Q2006" s="33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1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1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1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</row>
    <row r="2007" spans="1:29">
      <c r="A2007" s="31">
        <f ca="1">IF(GLOBAL[[#This Row],[TT]]&lt;1,"",ROW()-2)</f>
        <v>2005</v>
      </c>
      <c r="B2007" s="33" t="s">
        <v>1338</v>
      </c>
      <c r="C2007" s="31">
        <v>7</v>
      </c>
      <c r="D2007" s="31" t="s">
        <v>133</v>
      </c>
      <c r="E2007" s="31">
        <f ca="1">IF(GLOBAL[[#This Row],[b12]]="",GLOBAL[[#This Row],[a6]],GLOBAL[[#This Row],[b12]])</f>
        <v>7</v>
      </c>
      <c r="F2007" s="32">
        <f>GLOBAL[[#This Row],[AWAL]]</f>
        <v>7</v>
      </c>
      <c r="G2007" s="31"/>
      <c r="H2007" s="31"/>
      <c r="I2007" s="31" t="str">
        <f>IF(GLOBAL[[#This Row],[/MASUK]]="","",SUMIF(Table6[NB BM_C_QTY+F],GLOBAL[POINTER],Table6[C]))</f>
        <v/>
      </c>
      <c r="J2007" s="102">
        <f>IF(GLOBAL[[#This Row],[//KELUAR]]="",0,-1*SUMIF(Table5[CONCAT],GLOBAL[POINTER],Table5[3]))</f>
        <v>0</v>
      </c>
      <c r="K2007" s="31" t="str">
        <f>IF(GLOBAL[[#This Row],[b1]]="","",GLOBAL[[#This Row],[b1]]-GLOBAL[[#This Row],[a1]]-GLOBAL[[#This Row],[bkeluar1]])</f>
        <v/>
      </c>
      <c r="L2007" s="31">
        <f>SUM(GLOBAL[[#This Row],[bmasuk1]:[c1]])</f>
        <v>0</v>
      </c>
      <c r="M2007" s="32">
        <f>SUM(F2007,L2007)</f>
        <v>7</v>
      </c>
      <c r="N2007" s="31"/>
      <c r="O2007" s="31"/>
      <c r="P2007" s="32">
        <f ca="1">SUM(INDIRECT(GLOBAL_VAR[TABLENAME]&amp;"[@a"&amp;$1:$1-1&amp;"]"),INDIRECT(GLOBAL_VAR[TABLENAME]&amp;"[@c"&amp;$1:$1-1&amp;"]"))</f>
        <v>7</v>
      </c>
      <c r="Q2007" s="33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7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7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7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2007" s="31" t="str">
        <f>_xlfn.IFNA(MATCH(GLOBAL[[#This Row],[POINTER]],Table6[NB BM_C_QTY+F],0),"")</f>
        <v/>
      </c>
      <c r="AC2007" t="str">
        <f>_xlfn.IFNA(MATCH(GLOBAL[[#This Row],[POINTER]],Table5[CONCAT],0),"")</f>
        <v/>
      </c>
    </row>
    <row r="2008" spans="1:29">
      <c r="A2008" s="31">
        <f ca="1">IF(GLOBAL[[#This Row],[TT]]&lt;1,"",ROW()-2)</f>
        <v>2006</v>
      </c>
      <c r="B2008" s="33" t="s">
        <v>1339</v>
      </c>
      <c r="C2008" s="31">
        <v>1</v>
      </c>
      <c r="D2008" s="31" t="s">
        <v>23</v>
      </c>
      <c r="E2008" s="31">
        <f ca="1">IF(GLOBAL[[#This Row],[b12]]="",GLOBAL[[#This Row],[a6]],GLOBAL[[#This Row],[b12]])</f>
        <v>1</v>
      </c>
      <c r="F2008" s="32">
        <f>GLOBAL[[#This Row],[AWAL]]</f>
        <v>1</v>
      </c>
      <c r="G2008" s="31"/>
      <c r="H2008" s="31"/>
      <c r="I2008" s="31" t="str">
        <f>IF(GLOBAL[[#This Row],[/MASUK]]="","",SUMIF(Table6[NB BM_C_QTY+F],GLOBAL[POINTER],Table6[C]))</f>
        <v/>
      </c>
      <c r="J2008" s="102">
        <f>IF(GLOBAL[[#This Row],[//KELUAR]]="",0,-1*SUMIF(Table5[CONCAT],GLOBAL[POINTER],Table5[3]))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>SUM(F2008,L2008)</f>
        <v>1</v>
      </c>
      <c r="N2008" s="31"/>
      <c r="O2008" s="31"/>
      <c r="P2008" s="32">
        <f ca="1">SUM(INDIRECT(GLOBAL_VAR[TABLENAME]&amp;"[@a"&amp;$1:$1-1&amp;"]"),INDIRECT(GLOBAL_VAR[TABLENAME]&amp;"[@c"&amp;$1:$1-1&amp;"]"))</f>
        <v>1</v>
      </c>
      <c r="Q2008" s="33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1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1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1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2008" s="31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29">
      <c r="A2009" s="31">
        <f ca="1">IF(GLOBAL[[#This Row],[TT]]&lt;1,"",ROW()-2)</f>
        <v>2007</v>
      </c>
      <c r="B2009" s="33" t="s">
        <v>1340</v>
      </c>
      <c r="C2009" s="31">
        <v>8</v>
      </c>
      <c r="D2009" s="31" t="s">
        <v>166</v>
      </c>
      <c r="E2009" s="31">
        <f ca="1">IF(GLOBAL[[#This Row],[b12]]="",GLOBAL[[#This Row],[a6]],GLOBAL[[#This Row],[b12]])</f>
        <v>8</v>
      </c>
      <c r="F2009" s="32">
        <f>GLOBAL[[#This Row],[AWAL]]</f>
        <v>8</v>
      </c>
      <c r="G2009" s="31"/>
      <c r="H2009" s="31"/>
      <c r="I2009" s="31" t="str">
        <f>IF(GLOBAL[[#This Row],[/MASUK]]="","",SUMIF(Table6[NB BM_C_QTY+F],GLOBAL[POINTER],Table6[C]))</f>
        <v/>
      </c>
      <c r="J2009" s="102">
        <f>IF(GLOBAL[[#This Row],[//KELUAR]]="",0,-1*SUMIF(Table5[CONCAT],GLOBAL[POINTER],Table5[3]))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>SUM(F2009,L2009)</f>
        <v>8</v>
      </c>
      <c r="N2009" s="31"/>
      <c r="O2009" s="31"/>
      <c r="P2009" s="32">
        <f ca="1">SUM(INDIRECT(GLOBAL_VAR[TABLENAME]&amp;"[@a"&amp;$1:$1-1&amp;"]"),INDIRECT(GLOBAL_VAR[TABLENAME]&amp;"[@c"&amp;$1:$1-1&amp;"]"))</f>
        <v>8</v>
      </c>
      <c r="Q2009" s="33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8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8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8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2009" s="31" t="str">
        <f>_xlfn.IFNA(MATCH(GLOBAL[[#This Row],[POINTER]],Table6[NB BM_C_QTY+F],0),"")</f>
        <v/>
      </c>
      <c r="AC2009" t="str">
        <f>_xlfn.IFNA(MATCH(GLOBAL[[#This Row],[POINTER]],Table5[CONCAT],0),"")</f>
        <v/>
      </c>
    </row>
    <row r="2010" spans="1:29">
      <c r="A2010" s="31">
        <f ca="1">IF(GLOBAL[[#This Row],[TT]]&lt;1,"",ROW()-2)</f>
        <v>2008</v>
      </c>
      <c r="B2010" s="33" t="s">
        <v>1341</v>
      </c>
      <c r="C2010" s="31">
        <v>23</v>
      </c>
      <c r="D2010" s="31" t="s">
        <v>240</v>
      </c>
      <c r="E2010" s="31">
        <f ca="1">IF(GLOBAL[[#This Row],[b12]]="",GLOBAL[[#This Row],[a6]],GLOBAL[[#This Row],[b12]])</f>
        <v>23</v>
      </c>
      <c r="F2010" s="32">
        <f>GLOBAL[[#This Row],[AWAL]]</f>
        <v>23</v>
      </c>
      <c r="G2010" s="31"/>
      <c r="H2010" s="31"/>
      <c r="I2010" s="31" t="str">
        <f>IF(GLOBAL[[#This Row],[/MASUK]]="","",SUMIF(Table6[NB BM_C_QTY+F],GLOBAL[POINTER],Table6[C]))</f>
        <v/>
      </c>
      <c r="J2010" s="102">
        <f>IF(GLOBAL[[#This Row],[//KELUAR]]="",0,-1*SUMIF(Table5[CONCAT],GLOBAL[POINTER],Table5[3]))</f>
        <v>0</v>
      </c>
      <c r="K2010" s="31" t="str">
        <f>IF(GLOBAL[[#This Row],[b1]]="","",GLOBAL[[#This Row],[b1]]-GLOBAL[[#This Row],[a1]]-GLOBAL[[#This Row],[bkeluar1]])</f>
        <v/>
      </c>
      <c r="L2010" s="31">
        <f>SUM(GLOBAL[[#This Row],[bmasuk1]:[c1]])</f>
        <v>0</v>
      </c>
      <c r="M2010" s="32">
        <f>SUM(F2010,L2010)</f>
        <v>23</v>
      </c>
      <c r="N2010" s="31"/>
      <c r="O2010" s="31"/>
      <c r="P2010" s="32">
        <f ca="1">SUM(INDIRECT(GLOBAL_VAR[TABLENAME]&amp;"[@a"&amp;$1:$1-1&amp;"]"),INDIRECT(GLOBAL_VAR[TABLENAME]&amp;"[@c"&amp;$1:$1-1&amp;"]"))</f>
        <v>23</v>
      </c>
      <c r="Q2010" s="33"/>
      <c r="R2010" s="33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23</v>
      </c>
      <c r="T2010" s="33"/>
      <c r="U2010" s="33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23</v>
      </c>
      <c r="W2010" s="31"/>
      <c r="X2010" s="31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23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2010" s="31" t="str">
        <f>_xlfn.IFNA(MATCH(GLOBAL[[#This Row],[POINTER]],Table6[NB BM_C_QTY+F],0),"")</f>
        <v/>
      </c>
      <c r="AC2010" t="str">
        <f>_xlfn.IFNA(MATCH(GLOBAL[[#This Row],[POINTER]],Table5[CONCAT],0),"")</f>
        <v/>
      </c>
    </row>
    <row r="2011" spans="1:29">
      <c r="A2011" s="31">
        <f ca="1">IF(GLOBAL[[#This Row],[TT]]&lt;1,"",ROW()-2)</f>
        <v>2009</v>
      </c>
      <c r="B2011" s="33" t="s">
        <v>1342</v>
      </c>
      <c r="C2011" s="31">
        <v>31</v>
      </c>
      <c r="D2011" s="31" t="s">
        <v>156</v>
      </c>
      <c r="E2011" s="31">
        <f ca="1">IF(GLOBAL[[#This Row],[b12]]="",GLOBAL[[#This Row],[a6]],GLOBAL[[#This Row],[b12]])</f>
        <v>31</v>
      </c>
      <c r="F2011" s="32">
        <f>GLOBAL[[#This Row],[AWAL]]</f>
        <v>31</v>
      </c>
      <c r="G2011" s="31"/>
      <c r="H2011" s="31"/>
      <c r="I2011" s="31" t="str">
        <f>IF(GLOBAL[[#This Row],[/MASUK]]="","",SUMIF(Table6[NB BM_C_QTY+F],GLOBAL[POINTER],Table6[C]))</f>
        <v/>
      </c>
      <c r="J2011" s="102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>SUM(F2011,L2011)</f>
        <v>31</v>
      </c>
      <c r="N2011" s="31"/>
      <c r="O2011" s="31"/>
      <c r="P2011" s="32">
        <f ca="1">SUM(INDIRECT(GLOBAL_VAR[TABLENAME]&amp;"[@a"&amp;$1:$1-1&amp;"]"),INDIRECT(GLOBAL_VAR[TABLENAME]&amp;"[@c"&amp;$1:$1-1&amp;"]"))</f>
        <v>31</v>
      </c>
      <c r="Q2011" s="33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31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31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31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</row>
    <row r="2012" spans="1:29">
      <c r="A2012" s="31">
        <f ca="1">IF(GLOBAL[[#This Row],[TT]]&lt;1,"",ROW()-2)</f>
        <v>2010</v>
      </c>
      <c r="B2012" s="33" t="s">
        <v>1343</v>
      </c>
      <c r="C2012" s="31">
        <v>31</v>
      </c>
      <c r="D2012" s="31" t="s">
        <v>308</v>
      </c>
      <c r="E2012" s="31">
        <f ca="1">IF(GLOBAL[[#This Row],[b12]]="",GLOBAL[[#This Row],[a6]],GLOBAL[[#This Row],[b12]])</f>
        <v>31</v>
      </c>
      <c r="F2012" s="32">
        <f>GLOBAL[[#This Row],[AWAL]]</f>
        <v>31</v>
      </c>
      <c r="G2012" s="31"/>
      <c r="H2012" s="31"/>
      <c r="I2012" s="31" t="str">
        <f>IF(GLOBAL[[#This Row],[/MASUK]]="","",SUMIF(Table6[NB BM_C_QTY+F],GLOBAL[POINTER],Table6[C]))</f>
        <v/>
      </c>
      <c r="J2012" s="102">
        <f>IF(GLOBAL[[#This Row],[//KELUAR]]="",0,-1*SUMIF(Table5[CONCAT],GLOBAL[POINTER],Table5[3]))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>SUM(F2012,L2012)</f>
        <v>31</v>
      </c>
      <c r="N2012" s="31"/>
      <c r="O2012" s="31"/>
      <c r="P2012" s="32">
        <f ca="1">SUM(INDIRECT(GLOBAL_VAR[TABLENAME]&amp;"[@a"&amp;$1:$1-1&amp;"]"),INDIRECT(GLOBAL_VAR[TABLENAME]&amp;"[@c"&amp;$1:$1-1&amp;"]"))</f>
        <v>31</v>
      </c>
      <c r="Q2012" s="33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31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31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31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2012" s="31" t="str">
        <f>_xlfn.IFNA(MATCH(GLOBAL[[#This Row],[POINTER]],Table6[NB BM_C_QTY+F],0),"")</f>
        <v/>
      </c>
      <c r="AC2012" t="str">
        <f>_xlfn.IFNA(MATCH(GLOBAL[[#This Row],[POINTER]],Table5[CONCAT],0),"")</f>
        <v/>
      </c>
    </row>
    <row r="2013" spans="1:29">
      <c r="A2013" s="31">
        <f ca="1">IF(GLOBAL[[#This Row],[TT]]&lt;1,"",ROW()-2)</f>
        <v>2011</v>
      </c>
      <c r="B2013" s="33" t="s">
        <v>3787</v>
      </c>
      <c r="C2013" s="31">
        <v>1</v>
      </c>
      <c r="D2013" s="31">
        <v>240</v>
      </c>
      <c r="E2013" s="31">
        <f ca="1">IF(GLOBAL[[#This Row],[b12]]="",GLOBAL[[#This Row],[a6]],GLOBAL[[#This Row],[b12]])</f>
        <v>1</v>
      </c>
      <c r="F2013" s="32">
        <f>GLOBAL[[#This Row],[AWAL]]</f>
        <v>1</v>
      </c>
      <c r="G2013" s="31"/>
      <c r="H2013" s="31"/>
      <c r="I2013" s="31" t="str">
        <f>IF(GLOBAL[[#This Row],[/MASUK]]="","",SUMIF(Table6[NB BM_C_QTY+F],GLOBAL[POINTER],Table6[C]))</f>
        <v/>
      </c>
      <c r="J2013" s="102">
        <f>IF(GLOBAL[[#This Row],[//KELUAR]]="",0,-1*SUMIF(Table5[CONCAT],GLOBAL[POINTER],Table5[3]))</f>
        <v>0</v>
      </c>
      <c r="K2013" s="31" t="str">
        <f>IF(GLOBAL[[#This Row],[b1]]="","",GLOBAL[[#This Row],[b1]]-GLOBAL[[#This Row],[a1]]-GLOBAL[[#This Row],[bkeluar1]])</f>
        <v/>
      </c>
      <c r="L2013" s="31">
        <f>SUM(GLOBAL[[#This Row],[bmasuk1]:[c1]])</f>
        <v>0</v>
      </c>
      <c r="M2013" s="32">
        <f>SUM(F2013,L2013)</f>
        <v>1</v>
      </c>
      <c r="N2013" s="31"/>
      <c r="O2013" s="31"/>
      <c r="P2013" s="32">
        <f ca="1">SUM(INDIRECT(GLOBAL_VAR[TABLENAME]&amp;"[@a"&amp;$1:$1-1&amp;"]"),INDIRECT(GLOBAL_VAR[TABLENAME]&amp;"[@c"&amp;$1:$1-1&amp;"]"))</f>
        <v>1</v>
      </c>
      <c r="Q2013" s="33"/>
      <c r="R2013" s="33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1</v>
      </c>
      <c r="T2013" s="33"/>
      <c r="U2013" s="33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1</v>
      </c>
      <c r="W2013" s="31"/>
      <c r="X2013" s="31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1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mapzipperretjalabr240untana</v>
      </c>
      <c r="AB2013" s="31" t="str">
        <f>_xlfn.IFNA(MATCH(GLOBAL[[#This Row],[POINTER]],Table6[NB BM_C_QTY+F],0),"")</f>
        <v/>
      </c>
      <c r="AC2013" t="str">
        <f>_xlfn.IFNA(MATCH(GLOBAL[[#This Row],[POINTER]],Table5[CONCAT],0),"")</f>
        <v/>
      </c>
    </row>
    <row r="2014" spans="1:29">
      <c r="A2014" s="31">
        <f ca="1">IF(GLOBAL[[#This Row],[TT]]&lt;1,"",ROW()-2)</f>
        <v>2012</v>
      </c>
      <c r="B2014" s="33" t="s">
        <v>4016</v>
      </c>
      <c r="C2014" s="31">
        <v>1</v>
      </c>
      <c r="D2014" s="31">
        <v>240</v>
      </c>
      <c r="E2014" s="31">
        <f ca="1">IF(GLOBAL[[#This Row],[b12]]="",GLOBAL[[#This Row],[a6]],GLOBAL[[#This Row],[b12]])</f>
        <v>1</v>
      </c>
      <c r="F2014" s="32">
        <f>GLOBAL[[#This Row],[AWAL]]</f>
        <v>1</v>
      </c>
      <c r="G2014" s="31"/>
      <c r="H2014" s="31"/>
      <c r="I2014" s="31" t="str">
        <f>IF(GLOBAL[[#This Row],[/MASUK]]="","",SUMIF(Table6[NB BM_C_QTY+F],GLOBAL[POINTER],Table6[C]))</f>
        <v/>
      </c>
      <c r="J2014" s="102">
        <f>IF(GLOBAL[[#This Row],[//KELUAR]]="",0,-1*SUMIF(Table5[CONCAT],GLOBAL[POINTER],Table5[3]))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>SUM(F2014,L2014)</f>
        <v>1</v>
      </c>
      <c r="N2014" s="31"/>
      <c r="O2014" s="31"/>
      <c r="P2014" s="32">
        <f ca="1">SUM(INDIRECT(GLOBAL_VAR[TABLENAME]&amp;"[@a"&amp;$1:$1-1&amp;"]"),INDIRECT(GLOBAL_VAR[TABLENAME]&amp;"[@c"&amp;$1:$1-1&amp;"]"))</f>
        <v>1</v>
      </c>
      <c r="Q2014" s="33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1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1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1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mapzipperretjalahj240untana</v>
      </c>
      <c r="AB2014" s="31" t="str">
        <f>_xlfn.IFNA(MATCH(GLOBAL[[#This Row],[POINTER]],Table6[NB BM_C_QTY+F],0),"")</f>
        <v/>
      </c>
      <c r="AC2014" t="str">
        <f>_xlfn.IFNA(MATCH(GLOBAL[[#This Row],[POINTER]],Table5[CONCAT],0),"")</f>
        <v/>
      </c>
    </row>
    <row r="2015" spans="1:29">
      <c r="A2015" s="31">
        <f ca="1">IF(GLOBAL[[#This Row],[TT]]&lt;1,"",ROW()-2)</f>
        <v>2013</v>
      </c>
      <c r="B2015" s="33" t="s">
        <v>3788</v>
      </c>
      <c r="C2015" s="31">
        <v>1</v>
      </c>
      <c r="D2015" s="31">
        <v>240</v>
      </c>
      <c r="E2015" s="31">
        <f ca="1">IF(GLOBAL[[#This Row],[b12]]="",GLOBAL[[#This Row],[a6]],GLOBAL[[#This Row],[b12]])</f>
        <v>1</v>
      </c>
      <c r="F2015" s="32">
        <f>GLOBAL[[#This Row],[AWAL]]</f>
        <v>1</v>
      </c>
      <c r="G2015" s="31"/>
      <c r="H2015" s="31"/>
      <c r="I2015" s="31" t="str">
        <f>IF(GLOBAL[[#This Row],[/MASUK]]="","",SUMIF(Table6[NB BM_C_QTY+F],GLOBAL[POINTER],Table6[C]))</f>
        <v/>
      </c>
      <c r="J2015" s="102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>SUM(F2015,L2015)</f>
        <v>1</v>
      </c>
      <c r="N2015" s="31"/>
      <c r="O2015" s="31"/>
      <c r="P2015" s="32">
        <f ca="1">SUM(INDIRECT(GLOBAL_VAR[TABLENAME]&amp;"[@a"&amp;$1:$1-1&amp;"]"),INDIRECT(GLOBAL_VAR[TABLENAME]&amp;"[@c"&amp;$1:$1-1&amp;"]"))</f>
        <v>1</v>
      </c>
      <c r="Q2015" s="33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1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1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1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mapzipperretjalakn240untana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</row>
    <row r="2016" spans="1:29">
      <c r="A2016" s="31" t="str">
        <f ca="1">IF(GLOBAL[[#This Row],[TT]]&lt;1,"",ROW()-2)</f>
        <v/>
      </c>
      <c r="B2016" s="33" t="s">
        <v>3789</v>
      </c>
      <c r="C2016" s="31">
        <v>0</v>
      </c>
      <c r="D2016" s="31">
        <v>240</v>
      </c>
      <c r="E2016" s="31">
        <f ca="1">IF(GLOBAL[[#This Row],[b12]]="",GLOBAL[[#This Row],[a6]],GLOBAL[[#This Row],[b12]])</f>
        <v>0</v>
      </c>
      <c r="F2016" s="32">
        <f>GLOBAL[[#This Row],[AWAL]]</f>
        <v>0</v>
      </c>
      <c r="G2016" s="31"/>
      <c r="H2016" s="31"/>
      <c r="I2016" s="31" t="str">
        <f>IF(GLOBAL[[#This Row],[/MASUK]]="","",SUMIF(Table6[NB BM_C_QTY+F],GLOBAL[POINTER],Table6[C]))</f>
        <v/>
      </c>
      <c r="J2016" s="102">
        <f>IF(GLOBAL[[#This Row],[//KELUAR]]="",0,-1*SUMIF(Table5[CONCAT],GLOBAL[POINTER],Table5[3]))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>SUM(F2016,L2016)</f>
        <v>0</v>
      </c>
      <c r="N2016" s="31"/>
      <c r="O2016" s="31"/>
      <c r="P2016" s="32">
        <f ca="1">SUM(INDIRECT(GLOBAL_VAR[TABLENAME]&amp;"[@a"&amp;$1:$1-1&amp;"]"),INDIRECT(GLOBAL_VAR[TABLENAME]&amp;"[@c"&amp;$1:$1-1&amp;"]"))</f>
        <v>0</v>
      </c>
      <c r="Q2016" s="33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0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0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0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016" s="31" t="str">
        <f>_xlfn.IFNA(MATCH(GLOBAL[[#This Row],[POINTER]],Table6[NB BM_C_QTY+F],0),"")</f>
        <v/>
      </c>
      <c r="AC2016" t="str">
        <f>_xlfn.IFNA(MATCH(GLOBAL[[#This Row],[POINTER]],Table5[CONCAT],0),"")</f>
        <v/>
      </c>
    </row>
    <row r="2017" spans="1:30">
      <c r="A2017" s="31">
        <f ca="1">IF(GLOBAL[[#This Row],[TT]]&lt;1,"",ROW()-2)</f>
        <v>2015</v>
      </c>
      <c r="B2017" s="33" t="s">
        <v>1344</v>
      </c>
      <c r="C2017" s="31">
        <v>2</v>
      </c>
      <c r="D2017" s="31" t="s">
        <v>16</v>
      </c>
      <c r="E2017" s="31">
        <f ca="1">IF(GLOBAL[[#This Row],[b12]]="",GLOBAL[[#This Row],[a6]],GLOBAL[[#This Row],[b12]])</f>
        <v>2</v>
      </c>
      <c r="F2017" s="32">
        <f>GLOBAL[[#This Row],[AWAL]]</f>
        <v>2</v>
      </c>
      <c r="G2017" s="31"/>
      <c r="H2017" s="31"/>
      <c r="I2017" s="31" t="str">
        <f>IF(GLOBAL[[#This Row],[/MASUK]]="","",SUMIF(Table6[NB BM_C_QTY+F],GLOBAL[POINTER],Table6[C]))</f>
        <v/>
      </c>
      <c r="J2017" s="102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>SUM(F2017,L2017)</f>
        <v>2</v>
      </c>
      <c r="N2017" s="31"/>
      <c r="O2017" s="31"/>
      <c r="P2017" s="32">
        <f ca="1">SUM(INDIRECT(GLOBAL_VAR[TABLENAME]&amp;"[@a"&amp;$1:$1-1&amp;"]"),INDIRECT(GLOBAL_VAR[TABLENAME]&amp;"[@c"&amp;$1:$1-1&amp;"]"))</f>
        <v>2</v>
      </c>
      <c r="Q2017" s="33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2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2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2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30">
      <c r="A2018" s="31">
        <f ca="1">IF(GLOBAL[[#This Row],[TT]]&lt;1,"",ROW()-2)</f>
        <v>2016</v>
      </c>
      <c r="B2018" s="33" t="s">
        <v>1345</v>
      </c>
      <c r="C2018" s="31">
        <v>2</v>
      </c>
      <c r="D2018" s="31" t="s">
        <v>1346</v>
      </c>
      <c r="E2018" s="31">
        <f ca="1">IF(GLOBAL[[#This Row],[b12]]="",GLOBAL[[#This Row],[a6]],GLOBAL[[#This Row],[b12]])</f>
        <v>2</v>
      </c>
      <c r="F2018" s="32">
        <f>GLOBAL[[#This Row],[AWAL]]</f>
        <v>2</v>
      </c>
      <c r="G2018" s="31"/>
      <c r="H2018" s="31"/>
      <c r="I2018" s="31" t="str">
        <f>IF(GLOBAL[[#This Row],[/MASUK]]="","",SUMIF(Table6[NB BM_C_QTY+F],GLOBAL[POINTER],Table6[C]))</f>
        <v/>
      </c>
      <c r="J2018" s="102">
        <f>IF(GLOBAL[[#This Row],[//KELUAR]]="",0,-1*SUMIF(Table5[CONCAT],GLOBAL[POINTER],Table5[3]))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>SUM(F2018,L2018)</f>
        <v>2</v>
      </c>
      <c r="N2018" s="31"/>
      <c r="O2018" s="31"/>
      <c r="P2018" s="32">
        <f ca="1">SUM(INDIRECT(GLOBAL_VAR[TABLENAME]&amp;"[@a"&amp;$1:$1-1&amp;"]"),INDIRECT(GLOBAL_VAR[TABLENAME]&amp;"[@c"&amp;$1:$1-1&amp;"]"))</f>
        <v>2</v>
      </c>
      <c r="Q2018" s="33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2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2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2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30">
      <c r="A2019" s="31">
        <f ca="1">IF(GLOBAL[[#This Row],[TT]]&lt;1,"",ROW()-2)</f>
        <v>2017</v>
      </c>
      <c r="B2019" s="33" t="s">
        <v>1347</v>
      </c>
      <c r="C2019" s="31">
        <v>30</v>
      </c>
      <c r="D2019" s="31">
        <v>180</v>
      </c>
      <c r="E2019" s="31">
        <f ca="1">IF(GLOBAL[[#This Row],[b12]]="",GLOBAL[[#This Row],[a6]],GLOBAL[[#This Row],[b12]])</f>
        <v>30</v>
      </c>
      <c r="F2019" s="32">
        <f>GLOBAL[[#This Row],[AWAL]]</f>
        <v>30</v>
      </c>
      <c r="G2019" s="31"/>
      <c r="H2019" s="31"/>
      <c r="I2019" s="31" t="str">
        <f>IF(GLOBAL[[#This Row],[/MASUK]]="","",SUMIF(Table6[NB BM_C_QTY+F],GLOBAL[POINTER],Table6[C]))</f>
        <v/>
      </c>
      <c r="J2019" s="102">
        <f>IF(GLOBAL[[#This Row],[//KELUAR]]="",0,-1*SUMIF(Table5[CONCAT],GLOBAL[POINTER],Table5[3]))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>SUM(F2019,L2019)</f>
        <v>30</v>
      </c>
      <c r="N2019" s="31"/>
      <c r="O2019" s="31"/>
      <c r="P2019" s="32">
        <f ca="1">SUM(INDIRECT(GLOBAL_VAR[TABLENAME]&amp;"[@a"&amp;$1:$1-1&amp;"]"),INDIRECT(GLOBAL_VAR[TABLENAME]&amp;"[@c"&amp;$1:$1-1&amp;"]"))</f>
        <v>30</v>
      </c>
      <c r="Q2019" s="33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30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30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30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</row>
    <row r="2020" spans="1:30">
      <c r="A2020" s="31">
        <f ca="1">IF(GLOBAL[[#This Row],[TT]]&lt;1,"",ROW()-2)</f>
        <v>2018</v>
      </c>
      <c r="B2020" s="33" t="s">
        <v>1348</v>
      </c>
      <c r="C2020" s="31">
        <v>11</v>
      </c>
      <c r="D2020" s="31" t="s">
        <v>99</v>
      </c>
      <c r="E2020" s="31">
        <f ca="1">IF(GLOBAL[[#This Row],[b12]]="",GLOBAL[[#This Row],[a6]],GLOBAL[[#This Row],[b12]])</f>
        <v>11</v>
      </c>
      <c r="F2020" s="32">
        <f>GLOBAL[[#This Row],[AWAL]]</f>
        <v>11</v>
      </c>
      <c r="G2020" s="31"/>
      <c r="H2020" s="31"/>
      <c r="I2020" s="31" t="str">
        <f>IF(GLOBAL[[#This Row],[/MASUK]]="","",SUMIF(Table6[NB BM_C_QTY+F],GLOBAL[POINTER],Table6[C]))</f>
        <v/>
      </c>
      <c r="J2020" s="102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>SUM(F2020,L2020)</f>
        <v>11</v>
      </c>
      <c r="N2020" s="31"/>
      <c r="O2020" s="31"/>
      <c r="P2020" s="32">
        <f ca="1">SUM(INDIRECT(GLOBAL_VAR[TABLENAME]&amp;"[@a"&amp;$1:$1-1&amp;"]"),INDIRECT(GLOBAL_VAR[TABLENAME]&amp;"[@c"&amp;$1:$1-1&amp;"]"))</f>
        <v>11</v>
      </c>
      <c r="Q2020" s="33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11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11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11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</row>
    <row r="2021" spans="1:30">
      <c r="A2021" s="31" t="str">
        <f ca="1">IF(GLOBAL[[#This Row],[TT]]&lt;1,"",ROW()-2)</f>
        <v/>
      </c>
      <c r="B2021" s="33" t="s">
        <v>2233</v>
      </c>
      <c r="C2021" s="31">
        <v>0</v>
      </c>
      <c r="D2021" s="31" t="s">
        <v>2109</v>
      </c>
      <c r="E2021" s="31">
        <f ca="1">IF(GLOBAL[[#This Row],[b12]]="",GLOBAL[[#This Row],[a6]],GLOBAL[[#This Row],[b12]])</f>
        <v>0</v>
      </c>
      <c r="F2021" s="32">
        <f>GLOBAL[[#This Row],[AWAL]]</f>
        <v>0</v>
      </c>
      <c r="G2021" s="31"/>
      <c r="H2021" s="31"/>
      <c r="I2021" s="31" t="str">
        <f>IF(GLOBAL[[#This Row],[/MASUK]]="","",SUMIF(Table6[NB BM_C_QTY+F],GLOBAL[POINTER],Table6[C]))</f>
        <v/>
      </c>
      <c r="J2021" s="102">
        <f>IF(GLOBAL[[#This Row],[//KELUAR]]="",0,-1*SUMIF(Table5[CONCAT],GLOBAL[POINTER],Table5[3]))</f>
        <v>0</v>
      </c>
      <c r="K2021" s="31" t="str">
        <f>IF(GLOBAL[[#This Row],[b1]]="","",GLOBAL[[#This Row],[b1]]-GLOBAL[[#This Row],[a1]]-GLOBAL[[#This Row],[bkeluar1]])</f>
        <v/>
      </c>
      <c r="L2021" s="31">
        <f>SUM(GLOBAL[[#This Row],[bmasuk1]:[c1]])</f>
        <v>0</v>
      </c>
      <c r="M2021" s="32">
        <f>SUM(F2021,L2021)</f>
        <v>0</v>
      </c>
      <c r="N2021" s="31"/>
      <c r="O2021" s="31"/>
      <c r="P2021" s="32">
        <f ca="1">SUM(INDIRECT(GLOBAL_VAR[TABLENAME]&amp;"[@a"&amp;$1:$1-1&amp;"]"),INDIRECT(GLOBAL_VAR[TABLENAME]&amp;"[@c"&amp;$1:$1-1&amp;"]"))</f>
        <v>0</v>
      </c>
      <c r="Q2021" s="33"/>
      <c r="R2021" s="33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0</v>
      </c>
      <c r="T2021" s="33"/>
      <c r="U2021" s="33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0</v>
      </c>
      <c r="W2021" s="31"/>
      <c r="X2021" s="31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0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021" s="31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30">
      <c r="A2022" s="31">
        <f ca="1">IF(GLOBAL[[#This Row],[TT]]&lt;1,"",ROW()-2)</f>
        <v>2020</v>
      </c>
      <c r="B2022" s="33" t="s">
        <v>1349</v>
      </c>
      <c r="C2022" s="31">
        <v>4</v>
      </c>
      <c r="D2022" s="31" t="s">
        <v>538</v>
      </c>
      <c r="E2022" s="31">
        <f ca="1">IF(GLOBAL[[#This Row],[b12]]="",GLOBAL[[#This Row],[a6]],GLOBAL[[#This Row],[b12]])</f>
        <v>4</v>
      </c>
      <c r="F2022" s="32">
        <f>GLOBAL[[#This Row],[AWAL]]</f>
        <v>4</v>
      </c>
      <c r="G2022" s="31"/>
      <c r="H2022" s="31"/>
      <c r="I2022" s="31" t="str">
        <f>IF(GLOBAL[[#This Row],[/MASUK]]="","",SUMIF(Table6[NB BM_C_QTY+F],GLOBAL[POINTER],Table6[C]))</f>
        <v/>
      </c>
      <c r="J2022" s="102">
        <f>IF(GLOBAL[[#This Row],[//KELUAR]]="",0,-1*SUMIF(Table5[CONCAT],GLOBAL[POINTER],Table5[3]))</f>
        <v>0</v>
      </c>
      <c r="K2022" s="31" t="str">
        <f>IF(GLOBAL[[#This Row],[b1]]="","",GLOBAL[[#This Row],[b1]]-GLOBAL[[#This Row],[a1]]-GLOBAL[[#This Row],[bkeluar1]])</f>
        <v/>
      </c>
      <c r="L2022" s="31">
        <f>SUM(GLOBAL[[#This Row],[bmasuk1]:[c1]])</f>
        <v>0</v>
      </c>
      <c r="M2022" s="32">
        <f>SUM(F2022,L2022)</f>
        <v>4</v>
      </c>
      <c r="N2022" s="31"/>
      <c r="O2022" s="31"/>
      <c r="P2022" s="32">
        <f ca="1">SUM(INDIRECT(GLOBAL_VAR[TABLENAME]&amp;"[@a"&amp;$1:$1-1&amp;"]"),INDIRECT(GLOBAL_VAR[TABLENAME]&amp;"[@c"&amp;$1:$1-1&amp;"]"))</f>
        <v>4</v>
      </c>
      <c r="Q2022" s="33"/>
      <c r="R2022" s="33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4</v>
      </c>
      <c r="T2022" s="33"/>
      <c r="U2022" s="33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4</v>
      </c>
      <c r="W2022" s="31"/>
      <c r="X2022" s="31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4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2022" s="31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30">
      <c r="A2023" s="31" t="str">
        <f ca="1">IF(GLOBAL[[#This Row],[TT]]&lt;1,"",ROW()-2)</f>
        <v/>
      </c>
      <c r="B2023" s="33" t="s">
        <v>1351</v>
      </c>
      <c r="C2023" s="31">
        <v>0</v>
      </c>
      <c r="D2023" s="31" t="s">
        <v>1352</v>
      </c>
      <c r="E2023" s="31">
        <f ca="1">IF(GLOBAL[[#This Row],[b12]]="",GLOBAL[[#This Row],[a6]],GLOBAL[[#This Row],[b12]])</f>
        <v>0</v>
      </c>
      <c r="F2023" s="32">
        <f>GLOBAL[[#This Row],[AWAL]]</f>
        <v>0</v>
      </c>
      <c r="G2023" s="31"/>
      <c r="H2023" s="31"/>
      <c r="I2023" s="31" t="str">
        <f>IF(GLOBAL[[#This Row],[/MASUK]]="","",SUMIF(Table6[NB BM_C_QTY+F],GLOBAL[POINTER],Table6[C]))</f>
        <v/>
      </c>
      <c r="J2023" s="102">
        <f>IF(GLOBAL[[#This Row],[//KELUAR]]="",0,-1*SUMIF(Table5[CONCAT],GLOBAL[POINTER],Table5[3]))</f>
        <v>0</v>
      </c>
      <c r="K2023" s="31" t="str">
        <f>IF(GLOBAL[[#This Row],[b1]]="","",GLOBAL[[#This Row],[b1]]-GLOBAL[[#This Row],[a1]]-GLOBAL[[#This Row],[bkeluar1]])</f>
        <v/>
      </c>
      <c r="L2023" s="31">
        <f>SUM(GLOBAL[[#This Row],[bmasuk1]:[c1]])</f>
        <v>0</v>
      </c>
      <c r="M2023" s="32">
        <f>SUM(F2023,L2023)</f>
        <v>0</v>
      </c>
      <c r="N2023" s="31"/>
      <c r="O2023" s="31"/>
      <c r="P2023" s="32">
        <f ca="1">SUM(INDIRECT(GLOBAL_VAR[TABLENAME]&amp;"[@a"&amp;$1:$1-1&amp;"]"),INDIRECT(GLOBAL_VAR[TABLENAME]&amp;"[@c"&amp;$1:$1-1&amp;"]"))</f>
        <v>0</v>
      </c>
      <c r="Q2023" s="33"/>
      <c r="R2023" s="33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0</v>
      </c>
      <c r="T2023" s="33"/>
      <c r="U2023" s="33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0</v>
      </c>
      <c r="W2023" s="31"/>
      <c r="X2023" s="31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0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023" s="31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30">
      <c r="A2024" s="31" t="str">
        <f ca="1">IF(GLOBAL[[#This Row],[TT]]&lt;1,"",ROW()-2)</f>
        <v/>
      </c>
      <c r="B2024" s="33" t="s">
        <v>1353</v>
      </c>
      <c r="C2024" s="31">
        <v>0</v>
      </c>
      <c r="D2024" s="31" t="s">
        <v>7</v>
      </c>
      <c r="E2024" s="31">
        <f ca="1">IF(GLOBAL[[#This Row],[b12]]="",GLOBAL[[#This Row],[a6]],GLOBAL[[#This Row],[b12]])</f>
        <v>0</v>
      </c>
      <c r="F2024" s="32">
        <f>GLOBAL[[#This Row],[AWAL]]</f>
        <v>0</v>
      </c>
      <c r="G2024" s="31"/>
      <c r="H2024" s="31"/>
      <c r="I2024" s="31" t="str">
        <f>IF(GLOBAL[[#This Row],[/MASUK]]="","",SUMIF(Table6[NB BM_C_QTY+F],GLOBAL[POINTER],Table6[C]))</f>
        <v/>
      </c>
      <c r="J2024" s="102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>SUM(F2024,L2024)</f>
        <v>0</v>
      </c>
      <c r="N2024" s="31"/>
      <c r="O2024" s="31"/>
      <c r="P2024" s="32">
        <f ca="1">SUM(INDIRECT(GLOBAL_VAR[TABLENAME]&amp;"[@a"&amp;$1:$1-1&amp;"]"),INDIRECT(GLOBAL_VAR[TABLENAME]&amp;"[@c"&amp;$1:$1-1&amp;"]"))</f>
        <v>0</v>
      </c>
      <c r="Q2024" s="33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0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0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0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30">
      <c r="A2025" s="31" t="str">
        <f ca="1">IF(GLOBAL[[#This Row],[TT]]&lt;1,"",ROW()-2)</f>
        <v/>
      </c>
      <c r="B2025" s="33" t="s">
        <v>4977</v>
      </c>
      <c r="C2025" s="31">
        <v>0</v>
      </c>
      <c r="D2025" s="31" t="s">
        <v>2150</v>
      </c>
      <c r="E2025" s="31">
        <f ca="1">IF(GLOBAL[[#This Row],[b12]]="",GLOBAL[[#This Row],[a6]],GLOBAL[[#This Row],[b12]])</f>
        <v>0</v>
      </c>
      <c r="F2025" s="32">
        <f>GLOBAL[[#This Row],[AWAL]]</f>
        <v>0</v>
      </c>
      <c r="G2025" s="31"/>
      <c r="H2025" s="31"/>
      <c r="I2025" s="31" t="str">
        <f>IF(GLOBAL[[#This Row],[/MASUK]]="","",SUMIF(Table6[NB BM_C_QTY+F],GLOBAL[POINTER],Table6[C]))</f>
        <v/>
      </c>
      <c r="J2025" s="102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>SUM(F2025,L2025)</f>
        <v>0</v>
      </c>
      <c r="N2025" s="31"/>
      <c r="O2025" s="31"/>
      <c r="P2025" s="32">
        <f ca="1">SUM(INDIRECT(GLOBAL_VAR[TABLENAME]&amp;"[@a"&amp;$1:$1-1&amp;"]"),INDIRECT(GLOBAL_VAR[TABLENAME]&amp;"[@c"&amp;$1:$1-1&amp;"]"))</f>
        <v>0</v>
      </c>
      <c r="Q2025" s="33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0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0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0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30">
      <c r="A2026" s="31">
        <f ca="1">IF(GLOBAL[[#This Row],[TT]]&lt;1,"",ROW()-2)</f>
        <v>2024</v>
      </c>
      <c r="B2026" s="33" t="s">
        <v>4660</v>
      </c>
      <c r="C2026" s="31">
        <v>22</v>
      </c>
      <c r="D2026" s="31" t="s">
        <v>366</v>
      </c>
      <c r="E2026" s="31">
        <f ca="1">IF(GLOBAL[[#This Row],[b12]]="",GLOBAL[[#This Row],[a6]],GLOBAL[[#This Row],[b12]])</f>
        <v>22</v>
      </c>
      <c r="F2026" s="32">
        <f>GLOBAL[[#This Row],[AWAL]]</f>
        <v>22</v>
      </c>
      <c r="G2026" s="31"/>
      <c r="H2026" s="31"/>
      <c r="I2026" s="31" t="str">
        <f>IF(GLOBAL[[#This Row],[/MASUK]]="","",SUMIF(Table6[NB BM_C_QTY+F],GLOBAL[POINTER],Table6[C]))</f>
        <v/>
      </c>
      <c r="J2026" s="102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>SUM(F2026,L2026)</f>
        <v>22</v>
      </c>
      <c r="N2026" s="31"/>
      <c r="O2026" s="31"/>
      <c r="P2026" s="32">
        <f ca="1">SUM(INDIRECT(GLOBAL_VAR[TABLENAME]&amp;"[@a"&amp;$1:$1-1&amp;"]"),INDIRECT(GLOBAL_VAR[TABLENAME]&amp;"[@c"&amp;$1:$1-1&amp;"]"))</f>
        <v>22</v>
      </c>
      <c r="Q2026" s="33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22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22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22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  <c r="AD2026" s="72"/>
    </row>
    <row r="2027" spans="1:30">
      <c r="A2027" s="31">
        <f ca="1">IF(GLOBAL[[#This Row],[TT]]&lt;1,"",ROW()-2)</f>
        <v>2025</v>
      </c>
      <c r="B2027" s="33" t="s">
        <v>4661</v>
      </c>
      <c r="C2027" s="31">
        <v>4</v>
      </c>
      <c r="D2027" s="31" t="s">
        <v>7</v>
      </c>
      <c r="E2027" s="31">
        <f ca="1">IF(GLOBAL[[#This Row],[b12]]="",GLOBAL[[#This Row],[a6]],GLOBAL[[#This Row],[b12]])</f>
        <v>4</v>
      </c>
      <c r="F2027" s="32">
        <f>GLOBAL[[#This Row],[AWAL]]</f>
        <v>4</v>
      </c>
      <c r="G2027" s="31"/>
      <c r="H2027" s="31"/>
      <c r="I2027" s="31" t="str">
        <f>IF(GLOBAL[[#This Row],[/MASUK]]="","",SUMIF(Table6[NB BM_C_QTY+F],GLOBAL[POINTER],Table6[C]))</f>
        <v/>
      </c>
      <c r="J2027" s="102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>SUM(F2027,L2027)</f>
        <v>4</v>
      </c>
      <c r="N2027" s="31"/>
      <c r="O2027" s="31"/>
      <c r="P2027" s="32">
        <f ca="1">SUM(INDIRECT(GLOBAL_VAR[TABLENAME]&amp;"[@a"&amp;$1:$1-1&amp;"]"),INDIRECT(GLOBAL_VAR[TABLENAME]&amp;"[@c"&amp;$1:$1-1&amp;"]"))</f>
        <v>4</v>
      </c>
      <c r="Q2027" s="33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4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4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4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30">
      <c r="A2028" s="31">
        <f ca="1">IF(GLOBAL[[#This Row],[TT]]&lt;1,"",ROW()-2)</f>
        <v>2026</v>
      </c>
      <c r="B2028" s="33" t="s">
        <v>4662</v>
      </c>
      <c r="C2028" s="31">
        <v>3</v>
      </c>
      <c r="D2028" s="31" t="s">
        <v>7</v>
      </c>
      <c r="E2028" s="31">
        <f ca="1">IF(GLOBAL[[#This Row],[b12]]="",GLOBAL[[#This Row],[a6]],GLOBAL[[#This Row],[b12]])</f>
        <v>3</v>
      </c>
      <c r="F2028" s="32">
        <f>GLOBAL[[#This Row],[AWAL]]</f>
        <v>3</v>
      </c>
      <c r="G2028" s="31"/>
      <c r="H2028" s="31"/>
      <c r="I2028" s="31" t="str">
        <f>IF(GLOBAL[[#This Row],[/MASUK]]="","",SUMIF(Table6[NB BM_C_QTY+F],GLOBAL[POINTER],Table6[C]))</f>
        <v/>
      </c>
      <c r="J2028" s="102">
        <f>IF(GLOBAL[[#This Row],[//KELUAR]]="",0,-1*SUMIF(Table5[CONCAT],GLOBAL[POINTER],Table5[3]))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>SUM(F2028,L2028)</f>
        <v>3</v>
      </c>
      <c r="N2028" s="31"/>
      <c r="O2028" s="31"/>
      <c r="P2028" s="32">
        <f ca="1">SUM(INDIRECT(GLOBAL_VAR[TABLENAME]&amp;"[@a"&amp;$1:$1-1&amp;"]"),INDIRECT(GLOBAL_VAR[TABLENAME]&amp;"[@c"&amp;$1:$1-1&amp;"]"))</f>
        <v>3</v>
      </c>
      <c r="Q2028" s="33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3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3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3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2028" s="31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30">
      <c r="A2029" s="31">
        <f ca="1">IF(GLOBAL[[#This Row],[TT]]&lt;1,"",ROW()-2)</f>
        <v>2027</v>
      </c>
      <c r="B2029" s="33" t="s">
        <v>4663</v>
      </c>
      <c r="C2029" s="31">
        <v>3</v>
      </c>
      <c r="D2029" s="31" t="s">
        <v>7</v>
      </c>
      <c r="E2029" s="31">
        <f ca="1">IF(GLOBAL[[#This Row],[b12]]="",GLOBAL[[#This Row],[a6]],GLOBAL[[#This Row],[b12]])</f>
        <v>3</v>
      </c>
      <c r="F2029" s="32">
        <f>GLOBAL[[#This Row],[AWAL]]</f>
        <v>3</v>
      </c>
      <c r="G2029" s="31"/>
      <c r="H2029" s="31"/>
      <c r="I2029" s="31" t="str">
        <f>IF(GLOBAL[[#This Row],[/MASUK]]="","",SUMIF(Table6[NB BM_C_QTY+F],GLOBAL[POINTER],Table6[C]))</f>
        <v/>
      </c>
      <c r="J2029" s="102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>SUM(F2029,L2029)</f>
        <v>3</v>
      </c>
      <c r="N2029" s="31"/>
      <c r="O2029" s="31"/>
      <c r="P2029" s="32">
        <f ca="1">SUM(INDIRECT(GLOBAL_VAR[TABLENAME]&amp;"[@a"&amp;$1:$1-1&amp;"]"),INDIRECT(GLOBAL_VAR[TABLENAME]&amp;"[@c"&amp;$1:$1-1&amp;"]"))</f>
        <v>3</v>
      </c>
      <c r="Q2029" s="33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3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3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3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30">
      <c r="A2030" s="31">
        <f ca="1">IF(GLOBAL[[#This Row],[TT]]&lt;1,"",ROW()-2)</f>
        <v>2028</v>
      </c>
      <c r="B2030" s="33" t="s">
        <v>4664</v>
      </c>
      <c r="C2030" s="31">
        <v>18</v>
      </c>
      <c r="D2030" s="31" t="s">
        <v>7</v>
      </c>
      <c r="E2030" s="31">
        <f ca="1">IF(GLOBAL[[#This Row],[b12]]="",GLOBAL[[#This Row],[a6]],GLOBAL[[#This Row],[b12]])</f>
        <v>18</v>
      </c>
      <c r="F2030" s="32">
        <f>GLOBAL[[#This Row],[AWAL]]</f>
        <v>18</v>
      </c>
      <c r="G2030" s="31"/>
      <c r="H2030" s="31"/>
      <c r="I2030" s="31" t="str">
        <f>IF(GLOBAL[[#This Row],[/MASUK]]="","",SUMIF(Table6[NB BM_C_QTY+F],GLOBAL[POINTER],Table6[C]))</f>
        <v/>
      </c>
      <c r="J2030" s="102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>SUM(F2030,L2030)</f>
        <v>18</v>
      </c>
      <c r="N2030" s="31"/>
      <c r="O2030" s="31"/>
      <c r="P2030" s="32">
        <f ca="1">SUM(INDIRECT(GLOBAL_VAR[TABLENAME]&amp;"[@a"&amp;$1:$1-1&amp;"]"),INDIRECT(GLOBAL_VAR[TABLENAME]&amp;"[@c"&amp;$1:$1-1&amp;"]"))</f>
        <v>18</v>
      </c>
      <c r="Q2030" s="33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18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18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18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30">
      <c r="A2031" s="31">
        <f ca="1">IF(GLOBAL[[#This Row],[TT]]&lt;1,"",ROW()-2)</f>
        <v>2029</v>
      </c>
      <c r="B2031" s="33" t="s">
        <v>4665</v>
      </c>
      <c r="C2031" s="31">
        <v>8</v>
      </c>
      <c r="D2031" s="31" t="s">
        <v>7</v>
      </c>
      <c r="E2031" s="31">
        <f ca="1">IF(GLOBAL[[#This Row],[b12]]="",GLOBAL[[#This Row],[a6]],GLOBAL[[#This Row],[b12]])</f>
        <v>8</v>
      </c>
      <c r="F2031" s="32">
        <f>GLOBAL[[#This Row],[AWAL]]</f>
        <v>8</v>
      </c>
      <c r="G2031" s="31"/>
      <c r="H2031" s="31"/>
      <c r="I2031" s="31" t="str">
        <f>IF(GLOBAL[[#This Row],[/MASUK]]="","",SUMIF(Table6[NB BM_C_QTY+F],GLOBAL[POINTER],Table6[C]))</f>
        <v/>
      </c>
      <c r="J2031" s="102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>SUM(F2031,L2031)</f>
        <v>8</v>
      </c>
      <c r="N2031" s="31"/>
      <c r="O2031" s="31"/>
      <c r="P2031" s="32">
        <f ca="1">SUM(INDIRECT(GLOBAL_VAR[TABLENAME]&amp;"[@a"&amp;$1:$1-1&amp;"]"),INDIRECT(GLOBAL_VAR[TABLENAME]&amp;"[@c"&amp;$1:$1-1&amp;"]"))</f>
        <v>8</v>
      </c>
      <c r="Q2031" s="33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8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8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8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30">
      <c r="A2032" s="31">
        <f ca="1">IF(GLOBAL[[#This Row],[TT]]&lt;1,"",ROW()-2)</f>
        <v>2030</v>
      </c>
      <c r="B2032" s="33" t="s">
        <v>4666</v>
      </c>
      <c r="C2032" s="31">
        <v>7</v>
      </c>
      <c r="D2032" s="31" t="s">
        <v>7</v>
      </c>
      <c r="E2032" s="31">
        <f ca="1">IF(GLOBAL[[#This Row],[b12]]="",GLOBAL[[#This Row],[a6]],GLOBAL[[#This Row],[b12]])</f>
        <v>7</v>
      </c>
      <c r="F2032" s="32">
        <f>GLOBAL[[#This Row],[AWAL]]</f>
        <v>7</v>
      </c>
      <c r="G2032" s="31"/>
      <c r="H2032" s="31"/>
      <c r="I2032" s="31" t="str">
        <f>IF(GLOBAL[[#This Row],[/MASUK]]="","",SUMIF(Table6[NB BM_C_QTY+F],GLOBAL[POINTER],Table6[C]))</f>
        <v/>
      </c>
      <c r="J2032" s="102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>SUM(F2032,L2032)</f>
        <v>7</v>
      </c>
      <c r="N2032" s="31"/>
      <c r="O2032" s="31"/>
      <c r="P2032" s="32">
        <f ca="1">SUM(INDIRECT(GLOBAL_VAR[TABLENAME]&amp;"[@a"&amp;$1:$1-1&amp;"]"),INDIRECT(GLOBAL_VAR[TABLENAME]&amp;"[@c"&amp;$1:$1-1&amp;"]"))</f>
        <v>7</v>
      </c>
      <c r="Q2032" s="33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7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7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7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29">
      <c r="A2033" s="31">
        <f ca="1">IF(GLOBAL[[#This Row],[TT]]&lt;1,"",ROW()-2)</f>
        <v>2031</v>
      </c>
      <c r="B2033" s="33" t="s">
        <v>4667</v>
      </c>
      <c r="C2033" s="31">
        <v>1</v>
      </c>
      <c r="D2033" s="31" t="s">
        <v>472</v>
      </c>
      <c r="E2033" s="31">
        <f ca="1">IF(GLOBAL[[#This Row],[b12]]="",GLOBAL[[#This Row],[a6]],GLOBAL[[#This Row],[b12]])</f>
        <v>1</v>
      </c>
      <c r="F2033" s="32">
        <f>GLOBAL[[#This Row],[AWAL]]</f>
        <v>1</v>
      </c>
      <c r="G2033" s="31"/>
      <c r="H2033" s="31"/>
      <c r="I2033" s="31" t="str">
        <f>IF(GLOBAL[[#This Row],[/MASUK]]="","",SUMIF(Table6[NB BM_C_QTY+F],GLOBAL[POINTER],Table6[C]))</f>
        <v/>
      </c>
      <c r="J2033" s="102">
        <f>IF(GLOBAL[[#This Row],[//KELUAR]]="",0,-1*SUMIF(Table5[CONCAT],GLOBAL[POINTER],Table5[3]))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>SUM(F2033,L2033)</f>
        <v>1</v>
      </c>
      <c r="N2033" s="31"/>
      <c r="O2033" s="31"/>
      <c r="P2033" s="32">
        <f ca="1">SUM(INDIRECT(GLOBAL_VAR[TABLENAME]&amp;"[@a"&amp;$1:$1-1&amp;"]"),INDIRECT(GLOBAL_VAR[TABLENAME]&amp;"[@c"&amp;$1:$1-1&amp;"]"))</f>
        <v>1</v>
      </c>
      <c r="Q2033" s="33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1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1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1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29">
      <c r="A2034" s="31">
        <f ca="1">IF(GLOBAL[[#This Row],[TT]]&lt;1,"",ROW()-2)</f>
        <v>2032</v>
      </c>
      <c r="B2034" s="33" t="s">
        <v>4668</v>
      </c>
      <c r="C2034" s="31">
        <v>3</v>
      </c>
      <c r="D2034" s="31" t="s">
        <v>472</v>
      </c>
      <c r="E2034" s="31">
        <f ca="1">IF(GLOBAL[[#This Row],[b12]]="",GLOBAL[[#This Row],[a6]],GLOBAL[[#This Row],[b12]])</f>
        <v>3</v>
      </c>
      <c r="F2034" s="32">
        <f>GLOBAL[[#This Row],[AWAL]]</f>
        <v>3</v>
      </c>
      <c r="G2034" s="31"/>
      <c r="H2034" s="31"/>
      <c r="I2034" s="31" t="str">
        <f>IF(GLOBAL[[#This Row],[/MASUK]]="","",SUMIF(Table6[NB BM_C_QTY+F],GLOBAL[POINTER],Table6[C]))</f>
        <v/>
      </c>
      <c r="J2034" s="102">
        <f>IF(GLOBAL[[#This Row],[//KELUAR]]="",0,-1*SUMIF(Table5[CONCAT],GLOBAL[POINTER],Table5[3]))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>SUM(F2034,L2034)</f>
        <v>3</v>
      </c>
      <c r="N2034" s="31"/>
      <c r="O2034" s="31"/>
      <c r="P2034" s="32">
        <f ca="1">SUM(INDIRECT(GLOBAL_VAR[TABLENAME]&amp;"[@a"&amp;$1:$1-1&amp;"]"),INDIRECT(GLOBAL_VAR[TABLENAME]&amp;"[@c"&amp;$1:$1-1&amp;"]"))</f>
        <v>3</v>
      </c>
      <c r="Q2034" s="33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3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3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3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2034" s="31" t="str">
        <f>_xlfn.IFNA(MATCH(GLOBAL[[#This Row],[POINTER]],Table6[NB BM_C_QTY+F],0),"")</f>
        <v/>
      </c>
      <c r="AC2034" t="str">
        <f>_xlfn.IFNA(MATCH(GLOBAL[[#This Row],[POINTER]],Table5[CONCAT],0),"")</f>
        <v/>
      </c>
    </row>
    <row r="2035" spans="1:29">
      <c r="A2035" s="31">
        <f ca="1">IF(GLOBAL[[#This Row],[TT]]&lt;1,"",ROW()-2)</f>
        <v>2033</v>
      </c>
      <c r="B2035" s="33" t="s">
        <v>4669</v>
      </c>
      <c r="C2035" s="31">
        <v>1</v>
      </c>
      <c r="D2035" s="31" t="s">
        <v>497</v>
      </c>
      <c r="E2035" s="31">
        <f ca="1">IF(GLOBAL[[#This Row],[b12]]="",GLOBAL[[#This Row],[a6]],GLOBAL[[#This Row],[b12]])</f>
        <v>1</v>
      </c>
      <c r="F2035" s="32">
        <f>GLOBAL[[#This Row],[AWAL]]</f>
        <v>1</v>
      </c>
      <c r="G2035" s="31"/>
      <c r="H2035" s="31"/>
      <c r="I2035" s="31" t="str">
        <f>IF(GLOBAL[[#This Row],[/MASUK]]="","",SUMIF(Table6[NB BM_C_QTY+F],GLOBAL[POINTER],Table6[C]))</f>
        <v/>
      </c>
      <c r="J2035" s="102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>SUM(F2035,L2035)</f>
        <v>1</v>
      </c>
      <c r="N2035" s="31"/>
      <c r="O2035" s="31"/>
      <c r="P2035" s="32">
        <f ca="1">SUM(INDIRECT(GLOBAL_VAR[TABLENAME]&amp;"[@a"&amp;$1:$1-1&amp;"]"),INDIRECT(GLOBAL_VAR[TABLENAME]&amp;"[@c"&amp;$1:$1-1&amp;"]"))</f>
        <v>1</v>
      </c>
      <c r="Q2035" s="33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1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1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1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29">
      <c r="A2036" s="31">
        <f ca="1">IF(GLOBAL[[#This Row],[TT]]&lt;1,"",ROW()-2)</f>
        <v>2034</v>
      </c>
      <c r="B2036" s="33" t="s">
        <v>5515</v>
      </c>
      <c r="C2036" s="31">
        <v>32</v>
      </c>
      <c r="D2036" s="31" t="s">
        <v>497</v>
      </c>
      <c r="E2036" s="31">
        <f ca="1">IF(GLOBAL[[#This Row],[b12]]="",GLOBAL[[#This Row],[a6]],GLOBAL[[#This Row],[b12]])</f>
        <v>32</v>
      </c>
      <c r="F2036" s="32">
        <f>GLOBAL[[#This Row],[AWAL]]</f>
        <v>32</v>
      </c>
      <c r="G2036" s="31"/>
      <c r="H2036" s="31"/>
      <c r="I2036" s="31" t="str">
        <f>IF(GLOBAL[[#This Row],[/MASUK]]="","",SUMIF(Table6[NB BM_C_QTY+F],GLOBAL[POINTER],Table6[C]))</f>
        <v/>
      </c>
      <c r="J2036" s="102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>SUM(F2036,L2036)</f>
        <v>32</v>
      </c>
      <c r="N2036" s="31"/>
      <c r="O2036" s="31"/>
      <c r="P2036" s="32">
        <f ca="1">SUM(INDIRECT(GLOBAL_VAR[TABLENAME]&amp;"[@a"&amp;$1:$1-1&amp;"]"),INDIRECT(GLOBAL_VAR[TABLENAME]&amp;"[@c"&amp;$1:$1-1&amp;"]"))</f>
        <v>32</v>
      </c>
      <c r="Q2036" s="33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32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32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32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</row>
    <row r="2037" spans="1:29">
      <c r="A2037" s="31">
        <f ca="1">IF(GLOBAL[[#This Row],[TT]]&lt;1,"",ROW()-2)</f>
        <v>2035</v>
      </c>
      <c r="B2037" s="33" t="s">
        <v>4670</v>
      </c>
      <c r="C2037" s="31">
        <v>8</v>
      </c>
      <c r="D2037" s="31" t="s">
        <v>7</v>
      </c>
      <c r="E2037" s="31">
        <f ca="1">IF(GLOBAL[[#This Row],[b12]]="",GLOBAL[[#This Row],[a6]],GLOBAL[[#This Row],[b12]])</f>
        <v>8</v>
      </c>
      <c r="F2037" s="32">
        <f>GLOBAL[[#This Row],[AWAL]]</f>
        <v>8</v>
      </c>
      <c r="G2037" s="31"/>
      <c r="H2037" s="31"/>
      <c r="I2037" s="31" t="str">
        <f>IF(GLOBAL[[#This Row],[/MASUK]]="","",SUMIF(Table6[NB BM_C_QTY+F],GLOBAL[POINTER],Table6[C]))</f>
        <v/>
      </c>
      <c r="J2037" s="102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>SUM(F2037,L2037)</f>
        <v>8</v>
      </c>
      <c r="N2037" s="31"/>
      <c r="O2037" s="31"/>
      <c r="P2037" s="32">
        <f ca="1">SUM(INDIRECT(GLOBAL_VAR[TABLENAME]&amp;"[@a"&amp;$1:$1-1&amp;"]"),INDIRECT(GLOBAL_VAR[TABLENAME]&amp;"[@c"&amp;$1:$1-1&amp;"]"))</f>
        <v>8</v>
      </c>
      <c r="Q2037" s="33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8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8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8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29">
      <c r="A2038" s="31" t="str">
        <f ca="1">IF(GLOBAL[[#This Row],[TT]]&lt;1,"",ROW()-2)</f>
        <v/>
      </c>
      <c r="B2038" s="33" t="s">
        <v>4978</v>
      </c>
      <c r="C2038" s="31">
        <v>0</v>
      </c>
      <c r="D2038" s="31" t="s">
        <v>4222</v>
      </c>
      <c r="E2038" s="31">
        <f ca="1">IF(GLOBAL[[#This Row],[b12]]="",GLOBAL[[#This Row],[a6]],GLOBAL[[#This Row],[b12]])</f>
        <v>0</v>
      </c>
      <c r="F2038" s="32">
        <f>GLOBAL[[#This Row],[AWAL]]</f>
        <v>0</v>
      </c>
      <c r="G2038" s="31"/>
      <c r="H2038" s="31"/>
      <c r="I2038" s="31" t="str">
        <f>IF(GLOBAL[[#This Row],[/MASUK]]="","",SUMIF(Table6[NB BM_C_QTY+F],GLOBAL[POINTER],Table6[C]))</f>
        <v/>
      </c>
      <c r="J2038" s="102">
        <f>IF(GLOBAL[[#This Row],[//KELUAR]]="",0,-1*SUMIF(Table5[CONCAT],GLOBAL[POINTER],Table5[3]))</f>
        <v>0</v>
      </c>
      <c r="K2038" s="31" t="str">
        <f>IF(GLOBAL[[#This Row],[b1]]="","",GLOBAL[[#This Row],[b1]]-GLOBAL[[#This Row],[a1]]-GLOBAL[[#This Row],[bkeluar1]])</f>
        <v/>
      </c>
      <c r="L2038" s="31">
        <f>SUM(GLOBAL[[#This Row],[bmasuk1]:[c1]])</f>
        <v>0</v>
      </c>
      <c r="M2038" s="32">
        <f>SUM(F2038,L2038)</f>
        <v>0</v>
      </c>
      <c r="N2038" s="31"/>
      <c r="O2038" s="31"/>
      <c r="P2038" s="32">
        <f ca="1">SUM(INDIRECT(GLOBAL_VAR[TABLENAME]&amp;"[@a"&amp;$1:$1-1&amp;"]"),INDIRECT(GLOBAL_VAR[TABLENAME]&amp;"[@c"&amp;$1:$1-1&amp;"]"))</f>
        <v>0</v>
      </c>
      <c r="Q2038" s="33"/>
      <c r="R2038" s="33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0</v>
      </c>
      <c r="T2038" s="33"/>
      <c r="U2038" s="33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0</v>
      </c>
      <c r="W2038" s="31"/>
      <c r="X2038" s="31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0</v>
      </c>
      <c r="AA2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038" s="31" t="str">
        <f>_xlfn.IFNA(MATCH(GLOBAL[[#This Row],[POINTER]],Table6[NB BM_C_QTY+F],0),"")</f>
        <v/>
      </c>
      <c r="AC2038" t="str">
        <f>_xlfn.IFNA(MATCH(GLOBAL[[#This Row],[POINTER]],Table5[CONCAT],0),"")</f>
        <v/>
      </c>
    </row>
    <row r="2039" spans="1:29">
      <c r="A2039" s="31" t="str">
        <f ca="1">IF(GLOBAL[[#This Row],[TT]]&lt;1,"",ROW()-2)</f>
        <v/>
      </c>
      <c r="B2039" s="33" t="s">
        <v>4979</v>
      </c>
      <c r="C2039" s="31">
        <v>0</v>
      </c>
      <c r="D2039" s="31" t="s">
        <v>4222</v>
      </c>
      <c r="E2039" s="31">
        <f ca="1">IF(GLOBAL[[#This Row],[b12]]="",GLOBAL[[#This Row],[a6]],GLOBAL[[#This Row],[b12]])</f>
        <v>0</v>
      </c>
      <c r="F2039" s="32">
        <f>GLOBAL[[#This Row],[AWAL]]</f>
        <v>0</v>
      </c>
      <c r="G2039" s="31"/>
      <c r="H2039" s="31"/>
      <c r="I2039" s="31" t="str">
        <f>IF(GLOBAL[[#This Row],[/MASUK]]="","",SUMIF(Table6[NB BM_C_QTY+F],GLOBAL[POINTER],Table6[C]))</f>
        <v/>
      </c>
      <c r="J2039" s="102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>SUM(F2039,L2039)</f>
        <v>0</v>
      </c>
      <c r="N2039" s="31"/>
      <c r="O2039" s="31"/>
      <c r="P2039" s="32">
        <f ca="1">SUM(INDIRECT(GLOBAL_VAR[TABLENAME]&amp;"[@a"&amp;$1:$1-1&amp;"]"),INDIRECT(GLOBAL_VAR[TABLENAME]&amp;"[@c"&amp;$1:$1-1&amp;"]"))</f>
        <v>0</v>
      </c>
      <c r="Q2039" s="33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0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0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0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29">
      <c r="A2040" s="31" t="str">
        <f ca="1">IF(GLOBAL[[#This Row],[TT]]&lt;1,"",ROW()-2)</f>
        <v/>
      </c>
      <c r="B2040" s="33" t="s">
        <v>4970</v>
      </c>
      <c r="C2040" s="31">
        <v>0</v>
      </c>
      <c r="D2040" s="31" t="s">
        <v>2108</v>
      </c>
      <c r="E2040" s="31">
        <f ca="1">IF(GLOBAL[[#This Row],[b12]]="",GLOBAL[[#This Row],[a6]],GLOBAL[[#This Row],[b12]])</f>
        <v>0</v>
      </c>
      <c r="F2040" s="32">
        <f>GLOBAL[[#This Row],[AWAL]]</f>
        <v>0</v>
      </c>
      <c r="G2040" s="31"/>
      <c r="H2040" s="31"/>
      <c r="I2040" s="31" t="str">
        <f>IF(GLOBAL[[#This Row],[/MASUK]]="","",SUMIF(Table6[NB BM_C_QTY+F],GLOBAL[POINTER],Table6[C]))</f>
        <v/>
      </c>
      <c r="J2040" s="102">
        <f>IF(GLOBAL[[#This Row],[//KELUAR]]="",0,-1*SUMIF(Table5[CONCAT],GLOBAL[POINTER],Table5[3]))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>SUM(F2040,L2040)</f>
        <v>0</v>
      </c>
      <c r="N2040" s="31"/>
      <c r="O2040" s="31"/>
      <c r="P2040" s="32">
        <f ca="1">SUM(INDIRECT(GLOBAL_VAR[TABLENAME]&amp;"[@a"&amp;$1:$1-1&amp;"]"),INDIRECT(GLOBAL_VAR[TABLENAME]&amp;"[@c"&amp;$1:$1-1&amp;"]"))</f>
        <v>0</v>
      </c>
      <c r="Q2040" s="33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0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0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0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040" s="31" t="str">
        <f>_xlfn.IFNA(MATCH(GLOBAL[[#This Row],[POINTER]],Table6[NB BM_C_QTY+F],0),"")</f>
        <v/>
      </c>
      <c r="AC2040" t="str">
        <f>_xlfn.IFNA(MATCH(GLOBAL[[#This Row],[POINTER]],Table5[CONCAT],0),"")</f>
        <v/>
      </c>
    </row>
    <row r="2041" spans="1:29">
      <c r="A2041" s="31" t="str">
        <f ca="1">IF(GLOBAL[[#This Row],[TT]]&lt;1,"",ROW()-2)</f>
        <v/>
      </c>
      <c r="B2041" s="33" t="s">
        <v>4971</v>
      </c>
      <c r="C2041" s="31">
        <v>0</v>
      </c>
      <c r="D2041" s="31" t="s">
        <v>2108</v>
      </c>
      <c r="E2041" s="31">
        <f ca="1">IF(GLOBAL[[#This Row],[b12]]="",GLOBAL[[#This Row],[a6]],GLOBAL[[#This Row],[b12]])</f>
        <v>0</v>
      </c>
      <c r="F2041" s="32">
        <f>GLOBAL[[#This Row],[AWAL]]</f>
        <v>0</v>
      </c>
      <c r="G2041" s="31"/>
      <c r="H2041" s="31"/>
      <c r="I2041" s="31" t="str">
        <f>IF(GLOBAL[[#This Row],[/MASUK]]="","",SUMIF(Table6[NB BM_C_QTY+F],GLOBAL[POINTER],Table6[C]))</f>
        <v/>
      </c>
      <c r="J2041" s="102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>SUM(F2041,L2041)</f>
        <v>0</v>
      </c>
      <c r="N2041" s="31"/>
      <c r="O2041" s="31"/>
      <c r="P2041" s="32">
        <f ca="1">SUM(INDIRECT(GLOBAL_VAR[TABLENAME]&amp;"[@a"&amp;$1:$1-1&amp;"]"),INDIRECT(GLOBAL_VAR[TABLENAME]&amp;"[@c"&amp;$1:$1-1&amp;"]"))</f>
        <v>0</v>
      </c>
      <c r="Q2041" s="33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0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0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0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29">
      <c r="A2042" s="31" t="str">
        <f ca="1">IF(GLOBAL[[#This Row],[TT]]&lt;1,"",ROW()-2)</f>
        <v/>
      </c>
      <c r="B2042" s="33" t="s">
        <v>4972</v>
      </c>
      <c r="C2042" s="31">
        <v>0</v>
      </c>
      <c r="D2042" s="31" t="s">
        <v>2108</v>
      </c>
      <c r="E2042" s="31">
        <f ca="1">IF(GLOBAL[[#This Row],[b12]]="",GLOBAL[[#This Row],[a6]],GLOBAL[[#This Row],[b12]])</f>
        <v>0</v>
      </c>
      <c r="F2042" s="32">
        <f>GLOBAL[[#This Row],[AWAL]]</f>
        <v>0</v>
      </c>
      <c r="G2042" s="31"/>
      <c r="H2042" s="31"/>
      <c r="I2042" s="31" t="str">
        <f>IF(GLOBAL[[#This Row],[/MASUK]]="","",SUMIF(Table6[NB BM_C_QTY+F],GLOBAL[POINTER],Table6[C]))</f>
        <v/>
      </c>
      <c r="J2042" s="102">
        <f>IF(GLOBAL[[#This Row],[//KELUAR]]="",0,-1*SUMIF(Table5[CONCAT],GLOBAL[POINTER],Table5[3]))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>SUM(F2042,L2042)</f>
        <v>0</v>
      </c>
      <c r="N2042" s="31"/>
      <c r="O2042" s="31"/>
      <c r="P2042" s="32">
        <f ca="1">SUM(INDIRECT(GLOBAL_VAR[TABLENAME]&amp;"[@a"&amp;$1:$1-1&amp;"]"),INDIRECT(GLOBAL_VAR[TABLENAME]&amp;"[@c"&amp;$1:$1-1&amp;"]"))</f>
        <v>0</v>
      </c>
      <c r="Q2042" s="33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0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0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0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042" s="31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29">
      <c r="A2043" s="31" t="str">
        <f ca="1">IF(GLOBAL[[#This Row],[TT]]&lt;1,"",ROW()-2)</f>
        <v/>
      </c>
      <c r="B2043" s="33" t="s">
        <v>4973</v>
      </c>
      <c r="C2043" s="31">
        <v>0</v>
      </c>
      <c r="D2043" s="31" t="s">
        <v>2108</v>
      </c>
      <c r="E2043" s="31">
        <f ca="1">IF(GLOBAL[[#This Row],[b12]]="",GLOBAL[[#This Row],[a6]],GLOBAL[[#This Row],[b12]])</f>
        <v>0</v>
      </c>
      <c r="F2043" s="32">
        <f>GLOBAL[[#This Row],[AWAL]]</f>
        <v>0</v>
      </c>
      <c r="G2043" s="31"/>
      <c r="H2043" s="31"/>
      <c r="I2043" s="31" t="str">
        <f>IF(GLOBAL[[#This Row],[/MASUK]]="","",SUMIF(Table6[NB BM_C_QTY+F],GLOBAL[POINTER],Table6[C]))</f>
        <v/>
      </c>
      <c r="J2043" s="102">
        <f>IF(GLOBAL[[#This Row],[//KELUAR]]="",0,-1*SUMIF(Table5[CONCAT],GLOBAL[POINTER],Table5[3]))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>SUM(F2043,L2043)</f>
        <v>0</v>
      </c>
      <c r="N2043" s="31"/>
      <c r="O2043" s="31"/>
      <c r="P2043" s="32">
        <f ca="1">SUM(INDIRECT(GLOBAL_VAR[TABLENAME]&amp;"[@a"&amp;$1:$1-1&amp;"]"),INDIRECT(GLOBAL_VAR[TABLENAME]&amp;"[@c"&amp;$1:$1-1&amp;"]"))</f>
        <v>0</v>
      </c>
      <c r="Q2043" s="33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0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0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0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043" s="31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29">
      <c r="A2044" s="31" t="str">
        <f ca="1">IF(GLOBAL[[#This Row],[TT]]&lt;1,"",ROW()-2)</f>
        <v/>
      </c>
      <c r="B2044" s="33" t="s">
        <v>4974</v>
      </c>
      <c r="C2044" s="31">
        <v>0</v>
      </c>
      <c r="D2044" s="31" t="s">
        <v>2108</v>
      </c>
      <c r="E2044" s="31">
        <f ca="1">IF(GLOBAL[[#This Row],[b12]]="",GLOBAL[[#This Row],[a6]],GLOBAL[[#This Row],[b12]])</f>
        <v>0</v>
      </c>
      <c r="F2044" s="32">
        <f>GLOBAL[[#This Row],[AWAL]]</f>
        <v>0</v>
      </c>
      <c r="G2044" s="31"/>
      <c r="H2044" s="31"/>
      <c r="I2044" s="31" t="str">
        <f>IF(GLOBAL[[#This Row],[/MASUK]]="","",SUMIF(Table6[NB BM_C_QTY+F],GLOBAL[POINTER],Table6[C]))</f>
        <v/>
      </c>
      <c r="J2044" s="102">
        <f>IF(GLOBAL[[#This Row],[//KELUAR]]="",0,-1*SUMIF(Table5[CONCAT],GLOBAL[POINTER],Table5[3]))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>SUM(F2044,L2044)</f>
        <v>0</v>
      </c>
      <c r="N2044" s="31"/>
      <c r="O2044" s="31"/>
      <c r="P2044" s="32">
        <f ca="1">SUM(INDIRECT(GLOBAL_VAR[TABLENAME]&amp;"[@a"&amp;$1:$1-1&amp;"]"),INDIRECT(GLOBAL_VAR[TABLENAME]&amp;"[@c"&amp;$1:$1-1&amp;"]"))</f>
        <v>0</v>
      </c>
      <c r="Q2044" s="33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0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0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0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044" s="31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29">
      <c r="A2045" s="31" t="str">
        <f ca="1">IF(GLOBAL[[#This Row],[TT]]&lt;1,"",ROW()-2)</f>
        <v/>
      </c>
      <c r="B2045" s="33" t="s">
        <v>4980</v>
      </c>
      <c r="C2045" s="31">
        <v>0</v>
      </c>
      <c r="D2045" s="31" t="s">
        <v>4222</v>
      </c>
      <c r="E2045" s="31">
        <f ca="1">IF(GLOBAL[[#This Row],[b12]]="",GLOBAL[[#This Row],[a6]],GLOBAL[[#This Row],[b12]])</f>
        <v>0</v>
      </c>
      <c r="F2045" s="32">
        <f>GLOBAL[[#This Row],[AWAL]]</f>
        <v>0</v>
      </c>
      <c r="G2045" s="31"/>
      <c r="H2045" s="31"/>
      <c r="I2045" s="31" t="str">
        <f>IF(GLOBAL[[#This Row],[/MASUK]]="","",SUMIF(Table6[NB BM_C_QTY+F],GLOBAL[POINTER],Table6[C]))</f>
        <v/>
      </c>
      <c r="J2045" s="102">
        <f>IF(GLOBAL[[#This Row],[//KELUAR]]="",0,-1*SUMIF(Table5[CONCAT],GLOBAL[POINTER],Table5[3]))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>SUM(F2045,L2045)</f>
        <v>0</v>
      </c>
      <c r="N2045" s="31"/>
      <c r="O2045" s="31"/>
      <c r="P2045" s="32">
        <f ca="1">SUM(INDIRECT(GLOBAL_VAR[TABLENAME]&amp;"[@a"&amp;$1:$1-1&amp;"]"),INDIRECT(GLOBAL_VAR[TABLENAME]&amp;"[@c"&amp;$1:$1-1&amp;"]"))</f>
        <v>0</v>
      </c>
      <c r="Q2045" s="33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0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0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0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045" s="31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29">
      <c r="A2046" s="31">
        <f ca="1">IF(GLOBAL[[#This Row],[TT]]&lt;1,"",ROW()-2)</f>
        <v>2044</v>
      </c>
      <c r="B2046" s="33" t="s">
        <v>4671</v>
      </c>
      <c r="C2046" s="31">
        <v>2</v>
      </c>
      <c r="D2046" s="31" t="s">
        <v>166</v>
      </c>
      <c r="E2046" s="31">
        <f ca="1">IF(GLOBAL[[#This Row],[b12]]="",GLOBAL[[#This Row],[a6]],GLOBAL[[#This Row],[b12]])</f>
        <v>2</v>
      </c>
      <c r="F2046" s="32">
        <f>GLOBAL[[#This Row],[AWAL]]</f>
        <v>2</v>
      </c>
      <c r="G2046" s="31"/>
      <c r="H2046" s="31"/>
      <c r="I2046" s="31" t="str">
        <f>IF(GLOBAL[[#This Row],[/MASUK]]="","",SUMIF(Table6[NB BM_C_QTY+F],GLOBAL[POINTER],Table6[C]))</f>
        <v/>
      </c>
      <c r="J2046" s="102">
        <f>IF(GLOBAL[[#This Row],[//KELUAR]]="",0,-1*SUMIF(Table5[CONCAT],GLOBAL[POINTER],Table5[3]))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>SUM(F2046,L2046)</f>
        <v>2</v>
      </c>
      <c r="N2046" s="31"/>
      <c r="O2046" s="31"/>
      <c r="P2046" s="32">
        <f ca="1">SUM(INDIRECT(GLOBAL_VAR[TABLENAME]&amp;"[@a"&amp;$1:$1-1&amp;"]"),INDIRECT(GLOBAL_VAR[TABLENAME]&amp;"[@c"&amp;$1:$1-1&amp;"]"))</f>
        <v>2</v>
      </c>
      <c r="Q2046" s="33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2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2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2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2046" s="31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29">
      <c r="A2047" s="31">
        <f ca="1">IF(GLOBAL[[#This Row],[TT]]&lt;1,"",ROW()-2)</f>
        <v>2045</v>
      </c>
      <c r="B2047" s="33" t="s">
        <v>4672</v>
      </c>
      <c r="C2047" s="31">
        <v>1</v>
      </c>
      <c r="D2047" s="31" t="s">
        <v>168</v>
      </c>
      <c r="E2047" s="31">
        <f ca="1">IF(GLOBAL[[#This Row],[b12]]="",GLOBAL[[#This Row],[a6]],GLOBAL[[#This Row],[b12]])</f>
        <v>1</v>
      </c>
      <c r="F2047" s="32">
        <f>GLOBAL[[#This Row],[AWAL]]</f>
        <v>1</v>
      </c>
      <c r="G2047" s="31"/>
      <c r="H2047" s="31"/>
      <c r="I2047" s="31" t="str">
        <f>IF(GLOBAL[[#This Row],[/MASUK]]="","",SUMIF(Table6[NB BM_C_QTY+F],GLOBAL[POINTER],Table6[C]))</f>
        <v/>
      </c>
      <c r="J2047" s="102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>SUM(F2047,L2047)</f>
        <v>1</v>
      </c>
      <c r="N2047" s="31"/>
      <c r="O2047" s="31"/>
      <c r="P2047" s="32">
        <f ca="1">SUM(INDIRECT(GLOBAL_VAR[TABLENAME]&amp;"[@a"&amp;$1:$1-1&amp;"]"),INDIRECT(GLOBAL_VAR[TABLENAME]&amp;"[@c"&amp;$1:$1-1&amp;"]"))</f>
        <v>1</v>
      </c>
      <c r="Q2047" s="33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1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1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1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29">
      <c r="A2048" s="31">
        <f ca="1">IF(GLOBAL[[#This Row],[TT]]&lt;1,"",ROW()-2)</f>
        <v>2046</v>
      </c>
      <c r="B2048" s="33" t="s">
        <v>4673</v>
      </c>
      <c r="C2048" s="31">
        <v>11</v>
      </c>
      <c r="D2048" s="31" t="s">
        <v>777</v>
      </c>
      <c r="E2048" s="31">
        <f ca="1">IF(GLOBAL[[#This Row],[b12]]="",GLOBAL[[#This Row],[a6]],GLOBAL[[#This Row],[b12]])</f>
        <v>11</v>
      </c>
      <c r="F2048" s="32">
        <f>GLOBAL[[#This Row],[AWAL]]</f>
        <v>11</v>
      </c>
      <c r="G2048" s="31"/>
      <c r="H2048" s="31"/>
      <c r="I2048" s="31" t="str">
        <f>IF(GLOBAL[[#This Row],[/MASUK]]="","",SUMIF(Table6[NB BM_C_QTY+F],GLOBAL[POINTER],Table6[C]))</f>
        <v/>
      </c>
      <c r="J2048" s="102">
        <f>IF(GLOBAL[[#This Row],[//KELUAR]]="",0,-1*SUMIF(Table5[CONCAT],GLOBAL[POINTER],Table5[3]))</f>
        <v>0</v>
      </c>
      <c r="K2048" s="31" t="str">
        <f>IF(GLOBAL[[#This Row],[b1]]="","",GLOBAL[[#This Row],[b1]]-GLOBAL[[#This Row],[a1]]-GLOBAL[[#This Row],[bkeluar1]])</f>
        <v/>
      </c>
      <c r="L2048" s="31">
        <f>SUM(GLOBAL[[#This Row],[bmasuk1]:[c1]])</f>
        <v>0</v>
      </c>
      <c r="M2048" s="32">
        <f>SUM(F2048,L2048)</f>
        <v>11</v>
      </c>
      <c r="N2048" s="31"/>
      <c r="O2048" s="31"/>
      <c r="P2048" s="32">
        <f ca="1">SUM(INDIRECT(GLOBAL_VAR[TABLENAME]&amp;"[@a"&amp;$1:$1-1&amp;"]"),INDIRECT(GLOBAL_VAR[TABLENAME]&amp;"[@c"&amp;$1:$1-1&amp;"]"))</f>
        <v>11</v>
      </c>
      <c r="Q2048" s="33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11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11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11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2048" s="31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30">
      <c r="A2049" s="31">
        <f ca="1">IF(GLOBAL[[#This Row],[TT]]&lt;1,"",ROW()-2)</f>
        <v>2047</v>
      </c>
      <c r="B2049" s="33" t="s">
        <v>4674</v>
      </c>
      <c r="C2049" s="31">
        <v>5</v>
      </c>
      <c r="D2049" s="31" t="s">
        <v>51</v>
      </c>
      <c r="E2049" s="31">
        <f ca="1">IF(GLOBAL[[#This Row],[b12]]="",GLOBAL[[#This Row],[a6]],GLOBAL[[#This Row],[b12]])</f>
        <v>5</v>
      </c>
      <c r="F2049" s="32">
        <f>GLOBAL[[#This Row],[AWAL]]</f>
        <v>5</v>
      </c>
      <c r="G2049" s="31"/>
      <c r="H2049" s="31"/>
      <c r="I2049" s="31" t="str">
        <f>IF(GLOBAL[[#This Row],[/MASUK]]="","",SUMIF(Table6[NB BM_C_QTY+F],GLOBAL[POINTER],Table6[C]))</f>
        <v/>
      </c>
      <c r="J2049" s="102">
        <f>IF(GLOBAL[[#This Row],[//KELUAR]]="",0,-1*SUMIF(Table5[CONCAT],GLOBAL[POINTER],Table5[3]))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>SUM(F2049,L2049)</f>
        <v>5</v>
      </c>
      <c r="N2049" s="31"/>
      <c r="O2049" s="31"/>
      <c r="P2049" s="32">
        <f ca="1">SUM(INDIRECT(GLOBAL_VAR[TABLENAME]&amp;"[@a"&amp;$1:$1-1&amp;"]"),INDIRECT(GLOBAL_VAR[TABLENAME]&amp;"[@c"&amp;$1:$1-1&amp;"]"))</f>
        <v>5</v>
      </c>
      <c r="Q2049" s="33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5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5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5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2049" s="31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30">
      <c r="A2050" s="31">
        <f ca="1">IF(GLOBAL[[#This Row],[TT]]&lt;1,"",ROW()-2)</f>
        <v>2048</v>
      </c>
      <c r="B2050" s="33" t="s">
        <v>5606</v>
      </c>
      <c r="C2050" s="31">
        <v>0</v>
      </c>
      <c r="D2050" s="31" t="s">
        <v>2108</v>
      </c>
      <c r="E2050" s="31">
        <f ca="1">IF(GLOBAL[[#This Row],[b12]]="",GLOBAL[[#This Row],[a6]],GLOBAL[[#This Row],[b12]])</f>
        <v>1</v>
      </c>
      <c r="F2050" s="32">
        <f>GLOBAL[[#This Row],[AWAL]]</f>
        <v>0</v>
      </c>
      <c r="G2050" s="31">
        <v>1</v>
      </c>
      <c r="H2050" s="31"/>
      <c r="I2050" s="31" t="str">
        <f>IF(GLOBAL[[#This Row],[/MASUK]]="","",SUMIF(Table6[NB BM_C_QTY+F],GLOBAL[POINTER],Table6[C]))</f>
        <v/>
      </c>
      <c r="J2050" s="102">
        <f>IF(GLOBAL[[#This Row],[//KELUAR]]="",0,-1*SUMIF(Table5[CONCAT],GLOBAL[POINTER],Table5[3]))</f>
        <v>0</v>
      </c>
      <c r="K2050" s="31">
        <f>IF(GLOBAL[[#This Row],[b1]]="","",GLOBAL[[#This Row],[b1]]-GLOBAL[[#This Row],[a1]]-GLOBAL[[#This Row],[bkeluar1]])</f>
        <v>1</v>
      </c>
      <c r="L2050" s="31">
        <f>SUM(GLOBAL[[#This Row],[bmasuk1]:[c1]])</f>
        <v>1</v>
      </c>
      <c r="M2050" s="32">
        <f>SUM(F2050,L2050)</f>
        <v>1</v>
      </c>
      <c r="N2050" s="31"/>
      <c r="O2050" s="31"/>
      <c r="P2050" s="32">
        <f ca="1">SUM(INDIRECT(GLOBAL_VAR[TABLENAME]&amp;"[@a"&amp;$1:$1-1&amp;"]"),INDIRECT(GLOBAL_VAR[TABLENAME]&amp;"[@c"&amp;$1:$1-1&amp;"]"))</f>
        <v>1</v>
      </c>
      <c r="Q2050" s="33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1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1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1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30">
      <c r="A2051" s="31" t="str">
        <f ca="1">IF(GLOBAL[[#This Row],[TT]]&lt;1,"",ROW()-2)</f>
        <v/>
      </c>
      <c r="B2051" s="33" t="s">
        <v>4981</v>
      </c>
      <c r="C2051" s="31">
        <v>0</v>
      </c>
      <c r="D2051" s="31" t="s">
        <v>2150</v>
      </c>
      <c r="E2051" s="31">
        <f ca="1">IF(GLOBAL[[#This Row],[b12]]="",GLOBAL[[#This Row],[a6]],GLOBAL[[#This Row],[b12]])</f>
        <v>0</v>
      </c>
      <c r="F2051" s="32">
        <f>GLOBAL[[#This Row],[AWAL]]</f>
        <v>0</v>
      </c>
      <c r="G2051" s="31"/>
      <c r="H2051" s="31"/>
      <c r="I2051" s="31" t="str">
        <f>IF(GLOBAL[[#This Row],[/MASUK]]="","",SUMIF(Table6[NB BM_C_QTY+F],GLOBAL[POINTER],Table6[C]))</f>
        <v/>
      </c>
      <c r="J2051" s="102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>SUM(F2051,L2051)</f>
        <v>0</v>
      </c>
      <c r="N2051" s="31"/>
      <c r="O2051" s="31"/>
      <c r="P2051" s="32">
        <f ca="1">SUM(INDIRECT(GLOBAL_VAR[TABLENAME]&amp;"[@a"&amp;$1:$1-1&amp;"]"),INDIRECT(GLOBAL_VAR[TABLENAME]&amp;"[@c"&amp;$1:$1-1&amp;"]"))</f>
        <v>0</v>
      </c>
      <c r="Q2051" s="33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0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0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0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30">
      <c r="A2052" s="31" t="str">
        <f ca="1">IF(GLOBAL[[#This Row],[TT]]&lt;1,"",ROW()-2)</f>
        <v/>
      </c>
      <c r="B2052" s="33" t="s">
        <v>4975</v>
      </c>
      <c r="C2052" s="31">
        <v>0</v>
      </c>
      <c r="D2052" s="31" t="s">
        <v>2150</v>
      </c>
      <c r="E2052" s="31">
        <f ca="1">IF(GLOBAL[[#This Row],[b12]]="",GLOBAL[[#This Row],[a6]],GLOBAL[[#This Row],[b12]])</f>
        <v>0</v>
      </c>
      <c r="F2052" s="32">
        <f>GLOBAL[[#This Row],[AWAL]]</f>
        <v>0</v>
      </c>
      <c r="G2052" s="31"/>
      <c r="H2052" s="31"/>
      <c r="I2052" s="31" t="str">
        <f>IF(GLOBAL[[#This Row],[/MASUK]]="","",SUMIF(Table6[NB BM_C_QTY+F],GLOBAL[POINTER],Table6[C]))</f>
        <v/>
      </c>
      <c r="J2052" s="102">
        <f>IF(GLOBAL[[#This Row],[//KELUAR]]="",0,-1*SUMIF(Table5[CONCAT],GLOBAL[POINTER],Table5[3]))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>SUM(F2052,L2052)</f>
        <v>0</v>
      </c>
      <c r="N2052" s="31"/>
      <c r="O2052" s="31"/>
      <c r="P2052" s="32">
        <f ca="1">SUM(INDIRECT(GLOBAL_VAR[TABLENAME]&amp;"[@a"&amp;$1:$1-1&amp;"]"),INDIRECT(GLOBAL_VAR[TABLENAME]&amp;"[@c"&amp;$1:$1-1&amp;"]"))</f>
        <v>0</v>
      </c>
      <c r="Q2052" s="33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0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0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0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052" s="31" t="str">
        <f>_xlfn.IFNA(MATCH(GLOBAL[[#This Row],[POINTER]],Table6[NB BM_C_QTY+F],0),"")</f>
        <v/>
      </c>
      <c r="AC2052" t="str">
        <f>_xlfn.IFNA(MATCH(GLOBAL[[#This Row],[POINTER]],Table5[CONCAT],0),"")</f>
        <v/>
      </c>
    </row>
    <row r="2053" spans="1:30">
      <c r="A2053" s="31" t="str">
        <f ca="1">IF(GLOBAL[[#This Row],[TT]]&lt;1,"",ROW()-2)</f>
        <v/>
      </c>
      <c r="B2053" s="33" t="s">
        <v>4975</v>
      </c>
      <c r="C2053" s="31">
        <v>0</v>
      </c>
      <c r="D2053" s="31" t="s">
        <v>2150</v>
      </c>
      <c r="E2053" s="31">
        <f ca="1">IF(GLOBAL[[#This Row],[b12]]="",GLOBAL[[#This Row],[a6]],GLOBAL[[#This Row],[b12]])</f>
        <v>0</v>
      </c>
      <c r="F2053" s="32">
        <f>GLOBAL[[#This Row],[AWAL]]</f>
        <v>0</v>
      </c>
      <c r="G2053" s="31"/>
      <c r="H2053" s="31"/>
      <c r="I2053" s="31" t="str">
        <f>IF(GLOBAL[[#This Row],[/MASUK]]="","",SUMIF(Table6[NB BM_C_QTY+F],GLOBAL[POINTER],Table6[C]))</f>
        <v/>
      </c>
      <c r="J2053" s="102">
        <f>IF(GLOBAL[[#This Row],[//KELUAR]]="",0,-1*SUMIF(Table5[CONCAT],GLOBAL[POINTER],Table5[3]))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>SUM(F2053,L2053)</f>
        <v>0</v>
      </c>
      <c r="N2053" s="31"/>
      <c r="O2053" s="31"/>
      <c r="P2053" s="32">
        <f ca="1">SUM(INDIRECT(GLOBAL_VAR[TABLENAME]&amp;"[@a"&amp;$1:$1-1&amp;"]"),INDIRECT(GLOBAL_VAR[TABLENAME]&amp;"[@c"&amp;$1:$1-1&amp;"]"))</f>
        <v>0</v>
      </c>
      <c r="Q2053" s="33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0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0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0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053" s="31" t="str">
        <f>_xlfn.IFNA(MATCH(GLOBAL[[#This Row],[POINTER]],Table6[NB BM_C_QTY+F],0),"")</f>
        <v/>
      </c>
      <c r="AC2053" t="str">
        <f>_xlfn.IFNA(MATCH(GLOBAL[[#This Row],[POINTER]],Table5[CONCAT],0),"")</f>
        <v/>
      </c>
    </row>
    <row r="2054" spans="1:30">
      <c r="A2054" s="31" t="str">
        <f ca="1">IF(GLOBAL[[#This Row],[TT]]&lt;1,"",ROW()-2)</f>
        <v/>
      </c>
      <c r="B2054" s="33" t="s">
        <v>4982</v>
      </c>
      <c r="C2054" s="31">
        <v>0</v>
      </c>
      <c r="D2054" s="31" t="s">
        <v>2150</v>
      </c>
      <c r="E2054" s="31">
        <f ca="1">IF(GLOBAL[[#This Row],[b12]]="",GLOBAL[[#This Row],[a6]],GLOBAL[[#This Row],[b12]])</f>
        <v>0</v>
      </c>
      <c r="F2054" s="32">
        <f>GLOBAL[[#This Row],[AWAL]]</f>
        <v>0</v>
      </c>
      <c r="G2054" s="31"/>
      <c r="H2054" s="31"/>
      <c r="I2054" s="31" t="str">
        <f>IF(GLOBAL[[#This Row],[/MASUK]]="","",SUMIF(Table6[NB BM_C_QTY+F],GLOBAL[POINTER],Table6[C]))</f>
        <v/>
      </c>
      <c r="J2054" s="102">
        <f>IF(GLOBAL[[#This Row],[//KELUAR]]="",0,-1*SUMIF(Table5[CONCAT],GLOBAL[POINTER],Table5[3]))</f>
        <v>0</v>
      </c>
      <c r="K2054" s="31" t="str">
        <f>IF(GLOBAL[[#This Row],[b1]]="","",GLOBAL[[#This Row],[b1]]-GLOBAL[[#This Row],[a1]]-GLOBAL[[#This Row],[bkeluar1]])</f>
        <v/>
      </c>
      <c r="L2054" s="31">
        <f>SUM(GLOBAL[[#This Row],[bmasuk1]:[c1]])</f>
        <v>0</v>
      </c>
      <c r="M2054" s="32">
        <f>SUM(F2054,L2054)</f>
        <v>0</v>
      </c>
      <c r="N2054" s="31"/>
      <c r="O2054" s="31"/>
      <c r="P2054" s="32">
        <f ca="1">SUM(INDIRECT(GLOBAL_VAR[TABLENAME]&amp;"[@a"&amp;$1:$1-1&amp;"]"),INDIRECT(GLOBAL_VAR[TABLENAME]&amp;"[@c"&amp;$1:$1-1&amp;"]"))</f>
        <v>0</v>
      </c>
      <c r="Q2054" s="33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0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0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0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054" s="31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30">
      <c r="A2055" s="39" t="str">
        <f>IF(GLOBAL[[#This Row],[TT]]&lt;1,"",ROW()-2)</f>
        <v/>
      </c>
      <c r="B2055" s="79" t="s">
        <v>5557</v>
      </c>
      <c r="C2055" s="31"/>
      <c r="D2055" s="31" t="s">
        <v>5462</v>
      </c>
      <c r="E2055" s="39">
        <f>IF(GLOBAL[[#This Row],[b12]]="",GLOBAL[[#This Row],[a6]],GLOBAL[[#This Row],[b12]])</f>
        <v>0</v>
      </c>
      <c r="F2055" s="40">
        <f>GLOBAL[[#This Row],[AWAL]]</f>
        <v>0</v>
      </c>
      <c r="G2055" s="31"/>
      <c r="H2055" s="31">
        <v>0</v>
      </c>
      <c r="I2055" s="39">
        <f>IF(GLOBAL[[#This Row],[/MASUK]]="","",SUMIF(Table6[NB BM_C_QTY+F],GLOBAL[POINTER],Table6[C]))</f>
        <v>1</v>
      </c>
      <c r="J2055" s="102">
        <f>IF(GLOBAL[[#This Row],[//KELUAR]]="",0,-1*SUMIF(Table5[CONCAT],GLOBAL[POINTER],Table5[3]))</f>
        <v>0</v>
      </c>
      <c r="K2055" s="39" t="str">
        <f>IF(GLOBAL[[#This Row],[b1]]="","",GLOBAL[[#This Row],[b1]]-GLOBAL[[#This Row],[a1]]-GLOBAL[[#This Row],[bkeluar1]])</f>
        <v/>
      </c>
      <c r="L2055" s="39">
        <f>SUM(GLOBAL[[#This Row],[bmasuk1]:[c1]])</f>
        <v>1</v>
      </c>
      <c r="M2055" s="40">
        <f>SUM(F2055,L2055)</f>
        <v>1</v>
      </c>
      <c r="N2055" s="31"/>
      <c r="O2055" s="39"/>
      <c r="P2055" s="40">
        <f ca="1">SUM(INDIRECT(GLOBAL_VAR[TABLENAME]&amp;"[@a"&amp;$1:$1-1&amp;"]"),INDIRECT(GLOBAL_VAR[TABLENAME]&amp;"[@c"&amp;$1:$1-1&amp;"]"))</f>
        <v>1</v>
      </c>
      <c r="Q2055" s="33"/>
      <c r="R2055" s="41" t="str">
        <f>IF(GLOBAL[[#This Row],[b3]]="","",GLOBAL[[#This Row],[b3]]-GLOBAL[[#This Row],[a3]])</f>
        <v/>
      </c>
      <c r="S2055" s="40">
        <f ca="1">SUM(INDIRECT(GLOBAL_VAR[TABLENAME]&amp;"[@a"&amp;$1:$1-1&amp;"]"),INDIRECT(GLOBAL_VAR[TABLENAME]&amp;"[@c"&amp;$1:$1-1&amp;"]"))</f>
        <v>1</v>
      </c>
      <c r="T2055" s="33"/>
      <c r="U2055" s="41" t="str">
        <f>IF(GLOBAL[[#This Row],[b4]]="","",GLOBAL[[#This Row],[b4]]-GLOBAL[[#This Row],[a4]])</f>
        <v/>
      </c>
      <c r="V2055" s="40">
        <f ca="1">SUM(INDIRECT(GLOBAL_VAR[TABLENAME]&amp;"[@a"&amp;$1:$1-1&amp;"]"),INDIRECT(GLOBAL_VAR[TABLENAME]&amp;"[@c"&amp;$1:$1-1&amp;"]"))</f>
        <v>1</v>
      </c>
      <c r="W2055" s="31"/>
      <c r="X2055" s="39" t="str">
        <f>IF(GLOBAL[[#This Row],[b5]]="","",GLOBAL[[#This Row],[b5]]-GLOBAL[[#This Row],[a5]])</f>
        <v/>
      </c>
      <c r="Y2055" s="40">
        <f ca="1">SUM(INDIRECT(GLOBAL_VAR[TABLENAME]&amp;"[@a"&amp;$1:$1-1&amp;"]"),INDIRECT(GLOBAL_VAR[TABLENAME]&amp;"[@c"&amp;$1:$1-1&amp;"]"))</f>
        <v>1</v>
      </c>
      <c r="AA205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055" s="39">
        <f>_xlfn.IFNA(MATCH(GLOBAL[[#This Row],[POINTER]],Table6[NB BM_C_QTY+F],0),"")</f>
        <v>93</v>
      </c>
      <c r="AC2055" s="71" t="str">
        <f>_xlfn.IFNA(MATCH(GLOBAL[[#This Row],[POINTER]],Table5[CONCAT],0),"")</f>
        <v/>
      </c>
    </row>
    <row r="2056" spans="1:30">
      <c r="A2056" s="39" t="str">
        <f>IF(GLOBAL[[#This Row],[TT]]&lt;1,"",ROW()-2)</f>
        <v/>
      </c>
      <c r="B2056" s="79" t="s">
        <v>5582</v>
      </c>
      <c r="C2056" s="31"/>
      <c r="D2056" s="31" t="s">
        <v>5464</v>
      </c>
      <c r="E2056" s="39">
        <f>IF(GLOBAL[[#This Row],[b12]]="",GLOBAL[[#This Row],[a6]],GLOBAL[[#This Row],[b12]])</f>
        <v>0</v>
      </c>
      <c r="F2056" s="40">
        <f>GLOBAL[[#This Row],[AWAL]]</f>
        <v>0</v>
      </c>
      <c r="G2056" s="31"/>
      <c r="H2056" s="31">
        <v>0</v>
      </c>
      <c r="I2056" s="39">
        <f>IF(GLOBAL[[#This Row],[/MASUK]]="","",SUMIF(Table6[NB BM_C_QTY+F],GLOBAL[POINTER],Table6[C]))</f>
        <v>1</v>
      </c>
      <c r="J2056" s="102">
        <f>IF(GLOBAL[[#This Row],[//KELUAR]]="",0,-1*SUMIF(Table5[CONCAT],GLOBAL[POINTER],Table5[3]))</f>
        <v>0</v>
      </c>
      <c r="K2056" s="39" t="str">
        <f>IF(GLOBAL[[#This Row],[b1]]="","",GLOBAL[[#This Row],[b1]]-GLOBAL[[#This Row],[a1]]-GLOBAL[[#This Row],[bkeluar1]])</f>
        <v/>
      </c>
      <c r="L2056" s="39">
        <f>SUM(GLOBAL[[#This Row],[bmasuk1]:[c1]])</f>
        <v>1</v>
      </c>
      <c r="M2056" s="40">
        <f>SUM(F2056,L2056)</f>
        <v>1</v>
      </c>
      <c r="N2056" s="31"/>
      <c r="O2056" s="39"/>
      <c r="P2056" s="40">
        <f ca="1">SUM(INDIRECT(GLOBAL_VAR[TABLENAME]&amp;"[@a"&amp;$1:$1-1&amp;"]"),INDIRECT(GLOBAL_VAR[TABLENAME]&amp;"[@c"&amp;$1:$1-1&amp;"]"))</f>
        <v>1</v>
      </c>
      <c r="Q2056" s="33"/>
      <c r="R2056" s="41" t="str">
        <f>IF(GLOBAL[[#This Row],[b3]]="","",GLOBAL[[#This Row],[b3]]-GLOBAL[[#This Row],[a3]])</f>
        <v/>
      </c>
      <c r="S2056" s="40">
        <f ca="1">SUM(INDIRECT(GLOBAL_VAR[TABLENAME]&amp;"[@a"&amp;$1:$1-1&amp;"]"),INDIRECT(GLOBAL_VAR[TABLENAME]&amp;"[@c"&amp;$1:$1-1&amp;"]"))</f>
        <v>1</v>
      </c>
      <c r="T2056" s="33"/>
      <c r="U2056" s="41" t="str">
        <f>IF(GLOBAL[[#This Row],[b4]]="","",GLOBAL[[#This Row],[b4]]-GLOBAL[[#This Row],[a4]])</f>
        <v/>
      </c>
      <c r="V2056" s="40">
        <f ca="1">SUM(INDIRECT(GLOBAL_VAR[TABLENAME]&amp;"[@a"&amp;$1:$1-1&amp;"]"),INDIRECT(GLOBAL_VAR[TABLENAME]&amp;"[@c"&amp;$1:$1-1&amp;"]"))</f>
        <v>1</v>
      </c>
      <c r="W2056" s="31"/>
      <c r="X2056" s="39" t="str">
        <f>IF(GLOBAL[[#This Row],[b5]]="","",GLOBAL[[#This Row],[b5]]-GLOBAL[[#This Row],[a5]])</f>
        <v/>
      </c>
      <c r="Y2056" s="40">
        <f ca="1">SUM(INDIRECT(GLOBAL_VAR[TABLENAME]&amp;"[@a"&amp;$1:$1-1&amp;"]"),INDIRECT(GLOBAL_VAR[TABLENAME]&amp;"[@c"&amp;$1:$1-1&amp;"]"))</f>
        <v>1</v>
      </c>
      <c r="Z2056" s="29"/>
      <c r="AA205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056" s="39">
        <f>_xlfn.IFNA(MATCH(GLOBAL[[#This Row],[POINTER]],Table6[NB BM_C_QTY+F],0),"")</f>
        <v>94</v>
      </c>
      <c r="AC2056" s="72" t="str">
        <f>_xlfn.IFNA(MATCH(GLOBAL[[#This Row],[POINTER]],Table5[CONCAT],0),"")</f>
        <v/>
      </c>
      <c r="AD2056" s="29"/>
    </row>
    <row r="2057" spans="1:30">
      <c r="A2057" s="31" t="str">
        <f ca="1">IF(GLOBAL[[#This Row],[TT]]&lt;1,"",ROW()-2)</f>
        <v/>
      </c>
      <c r="B2057" s="33" t="s">
        <v>4983</v>
      </c>
      <c r="C2057" s="31">
        <v>0</v>
      </c>
      <c r="D2057" s="31" t="s">
        <v>2108</v>
      </c>
      <c r="E2057" s="31">
        <f ca="1">IF(GLOBAL[[#This Row],[b12]]="",GLOBAL[[#This Row],[a6]],GLOBAL[[#This Row],[b12]])</f>
        <v>0</v>
      </c>
      <c r="F2057" s="32">
        <f>GLOBAL[[#This Row],[AWAL]]</f>
        <v>0</v>
      </c>
      <c r="G2057" s="31"/>
      <c r="H2057" s="31"/>
      <c r="I2057" s="31" t="str">
        <f>IF(GLOBAL[[#This Row],[/MASUK]]="","",SUMIF(Table6[NB BM_C_QTY+F],GLOBAL[POINTER],Table6[C]))</f>
        <v/>
      </c>
      <c r="J2057" s="102">
        <f>IF(GLOBAL[[#This Row],[//KELUAR]]="",0,-1*SUMIF(Table5[CONCAT],GLOBAL[POINTER],Table5[3]))</f>
        <v>0</v>
      </c>
      <c r="K2057" s="31" t="str">
        <f>IF(GLOBAL[[#This Row],[b1]]="","",GLOBAL[[#This Row],[b1]]-GLOBAL[[#This Row],[a1]]-GLOBAL[[#This Row],[bkeluar1]])</f>
        <v/>
      </c>
      <c r="L2057" s="31">
        <f>SUM(GLOBAL[[#This Row],[bmasuk1]:[c1]])</f>
        <v>0</v>
      </c>
      <c r="M2057" s="32">
        <f>SUM(F2057,L2057)</f>
        <v>0</v>
      </c>
      <c r="N2057" s="31"/>
      <c r="O2057" s="31"/>
      <c r="P2057" s="32">
        <f ca="1">SUM(INDIRECT(GLOBAL_VAR[TABLENAME]&amp;"[@a"&amp;$1:$1-1&amp;"]"),INDIRECT(GLOBAL_VAR[TABLENAME]&amp;"[@c"&amp;$1:$1-1&amp;"]"))</f>
        <v>0</v>
      </c>
      <c r="Q2057" s="33"/>
      <c r="R2057" s="33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0</v>
      </c>
      <c r="T2057" s="33"/>
      <c r="U2057" s="33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0</v>
      </c>
      <c r="W2057" s="31"/>
      <c r="X2057" s="31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0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057" s="31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30">
      <c r="A2058" s="31" t="str">
        <f ca="1">IF(GLOBAL[[#This Row],[TT]]&lt;1,"",ROW()-2)</f>
        <v/>
      </c>
      <c r="B2058" s="33" t="s">
        <v>4984</v>
      </c>
      <c r="C2058" s="31">
        <v>0</v>
      </c>
      <c r="D2058" s="31" t="s">
        <v>2108</v>
      </c>
      <c r="E2058" s="31">
        <f ca="1">IF(GLOBAL[[#This Row],[b12]]="",GLOBAL[[#This Row],[a6]],GLOBAL[[#This Row],[b12]])</f>
        <v>0</v>
      </c>
      <c r="F2058" s="32">
        <f>GLOBAL[[#This Row],[AWAL]]</f>
        <v>0</v>
      </c>
      <c r="G2058" s="31"/>
      <c r="H2058" s="31"/>
      <c r="I2058" s="31" t="str">
        <f>IF(GLOBAL[[#This Row],[/MASUK]]="","",SUMIF(Table6[NB BM_C_QTY+F],GLOBAL[POINTER],Table6[C]))</f>
        <v/>
      </c>
      <c r="J2058" s="102">
        <f>IF(GLOBAL[[#This Row],[//KELUAR]]="",0,-1*SUMIF(Table5[CONCAT],GLOBAL[POINTER],Table5[3]))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>SUM(F2058,L2058)</f>
        <v>0</v>
      </c>
      <c r="N2058" s="31"/>
      <c r="O2058" s="31"/>
      <c r="P2058" s="32">
        <f ca="1">SUM(INDIRECT(GLOBAL_VAR[TABLENAME]&amp;"[@a"&amp;$1:$1-1&amp;"]"),INDIRECT(GLOBAL_VAR[TABLENAME]&amp;"[@c"&amp;$1:$1-1&amp;"]"))</f>
        <v>0</v>
      </c>
      <c r="Q2058" s="33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0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0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0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058" s="31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30">
      <c r="A2059" s="31" t="str">
        <f ca="1">IF(GLOBAL[[#This Row],[TT]]&lt;1,"",ROW()-2)</f>
        <v/>
      </c>
      <c r="B2059" s="33" t="s">
        <v>4985</v>
      </c>
      <c r="C2059" s="31">
        <v>0</v>
      </c>
      <c r="D2059" s="31" t="s">
        <v>2108</v>
      </c>
      <c r="E2059" s="31">
        <f ca="1">IF(GLOBAL[[#This Row],[b12]]="",GLOBAL[[#This Row],[a6]],GLOBAL[[#This Row],[b12]])</f>
        <v>0</v>
      </c>
      <c r="F2059" s="32">
        <f>GLOBAL[[#This Row],[AWAL]]</f>
        <v>0</v>
      </c>
      <c r="G2059" s="31"/>
      <c r="H2059" s="31"/>
      <c r="I2059" s="31" t="str">
        <f>IF(GLOBAL[[#This Row],[/MASUK]]="","",SUMIF(Table6[NB BM_C_QTY+F],GLOBAL[POINTER],Table6[C]))</f>
        <v/>
      </c>
      <c r="J2059" s="102">
        <f>IF(GLOBAL[[#This Row],[//KELUAR]]="",0,-1*SUMIF(Table5[CONCAT],GLOBAL[POINTER],Table5[3]))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>SUM(F2059,L2059)</f>
        <v>0</v>
      </c>
      <c r="N2059" s="31"/>
      <c r="O2059" s="31"/>
      <c r="P2059" s="32">
        <f ca="1">SUM(INDIRECT(GLOBAL_VAR[TABLENAME]&amp;"[@a"&amp;$1:$1-1&amp;"]"),INDIRECT(GLOBAL_VAR[TABLENAME]&amp;"[@c"&amp;$1:$1-1&amp;"]"))</f>
        <v>0</v>
      </c>
      <c r="Q2059" s="33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0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0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0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059" s="31" t="str">
        <f>_xlfn.IFNA(MATCH(GLOBAL[[#This Row],[POINTER]],Table6[NB BM_C_QTY+F],0),"")</f>
        <v/>
      </c>
      <c r="AC2059" t="str">
        <f>_xlfn.IFNA(MATCH(GLOBAL[[#This Row],[POINTER]],Table5[CONCAT],0),"")</f>
        <v/>
      </c>
    </row>
    <row r="2060" spans="1:30">
      <c r="A2060" s="31" t="str">
        <f ca="1">IF(GLOBAL[[#This Row],[TT]]&lt;1,"",ROW()-2)</f>
        <v/>
      </c>
      <c r="B2060" s="33" t="s">
        <v>4986</v>
      </c>
      <c r="C2060" s="31">
        <v>0</v>
      </c>
      <c r="D2060" s="31" t="s">
        <v>2108</v>
      </c>
      <c r="E2060" s="31">
        <f ca="1">IF(GLOBAL[[#This Row],[b12]]="",GLOBAL[[#This Row],[a6]],GLOBAL[[#This Row],[b12]])</f>
        <v>0</v>
      </c>
      <c r="F2060" s="32">
        <f>GLOBAL[[#This Row],[AWAL]]</f>
        <v>0</v>
      </c>
      <c r="G2060" s="31"/>
      <c r="H2060" s="31"/>
      <c r="I2060" s="31" t="str">
        <f>IF(GLOBAL[[#This Row],[/MASUK]]="","",SUMIF(Table6[NB BM_C_QTY+F],GLOBAL[POINTER],Table6[C]))</f>
        <v/>
      </c>
      <c r="J2060" s="102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>SUM(F2060,L2060)</f>
        <v>0</v>
      </c>
      <c r="N2060" s="31"/>
      <c r="O2060" s="31"/>
      <c r="P2060" s="32">
        <f ca="1">SUM(INDIRECT(GLOBAL_VAR[TABLENAME]&amp;"[@a"&amp;$1:$1-1&amp;"]"),INDIRECT(GLOBAL_VAR[TABLENAME]&amp;"[@c"&amp;$1:$1-1&amp;"]"))</f>
        <v>0</v>
      </c>
      <c r="Q2060" s="33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0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0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0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30">
      <c r="A2061" s="31" t="str">
        <f ca="1">IF(GLOBAL[[#This Row],[TT]]&lt;1,"",ROW()-2)</f>
        <v/>
      </c>
      <c r="B2061" s="33" t="s">
        <v>4987</v>
      </c>
      <c r="C2061" s="31">
        <v>0</v>
      </c>
      <c r="D2061" s="31" t="s">
        <v>2108</v>
      </c>
      <c r="E2061" s="31">
        <f ca="1">IF(GLOBAL[[#This Row],[b12]]="",GLOBAL[[#This Row],[a6]],GLOBAL[[#This Row],[b12]])</f>
        <v>0</v>
      </c>
      <c r="F2061" s="32">
        <f>GLOBAL[[#This Row],[AWAL]]</f>
        <v>0</v>
      </c>
      <c r="G2061" s="31"/>
      <c r="H2061" s="31"/>
      <c r="I2061" s="31" t="str">
        <f>IF(GLOBAL[[#This Row],[/MASUK]]="","",SUMIF(Table6[NB BM_C_QTY+F],GLOBAL[POINTER],Table6[C]))</f>
        <v/>
      </c>
      <c r="J2061" s="102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>SUM(F2061,L2061)</f>
        <v>0</v>
      </c>
      <c r="N2061" s="31"/>
      <c r="O2061" s="31"/>
      <c r="P2061" s="32">
        <f ca="1">SUM(INDIRECT(GLOBAL_VAR[TABLENAME]&amp;"[@a"&amp;$1:$1-1&amp;"]"),INDIRECT(GLOBAL_VAR[TABLENAME]&amp;"[@c"&amp;$1:$1-1&amp;"]"))</f>
        <v>0</v>
      </c>
      <c r="Q2061" s="33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0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0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0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30">
      <c r="A2062" s="39" t="str">
        <f ca="1">IF(GLOBAL[[#This Row],[TT]]&lt;1,"",ROW()-2)</f>
        <v/>
      </c>
      <c r="B2062" s="79" t="s">
        <v>5549</v>
      </c>
      <c r="C2062" s="31"/>
      <c r="D2062" s="31" t="s">
        <v>2108</v>
      </c>
      <c r="E2062" s="39">
        <f ca="1">IF(GLOBAL[[#This Row],[b12]]="",GLOBAL[[#This Row],[a6]],GLOBAL[[#This Row],[b12]])</f>
        <v>-1</v>
      </c>
      <c r="F2062" s="40">
        <f>GLOBAL[[#This Row],[AWAL]]</f>
        <v>0</v>
      </c>
      <c r="G2062" s="31"/>
      <c r="H2062" s="31"/>
      <c r="I2062" s="39">
        <f>IF(GLOBAL[[#This Row],[/MASUK]]="","",SUMIF(Table6[NB BM_C_QTY+F],GLOBAL[POINTER],Table6[C]))</f>
        <v>2</v>
      </c>
      <c r="J2062" s="102">
        <f>IF(GLOBAL[[#This Row],[//KELUAR]]="",0,-1*SUMIF(Table5[CONCAT],GLOBAL[POINTER],Table5[3]))</f>
        <v>-3</v>
      </c>
      <c r="K2062" s="39" t="str">
        <f>IF(GLOBAL[[#This Row],[b1]]="","",GLOBAL[[#This Row],[b1]]-GLOBAL[[#This Row],[a1]]-GLOBAL[[#This Row],[bkeluar1]])</f>
        <v/>
      </c>
      <c r="L2062" s="39">
        <f>SUM(GLOBAL[[#This Row],[bmasuk1]:[c1]])</f>
        <v>-1</v>
      </c>
      <c r="M2062" s="40">
        <f>SUM(F2062,L2062)</f>
        <v>-1</v>
      </c>
      <c r="N2062" s="31"/>
      <c r="O2062" s="39"/>
      <c r="P2062" s="40">
        <f ca="1">SUM(INDIRECT(GLOBAL_VAR[TABLENAME]&amp;"[@a"&amp;$1:$1-1&amp;"]"),INDIRECT(GLOBAL_VAR[TABLENAME]&amp;"[@c"&amp;$1:$1-1&amp;"]"))</f>
        <v>-1</v>
      </c>
      <c r="Q2062" s="33"/>
      <c r="R2062" s="41" t="str">
        <f>IF(GLOBAL[[#This Row],[b3]]="","",GLOBAL[[#This Row],[b3]]-GLOBAL[[#This Row],[a3]])</f>
        <v/>
      </c>
      <c r="S2062" s="40">
        <f ca="1">SUM(INDIRECT(GLOBAL_VAR[TABLENAME]&amp;"[@a"&amp;$1:$1-1&amp;"]"),INDIRECT(GLOBAL_VAR[TABLENAME]&amp;"[@c"&amp;$1:$1-1&amp;"]"))</f>
        <v>-1</v>
      </c>
      <c r="T2062" s="33"/>
      <c r="U2062" s="41" t="str">
        <f>IF(GLOBAL[[#This Row],[b4]]="","",GLOBAL[[#This Row],[b4]]-GLOBAL[[#This Row],[a4]])</f>
        <v/>
      </c>
      <c r="V2062" s="40">
        <f ca="1">SUM(INDIRECT(GLOBAL_VAR[TABLENAME]&amp;"[@a"&amp;$1:$1-1&amp;"]"),INDIRECT(GLOBAL_VAR[TABLENAME]&amp;"[@c"&amp;$1:$1-1&amp;"]"))</f>
        <v>-1</v>
      </c>
      <c r="W2062" s="31"/>
      <c r="X2062" s="39" t="str">
        <f>IF(GLOBAL[[#This Row],[b5]]="","",GLOBAL[[#This Row],[b5]]-GLOBAL[[#This Row],[a5]])</f>
        <v/>
      </c>
      <c r="Y2062" s="40">
        <f ca="1">SUM(INDIRECT(GLOBAL_VAR[TABLENAME]&amp;"[@a"&amp;$1:$1-1&amp;"]"),INDIRECT(GLOBAL_VAR[TABLENAME]&amp;"[@c"&amp;$1:$1-1&amp;"]"))</f>
        <v>-1</v>
      </c>
      <c r="Z2062" s="29"/>
      <c r="AA206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2062" s="39">
        <f>_xlfn.IFNA(MATCH(GLOBAL[[#This Row],[POINTER]],Table6[NB BM_C_QTY+F],0),"")</f>
        <v>72</v>
      </c>
      <c r="AC2062" s="72">
        <f>_xlfn.IFNA(MATCH(GLOBAL[[#This Row],[POINTER]],Table5[CONCAT],0),"")</f>
        <v>105</v>
      </c>
      <c r="AD2062" s="29"/>
    </row>
    <row r="2063" spans="1:30">
      <c r="A2063" s="31" t="str">
        <f ca="1">IF(GLOBAL[[#This Row],[TT]]&lt;1,"",ROW()-2)</f>
        <v/>
      </c>
      <c r="B2063" s="33" t="s">
        <v>5544</v>
      </c>
      <c r="C2063" s="31">
        <v>0</v>
      </c>
      <c r="D2063" s="31" t="s">
        <v>2150</v>
      </c>
      <c r="E2063" s="31">
        <f ca="1">IF(GLOBAL[[#This Row],[b12]]="",GLOBAL[[#This Row],[a6]],GLOBAL[[#This Row],[b12]])</f>
        <v>0</v>
      </c>
      <c r="F2063" s="32">
        <f>GLOBAL[[#This Row],[AWAL]]</f>
        <v>0</v>
      </c>
      <c r="G2063" s="31"/>
      <c r="H2063" s="31"/>
      <c r="I2063" s="31" t="str">
        <f>IF(GLOBAL[[#This Row],[/MASUK]]="","",SUMIF(Table6[NB BM_C_QTY+F],GLOBAL[POINTER],Table6[C]))</f>
        <v/>
      </c>
      <c r="J2063" s="102">
        <f>IF(GLOBAL[[#This Row],[//KELUAR]]="",0,-1*SUMIF(Table5[CONCAT],GLOBAL[POINTER],Table5[3]))</f>
        <v>0</v>
      </c>
      <c r="K2063" s="31" t="str">
        <f>IF(GLOBAL[[#This Row],[b1]]="","",GLOBAL[[#This Row],[b1]]-GLOBAL[[#This Row],[a1]]-GLOBAL[[#This Row],[bkeluar1]])</f>
        <v/>
      </c>
      <c r="L2063" s="31">
        <f>SUM(GLOBAL[[#This Row],[bmasuk1]:[c1]])</f>
        <v>0</v>
      </c>
      <c r="M2063" s="32">
        <f>SUM(F2063,L2063)</f>
        <v>0</v>
      </c>
      <c r="N2063" s="31"/>
      <c r="O2063" s="31"/>
      <c r="P2063" s="32">
        <f ca="1">SUM(INDIRECT(GLOBAL_VAR[TABLENAME]&amp;"[@a"&amp;$1:$1-1&amp;"]"),INDIRECT(GLOBAL_VAR[TABLENAME]&amp;"[@c"&amp;$1:$1-1&amp;"]"))</f>
        <v>0</v>
      </c>
      <c r="Q2063" s="33"/>
      <c r="R2063" s="33" t="str">
        <f>IF(GLOBAL[[#This Row],[b3]]="","",GLOBAL[[#This Row],[b3]]-GLOBAL[[#This Row],[a3]])</f>
        <v/>
      </c>
      <c r="S2063" s="32">
        <f ca="1">SUM(INDIRECT(GLOBAL_VAR[TABLENAME]&amp;"[@a"&amp;$1:$1-1&amp;"]"),INDIRECT(GLOBAL_VAR[TABLENAME]&amp;"[@c"&amp;$1:$1-1&amp;"]"))</f>
        <v>0</v>
      </c>
      <c r="T2063" s="33"/>
      <c r="U2063" s="33" t="str">
        <f>IF(GLOBAL[[#This Row],[b4]]="","",GLOBAL[[#This Row],[b4]]-GLOBAL[[#This Row],[a4]])</f>
        <v/>
      </c>
      <c r="V2063" s="32">
        <f ca="1">SUM(INDIRECT(GLOBAL_VAR[TABLENAME]&amp;"[@a"&amp;$1:$1-1&amp;"]"),INDIRECT(GLOBAL_VAR[TABLENAME]&amp;"[@c"&amp;$1:$1-1&amp;"]"))</f>
        <v>0</v>
      </c>
      <c r="W2063" s="31"/>
      <c r="X2063" s="31" t="str">
        <f>IF(GLOBAL[[#This Row],[b5]]="","",GLOBAL[[#This Row],[b5]]-GLOBAL[[#This Row],[a5]])</f>
        <v/>
      </c>
      <c r="Y2063" s="32">
        <f ca="1">SUM(INDIRECT(GLOBAL_VAR[TABLENAME]&amp;"[@a"&amp;$1:$1-1&amp;"]"),INDIRECT(GLOBAL_VAR[TABLENAME]&amp;"[@c"&amp;$1:$1-1&amp;"]"))</f>
        <v>0</v>
      </c>
      <c r="AA2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063" s="31" t="str">
        <f>_xlfn.IFNA(MATCH(GLOBAL[[#This Row],[POINTER]],Table6[NB BM_C_QTY+F],0),"")</f>
        <v/>
      </c>
      <c r="AC2063" t="str">
        <f>_xlfn.IFNA(MATCH(GLOBAL[[#This Row],[POINTER]],Table5[CONCAT],0),"")</f>
        <v/>
      </c>
    </row>
    <row r="2064" spans="1:30">
      <c r="A2064" s="31" t="str">
        <f>IF(GLOBAL[[#This Row],[TT]]&lt;1,"",ROW()-2)</f>
        <v/>
      </c>
      <c r="B2064" s="33" t="s">
        <v>5545</v>
      </c>
      <c r="C2064" s="31">
        <v>0</v>
      </c>
      <c r="D2064" s="31" t="s">
        <v>2150</v>
      </c>
      <c r="E2064" s="31">
        <f>IF(GLOBAL[[#This Row],[b12]]="",GLOBAL[[#This Row],[a6]],GLOBAL[[#This Row],[b12]])</f>
        <v>0</v>
      </c>
      <c r="F2064" s="32">
        <f>GLOBAL[[#This Row],[AWAL]]</f>
        <v>0</v>
      </c>
      <c r="G2064" s="31"/>
      <c r="H2064" s="31">
        <v>0</v>
      </c>
      <c r="I2064" s="31">
        <f>IF(GLOBAL[[#This Row],[/MASUK]]="","",SUMIF(Table6[NB BM_C_QTY+F],GLOBAL[POINTER],Table6[C]))</f>
        <v>1</v>
      </c>
      <c r="J2064" s="102">
        <f>IF(GLOBAL[[#This Row],[//KELUAR]]="",0,-1*SUMIF(Table5[CONCAT],GLOBAL[POINTER],Table5[3]))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1</v>
      </c>
      <c r="M2064" s="32">
        <f>SUM(F2064,L2064)</f>
        <v>1</v>
      </c>
      <c r="N2064" s="31"/>
      <c r="O2064" s="31"/>
      <c r="P2064" s="32">
        <f ca="1">SUM(INDIRECT(GLOBAL_VAR[TABLENAME]&amp;"[@a"&amp;$1:$1-1&amp;"]"),INDIRECT(GLOBAL_VAR[TABLENAME]&amp;"[@c"&amp;$1:$1-1&amp;"]"))</f>
        <v>1</v>
      </c>
      <c r="Q2064" s="33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1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1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1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064" s="31">
        <f>_xlfn.IFNA(MATCH(GLOBAL[[#This Row],[POINTER]],Table6[NB BM_C_QTY+F],0),"")</f>
        <v>77</v>
      </c>
      <c r="AC2064" t="str">
        <f>_xlfn.IFNA(MATCH(GLOBAL[[#This Row],[POINTER]],Table5[CONCAT],0),"")</f>
        <v/>
      </c>
    </row>
    <row r="2065" spans="1:31">
      <c r="A2065" s="31" t="str">
        <f ca="1">IF(GLOBAL[[#This Row],[TT]]&lt;1,"",ROW()-2)</f>
        <v/>
      </c>
      <c r="B2065" s="33" t="s">
        <v>5546</v>
      </c>
      <c r="C2065" s="31">
        <v>0</v>
      </c>
      <c r="D2065" s="31" t="s">
        <v>2150</v>
      </c>
      <c r="E2065" s="31">
        <f ca="1">IF(GLOBAL[[#This Row],[b12]]="",GLOBAL[[#This Row],[a6]],GLOBAL[[#This Row],[b12]])</f>
        <v>0</v>
      </c>
      <c r="F2065" s="32">
        <f>GLOBAL[[#This Row],[AWAL]]</f>
        <v>0</v>
      </c>
      <c r="G2065" s="31"/>
      <c r="H2065" s="31"/>
      <c r="I2065" s="31" t="str">
        <f>IF(GLOBAL[[#This Row],[/MASUK]]="","",SUMIF(Table6[NB BM_C_QTY+F],GLOBAL[POINTER],Table6[C]))</f>
        <v/>
      </c>
      <c r="J2065" s="102">
        <f>IF(GLOBAL[[#This Row],[//KELUAR]]="",0,-1*SUMIF(Table5[CONCAT],GLOBAL[POINTER],Table5[3]))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>SUM(F2065,L2065)</f>
        <v>0</v>
      </c>
      <c r="N2065" s="31"/>
      <c r="O2065" s="31"/>
      <c r="P2065" s="32">
        <f ca="1">SUM(INDIRECT(GLOBAL_VAR[TABLENAME]&amp;"[@a"&amp;$1:$1-1&amp;"]"),INDIRECT(GLOBAL_VAR[TABLENAME]&amp;"[@c"&amp;$1:$1-1&amp;"]"))</f>
        <v>0</v>
      </c>
      <c r="Q2065" s="33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0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0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0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065" s="31" t="str">
        <f>_xlfn.IFNA(MATCH(GLOBAL[[#This Row],[POINTER]],Table6[NB BM_C_QTY+F],0),"")</f>
        <v/>
      </c>
      <c r="AC2065" t="str">
        <f>_xlfn.IFNA(MATCH(GLOBAL[[#This Row],[POINTER]],Table5[CONCAT],0),"")</f>
        <v/>
      </c>
    </row>
    <row r="2066" spans="1:31">
      <c r="A2066" s="31" t="str">
        <f>IF(GLOBAL[[#This Row],[TT]]&lt;1,"",ROW()-2)</f>
        <v/>
      </c>
      <c r="B2066" s="33" t="s">
        <v>5547</v>
      </c>
      <c r="C2066" s="31">
        <v>0</v>
      </c>
      <c r="D2066" s="31" t="s">
        <v>2150</v>
      </c>
      <c r="E2066" s="31">
        <f>IF(GLOBAL[[#This Row],[b12]]="",GLOBAL[[#This Row],[a6]],GLOBAL[[#This Row],[b12]])</f>
        <v>0</v>
      </c>
      <c r="F2066" s="32">
        <f>GLOBAL[[#This Row],[AWAL]]</f>
        <v>0</v>
      </c>
      <c r="G2066" s="31"/>
      <c r="H2066" s="31">
        <v>0</v>
      </c>
      <c r="I2066" s="31">
        <f>IF(GLOBAL[[#This Row],[/MASUK]]="","",SUMIF(Table6[NB BM_C_QTY+F],GLOBAL[POINTER],Table6[C]))</f>
        <v>1</v>
      </c>
      <c r="J2066" s="102">
        <f>IF(GLOBAL[[#This Row],[//KELUAR]]="",0,-1*SUMIF(Table5[CONCAT],GLOBAL[POINTER],Table5[3]))</f>
        <v>0</v>
      </c>
      <c r="K2066" s="31" t="str">
        <f>IF(GLOBAL[[#This Row],[b1]]="","",GLOBAL[[#This Row],[b1]]-GLOBAL[[#This Row],[a1]]-GLOBAL[[#This Row],[bkeluar1]])</f>
        <v/>
      </c>
      <c r="L2066" s="31">
        <f>SUM(GLOBAL[[#This Row],[bmasuk1]:[c1]])</f>
        <v>1</v>
      </c>
      <c r="M2066" s="32">
        <f>SUM(F2066,L2066)</f>
        <v>1</v>
      </c>
      <c r="N2066" s="31"/>
      <c r="O2066" s="31"/>
      <c r="P2066" s="32">
        <f ca="1">SUM(INDIRECT(GLOBAL_VAR[TABLENAME]&amp;"[@a"&amp;$1:$1-1&amp;"]"),INDIRECT(GLOBAL_VAR[TABLENAME]&amp;"[@c"&amp;$1:$1-1&amp;"]"))</f>
        <v>1</v>
      </c>
      <c r="Q2066" s="33"/>
      <c r="R2066" s="33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1</v>
      </c>
      <c r="T2066" s="33"/>
      <c r="U2066" s="33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1</v>
      </c>
      <c r="W2066" s="31"/>
      <c r="X2066" s="31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1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066" s="31">
        <f>_xlfn.IFNA(MATCH(GLOBAL[[#This Row],[POINTER]],Table6[NB BM_C_QTY+F],0),"")</f>
        <v>79</v>
      </c>
      <c r="AC2066" t="str">
        <f>_xlfn.IFNA(MATCH(GLOBAL[[#This Row],[POINTER]],Table5[CONCAT],0),"")</f>
        <v/>
      </c>
    </row>
    <row r="2067" spans="1:31">
      <c r="A2067" s="31" t="str">
        <f>IF(GLOBAL[[#This Row],[TT]]&lt;1,"",ROW()-2)</f>
        <v/>
      </c>
      <c r="B2067" s="33" t="s">
        <v>4988</v>
      </c>
      <c r="C2067" s="31">
        <v>0</v>
      </c>
      <c r="D2067" s="31" t="s">
        <v>2150</v>
      </c>
      <c r="E2067" s="31">
        <f>IF(GLOBAL[[#This Row],[b12]]="",GLOBAL[[#This Row],[a6]],GLOBAL[[#This Row],[b12]])</f>
        <v>0</v>
      </c>
      <c r="F2067" s="32">
        <f>GLOBAL[[#This Row],[AWAL]]</f>
        <v>0</v>
      </c>
      <c r="G2067" s="31"/>
      <c r="H2067" s="31">
        <v>0</v>
      </c>
      <c r="I2067" s="31">
        <f>IF(GLOBAL[[#This Row],[/MASUK]]="","",SUMIF(Table6[NB BM_C_QTY+F],GLOBAL[POINTER],Table6[C]))</f>
        <v>1</v>
      </c>
      <c r="J2067" s="102">
        <f>IF(GLOBAL[[#This Row],[//KELUAR]]="",0,-1*SUMIF(Table5[CONCAT],GLOBAL[POINTER],Table5[3]))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1</v>
      </c>
      <c r="M2067" s="32">
        <f>SUM(F2067,L2067)</f>
        <v>1</v>
      </c>
      <c r="N2067" s="31"/>
      <c r="O2067" s="31"/>
      <c r="P2067" s="32">
        <f ca="1">SUM(INDIRECT(GLOBAL_VAR[TABLENAME]&amp;"[@a"&amp;$1:$1-1&amp;"]"),INDIRECT(GLOBAL_VAR[TABLENAME]&amp;"[@c"&amp;$1:$1-1&amp;"]"))</f>
        <v>1</v>
      </c>
      <c r="Q2067" s="33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1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1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1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067" s="31">
        <f>_xlfn.IFNA(MATCH(GLOBAL[[#This Row],[POINTER]],Table6[NB BM_C_QTY+F],0),"")</f>
        <v>73</v>
      </c>
      <c r="AC2067" t="str">
        <f>_xlfn.IFNA(MATCH(GLOBAL[[#This Row],[POINTER]],Table5[CONCAT],0),"")</f>
        <v/>
      </c>
    </row>
    <row r="2068" spans="1:31">
      <c r="A2068" s="31" t="str">
        <f>IF(GLOBAL[[#This Row],[TT]]&lt;1,"",ROW()-2)</f>
        <v/>
      </c>
      <c r="B2068" s="33" t="s">
        <v>5548</v>
      </c>
      <c r="C2068" s="31">
        <v>0</v>
      </c>
      <c r="D2068" s="31" t="s">
        <v>2150</v>
      </c>
      <c r="E2068" s="31">
        <f>IF(GLOBAL[[#This Row],[b12]]="",GLOBAL[[#This Row],[a6]],GLOBAL[[#This Row],[b12]])</f>
        <v>0</v>
      </c>
      <c r="F2068" s="32">
        <f>GLOBAL[[#This Row],[AWAL]]</f>
        <v>0</v>
      </c>
      <c r="G2068" s="31"/>
      <c r="H2068" s="31">
        <v>0</v>
      </c>
      <c r="I2068" s="31">
        <f>IF(GLOBAL[[#This Row],[/MASUK]]="","",SUMIF(Table6[NB BM_C_QTY+F],GLOBAL[POINTER],Table6[C]))</f>
        <v>1</v>
      </c>
      <c r="J2068" s="102">
        <f>IF(GLOBAL[[#This Row],[//KELUAR]]="",0,-1*SUMIF(Table5[CONCAT],GLOBAL[POINTER],Table5[3]))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1</v>
      </c>
      <c r="M2068" s="32">
        <f>SUM(F2068,L2068)</f>
        <v>1</v>
      </c>
      <c r="N2068" s="31"/>
      <c r="O2068" s="31"/>
      <c r="P2068" s="32">
        <f ca="1">SUM(INDIRECT(GLOBAL_VAR[TABLENAME]&amp;"[@a"&amp;$1:$1-1&amp;"]"),INDIRECT(GLOBAL_VAR[TABLENAME]&amp;"[@c"&amp;$1:$1-1&amp;"]"))</f>
        <v>1</v>
      </c>
      <c r="Q2068" s="33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1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1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1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068" s="31">
        <f>_xlfn.IFNA(MATCH(GLOBAL[[#This Row],[POINTER]],Table6[NB BM_C_QTY+F],0),"")</f>
        <v>74</v>
      </c>
      <c r="AC2068" t="str">
        <f>_xlfn.IFNA(MATCH(GLOBAL[[#This Row],[POINTER]],Table5[CONCAT],0),"")</f>
        <v/>
      </c>
    </row>
    <row r="2069" spans="1:31">
      <c r="A2069" s="31" t="str">
        <f>IF(GLOBAL[[#This Row],[TT]]&lt;1,"",ROW()-2)</f>
        <v/>
      </c>
      <c r="B2069" s="33" t="s">
        <v>5521</v>
      </c>
      <c r="C2069" s="31">
        <v>0</v>
      </c>
      <c r="D2069" s="31" t="s">
        <v>2150</v>
      </c>
      <c r="E2069" s="31">
        <f>IF(GLOBAL[[#This Row],[b12]]="",GLOBAL[[#This Row],[a6]],GLOBAL[[#This Row],[b12]])</f>
        <v>0</v>
      </c>
      <c r="F2069" s="32">
        <f>GLOBAL[[#This Row],[AWAL]]</f>
        <v>0</v>
      </c>
      <c r="G2069" s="31"/>
      <c r="H2069" s="31">
        <v>0</v>
      </c>
      <c r="I2069" s="31">
        <f>IF(GLOBAL[[#This Row],[/MASUK]]="","",SUMIF(Table6[NB BM_C_QTY+F],GLOBAL[POINTER],Table6[C]))</f>
        <v>1</v>
      </c>
      <c r="J2069" s="102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1</v>
      </c>
      <c r="M2069" s="32">
        <f>SUM(F2069,L2069)</f>
        <v>1</v>
      </c>
      <c r="N2069" s="31"/>
      <c r="O2069" s="31"/>
      <c r="P2069" s="32">
        <f ca="1">SUM(INDIRECT(GLOBAL_VAR[TABLENAME]&amp;"[@a"&amp;$1:$1-1&amp;"]"),INDIRECT(GLOBAL_VAR[TABLENAME]&amp;"[@c"&amp;$1:$1-1&amp;"]"))</f>
        <v>1</v>
      </c>
      <c r="Q2069" s="33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1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1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1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069" s="31">
        <f>_xlfn.IFNA(MATCH(GLOBAL[[#This Row],[POINTER]],Table6[NB BM_C_QTY+F],0),"")</f>
        <v>78</v>
      </c>
      <c r="AC2069" t="str">
        <f>_xlfn.IFNA(MATCH(GLOBAL[[#This Row],[POINTER]],Table5[CONCAT],0),"")</f>
        <v/>
      </c>
    </row>
    <row r="2070" spans="1:31">
      <c r="A2070" s="31" t="str">
        <f ca="1">IF(GLOBAL[[#This Row],[TT]]&lt;1,"",ROW()-2)</f>
        <v/>
      </c>
      <c r="B2070" s="33" t="s">
        <v>4976</v>
      </c>
      <c r="C2070" s="31">
        <v>0</v>
      </c>
      <c r="D2070" s="31" t="s">
        <v>7</v>
      </c>
      <c r="E2070" s="31">
        <f ca="1">IF(GLOBAL[[#This Row],[b12]]="",GLOBAL[[#This Row],[a6]],GLOBAL[[#This Row],[b12]])</f>
        <v>0</v>
      </c>
      <c r="F2070" s="32">
        <f>GLOBAL[[#This Row],[AWAL]]</f>
        <v>0</v>
      </c>
      <c r="G2070" s="31"/>
      <c r="H2070" s="31"/>
      <c r="I2070" s="31" t="str">
        <f>IF(GLOBAL[[#This Row],[/MASUK]]="","",SUMIF(Table6[NB BM_C_QTY+F],GLOBAL[POINTER],Table6[C]))</f>
        <v/>
      </c>
      <c r="J2070" s="102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>SUM(F2070,L2070)</f>
        <v>0</v>
      </c>
      <c r="N2070" s="31"/>
      <c r="O2070" s="31"/>
      <c r="P2070" s="32">
        <f ca="1">SUM(INDIRECT(GLOBAL_VAR[TABLENAME]&amp;"[@a"&amp;$1:$1-1&amp;"]"),INDIRECT(GLOBAL_VAR[TABLENAME]&amp;"[@c"&amp;$1:$1-1&amp;"]"))</f>
        <v>0</v>
      </c>
      <c r="Q2070" s="33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0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0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0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31">
      <c r="A2071" s="31" t="str">
        <f ca="1">IF(GLOBAL[[#This Row],[TT]]&lt;1,"",ROW()-2)</f>
        <v/>
      </c>
      <c r="B2071" s="33" t="s">
        <v>2400</v>
      </c>
      <c r="C2071" s="31">
        <v>0</v>
      </c>
      <c r="D2071" s="31" t="s">
        <v>2298</v>
      </c>
      <c r="E2071" s="31">
        <f ca="1">IF(GLOBAL[[#This Row],[b12]]="",GLOBAL[[#This Row],[a6]],GLOBAL[[#This Row],[b12]])</f>
        <v>0</v>
      </c>
      <c r="F2071" s="32">
        <f>GLOBAL[[#This Row],[AWAL]]</f>
        <v>0</v>
      </c>
      <c r="G2071" s="31"/>
      <c r="H2071" s="31"/>
      <c r="I2071" s="31" t="str">
        <f>IF(GLOBAL[[#This Row],[/MASUK]]="","",SUMIF(Table6[NB BM_C_QTY+F],GLOBAL[POINTER],Table6[C]))</f>
        <v/>
      </c>
      <c r="J2071" s="102">
        <f>IF(GLOBAL[[#This Row],[//KELUAR]]="",0,-1*SUMIF(Table5[CONCAT],GLOBAL[POINTER],Table5[3]))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>SUM(F2071,L2071)</f>
        <v>0</v>
      </c>
      <c r="N2071" s="31"/>
      <c r="O2071" s="31"/>
      <c r="P2071" s="32">
        <f ca="1">SUM(INDIRECT(GLOBAL_VAR[TABLENAME]&amp;"[@a"&amp;$1:$1-1&amp;"]"),INDIRECT(GLOBAL_VAR[TABLENAME]&amp;"[@c"&amp;$1:$1-1&amp;"]"))</f>
        <v>0</v>
      </c>
      <c r="Q2071" s="33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0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0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0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2071" s="31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31">
      <c r="A2072" s="31">
        <f ca="1">IF(GLOBAL[[#This Row],[TT]]&lt;1,"",ROW()-2)</f>
        <v>2070</v>
      </c>
      <c r="B2072" s="33" t="s">
        <v>3713</v>
      </c>
      <c r="C2072" s="31">
        <v>35</v>
      </c>
      <c r="D2072" s="31" t="s">
        <v>2298</v>
      </c>
      <c r="E2072" s="31">
        <f ca="1">IF(GLOBAL[[#This Row],[b12]]="",GLOBAL[[#This Row],[a6]],GLOBAL[[#This Row],[b12]])</f>
        <v>26</v>
      </c>
      <c r="F2072" s="32">
        <f>GLOBAL[[#This Row],[AWAL]]</f>
        <v>35</v>
      </c>
      <c r="G2072" s="31">
        <v>26</v>
      </c>
      <c r="H2072" s="31"/>
      <c r="I2072" s="31" t="str">
        <f>IF(GLOBAL[[#This Row],[/MASUK]]="","",SUMIF(Table6[NB BM_C_QTY+F],GLOBAL[POINTER],Table6[C]))</f>
        <v/>
      </c>
      <c r="J2072" s="102">
        <f>IF(GLOBAL[[#This Row],[//KELUAR]]="",0,-1*SUMIF(Table5[CONCAT],GLOBAL[POINTER],Table5[3]))</f>
        <v>-6</v>
      </c>
      <c r="K2072" s="31">
        <f>IF(GLOBAL[[#This Row],[b1]]="","",GLOBAL[[#This Row],[b1]]-GLOBAL[[#This Row],[a1]]-GLOBAL[[#This Row],[bkeluar1]])</f>
        <v>-3</v>
      </c>
      <c r="L2072" s="31">
        <f>SUM(GLOBAL[[#This Row],[bmasuk1]:[c1]])</f>
        <v>-9</v>
      </c>
      <c r="M2072" s="32">
        <f>SUM(F2072,L2072)</f>
        <v>26</v>
      </c>
      <c r="N2072" s="31"/>
      <c r="O2072" s="31"/>
      <c r="P2072" s="32">
        <f ca="1">SUM(INDIRECT(GLOBAL_VAR[TABLENAME]&amp;"[@a"&amp;$1:$1-1&amp;"]"),INDIRECT(GLOBAL_VAR[TABLENAME]&amp;"[@c"&amp;$1:$1-1&amp;"]"))</f>
        <v>26</v>
      </c>
      <c r="Q2072" s="33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26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26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26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mejabelajarfancy10pcsuntana</v>
      </c>
      <c r="AB2072" s="31" t="str">
        <f>_xlfn.IFNA(MATCH(GLOBAL[[#This Row],[POINTER]],Table6[NB BM_C_QTY+F],0),"")</f>
        <v/>
      </c>
      <c r="AC2072">
        <f>_xlfn.IFNA(MATCH(GLOBAL[[#This Row],[POINTER]],Table5[CONCAT],0),"")</f>
        <v>35</v>
      </c>
    </row>
    <row r="2073" spans="1:31">
      <c r="A2073" s="31" t="str">
        <f ca="1">IF(GLOBAL[[#This Row],[TT]]&lt;1,"",ROW()-2)</f>
        <v/>
      </c>
      <c r="B2073" s="33" t="s">
        <v>3613</v>
      </c>
      <c r="C2073" s="31">
        <v>0</v>
      </c>
      <c r="D2073" s="31" t="s">
        <v>2298</v>
      </c>
      <c r="E2073" s="31">
        <f ca="1">IF(GLOBAL[[#This Row],[b12]]="",GLOBAL[[#This Row],[a6]],GLOBAL[[#This Row],[b12]])</f>
        <v>0</v>
      </c>
      <c r="F2073" s="32">
        <f>GLOBAL[[#This Row],[AWAL]]</f>
        <v>0</v>
      </c>
      <c r="G2073" s="31"/>
      <c r="H2073" s="31"/>
      <c r="I2073" s="31" t="str">
        <f>IF(GLOBAL[[#This Row],[/MASUK]]="","",SUMIF(Table6[NB BM_C_QTY+F],GLOBAL[POINTER],Table6[C]))</f>
        <v/>
      </c>
      <c r="J2073" s="102">
        <f>IF(GLOBAL[[#This Row],[//KELUAR]]="",0,-1*SUMIF(Table5[CONCAT],GLOBAL[POINTER],Table5[3]))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>SUM(F2073,L2073)</f>
        <v>0</v>
      </c>
      <c r="N2073" s="31"/>
      <c r="O2073" s="31"/>
      <c r="P2073" s="32">
        <f ca="1">SUM(INDIRECT(GLOBAL_VAR[TABLENAME]&amp;"[@a"&amp;$1:$1-1&amp;"]"),INDIRECT(GLOBAL_VAR[TABLENAME]&amp;"[@c"&amp;$1:$1-1&amp;"]"))</f>
        <v>0</v>
      </c>
      <c r="Q2073" s="33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0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0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0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2073" s="31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31">
      <c r="A2074" s="31" t="str">
        <f ca="1">IF(GLOBAL[[#This Row],[TT]]&lt;1,"",ROW()-2)</f>
        <v/>
      </c>
      <c r="B2074" s="33" t="s">
        <v>4074</v>
      </c>
      <c r="C2074" s="31">
        <v>44</v>
      </c>
      <c r="D2074" s="31" t="s">
        <v>2298</v>
      </c>
      <c r="E2074" s="31">
        <f ca="1">IF(GLOBAL[[#This Row],[b12]]="",GLOBAL[[#This Row],[a6]],GLOBAL[[#This Row],[b12]])</f>
        <v>0</v>
      </c>
      <c r="F2074" s="32">
        <f>GLOBAL[[#This Row],[AWAL]]</f>
        <v>44</v>
      </c>
      <c r="G2074" s="31">
        <v>0</v>
      </c>
      <c r="H2074" s="31"/>
      <c r="I2074" s="31" t="str">
        <f>IF(GLOBAL[[#This Row],[/MASUK]]="","",SUMIF(Table6[NB BM_C_QTY+F],GLOBAL[POINTER],Table6[C]))</f>
        <v/>
      </c>
      <c r="J2074" s="102">
        <f>IF(GLOBAL[[#This Row],[//KELUAR]]="",0,-1*SUMIF(Table5[CONCAT],GLOBAL[POINTER],Table5[3]))</f>
        <v>-6</v>
      </c>
      <c r="K2074" s="31">
        <f>IF(GLOBAL[[#This Row],[b1]]="","",GLOBAL[[#This Row],[b1]]-GLOBAL[[#This Row],[a1]]-GLOBAL[[#This Row],[bkeluar1]])</f>
        <v>-38</v>
      </c>
      <c r="L2074" s="31">
        <f>SUM(GLOBAL[[#This Row],[bmasuk1]:[c1]])</f>
        <v>-44</v>
      </c>
      <c r="M2074" s="32">
        <f>SUM(F2074,L2074)</f>
        <v>0</v>
      </c>
      <c r="N2074" s="31"/>
      <c r="O2074" s="31"/>
      <c r="P2074" s="32">
        <f ca="1">SUM(INDIRECT(GLOBAL_VAR[TABLENAME]&amp;"[@a"&amp;$1:$1-1&amp;"]"),INDIRECT(GLOBAL_VAR[TABLENAME]&amp;"[@c"&amp;$1:$1-1&amp;"]"))</f>
        <v>0</v>
      </c>
      <c r="Q2074" s="33"/>
      <c r="R2074" s="33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0</v>
      </c>
      <c r="T2074" s="33"/>
      <c r="U2074" s="33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0</v>
      </c>
      <c r="W2074" s="31"/>
      <c r="X2074" s="31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0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2074" s="31" t="str">
        <f>_xlfn.IFNA(MATCH(GLOBAL[[#This Row],[POINTER]],Table6[NB BM_C_QTY+F],0),"")</f>
        <v/>
      </c>
      <c r="AC2074">
        <f>_xlfn.IFNA(MATCH(GLOBAL[[#This Row],[POINTER]],Table5[CONCAT],0),"")</f>
        <v>66</v>
      </c>
    </row>
    <row r="2075" spans="1:31">
      <c r="A2075" s="31" t="str">
        <f ca="1">IF(GLOBAL[[#This Row],[TT]]&lt;1,"",ROW()-2)</f>
        <v/>
      </c>
      <c r="B2075" s="33" t="s">
        <v>3576</v>
      </c>
      <c r="C2075" s="31">
        <v>0</v>
      </c>
      <c r="D2075" s="31">
        <v>10</v>
      </c>
      <c r="E2075" s="31">
        <f ca="1">IF(GLOBAL[[#This Row],[b12]]="",GLOBAL[[#This Row],[a6]],GLOBAL[[#This Row],[b12]])</f>
        <v>0</v>
      </c>
      <c r="F2075" s="32">
        <f>GLOBAL[[#This Row],[AWAL]]</f>
        <v>0</v>
      </c>
      <c r="G2075" s="31"/>
      <c r="H2075" s="31"/>
      <c r="I2075" s="31" t="str">
        <f>IF(GLOBAL[[#This Row],[/MASUK]]="","",SUMIF(Table6[NB BM_C_QTY+F],GLOBAL[POINTER],Table6[C]))</f>
        <v/>
      </c>
      <c r="J2075" s="102">
        <f>IF(GLOBAL[[#This Row],[//KELUAR]]="",0,-1*SUMIF(Table5[CONCAT],GLOBAL[POINTER],Table5[3]))</f>
        <v>0</v>
      </c>
      <c r="K2075" s="31" t="str">
        <f>IF(GLOBAL[[#This Row],[b1]]="","",GLOBAL[[#This Row],[b1]]-GLOBAL[[#This Row],[a1]]-GLOBAL[[#This Row],[bkeluar1]])</f>
        <v/>
      </c>
      <c r="L2075" s="31">
        <f>SUM(GLOBAL[[#This Row],[bmasuk1]:[c1]])</f>
        <v>0</v>
      </c>
      <c r="M2075" s="32">
        <f>SUM(F2075,L2075)</f>
        <v>0</v>
      </c>
      <c r="N2075" s="31"/>
      <c r="O2075" s="31"/>
      <c r="P2075" s="32">
        <f ca="1">SUM(INDIRECT(GLOBAL_VAR[TABLENAME]&amp;"[@a"&amp;$1:$1-1&amp;"]"),INDIRECT(GLOBAL_VAR[TABLENAME]&amp;"[@c"&amp;$1:$1-1&amp;"]"))</f>
        <v>0</v>
      </c>
      <c r="Q2075" s="33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0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0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0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31">
      <c r="A2076" s="31" t="str">
        <f ca="1">IF(GLOBAL[[#This Row],[TT]]&lt;1,"",ROW()-2)</f>
        <v/>
      </c>
      <c r="B2076" s="33" t="s">
        <v>3576</v>
      </c>
      <c r="C2076" s="31">
        <v>0</v>
      </c>
      <c r="D2076" s="31" t="s">
        <v>2298</v>
      </c>
      <c r="E2076" s="31">
        <f ca="1">IF(GLOBAL[[#This Row],[b12]]="",GLOBAL[[#This Row],[a6]],GLOBAL[[#This Row],[b12]])</f>
        <v>0</v>
      </c>
      <c r="F2076" s="32">
        <f>GLOBAL[[#This Row],[AWAL]]</f>
        <v>0</v>
      </c>
      <c r="G2076" s="31"/>
      <c r="H2076" s="31"/>
      <c r="I2076" s="31" t="str">
        <f>IF(GLOBAL[[#This Row],[/MASUK]]="","",SUMIF(Table6[NB BM_C_QTY+F],GLOBAL[POINTER],Table6[C]))</f>
        <v/>
      </c>
      <c r="J2076" s="102">
        <f>IF(GLOBAL[[#This Row],[//KELUAR]]="",0,-1*SUMIF(Table5[CONCAT],GLOBAL[POINTER],Table5[3]))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>SUM(F2076,L2076)</f>
        <v>0</v>
      </c>
      <c r="N2076" s="31"/>
      <c r="O2076" s="31"/>
      <c r="P2076" s="32">
        <f ca="1">SUM(INDIRECT(GLOBAL_VAR[TABLENAME]&amp;"[@a"&amp;$1:$1-1&amp;"]"),INDIRECT(GLOBAL_VAR[TABLENAME]&amp;"[@c"&amp;$1:$1-1&amp;"]"))</f>
        <v>0</v>
      </c>
      <c r="Q2076" s="33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0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0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0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2076" s="31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31">
      <c r="A2077" s="81">
        <f ca="1">IF(GLOBAL[[#This Row],[TT]]&lt;1,"",ROW()-2)</f>
        <v>2075</v>
      </c>
      <c r="B2077" s="33" t="s">
        <v>4528</v>
      </c>
      <c r="C2077" s="31">
        <v>99</v>
      </c>
      <c r="D2077" s="31" t="s">
        <v>2298</v>
      </c>
      <c r="E2077" s="39">
        <f ca="1">IF(GLOBAL[[#This Row],[b12]]="",GLOBAL[[#This Row],[a6]],GLOBAL[[#This Row],[b12]])</f>
        <v>99</v>
      </c>
      <c r="F2077" s="40">
        <f>GLOBAL[[#This Row],[AWAL]]</f>
        <v>99</v>
      </c>
      <c r="G2077" s="31"/>
      <c r="H2077" s="31"/>
      <c r="I2077" s="31" t="str">
        <f>IF(GLOBAL[[#This Row],[/MASUK]]="","",SUMIF(Table6[NB BM_C_QTY+F],GLOBAL[POINTER],Table6[C]))</f>
        <v/>
      </c>
      <c r="J2077" s="102">
        <f>IF(GLOBAL[[#This Row],[//KELUAR]]="",0,-1*SUMIF(Table5[CONCAT],GLOBAL[POINTER],Table5[3]))</f>
        <v>0</v>
      </c>
      <c r="K2077" s="39" t="str">
        <f>IF(GLOBAL[[#This Row],[b1]]="","",GLOBAL[[#This Row],[b1]]-GLOBAL[[#This Row],[a1]]-GLOBAL[[#This Row],[bkeluar1]])</f>
        <v/>
      </c>
      <c r="L2077" s="39">
        <f>SUM(GLOBAL[[#This Row],[bmasuk1]:[c1]])</f>
        <v>0</v>
      </c>
      <c r="M2077" s="40">
        <f>SUM(F2077,L2077)</f>
        <v>99</v>
      </c>
      <c r="N2077" s="31"/>
      <c r="O2077" s="39"/>
      <c r="P2077" s="40">
        <f ca="1">SUM(INDIRECT(GLOBAL_VAR[TABLENAME]&amp;"[@a"&amp;$1:$1-1&amp;"]"),INDIRECT(GLOBAL_VAR[TABLENAME]&amp;"[@c"&amp;$1:$1-1&amp;"]"))</f>
        <v>99</v>
      </c>
      <c r="Q2077" s="33"/>
      <c r="R2077" s="41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99</v>
      </c>
      <c r="T2077" s="33"/>
      <c r="U2077" s="41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99</v>
      </c>
      <c r="W2077" s="31"/>
      <c r="X2077" s="39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99</v>
      </c>
      <c r="Z2077" s="29"/>
      <c r="AA20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2077" s="39" t="str">
        <f>_xlfn.IFNA(MATCH(GLOBAL[[#This Row],[POINTER]],Table6[NB BM_C_QTY+F],0),"")</f>
        <v/>
      </c>
      <c r="AC2077" s="72" t="str">
        <f>_xlfn.IFNA(MATCH(GLOBAL[[#This Row],[POINTER]],Table5[CONCAT],0),"")</f>
        <v/>
      </c>
    </row>
    <row r="2078" spans="1:31">
      <c r="A2078" s="31">
        <f ca="1">IF(GLOBAL[[#This Row],[TT]]&lt;1,"",ROW()-2)</f>
        <v>2076</v>
      </c>
      <c r="B2078" s="33" t="s">
        <v>1354</v>
      </c>
      <c r="C2078" s="31">
        <v>1</v>
      </c>
      <c r="D2078" s="31" t="s">
        <v>1310</v>
      </c>
      <c r="E2078" s="31">
        <f ca="1">IF(GLOBAL[[#This Row],[b12]]="",GLOBAL[[#This Row],[a6]],GLOBAL[[#This Row],[b12]])</f>
        <v>1</v>
      </c>
      <c r="F2078" s="32">
        <f>GLOBAL[[#This Row],[AWAL]]</f>
        <v>1</v>
      </c>
      <c r="G2078" s="31"/>
      <c r="H2078" s="31"/>
      <c r="I2078" s="31" t="str">
        <f>IF(GLOBAL[[#This Row],[/MASUK]]="","",SUMIF(Table6[NB BM_C_QTY+F],GLOBAL[POINTER],Table6[C]))</f>
        <v/>
      </c>
      <c r="J2078" s="102">
        <f>IF(GLOBAL[[#This Row],[//KELUAR]]="",0,-1*SUMIF(Table5[CONCAT],GLOBAL[POINTER],Table5[3]))</f>
        <v>0</v>
      </c>
      <c r="K2078" s="31" t="str">
        <f>IF(GLOBAL[[#This Row],[b1]]="","",GLOBAL[[#This Row],[b1]]-GLOBAL[[#This Row],[a1]]-GLOBAL[[#This Row],[bkeluar1]])</f>
        <v/>
      </c>
      <c r="L2078" s="31">
        <f>SUM(GLOBAL[[#This Row],[bmasuk1]:[c1]])</f>
        <v>0</v>
      </c>
      <c r="M2078" s="32">
        <f>SUM(F2078,L2078)</f>
        <v>1</v>
      </c>
      <c r="N2078" s="31"/>
      <c r="O2078" s="31"/>
      <c r="P2078" s="32">
        <f ca="1">SUM(INDIRECT(GLOBAL_VAR[TABLENAME]&amp;"[@a"&amp;$1:$1-1&amp;"]"),INDIRECT(GLOBAL_VAR[TABLENAME]&amp;"[@c"&amp;$1:$1-1&amp;"]"))</f>
        <v>1</v>
      </c>
      <c r="Q2078" s="33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1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1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1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2078" s="31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31">
      <c r="A2079" s="31" t="str">
        <f ca="1">IF(GLOBAL[[#This Row],[TT]]&lt;1,"",ROW()-2)</f>
        <v/>
      </c>
      <c r="B2079" s="33" t="s">
        <v>1355</v>
      </c>
      <c r="C2079" s="31">
        <v>0</v>
      </c>
      <c r="D2079" s="31" t="s">
        <v>1356</v>
      </c>
      <c r="E2079" s="31">
        <f ca="1">IF(GLOBAL[[#This Row],[b12]]="",GLOBAL[[#This Row],[a6]],GLOBAL[[#This Row],[b12]])</f>
        <v>0</v>
      </c>
      <c r="F2079" s="32">
        <f>GLOBAL[[#This Row],[AWAL]]</f>
        <v>0</v>
      </c>
      <c r="G2079" s="31"/>
      <c r="H2079" s="31"/>
      <c r="I2079" s="31" t="str">
        <f>IF(GLOBAL[[#This Row],[/MASUK]]="","",SUMIF(Table6[NB BM_C_QTY+F],GLOBAL[POINTER],Table6[C]))</f>
        <v/>
      </c>
      <c r="J2079" s="102">
        <f>IF(GLOBAL[[#This Row],[//KELUAR]]="",0,-1*SUMIF(Table5[CONCAT],GLOBAL[POINTER],Table5[3]))</f>
        <v>0</v>
      </c>
      <c r="K2079" s="31" t="str">
        <f>IF(GLOBAL[[#This Row],[b1]]="","",GLOBAL[[#This Row],[b1]]-GLOBAL[[#This Row],[a1]]-GLOBAL[[#This Row],[bkeluar1]])</f>
        <v/>
      </c>
      <c r="L2079" s="31">
        <f>SUM(GLOBAL[[#This Row],[bmasuk1]:[c1]])</f>
        <v>0</v>
      </c>
      <c r="M2079" s="32">
        <f>SUM(F2079,L2079)</f>
        <v>0</v>
      </c>
      <c r="N2079" s="31"/>
      <c r="O2079" s="31"/>
      <c r="P2079" s="32">
        <f ca="1">SUM(INDIRECT(GLOBAL_VAR[TABLENAME]&amp;"[@a"&amp;$1:$1-1&amp;"]"),INDIRECT(GLOBAL_VAR[TABLENAME]&amp;"[@c"&amp;$1:$1-1&amp;"]"))</f>
        <v>0</v>
      </c>
      <c r="Q2079" s="33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0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0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0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2079" s="31" t="str">
        <f>_xlfn.IFNA(MATCH(GLOBAL[[#This Row],[POINTER]],Table6[NB BM_C_QTY+F],0),"")</f>
        <v/>
      </c>
      <c r="AC2079" t="str">
        <f>_xlfn.IFNA(MATCH(GLOBAL[[#This Row],[POINTER]],Table5[CONCAT],0),"")</f>
        <v/>
      </c>
      <c r="AE2079" s="29"/>
    </row>
    <row r="2080" spans="1:31">
      <c r="A2080" s="31">
        <f ca="1">IF(GLOBAL[[#This Row],[TT]]&lt;1,"",ROW()-2)</f>
        <v>2078</v>
      </c>
      <c r="B2080" s="33" t="s">
        <v>1357</v>
      </c>
      <c r="C2080" s="31">
        <v>1</v>
      </c>
      <c r="D2080" s="31" t="s">
        <v>1358</v>
      </c>
      <c r="E2080" s="31">
        <f ca="1">IF(GLOBAL[[#This Row],[b12]]="",GLOBAL[[#This Row],[a6]],GLOBAL[[#This Row],[b12]])</f>
        <v>1</v>
      </c>
      <c r="F2080" s="32">
        <f>GLOBAL[[#This Row],[AWAL]]</f>
        <v>1</v>
      </c>
      <c r="G2080" s="31"/>
      <c r="H2080" s="31"/>
      <c r="I2080" s="31" t="str">
        <f>IF(GLOBAL[[#This Row],[/MASUK]]="","",SUMIF(Table6[NB BM_C_QTY+F],GLOBAL[POINTER],Table6[C]))</f>
        <v/>
      </c>
      <c r="J2080" s="102">
        <f>IF(GLOBAL[[#This Row],[//KELUAR]]="",0,-1*SUMIF(Table5[CONCAT],GLOBAL[POINTER],Table5[3]))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>SUM(F2080,L2080)</f>
        <v>1</v>
      </c>
      <c r="N2080" s="31"/>
      <c r="O2080" s="31"/>
      <c r="P2080" s="32">
        <f ca="1">SUM(INDIRECT(GLOBAL_VAR[TABLENAME]&amp;"[@a"&amp;$1:$1-1&amp;"]"),INDIRECT(GLOBAL_VAR[TABLENAME]&amp;"[@c"&amp;$1:$1-1&amp;"]"))</f>
        <v>1</v>
      </c>
      <c r="Q2080" s="33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1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1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1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</row>
    <row r="2081" spans="1:31">
      <c r="A2081" s="31">
        <f ca="1">IF(GLOBAL[[#This Row],[TT]]&lt;1,"",ROW()-2)</f>
        <v>2079</v>
      </c>
      <c r="B2081" s="33" t="s">
        <v>2023</v>
      </c>
      <c r="C2081" s="31">
        <v>1</v>
      </c>
      <c r="D2081" s="31">
        <v>576</v>
      </c>
      <c r="E2081" s="31">
        <f ca="1">IF(GLOBAL[[#This Row],[b12]]="",GLOBAL[[#This Row],[a6]],GLOBAL[[#This Row],[b12]])</f>
        <v>1</v>
      </c>
      <c r="F2081" s="32">
        <f>GLOBAL[[#This Row],[AWAL]]</f>
        <v>1</v>
      </c>
      <c r="G2081" s="31"/>
      <c r="H2081" s="31"/>
      <c r="I2081" s="31" t="str">
        <f>IF(GLOBAL[[#This Row],[/MASUK]]="","",SUMIF(Table6[NB BM_C_QTY+F],GLOBAL[POINTER],Table6[C]))</f>
        <v/>
      </c>
      <c r="J2081" s="102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>SUM(F2081,L2081)</f>
        <v>1</v>
      </c>
      <c r="N2081" s="31"/>
      <c r="O2081" s="31"/>
      <c r="P2081" s="32">
        <f ca="1">SUM(INDIRECT(GLOBAL_VAR[TABLENAME]&amp;"[@a"&amp;$1:$1-1&amp;"]"),INDIRECT(GLOBAL_VAR[TABLENAME]&amp;"[@c"&amp;$1:$1-1&amp;"]"))</f>
        <v>1</v>
      </c>
      <c r="Q2081" s="33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1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1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1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  <c r="AE2081" s="29"/>
    </row>
    <row r="2082" spans="1:31">
      <c r="A2082" s="31">
        <f ca="1">IF(GLOBAL[[#This Row],[TT]]&lt;1,"",ROW()-2)</f>
        <v>2080</v>
      </c>
      <c r="B2082" s="33" t="s">
        <v>1359</v>
      </c>
      <c r="C2082" s="31">
        <v>2</v>
      </c>
      <c r="D2082" s="31" t="s">
        <v>156</v>
      </c>
      <c r="E2082" s="31">
        <f ca="1">IF(GLOBAL[[#This Row],[b12]]="",GLOBAL[[#This Row],[a6]],GLOBAL[[#This Row],[b12]])</f>
        <v>2</v>
      </c>
      <c r="F2082" s="32">
        <f>GLOBAL[[#This Row],[AWAL]]</f>
        <v>2</v>
      </c>
      <c r="G2082" s="31"/>
      <c r="H2082" s="31"/>
      <c r="I2082" s="31" t="str">
        <f>IF(GLOBAL[[#This Row],[/MASUK]]="","",SUMIF(Table6[NB BM_C_QTY+F],GLOBAL[POINTER],Table6[C]))</f>
        <v/>
      </c>
      <c r="J2082" s="102">
        <f>IF(GLOBAL[[#This Row],[//KELUAR]]="",0,-1*SUMIF(Table5[CONCAT],GLOBAL[POINTER],Table5[3]))</f>
        <v>0</v>
      </c>
      <c r="K2082" s="31" t="str">
        <f>IF(GLOBAL[[#This Row],[b1]]="","",GLOBAL[[#This Row],[b1]]-GLOBAL[[#This Row],[a1]]-GLOBAL[[#This Row],[bkeluar1]])</f>
        <v/>
      </c>
      <c r="L2082" s="31">
        <f>SUM(GLOBAL[[#This Row],[bmasuk1]:[c1]])</f>
        <v>0</v>
      </c>
      <c r="M2082" s="32">
        <f>SUM(F2082,L2082)</f>
        <v>2</v>
      </c>
      <c r="N2082" s="31"/>
      <c r="O2082" s="31"/>
      <c r="P2082" s="32">
        <f ca="1">SUM(INDIRECT(GLOBAL_VAR[TABLENAME]&amp;"[@a"&amp;$1:$1-1&amp;"]"),INDIRECT(GLOBAL_VAR[TABLENAME]&amp;"[@c"&amp;$1:$1-1&amp;"]"))</f>
        <v>2</v>
      </c>
      <c r="Q2082" s="33"/>
      <c r="R2082" s="33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2</v>
      </c>
      <c r="T2082" s="33"/>
      <c r="U2082" s="33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2</v>
      </c>
      <c r="W2082" s="31"/>
      <c r="X2082" s="31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2</v>
      </c>
      <c r="AA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2082" s="31" t="str">
        <f>_xlfn.IFNA(MATCH(GLOBAL[[#This Row],[POINTER]],Table6[NB BM_C_QTY+F],0),"")</f>
        <v/>
      </c>
      <c r="AC2082" t="str">
        <f>_xlfn.IFNA(MATCH(GLOBAL[[#This Row],[POINTER]],Table5[CONCAT],0),"")</f>
        <v/>
      </c>
    </row>
    <row r="2083" spans="1:31">
      <c r="A2083" s="31">
        <f ca="1">IF(GLOBAL[[#This Row],[TT]]&lt;1,"",ROW()-2)</f>
        <v>2081</v>
      </c>
      <c r="B2083" s="33" t="s">
        <v>1360</v>
      </c>
      <c r="C2083" s="31">
        <v>1</v>
      </c>
      <c r="D2083" s="31" t="s">
        <v>7</v>
      </c>
      <c r="E2083" s="31">
        <f ca="1">IF(GLOBAL[[#This Row],[b12]]="",GLOBAL[[#This Row],[a6]],GLOBAL[[#This Row],[b12]])</f>
        <v>1</v>
      </c>
      <c r="F2083" s="32">
        <f>GLOBAL[[#This Row],[AWAL]]</f>
        <v>1</v>
      </c>
      <c r="G2083" s="31"/>
      <c r="H2083" s="31"/>
      <c r="I2083" s="31" t="str">
        <f>IF(GLOBAL[[#This Row],[/MASUK]]="","",SUMIF(Table6[NB BM_C_QTY+F],GLOBAL[POINTER],Table6[C]))</f>
        <v/>
      </c>
      <c r="J2083" s="102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>SUM(F2083,L2083)</f>
        <v>1</v>
      </c>
      <c r="N2083" s="31"/>
      <c r="O2083" s="31"/>
      <c r="P2083" s="32">
        <f ca="1">SUM(INDIRECT(GLOBAL_VAR[TABLENAME]&amp;"[@a"&amp;$1:$1-1&amp;"]"),INDIRECT(GLOBAL_VAR[TABLENAME]&amp;"[@c"&amp;$1:$1-1&amp;"]"))</f>
        <v>1</v>
      </c>
      <c r="Q2083" s="33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1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1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1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</row>
    <row r="2084" spans="1:31">
      <c r="A2084" s="31">
        <f ca="1">IF(GLOBAL[[#This Row],[TT]]&lt;1,"",ROW()-2)</f>
        <v>2082</v>
      </c>
      <c r="B2084" s="33" t="s">
        <v>1361</v>
      </c>
      <c r="C2084" s="31">
        <v>10</v>
      </c>
      <c r="D2084" s="31" t="s">
        <v>51</v>
      </c>
      <c r="E2084" s="31">
        <f ca="1">IF(GLOBAL[[#This Row],[b12]]="",GLOBAL[[#This Row],[a6]],GLOBAL[[#This Row],[b12]])</f>
        <v>10</v>
      </c>
      <c r="F2084" s="32">
        <f>GLOBAL[[#This Row],[AWAL]]</f>
        <v>10</v>
      </c>
      <c r="G2084" s="31"/>
      <c r="H2084" s="31"/>
      <c r="I2084" s="31" t="str">
        <f>IF(GLOBAL[[#This Row],[/MASUK]]="","",SUMIF(Table6[NB BM_C_QTY+F],GLOBAL[POINTER],Table6[C]))</f>
        <v/>
      </c>
      <c r="J2084" s="102">
        <f>IF(GLOBAL[[#This Row],[//KELUAR]]="",0,-1*SUMIF(Table5[CONCAT],GLOBAL[POINTER],Table5[3]))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>SUM(F2084,L2084)</f>
        <v>10</v>
      </c>
      <c r="N2084" s="31"/>
      <c r="O2084" s="31"/>
      <c r="P2084" s="32">
        <f ca="1">SUM(INDIRECT(GLOBAL_VAR[TABLENAME]&amp;"[@a"&amp;$1:$1-1&amp;"]"),INDIRECT(GLOBAL_VAR[TABLENAME]&amp;"[@c"&amp;$1:$1-1&amp;"]"))</f>
        <v>10</v>
      </c>
      <c r="Q2084" s="33"/>
      <c r="R2084" s="33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10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10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10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2084" s="31" t="str">
        <f>_xlfn.IFNA(MATCH(GLOBAL[[#This Row],[POINTER]],Table6[NB BM_C_QTY+F],0),"")</f>
        <v/>
      </c>
      <c r="AC2084" t="str">
        <f>_xlfn.IFNA(MATCH(GLOBAL[[#This Row],[POINTER]],Table5[CONCAT],0),"")</f>
        <v/>
      </c>
    </row>
    <row r="2085" spans="1:31">
      <c r="A2085" s="31">
        <f ca="1">IF(GLOBAL[[#This Row],[TT]]&lt;1,"",ROW()-2)</f>
        <v>2083</v>
      </c>
      <c r="B2085" s="33" t="s">
        <v>1362</v>
      </c>
      <c r="C2085" s="31">
        <v>8</v>
      </c>
      <c r="D2085" s="31">
        <v>384</v>
      </c>
      <c r="E2085" s="31">
        <f ca="1">IF(GLOBAL[[#This Row],[b12]]="",GLOBAL[[#This Row],[a6]],GLOBAL[[#This Row],[b12]])</f>
        <v>8</v>
      </c>
      <c r="F2085" s="32">
        <f>GLOBAL[[#This Row],[AWAL]]</f>
        <v>8</v>
      </c>
      <c r="G2085" s="31"/>
      <c r="H2085" s="31"/>
      <c r="I2085" s="31" t="str">
        <f>IF(GLOBAL[[#This Row],[/MASUK]]="","",SUMIF(Table6[NB BM_C_QTY+F],GLOBAL[POINTER],Table6[C]))</f>
        <v/>
      </c>
      <c r="J2085" s="102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>SUM(F2085,L2085)</f>
        <v>8</v>
      </c>
      <c r="N2085" s="31"/>
      <c r="O2085" s="31"/>
      <c r="P2085" s="32">
        <f ca="1">SUM(INDIRECT(GLOBAL_VAR[TABLENAME]&amp;"[@a"&amp;$1:$1-1&amp;"]"),INDIRECT(GLOBAL_VAR[TABLENAME]&amp;"[@c"&amp;$1:$1-1&amp;"]"))</f>
        <v>8</v>
      </c>
      <c r="Q2085" s="33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8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8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8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31">
      <c r="A2086" s="31">
        <f ca="1">IF(GLOBAL[[#This Row],[TT]]&lt;1,"",ROW()-2)</f>
        <v>2084</v>
      </c>
      <c r="B2086" s="33" t="s">
        <v>1363</v>
      </c>
      <c r="C2086" s="31">
        <v>10</v>
      </c>
      <c r="D2086" s="31">
        <v>576</v>
      </c>
      <c r="E2086" s="31">
        <f ca="1">IF(GLOBAL[[#This Row],[b12]]="",GLOBAL[[#This Row],[a6]],GLOBAL[[#This Row],[b12]])</f>
        <v>10</v>
      </c>
      <c r="F2086" s="32">
        <f>GLOBAL[[#This Row],[AWAL]]</f>
        <v>10</v>
      </c>
      <c r="G2086" s="31"/>
      <c r="H2086" s="31"/>
      <c r="I2086" s="31" t="str">
        <f>IF(GLOBAL[[#This Row],[/MASUK]]="","",SUMIF(Table6[NB BM_C_QTY+F],GLOBAL[POINTER],Table6[C]))</f>
        <v/>
      </c>
      <c r="J2086" s="102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>SUM(F2086,L2086)</f>
        <v>10</v>
      </c>
      <c r="N2086" s="31"/>
      <c r="O2086" s="31"/>
      <c r="P2086" s="32">
        <f ca="1">SUM(INDIRECT(GLOBAL_VAR[TABLENAME]&amp;"[@a"&amp;$1:$1-1&amp;"]"),INDIRECT(GLOBAL_VAR[TABLENAME]&amp;"[@c"&amp;$1:$1-1&amp;"]"))</f>
        <v>10</v>
      </c>
      <c r="Q2086" s="33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10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10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10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31">
      <c r="A2087" s="31">
        <f ca="1">IF(GLOBAL[[#This Row],[TT]]&lt;1,"",ROW()-2)</f>
        <v>2085</v>
      </c>
      <c r="B2087" s="33" t="s">
        <v>1364</v>
      </c>
      <c r="C2087" s="31">
        <v>1</v>
      </c>
      <c r="D2087" s="31" t="s">
        <v>224</v>
      </c>
      <c r="E2087" s="31">
        <f ca="1">IF(GLOBAL[[#This Row],[b12]]="",GLOBAL[[#This Row],[a6]],GLOBAL[[#This Row],[b12]])</f>
        <v>1</v>
      </c>
      <c r="F2087" s="32">
        <f>GLOBAL[[#This Row],[AWAL]]</f>
        <v>1</v>
      </c>
      <c r="G2087" s="31"/>
      <c r="H2087" s="31"/>
      <c r="I2087" s="31" t="str">
        <f>IF(GLOBAL[[#This Row],[/MASUK]]="","",SUMIF(Table6[NB BM_C_QTY+F],GLOBAL[POINTER],Table6[C]))</f>
        <v/>
      </c>
      <c r="J2087" s="102">
        <f>IF(GLOBAL[[#This Row],[//KELUAR]]="",0,-1*SUMIF(Table5[CONCAT],GLOBAL[POINTER],Table5[3]))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>SUM(F2087,L2087)</f>
        <v>1</v>
      </c>
      <c r="N2087" s="31"/>
      <c r="O2087" s="31"/>
      <c r="P2087" s="32">
        <f ca="1">SUM(INDIRECT(GLOBAL_VAR[TABLENAME]&amp;"[@a"&amp;$1:$1-1&amp;"]"),INDIRECT(GLOBAL_VAR[TABLENAME]&amp;"[@c"&amp;$1:$1-1&amp;"]"))</f>
        <v>1</v>
      </c>
      <c r="Q2087" s="33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1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1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1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2087" s="31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31">
      <c r="A2088" s="31">
        <f ca="1">IF(GLOBAL[[#This Row],[TT]]&lt;1,"",ROW()-2)</f>
        <v>2086</v>
      </c>
      <c r="B2088" s="33" t="s">
        <v>1364</v>
      </c>
      <c r="C2088" s="31">
        <v>2</v>
      </c>
      <c r="D2088" s="31" t="s">
        <v>1346</v>
      </c>
      <c r="E2088" s="31">
        <f ca="1">IF(GLOBAL[[#This Row],[b12]]="",GLOBAL[[#This Row],[a6]],GLOBAL[[#This Row],[b12]])</f>
        <v>2</v>
      </c>
      <c r="F2088" s="32">
        <f>GLOBAL[[#This Row],[AWAL]]</f>
        <v>2</v>
      </c>
      <c r="G2088" s="31"/>
      <c r="H2088" s="31"/>
      <c r="I2088" s="31" t="str">
        <f>IF(GLOBAL[[#This Row],[/MASUK]]="","",SUMIF(Table6[NB BM_C_QTY+F],GLOBAL[POINTER],Table6[C]))</f>
        <v/>
      </c>
      <c r="J2088" s="102">
        <f>IF(GLOBAL[[#This Row],[//KELUAR]]="",0,-1*SUMIF(Table5[CONCAT],GLOBAL[POINTER],Table5[3]))</f>
        <v>0</v>
      </c>
      <c r="K2088" s="31" t="str">
        <f>IF(GLOBAL[[#This Row],[b1]]="","",GLOBAL[[#This Row],[b1]]-GLOBAL[[#This Row],[a1]]-GLOBAL[[#This Row],[bkeluar1]])</f>
        <v/>
      </c>
      <c r="L2088" s="31">
        <f>SUM(GLOBAL[[#This Row],[bmasuk1]:[c1]])</f>
        <v>0</v>
      </c>
      <c r="M2088" s="32">
        <f>SUM(F2088,L2088)</f>
        <v>2</v>
      </c>
      <c r="N2088" s="31"/>
      <c r="O2088" s="31"/>
      <c r="P2088" s="32">
        <f ca="1">SUM(INDIRECT(GLOBAL_VAR[TABLENAME]&amp;"[@a"&amp;$1:$1-1&amp;"]"),INDIRECT(GLOBAL_VAR[TABLENAME]&amp;"[@c"&amp;$1:$1-1&amp;"]"))</f>
        <v>2</v>
      </c>
      <c r="Q2088" s="33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2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2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2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2088" s="31" t="str">
        <f>_xlfn.IFNA(MATCH(GLOBAL[[#This Row],[POINTER]],Table6[NB BM_C_QTY+F],0),"")</f>
        <v/>
      </c>
      <c r="AC2088" t="str">
        <f>_xlfn.IFNA(MATCH(GLOBAL[[#This Row],[POINTER]],Table5[CONCAT],0),"")</f>
        <v/>
      </c>
    </row>
    <row r="2089" spans="1:31">
      <c r="A2089" s="31">
        <f ca="1">IF(GLOBAL[[#This Row],[TT]]&lt;1,"",ROW()-2)</f>
        <v>2087</v>
      </c>
      <c r="B2089" s="33" t="s">
        <v>1364</v>
      </c>
      <c r="C2089" s="31">
        <v>9</v>
      </c>
      <c r="D2089" s="31" t="s">
        <v>2301</v>
      </c>
      <c r="E2089" s="31">
        <f ca="1">IF(GLOBAL[[#This Row],[b12]]="",GLOBAL[[#This Row],[a6]],GLOBAL[[#This Row],[b12]])</f>
        <v>9</v>
      </c>
      <c r="F2089" s="32">
        <f>GLOBAL[[#This Row],[AWAL]]</f>
        <v>9</v>
      </c>
      <c r="G2089" s="31"/>
      <c r="H2089" s="31"/>
      <c r="I2089" s="31" t="str">
        <f>IF(GLOBAL[[#This Row],[/MASUK]]="","",SUMIF(Table6[NB BM_C_QTY+F],GLOBAL[POINTER],Table6[C]))</f>
        <v/>
      </c>
      <c r="J2089" s="102">
        <f>IF(GLOBAL[[#This Row],[//KELUAR]]="",0,-1*SUMIF(Table5[CONCAT],GLOBAL[POINTER],Table5[3]))</f>
        <v>0</v>
      </c>
      <c r="K2089" s="31" t="str">
        <f>IF(GLOBAL[[#This Row],[b1]]="","",GLOBAL[[#This Row],[b1]]-GLOBAL[[#This Row],[a1]]-GLOBAL[[#This Row],[bkeluar1]])</f>
        <v/>
      </c>
      <c r="L2089" s="31">
        <f>SUM(GLOBAL[[#This Row],[bmasuk1]:[c1]])</f>
        <v>0</v>
      </c>
      <c r="M2089" s="32">
        <f>SUM(F2089,L2089)</f>
        <v>9</v>
      </c>
      <c r="N2089" s="31"/>
      <c r="O2089" s="31"/>
      <c r="P2089" s="32">
        <f ca="1">SUM(INDIRECT(GLOBAL_VAR[TABLENAME]&amp;"[@a"&amp;$1:$1-1&amp;"]"),INDIRECT(GLOBAL_VAR[TABLENAME]&amp;"[@c"&amp;$1:$1-1&amp;"]"))</f>
        <v>9</v>
      </c>
      <c r="Q2089" s="33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9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9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9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2089" s="31" t="str">
        <f>_xlfn.IFNA(MATCH(GLOBAL[[#This Row],[POINTER]],Table6[NB BM_C_QTY+F],0),"")</f>
        <v/>
      </c>
      <c r="AC2089" t="str">
        <f>_xlfn.IFNA(MATCH(GLOBAL[[#This Row],[POINTER]],Table5[CONCAT],0),"")</f>
        <v/>
      </c>
    </row>
    <row r="2090" spans="1:31">
      <c r="A2090" s="31">
        <f ca="1">IF(GLOBAL[[#This Row],[TT]]&lt;1,"",ROW()-2)</f>
        <v>2088</v>
      </c>
      <c r="B2090" s="33" t="s">
        <v>1364</v>
      </c>
      <c r="C2090" s="31">
        <v>27</v>
      </c>
      <c r="D2090" s="31" t="s">
        <v>2302</v>
      </c>
      <c r="E2090" s="31">
        <f ca="1">IF(GLOBAL[[#This Row],[b12]]="",GLOBAL[[#This Row],[a6]],GLOBAL[[#This Row],[b12]])</f>
        <v>27</v>
      </c>
      <c r="F2090" s="32">
        <f>GLOBAL[[#This Row],[AWAL]]</f>
        <v>27</v>
      </c>
      <c r="G2090" s="31"/>
      <c r="H2090" s="31"/>
      <c r="I2090" s="31" t="str">
        <f>IF(GLOBAL[[#This Row],[/MASUK]]="","",SUMIF(Table6[NB BM_C_QTY+F],GLOBAL[POINTER],Table6[C]))</f>
        <v/>
      </c>
      <c r="J2090" s="102">
        <f>IF(GLOBAL[[#This Row],[//KELUAR]]="",0,-1*SUMIF(Table5[CONCAT],GLOBAL[POINTER],Table5[3]))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>SUM(F2090,L2090)</f>
        <v>27</v>
      </c>
      <c r="N2090" s="31"/>
      <c r="O2090" s="31"/>
      <c r="P2090" s="32">
        <f ca="1">SUM(INDIRECT(GLOBAL_VAR[TABLENAME]&amp;"[@a"&amp;$1:$1-1&amp;"]"),INDIRECT(GLOBAL_VAR[TABLENAME]&amp;"[@c"&amp;$1:$1-1&amp;"]"))</f>
        <v>27</v>
      </c>
      <c r="Q2090" s="33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27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27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27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2090" s="31" t="str">
        <f>_xlfn.IFNA(MATCH(GLOBAL[[#This Row],[POINTER]],Table6[NB BM_C_QTY+F],0),"")</f>
        <v/>
      </c>
      <c r="AC2090" t="str">
        <f>_xlfn.IFNA(MATCH(GLOBAL[[#This Row],[POINTER]],Table5[CONCAT],0),"")</f>
        <v/>
      </c>
    </row>
    <row r="2091" spans="1:31">
      <c r="A2091" s="31">
        <f ca="1">IF(GLOBAL[[#This Row],[TT]]&lt;1,"",ROW()-2)</f>
        <v>2089</v>
      </c>
      <c r="B2091" s="33" t="s">
        <v>1364</v>
      </c>
      <c r="C2091" s="31">
        <v>7</v>
      </c>
      <c r="D2091" s="31" t="s">
        <v>2303</v>
      </c>
      <c r="E2091" s="31">
        <f ca="1">IF(GLOBAL[[#This Row],[b12]]="",GLOBAL[[#This Row],[a6]],GLOBAL[[#This Row],[b12]])</f>
        <v>7</v>
      </c>
      <c r="F2091" s="32">
        <f>GLOBAL[[#This Row],[AWAL]]</f>
        <v>7</v>
      </c>
      <c r="G2091" s="31"/>
      <c r="H2091" s="31"/>
      <c r="I2091" s="31" t="str">
        <f>IF(GLOBAL[[#This Row],[/MASUK]]="","",SUMIF(Table6[NB BM_C_QTY+F],GLOBAL[POINTER],Table6[C]))</f>
        <v/>
      </c>
      <c r="J2091" s="102">
        <f>IF(GLOBAL[[#This Row],[//KELUAR]]="",0,-1*SUMIF(Table5[CONCAT],GLOBAL[POINTER],Table5[3]))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>SUM(F2091,L2091)</f>
        <v>7</v>
      </c>
      <c r="N2091" s="31"/>
      <c r="O2091" s="31"/>
      <c r="P2091" s="32">
        <f ca="1">SUM(INDIRECT(GLOBAL_VAR[TABLENAME]&amp;"[@a"&amp;$1:$1-1&amp;"]"),INDIRECT(GLOBAL_VAR[TABLENAME]&amp;"[@c"&amp;$1:$1-1&amp;"]"))</f>
        <v>7</v>
      </c>
      <c r="Q2091" s="33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7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7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7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2091" s="31" t="str">
        <f>_xlfn.IFNA(MATCH(GLOBAL[[#This Row],[POINTER]],Table6[NB BM_C_QTY+F],0),"")</f>
        <v/>
      </c>
      <c r="AC2091" t="str">
        <f>_xlfn.IFNA(MATCH(GLOBAL[[#This Row],[POINTER]],Table5[CONCAT],0),"")</f>
        <v/>
      </c>
    </row>
    <row r="2092" spans="1:31">
      <c r="A2092" s="31">
        <f ca="1">IF(GLOBAL[[#This Row],[TT]]&lt;1,"",ROW()-2)</f>
        <v>2090</v>
      </c>
      <c r="B2092" s="33" t="s">
        <v>1365</v>
      </c>
      <c r="C2092" s="31">
        <v>3</v>
      </c>
      <c r="D2092" s="31" t="s">
        <v>1034</v>
      </c>
      <c r="E2092" s="31">
        <f ca="1">IF(GLOBAL[[#This Row],[b12]]="",GLOBAL[[#This Row],[a6]],GLOBAL[[#This Row],[b12]])</f>
        <v>3</v>
      </c>
      <c r="F2092" s="32">
        <f>GLOBAL[[#This Row],[AWAL]]</f>
        <v>3</v>
      </c>
      <c r="G2092" s="31"/>
      <c r="H2092" s="31"/>
      <c r="I2092" s="31" t="str">
        <f>IF(GLOBAL[[#This Row],[/MASUK]]="","",SUMIF(Table6[NB BM_C_QTY+F],GLOBAL[POINTER],Table6[C]))</f>
        <v/>
      </c>
      <c r="J2092" s="102">
        <f>IF(GLOBAL[[#This Row],[//KELUAR]]="",0,-1*SUMIF(Table5[CONCAT],GLOBAL[POINTER],Table5[3]))</f>
        <v>0</v>
      </c>
      <c r="K2092" s="31" t="str">
        <f>IF(GLOBAL[[#This Row],[b1]]="","",GLOBAL[[#This Row],[b1]]-GLOBAL[[#This Row],[a1]]-GLOBAL[[#This Row],[bkeluar1]])</f>
        <v/>
      </c>
      <c r="L2092" s="31">
        <f>SUM(GLOBAL[[#This Row],[bmasuk1]:[c1]])</f>
        <v>0</v>
      </c>
      <c r="M2092" s="32">
        <f>SUM(F2092,L2092)</f>
        <v>3</v>
      </c>
      <c r="N2092" s="31"/>
      <c r="O2092" s="31"/>
      <c r="P2092" s="32">
        <f ca="1">SUM(INDIRECT(GLOBAL_VAR[TABLENAME]&amp;"[@a"&amp;$1:$1-1&amp;"]"),INDIRECT(GLOBAL_VAR[TABLENAME]&amp;"[@c"&amp;$1:$1-1&amp;"]"))</f>
        <v>3</v>
      </c>
      <c r="Q2092" s="33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3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3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3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2092" s="31" t="str">
        <f>_xlfn.IFNA(MATCH(GLOBAL[[#This Row],[POINTER]],Table6[NB BM_C_QTY+F],0),"")</f>
        <v/>
      </c>
      <c r="AC2092" t="str">
        <f>_xlfn.IFNA(MATCH(GLOBAL[[#This Row],[POINTER]],Table5[CONCAT],0),"")</f>
        <v/>
      </c>
    </row>
    <row r="2093" spans="1:31">
      <c r="A2093" s="31">
        <f ca="1">IF(GLOBAL[[#This Row],[TT]]&lt;1,"",ROW()-2)</f>
        <v>2091</v>
      </c>
      <c r="B2093" s="33" t="s">
        <v>1366</v>
      </c>
      <c r="C2093" s="31">
        <v>15</v>
      </c>
      <c r="D2093" s="31" t="s">
        <v>133</v>
      </c>
      <c r="E2093" s="31">
        <f ca="1">IF(GLOBAL[[#This Row],[b12]]="",GLOBAL[[#This Row],[a6]],GLOBAL[[#This Row],[b12]])</f>
        <v>15</v>
      </c>
      <c r="F2093" s="32">
        <f>GLOBAL[[#This Row],[AWAL]]</f>
        <v>15</v>
      </c>
      <c r="G2093" s="31"/>
      <c r="H2093" s="31"/>
      <c r="I2093" s="31" t="str">
        <f>IF(GLOBAL[[#This Row],[/MASUK]]="","",SUMIF(Table6[NB BM_C_QTY+F],GLOBAL[POINTER],Table6[C]))</f>
        <v/>
      </c>
      <c r="J2093" s="102">
        <f>IF(GLOBAL[[#This Row],[//KELUAR]]="",0,-1*SUMIF(Table5[CONCAT],GLOBAL[POINTER],Table5[3]))</f>
        <v>0</v>
      </c>
      <c r="K2093" s="31" t="str">
        <f>IF(GLOBAL[[#This Row],[b1]]="","",GLOBAL[[#This Row],[b1]]-GLOBAL[[#This Row],[a1]]-GLOBAL[[#This Row],[bkeluar1]])</f>
        <v/>
      </c>
      <c r="L2093" s="31">
        <f>SUM(GLOBAL[[#This Row],[bmasuk1]:[c1]])</f>
        <v>0</v>
      </c>
      <c r="M2093" s="32">
        <f>SUM(F2093,L2093)</f>
        <v>15</v>
      </c>
      <c r="N2093" s="31"/>
      <c r="O2093" s="31"/>
      <c r="P2093" s="32">
        <f ca="1">SUM(INDIRECT(GLOBAL_VAR[TABLENAME]&amp;"[@a"&amp;$1:$1-1&amp;"]"),INDIRECT(GLOBAL_VAR[TABLENAME]&amp;"[@c"&amp;$1:$1-1&amp;"]"))</f>
        <v>15</v>
      </c>
      <c r="Q2093" s="33"/>
      <c r="R2093" s="33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15</v>
      </c>
      <c r="T2093" s="33"/>
      <c r="U2093" s="33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15</v>
      </c>
      <c r="W2093" s="31"/>
      <c r="X2093" s="31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15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2093" s="31" t="str">
        <f>_xlfn.IFNA(MATCH(GLOBAL[[#This Row],[POINTER]],Table6[NB BM_C_QTY+F],0),"")</f>
        <v/>
      </c>
      <c r="AC2093" t="str">
        <f>_xlfn.IFNA(MATCH(GLOBAL[[#This Row],[POINTER]],Table5[CONCAT],0),"")</f>
        <v/>
      </c>
    </row>
    <row r="2094" spans="1:31">
      <c r="A2094" s="31">
        <f ca="1">IF(GLOBAL[[#This Row],[TT]]&lt;1,"",ROW()-2)</f>
        <v>2092</v>
      </c>
      <c r="B2094" s="33" t="s">
        <v>2605</v>
      </c>
      <c r="C2094" s="31">
        <v>5</v>
      </c>
      <c r="D2094" s="31" t="s">
        <v>663</v>
      </c>
      <c r="E2094" s="31">
        <f ca="1">IF(GLOBAL[[#This Row],[b12]]="",GLOBAL[[#This Row],[a6]],GLOBAL[[#This Row],[b12]])</f>
        <v>5</v>
      </c>
      <c r="F2094" s="32">
        <f>GLOBAL[[#This Row],[AWAL]]</f>
        <v>5</v>
      </c>
      <c r="G2094" s="31"/>
      <c r="H2094" s="31"/>
      <c r="I2094" s="31" t="str">
        <f>IF(GLOBAL[[#This Row],[/MASUK]]="","",SUMIF(Table6[NB BM_C_QTY+F],GLOBAL[POINTER],Table6[C]))</f>
        <v/>
      </c>
      <c r="J2094" s="102">
        <f>IF(GLOBAL[[#This Row],[//KELUAR]]="",0,-1*SUMIF(Table5[CONCAT],GLOBAL[POINTER],Table5[3]))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>SUM(F2094,L2094)</f>
        <v>5</v>
      </c>
      <c r="N2094" s="31"/>
      <c r="O2094" s="31"/>
      <c r="P2094" s="32">
        <f ca="1">SUM(INDIRECT(GLOBAL_VAR[TABLENAME]&amp;"[@a"&amp;$1:$1-1&amp;"]"),INDIRECT(GLOBAL_VAR[TABLENAME]&amp;"[@c"&amp;$1:$1-1&amp;"]"))</f>
        <v>5</v>
      </c>
      <c r="Q2094" s="33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5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5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5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2094" s="31" t="str">
        <f>_xlfn.IFNA(MATCH(GLOBAL[[#This Row],[POINTER]],Table6[NB BM_C_QTY+F],0),"")</f>
        <v/>
      </c>
      <c r="AC2094" t="str">
        <f>_xlfn.IFNA(MATCH(GLOBAL[[#This Row],[POINTER]],Table5[CONCAT],0),"")</f>
        <v/>
      </c>
    </row>
    <row r="2095" spans="1:31">
      <c r="A2095" s="31">
        <f ca="1">IF(GLOBAL[[#This Row],[TT]]&lt;1,"",ROW()-2)</f>
        <v>2093</v>
      </c>
      <c r="B2095" s="33" t="s">
        <v>4675</v>
      </c>
      <c r="C2095" s="31">
        <v>18</v>
      </c>
      <c r="D2095" s="31" t="s">
        <v>224</v>
      </c>
      <c r="E2095" s="31">
        <f ca="1">IF(GLOBAL[[#This Row],[b12]]="",GLOBAL[[#This Row],[a6]],GLOBAL[[#This Row],[b12]])</f>
        <v>18</v>
      </c>
      <c r="F2095" s="32">
        <f>GLOBAL[[#This Row],[AWAL]]</f>
        <v>18</v>
      </c>
      <c r="G2095" s="31"/>
      <c r="H2095" s="31"/>
      <c r="I2095" s="31" t="str">
        <f>IF(GLOBAL[[#This Row],[/MASUK]]="","",SUMIF(Table6[NB BM_C_QTY+F],GLOBAL[POINTER],Table6[C]))</f>
        <v/>
      </c>
      <c r="J2095" s="102">
        <f>IF(GLOBAL[[#This Row],[//KELUAR]]="",0,-1*SUMIF(Table5[CONCAT],GLOBAL[POINTER],Table5[3]))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>SUM(F2095,L2095)</f>
        <v>18</v>
      </c>
      <c r="N2095" s="31"/>
      <c r="O2095" s="31"/>
      <c r="P2095" s="32">
        <f ca="1">SUM(INDIRECT(GLOBAL_VAR[TABLENAME]&amp;"[@a"&amp;$1:$1-1&amp;"]"),INDIRECT(GLOBAL_VAR[TABLENAME]&amp;"[@c"&amp;$1:$1-1&amp;"]"))</f>
        <v>18</v>
      </c>
      <c r="Q2095" s="33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18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18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18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2095" s="31" t="str">
        <f>_xlfn.IFNA(MATCH(GLOBAL[[#This Row],[POINTER]],Table6[NB BM_C_QTY+F],0),"")</f>
        <v/>
      </c>
      <c r="AC2095" t="str">
        <f>_xlfn.IFNA(MATCH(GLOBAL[[#This Row],[POINTER]],Table5[CONCAT],0),"")</f>
        <v/>
      </c>
    </row>
    <row r="2096" spans="1:31">
      <c r="A2096" s="31" t="str">
        <f ca="1">IF(GLOBAL[[#This Row],[TT]]&lt;1,"",ROW()-2)</f>
        <v/>
      </c>
      <c r="B2096" s="33" t="s">
        <v>1367</v>
      </c>
      <c r="C2096" s="31">
        <v>0</v>
      </c>
      <c r="D2096" s="31">
        <v>48</v>
      </c>
      <c r="E2096" s="31">
        <f ca="1">IF(GLOBAL[[#This Row],[b12]]="",GLOBAL[[#This Row],[a6]],GLOBAL[[#This Row],[b12]])</f>
        <v>0</v>
      </c>
      <c r="F2096" s="32">
        <f>GLOBAL[[#This Row],[AWAL]]</f>
        <v>0</v>
      </c>
      <c r="G2096" s="31"/>
      <c r="H2096" s="31"/>
      <c r="I2096" s="31" t="str">
        <f>IF(GLOBAL[[#This Row],[/MASUK]]="","",SUMIF(Table6[NB BM_C_QTY+F],GLOBAL[POINTER],Table6[C]))</f>
        <v/>
      </c>
      <c r="J2096" s="102">
        <f>IF(GLOBAL[[#This Row],[//KELUAR]]="",0,-1*SUMIF(Table5[CONCAT],GLOBAL[POINTER],Table5[3]))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>SUM(F2096,L2096)</f>
        <v>0</v>
      </c>
      <c r="N2096" s="31"/>
      <c r="O2096" s="31"/>
      <c r="P2096" s="32">
        <f ca="1">SUM(INDIRECT(GLOBAL_VAR[TABLENAME]&amp;"[@a"&amp;$1:$1-1&amp;"]"),INDIRECT(GLOBAL_VAR[TABLENAME]&amp;"[@c"&amp;$1:$1-1&amp;"]"))</f>
        <v>0</v>
      </c>
      <c r="Q2096" s="33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0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0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0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2096" s="31" t="str">
        <f>_xlfn.IFNA(MATCH(GLOBAL[[#This Row],[POINTER]],Table6[NB BM_C_QTY+F],0),"")</f>
        <v/>
      </c>
      <c r="AC2096" t="str">
        <f>_xlfn.IFNA(MATCH(GLOBAL[[#This Row],[POINTER]],Table5[CONCAT],0),"")</f>
        <v/>
      </c>
    </row>
    <row r="2097" spans="1:29">
      <c r="A2097" s="31">
        <f ca="1">IF(GLOBAL[[#This Row],[TT]]&lt;1,"",ROW()-2)</f>
        <v>2095</v>
      </c>
      <c r="B2097" s="33" t="s">
        <v>1368</v>
      </c>
      <c r="C2097" s="31">
        <v>1</v>
      </c>
      <c r="D2097" s="31" t="s">
        <v>224</v>
      </c>
      <c r="E2097" s="31">
        <f ca="1">IF(GLOBAL[[#This Row],[b12]]="",GLOBAL[[#This Row],[a6]],GLOBAL[[#This Row],[b12]])</f>
        <v>1</v>
      </c>
      <c r="F2097" s="32">
        <f>GLOBAL[[#This Row],[AWAL]]</f>
        <v>1</v>
      </c>
      <c r="G2097" s="31"/>
      <c r="H2097" s="31"/>
      <c r="I2097" s="31" t="str">
        <f>IF(GLOBAL[[#This Row],[/MASUK]]="","",SUMIF(Table6[NB BM_C_QTY+F],GLOBAL[POINTER],Table6[C]))</f>
        <v/>
      </c>
      <c r="J2097" s="102">
        <f>IF(GLOBAL[[#This Row],[//KELUAR]]="",0,-1*SUMIF(Table5[CONCAT],GLOBAL[POINTER],Table5[3]))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>SUM(F2097,L2097)</f>
        <v>1</v>
      </c>
      <c r="N2097" s="31"/>
      <c r="O2097" s="31"/>
      <c r="P2097" s="32">
        <f ca="1">SUM(INDIRECT(GLOBAL_VAR[TABLENAME]&amp;"[@a"&amp;$1:$1-1&amp;"]"),INDIRECT(GLOBAL_VAR[TABLENAME]&amp;"[@c"&amp;$1:$1-1&amp;"]"))</f>
        <v>1</v>
      </c>
      <c r="Q2097" s="33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1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1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1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2097" s="31" t="str">
        <f>_xlfn.IFNA(MATCH(GLOBAL[[#This Row],[POINTER]],Table6[NB BM_C_QTY+F],0),"")</f>
        <v/>
      </c>
      <c r="AC2097" t="str">
        <f>_xlfn.IFNA(MATCH(GLOBAL[[#This Row],[POINTER]],Table5[CONCAT],0),"")</f>
        <v/>
      </c>
    </row>
    <row r="2098" spans="1:29">
      <c r="A2098" s="31">
        <f ca="1">IF(GLOBAL[[#This Row],[TT]]&lt;1,"",ROW()-2)</f>
        <v>2096</v>
      </c>
      <c r="B2098" s="33" t="s">
        <v>4042</v>
      </c>
      <c r="C2098" s="31">
        <v>116</v>
      </c>
      <c r="D2098" s="31" t="s">
        <v>26</v>
      </c>
      <c r="E2098" s="31">
        <f ca="1">IF(GLOBAL[[#This Row],[b12]]="",GLOBAL[[#This Row],[a6]],GLOBAL[[#This Row],[b12]])</f>
        <v>115</v>
      </c>
      <c r="F2098" s="32">
        <f>GLOBAL[[#This Row],[AWAL]]</f>
        <v>116</v>
      </c>
      <c r="G2098" s="31"/>
      <c r="H2098" s="31"/>
      <c r="I2098" s="31" t="str">
        <f>IF(GLOBAL[[#This Row],[/MASUK]]="","",SUMIF(Table6[NB BM_C_QTY+F],GLOBAL[POINTER],Table6[C]))</f>
        <v/>
      </c>
      <c r="J2098" s="102">
        <f>IF(GLOBAL[[#This Row],[//KELUAR]]="",0,-1*SUMIF(Table5[CONCAT],GLOBAL[POINTER],Table5[3]))</f>
        <v>-1</v>
      </c>
      <c r="K2098" s="31" t="str">
        <f>IF(GLOBAL[[#This Row],[b1]]="","",GLOBAL[[#This Row],[b1]]-GLOBAL[[#This Row],[a1]]-GLOBAL[[#This Row],[bkeluar1]])</f>
        <v/>
      </c>
      <c r="L2098" s="31">
        <f>SUM(GLOBAL[[#This Row],[bmasuk1]:[c1]])</f>
        <v>-1</v>
      </c>
      <c r="M2098" s="32">
        <f>SUM(F2098,L2098)</f>
        <v>115</v>
      </c>
      <c r="N2098" s="31"/>
      <c r="O2098" s="31"/>
      <c r="P2098" s="32">
        <f ca="1">SUM(INDIRECT(GLOBAL_VAR[TABLENAME]&amp;"[@a"&amp;$1:$1-1&amp;"]"),INDIRECT(GLOBAL_VAR[TABLENAME]&amp;"[@c"&amp;$1:$1-1&amp;"]"))</f>
        <v>115</v>
      </c>
      <c r="Q2098" s="33"/>
      <c r="R2098" s="33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115</v>
      </c>
      <c r="T2098" s="33"/>
      <c r="U2098" s="33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115</v>
      </c>
      <c r="W2098" s="31"/>
      <c r="X2098" s="31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115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2098" s="31" t="str">
        <f>_xlfn.IFNA(MATCH(GLOBAL[[#This Row],[POINTER]],Table6[NB BM_C_QTY+F],0),"")</f>
        <v/>
      </c>
      <c r="AC2098">
        <f>_xlfn.IFNA(MATCH(GLOBAL[[#This Row],[POINTER]],Table5[CONCAT],0),"")</f>
        <v>69</v>
      </c>
    </row>
    <row r="2099" spans="1:29">
      <c r="A2099" s="31" t="str">
        <f ca="1">IF(GLOBAL[[#This Row],[TT]]&lt;1,"",ROW()-2)</f>
        <v/>
      </c>
      <c r="B2099" s="33" t="s">
        <v>3691</v>
      </c>
      <c r="C2099" s="31">
        <v>0</v>
      </c>
      <c r="D2099" s="31">
        <v>200</v>
      </c>
      <c r="E2099" s="31">
        <f ca="1">IF(GLOBAL[[#This Row],[b12]]="",GLOBAL[[#This Row],[a6]],GLOBAL[[#This Row],[b12]])</f>
        <v>0</v>
      </c>
      <c r="F2099" s="32">
        <f>GLOBAL[[#This Row],[AWAL]]</f>
        <v>0</v>
      </c>
      <c r="G2099" s="31"/>
      <c r="H2099" s="31"/>
      <c r="I2099" s="31" t="str">
        <f>IF(GLOBAL[[#This Row],[/MASUK]]="","",SUMIF(Table6[NB BM_C_QTY+F],GLOBAL[POINTER],Table6[C]))</f>
        <v/>
      </c>
      <c r="J2099" s="102">
        <f>IF(GLOBAL[[#This Row],[//KELUAR]]="",0,-1*SUMIF(Table5[CONCAT],GLOBAL[POINTER],Table5[3]))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>SUM(F2099,L2099)</f>
        <v>0</v>
      </c>
      <c r="N2099" s="31"/>
      <c r="O2099" s="31"/>
      <c r="P2099" s="32">
        <f ca="1">SUM(INDIRECT(GLOBAL_VAR[TABLENAME]&amp;"[@a"&amp;$1:$1-1&amp;"]"),INDIRECT(GLOBAL_VAR[TABLENAME]&amp;"[@c"&amp;$1:$1-1&amp;"]"))</f>
        <v>0</v>
      </c>
      <c r="Q2099" s="33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0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0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0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2099" s="31" t="str">
        <f>_xlfn.IFNA(MATCH(GLOBAL[[#This Row],[POINTER]],Table6[NB BM_C_QTY+F],0),"")</f>
        <v/>
      </c>
      <c r="AC2099" t="str">
        <f>_xlfn.IFNA(MATCH(GLOBAL[[#This Row],[POINTER]],Table5[CONCAT],0),"")</f>
        <v/>
      </c>
    </row>
    <row r="2100" spans="1:29">
      <c r="A2100" s="31">
        <f ca="1">IF(GLOBAL[[#This Row],[TT]]&lt;1,"",ROW()-2)</f>
        <v>2098</v>
      </c>
      <c r="B2100" s="33" t="s">
        <v>4337</v>
      </c>
      <c r="C2100" s="31">
        <v>8</v>
      </c>
      <c r="D2100" s="31" t="s">
        <v>2446</v>
      </c>
      <c r="E2100" s="31">
        <f ca="1">IF(GLOBAL[[#This Row],[b12]]="",GLOBAL[[#This Row],[a6]],GLOBAL[[#This Row],[b12]])</f>
        <v>8</v>
      </c>
      <c r="F2100" s="32">
        <f>GLOBAL[[#This Row],[AWAL]]</f>
        <v>8</v>
      </c>
      <c r="G2100" s="31"/>
      <c r="H2100" s="31"/>
      <c r="I2100" s="31" t="str">
        <f>IF(GLOBAL[[#This Row],[/MASUK]]="","",SUMIF(Table6[NB BM_C_QTY+F],GLOBAL[POINTER],Table6[C]))</f>
        <v/>
      </c>
      <c r="J2100" s="102">
        <f>IF(GLOBAL[[#This Row],[//KELUAR]]="",0,-1*SUMIF(Table5[CONCAT],GLOBAL[POINTER],Table5[3]))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>SUM(F2100,L2100)</f>
        <v>8</v>
      </c>
      <c r="N2100" s="31"/>
      <c r="O2100" s="31"/>
      <c r="P2100" s="32">
        <f ca="1">SUM(INDIRECT(GLOBAL_VAR[TABLENAME]&amp;"[@a"&amp;$1:$1-1&amp;"]"),INDIRECT(GLOBAL_VAR[TABLENAME]&amp;"[@c"&amp;$1:$1-1&amp;"]"))</f>
        <v>8</v>
      </c>
      <c r="Q2100" s="33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8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8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8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mesintembaklembosco200pcsuntana</v>
      </c>
      <c r="AB2100" s="31" t="str">
        <f>_xlfn.IFNA(MATCH(GLOBAL[[#This Row],[POINTER]],Table6[NB BM_C_QTY+F],0),"")</f>
        <v/>
      </c>
      <c r="AC2100" t="str">
        <f>_xlfn.IFNA(MATCH(GLOBAL[[#This Row],[POINTER]],Table5[CONCAT],0),"")</f>
        <v/>
      </c>
    </row>
    <row r="2101" spans="1:29">
      <c r="A2101" s="31">
        <f ca="1">IF(GLOBAL[[#This Row],[TT]]&lt;1,"",ROW()-2)</f>
        <v>2099</v>
      </c>
      <c r="B2101" s="33" t="s">
        <v>1369</v>
      </c>
      <c r="C2101" s="31">
        <v>6</v>
      </c>
      <c r="D2101" s="31" t="s">
        <v>23</v>
      </c>
      <c r="E2101" s="31">
        <f ca="1">IF(GLOBAL[[#This Row],[b12]]="",GLOBAL[[#This Row],[a6]],GLOBAL[[#This Row],[b12]])</f>
        <v>6</v>
      </c>
      <c r="F2101" s="32">
        <f>GLOBAL[[#This Row],[AWAL]]</f>
        <v>6</v>
      </c>
      <c r="G2101" s="31"/>
      <c r="H2101" s="31"/>
      <c r="I2101" s="31" t="str">
        <f>IF(GLOBAL[[#This Row],[/MASUK]]="","",SUMIF(Table6[NB BM_C_QTY+F],GLOBAL[POINTER],Table6[C]))</f>
        <v/>
      </c>
      <c r="J2101" s="102">
        <f>IF(GLOBAL[[#This Row],[//KELUAR]]="",0,-1*SUMIF(Table5[CONCAT],GLOBAL[POINTER],Table5[3]))</f>
        <v>0</v>
      </c>
      <c r="K2101" s="31" t="str">
        <f>IF(GLOBAL[[#This Row],[b1]]="","",GLOBAL[[#This Row],[b1]]-GLOBAL[[#This Row],[a1]]-GLOBAL[[#This Row],[bkeluar1]])</f>
        <v/>
      </c>
      <c r="L2101" s="31">
        <f>SUM(GLOBAL[[#This Row],[bmasuk1]:[c1]])</f>
        <v>0</v>
      </c>
      <c r="M2101" s="32">
        <f>SUM(F2101,L2101)</f>
        <v>6</v>
      </c>
      <c r="N2101" s="31"/>
      <c r="O2101" s="31"/>
      <c r="P2101" s="32">
        <f ca="1">SUM(INDIRECT(GLOBAL_VAR[TABLENAME]&amp;"[@a"&amp;$1:$1-1&amp;"]"),INDIRECT(GLOBAL_VAR[TABLENAME]&amp;"[@c"&amp;$1:$1-1&amp;"]"))</f>
        <v>6</v>
      </c>
      <c r="Q2101" s="33"/>
      <c r="R2101" s="33" t="str">
        <f>IF(GLOBAL[[#This Row],[b3]]="","",GLOBAL[[#This Row],[b3]]-GLOBAL[[#This Row],[a3]])</f>
        <v/>
      </c>
      <c r="S2101" s="32">
        <f ca="1">SUM(INDIRECT(GLOBAL_VAR[TABLENAME]&amp;"[@a"&amp;$1:$1-1&amp;"]"),INDIRECT(GLOBAL_VAR[TABLENAME]&amp;"[@c"&amp;$1:$1-1&amp;"]"))</f>
        <v>6</v>
      </c>
      <c r="T2101" s="33"/>
      <c r="U2101" s="33" t="str">
        <f>IF(GLOBAL[[#This Row],[b4]]="","",GLOBAL[[#This Row],[b4]]-GLOBAL[[#This Row],[a4]])</f>
        <v/>
      </c>
      <c r="V2101" s="32">
        <f ca="1">SUM(INDIRECT(GLOBAL_VAR[TABLENAME]&amp;"[@a"&amp;$1:$1-1&amp;"]"),INDIRECT(GLOBAL_VAR[TABLENAME]&amp;"[@c"&amp;$1:$1-1&amp;"]"))</f>
        <v>6</v>
      </c>
      <c r="W2101" s="31"/>
      <c r="X2101" s="31" t="str">
        <f>IF(GLOBAL[[#This Row],[b5]]="","",GLOBAL[[#This Row],[b5]]-GLOBAL[[#This Row],[a5]])</f>
        <v/>
      </c>
      <c r="Y2101" s="32">
        <f ca="1">SUM(INDIRECT(GLOBAL_VAR[TABLENAME]&amp;"[@a"&amp;$1:$1-1&amp;"]"),INDIRECT(GLOBAL_VAR[TABLENAME]&amp;"[@c"&amp;$1:$1-1&amp;"]"))</f>
        <v>6</v>
      </c>
      <c r="AA2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2101" s="31" t="str">
        <f>_xlfn.IFNA(MATCH(GLOBAL[[#This Row],[POINTER]],Table6[NB BM_C_QTY+F],0),"")</f>
        <v/>
      </c>
      <c r="AC2101" t="str">
        <f>_xlfn.IFNA(MATCH(GLOBAL[[#This Row],[POINTER]],Table5[CONCAT],0),"")</f>
        <v/>
      </c>
    </row>
    <row r="2102" spans="1:29">
      <c r="A2102" s="31">
        <f ca="1">IF(GLOBAL[[#This Row],[TT]]&lt;1,"",ROW()-2)</f>
        <v>2100</v>
      </c>
      <c r="B2102" s="33" t="s">
        <v>1370</v>
      </c>
      <c r="C2102" s="31">
        <v>3</v>
      </c>
      <c r="D2102" s="31" t="s">
        <v>109</v>
      </c>
      <c r="E2102" s="31">
        <f ca="1">IF(GLOBAL[[#This Row],[b12]]="",GLOBAL[[#This Row],[a6]],GLOBAL[[#This Row],[b12]])</f>
        <v>3</v>
      </c>
      <c r="F2102" s="32">
        <f>GLOBAL[[#This Row],[AWAL]]</f>
        <v>3</v>
      </c>
      <c r="G2102" s="31"/>
      <c r="H2102" s="31"/>
      <c r="I2102" s="31" t="str">
        <f>IF(GLOBAL[[#This Row],[/MASUK]]="","",SUMIF(Table6[NB BM_C_QTY+F],GLOBAL[POINTER],Table6[C]))</f>
        <v/>
      </c>
      <c r="J2102" s="102">
        <f>IF(GLOBAL[[#This Row],[//KELUAR]]="",0,-1*SUMIF(Table5[CONCAT],GLOBAL[POINTER],Table5[3]))</f>
        <v>0</v>
      </c>
      <c r="K2102" s="31" t="str">
        <f>IF(GLOBAL[[#This Row],[b1]]="","",GLOBAL[[#This Row],[b1]]-GLOBAL[[#This Row],[a1]]-GLOBAL[[#This Row],[bkeluar1]])</f>
        <v/>
      </c>
      <c r="L2102" s="31">
        <f>SUM(GLOBAL[[#This Row],[bmasuk1]:[c1]])</f>
        <v>0</v>
      </c>
      <c r="M2102" s="32">
        <f>SUM(F2102,L2102)</f>
        <v>3</v>
      </c>
      <c r="N2102" s="31"/>
      <c r="O2102" s="31"/>
      <c r="P2102" s="32">
        <f ca="1">SUM(INDIRECT(GLOBAL_VAR[TABLENAME]&amp;"[@a"&amp;$1:$1-1&amp;"]"),INDIRECT(GLOBAL_VAR[TABLENAME]&amp;"[@c"&amp;$1:$1-1&amp;"]"))</f>
        <v>3</v>
      </c>
      <c r="Q2102" s="33"/>
      <c r="R2102" s="33" t="str">
        <f>IF(GLOBAL[[#This Row],[b3]]="","",GLOBAL[[#This Row],[b3]]-GLOBAL[[#This Row],[a3]])</f>
        <v/>
      </c>
      <c r="S2102" s="32">
        <f ca="1">SUM(INDIRECT(GLOBAL_VAR[TABLENAME]&amp;"[@a"&amp;$1:$1-1&amp;"]"),INDIRECT(GLOBAL_VAR[TABLENAME]&amp;"[@c"&amp;$1:$1-1&amp;"]"))</f>
        <v>3</v>
      </c>
      <c r="T2102" s="33"/>
      <c r="U2102" s="33" t="str">
        <f>IF(GLOBAL[[#This Row],[b4]]="","",GLOBAL[[#This Row],[b4]]-GLOBAL[[#This Row],[a4]])</f>
        <v/>
      </c>
      <c r="V2102" s="32">
        <f ca="1">SUM(INDIRECT(GLOBAL_VAR[TABLENAME]&amp;"[@a"&amp;$1:$1-1&amp;"]"),INDIRECT(GLOBAL_VAR[TABLENAME]&amp;"[@c"&amp;$1:$1-1&amp;"]"))</f>
        <v>3</v>
      </c>
      <c r="W2102" s="31"/>
      <c r="X2102" s="31" t="str">
        <f>IF(GLOBAL[[#This Row],[b5]]="","",GLOBAL[[#This Row],[b5]]-GLOBAL[[#This Row],[a5]])</f>
        <v/>
      </c>
      <c r="Y2102" s="32">
        <f ca="1">SUM(INDIRECT(GLOBAL_VAR[TABLENAME]&amp;"[@a"&amp;$1:$1-1&amp;"]"),INDIRECT(GLOBAL_VAR[TABLENAME]&amp;"[@c"&amp;$1:$1-1&amp;"]"))</f>
        <v>3</v>
      </c>
      <c r="AA2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2102" s="31" t="str">
        <f>_xlfn.IFNA(MATCH(GLOBAL[[#This Row],[POINTER]],Table6[NB BM_C_QTY+F],0),"")</f>
        <v/>
      </c>
      <c r="AC2102" t="str">
        <f>_xlfn.IFNA(MATCH(GLOBAL[[#This Row],[POINTER]],Table5[CONCAT],0),"")</f>
        <v/>
      </c>
    </row>
    <row r="2103" spans="1:29">
      <c r="A2103" s="39" t="str">
        <f ca="1">IF(GLOBAL[[#This Row],[TT]]&lt;1,"",ROW()-2)</f>
        <v/>
      </c>
      <c r="B2103" s="33" t="s">
        <v>4464</v>
      </c>
      <c r="C2103" s="31">
        <v>0</v>
      </c>
      <c r="D2103" s="31" t="s">
        <v>4470</v>
      </c>
      <c r="E2103" s="39">
        <f ca="1">IF(GLOBAL[[#This Row],[b12]]="",GLOBAL[[#This Row],[a6]],GLOBAL[[#This Row],[b12]])</f>
        <v>0</v>
      </c>
      <c r="F2103" s="40">
        <f>GLOBAL[[#This Row],[AWAL]]</f>
        <v>0</v>
      </c>
      <c r="G2103" s="31"/>
      <c r="H2103" s="31"/>
      <c r="I2103" s="31" t="str">
        <f>IF(GLOBAL[[#This Row],[/MASUK]]="","",SUMIF(Table6[NB BM_C_QTY+F],GLOBAL[POINTER],Table6[C]))</f>
        <v/>
      </c>
      <c r="J2103" s="102">
        <f>IF(GLOBAL[[#This Row],[//KELUAR]]="",0,-1*SUMIF(Table5[CONCAT],GLOBAL[POINTER],Table5[3]))</f>
        <v>0</v>
      </c>
      <c r="K2103" s="39" t="str">
        <f>IF(GLOBAL[[#This Row],[b1]]="","",GLOBAL[[#This Row],[b1]]-GLOBAL[[#This Row],[a1]]-GLOBAL[[#This Row],[bkeluar1]])</f>
        <v/>
      </c>
      <c r="L2103" s="39">
        <f>SUM(GLOBAL[[#This Row],[bmasuk1]:[c1]])</f>
        <v>0</v>
      </c>
      <c r="M2103" s="40">
        <f>SUM(F2103,L2103)</f>
        <v>0</v>
      </c>
      <c r="N2103" s="31"/>
      <c r="O2103" s="39"/>
      <c r="P2103" s="40">
        <f ca="1">SUM(INDIRECT(GLOBAL_VAR[TABLENAME]&amp;"[@a"&amp;$1:$1-1&amp;"]"),INDIRECT(GLOBAL_VAR[TABLENAME]&amp;"[@c"&amp;$1:$1-1&amp;"]"))</f>
        <v>0</v>
      </c>
      <c r="Q2103" s="33"/>
      <c r="R2103" s="41" t="str">
        <f>IF(GLOBAL[[#This Row],[b3]]="","",GLOBAL[[#This Row],[b3]]-GLOBAL[[#This Row],[a3]])</f>
        <v/>
      </c>
      <c r="S2103" s="32">
        <f ca="1">SUM(INDIRECT(GLOBAL_VAR[TABLENAME]&amp;"[@a"&amp;$1:$1-1&amp;"]"),INDIRECT(GLOBAL_VAR[TABLENAME]&amp;"[@c"&amp;$1:$1-1&amp;"]"))</f>
        <v>0</v>
      </c>
      <c r="T2103" s="33"/>
      <c r="U2103" s="41" t="str">
        <f>IF(GLOBAL[[#This Row],[b4]]="","",GLOBAL[[#This Row],[b4]]-GLOBAL[[#This Row],[a4]])</f>
        <v/>
      </c>
      <c r="V2103" s="32">
        <f ca="1">SUM(INDIRECT(GLOBAL_VAR[TABLENAME]&amp;"[@a"&amp;$1:$1-1&amp;"]"),INDIRECT(GLOBAL_VAR[TABLENAME]&amp;"[@c"&amp;$1:$1-1&amp;"]"))</f>
        <v>0</v>
      </c>
      <c r="W2103" s="31"/>
      <c r="X2103" s="39" t="str">
        <f>IF(GLOBAL[[#This Row],[b5]]="","",GLOBAL[[#This Row],[b5]]-GLOBAL[[#This Row],[a5]])</f>
        <v/>
      </c>
      <c r="Y2103" s="32">
        <f ca="1">SUM(INDIRECT(GLOBAL_VAR[TABLENAME]&amp;"[@a"&amp;$1:$1-1&amp;"]"),INDIRECT(GLOBAL_VAR[TABLENAME]&amp;"[@c"&amp;$1:$1-1&amp;"]"))</f>
        <v>0</v>
      </c>
      <c r="AA2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2103" s="39" t="str">
        <f>_xlfn.IFNA(MATCH(GLOBAL[[#This Row],[POINTER]],Table6[NB BM_C_QTY+F],0),"")</f>
        <v/>
      </c>
      <c r="AC2103" t="str">
        <f>_xlfn.IFNA(MATCH(GLOBAL[[#This Row],[POINTER]],Table5[CONCAT],0),"")</f>
        <v/>
      </c>
    </row>
    <row r="2104" spans="1:29">
      <c r="A2104" s="39">
        <f ca="1">IF(GLOBAL[[#This Row],[TT]]&lt;1,"",ROW()-2)</f>
        <v>2102</v>
      </c>
      <c r="B2104" s="33" t="s">
        <v>4114</v>
      </c>
      <c r="C2104" s="31">
        <v>1</v>
      </c>
      <c r="D2104" s="31" t="s">
        <v>2173</v>
      </c>
      <c r="E2104" s="39">
        <f ca="1">IF(GLOBAL[[#This Row],[b12]]="",GLOBAL[[#This Row],[a6]],GLOBAL[[#This Row],[b12]])</f>
        <v>1</v>
      </c>
      <c r="F2104" s="40">
        <f>GLOBAL[[#This Row],[AWAL]]</f>
        <v>1</v>
      </c>
      <c r="G2104" s="31"/>
      <c r="H2104" s="31"/>
      <c r="I2104" s="31" t="str">
        <f>IF(GLOBAL[[#This Row],[/MASUK]]="","",SUMIF(Table6[NB BM_C_QTY+F],GLOBAL[POINTER],Table6[C]))</f>
        <v/>
      </c>
      <c r="J2104" s="102">
        <f>IF(GLOBAL[[#This Row],[//KELUAR]]="",0,-1*SUMIF(Table5[CONCAT],GLOBAL[POINTER],Table5[3]))</f>
        <v>0</v>
      </c>
      <c r="K2104" s="39" t="str">
        <f>IF(GLOBAL[[#This Row],[b1]]="","",GLOBAL[[#This Row],[b1]]-GLOBAL[[#This Row],[a1]]-GLOBAL[[#This Row],[bkeluar1]])</f>
        <v/>
      </c>
      <c r="L2104" s="39">
        <f>SUM(GLOBAL[[#This Row],[bmasuk1]:[c1]])</f>
        <v>0</v>
      </c>
      <c r="M2104" s="40">
        <f>SUM(F2104,L2104)</f>
        <v>1</v>
      </c>
      <c r="N2104" s="31"/>
      <c r="O2104" s="39"/>
      <c r="P2104" s="40">
        <f ca="1">SUM(INDIRECT(GLOBAL_VAR[TABLENAME]&amp;"[@a"&amp;$1:$1-1&amp;"]"),INDIRECT(GLOBAL_VAR[TABLENAME]&amp;"[@c"&amp;$1:$1-1&amp;"]"))</f>
        <v>1</v>
      </c>
      <c r="Q2104" s="33"/>
      <c r="R2104" s="41" t="str">
        <f>IF(GLOBAL[[#This Row],[b3]]="","",GLOBAL[[#This Row],[b3]]-GLOBAL[[#This Row],[a3]])</f>
        <v/>
      </c>
      <c r="S2104" s="32">
        <f ca="1">SUM(INDIRECT(GLOBAL_VAR[TABLENAME]&amp;"[@a"&amp;$1:$1-1&amp;"]"),INDIRECT(GLOBAL_VAR[TABLENAME]&amp;"[@c"&amp;$1:$1-1&amp;"]"))</f>
        <v>1</v>
      </c>
      <c r="T2104" s="33"/>
      <c r="U2104" s="41" t="str">
        <f>IF(GLOBAL[[#This Row],[b4]]="","",GLOBAL[[#This Row],[b4]]-GLOBAL[[#This Row],[a4]])</f>
        <v/>
      </c>
      <c r="V2104" s="32">
        <f ca="1">SUM(INDIRECT(GLOBAL_VAR[TABLENAME]&amp;"[@a"&amp;$1:$1-1&amp;"]"),INDIRECT(GLOBAL_VAR[TABLENAME]&amp;"[@c"&amp;$1:$1-1&amp;"]"))</f>
        <v>1</v>
      </c>
      <c r="W2104" s="31"/>
      <c r="X2104" s="39" t="str">
        <f>IF(GLOBAL[[#This Row],[b5]]="","",GLOBAL[[#This Row],[b5]]-GLOBAL[[#This Row],[a5]])</f>
        <v/>
      </c>
      <c r="Y2104" s="32">
        <f ca="1">SUM(INDIRECT(GLOBAL_VAR[TABLENAME]&amp;"[@a"&amp;$1:$1-1&amp;"]"),INDIRECT(GLOBAL_VAR[TABLENAME]&amp;"[@c"&amp;$1:$1-1&amp;"]"))</f>
        <v>1</v>
      </c>
      <c r="AA2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2104" s="39" t="str">
        <f>_xlfn.IFNA(MATCH(GLOBAL[[#This Row],[POINTER]],Table6[NB BM_C_QTY+F],0),"")</f>
        <v/>
      </c>
      <c r="AC2104" t="str">
        <f>_xlfn.IFNA(MATCH(GLOBAL[[#This Row],[POINTER]],Table5[CONCAT],0),"")</f>
        <v/>
      </c>
    </row>
    <row r="2105" spans="1:29">
      <c r="A2105" s="31">
        <f ca="1">IF(GLOBAL[[#This Row],[TT]]&lt;1,"",ROW()-2)</f>
        <v>2103</v>
      </c>
      <c r="B2105" s="33" t="s">
        <v>1371</v>
      </c>
      <c r="C2105" s="31">
        <v>50</v>
      </c>
      <c r="D2105" s="31" t="s">
        <v>15</v>
      </c>
      <c r="E2105" s="31">
        <f ca="1">IF(GLOBAL[[#This Row],[b12]]="",GLOBAL[[#This Row],[a6]],GLOBAL[[#This Row],[b12]])</f>
        <v>50</v>
      </c>
      <c r="F2105" s="32">
        <f>GLOBAL[[#This Row],[AWAL]]</f>
        <v>50</v>
      </c>
      <c r="G2105" s="31"/>
      <c r="H2105" s="31"/>
      <c r="I2105" s="31" t="str">
        <f>IF(GLOBAL[[#This Row],[/MASUK]]="","",SUMIF(Table6[NB BM_C_QTY+F],GLOBAL[POINTER],Table6[C]))</f>
        <v/>
      </c>
      <c r="J2105" s="102">
        <f>IF(GLOBAL[[#This Row],[//KELUAR]]="",0,-1*SUMIF(Table5[CONCAT],GLOBAL[POINTER],Table5[3]))</f>
        <v>0</v>
      </c>
      <c r="K2105" s="31" t="str">
        <f>IF(GLOBAL[[#This Row],[b1]]="","",GLOBAL[[#This Row],[b1]]-GLOBAL[[#This Row],[a1]]-GLOBAL[[#This Row],[bkeluar1]])</f>
        <v/>
      </c>
      <c r="L2105" s="31">
        <f>SUM(GLOBAL[[#This Row],[bmasuk1]:[c1]])</f>
        <v>0</v>
      </c>
      <c r="M2105" s="32">
        <f>SUM(F2105,L2105)</f>
        <v>50</v>
      </c>
      <c r="N2105" s="31"/>
      <c r="O2105" s="31"/>
      <c r="P2105" s="32">
        <f ca="1">SUM(INDIRECT(GLOBAL_VAR[TABLENAME]&amp;"[@a"&amp;$1:$1-1&amp;"]"),INDIRECT(GLOBAL_VAR[TABLENAME]&amp;"[@c"&amp;$1:$1-1&amp;"]"))</f>
        <v>50</v>
      </c>
      <c r="Q2105" s="33"/>
      <c r="R2105" s="33" t="str">
        <f>IF(GLOBAL[[#This Row],[b3]]="","",GLOBAL[[#This Row],[b3]]-GLOBAL[[#This Row],[a3]])</f>
        <v/>
      </c>
      <c r="S2105" s="32">
        <f ca="1">SUM(INDIRECT(GLOBAL_VAR[TABLENAME]&amp;"[@a"&amp;$1:$1-1&amp;"]"),INDIRECT(GLOBAL_VAR[TABLENAME]&amp;"[@c"&amp;$1:$1-1&amp;"]"))</f>
        <v>50</v>
      </c>
      <c r="T2105" s="33"/>
      <c r="U2105" s="33" t="str">
        <f>IF(GLOBAL[[#This Row],[b4]]="","",GLOBAL[[#This Row],[b4]]-GLOBAL[[#This Row],[a4]])</f>
        <v/>
      </c>
      <c r="V2105" s="32">
        <f ca="1">SUM(INDIRECT(GLOBAL_VAR[TABLENAME]&amp;"[@a"&amp;$1:$1-1&amp;"]"),INDIRECT(GLOBAL_VAR[TABLENAME]&amp;"[@c"&amp;$1:$1-1&amp;"]"))</f>
        <v>50</v>
      </c>
      <c r="W2105" s="31"/>
      <c r="X2105" s="31" t="str">
        <f>IF(GLOBAL[[#This Row],[b5]]="","",GLOBAL[[#This Row],[b5]]-GLOBAL[[#This Row],[a5]])</f>
        <v/>
      </c>
      <c r="Y2105" s="32">
        <f ca="1">SUM(INDIRECT(GLOBAL_VAR[TABLENAME]&amp;"[@a"&amp;$1:$1-1&amp;"]"),INDIRECT(GLOBAL_VAR[TABLENAME]&amp;"[@c"&amp;$1:$1-1&amp;"]"))</f>
        <v>50</v>
      </c>
      <c r="AA2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2105" s="31" t="str">
        <f>_xlfn.IFNA(MATCH(GLOBAL[[#This Row],[POINTER]],Table6[NB BM_C_QTY+F],0),"")</f>
        <v/>
      </c>
      <c r="AC2105" t="str">
        <f>_xlfn.IFNA(MATCH(GLOBAL[[#This Row],[POINTER]],Table5[CONCAT],0),"")</f>
        <v/>
      </c>
    </row>
    <row r="2106" spans="1:29">
      <c r="A2106" s="31">
        <f ca="1">IF(GLOBAL[[#This Row],[TT]]&lt;1,"",ROW()-2)</f>
        <v>2104</v>
      </c>
      <c r="B2106" s="33" t="s">
        <v>1372</v>
      </c>
      <c r="C2106" s="31">
        <v>1</v>
      </c>
      <c r="D2106" s="31" t="s">
        <v>1373</v>
      </c>
      <c r="E2106" s="31">
        <f ca="1">IF(GLOBAL[[#This Row],[b12]]="",GLOBAL[[#This Row],[a6]],GLOBAL[[#This Row],[b12]])</f>
        <v>1</v>
      </c>
      <c r="F2106" s="32">
        <f>GLOBAL[[#This Row],[AWAL]]</f>
        <v>1</v>
      </c>
      <c r="G2106" s="31"/>
      <c r="H2106" s="31"/>
      <c r="I2106" s="31" t="str">
        <f>IF(GLOBAL[[#This Row],[/MASUK]]="","",SUMIF(Table6[NB BM_C_QTY+F],GLOBAL[POINTER],Table6[C]))</f>
        <v/>
      </c>
      <c r="J2106" s="102">
        <f>IF(GLOBAL[[#This Row],[//KELUAR]]="",0,-1*SUMIF(Table5[CONCAT],GLOBAL[POINTER],Table5[3]))</f>
        <v>0</v>
      </c>
      <c r="K2106" s="31" t="str">
        <f>IF(GLOBAL[[#This Row],[b1]]="","",GLOBAL[[#This Row],[b1]]-GLOBAL[[#This Row],[a1]]-GLOBAL[[#This Row],[bkeluar1]])</f>
        <v/>
      </c>
      <c r="L2106" s="31">
        <f>SUM(GLOBAL[[#This Row],[bmasuk1]:[c1]])</f>
        <v>0</v>
      </c>
      <c r="M2106" s="32">
        <f>SUM(F2106,L2106)</f>
        <v>1</v>
      </c>
      <c r="N2106" s="31"/>
      <c r="O2106" s="31"/>
      <c r="P2106" s="32">
        <f ca="1">SUM(INDIRECT(GLOBAL_VAR[TABLENAME]&amp;"[@a"&amp;$1:$1-1&amp;"]"),INDIRECT(GLOBAL_VAR[TABLENAME]&amp;"[@c"&amp;$1:$1-1&amp;"]"))</f>
        <v>1</v>
      </c>
      <c r="Q2106" s="33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1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1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1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2106" s="31" t="str">
        <f>_xlfn.IFNA(MATCH(GLOBAL[[#This Row],[POINTER]],Table6[NB BM_C_QTY+F],0),"")</f>
        <v/>
      </c>
      <c r="AC2106" t="str">
        <f>_xlfn.IFNA(MATCH(GLOBAL[[#This Row],[POINTER]],Table5[CONCAT],0),"")</f>
        <v/>
      </c>
    </row>
    <row r="2107" spans="1:29">
      <c r="A2107" s="31" t="str">
        <f ca="1">IF(GLOBAL[[#This Row],[TT]]&lt;1,"",ROW()-2)</f>
        <v/>
      </c>
      <c r="B2107" s="33" t="s">
        <v>1374</v>
      </c>
      <c r="C2107" s="31">
        <v>0</v>
      </c>
      <c r="D2107" s="31">
        <v>20000</v>
      </c>
      <c r="E2107" s="31">
        <f ca="1">IF(GLOBAL[[#This Row],[b12]]="",GLOBAL[[#This Row],[a6]],GLOBAL[[#This Row],[b12]])</f>
        <v>0</v>
      </c>
      <c r="F2107" s="32">
        <f>GLOBAL[[#This Row],[AWAL]]</f>
        <v>0</v>
      </c>
      <c r="G2107" s="31"/>
      <c r="H2107" s="31"/>
      <c r="I2107" s="31" t="str">
        <f>IF(GLOBAL[[#This Row],[/MASUK]]="","",SUMIF(Table6[NB BM_C_QTY+F],GLOBAL[POINTER],Table6[C]))</f>
        <v/>
      </c>
      <c r="J2107" s="102">
        <f>IF(GLOBAL[[#This Row],[//KELUAR]]="",0,-1*SUMIF(Table5[CONCAT],GLOBAL[POINTER],Table5[3]))</f>
        <v>0</v>
      </c>
      <c r="K2107" s="31" t="str">
        <f>IF(GLOBAL[[#This Row],[b1]]="","",GLOBAL[[#This Row],[b1]]-GLOBAL[[#This Row],[a1]]-GLOBAL[[#This Row],[bkeluar1]])</f>
        <v/>
      </c>
      <c r="L2107" s="31">
        <f>SUM(GLOBAL[[#This Row],[bmasuk1]:[c1]])</f>
        <v>0</v>
      </c>
      <c r="M2107" s="32">
        <f>SUM(F2107,L2107)</f>
        <v>0</v>
      </c>
      <c r="N2107" s="31"/>
      <c r="O2107" s="31"/>
      <c r="P2107" s="32">
        <f ca="1">SUM(INDIRECT(GLOBAL_VAR[TABLENAME]&amp;"[@a"&amp;$1:$1-1&amp;"]"),INDIRECT(GLOBAL_VAR[TABLENAME]&amp;"[@c"&amp;$1:$1-1&amp;"]"))</f>
        <v>0</v>
      </c>
      <c r="Q2107" s="33"/>
      <c r="R2107" s="33" t="str">
        <f>IF(GLOBAL[[#This Row],[b3]]="","",GLOBAL[[#This Row],[b3]]-GLOBAL[[#This Row],[a3]])</f>
        <v/>
      </c>
      <c r="S2107" s="32">
        <f ca="1">SUM(INDIRECT(GLOBAL_VAR[TABLENAME]&amp;"[@a"&amp;$1:$1-1&amp;"]"),INDIRECT(GLOBAL_VAR[TABLENAME]&amp;"[@c"&amp;$1:$1-1&amp;"]"))</f>
        <v>0</v>
      </c>
      <c r="T2107" s="33"/>
      <c r="U2107" s="33" t="str">
        <f>IF(GLOBAL[[#This Row],[b4]]="","",GLOBAL[[#This Row],[b4]]-GLOBAL[[#This Row],[a4]])</f>
        <v/>
      </c>
      <c r="V2107" s="32">
        <f ca="1">SUM(INDIRECT(GLOBAL_VAR[TABLENAME]&amp;"[@a"&amp;$1:$1-1&amp;"]"),INDIRECT(GLOBAL_VAR[TABLENAME]&amp;"[@c"&amp;$1:$1-1&amp;"]"))</f>
        <v>0</v>
      </c>
      <c r="W2107" s="31"/>
      <c r="X2107" s="31" t="str">
        <f>IF(GLOBAL[[#This Row],[b5]]="","",GLOBAL[[#This Row],[b5]]-GLOBAL[[#This Row],[a5]])</f>
        <v/>
      </c>
      <c r="Y2107" s="32">
        <f ca="1">SUM(INDIRECT(GLOBAL_VAR[TABLENAME]&amp;"[@a"&amp;$1:$1-1&amp;"]"),INDIRECT(GLOBAL_VAR[TABLENAME]&amp;"[@c"&amp;$1:$1-1&amp;"]"))</f>
        <v>0</v>
      </c>
      <c r="AA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2107" s="31" t="str">
        <f>_xlfn.IFNA(MATCH(GLOBAL[[#This Row],[POINTER]],Table6[NB BM_C_QTY+F],0),"")</f>
        <v/>
      </c>
      <c r="AC2107" t="str">
        <f>_xlfn.IFNA(MATCH(GLOBAL[[#This Row],[POINTER]],Table5[CONCAT],0),"")</f>
        <v/>
      </c>
    </row>
    <row r="2108" spans="1:29">
      <c r="A2108" s="31">
        <f ca="1">IF(GLOBAL[[#This Row],[TT]]&lt;1,"",ROW()-2)</f>
        <v>2106</v>
      </c>
      <c r="B2108" s="33" t="s">
        <v>1375</v>
      </c>
      <c r="C2108" s="31">
        <v>5</v>
      </c>
      <c r="D2108" s="31" t="s">
        <v>1098</v>
      </c>
      <c r="E2108" s="31">
        <f ca="1">IF(GLOBAL[[#This Row],[b12]]="",GLOBAL[[#This Row],[a6]],GLOBAL[[#This Row],[b12]])</f>
        <v>5</v>
      </c>
      <c r="F2108" s="32">
        <f>GLOBAL[[#This Row],[AWAL]]</f>
        <v>5</v>
      </c>
      <c r="G2108" s="31"/>
      <c r="H2108" s="31"/>
      <c r="I2108" s="31" t="str">
        <f>IF(GLOBAL[[#This Row],[/MASUK]]="","",SUMIF(Table6[NB BM_C_QTY+F],GLOBAL[POINTER],Table6[C]))</f>
        <v/>
      </c>
      <c r="J2108" s="102">
        <f>IF(GLOBAL[[#This Row],[//KELUAR]]="",0,-1*SUMIF(Table5[CONCAT],GLOBAL[POINTER],Table5[3]))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>SUM(F2108,L2108)</f>
        <v>5</v>
      </c>
      <c r="N2108" s="31"/>
      <c r="O2108" s="31"/>
      <c r="P2108" s="32">
        <f ca="1">SUM(INDIRECT(GLOBAL_VAR[TABLENAME]&amp;"[@a"&amp;$1:$1-1&amp;"]"),INDIRECT(GLOBAL_VAR[TABLENAME]&amp;"[@c"&amp;$1:$1-1&amp;"]"))</f>
        <v>5</v>
      </c>
      <c r="Q2108" s="33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5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5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5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2108" s="31" t="str">
        <f>_xlfn.IFNA(MATCH(GLOBAL[[#This Row],[POINTER]],Table6[NB BM_C_QTY+F],0),"")</f>
        <v/>
      </c>
      <c r="AC2108" t="str">
        <f>_xlfn.IFNA(MATCH(GLOBAL[[#This Row],[POINTER]],Table5[CONCAT],0),"")</f>
        <v/>
      </c>
    </row>
    <row r="2109" spans="1:29">
      <c r="A2109" s="31">
        <f ca="1">IF(GLOBAL[[#This Row],[TT]]&lt;1,"",ROW()-2)</f>
        <v>2107</v>
      </c>
      <c r="B2109" s="33" t="s">
        <v>1376</v>
      </c>
      <c r="C2109" s="31">
        <v>2</v>
      </c>
      <c r="D2109" s="31" t="s">
        <v>1377</v>
      </c>
      <c r="E2109" s="31">
        <f ca="1">IF(GLOBAL[[#This Row],[b12]]="",GLOBAL[[#This Row],[a6]],GLOBAL[[#This Row],[b12]])</f>
        <v>2</v>
      </c>
      <c r="F2109" s="32">
        <f>GLOBAL[[#This Row],[AWAL]]</f>
        <v>2</v>
      </c>
      <c r="G2109" s="31"/>
      <c r="H2109" s="31"/>
      <c r="I2109" s="31" t="str">
        <f>IF(GLOBAL[[#This Row],[/MASUK]]="","",SUMIF(Table6[NB BM_C_QTY+F],GLOBAL[POINTER],Table6[C]))</f>
        <v/>
      </c>
      <c r="J2109" s="102">
        <f>IF(GLOBAL[[#This Row],[//KELUAR]]="",0,-1*SUMIF(Table5[CONCAT],GLOBAL[POINTER],Table5[3]))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>SUM(F2109,L2109)</f>
        <v>2</v>
      </c>
      <c r="N2109" s="31"/>
      <c r="O2109" s="31"/>
      <c r="P2109" s="32">
        <f ca="1">SUM(INDIRECT(GLOBAL_VAR[TABLENAME]&amp;"[@a"&amp;$1:$1-1&amp;"]"),INDIRECT(GLOBAL_VAR[TABLENAME]&amp;"[@c"&amp;$1:$1-1&amp;"]"))</f>
        <v>2</v>
      </c>
      <c r="Q2109" s="33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2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2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2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2109" s="31" t="str">
        <f>_xlfn.IFNA(MATCH(GLOBAL[[#This Row],[POINTER]],Table6[NB BM_C_QTY+F],0),"")</f>
        <v/>
      </c>
      <c r="AC2109" t="str">
        <f>_xlfn.IFNA(MATCH(GLOBAL[[#This Row],[POINTER]],Table5[CONCAT],0),"")</f>
        <v/>
      </c>
    </row>
    <row r="2110" spans="1:29">
      <c r="A2110" s="31">
        <f ca="1">IF(GLOBAL[[#This Row],[TT]]&lt;1,"",ROW()-2)</f>
        <v>2108</v>
      </c>
      <c r="B2110" s="33" t="s">
        <v>1378</v>
      </c>
      <c r="C2110" s="31">
        <v>2</v>
      </c>
      <c r="D2110" s="31" t="s">
        <v>1379</v>
      </c>
      <c r="E2110" s="31">
        <f ca="1">IF(GLOBAL[[#This Row],[b12]]="",GLOBAL[[#This Row],[a6]],GLOBAL[[#This Row],[b12]])</f>
        <v>2</v>
      </c>
      <c r="F2110" s="32">
        <f>GLOBAL[[#This Row],[AWAL]]</f>
        <v>2</v>
      </c>
      <c r="G2110" s="31"/>
      <c r="H2110" s="31"/>
      <c r="I2110" s="31" t="str">
        <f>IF(GLOBAL[[#This Row],[/MASUK]]="","",SUMIF(Table6[NB BM_C_QTY+F],GLOBAL[POINTER],Table6[C]))</f>
        <v/>
      </c>
      <c r="J2110" s="102">
        <f>IF(GLOBAL[[#This Row],[//KELUAR]]="",0,-1*SUMIF(Table5[CONCAT],GLOBAL[POINTER],Table5[3]))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>SUM(F2110,L2110)</f>
        <v>2</v>
      </c>
      <c r="N2110" s="31"/>
      <c r="O2110" s="31"/>
      <c r="P2110" s="32">
        <f ca="1">SUM(INDIRECT(GLOBAL_VAR[TABLENAME]&amp;"[@a"&amp;$1:$1-1&amp;"]"),INDIRECT(GLOBAL_VAR[TABLENAME]&amp;"[@c"&amp;$1:$1-1&amp;"]"))</f>
        <v>2</v>
      </c>
      <c r="Q2110" s="33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2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2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2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2110" s="31" t="str">
        <f>_xlfn.IFNA(MATCH(GLOBAL[[#This Row],[POINTER]],Table6[NB BM_C_QTY+F],0),"")</f>
        <v/>
      </c>
      <c r="AC2110" t="str">
        <f>_xlfn.IFNA(MATCH(GLOBAL[[#This Row],[POINTER]],Table5[CONCAT],0),"")</f>
        <v/>
      </c>
    </row>
    <row r="2111" spans="1:29">
      <c r="A2111" s="31">
        <f ca="1">IF(GLOBAL[[#This Row],[TT]]&lt;1,"",ROW()-2)</f>
        <v>2109</v>
      </c>
      <c r="B2111" s="33" t="s">
        <v>1380</v>
      </c>
      <c r="C2111" s="31">
        <v>6</v>
      </c>
      <c r="D2111" s="31" t="s">
        <v>1381</v>
      </c>
      <c r="E2111" s="31">
        <f ca="1">IF(GLOBAL[[#This Row],[b12]]="",GLOBAL[[#This Row],[a6]],GLOBAL[[#This Row],[b12]])</f>
        <v>6</v>
      </c>
      <c r="F2111" s="32">
        <f>GLOBAL[[#This Row],[AWAL]]</f>
        <v>6</v>
      </c>
      <c r="G2111" s="31"/>
      <c r="H2111" s="31"/>
      <c r="I2111" s="31" t="str">
        <f>IF(GLOBAL[[#This Row],[/MASUK]]="","",SUMIF(Table6[NB BM_C_QTY+F],GLOBAL[POINTER],Table6[C]))</f>
        <v/>
      </c>
      <c r="J2111" s="102">
        <f>IF(GLOBAL[[#This Row],[//KELUAR]]="",0,-1*SUMIF(Table5[CONCAT],GLOBAL[POINTER],Table5[3]))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>SUM(F2111,L2111)</f>
        <v>6</v>
      </c>
      <c r="N2111" s="31"/>
      <c r="O2111" s="31"/>
      <c r="P2111" s="32">
        <f ca="1">SUM(INDIRECT(GLOBAL_VAR[TABLENAME]&amp;"[@a"&amp;$1:$1-1&amp;"]"),INDIRECT(GLOBAL_VAR[TABLENAME]&amp;"[@c"&amp;$1:$1-1&amp;"]"))</f>
        <v>6</v>
      </c>
      <c r="Q2111" s="33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6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6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6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2111" s="31" t="str">
        <f>_xlfn.IFNA(MATCH(GLOBAL[[#This Row],[POINTER]],Table6[NB BM_C_QTY+F],0),"")</f>
        <v/>
      </c>
      <c r="AC2111" t="str">
        <f>_xlfn.IFNA(MATCH(GLOBAL[[#This Row],[POINTER]],Table5[CONCAT],0),"")</f>
        <v/>
      </c>
    </row>
    <row r="2112" spans="1:29">
      <c r="A2112" s="31">
        <f ca="1">IF(GLOBAL[[#This Row],[TT]]&lt;1,"",ROW()-2)</f>
        <v>2110</v>
      </c>
      <c r="B2112" s="33" t="s">
        <v>1382</v>
      </c>
      <c r="C2112" s="31">
        <v>5</v>
      </c>
      <c r="D2112" s="31" t="s">
        <v>1383</v>
      </c>
      <c r="E2112" s="31">
        <f ca="1">IF(GLOBAL[[#This Row],[b12]]="",GLOBAL[[#This Row],[a6]],GLOBAL[[#This Row],[b12]])</f>
        <v>5</v>
      </c>
      <c r="F2112" s="32">
        <f>GLOBAL[[#This Row],[AWAL]]</f>
        <v>5</v>
      </c>
      <c r="G2112" s="31"/>
      <c r="H2112" s="31"/>
      <c r="I2112" s="31" t="str">
        <f>IF(GLOBAL[[#This Row],[/MASUK]]="","",SUMIF(Table6[NB BM_C_QTY+F],GLOBAL[POINTER],Table6[C]))</f>
        <v/>
      </c>
      <c r="J2112" s="102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>SUM(F2112,L2112)</f>
        <v>5</v>
      </c>
      <c r="N2112" s="31"/>
      <c r="O2112" s="31"/>
      <c r="P2112" s="32">
        <f ca="1">SUM(INDIRECT(GLOBAL_VAR[TABLENAME]&amp;"[@a"&amp;$1:$1-1&amp;"]"),INDIRECT(GLOBAL_VAR[TABLENAME]&amp;"[@c"&amp;$1:$1-1&amp;"]"))</f>
        <v>5</v>
      </c>
      <c r="Q2112" s="33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5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5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5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</row>
    <row r="2113" spans="1:30">
      <c r="A2113" s="31" t="str">
        <f ca="1">IF(GLOBAL[[#This Row],[TT]]&lt;1,"",ROW()-2)</f>
        <v/>
      </c>
      <c r="B2113" s="33" t="s">
        <v>3571</v>
      </c>
      <c r="C2113" s="31">
        <v>0</v>
      </c>
      <c r="D2113" s="31" t="s">
        <v>1098</v>
      </c>
      <c r="E2113" s="31">
        <f ca="1">IF(GLOBAL[[#This Row],[b12]]="",GLOBAL[[#This Row],[a6]],GLOBAL[[#This Row],[b12]])</f>
        <v>0</v>
      </c>
      <c r="F2113" s="32">
        <f>GLOBAL[[#This Row],[AWAL]]</f>
        <v>0</v>
      </c>
      <c r="G2113" s="31"/>
      <c r="H2113" s="31"/>
      <c r="I2113" s="31" t="str">
        <f>IF(GLOBAL[[#This Row],[/MASUK]]="","",SUMIF(Table6[NB BM_C_QTY+F],GLOBAL[POINTER],Table6[C]))</f>
        <v/>
      </c>
      <c r="J2113" s="102">
        <f>IF(GLOBAL[[#This Row],[//KELUAR]]="",0,-1*SUMIF(Table5[CONCAT],GLOBAL[POINTER],Table5[3]))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>SUM(F2113,L2113)</f>
        <v>0</v>
      </c>
      <c r="N2113" s="31"/>
      <c r="O2113" s="31"/>
      <c r="P2113" s="32">
        <f ca="1">SUM(INDIRECT(GLOBAL_VAR[TABLENAME]&amp;"[@a"&amp;$1:$1-1&amp;"]"),INDIRECT(GLOBAL_VAR[TABLENAME]&amp;"[@c"&amp;$1:$1-1&amp;"]"))</f>
        <v>0</v>
      </c>
      <c r="Q2113" s="33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0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0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0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2113" s="31" t="str">
        <f>_xlfn.IFNA(MATCH(GLOBAL[[#This Row],[POINTER]],Table6[NB BM_C_QTY+F],0),"")</f>
        <v/>
      </c>
      <c r="AC2113" t="str">
        <f>_xlfn.IFNA(MATCH(GLOBAL[[#This Row],[POINTER]],Table5[CONCAT],0),"")</f>
        <v/>
      </c>
    </row>
    <row r="2114" spans="1:30">
      <c r="A2114" s="31">
        <f ca="1">IF(GLOBAL[[#This Row],[TT]]&lt;1,"",ROW()-2)</f>
        <v>2112</v>
      </c>
      <c r="B2114" s="33" t="s">
        <v>4441</v>
      </c>
      <c r="C2114" s="31">
        <v>3</v>
      </c>
      <c r="D2114" s="31" t="s">
        <v>4131</v>
      </c>
      <c r="E2114" s="31">
        <f ca="1">IF(GLOBAL[[#This Row],[b12]]="",GLOBAL[[#This Row],[a6]],GLOBAL[[#This Row],[b12]])</f>
        <v>3</v>
      </c>
      <c r="F2114" s="32">
        <f>GLOBAL[[#This Row],[AWAL]]</f>
        <v>3</v>
      </c>
      <c r="G2114" s="31"/>
      <c r="H2114" s="31"/>
      <c r="I2114" s="31" t="str">
        <f>IF(GLOBAL[[#This Row],[/MASUK]]="","",SUMIF(Table6[NB BM_C_QTY+F],GLOBAL[POINTER],Table6[C]))</f>
        <v/>
      </c>
      <c r="J2114" s="102">
        <f>IF(GLOBAL[[#This Row],[//KELUAR]]="",0,-1*SUMIF(Table5[CONCAT],GLOBAL[POINTER],Table5[3]))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>SUM(F2114,L2114)</f>
        <v>3</v>
      </c>
      <c r="N2114" s="31"/>
      <c r="O2114" s="31"/>
      <c r="P2114" s="32">
        <f ca="1">SUM(INDIRECT(GLOBAL_VAR[TABLENAME]&amp;"[@a"&amp;$1:$1-1&amp;"]"),INDIRECT(GLOBAL_VAR[TABLENAME]&amp;"[@c"&amp;$1:$1-1&amp;"]"))</f>
        <v>3</v>
      </c>
      <c r="Q2114" s="33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3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3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3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2114" s="31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30">
      <c r="A2115" s="31">
        <f ca="1">IF(GLOBAL[[#This Row],[TT]]&lt;1,"",ROW()-2)</f>
        <v>2113</v>
      </c>
      <c r="B2115" s="33" t="s">
        <v>1384</v>
      </c>
      <c r="C2115" s="31">
        <v>7</v>
      </c>
      <c r="D2115" s="31" t="s">
        <v>1021</v>
      </c>
      <c r="E2115" s="31">
        <f ca="1">IF(GLOBAL[[#This Row],[b12]]="",GLOBAL[[#This Row],[a6]],GLOBAL[[#This Row],[b12]])</f>
        <v>7</v>
      </c>
      <c r="F2115" s="32">
        <f>GLOBAL[[#This Row],[AWAL]]</f>
        <v>7</v>
      </c>
      <c r="G2115" s="31"/>
      <c r="H2115" s="31"/>
      <c r="I2115" s="31" t="str">
        <f>IF(GLOBAL[[#This Row],[/MASUK]]="","",SUMIF(Table6[NB BM_C_QTY+F],GLOBAL[POINTER],Table6[C]))</f>
        <v/>
      </c>
      <c r="J2115" s="102">
        <f>IF(GLOBAL[[#This Row],[//KELUAR]]="",0,-1*SUMIF(Table5[CONCAT],GLOBAL[POINTER],Table5[3]))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>SUM(F2115,L2115)</f>
        <v>7</v>
      </c>
      <c r="N2115" s="31"/>
      <c r="O2115" s="31"/>
      <c r="P2115" s="32">
        <f ca="1">SUM(INDIRECT(GLOBAL_VAR[TABLENAME]&amp;"[@a"&amp;$1:$1-1&amp;"]"),INDIRECT(GLOBAL_VAR[TABLENAME]&amp;"[@c"&amp;$1:$1-1&amp;"]"))</f>
        <v>7</v>
      </c>
      <c r="Q2115" s="33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7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7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7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2115" s="31" t="str">
        <f>_xlfn.IFNA(MATCH(GLOBAL[[#This Row],[POINTER]],Table6[NB BM_C_QTY+F],0),"")</f>
        <v/>
      </c>
      <c r="AC2115" t="str">
        <f>_xlfn.IFNA(MATCH(GLOBAL[[#This Row],[POINTER]],Table5[CONCAT],0),"")</f>
        <v/>
      </c>
    </row>
    <row r="2116" spans="1:30">
      <c r="A2116" s="31" t="str">
        <f ca="1">IF(GLOBAL[[#This Row],[TT]]&lt;1,"",ROW()-2)</f>
        <v/>
      </c>
      <c r="B2116" s="33" t="s">
        <v>1385</v>
      </c>
      <c r="C2116" s="31">
        <v>0</v>
      </c>
      <c r="D2116" s="31" t="s">
        <v>2010</v>
      </c>
      <c r="E2116" s="31">
        <f ca="1">IF(GLOBAL[[#This Row],[b12]]="",GLOBAL[[#This Row],[a6]],GLOBAL[[#This Row],[b12]])</f>
        <v>0</v>
      </c>
      <c r="F2116" s="32">
        <f>GLOBAL[[#This Row],[AWAL]]</f>
        <v>0</v>
      </c>
      <c r="G2116" s="31"/>
      <c r="H2116" s="31"/>
      <c r="I2116" s="31" t="str">
        <f>IF(GLOBAL[[#This Row],[/MASUK]]="","",SUMIF(Table6[NB BM_C_QTY+F],GLOBAL[POINTER],Table6[C]))</f>
        <v/>
      </c>
      <c r="J2116" s="102">
        <f>IF(GLOBAL[[#This Row],[//KELUAR]]="",0,-1*SUMIF(Table5[CONCAT],GLOBAL[POINTER],Table5[3]))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>SUM(F2116,L2116)</f>
        <v>0</v>
      </c>
      <c r="N2116" s="31"/>
      <c r="O2116" s="31"/>
      <c r="P2116" s="32">
        <f ca="1">SUM(INDIRECT(GLOBAL_VAR[TABLENAME]&amp;"[@a"&amp;$1:$1-1&amp;"]"),INDIRECT(GLOBAL_VAR[TABLENAME]&amp;"[@c"&amp;$1:$1-1&amp;"]"))</f>
        <v>0</v>
      </c>
      <c r="Q2116" s="33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0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0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0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30">
      <c r="A2117" s="31">
        <f ca="1">IF(GLOBAL[[#This Row],[TT]]&lt;1,"",ROW()-2)</f>
        <v>2115</v>
      </c>
      <c r="B2117" s="33" t="s">
        <v>4036</v>
      </c>
      <c r="C2117" s="31">
        <v>4</v>
      </c>
      <c r="D2117" s="31" t="s">
        <v>2704</v>
      </c>
      <c r="E2117" s="31">
        <f ca="1">IF(GLOBAL[[#This Row],[b12]]="",GLOBAL[[#This Row],[a6]],GLOBAL[[#This Row],[b12]])</f>
        <v>4</v>
      </c>
      <c r="F2117" s="32">
        <f>GLOBAL[[#This Row],[AWAL]]</f>
        <v>4</v>
      </c>
      <c r="G2117" s="31"/>
      <c r="H2117" s="31"/>
      <c r="I2117" s="31" t="str">
        <f>IF(GLOBAL[[#This Row],[/MASUK]]="","",SUMIF(Table6[NB BM_C_QTY+F],GLOBAL[POINTER],Table6[C]))</f>
        <v/>
      </c>
      <c r="J2117" s="102">
        <f>IF(GLOBAL[[#This Row],[//KELUAR]]="",0,-1*SUMIF(Table5[CONCAT],GLOBAL[POINTER],Table5[3]))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>SUM(F2117,L2117)</f>
        <v>4</v>
      </c>
      <c r="N2117" s="31"/>
      <c r="O2117" s="31"/>
      <c r="P2117" s="32">
        <f ca="1">SUM(INDIRECT(GLOBAL_VAR[TABLENAME]&amp;"[@a"&amp;$1:$1-1&amp;"]"),INDIRECT(GLOBAL_VAR[TABLENAME]&amp;"[@c"&amp;$1:$1-1&amp;"]"))</f>
        <v>4</v>
      </c>
      <c r="Q2117" s="33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4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4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4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2117" s="31" t="str">
        <f>_xlfn.IFNA(MATCH(GLOBAL[[#This Row],[POINTER]],Table6[NB BM_C_QTY+F],0),"")</f>
        <v/>
      </c>
      <c r="AC2117" t="str">
        <f>_xlfn.IFNA(MATCH(GLOBAL[[#This Row],[POINTER]],Table5[CONCAT],0),"")</f>
        <v/>
      </c>
    </row>
    <row r="2118" spans="1:30">
      <c r="A2118" s="31" t="str">
        <f ca="1">IF(GLOBAL[[#This Row],[TT]]&lt;1,"",ROW()-2)</f>
        <v/>
      </c>
      <c r="B2118" s="33" t="s">
        <v>1386</v>
      </c>
      <c r="C2118" s="31">
        <v>0</v>
      </c>
      <c r="D2118" s="31">
        <v>512</v>
      </c>
      <c r="E2118" s="31">
        <f ca="1">IF(GLOBAL[[#This Row],[b12]]="",GLOBAL[[#This Row],[a6]],GLOBAL[[#This Row],[b12]])</f>
        <v>0</v>
      </c>
      <c r="F2118" s="32">
        <f>GLOBAL[[#This Row],[AWAL]]</f>
        <v>0</v>
      </c>
      <c r="G2118" s="31"/>
      <c r="H2118" s="31"/>
      <c r="I2118" s="31" t="str">
        <f>IF(GLOBAL[[#This Row],[/MASUK]]="","",SUMIF(Table6[NB BM_C_QTY+F],GLOBAL[POINTER],Table6[C]))</f>
        <v/>
      </c>
      <c r="J2118" s="102">
        <f>IF(GLOBAL[[#This Row],[//KELUAR]]="",0,-1*SUMIF(Table5[CONCAT],GLOBAL[POINTER],Table5[3]))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>SUM(F2118,L2118)</f>
        <v>0</v>
      </c>
      <c r="N2118" s="31"/>
      <c r="O2118" s="31"/>
      <c r="P2118" s="32">
        <f ca="1">SUM(INDIRECT(GLOBAL_VAR[TABLENAME]&amp;"[@a"&amp;$1:$1-1&amp;"]"),INDIRECT(GLOBAL_VAR[TABLENAME]&amp;"[@c"&amp;$1:$1-1&amp;"]"))</f>
        <v>0</v>
      </c>
      <c r="Q2118" s="33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0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0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0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2118" s="31" t="str">
        <f>_xlfn.IFNA(MATCH(GLOBAL[[#This Row],[POINTER]],Table6[NB BM_C_QTY+F],0),"")</f>
        <v/>
      </c>
      <c r="AC2118" t="str">
        <f>_xlfn.IFNA(MATCH(GLOBAL[[#This Row],[POINTER]],Table5[CONCAT],0),"")</f>
        <v/>
      </c>
    </row>
    <row r="2119" spans="1:30">
      <c r="A2119" s="31" t="str">
        <f ca="1">IF(GLOBAL[[#This Row],[TT]]&lt;1,"",ROW()-2)</f>
        <v/>
      </c>
      <c r="B2119" s="33" t="s">
        <v>1998</v>
      </c>
      <c r="C2119" s="31">
        <v>0</v>
      </c>
      <c r="D2119" s="31">
        <v>160</v>
      </c>
      <c r="E2119" s="31">
        <f ca="1">IF(GLOBAL[[#This Row],[b12]]="",GLOBAL[[#This Row],[a6]],GLOBAL[[#This Row],[b12]])</f>
        <v>0</v>
      </c>
      <c r="F2119" s="32">
        <f>GLOBAL[[#This Row],[AWAL]]</f>
        <v>0</v>
      </c>
      <c r="G2119" s="31"/>
      <c r="H2119" s="31"/>
      <c r="I2119" s="31" t="str">
        <f>IF(GLOBAL[[#This Row],[/MASUK]]="","",SUMIF(Table6[NB BM_C_QTY+F],GLOBAL[POINTER],Table6[C]))</f>
        <v/>
      </c>
      <c r="J2119" s="102">
        <f>IF(GLOBAL[[#This Row],[//KELUAR]]="",0,-1*SUMIF(Table5[CONCAT],GLOBAL[POINTER],Table5[3]))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>SUM(F2119,L2119)</f>
        <v>0</v>
      </c>
      <c r="N2119" s="31"/>
      <c r="O2119" s="31"/>
      <c r="P2119" s="32">
        <f ca="1">SUM(INDIRECT(GLOBAL_VAR[TABLENAME]&amp;"[@a"&amp;$1:$1-1&amp;"]"),INDIRECT(GLOBAL_VAR[TABLENAME]&amp;"[@c"&amp;$1:$1-1&amp;"]"))</f>
        <v>0</v>
      </c>
      <c r="Q2119" s="33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0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0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0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2119" s="31" t="str">
        <f>_xlfn.IFNA(MATCH(GLOBAL[[#This Row],[POINTER]],Table6[NB BM_C_QTY+F],0),"")</f>
        <v/>
      </c>
      <c r="AC2119" t="str">
        <f>_xlfn.IFNA(MATCH(GLOBAL[[#This Row],[POINTER]],Table5[CONCAT],0),"")</f>
        <v/>
      </c>
    </row>
    <row r="2120" spans="1:30">
      <c r="A2120" s="31" t="str">
        <f ca="1">IF(GLOBAL[[#This Row],[TT]]&lt;1,"",ROW()-2)</f>
        <v/>
      </c>
      <c r="B2120" s="33" t="s">
        <v>3790</v>
      </c>
      <c r="C2120" s="31">
        <v>0</v>
      </c>
      <c r="D2120" s="31" t="s">
        <v>2102</v>
      </c>
      <c r="E2120" s="31">
        <f ca="1">IF(GLOBAL[[#This Row],[b12]]="",GLOBAL[[#This Row],[a6]],GLOBAL[[#This Row],[b12]])</f>
        <v>0</v>
      </c>
      <c r="F2120" s="32">
        <f>GLOBAL[[#This Row],[AWAL]]</f>
        <v>0</v>
      </c>
      <c r="G2120" s="31"/>
      <c r="H2120" s="31"/>
      <c r="I2120" s="31" t="str">
        <f>IF(GLOBAL[[#This Row],[/MASUK]]="","",SUMIF(Table6[NB BM_C_QTY+F],GLOBAL[POINTER],Table6[C]))</f>
        <v/>
      </c>
      <c r="J2120" s="102">
        <f>IF(GLOBAL[[#This Row],[//KELUAR]]="",0,-1*SUMIF(Table5[CONCAT],GLOBAL[POINTER],Table5[3]))</f>
        <v>0</v>
      </c>
      <c r="K2120" s="31" t="str">
        <f>IF(GLOBAL[[#This Row],[b1]]="","",GLOBAL[[#This Row],[b1]]-GLOBAL[[#This Row],[a1]]-GLOBAL[[#This Row],[bkeluar1]])</f>
        <v/>
      </c>
      <c r="L2120" s="31">
        <f>SUM(GLOBAL[[#This Row],[bmasuk1]:[c1]])</f>
        <v>0</v>
      </c>
      <c r="M2120" s="32">
        <f>SUM(F2120,L2120)</f>
        <v>0</v>
      </c>
      <c r="N2120" s="31"/>
      <c r="O2120" s="31"/>
      <c r="P2120" s="32">
        <f ca="1">SUM(INDIRECT(GLOBAL_VAR[TABLENAME]&amp;"[@a"&amp;$1:$1-1&amp;"]"),INDIRECT(GLOBAL_VAR[TABLENAME]&amp;"[@c"&amp;$1:$1-1&amp;"]"))</f>
        <v>0</v>
      </c>
      <c r="Q2120" s="33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0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0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0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2120" s="31" t="str">
        <f>_xlfn.IFNA(MATCH(GLOBAL[[#This Row],[POINTER]],Table6[NB BM_C_QTY+F],0),"")</f>
        <v/>
      </c>
      <c r="AC2120" t="str">
        <f>_xlfn.IFNA(MATCH(GLOBAL[[#This Row],[POINTER]],Table5[CONCAT],0),"")</f>
        <v/>
      </c>
    </row>
    <row r="2121" spans="1:30">
      <c r="A2121" s="31" t="str">
        <f ca="1">IF(GLOBAL[[#This Row],[TT]]&lt;1,"",ROW()-2)</f>
        <v/>
      </c>
      <c r="B2121" s="33" t="s">
        <v>3464</v>
      </c>
      <c r="C2121" s="31">
        <v>0</v>
      </c>
      <c r="D2121" s="31" t="s">
        <v>2102</v>
      </c>
      <c r="E2121" s="31">
        <f ca="1">IF(GLOBAL[[#This Row],[b12]]="",GLOBAL[[#This Row],[a6]],GLOBAL[[#This Row],[b12]])</f>
        <v>0</v>
      </c>
      <c r="F2121" s="32">
        <f>GLOBAL[[#This Row],[AWAL]]</f>
        <v>0</v>
      </c>
      <c r="G2121" s="31"/>
      <c r="H2121" s="31"/>
      <c r="I2121" s="31" t="str">
        <f>IF(GLOBAL[[#This Row],[/MASUK]]="","",SUMIF(Table6[NB BM_C_QTY+F],GLOBAL[POINTER],Table6[C]))</f>
        <v/>
      </c>
      <c r="J2121" s="102">
        <f>IF(GLOBAL[[#This Row],[//KELUAR]]="",0,-1*SUMIF(Table5[CONCAT],GLOBAL[POINTER],Table5[3]))</f>
        <v>0</v>
      </c>
      <c r="K2121" s="31" t="str">
        <f>IF(GLOBAL[[#This Row],[b1]]="","",GLOBAL[[#This Row],[b1]]-GLOBAL[[#This Row],[a1]]-GLOBAL[[#This Row],[bkeluar1]])</f>
        <v/>
      </c>
      <c r="L2121" s="31">
        <f>SUM(GLOBAL[[#This Row],[bmasuk1]:[c1]])</f>
        <v>0</v>
      </c>
      <c r="M2121" s="32">
        <f>SUM(F2121,L2121)</f>
        <v>0</v>
      </c>
      <c r="N2121" s="31"/>
      <c r="O2121" s="31"/>
      <c r="P2121" s="32">
        <f ca="1">SUM(INDIRECT(GLOBAL_VAR[TABLENAME]&amp;"[@a"&amp;$1:$1-1&amp;"]"),INDIRECT(GLOBAL_VAR[TABLENAME]&amp;"[@c"&amp;$1:$1-1&amp;"]"))</f>
        <v>0</v>
      </c>
      <c r="Q2121" s="33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0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0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0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2121" s="31" t="str">
        <f>_xlfn.IFNA(MATCH(GLOBAL[[#This Row],[POINTER]],Table6[NB BM_C_QTY+F],0),"")</f>
        <v/>
      </c>
      <c r="AC2121" t="str">
        <f>_xlfn.IFNA(MATCH(GLOBAL[[#This Row],[POINTER]],Table5[CONCAT],0),"")</f>
        <v/>
      </c>
    </row>
    <row r="2122" spans="1:30">
      <c r="A2122" s="31" t="str">
        <f ca="1">IF(GLOBAL[[#This Row],[TT]]&lt;1,"",ROW()-2)</f>
        <v/>
      </c>
      <c r="B2122" s="33" t="s">
        <v>3791</v>
      </c>
      <c r="C2122" s="31">
        <v>0</v>
      </c>
      <c r="D2122" s="31" t="s">
        <v>2102</v>
      </c>
      <c r="E2122" s="31">
        <f ca="1">IF(GLOBAL[[#This Row],[b12]]="",GLOBAL[[#This Row],[a6]],GLOBAL[[#This Row],[b12]])</f>
        <v>0</v>
      </c>
      <c r="F2122" s="32">
        <f>GLOBAL[[#This Row],[AWAL]]</f>
        <v>0</v>
      </c>
      <c r="G2122" s="31"/>
      <c r="H2122" s="31"/>
      <c r="I2122" s="31" t="str">
        <f>IF(GLOBAL[[#This Row],[/MASUK]]="","",SUMIF(Table6[NB BM_C_QTY+F],GLOBAL[POINTER],Table6[C]))</f>
        <v/>
      </c>
      <c r="J2122" s="102">
        <f>IF(GLOBAL[[#This Row],[//KELUAR]]="",0,-1*SUMIF(Table5[CONCAT],GLOBAL[POINTER],Table5[3]))</f>
        <v>0</v>
      </c>
      <c r="K2122" s="31" t="str">
        <f>IF(GLOBAL[[#This Row],[b1]]="","",GLOBAL[[#This Row],[b1]]-GLOBAL[[#This Row],[a1]]-GLOBAL[[#This Row],[bkeluar1]])</f>
        <v/>
      </c>
      <c r="L2122" s="31">
        <f>SUM(GLOBAL[[#This Row],[bmasuk1]:[c1]])</f>
        <v>0</v>
      </c>
      <c r="M2122" s="32">
        <f>SUM(F2122,L2122)</f>
        <v>0</v>
      </c>
      <c r="N2122" s="31"/>
      <c r="O2122" s="31"/>
      <c r="P2122" s="32">
        <f ca="1">SUM(INDIRECT(GLOBAL_VAR[TABLENAME]&amp;"[@a"&amp;$1:$1-1&amp;"]"),INDIRECT(GLOBAL_VAR[TABLENAME]&amp;"[@c"&amp;$1:$1-1&amp;"]"))</f>
        <v>0</v>
      </c>
      <c r="Q2122" s="33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0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0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0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2122" s="31" t="str">
        <f>_xlfn.IFNA(MATCH(GLOBAL[[#This Row],[POINTER]],Table6[NB BM_C_QTY+F],0),"")</f>
        <v/>
      </c>
      <c r="AC2122" t="str">
        <f>_xlfn.IFNA(MATCH(GLOBAL[[#This Row],[POINTER]],Table5[CONCAT],0),"")</f>
        <v/>
      </c>
    </row>
    <row r="2123" spans="1:30">
      <c r="A2123" s="31">
        <f ca="1">IF(GLOBAL[[#This Row],[TT]]&lt;1,"",ROW()-2)</f>
        <v>2121</v>
      </c>
      <c r="B2123" s="33" t="s">
        <v>2607</v>
      </c>
      <c r="C2123" s="31">
        <v>7</v>
      </c>
      <c r="D2123" s="31" t="s">
        <v>308</v>
      </c>
      <c r="E2123" s="31">
        <f ca="1">IF(GLOBAL[[#This Row],[b12]]="",GLOBAL[[#This Row],[a6]],GLOBAL[[#This Row],[b12]])</f>
        <v>7</v>
      </c>
      <c r="F2123" s="32">
        <f>GLOBAL[[#This Row],[AWAL]]</f>
        <v>7</v>
      </c>
      <c r="G2123" s="31"/>
      <c r="H2123" s="31"/>
      <c r="I2123" s="31" t="str">
        <f>IF(GLOBAL[[#This Row],[/MASUK]]="","",SUMIF(Table6[NB BM_C_QTY+F],GLOBAL[POINTER],Table6[C]))</f>
        <v/>
      </c>
      <c r="J2123" s="102">
        <f>IF(GLOBAL[[#This Row],[//KELUAR]]="",0,-1*SUMIF(Table5[CONCAT],GLOBAL[POINTER],Table5[3]))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>SUM(F2123,L2123)</f>
        <v>7</v>
      </c>
      <c r="N2123" s="31"/>
      <c r="O2123" s="31"/>
      <c r="P2123" s="32">
        <f ca="1">SUM(INDIRECT(GLOBAL_VAR[TABLENAME]&amp;"[@a"&amp;$1:$1-1&amp;"]"),INDIRECT(GLOBAL_VAR[TABLENAME]&amp;"[@c"&amp;$1:$1-1&amp;"]"))</f>
        <v>7</v>
      </c>
      <c r="Q2123" s="33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7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7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7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2123" s="31" t="str">
        <f>_xlfn.IFNA(MATCH(GLOBAL[[#This Row],[POINTER]],Table6[NB BM_C_QTY+F],0),"")</f>
        <v/>
      </c>
      <c r="AC2123" t="str">
        <f>_xlfn.IFNA(MATCH(GLOBAL[[#This Row],[POINTER]],Table5[CONCAT],0),"")</f>
        <v/>
      </c>
    </row>
    <row r="2124" spans="1:30">
      <c r="A2124" s="39" t="str">
        <f>IF(GLOBAL[[#This Row],[TT]]&lt;1,"",ROW()-2)</f>
        <v/>
      </c>
      <c r="B2124" s="79" t="s">
        <v>5558</v>
      </c>
      <c r="C2124" s="31"/>
      <c r="D2124" s="31" t="s">
        <v>2446</v>
      </c>
      <c r="E2124" s="39">
        <f>IF(GLOBAL[[#This Row],[b12]]="",GLOBAL[[#This Row],[a6]],GLOBAL[[#This Row],[b12]])</f>
        <v>0</v>
      </c>
      <c r="F2124" s="40">
        <f>GLOBAL[[#This Row],[AWAL]]</f>
        <v>0</v>
      </c>
      <c r="G2124" s="31"/>
      <c r="H2124" s="31">
        <v>0</v>
      </c>
      <c r="I2124" s="39">
        <f>IF(GLOBAL[[#This Row],[/MASUK]]="","",SUMIF(Table6[NB BM_C_QTY+F],GLOBAL[POINTER],Table6[C]))</f>
        <v>1</v>
      </c>
      <c r="J2124" s="102">
        <f>IF(GLOBAL[[#This Row],[//KELUAR]]="",0,-1*SUMIF(Table5[CONCAT],GLOBAL[POINTER],Table5[3]))</f>
        <v>0</v>
      </c>
      <c r="K2124" s="39" t="str">
        <f>IF(GLOBAL[[#This Row],[b1]]="","",GLOBAL[[#This Row],[b1]]-GLOBAL[[#This Row],[a1]]-GLOBAL[[#This Row],[bkeluar1]])</f>
        <v/>
      </c>
      <c r="L2124" s="39">
        <f>SUM(GLOBAL[[#This Row],[bmasuk1]:[c1]])</f>
        <v>1</v>
      </c>
      <c r="M2124" s="40">
        <f>SUM(F2124,L2124)</f>
        <v>1</v>
      </c>
      <c r="N2124" s="31"/>
      <c r="O2124" s="39"/>
      <c r="P2124" s="40">
        <f ca="1">SUM(INDIRECT(GLOBAL_VAR[TABLENAME]&amp;"[@a"&amp;$1:$1-1&amp;"]"),INDIRECT(GLOBAL_VAR[TABLENAME]&amp;"[@c"&amp;$1:$1-1&amp;"]"))</f>
        <v>1</v>
      </c>
      <c r="Q2124" s="33"/>
      <c r="R2124" s="41" t="str">
        <f>IF(GLOBAL[[#This Row],[b3]]="","",GLOBAL[[#This Row],[b3]]-GLOBAL[[#This Row],[a3]])</f>
        <v/>
      </c>
      <c r="S2124" s="40">
        <f ca="1">SUM(INDIRECT(GLOBAL_VAR[TABLENAME]&amp;"[@a"&amp;$1:$1-1&amp;"]"),INDIRECT(GLOBAL_VAR[TABLENAME]&amp;"[@c"&amp;$1:$1-1&amp;"]"))</f>
        <v>1</v>
      </c>
      <c r="T2124" s="33"/>
      <c r="U2124" s="41" t="str">
        <f>IF(GLOBAL[[#This Row],[b4]]="","",GLOBAL[[#This Row],[b4]]-GLOBAL[[#This Row],[a4]])</f>
        <v/>
      </c>
      <c r="V2124" s="40">
        <f ca="1">SUM(INDIRECT(GLOBAL_VAR[TABLENAME]&amp;"[@a"&amp;$1:$1-1&amp;"]"),INDIRECT(GLOBAL_VAR[TABLENAME]&amp;"[@c"&amp;$1:$1-1&amp;"]"))</f>
        <v>1</v>
      </c>
      <c r="W2124" s="31"/>
      <c r="X2124" s="39" t="str">
        <f>IF(GLOBAL[[#This Row],[b5]]="","",GLOBAL[[#This Row],[b5]]-GLOBAL[[#This Row],[a5]])</f>
        <v/>
      </c>
      <c r="Y2124" s="40">
        <f ca="1">SUM(INDIRECT(GLOBAL_VAR[TABLENAME]&amp;"[@a"&amp;$1:$1-1&amp;"]"),INDIRECT(GLOBAL_VAR[TABLENAME]&amp;"[@c"&amp;$1:$1-1&amp;"]"))</f>
        <v>1</v>
      </c>
      <c r="AA212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2124" s="39">
        <f>_xlfn.IFNA(MATCH(GLOBAL[[#This Row],[POINTER]],Table6[NB BM_C_QTY+F],0),"")</f>
        <v>101</v>
      </c>
      <c r="AC2124" s="71" t="str">
        <f>_xlfn.IFNA(MATCH(GLOBAL[[#This Row],[POINTER]],Table5[CONCAT],0),"")</f>
        <v/>
      </c>
    </row>
    <row r="2125" spans="1:30">
      <c r="A2125" s="31">
        <f ca="1">IF(GLOBAL[[#This Row],[TT]]&lt;1,"",ROW()-2)</f>
        <v>2123</v>
      </c>
      <c r="B2125" s="33" t="s">
        <v>2024</v>
      </c>
      <c r="C2125" s="31">
        <v>1</v>
      </c>
      <c r="D2125" s="31" t="s">
        <v>2042</v>
      </c>
      <c r="E2125" s="31">
        <f ca="1">IF(GLOBAL[[#This Row],[b12]]="",GLOBAL[[#This Row],[a6]],GLOBAL[[#This Row],[b12]])</f>
        <v>1</v>
      </c>
      <c r="F2125" s="32">
        <f>GLOBAL[[#This Row],[AWAL]]</f>
        <v>1</v>
      </c>
      <c r="G2125" s="31"/>
      <c r="H2125" s="31"/>
      <c r="I2125" s="31" t="str">
        <f>IF(GLOBAL[[#This Row],[/MASUK]]="","",SUMIF(Table6[NB BM_C_QTY+F],GLOBAL[POINTER],Table6[C]))</f>
        <v/>
      </c>
      <c r="J2125" s="102">
        <f>IF(GLOBAL[[#This Row],[//KELUAR]]="",0,-1*SUMIF(Table5[CONCAT],GLOBAL[POINTER],Table5[3]))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>SUM(F2125,L2125)</f>
        <v>1</v>
      </c>
      <c r="N2125" s="31"/>
      <c r="O2125" s="31"/>
      <c r="P2125" s="32">
        <f ca="1">SUM(INDIRECT(GLOBAL_VAR[TABLENAME]&amp;"[@a"&amp;$1:$1-1&amp;"]"),INDIRECT(GLOBAL_VAR[TABLENAME]&amp;"[@c"&amp;$1:$1-1&amp;"]"))</f>
        <v>1</v>
      </c>
      <c r="Q2125" s="33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1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1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1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2125" s="31" t="str">
        <f>_xlfn.IFNA(MATCH(GLOBAL[[#This Row],[POINTER]],Table6[NB BM_C_QTY+F],0),"")</f>
        <v/>
      </c>
      <c r="AC2125" t="str">
        <f>_xlfn.IFNA(MATCH(GLOBAL[[#This Row],[POINTER]],Table5[CONCAT],0),"")</f>
        <v/>
      </c>
    </row>
    <row r="2126" spans="1:30">
      <c r="A2126" s="31" t="str">
        <f ca="1">IF(GLOBAL[[#This Row],[TT]]&lt;1,"",ROW()-2)</f>
        <v/>
      </c>
      <c r="B2126" s="33" t="s">
        <v>1387</v>
      </c>
      <c r="C2126" s="31">
        <v>0</v>
      </c>
      <c r="D2126" s="31" t="s">
        <v>149</v>
      </c>
      <c r="E2126" s="31">
        <f ca="1">IF(GLOBAL[[#This Row],[b12]]="",GLOBAL[[#This Row],[a6]],GLOBAL[[#This Row],[b12]])</f>
        <v>0</v>
      </c>
      <c r="F2126" s="32">
        <f>GLOBAL[[#This Row],[AWAL]]</f>
        <v>0</v>
      </c>
      <c r="G2126" s="31"/>
      <c r="H2126" s="31"/>
      <c r="I2126" s="31" t="str">
        <f>IF(GLOBAL[[#This Row],[/MASUK]]="","",SUMIF(Table6[NB BM_C_QTY+F],GLOBAL[POINTER],Table6[C]))</f>
        <v/>
      </c>
      <c r="J2126" s="102">
        <f>IF(GLOBAL[[#This Row],[//KELUAR]]="",0,-1*SUMIF(Table5[CONCAT],GLOBAL[POINTER],Table5[3]))</f>
        <v>0</v>
      </c>
      <c r="K2126" s="31" t="str">
        <f>IF(GLOBAL[[#This Row],[b1]]="","",GLOBAL[[#This Row],[b1]]-GLOBAL[[#This Row],[a1]]-GLOBAL[[#This Row],[bkeluar1]])</f>
        <v/>
      </c>
      <c r="L2126" s="31">
        <f>SUM(GLOBAL[[#This Row],[bmasuk1]:[c1]])</f>
        <v>0</v>
      </c>
      <c r="M2126" s="32">
        <f>SUM(F2126,L2126)</f>
        <v>0</v>
      </c>
      <c r="N2126" s="31"/>
      <c r="O2126" s="31"/>
      <c r="P2126" s="32">
        <f ca="1">SUM(INDIRECT(GLOBAL_VAR[TABLENAME]&amp;"[@a"&amp;$1:$1-1&amp;"]"),INDIRECT(GLOBAL_VAR[TABLENAME]&amp;"[@c"&amp;$1:$1-1&amp;"]"))</f>
        <v>0</v>
      </c>
      <c r="Q2126" s="33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0</v>
      </c>
      <c r="T2126" s="33"/>
      <c r="U2126" s="33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0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0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2126" s="31" t="str">
        <f>_xlfn.IFNA(MATCH(GLOBAL[[#This Row],[POINTER]],Table6[NB BM_C_QTY+F],0),"")</f>
        <v/>
      </c>
      <c r="AC2126" t="str">
        <f>_xlfn.IFNA(MATCH(GLOBAL[[#This Row],[POINTER]],Table5[CONCAT],0),"")</f>
        <v/>
      </c>
    </row>
    <row r="2127" spans="1:30">
      <c r="A2127" s="39">
        <f ca="1">IF(GLOBAL[[#This Row],[TT]]&lt;1,"",ROW()-2)</f>
        <v>2125</v>
      </c>
      <c r="B2127" s="33" t="s">
        <v>5607</v>
      </c>
      <c r="C2127" s="31"/>
      <c r="D2127" s="31" t="s">
        <v>2102</v>
      </c>
      <c r="E2127" s="39">
        <f ca="1">IF(GLOBAL[[#This Row],[b12]]="",GLOBAL[[#This Row],[a6]],GLOBAL[[#This Row],[b12]])</f>
        <v>1</v>
      </c>
      <c r="F2127" s="40">
        <f>GLOBAL[[#This Row],[AWAL]]</f>
        <v>0</v>
      </c>
      <c r="G2127" s="31">
        <v>1</v>
      </c>
      <c r="H2127" s="31"/>
      <c r="I2127" s="39" t="str">
        <f>IF(GLOBAL[[#This Row],[/MASUK]]="","",SUMIF(Table6[NB BM_C_QTY+F],GLOBAL[POINTER],Table6[C]))</f>
        <v/>
      </c>
      <c r="J2127" s="102">
        <f>IF(GLOBAL[[#This Row],[//KELUAR]]="",0,-1*SUMIF(Table5[CONCAT],GLOBAL[POINTER],Table5[3]))</f>
        <v>0</v>
      </c>
      <c r="K2127" s="39">
        <f>IF(GLOBAL[[#This Row],[b1]]="","",GLOBAL[[#This Row],[b1]]-GLOBAL[[#This Row],[a1]]-GLOBAL[[#This Row],[bkeluar1]])</f>
        <v>1</v>
      </c>
      <c r="L2127" s="39">
        <f>SUM(GLOBAL[[#This Row],[bmasuk1]:[c1]])</f>
        <v>1</v>
      </c>
      <c r="M2127" s="40">
        <f>SUM(F2127,L2127)</f>
        <v>1</v>
      </c>
      <c r="N2127" s="31"/>
      <c r="O2127" s="39"/>
      <c r="P2127" s="40">
        <f ca="1">SUM(INDIRECT(GLOBAL_VAR[TABLENAME]&amp;"[@a"&amp;$1:$1-1&amp;"]"),INDIRECT(GLOBAL_VAR[TABLENAME]&amp;"[@c"&amp;$1:$1-1&amp;"]"))</f>
        <v>1</v>
      </c>
      <c r="Q2127" s="33"/>
      <c r="R2127" s="41" t="str">
        <f>IF(GLOBAL[[#This Row],[b3]]="","",GLOBAL[[#This Row],[b3]]-GLOBAL[[#This Row],[a3]])</f>
        <v/>
      </c>
      <c r="S2127" s="40">
        <f ca="1">SUM(INDIRECT(GLOBAL_VAR[TABLENAME]&amp;"[@a"&amp;$1:$1-1&amp;"]"),INDIRECT(GLOBAL_VAR[TABLENAME]&amp;"[@c"&amp;$1:$1-1&amp;"]"))</f>
        <v>1</v>
      </c>
      <c r="T2127" s="33"/>
      <c r="U2127" s="41" t="str">
        <f>IF(GLOBAL[[#This Row],[b4]]="","",GLOBAL[[#This Row],[b4]]-GLOBAL[[#This Row],[a4]])</f>
        <v/>
      </c>
      <c r="V2127" s="40">
        <f ca="1">SUM(INDIRECT(GLOBAL_VAR[TABLENAME]&amp;"[@a"&amp;$1:$1-1&amp;"]"),INDIRECT(GLOBAL_VAR[TABLENAME]&amp;"[@c"&amp;$1:$1-1&amp;"]"))</f>
        <v>1</v>
      </c>
      <c r="W2127" s="31"/>
      <c r="X2127" s="39" t="str">
        <f>IF(GLOBAL[[#This Row],[b5]]="","",GLOBAL[[#This Row],[b5]]-GLOBAL[[#This Row],[a5]])</f>
        <v/>
      </c>
      <c r="Y2127" s="40">
        <f ca="1">SUM(INDIRECT(GLOBAL_VAR[TABLENAME]&amp;"[@a"&amp;$1:$1-1&amp;"]"),INDIRECT(GLOBAL_VAR[TABLENAME]&amp;"[@c"&amp;$1:$1-1&amp;"]"))</f>
        <v>1</v>
      </c>
      <c r="Z2127" s="29"/>
      <c r="AA212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2127" s="39" t="str">
        <f>_xlfn.IFNA(MATCH(GLOBAL[[#This Row],[POINTER]],Table6[NB BM_C_QTY+F],0),"")</f>
        <v/>
      </c>
      <c r="AC2127" s="72" t="str">
        <f>_xlfn.IFNA(MATCH(GLOBAL[[#This Row],[POINTER]],Table5[CONCAT],0),"")</f>
        <v/>
      </c>
      <c r="AD2127" s="29"/>
    </row>
    <row r="2128" spans="1:30">
      <c r="A2128" s="39">
        <f ca="1">IF(GLOBAL[[#This Row],[TT]]&lt;1,"",ROW()-2)</f>
        <v>2126</v>
      </c>
      <c r="B2128" s="33" t="s">
        <v>5608</v>
      </c>
      <c r="C2128" s="31"/>
      <c r="D2128" s="31" t="s">
        <v>5609</v>
      </c>
      <c r="E2128" s="39">
        <f ca="1">IF(GLOBAL[[#This Row],[b12]]="",GLOBAL[[#This Row],[a6]],GLOBAL[[#This Row],[b12]])</f>
        <v>1</v>
      </c>
      <c r="F2128" s="40">
        <f>GLOBAL[[#This Row],[AWAL]]</f>
        <v>0</v>
      </c>
      <c r="G2128" s="31">
        <v>1</v>
      </c>
      <c r="H2128" s="31"/>
      <c r="I2128" s="39" t="str">
        <f>IF(GLOBAL[[#This Row],[/MASUK]]="","",SUMIF(Table6[NB BM_C_QTY+F],GLOBAL[POINTER],Table6[C]))</f>
        <v/>
      </c>
      <c r="J2128" s="102">
        <f>IF(GLOBAL[[#This Row],[//KELUAR]]="",0,-1*SUMIF(Table5[CONCAT],GLOBAL[POINTER],Table5[3]))</f>
        <v>0</v>
      </c>
      <c r="K2128" s="39">
        <f>IF(GLOBAL[[#This Row],[b1]]="","",GLOBAL[[#This Row],[b1]]-GLOBAL[[#This Row],[a1]]-GLOBAL[[#This Row],[bkeluar1]])</f>
        <v>1</v>
      </c>
      <c r="L2128" s="39">
        <f>SUM(GLOBAL[[#This Row],[bmasuk1]:[c1]])</f>
        <v>1</v>
      </c>
      <c r="M2128" s="40">
        <f>SUM(F2128,L2128)</f>
        <v>1</v>
      </c>
      <c r="N2128" s="31"/>
      <c r="O2128" s="39"/>
      <c r="P2128" s="40">
        <f ca="1">SUM(INDIRECT(GLOBAL_VAR[TABLENAME]&amp;"[@a"&amp;$1:$1-1&amp;"]"),INDIRECT(GLOBAL_VAR[TABLENAME]&amp;"[@c"&amp;$1:$1-1&amp;"]"))</f>
        <v>1</v>
      </c>
      <c r="Q2128" s="33"/>
      <c r="R2128" s="41" t="str">
        <f>IF(GLOBAL[[#This Row],[b3]]="","",GLOBAL[[#This Row],[b3]]-GLOBAL[[#This Row],[a3]])</f>
        <v/>
      </c>
      <c r="S2128" s="40">
        <f ca="1">SUM(INDIRECT(GLOBAL_VAR[TABLENAME]&amp;"[@a"&amp;$1:$1-1&amp;"]"),INDIRECT(GLOBAL_VAR[TABLENAME]&amp;"[@c"&amp;$1:$1-1&amp;"]"))</f>
        <v>1</v>
      </c>
      <c r="T2128" s="33"/>
      <c r="U2128" s="41" t="str">
        <f>IF(GLOBAL[[#This Row],[b4]]="","",GLOBAL[[#This Row],[b4]]-GLOBAL[[#This Row],[a4]])</f>
        <v/>
      </c>
      <c r="V2128" s="40">
        <f ca="1">SUM(INDIRECT(GLOBAL_VAR[TABLENAME]&amp;"[@a"&amp;$1:$1-1&amp;"]"),INDIRECT(GLOBAL_VAR[TABLENAME]&amp;"[@c"&amp;$1:$1-1&amp;"]"))</f>
        <v>1</v>
      </c>
      <c r="W2128" s="31"/>
      <c r="X2128" s="39" t="str">
        <f>IF(GLOBAL[[#This Row],[b5]]="","",GLOBAL[[#This Row],[b5]]-GLOBAL[[#This Row],[a5]])</f>
        <v/>
      </c>
      <c r="Y2128" s="40">
        <f ca="1">SUM(INDIRECT(GLOBAL_VAR[TABLENAME]&amp;"[@a"&amp;$1:$1-1&amp;"]"),INDIRECT(GLOBAL_VAR[TABLENAME]&amp;"[@c"&amp;$1:$1-1&amp;"]"))</f>
        <v>1</v>
      </c>
      <c r="Z2128" s="29"/>
      <c r="AA212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2128" s="39" t="str">
        <f>_xlfn.IFNA(MATCH(GLOBAL[[#This Row],[POINTER]],Table6[NB BM_C_QTY+F],0),"")</f>
        <v/>
      </c>
      <c r="AC2128" s="72" t="str">
        <f>_xlfn.IFNA(MATCH(GLOBAL[[#This Row],[POINTER]],Table5[CONCAT],0),"")</f>
        <v/>
      </c>
      <c r="AD2128" s="29"/>
    </row>
    <row r="2129" spans="1:30">
      <c r="A2129" s="39">
        <f ca="1">IF(GLOBAL[[#This Row],[TT]]&lt;1,"",ROW()-2)</f>
        <v>2127</v>
      </c>
      <c r="B2129" s="33" t="s">
        <v>5610</v>
      </c>
      <c r="C2129" s="31"/>
      <c r="D2129" s="31" t="s">
        <v>5609</v>
      </c>
      <c r="E2129" s="39">
        <f ca="1">IF(GLOBAL[[#This Row],[b12]]="",GLOBAL[[#This Row],[a6]],GLOBAL[[#This Row],[b12]])</f>
        <v>1</v>
      </c>
      <c r="F2129" s="40">
        <f>GLOBAL[[#This Row],[AWAL]]</f>
        <v>0</v>
      </c>
      <c r="G2129" s="31">
        <v>1</v>
      </c>
      <c r="H2129" s="31"/>
      <c r="I2129" s="39" t="str">
        <f>IF(GLOBAL[[#This Row],[/MASUK]]="","",SUMIF(Table6[NB BM_C_QTY+F],GLOBAL[POINTER],Table6[C]))</f>
        <v/>
      </c>
      <c r="J2129" s="102">
        <f>IF(GLOBAL[[#This Row],[//KELUAR]]="",0,-1*SUMIF(Table5[CONCAT],GLOBAL[POINTER],Table5[3]))</f>
        <v>0</v>
      </c>
      <c r="K2129" s="39">
        <f>IF(GLOBAL[[#This Row],[b1]]="","",GLOBAL[[#This Row],[b1]]-GLOBAL[[#This Row],[a1]]-GLOBAL[[#This Row],[bkeluar1]])</f>
        <v>1</v>
      </c>
      <c r="L2129" s="39">
        <f>SUM(GLOBAL[[#This Row],[bmasuk1]:[c1]])</f>
        <v>1</v>
      </c>
      <c r="M2129" s="40">
        <f>SUM(F2129,L2129)</f>
        <v>1</v>
      </c>
      <c r="N2129" s="31"/>
      <c r="O2129" s="39"/>
      <c r="P2129" s="40">
        <f ca="1">SUM(INDIRECT(GLOBAL_VAR[TABLENAME]&amp;"[@a"&amp;$1:$1-1&amp;"]"),INDIRECT(GLOBAL_VAR[TABLENAME]&amp;"[@c"&amp;$1:$1-1&amp;"]"))</f>
        <v>1</v>
      </c>
      <c r="Q2129" s="33"/>
      <c r="R2129" s="41" t="str">
        <f>IF(GLOBAL[[#This Row],[b3]]="","",GLOBAL[[#This Row],[b3]]-GLOBAL[[#This Row],[a3]])</f>
        <v/>
      </c>
      <c r="S2129" s="40">
        <f ca="1">SUM(INDIRECT(GLOBAL_VAR[TABLENAME]&amp;"[@a"&amp;$1:$1-1&amp;"]"),INDIRECT(GLOBAL_VAR[TABLENAME]&amp;"[@c"&amp;$1:$1-1&amp;"]"))</f>
        <v>1</v>
      </c>
      <c r="T2129" s="33"/>
      <c r="U2129" s="41" t="str">
        <f>IF(GLOBAL[[#This Row],[b4]]="","",GLOBAL[[#This Row],[b4]]-GLOBAL[[#This Row],[a4]])</f>
        <v/>
      </c>
      <c r="V2129" s="40">
        <f ca="1">SUM(INDIRECT(GLOBAL_VAR[TABLENAME]&amp;"[@a"&amp;$1:$1-1&amp;"]"),INDIRECT(GLOBAL_VAR[TABLENAME]&amp;"[@c"&amp;$1:$1-1&amp;"]"))</f>
        <v>1</v>
      </c>
      <c r="W2129" s="31"/>
      <c r="X2129" s="39" t="str">
        <f>IF(GLOBAL[[#This Row],[b5]]="","",GLOBAL[[#This Row],[b5]]-GLOBAL[[#This Row],[a5]])</f>
        <v/>
      </c>
      <c r="Y2129" s="40">
        <f ca="1">SUM(INDIRECT(GLOBAL_VAR[TABLENAME]&amp;"[@a"&amp;$1:$1-1&amp;"]"),INDIRECT(GLOBAL_VAR[TABLENAME]&amp;"[@c"&amp;$1:$1-1&amp;"]"))</f>
        <v>1</v>
      </c>
      <c r="Z2129" s="29"/>
      <c r="AA21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2129" s="39" t="str">
        <f>_xlfn.IFNA(MATCH(GLOBAL[[#This Row],[POINTER]],Table6[NB BM_C_QTY+F],0),"")</f>
        <v/>
      </c>
      <c r="AC2129" s="72" t="str">
        <f>_xlfn.IFNA(MATCH(GLOBAL[[#This Row],[POINTER]],Table5[CONCAT],0),"")</f>
        <v/>
      </c>
      <c r="AD2129" s="29"/>
    </row>
    <row r="2130" spans="1:30">
      <c r="A2130" s="31">
        <f ca="1">IF(GLOBAL[[#This Row],[TT]]&lt;1,"",ROW()-2)</f>
        <v>2128</v>
      </c>
      <c r="B2130" s="33" t="s">
        <v>1388</v>
      </c>
      <c r="C2130" s="31">
        <v>92</v>
      </c>
      <c r="D2130" s="31" t="s">
        <v>34</v>
      </c>
      <c r="E2130" s="31">
        <f ca="1">IF(GLOBAL[[#This Row],[b12]]="",GLOBAL[[#This Row],[a6]],GLOBAL[[#This Row],[b12]])</f>
        <v>92</v>
      </c>
      <c r="F2130" s="32">
        <f>GLOBAL[[#This Row],[AWAL]]</f>
        <v>92</v>
      </c>
      <c r="G2130" s="31"/>
      <c r="H2130" s="31"/>
      <c r="I2130" s="31" t="str">
        <f>IF(GLOBAL[[#This Row],[/MASUK]]="","",SUMIF(Table6[NB BM_C_QTY+F],GLOBAL[POINTER],Table6[C]))</f>
        <v/>
      </c>
      <c r="J2130" s="102">
        <f>IF(GLOBAL[[#This Row],[//KELUAR]]="",0,-1*SUMIF(Table5[CONCAT],GLOBAL[POINTER],Table5[3]))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>SUM(F2130,L2130)</f>
        <v>92</v>
      </c>
      <c r="N2130" s="31"/>
      <c r="O2130" s="31"/>
      <c r="P2130" s="32">
        <f ca="1">SUM(INDIRECT(GLOBAL_VAR[TABLENAME]&amp;"[@a"&amp;$1:$1-1&amp;"]"),INDIRECT(GLOBAL_VAR[TABLENAME]&amp;"[@c"&amp;$1:$1-1&amp;"]"))</f>
        <v>92</v>
      </c>
      <c r="Q2130" s="33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92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92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92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2130" s="31" t="str">
        <f>_xlfn.IFNA(MATCH(GLOBAL[[#This Row],[POINTER]],Table6[NB BM_C_QTY+F],0),"")</f>
        <v/>
      </c>
      <c r="AC2130" t="str">
        <f>_xlfn.IFNA(MATCH(GLOBAL[[#This Row],[POINTER]],Table5[CONCAT],0),"")</f>
        <v/>
      </c>
    </row>
    <row r="2131" spans="1:30">
      <c r="A2131" s="31">
        <f ca="1">IF(GLOBAL[[#This Row],[TT]]&lt;1,"",ROW()-2)</f>
        <v>2129</v>
      </c>
      <c r="B2131" s="33" t="s">
        <v>1389</v>
      </c>
      <c r="C2131" s="31">
        <v>5</v>
      </c>
      <c r="D2131" s="31" t="s">
        <v>17</v>
      </c>
      <c r="E2131" s="31">
        <f ca="1">IF(GLOBAL[[#This Row],[b12]]="",GLOBAL[[#This Row],[a6]],GLOBAL[[#This Row],[b12]])</f>
        <v>5</v>
      </c>
      <c r="F2131" s="32">
        <f>GLOBAL[[#This Row],[AWAL]]</f>
        <v>5</v>
      </c>
      <c r="G2131" s="31"/>
      <c r="H2131" s="31"/>
      <c r="I2131" s="31" t="str">
        <f>IF(GLOBAL[[#This Row],[/MASUK]]="","",SUMIF(Table6[NB BM_C_QTY+F],GLOBAL[POINTER],Table6[C]))</f>
        <v/>
      </c>
      <c r="J2131" s="102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>SUM(F2131,L2131)</f>
        <v>5</v>
      </c>
      <c r="N2131" s="31"/>
      <c r="O2131" s="31"/>
      <c r="P2131" s="32">
        <f ca="1">SUM(INDIRECT(GLOBAL_VAR[TABLENAME]&amp;"[@a"&amp;$1:$1-1&amp;"]"),INDIRECT(GLOBAL_VAR[TABLENAME]&amp;"[@c"&amp;$1:$1-1&amp;"]"))</f>
        <v>5</v>
      </c>
      <c r="Q2131" s="33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5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5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5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30">
      <c r="A2132" s="31">
        <f ca="1">IF(GLOBAL[[#This Row],[TT]]&lt;1,"",ROW()-2)</f>
        <v>2130</v>
      </c>
      <c r="B2132" s="33" t="s">
        <v>1390</v>
      </c>
      <c r="C2132" s="31">
        <v>10</v>
      </c>
      <c r="D2132" s="31" t="s">
        <v>33</v>
      </c>
      <c r="E2132" s="31">
        <f ca="1">IF(GLOBAL[[#This Row],[b12]]="",GLOBAL[[#This Row],[a6]],GLOBAL[[#This Row],[b12]])</f>
        <v>10</v>
      </c>
      <c r="F2132" s="32">
        <f>GLOBAL[[#This Row],[AWAL]]</f>
        <v>10</v>
      </c>
      <c r="G2132" s="31"/>
      <c r="H2132" s="31"/>
      <c r="I2132" s="31" t="str">
        <f>IF(GLOBAL[[#This Row],[/MASUK]]="","",SUMIF(Table6[NB BM_C_QTY+F],GLOBAL[POINTER],Table6[C]))</f>
        <v/>
      </c>
      <c r="J2132" s="102">
        <f>IF(GLOBAL[[#This Row],[//KELUAR]]="",0,-1*SUMIF(Table5[CONCAT],GLOBAL[POINTER],Table5[3]))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>SUM(F2132,L2132)</f>
        <v>10</v>
      </c>
      <c r="N2132" s="31"/>
      <c r="O2132" s="31"/>
      <c r="P2132" s="32">
        <f ca="1">SUM(INDIRECT(GLOBAL_VAR[TABLENAME]&amp;"[@a"&amp;$1:$1-1&amp;"]"),INDIRECT(GLOBAL_VAR[TABLENAME]&amp;"[@c"&amp;$1:$1-1&amp;"]"))</f>
        <v>10</v>
      </c>
      <c r="Q2132" s="33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10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10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10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2132" s="31" t="str">
        <f>_xlfn.IFNA(MATCH(GLOBAL[[#This Row],[POINTER]],Table6[NB BM_C_QTY+F],0),"")</f>
        <v/>
      </c>
      <c r="AC2132" t="str">
        <f>_xlfn.IFNA(MATCH(GLOBAL[[#This Row],[POINTER]],Table5[CONCAT],0),"")</f>
        <v/>
      </c>
    </row>
    <row r="2133" spans="1:30">
      <c r="A2133" s="31">
        <f ca="1">IF(GLOBAL[[#This Row],[TT]]&lt;1,"",ROW()-2)</f>
        <v>2131</v>
      </c>
      <c r="B2133" s="33" t="s">
        <v>2718</v>
      </c>
      <c r="C2133" s="31">
        <v>9</v>
      </c>
      <c r="D2133" s="31" t="s">
        <v>2719</v>
      </c>
      <c r="E2133" s="31">
        <f ca="1">IF(GLOBAL[[#This Row],[b12]]="",GLOBAL[[#This Row],[a6]],GLOBAL[[#This Row],[b12]])</f>
        <v>9</v>
      </c>
      <c r="F2133" s="32">
        <f>GLOBAL[[#This Row],[AWAL]]</f>
        <v>9</v>
      </c>
      <c r="G2133" s="31"/>
      <c r="H2133" s="31"/>
      <c r="I2133" s="31" t="str">
        <f>IF(GLOBAL[[#This Row],[/MASUK]]="","",SUMIF(Table6[NB BM_C_QTY+F],GLOBAL[POINTER],Table6[C]))</f>
        <v/>
      </c>
      <c r="J2133" s="102">
        <f>IF(GLOBAL[[#This Row],[//KELUAR]]="",0,-1*SUMIF(Table5[CONCAT],GLOBAL[POINTER],Table5[3]))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>SUM(F2133,L2133)</f>
        <v>9</v>
      </c>
      <c r="N2133" s="31"/>
      <c r="O2133" s="31"/>
      <c r="P2133" s="32">
        <f ca="1">SUM(INDIRECT(GLOBAL_VAR[TABLENAME]&amp;"[@a"&amp;$1:$1-1&amp;"]"),INDIRECT(GLOBAL_VAR[TABLENAME]&amp;"[@c"&amp;$1:$1-1&amp;"]"))</f>
        <v>9</v>
      </c>
      <c r="Q2133" s="33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9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9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9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2133" s="31" t="str">
        <f>_xlfn.IFNA(MATCH(GLOBAL[[#This Row],[POINTER]],Table6[NB BM_C_QTY+F],0),"")</f>
        <v/>
      </c>
      <c r="AC2133" t="str">
        <f>_xlfn.IFNA(MATCH(GLOBAL[[#This Row],[POINTER]],Table5[CONCAT],0),"")</f>
        <v/>
      </c>
    </row>
    <row r="2134" spans="1:30">
      <c r="A2134" s="31">
        <f ca="1">IF(GLOBAL[[#This Row],[TT]]&lt;1,"",ROW()-2)</f>
        <v>2132</v>
      </c>
      <c r="B2134" s="33" t="s">
        <v>1391</v>
      </c>
      <c r="C2134" s="31">
        <v>18</v>
      </c>
      <c r="D2134" s="31" t="s">
        <v>116</v>
      </c>
      <c r="E2134" s="31">
        <f ca="1">IF(GLOBAL[[#This Row],[b12]]="",GLOBAL[[#This Row],[a6]],GLOBAL[[#This Row],[b12]])</f>
        <v>18</v>
      </c>
      <c r="F2134" s="32">
        <f>GLOBAL[[#This Row],[AWAL]]</f>
        <v>18</v>
      </c>
      <c r="G2134" s="31"/>
      <c r="H2134" s="31"/>
      <c r="I2134" s="31" t="str">
        <f>IF(GLOBAL[[#This Row],[/MASUK]]="","",SUMIF(Table6[NB BM_C_QTY+F],GLOBAL[POINTER],Table6[C]))</f>
        <v/>
      </c>
      <c r="J2134" s="102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>SUM(F2134,L2134)</f>
        <v>18</v>
      </c>
      <c r="N2134" s="31"/>
      <c r="O2134" s="31"/>
      <c r="P2134" s="32">
        <f ca="1">SUM(INDIRECT(GLOBAL_VAR[TABLENAME]&amp;"[@a"&amp;$1:$1-1&amp;"]"),INDIRECT(GLOBAL_VAR[TABLENAME]&amp;"[@c"&amp;$1:$1-1&amp;"]"))</f>
        <v>18</v>
      </c>
      <c r="Q2134" s="33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18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18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18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30">
      <c r="A2135" s="39">
        <f ca="1">IF(GLOBAL[[#This Row],[TT]]&lt;1,"",ROW()-2)</f>
        <v>2133</v>
      </c>
      <c r="B2135" s="33" t="s">
        <v>5611</v>
      </c>
      <c r="C2135" s="31"/>
      <c r="D2135" s="31" t="s">
        <v>2042</v>
      </c>
      <c r="E2135" s="39">
        <f ca="1">IF(GLOBAL[[#This Row],[b12]]="",GLOBAL[[#This Row],[a6]],GLOBAL[[#This Row],[b12]])</f>
        <v>1</v>
      </c>
      <c r="F2135" s="40">
        <f>GLOBAL[[#This Row],[AWAL]]</f>
        <v>0</v>
      </c>
      <c r="G2135" s="31">
        <v>1</v>
      </c>
      <c r="H2135" s="31"/>
      <c r="I2135" s="39" t="str">
        <f>IF(GLOBAL[[#This Row],[/MASUK]]="","",SUMIF(Table6[NB BM_C_QTY+F],GLOBAL[POINTER],Table6[C]))</f>
        <v/>
      </c>
      <c r="J2135" s="102">
        <f>IF(GLOBAL[[#This Row],[//KELUAR]]="",0,-1*SUMIF(Table5[CONCAT],GLOBAL[POINTER],Table5[3]))</f>
        <v>0</v>
      </c>
      <c r="K2135" s="39">
        <f>IF(GLOBAL[[#This Row],[b1]]="","",GLOBAL[[#This Row],[b1]]-GLOBAL[[#This Row],[a1]]-GLOBAL[[#This Row],[bkeluar1]])</f>
        <v>1</v>
      </c>
      <c r="L2135" s="39">
        <f>SUM(GLOBAL[[#This Row],[bmasuk1]:[c1]])</f>
        <v>1</v>
      </c>
      <c r="M2135" s="40">
        <f>SUM(F2135,L2135)</f>
        <v>1</v>
      </c>
      <c r="N2135" s="31"/>
      <c r="O2135" s="39"/>
      <c r="P2135" s="40">
        <f ca="1">SUM(INDIRECT(GLOBAL_VAR[TABLENAME]&amp;"[@a"&amp;$1:$1-1&amp;"]"),INDIRECT(GLOBAL_VAR[TABLENAME]&amp;"[@c"&amp;$1:$1-1&amp;"]"))</f>
        <v>1</v>
      </c>
      <c r="Q2135" s="33"/>
      <c r="R2135" s="41" t="str">
        <f>IF(GLOBAL[[#This Row],[b3]]="","",GLOBAL[[#This Row],[b3]]-GLOBAL[[#This Row],[a3]])</f>
        <v/>
      </c>
      <c r="S2135" s="40">
        <f ca="1">SUM(INDIRECT(GLOBAL_VAR[TABLENAME]&amp;"[@a"&amp;$1:$1-1&amp;"]"),INDIRECT(GLOBAL_VAR[TABLENAME]&amp;"[@c"&amp;$1:$1-1&amp;"]"))</f>
        <v>1</v>
      </c>
      <c r="T2135" s="33"/>
      <c r="U2135" s="41" t="str">
        <f>IF(GLOBAL[[#This Row],[b4]]="","",GLOBAL[[#This Row],[b4]]-GLOBAL[[#This Row],[a4]])</f>
        <v/>
      </c>
      <c r="V2135" s="40">
        <f ca="1">SUM(INDIRECT(GLOBAL_VAR[TABLENAME]&amp;"[@a"&amp;$1:$1-1&amp;"]"),INDIRECT(GLOBAL_VAR[TABLENAME]&amp;"[@c"&amp;$1:$1-1&amp;"]"))</f>
        <v>1</v>
      </c>
      <c r="W2135" s="31"/>
      <c r="X2135" s="39" t="str">
        <f>IF(GLOBAL[[#This Row],[b5]]="","",GLOBAL[[#This Row],[b5]]-GLOBAL[[#This Row],[a5]])</f>
        <v/>
      </c>
      <c r="Y2135" s="40">
        <f ca="1">SUM(INDIRECT(GLOBAL_VAR[TABLENAME]&amp;"[@a"&amp;$1:$1-1&amp;"]"),INDIRECT(GLOBAL_VAR[TABLENAME]&amp;"[@c"&amp;$1:$1-1&amp;"]"))</f>
        <v>1</v>
      </c>
      <c r="Z2135" s="29"/>
      <c r="AA213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2135" s="39" t="str">
        <f>_xlfn.IFNA(MATCH(GLOBAL[[#This Row],[POINTER]],Table6[NB BM_C_QTY+F],0),"")</f>
        <v/>
      </c>
      <c r="AC2135" s="72" t="str">
        <f>_xlfn.IFNA(MATCH(GLOBAL[[#This Row],[POINTER]],Table5[CONCAT],0),"")</f>
        <v/>
      </c>
      <c r="AD2135" s="29"/>
    </row>
    <row r="2136" spans="1:30">
      <c r="A2136" s="31" t="str">
        <f ca="1">IF(GLOBAL[[#This Row],[TT]]&lt;1,"",ROW()-2)</f>
        <v/>
      </c>
      <c r="B2136" s="33" t="s">
        <v>1392</v>
      </c>
      <c r="C2136" s="31">
        <v>0</v>
      </c>
      <c r="D2136" s="31" t="s">
        <v>17</v>
      </c>
      <c r="E2136" s="31">
        <f ca="1">IF(GLOBAL[[#This Row],[b12]]="",GLOBAL[[#This Row],[a6]],GLOBAL[[#This Row],[b12]])</f>
        <v>0</v>
      </c>
      <c r="F2136" s="32">
        <f>GLOBAL[[#This Row],[AWAL]]</f>
        <v>0</v>
      </c>
      <c r="G2136" s="31"/>
      <c r="H2136" s="31"/>
      <c r="I2136" s="31" t="str">
        <f>IF(GLOBAL[[#This Row],[/MASUK]]="","",SUMIF(Table6[NB BM_C_QTY+F],GLOBAL[POINTER],Table6[C]))</f>
        <v/>
      </c>
      <c r="J2136" s="102">
        <f>IF(GLOBAL[[#This Row],[//KELUAR]]="",0,-1*SUMIF(Table5[CONCAT],GLOBAL[POINTER],Table5[3]))</f>
        <v>0</v>
      </c>
      <c r="K2136" s="31" t="str">
        <f>IF(GLOBAL[[#This Row],[b1]]="","",GLOBAL[[#This Row],[b1]]-GLOBAL[[#This Row],[a1]]-GLOBAL[[#This Row],[bkeluar1]])</f>
        <v/>
      </c>
      <c r="L2136" s="31">
        <f>SUM(GLOBAL[[#This Row],[bmasuk1]:[c1]])</f>
        <v>0</v>
      </c>
      <c r="M2136" s="32">
        <f>SUM(F2136,L2136)</f>
        <v>0</v>
      </c>
      <c r="N2136" s="31"/>
      <c r="O2136" s="31"/>
      <c r="P2136" s="32">
        <f ca="1">SUM(INDIRECT(GLOBAL_VAR[TABLENAME]&amp;"[@a"&amp;$1:$1-1&amp;"]"),INDIRECT(GLOBAL_VAR[TABLENAME]&amp;"[@c"&amp;$1:$1-1&amp;"]"))</f>
        <v>0</v>
      </c>
      <c r="Q2136" s="33"/>
      <c r="R2136" s="33" t="str">
        <f>IF(GLOBAL[[#This Row],[b3]]="","",GLOBAL[[#This Row],[b3]]-GLOBAL[[#This Row],[a3]])</f>
        <v/>
      </c>
      <c r="S2136" s="32">
        <f ca="1">SUM(INDIRECT(GLOBAL_VAR[TABLENAME]&amp;"[@a"&amp;$1:$1-1&amp;"]"),INDIRECT(GLOBAL_VAR[TABLENAME]&amp;"[@c"&amp;$1:$1-1&amp;"]"))</f>
        <v>0</v>
      </c>
      <c r="T2136" s="33"/>
      <c r="U2136" s="33" t="str">
        <f>IF(GLOBAL[[#This Row],[b4]]="","",GLOBAL[[#This Row],[b4]]-GLOBAL[[#This Row],[a4]])</f>
        <v/>
      </c>
      <c r="V2136" s="32">
        <f ca="1">SUM(INDIRECT(GLOBAL_VAR[TABLENAME]&amp;"[@a"&amp;$1:$1-1&amp;"]"),INDIRECT(GLOBAL_VAR[TABLENAME]&amp;"[@c"&amp;$1:$1-1&amp;"]"))</f>
        <v>0</v>
      </c>
      <c r="W2136" s="31"/>
      <c r="X2136" s="31" t="str">
        <f>IF(GLOBAL[[#This Row],[b5]]="","",GLOBAL[[#This Row],[b5]]-GLOBAL[[#This Row],[a5]])</f>
        <v/>
      </c>
      <c r="Y2136" s="32">
        <f ca="1">SUM(INDIRECT(GLOBAL_VAR[TABLENAME]&amp;"[@a"&amp;$1:$1-1&amp;"]"),INDIRECT(GLOBAL_VAR[TABLENAME]&amp;"[@c"&amp;$1:$1-1&amp;"]"))</f>
        <v>0</v>
      </c>
      <c r="AA2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2136" s="31" t="str">
        <f>_xlfn.IFNA(MATCH(GLOBAL[[#This Row],[POINTER]],Table6[NB BM_C_QTY+F],0),"")</f>
        <v/>
      </c>
      <c r="AC2136" t="str">
        <f>_xlfn.IFNA(MATCH(GLOBAL[[#This Row],[POINTER]],Table5[CONCAT],0),"")</f>
        <v/>
      </c>
    </row>
    <row r="2137" spans="1:30">
      <c r="A2137" s="31">
        <f ca="1">IF(GLOBAL[[#This Row],[TT]]&lt;1,"",ROW()-2)</f>
        <v>2135</v>
      </c>
      <c r="B2137" s="33" t="s">
        <v>2720</v>
      </c>
      <c r="C2137" s="31">
        <v>1</v>
      </c>
      <c r="D2137" s="31" t="s">
        <v>2158</v>
      </c>
      <c r="E2137" s="31">
        <f ca="1">IF(GLOBAL[[#This Row],[b12]]="",GLOBAL[[#This Row],[a6]],GLOBAL[[#This Row],[b12]])</f>
        <v>1</v>
      </c>
      <c r="F2137" s="32">
        <f>GLOBAL[[#This Row],[AWAL]]</f>
        <v>1</v>
      </c>
      <c r="G2137" s="31"/>
      <c r="H2137" s="31"/>
      <c r="I2137" s="31" t="str">
        <f>IF(GLOBAL[[#This Row],[/MASUK]]="","",SUMIF(Table6[NB BM_C_QTY+F],GLOBAL[POINTER],Table6[C]))</f>
        <v/>
      </c>
      <c r="J2137" s="102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>SUM(F2137,L2137)</f>
        <v>1</v>
      </c>
      <c r="N2137" s="31"/>
      <c r="O2137" s="31"/>
      <c r="P2137" s="32">
        <f ca="1">SUM(INDIRECT(GLOBAL_VAR[TABLENAME]&amp;"[@a"&amp;$1:$1-1&amp;"]"),INDIRECT(GLOBAL_VAR[TABLENAME]&amp;"[@c"&amp;$1:$1-1&amp;"]"))</f>
        <v>1</v>
      </c>
      <c r="Q2137" s="33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1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1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1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30">
      <c r="A2138" s="31">
        <f ca="1">IF(GLOBAL[[#This Row],[TT]]&lt;1,"",ROW()-2)</f>
        <v>2136</v>
      </c>
      <c r="B2138" s="33" t="s">
        <v>2620</v>
      </c>
      <c r="C2138" s="31">
        <v>10</v>
      </c>
      <c r="D2138" s="31" t="s">
        <v>2010</v>
      </c>
      <c r="E2138" s="31">
        <f ca="1">IF(GLOBAL[[#This Row],[b12]]="",GLOBAL[[#This Row],[a6]],GLOBAL[[#This Row],[b12]])</f>
        <v>10</v>
      </c>
      <c r="F2138" s="32">
        <f>GLOBAL[[#This Row],[AWAL]]</f>
        <v>10</v>
      </c>
      <c r="G2138" s="31"/>
      <c r="H2138" s="31"/>
      <c r="I2138" s="31" t="str">
        <f>IF(GLOBAL[[#This Row],[/MASUK]]="","",SUMIF(Table6[NB BM_C_QTY+F],GLOBAL[POINTER],Table6[C]))</f>
        <v/>
      </c>
      <c r="J2138" s="102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>SUM(F2138,L2138)</f>
        <v>10</v>
      </c>
      <c r="N2138" s="31"/>
      <c r="O2138" s="31"/>
      <c r="P2138" s="32">
        <f ca="1">SUM(INDIRECT(GLOBAL_VAR[TABLENAME]&amp;"[@a"&amp;$1:$1-1&amp;"]"),INDIRECT(GLOBAL_VAR[TABLENAME]&amp;"[@c"&amp;$1:$1-1&amp;"]"))</f>
        <v>10</v>
      </c>
      <c r="Q2138" s="33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10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10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10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30">
      <c r="A2139" s="31">
        <f ca="1">IF(GLOBAL[[#This Row],[TT]]&lt;1,"",ROW()-2)</f>
        <v>2137</v>
      </c>
      <c r="B2139" s="33" t="s">
        <v>1393</v>
      </c>
      <c r="C2139" s="31">
        <v>1</v>
      </c>
      <c r="D2139" s="31" t="s">
        <v>34</v>
      </c>
      <c r="E2139" s="31">
        <f ca="1">IF(GLOBAL[[#This Row],[b12]]="",GLOBAL[[#This Row],[a6]],GLOBAL[[#This Row],[b12]])</f>
        <v>1</v>
      </c>
      <c r="F2139" s="32">
        <f>GLOBAL[[#This Row],[AWAL]]</f>
        <v>1</v>
      </c>
      <c r="G2139" s="31"/>
      <c r="H2139" s="31"/>
      <c r="I2139" s="31" t="str">
        <f>IF(GLOBAL[[#This Row],[/MASUK]]="","",SUMIF(Table6[NB BM_C_QTY+F],GLOBAL[POINTER],Table6[C]))</f>
        <v/>
      </c>
      <c r="J2139" s="102">
        <f>IF(GLOBAL[[#This Row],[//KELUAR]]="",0,-1*SUMIF(Table5[CONCAT],GLOBAL[POINTER],Table5[3]))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>SUM(F2139,L2139)</f>
        <v>1</v>
      </c>
      <c r="N2139" s="31"/>
      <c r="O2139" s="31"/>
      <c r="P2139" s="32">
        <f ca="1">SUM(INDIRECT(GLOBAL_VAR[TABLENAME]&amp;"[@a"&amp;$1:$1-1&amp;"]"),INDIRECT(GLOBAL_VAR[TABLENAME]&amp;"[@c"&amp;$1:$1-1&amp;"]"))</f>
        <v>1</v>
      </c>
      <c r="Q2139" s="33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1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1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1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2139" s="31" t="str">
        <f>_xlfn.IFNA(MATCH(GLOBAL[[#This Row],[POINTER]],Table6[NB BM_C_QTY+F],0),"")</f>
        <v/>
      </c>
      <c r="AC2139" t="str">
        <f>_xlfn.IFNA(MATCH(GLOBAL[[#This Row],[POINTER]],Table5[CONCAT],0),"")</f>
        <v/>
      </c>
    </row>
    <row r="2140" spans="1:30">
      <c r="A2140" s="31">
        <f ca="1">IF(GLOBAL[[#This Row],[TT]]&lt;1,"",ROW()-2)</f>
        <v>2138</v>
      </c>
      <c r="B2140" s="33" t="s">
        <v>1394</v>
      </c>
      <c r="C2140" s="31">
        <v>2</v>
      </c>
      <c r="D2140" s="31" t="s">
        <v>291</v>
      </c>
      <c r="E2140" s="31">
        <f ca="1">IF(GLOBAL[[#This Row],[b12]]="",GLOBAL[[#This Row],[a6]],GLOBAL[[#This Row],[b12]])</f>
        <v>2</v>
      </c>
      <c r="F2140" s="32">
        <f>GLOBAL[[#This Row],[AWAL]]</f>
        <v>2</v>
      </c>
      <c r="G2140" s="31"/>
      <c r="H2140" s="31"/>
      <c r="I2140" s="31" t="str">
        <f>IF(GLOBAL[[#This Row],[/MASUK]]="","",SUMIF(Table6[NB BM_C_QTY+F],GLOBAL[POINTER],Table6[C]))</f>
        <v/>
      </c>
      <c r="J2140" s="102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>SUM(F2140,L2140)</f>
        <v>2</v>
      </c>
      <c r="N2140" s="31"/>
      <c r="O2140" s="31"/>
      <c r="P2140" s="32">
        <f ca="1">SUM(INDIRECT(GLOBAL_VAR[TABLENAME]&amp;"[@a"&amp;$1:$1-1&amp;"]"),INDIRECT(GLOBAL_VAR[TABLENAME]&amp;"[@c"&amp;$1:$1-1&amp;"]"))</f>
        <v>2</v>
      </c>
      <c r="Q2140" s="33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2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2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2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30">
      <c r="A2141" s="31">
        <f ca="1">IF(GLOBAL[[#This Row],[TT]]&lt;1,"",ROW()-2)</f>
        <v>2139</v>
      </c>
      <c r="B2141" s="33" t="s">
        <v>1395</v>
      </c>
      <c r="C2141" s="31">
        <v>4</v>
      </c>
      <c r="D2141" s="31" t="s">
        <v>1396</v>
      </c>
      <c r="E2141" s="31">
        <f ca="1">IF(GLOBAL[[#This Row],[b12]]="",GLOBAL[[#This Row],[a6]],GLOBAL[[#This Row],[b12]])</f>
        <v>4</v>
      </c>
      <c r="F2141" s="32">
        <f>GLOBAL[[#This Row],[AWAL]]</f>
        <v>4</v>
      </c>
      <c r="G2141" s="31"/>
      <c r="H2141" s="31"/>
      <c r="I2141" s="31" t="str">
        <f>IF(GLOBAL[[#This Row],[/MASUK]]="","",SUMIF(Table6[NB BM_C_QTY+F],GLOBAL[POINTER],Table6[C]))</f>
        <v/>
      </c>
      <c r="J2141" s="102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>SUM(F2141,L2141)</f>
        <v>4</v>
      </c>
      <c r="N2141" s="31"/>
      <c r="O2141" s="31"/>
      <c r="P2141" s="32">
        <f ca="1">SUM(INDIRECT(GLOBAL_VAR[TABLENAME]&amp;"[@a"&amp;$1:$1-1&amp;"]"),INDIRECT(GLOBAL_VAR[TABLENAME]&amp;"[@c"&amp;$1:$1-1&amp;"]"))</f>
        <v>4</v>
      </c>
      <c r="Q2141" s="33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4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4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4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30">
      <c r="A2142" s="31">
        <f ca="1">IF(GLOBAL[[#This Row],[TT]]&lt;1,"",ROW()-2)</f>
        <v>2140</v>
      </c>
      <c r="B2142" s="33" t="s">
        <v>1397</v>
      </c>
      <c r="C2142" s="31">
        <v>5</v>
      </c>
      <c r="D2142" s="31" t="s">
        <v>149</v>
      </c>
      <c r="E2142" s="31">
        <f ca="1">IF(GLOBAL[[#This Row],[b12]]="",GLOBAL[[#This Row],[a6]],GLOBAL[[#This Row],[b12]])</f>
        <v>5</v>
      </c>
      <c r="F2142" s="32">
        <f>GLOBAL[[#This Row],[AWAL]]</f>
        <v>5</v>
      </c>
      <c r="G2142" s="31"/>
      <c r="H2142" s="31"/>
      <c r="I2142" s="31" t="str">
        <f>IF(GLOBAL[[#This Row],[/MASUK]]="","",SUMIF(Table6[NB BM_C_QTY+F],GLOBAL[POINTER],Table6[C]))</f>
        <v/>
      </c>
      <c r="J2142" s="102">
        <f>IF(GLOBAL[[#This Row],[//KELUAR]]="",0,-1*SUMIF(Table5[CONCAT],GLOBAL[POINTER],Table5[3]))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>SUM(F2142,L2142)</f>
        <v>5</v>
      </c>
      <c r="N2142" s="31"/>
      <c r="O2142" s="31"/>
      <c r="P2142" s="32">
        <f ca="1">SUM(INDIRECT(GLOBAL_VAR[TABLENAME]&amp;"[@a"&amp;$1:$1-1&amp;"]"),INDIRECT(GLOBAL_VAR[TABLENAME]&amp;"[@c"&amp;$1:$1-1&amp;"]"))</f>
        <v>5</v>
      </c>
      <c r="Q2142" s="33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5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5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5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2142" s="31" t="str">
        <f>_xlfn.IFNA(MATCH(GLOBAL[[#This Row],[POINTER]],Table6[NB BM_C_QTY+F],0),"")</f>
        <v/>
      </c>
      <c r="AC2142" t="str">
        <f>_xlfn.IFNA(MATCH(GLOBAL[[#This Row],[POINTER]],Table5[CONCAT],0),"")</f>
        <v/>
      </c>
    </row>
    <row r="2143" spans="1:30">
      <c r="A2143" s="31">
        <f ca="1">IF(GLOBAL[[#This Row],[TT]]&lt;1,"",ROW()-2)</f>
        <v>2141</v>
      </c>
      <c r="B2143" s="33" t="s">
        <v>1398</v>
      </c>
      <c r="C2143" s="31">
        <v>4</v>
      </c>
      <c r="D2143" s="31" t="s">
        <v>164</v>
      </c>
      <c r="E2143" s="31">
        <f ca="1">IF(GLOBAL[[#This Row],[b12]]="",GLOBAL[[#This Row],[a6]],GLOBAL[[#This Row],[b12]])</f>
        <v>4</v>
      </c>
      <c r="F2143" s="32">
        <f>GLOBAL[[#This Row],[AWAL]]</f>
        <v>4</v>
      </c>
      <c r="G2143" s="31"/>
      <c r="H2143" s="31"/>
      <c r="I2143" s="31" t="str">
        <f>IF(GLOBAL[[#This Row],[/MASUK]]="","",SUMIF(Table6[NB BM_C_QTY+F],GLOBAL[POINTER],Table6[C]))</f>
        <v/>
      </c>
      <c r="J2143" s="102">
        <f>IF(GLOBAL[[#This Row],[//KELUAR]]="",0,-1*SUMIF(Table5[CONCAT],GLOBAL[POINTER],Table5[3]))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>SUM(F2143,L2143)</f>
        <v>4</v>
      </c>
      <c r="N2143" s="31"/>
      <c r="O2143" s="31"/>
      <c r="P2143" s="32">
        <f ca="1">SUM(INDIRECT(GLOBAL_VAR[TABLENAME]&amp;"[@a"&amp;$1:$1-1&amp;"]"),INDIRECT(GLOBAL_VAR[TABLENAME]&amp;"[@c"&amp;$1:$1-1&amp;"]"))</f>
        <v>4</v>
      </c>
      <c r="Q2143" s="33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4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4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4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2143" s="31" t="str">
        <f>_xlfn.IFNA(MATCH(GLOBAL[[#This Row],[POINTER]],Table6[NB BM_C_QTY+F],0),"")</f>
        <v/>
      </c>
      <c r="AC2143" t="str">
        <f>_xlfn.IFNA(MATCH(GLOBAL[[#This Row],[POINTER]],Table5[CONCAT],0),"")</f>
        <v/>
      </c>
    </row>
    <row r="2144" spans="1:30">
      <c r="A2144" s="31">
        <f ca="1">IF(GLOBAL[[#This Row],[TT]]&lt;1,"",ROW()-2)</f>
        <v>2142</v>
      </c>
      <c r="B2144" s="33" t="s">
        <v>1399</v>
      </c>
      <c r="C2144" s="31">
        <v>5</v>
      </c>
      <c r="D2144" s="31" t="s">
        <v>1400</v>
      </c>
      <c r="E2144" s="31">
        <f ca="1">IF(GLOBAL[[#This Row],[b12]]="",GLOBAL[[#This Row],[a6]],GLOBAL[[#This Row],[b12]])</f>
        <v>5</v>
      </c>
      <c r="F2144" s="32">
        <f>GLOBAL[[#This Row],[AWAL]]</f>
        <v>5</v>
      </c>
      <c r="G2144" s="31"/>
      <c r="H2144" s="31"/>
      <c r="I2144" s="31" t="str">
        <f>IF(GLOBAL[[#This Row],[/MASUK]]="","",SUMIF(Table6[NB BM_C_QTY+F],GLOBAL[POINTER],Table6[C]))</f>
        <v/>
      </c>
      <c r="J2144" s="102">
        <f>IF(GLOBAL[[#This Row],[//KELUAR]]="",0,-1*SUMIF(Table5[CONCAT],GLOBAL[POINTER],Table5[3]))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>SUM(F2144,L2144)</f>
        <v>5</v>
      </c>
      <c r="N2144" s="31"/>
      <c r="O2144" s="31"/>
      <c r="P2144" s="32">
        <f ca="1">SUM(INDIRECT(GLOBAL_VAR[TABLENAME]&amp;"[@a"&amp;$1:$1-1&amp;"]"),INDIRECT(GLOBAL_VAR[TABLENAME]&amp;"[@c"&amp;$1:$1-1&amp;"]"))</f>
        <v>5</v>
      </c>
      <c r="Q2144" s="33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5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5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5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2144" s="31" t="str">
        <f>_xlfn.IFNA(MATCH(GLOBAL[[#This Row],[POINTER]],Table6[NB BM_C_QTY+F],0),"")</f>
        <v/>
      </c>
      <c r="AC2144" t="str">
        <f>_xlfn.IFNA(MATCH(GLOBAL[[#This Row],[POINTER]],Table5[CONCAT],0),"")</f>
        <v/>
      </c>
    </row>
    <row r="2145" spans="1:29">
      <c r="A2145" s="31">
        <f ca="1">IF(GLOBAL[[#This Row],[TT]]&lt;1,"",ROW()-2)</f>
        <v>2143</v>
      </c>
      <c r="B2145" s="33" t="s">
        <v>1401</v>
      </c>
      <c r="C2145" s="31">
        <v>2</v>
      </c>
      <c r="D2145" s="31" t="s">
        <v>47</v>
      </c>
      <c r="E2145" s="31">
        <f ca="1">IF(GLOBAL[[#This Row],[b12]]="",GLOBAL[[#This Row],[a6]],GLOBAL[[#This Row],[b12]])</f>
        <v>2</v>
      </c>
      <c r="F2145" s="32">
        <f>GLOBAL[[#This Row],[AWAL]]</f>
        <v>2</v>
      </c>
      <c r="G2145" s="31"/>
      <c r="H2145" s="31"/>
      <c r="I2145" s="31" t="str">
        <f>IF(GLOBAL[[#This Row],[/MASUK]]="","",SUMIF(Table6[NB BM_C_QTY+F],GLOBAL[POINTER],Table6[C]))</f>
        <v/>
      </c>
      <c r="J2145" s="102">
        <f>IF(GLOBAL[[#This Row],[//KELUAR]]="",0,-1*SUMIF(Table5[CONCAT],GLOBAL[POINTER],Table5[3]))</f>
        <v>0</v>
      </c>
      <c r="K2145" s="31" t="str">
        <f>IF(GLOBAL[[#This Row],[b1]]="","",GLOBAL[[#This Row],[b1]]-GLOBAL[[#This Row],[a1]]-GLOBAL[[#This Row],[bkeluar1]])</f>
        <v/>
      </c>
      <c r="L2145" s="31">
        <f>SUM(GLOBAL[[#This Row],[bmasuk1]:[c1]])</f>
        <v>0</v>
      </c>
      <c r="M2145" s="32">
        <f>SUM(F2145,L2145)</f>
        <v>2</v>
      </c>
      <c r="N2145" s="31"/>
      <c r="O2145" s="31"/>
      <c r="P2145" s="32">
        <f ca="1">SUM(INDIRECT(GLOBAL_VAR[TABLENAME]&amp;"[@a"&amp;$1:$1-1&amp;"]"),INDIRECT(GLOBAL_VAR[TABLENAME]&amp;"[@c"&amp;$1:$1-1&amp;"]"))</f>
        <v>2</v>
      </c>
      <c r="Q2145" s="33"/>
      <c r="R2145" s="33" t="str">
        <f>IF(GLOBAL[[#This Row],[b3]]="","",GLOBAL[[#This Row],[b3]]-GLOBAL[[#This Row],[a3]])</f>
        <v/>
      </c>
      <c r="S2145" s="32">
        <f ca="1">SUM(INDIRECT(GLOBAL_VAR[TABLENAME]&amp;"[@a"&amp;$1:$1-1&amp;"]"),INDIRECT(GLOBAL_VAR[TABLENAME]&amp;"[@c"&amp;$1:$1-1&amp;"]"))</f>
        <v>2</v>
      </c>
      <c r="T2145" s="33"/>
      <c r="U2145" s="33" t="str">
        <f>IF(GLOBAL[[#This Row],[b4]]="","",GLOBAL[[#This Row],[b4]]-GLOBAL[[#This Row],[a4]])</f>
        <v/>
      </c>
      <c r="V2145" s="32">
        <f ca="1">SUM(INDIRECT(GLOBAL_VAR[TABLENAME]&amp;"[@a"&amp;$1:$1-1&amp;"]"),INDIRECT(GLOBAL_VAR[TABLENAME]&amp;"[@c"&amp;$1:$1-1&amp;"]"))</f>
        <v>2</v>
      </c>
      <c r="W2145" s="31"/>
      <c r="X2145" s="31" t="str">
        <f>IF(GLOBAL[[#This Row],[b5]]="","",GLOBAL[[#This Row],[b5]]-GLOBAL[[#This Row],[a5]])</f>
        <v/>
      </c>
      <c r="Y2145" s="32">
        <f ca="1">SUM(INDIRECT(GLOBAL_VAR[TABLENAME]&amp;"[@a"&amp;$1:$1-1&amp;"]"),INDIRECT(GLOBAL_VAR[TABLENAME]&amp;"[@c"&amp;$1:$1-1&amp;"]"))</f>
        <v>2</v>
      </c>
      <c r="AA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2145" s="31" t="str">
        <f>_xlfn.IFNA(MATCH(GLOBAL[[#This Row],[POINTER]],Table6[NB BM_C_QTY+F],0),"")</f>
        <v/>
      </c>
      <c r="AC2145" t="str">
        <f>_xlfn.IFNA(MATCH(GLOBAL[[#This Row],[POINTER]],Table5[CONCAT],0),"")</f>
        <v/>
      </c>
    </row>
    <row r="2146" spans="1:29">
      <c r="A2146" s="31">
        <f ca="1">IF(GLOBAL[[#This Row],[TT]]&lt;1,"",ROW()-2)</f>
        <v>2144</v>
      </c>
      <c r="B2146" s="33" t="s">
        <v>1402</v>
      </c>
      <c r="C2146" s="31">
        <v>2</v>
      </c>
      <c r="D2146" s="31" t="s">
        <v>34</v>
      </c>
      <c r="E2146" s="31">
        <f ca="1">IF(GLOBAL[[#This Row],[b12]]="",GLOBAL[[#This Row],[a6]],GLOBAL[[#This Row],[b12]])</f>
        <v>2</v>
      </c>
      <c r="F2146" s="32">
        <f>GLOBAL[[#This Row],[AWAL]]</f>
        <v>2</v>
      </c>
      <c r="G2146" s="31"/>
      <c r="H2146" s="31"/>
      <c r="I2146" s="31" t="str">
        <f>IF(GLOBAL[[#This Row],[/MASUK]]="","",SUMIF(Table6[NB BM_C_QTY+F],GLOBAL[POINTER],Table6[C]))</f>
        <v/>
      </c>
      <c r="J2146" s="102">
        <f>IF(GLOBAL[[#This Row],[//KELUAR]]="",0,-1*SUMIF(Table5[CONCAT],GLOBAL[POINTER],Table5[3]))</f>
        <v>0</v>
      </c>
      <c r="K2146" s="31" t="str">
        <f>IF(GLOBAL[[#This Row],[b1]]="","",GLOBAL[[#This Row],[b1]]-GLOBAL[[#This Row],[a1]]-GLOBAL[[#This Row],[bkeluar1]])</f>
        <v/>
      </c>
      <c r="L2146" s="31">
        <f>SUM(GLOBAL[[#This Row],[bmasuk1]:[c1]])</f>
        <v>0</v>
      </c>
      <c r="M2146" s="32">
        <f>SUM(F2146,L2146)</f>
        <v>2</v>
      </c>
      <c r="N2146" s="31"/>
      <c r="O2146" s="31"/>
      <c r="P2146" s="32">
        <f ca="1">SUM(INDIRECT(GLOBAL_VAR[TABLENAME]&amp;"[@a"&amp;$1:$1-1&amp;"]"),INDIRECT(GLOBAL_VAR[TABLENAME]&amp;"[@c"&amp;$1:$1-1&amp;"]"))</f>
        <v>2</v>
      </c>
      <c r="Q2146" s="33"/>
      <c r="R2146" s="33" t="str">
        <f>IF(GLOBAL[[#This Row],[b3]]="","",GLOBAL[[#This Row],[b3]]-GLOBAL[[#This Row],[a3]])</f>
        <v/>
      </c>
      <c r="S2146" s="32">
        <f ca="1">SUM(INDIRECT(GLOBAL_VAR[TABLENAME]&amp;"[@a"&amp;$1:$1-1&amp;"]"),INDIRECT(GLOBAL_VAR[TABLENAME]&amp;"[@c"&amp;$1:$1-1&amp;"]"))</f>
        <v>2</v>
      </c>
      <c r="T2146" s="33"/>
      <c r="U2146" s="33" t="str">
        <f>IF(GLOBAL[[#This Row],[b4]]="","",GLOBAL[[#This Row],[b4]]-GLOBAL[[#This Row],[a4]])</f>
        <v/>
      </c>
      <c r="V2146" s="32">
        <f ca="1">SUM(INDIRECT(GLOBAL_VAR[TABLENAME]&amp;"[@a"&amp;$1:$1-1&amp;"]"),INDIRECT(GLOBAL_VAR[TABLENAME]&amp;"[@c"&amp;$1:$1-1&amp;"]"))</f>
        <v>2</v>
      </c>
      <c r="W2146" s="31"/>
      <c r="X2146" s="31" t="str">
        <f>IF(GLOBAL[[#This Row],[b5]]="","",GLOBAL[[#This Row],[b5]]-GLOBAL[[#This Row],[a5]])</f>
        <v/>
      </c>
      <c r="Y2146" s="32">
        <f ca="1">SUM(INDIRECT(GLOBAL_VAR[TABLENAME]&amp;"[@a"&amp;$1:$1-1&amp;"]"),INDIRECT(GLOBAL_VAR[TABLENAME]&amp;"[@c"&amp;$1:$1-1&amp;"]"))</f>
        <v>2</v>
      </c>
      <c r="AA2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2146" s="31" t="str">
        <f>_xlfn.IFNA(MATCH(GLOBAL[[#This Row],[POINTER]],Table6[NB BM_C_QTY+F],0),"")</f>
        <v/>
      </c>
      <c r="AC2146" t="str">
        <f>_xlfn.IFNA(MATCH(GLOBAL[[#This Row],[POINTER]],Table5[CONCAT],0),"")</f>
        <v/>
      </c>
    </row>
    <row r="2147" spans="1:29">
      <c r="A2147" s="31">
        <f ca="1">IF(GLOBAL[[#This Row],[TT]]&lt;1,"",ROW()-2)</f>
        <v>2145</v>
      </c>
      <c r="B2147" s="33" t="s">
        <v>1403</v>
      </c>
      <c r="C2147" s="31">
        <v>29</v>
      </c>
      <c r="D2147" s="31" t="s">
        <v>799</v>
      </c>
      <c r="E2147" s="31">
        <f ca="1">IF(GLOBAL[[#This Row],[b12]]="",GLOBAL[[#This Row],[a6]],GLOBAL[[#This Row],[b12]])</f>
        <v>29</v>
      </c>
      <c r="F2147" s="32">
        <f>GLOBAL[[#This Row],[AWAL]]</f>
        <v>29</v>
      </c>
      <c r="G2147" s="31"/>
      <c r="H2147" s="31"/>
      <c r="I2147" s="31" t="str">
        <f>IF(GLOBAL[[#This Row],[/MASUK]]="","",SUMIF(Table6[NB BM_C_QTY+F],GLOBAL[POINTER],Table6[C]))</f>
        <v/>
      </c>
      <c r="J2147" s="102">
        <f>IF(GLOBAL[[#This Row],[//KELUAR]]="",0,-1*SUMIF(Table5[CONCAT],GLOBAL[POINTER],Table5[3]))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>SUM(F2147,L2147)</f>
        <v>29</v>
      </c>
      <c r="N2147" s="31"/>
      <c r="O2147" s="31"/>
      <c r="P2147" s="32">
        <f ca="1">SUM(INDIRECT(GLOBAL_VAR[TABLENAME]&amp;"[@a"&amp;$1:$1-1&amp;"]"),INDIRECT(GLOBAL_VAR[TABLENAME]&amp;"[@c"&amp;$1:$1-1&amp;"]"))</f>
        <v>29</v>
      </c>
      <c r="Q2147" s="33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29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29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29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2147" s="31" t="str">
        <f>_xlfn.IFNA(MATCH(GLOBAL[[#This Row],[POINTER]],Table6[NB BM_C_QTY+F],0),"")</f>
        <v/>
      </c>
      <c r="AC2147" t="str">
        <f>_xlfn.IFNA(MATCH(GLOBAL[[#This Row],[POINTER]],Table5[CONCAT],0),"")</f>
        <v/>
      </c>
    </row>
    <row r="2148" spans="1:29">
      <c r="A2148" s="31">
        <f ca="1">IF(GLOBAL[[#This Row],[TT]]&lt;1,"",ROW()-2)</f>
        <v>2146</v>
      </c>
      <c r="B2148" s="33" t="s">
        <v>1404</v>
      </c>
      <c r="C2148" s="31">
        <v>34</v>
      </c>
      <c r="D2148" s="31" t="s">
        <v>76</v>
      </c>
      <c r="E2148" s="31">
        <f ca="1">IF(GLOBAL[[#This Row],[b12]]="",GLOBAL[[#This Row],[a6]],GLOBAL[[#This Row],[b12]])</f>
        <v>34</v>
      </c>
      <c r="F2148" s="32">
        <f>GLOBAL[[#This Row],[AWAL]]</f>
        <v>34</v>
      </c>
      <c r="G2148" s="31"/>
      <c r="H2148" s="31"/>
      <c r="I2148" s="31" t="str">
        <f>IF(GLOBAL[[#This Row],[/MASUK]]="","",SUMIF(Table6[NB BM_C_QTY+F],GLOBAL[POINTER],Table6[C]))</f>
        <v/>
      </c>
      <c r="J2148" s="102">
        <f>IF(GLOBAL[[#This Row],[//KELUAR]]="",0,-1*SUMIF(Table5[CONCAT],GLOBAL[POINTER],Table5[3]))</f>
        <v>0</v>
      </c>
      <c r="K2148" s="31" t="str">
        <f>IF(GLOBAL[[#This Row],[b1]]="","",GLOBAL[[#This Row],[b1]]-GLOBAL[[#This Row],[a1]]-GLOBAL[[#This Row],[bkeluar1]])</f>
        <v/>
      </c>
      <c r="L2148" s="31">
        <f>SUM(GLOBAL[[#This Row],[bmasuk1]:[c1]])</f>
        <v>0</v>
      </c>
      <c r="M2148" s="32">
        <f>SUM(F2148,L2148)</f>
        <v>34</v>
      </c>
      <c r="N2148" s="31"/>
      <c r="O2148" s="31"/>
      <c r="P2148" s="32">
        <f ca="1">SUM(INDIRECT(GLOBAL_VAR[TABLENAME]&amp;"[@a"&amp;$1:$1-1&amp;"]"),INDIRECT(GLOBAL_VAR[TABLENAME]&amp;"[@c"&amp;$1:$1-1&amp;"]"))</f>
        <v>34</v>
      </c>
      <c r="Q2148" s="33"/>
      <c r="R2148" s="33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34</v>
      </c>
      <c r="T2148" s="33"/>
      <c r="U2148" s="33" t="str">
        <f>IF(GLOBAL[[#This Row],[b4]]="","",GLOBAL[[#This Row],[b4]]-GLOBAL[[#This Row],[a4]])</f>
        <v/>
      </c>
      <c r="V2148" s="32">
        <f ca="1">SUM(INDIRECT(GLOBAL_VAR[TABLENAME]&amp;"[@a"&amp;$1:$1-1&amp;"]"),INDIRECT(GLOBAL_VAR[TABLENAME]&amp;"[@c"&amp;$1:$1-1&amp;"]"))</f>
        <v>34</v>
      </c>
      <c r="W2148" s="31"/>
      <c r="X2148" s="31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34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2148" s="31" t="str">
        <f>_xlfn.IFNA(MATCH(GLOBAL[[#This Row],[POINTER]],Table6[NB BM_C_QTY+F],0),"")</f>
        <v/>
      </c>
      <c r="AC2148" t="str">
        <f>_xlfn.IFNA(MATCH(GLOBAL[[#This Row],[POINTER]],Table5[CONCAT],0),"")</f>
        <v/>
      </c>
    </row>
    <row r="2149" spans="1:29">
      <c r="A2149" s="31">
        <f ca="1">IF(GLOBAL[[#This Row],[TT]]&lt;1,"",ROW()-2)</f>
        <v>2147</v>
      </c>
      <c r="B2149" s="33" t="s">
        <v>1405</v>
      </c>
      <c r="C2149" s="31">
        <v>68</v>
      </c>
      <c r="D2149" s="31" t="s">
        <v>76</v>
      </c>
      <c r="E2149" s="31">
        <f ca="1">IF(GLOBAL[[#This Row],[b12]]="",GLOBAL[[#This Row],[a6]],GLOBAL[[#This Row],[b12]])</f>
        <v>68</v>
      </c>
      <c r="F2149" s="32">
        <f>GLOBAL[[#This Row],[AWAL]]</f>
        <v>68</v>
      </c>
      <c r="G2149" s="31"/>
      <c r="H2149" s="31"/>
      <c r="I2149" s="31" t="str">
        <f>IF(GLOBAL[[#This Row],[/MASUK]]="","",SUMIF(Table6[NB BM_C_QTY+F],GLOBAL[POINTER],Table6[C]))</f>
        <v/>
      </c>
      <c r="J2149" s="102">
        <f>IF(GLOBAL[[#This Row],[//KELUAR]]="",0,-1*SUMIF(Table5[CONCAT],GLOBAL[POINTER],Table5[3]))</f>
        <v>0</v>
      </c>
      <c r="K2149" s="31" t="str">
        <f>IF(GLOBAL[[#This Row],[b1]]="","",GLOBAL[[#This Row],[b1]]-GLOBAL[[#This Row],[a1]]-GLOBAL[[#This Row],[bkeluar1]])</f>
        <v/>
      </c>
      <c r="L2149" s="31">
        <f>SUM(GLOBAL[[#This Row],[bmasuk1]:[c1]])</f>
        <v>0</v>
      </c>
      <c r="M2149" s="32">
        <f>SUM(F2149,L2149)</f>
        <v>68</v>
      </c>
      <c r="N2149" s="31"/>
      <c r="O2149" s="31"/>
      <c r="P2149" s="32">
        <f ca="1">SUM(INDIRECT(GLOBAL_VAR[TABLENAME]&amp;"[@a"&amp;$1:$1-1&amp;"]"),INDIRECT(GLOBAL_VAR[TABLENAME]&amp;"[@c"&amp;$1:$1-1&amp;"]"))</f>
        <v>68</v>
      </c>
      <c r="Q2149" s="33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68</v>
      </c>
      <c r="T2149" s="33"/>
      <c r="U2149" s="33" t="str">
        <f>IF(GLOBAL[[#This Row],[b4]]="","",GLOBAL[[#This Row],[b4]]-GLOBAL[[#This Row],[a4]])</f>
        <v/>
      </c>
      <c r="V2149" s="32">
        <f ca="1">SUM(INDIRECT(GLOBAL_VAR[TABLENAME]&amp;"[@a"&amp;$1:$1-1&amp;"]"),INDIRECT(GLOBAL_VAR[TABLENAME]&amp;"[@c"&amp;$1:$1-1&amp;"]"))</f>
        <v>68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68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2149" s="31" t="str">
        <f>_xlfn.IFNA(MATCH(GLOBAL[[#This Row],[POINTER]],Table6[NB BM_C_QTY+F],0),"")</f>
        <v/>
      </c>
      <c r="AC2149" t="str">
        <f>_xlfn.IFNA(MATCH(GLOBAL[[#This Row],[POINTER]],Table5[CONCAT],0),"")</f>
        <v/>
      </c>
    </row>
    <row r="2150" spans="1:29">
      <c r="A2150" s="31">
        <f ca="1">IF(GLOBAL[[#This Row],[TT]]&lt;1,"",ROW()-2)</f>
        <v>2148</v>
      </c>
      <c r="B2150" s="33" t="s">
        <v>5516</v>
      </c>
      <c r="C2150" s="31">
        <v>30</v>
      </c>
      <c r="D2150" s="31">
        <v>72</v>
      </c>
      <c r="E2150" s="31">
        <f ca="1">IF(GLOBAL[[#This Row],[b12]]="",GLOBAL[[#This Row],[a6]],GLOBAL[[#This Row],[b12]])</f>
        <v>30</v>
      </c>
      <c r="F2150" s="32">
        <f>GLOBAL[[#This Row],[AWAL]]</f>
        <v>30</v>
      </c>
      <c r="G2150" s="31"/>
      <c r="H2150" s="31"/>
      <c r="I2150" s="31" t="str">
        <f>IF(GLOBAL[[#This Row],[/MASUK]]="","",SUMIF(Table6[NB BM_C_QTY+F],GLOBAL[POINTER],Table6[C]))</f>
        <v/>
      </c>
      <c r="J2150" s="102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>SUM(F2150,L2150)</f>
        <v>30</v>
      </c>
      <c r="N2150" s="31"/>
      <c r="O2150" s="31"/>
      <c r="P2150" s="32">
        <f ca="1">SUM(INDIRECT(GLOBAL_VAR[TABLENAME]&amp;"[@a"&amp;$1:$1-1&amp;"]"),INDIRECT(GLOBAL_VAR[TABLENAME]&amp;"[@c"&amp;$1:$1-1&amp;"]"))</f>
        <v>30</v>
      </c>
      <c r="Q2150" s="33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30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30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30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29">
      <c r="A2151" s="31">
        <f ca="1">IF(GLOBAL[[#This Row],[TT]]&lt;1,"",ROW()-2)</f>
        <v>2149</v>
      </c>
      <c r="B2151" s="33" t="s">
        <v>4676</v>
      </c>
      <c r="C2151" s="31">
        <v>1</v>
      </c>
      <c r="D2151" s="31" t="s">
        <v>20</v>
      </c>
      <c r="E2151" s="31">
        <f ca="1">IF(GLOBAL[[#This Row],[b12]]="",GLOBAL[[#This Row],[a6]],GLOBAL[[#This Row],[b12]])</f>
        <v>1</v>
      </c>
      <c r="F2151" s="32">
        <f>GLOBAL[[#This Row],[AWAL]]</f>
        <v>1</v>
      </c>
      <c r="G2151" s="31"/>
      <c r="H2151" s="31"/>
      <c r="I2151" s="31" t="str">
        <f>IF(GLOBAL[[#This Row],[/MASUK]]="","",SUMIF(Table6[NB BM_C_QTY+F],GLOBAL[POINTER],Table6[C]))</f>
        <v/>
      </c>
      <c r="J2151" s="102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>SUM(F2151,L2151)</f>
        <v>1</v>
      </c>
      <c r="N2151" s="31"/>
      <c r="O2151" s="31"/>
      <c r="P2151" s="32">
        <f ca="1">SUM(INDIRECT(GLOBAL_VAR[TABLENAME]&amp;"[@a"&amp;$1:$1-1&amp;"]"),INDIRECT(GLOBAL_VAR[TABLENAME]&amp;"[@c"&amp;$1:$1-1&amp;"]"))</f>
        <v>1</v>
      </c>
      <c r="Q2151" s="33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1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1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1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29">
      <c r="A2152" s="31" t="str">
        <f ca="1">IF(GLOBAL[[#This Row],[TT]]&lt;1,"",ROW()-2)</f>
        <v/>
      </c>
      <c r="B2152" s="33" t="s">
        <v>4234</v>
      </c>
      <c r="C2152" s="31">
        <v>6</v>
      </c>
      <c r="D2152" s="31" t="s">
        <v>2173</v>
      </c>
      <c r="E2152" s="31">
        <f ca="1">IF(GLOBAL[[#This Row],[b12]]="",GLOBAL[[#This Row],[a6]],GLOBAL[[#This Row],[b12]])</f>
        <v>0</v>
      </c>
      <c r="F2152" s="32">
        <f>GLOBAL[[#This Row],[AWAL]]</f>
        <v>6</v>
      </c>
      <c r="G2152" s="31">
        <v>0</v>
      </c>
      <c r="H2152" s="31"/>
      <c r="I2152" s="31" t="str">
        <f>IF(GLOBAL[[#This Row],[/MASUK]]="","",SUMIF(Table6[NB BM_C_QTY+F],GLOBAL[POINTER],Table6[C]))</f>
        <v/>
      </c>
      <c r="J2152" s="102">
        <f>IF(GLOBAL[[#This Row],[//KELUAR]]="",0,-1*SUMIF(Table5[CONCAT],GLOBAL[POINTER],Table5[3]))</f>
        <v>-5</v>
      </c>
      <c r="K2152" s="31">
        <f>IF(GLOBAL[[#This Row],[b1]]="","",GLOBAL[[#This Row],[b1]]-GLOBAL[[#This Row],[a1]]-GLOBAL[[#This Row],[bkeluar1]])</f>
        <v>-1</v>
      </c>
      <c r="L2152" s="31">
        <f>SUM(GLOBAL[[#This Row],[bmasuk1]:[c1]])</f>
        <v>-6</v>
      </c>
      <c r="M2152" s="32">
        <f>SUM(F2152,L2152)</f>
        <v>0</v>
      </c>
      <c r="N2152" s="31"/>
      <c r="O2152" s="31"/>
      <c r="P2152" s="32">
        <f ca="1">SUM(INDIRECT(GLOBAL_VAR[TABLENAME]&amp;"[@a"&amp;$1:$1-1&amp;"]"),INDIRECT(GLOBAL_VAR[TABLENAME]&amp;"[@c"&amp;$1:$1-1&amp;"]"))</f>
        <v>0</v>
      </c>
      <c r="Q2152" s="33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0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0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0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2152" s="31" t="str">
        <f>_xlfn.IFNA(MATCH(GLOBAL[[#This Row],[POINTER]],Table6[NB BM_C_QTY+F],0),"")</f>
        <v/>
      </c>
      <c r="AC2152">
        <f>_xlfn.IFNA(MATCH(GLOBAL[[#This Row],[POINTER]],Table5[CONCAT],0),"")</f>
        <v>34</v>
      </c>
    </row>
    <row r="2153" spans="1:29">
      <c r="A2153" s="31">
        <f ca="1">IF(GLOBAL[[#This Row],[TT]]&lt;1,"",ROW()-2)</f>
        <v>2151</v>
      </c>
      <c r="B2153" s="33" t="s">
        <v>4677</v>
      </c>
      <c r="C2153" s="31">
        <v>1</v>
      </c>
      <c r="D2153" s="31">
        <v>36</v>
      </c>
      <c r="E2153" s="31">
        <f ca="1">IF(GLOBAL[[#This Row],[b12]]="",GLOBAL[[#This Row],[a6]],GLOBAL[[#This Row],[b12]])</f>
        <v>1</v>
      </c>
      <c r="F2153" s="32">
        <f>GLOBAL[[#This Row],[AWAL]]</f>
        <v>1</v>
      </c>
      <c r="G2153" s="31"/>
      <c r="H2153" s="31"/>
      <c r="I2153" s="31" t="str">
        <f>IF(GLOBAL[[#This Row],[/MASUK]]="","",SUMIF(Table6[NB BM_C_QTY+F],GLOBAL[POINTER],Table6[C]))</f>
        <v/>
      </c>
      <c r="J2153" s="102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>SUM(F2153,L2153)</f>
        <v>1</v>
      </c>
      <c r="N2153" s="31"/>
      <c r="O2153" s="31"/>
      <c r="P2153" s="32">
        <f ca="1">SUM(INDIRECT(GLOBAL_VAR[TABLENAME]&amp;"[@a"&amp;$1:$1-1&amp;"]"),INDIRECT(GLOBAL_VAR[TABLENAME]&amp;"[@c"&amp;$1:$1-1&amp;"]"))</f>
        <v>1</v>
      </c>
      <c r="Q2153" s="33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1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1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1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29">
      <c r="A2154" s="31">
        <f ca="1">IF(GLOBAL[[#This Row],[TT]]&lt;1,"",ROW()-2)</f>
        <v>2152</v>
      </c>
      <c r="B2154" s="33" t="s">
        <v>4678</v>
      </c>
      <c r="C2154" s="31">
        <v>1</v>
      </c>
      <c r="D2154" s="31" t="s">
        <v>201</v>
      </c>
      <c r="E2154" s="31">
        <f ca="1">IF(GLOBAL[[#This Row],[b12]]="",GLOBAL[[#This Row],[a6]],GLOBAL[[#This Row],[b12]])</f>
        <v>1</v>
      </c>
      <c r="F2154" s="32">
        <f>GLOBAL[[#This Row],[AWAL]]</f>
        <v>1</v>
      </c>
      <c r="G2154" s="31"/>
      <c r="H2154" s="31"/>
      <c r="I2154" s="31" t="str">
        <f>IF(GLOBAL[[#This Row],[/MASUK]]="","",SUMIF(Table6[NB BM_C_QTY+F],GLOBAL[POINTER],Table6[C]))</f>
        <v/>
      </c>
      <c r="J2154" s="102">
        <f>IF(GLOBAL[[#This Row],[//KELUAR]]="",0,-1*SUMIF(Table5[CONCAT],GLOBAL[POINTER],Table5[3]))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>SUM(F2154,L2154)</f>
        <v>1</v>
      </c>
      <c r="N2154" s="31"/>
      <c r="O2154" s="31"/>
      <c r="P2154" s="32">
        <f ca="1">SUM(INDIRECT(GLOBAL_VAR[TABLENAME]&amp;"[@a"&amp;$1:$1-1&amp;"]"),INDIRECT(GLOBAL_VAR[TABLENAME]&amp;"[@c"&amp;$1:$1-1&amp;"]"))</f>
        <v>1</v>
      </c>
      <c r="Q2154" s="33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1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1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1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2154" s="31" t="str">
        <f>_xlfn.IFNA(MATCH(GLOBAL[[#This Row],[POINTER]],Table6[NB BM_C_QTY+F],0),"")</f>
        <v/>
      </c>
      <c r="AC2154" t="str">
        <f>_xlfn.IFNA(MATCH(GLOBAL[[#This Row],[POINTER]],Table5[CONCAT],0),"")</f>
        <v/>
      </c>
    </row>
    <row r="2155" spans="1:29">
      <c r="A2155" s="31">
        <f ca="1">IF(GLOBAL[[#This Row],[TT]]&lt;1,"",ROW()-2)</f>
        <v>2153</v>
      </c>
      <c r="B2155" s="33" t="s">
        <v>4679</v>
      </c>
      <c r="C2155" s="31">
        <v>4</v>
      </c>
      <c r="D2155" s="31" t="s">
        <v>1406</v>
      </c>
      <c r="E2155" s="31">
        <f ca="1">IF(GLOBAL[[#This Row],[b12]]="",GLOBAL[[#This Row],[a6]],GLOBAL[[#This Row],[b12]])</f>
        <v>4</v>
      </c>
      <c r="F2155" s="32">
        <f>GLOBAL[[#This Row],[AWAL]]</f>
        <v>4</v>
      </c>
      <c r="G2155" s="31"/>
      <c r="H2155" s="31"/>
      <c r="I2155" s="31" t="str">
        <f>IF(GLOBAL[[#This Row],[/MASUK]]="","",SUMIF(Table6[NB BM_C_QTY+F],GLOBAL[POINTER],Table6[C]))</f>
        <v/>
      </c>
      <c r="J2155" s="102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>SUM(F2155,L2155)</f>
        <v>4</v>
      </c>
      <c r="N2155" s="31"/>
      <c r="O2155" s="31"/>
      <c r="P2155" s="32">
        <f ca="1">SUM(INDIRECT(GLOBAL_VAR[TABLENAME]&amp;"[@a"&amp;$1:$1-1&amp;"]"),INDIRECT(GLOBAL_VAR[TABLENAME]&amp;"[@c"&amp;$1:$1-1&amp;"]"))</f>
        <v>4</v>
      </c>
      <c r="Q2155" s="33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4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4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4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29">
      <c r="A2156" s="31">
        <f ca="1">IF(GLOBAL[[#This Row],[TT]]&lt;1,"",ROW()-2)</f>
        <v>2154</v>
      </c>
      <c r="B2156" s="33" t="s">
        <v>2608</v>
      </c>
      <c r="C2156" s="31">
        <v>18</v>
      </c>
      <c r="D2156" s="31">
        <v>144</v>
      </c>
      <c r="E2156" s="31">
        <f ca="1">IF(GLOBAL[[#This Row],[b12]]="",GLOBAL[[#This Row],[a6]],GLOBAL[[#This Row],[b12]])</f>
        <v>18</v>
      </c>
      <c r="F2156" s="32">
        <f>GLOBAL[[#This Row],[AWAL]]</f>
        <v>18</v>
      </c>
      <c r="G2156" s="31"/>
      <c r="H2156" s="31"/>
      <c r="I2156" s="31" t="str">
        <f>IF(GLOBAL[[#This Row],[/MASUK]]="","",SUMIF(Table6[NB BM_C_QTY+F],GLOBAL[POINTER],Table6[C]))</f>
        <v/>
      </c>
      <c r="J2156" s="102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>SUM(F2156,L2156)</f>
        <v>18</v>
      </c>
      <c r="N2156" s="31"/>
      <c r="O2156" s="31"/>
      <c r="P2156" s="32">
        <f ca="1">SUM(INDIRECT(GLOBAL_VAR[TABLENAME]&amp;"[@a"&amp;$1:$1-1&amp;"]"),INDIRECT(GLOBAL_VAR[TABLENAME]&amp;"[@c"&amp;$1:$1-1&amp;"]"))</f>
        <v>18</v>
      </c>
      <c r="Q2156" s="33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18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18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18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29">
      <c r="A2157" s="31">
        <f ca="1">IF(GLOBAL[[#This Row],[TT]]&lt;1,"",ROW()-2)</f>
        <v>2155</v>
      </c>
      <c r="B2157" s="33" t="s">
        <v>2609</v>
      </c>
      <c r="C2157" s="31">
        <v>9</v>
      </c>
      <c r="D2157" s="31">
        <v>72</v>
      </c>
      <c r="E2157" s="31">
        <f ca="1">IF(GLOBAL[[#This Row],[b12]]="",GLOBAL[[#This Row],[a6]],GLOBAL[[#This Row],[b12]])</f>
        <v>9</v>
      </c>
      <c r="F2157" s="32">
        <f>GLOBAL[[#This Row],[AWAL]]</f>
        <v>9</v>
      </c>
      <c r="G2157" s="31"/>
      <c r="H2157" s="31"/>
      <c r="I2157" s="31" t="str">
        <f>IF(GLOBAL[[#This Row],[/MASUK]]="","",SUMIF(Table6[NB BM_C_QTY+F],GLOBAL[POINTER],Table6[C]))</f>
        <v/>
      </c>
      <c r="J2157" s="102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>SUM(F2157,L2157)</f>
        <v>9</v>
      </c>
      <c r="N2157" s="31"/>
      <c r="O2157" s="31"/>
      <c r="P2157" s="32">
        <f ca="1">SUM(INDIRECT(GLOBAL_VAR[TABLENAME]&amp;"[@a"&amp;$1:$1-1&amp;"]"),INDIRECT(GLOBAL_VAR[TABLENAME]&amp;"[@c"&amp;$1:$1-1&amp;"]"))</f>
        <v>9</v>
      </c>
      <c r="Q2157" s="33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9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9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9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29">
      <c r="A2158" s="31" t="str">
        <f ca="1">IF(GLOBAL[[#This Row],[TT]]&lt;1,"",ROW()-2)</f>
        <v/>
      </c>
      <c r="B2158" s="33" t="s">
        <v>2610</v>
      </c>
      <c r="C2158" s="31">
        <v>0</v>
      </c>
      <c r="D2158" s="31">
        <v>60</v>
      </c>
      <c r="E2158" s="31">
        <f ca="1">IF(GLOBAL[[#This Row],[b12]]="",GLOBAL[[#This Row],[a6]],GLOBAL[[#This Row],[b12]])</f>
        <v>0</v>
      </c>
      <c r="F2158" s="32">
        <f>GLOBAL[[#This Row],[AWAL]]</f>
        <v>0</v>
      </c>
      <c r="G2158" s="31"/>
      <c r="H2158" s="31"/>
      <c r="I2158" s="31" t="str">
        <f>IF(GLOBAL[[#This Row],[/MASUK]]="","",SUMIF(Table6[NB BM_C_QTY+F],GLOBAL[POINTER],Table6[C]))</f>
        <v/>
      </c>
      <c r="J2158" s="102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>SUM(F2158,L2158)</f>
        <v>0</v>
      </c>
      <c r="N2158" s="31"/>
      <c r="O2158" s="31"/>
      <c r="P2158" s="32">
        <f ca="1">SUM(INDIRECT(GLOBAL_VAR[TABLENAME]&amp;"[@a"&amp;$1:$1-1&amp;"]"),INDIRECT(GLOBAL_VAR[TABLENAME]&amp;"[@c"&amp;$1:$1-1&amp;"]"))</f>
        <v>0</v>
      </c>
      <c r="Q2158" s="33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0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0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0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29">
      <c r="A2159" s="31">
        <f ca="1">IF(GLOBAL[[#This Row],[TT]]&lt;1,"",ROW()-2)</f>
        <v>2157</v>
      </c>
      <c r="B2159" s="33" t="s">
        <v>4680</v>
      </c>
      <c r="C2159" s="31">
        <v>1</v>
      </c>
      <c r="D2159" s="31" t="s">
        <v>1407</v>
      </c>
      <c r="E2159" s="31">
        <f ca="1">IF(GLOBAL[[#This Row],[b12]]="",GLOBAL[[#This Row],[a6]],GLOBAL[[#This Row],[b12]])</f>
        <v>1</v>
      </c>
      <c r="F2159" s="32">
        <f>GLOBAL[[#This Row],[AWAL]]</f>
        <v>1</v>
      </c>
      <c r="G2159" s="31"/>
      <c r="H2159" s="31"/>
      <c r="I2159" s="31" t="str">
        <f>IF(GLOBAL[[#This Row],[/MASUK]]="","",SUMIF(Table6[NB BM_C_QTY+F],GLOBAL[POINTER],Table6[C]))</f>
        <v/>
      </c>
      <c r="J2159" s="102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>SUM(F2159,L2159)</f>
        <v>1</v>
      </c>
      <c r="N2159" s="31"/>
      <c r="O2159" s="31"/>
      <c r="P2159" s="32">
        <f ca="1">SUM(INDIRECT(GLOBAL_VAR[TABLENAME]&amp;"[@a"&amp;$1:$1-1&amp;"]"),INDIRECT(GLOBAL_VAR[TABLENAME]&amp;"[@c"&amp;$1:$1-1&amp;"]"))</f>
        <v>1</v>
      </c>
      <c r="Q2159" s="33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1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1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1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29">
      <c r="A2160" s="31" t="str">
        <f ca="1">IF(GLOBAL[[#This Row],[TT]]&lt;1,"",ROW()-2)</f>
        <v/>
      </c>
      <c r="B2160" s="33" t="s">
        <v>3572</v>
      </c>
      <c r="C2160" s="31">
        <v>0</v>
      </c>
      <c r="D2160" s="31" t="s">
        <v>2173</v>
      </c>
      <c r="E2160" s="31">
        <f ca="1">IF(GLOBAL[[#This Row],[b12]]="",GLOBAL[[#This Row],[a6]],GLOBAL[[#This Row],[b12]])</f>
        <v>0</v>
      </c>
      <c r="F2160" s="32">
        <f>GLOBAL[[#This Row],[AWAL]]</f>
        <v>0</v>
      </c>
      <c r="G2160" s="31"/>
      <c r="H2160" s="31"/>
      <c r="I2160" s="31" t="str">
        <f>IF(GLOBAL[[#This Row],[/MASUK]]="","",SUMIF(Table6[NB BM_C_QTY+F],GLOBAL[POINTER],Table6[C]))</f>
        <v/>
      </c>
      <c r="J2160" s="102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>SUM(F2160,L2160)</f>
        <v>0</v>
      </c>
      <c r="N2160" s="31"/>
      <c r="O2160" s="31"/>
      <c r="P2160" s="32">
        <f ca="1">SUM(INDIRECT(GLOBAL_VAR[TABLENAME]&amp;"[@a"&amp;$1:$1-1&amp;"]"),INDIRECT(GLOBAL_VAR[TABLENAME]&amp;"[@c"&amp;$1:$1-1&amp;"]"))</f>
        <v>0</v>
      </c>
      <c r="Q2160" s="33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0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0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0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31">
      <c r="A2161" s="31">
        <f ca="1">IF(GLOBAL[[#This Row],[TT]]&lt;1,"",ROW()-2)</f>
        <v>2159</v>
      </c>
      <c r="B2161" s="33" t="s">
        <v>4681</v>
      </c>
      <c r="C2161" s="31">
        <v>1</v>
      </c>
      <c r="D2161" s="31" t="s">
        <v>19</v>
      </c>
      <c r="E2161" s="31">
        <f ca="1">IF(GLOBAL[[#This Row],[b12]]="",GLOBAL[[#This Row],[a6]],GLOBAL[[#This Row],[b12]])</f>
        <v>1</v>
      </c>
      <c r="F2161" s="32">
        <f>GLOBAL[[#This Row],[AWAL]]</f>
        <v>1</v>
      </c>
      <c r="G2161" s="31"/>
      <c r="H2161" s="31"/>
      <c r="I2161" s="31" t="str">
        <f>IF(GLOBAL[[#This Row],[/MASUK]]="","",SUMIF(Table6[NB BM_C_QTY+F],GLOBAL[POINTER],Table6[C]))</f>
        <v/>
      </c>
      <c r="J2161" s="102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>SUM(F2161,L2161)</f>
        <v>1</v>
      </c>
      <c r="N2161" s="31"/>
      <c r="O2161" s="31"/>
      <c r="P2161" s="32">
        <f ca="1">SUM(INDIRECT(GLOBAL_VAR[TABLENAME]&amp;"[@a"&amp;$1:$1-1&amp;"]"),INDIRECT(GLOBAL_VAR[TABLENAME]&amp;"[@c"&amp;$1:$1-1&amp;"]"))</f>
        <v>1</v>
      </c>
      <c r="Q2161" s="33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1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1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1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  <c r="AE2161" s="72"/>
    </row>
    <row r="2162" spans="1:31">
      <c r="A2162" s="31">
        <f ca="1">IF(GLOBAL[[#This Row],[TT]]&lt;1,"",ROW()-2)</f>
        <v>2160</v>
      </c>
      <c r="B2162" s="33" t="s">
        <v>4682</v>
      </c>
      <c r="C2162" s="31">
        <v>19</v>
      </c>
      <c r="D2162" s="31" t="s">
        <v>1408</v>
      </c>
      <c r="E2162" s="31">
        <f ca="1">IF(GLOBAL[[#This Row],[b12]]="",GLOBAL[[#This Row],[a6]],GLOBAL[[#This Row],[b12]])</f>
        <v>19</v>
      </c>
      <c r="F2162" s="32">
        <f>GLOBAL[[#This Row],[AWAL]]</f>
        <v>19</v>
      </c>
      <c r="G2162" s="31"/>
      <c r="H2162" s="31"/>
      <c r="I2162" s="31" t="str">
        <f>IF(GLOBAL[[#This Row],[/MASUK]]="","",SUMIF(Table6[NB BM_C_QTY+F],GLOBAL[POINTER],Table6[C]))</f>
        <v/>
      </c>
      <c r="J2162" s="102">
        <f>IF(GLOBAL[[#This Row],[//KELUAR]]="",0,-1*SUMIF(Table5[CONCAT],GLOBAL[POINTER],Table5[3]))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>SUM(F2162,L2162)</f>
        <v>19</v>
      </c>
      <c r="N2162" s="31"/>
      <c r="O2162" s="31"/>
      <c r="P2162" s="32">
        <f ca="1">SUM(INDIRECT(GLOBAL_VAR[TABLENAME]&amp;"[@a"&amp;$1:$1-1&amp;"]"),INDIRECT(GLOBAL_VAR[TABLENAME]&amp;"[@c"&amp;$1:$1-1&amp;"]"))</f>
        <v>19</v>
      </c>
      <c r="Q2162" s="33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19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19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19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2162" s="31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31">
      <c r="A2163" s="31">
        <f ca="1">IF(GLOBAL[[#This Row],[TT]]&lt;1,"",ROW()-2)</f>
        <v>2161</v>
      </c>
      <c r="B2163" s="33" t="s">
        <v>4145</v>
      </c>
      <c r="C2163" s="31">
        <v>36</v>
      </c>
      <c r="D2163" s="31" t="s">
        <v>38</v>
      </c>
      <c r="E2163" s="31">
        <f ca="1">IF(GLOBAL[[#This Row],[b12]]="",GLOBAL[[#This Row],[a6]],GLOBAL[[#This Row],[b12]])</f>
        <v>36</v>
      </c>
      <c r="F2163" s="32">
        <f>GLOBAL[[#This Row],[AWAL]]</f>
        <v>36</v>
      </c>
      <c r="G2163" s="31"/>
      <c r="H2163" s="31"/>
      <c r="I2163" s="31" t="str">
        <f>IF(GLOBAL[[#This Row],[/MASUK]]="","",SUMIF(Table6[NB BM_C_QTY+F],GLOBAL[POINTER],Table6[C]))</f>
        <v/>
      </c>
      <c r="J2163" s="102">
        <f>IF(GLOBAL[[#This Row],[//KELUAR]]="",0,-1*SUMIF(Table5[CONCAT],GLOBAL[POINTER],Table5[3]))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>SUM(F2163,L2163)</f>
        <v>36</v>
      </c>
      <c r="N2163" s="31"/>
      <c r="O2163" s="31"/>
      <c r="P2163" s="32">
        <f ca="1">SUM(INDIRECT(GLOBAL_VAR[TABLENAME]&amp;"[@a"&amp;$1:$1-1&amp;"]"),INDIRECT(GLOBAL_VAR[TABLENAME]&amp;"[@c"&amp;$1:$1-1&amp;"]"))</f>
        <v>36</v>
      </c>
      <c r="Q2163" s="33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36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36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36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</row>
    <row r="2164" spans="1:31">
      <c r="A2164" s="31">
        <f ca="1">IF(GLOBAL[[#This Row],[TT]]&lt;1,"",ROW()-2)</f>
        <v>2162</v>
      </c>
      <c r="B2164" s="33" t="s">
        <v>4683</v>
      </c>
      <c r="C2164" s="31">
        <v>1</v>
      </c>
      <c r="D2164" s="31" t="s">
        <v>1409</v>
      </c>
      <c r="E2164" s="31">
        <f ca="1">IF(GLOBAL[[#This Row],[b12]]="",GLOBAL[[#This Row],[a6]],GLOBAL[[#This Row],[b12]])</f>
        <v>1</v>
      </c>
      <c r="F2164" s="32">
        <f>GLOBAL[[#This Row],[AWAL]]</f>
        <v>1</v>
      </c>
      <c r="G2164" s="31"/>
      <c r="H2164" s="31"/>
      <c r="I2164" s="31" t="str">
        <f>IF(GLOBAL[[#This Row],[/MASUK]]="","",SUMIF(Table6[NB BM_C_QTY+F],GLOBAL[POINTER],Table6[C]))</f>
        <v/>
      </c>
      <c r="J2164" s="102">
        <f>IF(GLOBAL[[#This Row],[//KELUAR]]="",0,-1*SUMIF(Table5[CONCAT],GLOBAL[POINTER],Table5[3]))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>SUM(F2164,L2164)</f>
        <v>1</v>
      </c>
      <c r="N2164" s="31"/>
      <c r="O2164" s="31"/>
      <c r="P2164" s="32">
        <f ca="1">SUM(INDIRECT(GLOBAL_VAR[TABLENAME]&amp;"[@a"&amp;$1:$1-1&amp;"]"),INDIRECT(GLOBAL_VAR[TABLENAME]&amp;"[@c"&amp;$1:$1-1&amp;"]"))</f>
        <v>1</v>
      </c>
      <c r="Q2164" s="33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1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1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1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2164" s="31" t="str">
        <f>_xlfn.IFNA(MATCH(GLOBAL[[#This Row],[POINTER]],Table6[NB BM_C_QTY+F],0),"")</f>
        <v/>
      </c>
      <c r="AC2164" t="str">
        <f>_xlfn.IFNA(MATCH(GLOBAL[[#This Row],[POINTER]],Table5[CONCAT],0),"")</f>
        <v/>
      </c>
    </row>
    <row r="2165" spans="1:31">
      <c r="A2165" s="31">
        <f ca="1">IF(GLOBAL[[#This Row],[TT]]&lt;1,"",ROW()-2)</f>
        <v>2163</v>
      </c>
      <c r="B2165" s="33" t="s">
        <v>4684</v>
      </c>
      <c r="C2165" s="31">
        <v>5</v>
      </c>
      <c r="D2165" s="31" t="s">
        <v>1265</v>
      </c>
      <c r="E2165" s="31">
        <f ca="1">IF(GLOBAL[[#This Row],[b12]]="",GLOBAL[[#This Row],[a6]],GLOBAL[[#This Row],[b12]])</f>
        <v>5</v>
      </c>
      <c r="F2165" s="32">
        <f>GLOBAL[[#This Row],[AWAL]]</f>
        <v>5</v>
      </c>
      <c r="G2165" s="31"/>
      <c r="H2165" s="31"/>
      <c r="I2165" s="31" t="str">
        <f>IF(GLOBAL[[#This Row],[/MASUK]]="","",SUMIF(Table6[NB BM_C_QTY+F],GLOBAL[POINTER],Table6[C]))</f>
        <v/>
      </c>
      <c r="J2165" s="102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>SUM(F2165,L2165)</f>
        <v>5</v>
      </c>
      <c r="N2165" s="31"/>
      <c r="O2165" s="31"/>
      <c r="P2165" s="32">
        <f ca="1">SUM(INDIRECT(GLOBAL_VAR[TABLENAME]&amp;"[@a"&amp;$1:$1-1&amp;"]"),INDIRECT(GLOBAL_VAR[TABLENAME]&amp;"[@c"&amp;$1:$1-1&amp;"]"))</f>
        <v>5</v>
      </c>
      <c r="Q2165" s="33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5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5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5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31">
      <c r="A2166" s="31">
        <f ca="1">IF(GLOBAL[[#This Row],[TT]]&lt;1,"",ROW()-2)</f>
        <v>2164</v>
      </c>
      <c r="B2166" s="33" t="s">
        <v>4685</v>
      </c>
      <c r="C2166" s="31">
        <v>3</v>
      </c>
      <c r="D2166" s="31" t="s">
        <v>20</v>
      </c>
      <c r="E2166" s="31">
        <f ca="1">IF(GLOBAL[[#This Row],[b12]]="",GLOBAL[[#This Row],[a6]],GLOBAL[[#This Row],[b12]])</f>
        <v>3</v>
      </c>
      <c r="F2166" s="32">
        <f>GLOBAL[[#This Row],[AWAL]]</f>
        <v>3</v>
      </c>
      <c r="G2166" s="31"/>
      <c r="H2166" s="31"/>
      <c r="I2166" s="31" t="str">
        <f>IF(GLOBAL[[#This Row],[/MASUK]]="","",SUMIF(Table6[NB BM_C_QTY+F],GLOBAL[POINTER],Table6[C]))</f>
        <v/>
      </c>
      <c r="J2166" s="102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>SUM(F2166,L2166)</f>
        <v>3</v>
      </c>
      <c r="N2166" s="31"/>
      <c r="O2166" s="31"/>
      <c r="P2166" s="32">
        <f ca="1">SUM(INDIRECT(GLOBAL_VAR[TABLENAME]&amp;"[@a"&amp;$1:$1-1&amp;"]"),INDIRECT(GLOBAL_VAR[TABLENAME]&amp;"[@c"&amp;$1:$1-1&amp;"]"))</f>
        <v>3</v>
      </c>
      <c r="Q2166" s="33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3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3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3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31">
      <c r="A2167" s="31">
        <f ca="1">IF(GLOBAL[[#This Row],[TT]]&lt;1,"",ROW()-2)</f>
        <v>2165</v>
      </c>
      <c r="B2167" s="33" t="s">
        <v>4686</v>
      </c>
      <c r="C2167" s="31">
        <v>2</v>
      </c>
      <c r="D2167" s="31" t="s">
        <v>20</v>
      </c>
      <c r="E2167" s="31">
        <f ca="1">IF(GLOBAL[[#This Row],[b12]]="",GLOBAL[[#This Row],[a6]],GLOBAL[[#This Row],[b12]])</f>
        <v>2</v>
      </c>
      <c r="F2167" s="32">
        <f>GLOBAL[[#This Row],[AWAL]]</f>
        <v>2</v>
      </c>
      <c r="G2167" s="31"/>
      <c r="H2167" s="31"/>
      <c r="I2167" s="31" t="str">
        <f>IF(GLOBAL[[#This Row],[/MASUK]]="","",SUMIF(Table6[NB BM_C_QTY+F],GLOBAL[POINTER],Table6[C]))</f>
        <v/>
      </c>
      <c r="J2167" s="102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>SUM(F2167,L2167)</f>
        <v>2</v>
      </c>
      <c r="N2167" s="31"/>
      <c r="O2167" s="31"/>
      <c r="P2167" s="32">
        <f ca="1">SUM(INDIRECT(GLOBAL_VAR[TABLENAME]&amp;"[@a"&amp;$1:$1-1&amp;"]"),INDIRECT(GLOBAL_VAR[TABLENAME]&amp;"[@c"&amp;$1:$1-1&amp;"]"))</f>
        <v>2</v>
      </c>
      <c r="Q2167" s="33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2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2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2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31">
      <c r="A2168" s="31">
        <f ca="1">IF(GLOBAL[[#This Row],[TT]]&lt;1,"",ROW()-2)</f>
        <v>2166</v>
      </c>
      <c r="B2168" s="33" t="s">
        <v>4687</v>
      </c>
      <c r="C2168" s="31">
        <v>2</v>
      </c>
      <c r="D2168" s="31" t="s">
        <v>56</v>
      </c>
      <c r="E2168" s="31">
        <f ca="1">IF(GLOBAL[[#This Row],[b12]]="",GLOBAL[[#This Row],[a6]],GLOBAL[[#This Row],[b12]])</f>
        <v>2</v>
      </c>
      <c r="F2168" s="32">
        <f>GLOBAL[[#This Row],[AWAL]]</f>
        <v>2</v>
      </c>
      <c r="G2168" s="31"/>
      <c r="H2168" s="31"/>
      <c r="I2168" s="31" t="str">
        <f>IF(GLOBAL[[#This Row],[/MASUK]]="","",SUMIF(Table6[NB BM_C_QTY+F],GLOBAL[POINTER],Table6[C]))</f>
        <v/>
      </c>
      <c r="J2168" s="102">
        <f>IF(GLOBAL[[#This Row],[//KELUAR]]="",0,-1*SUMIF(Table5[CONCAT],GLOBAL[POINTER],Table5[3]))</f>
        <v>0</v>
      </c>
      <c r="K2168" s="31" t="str">
        <f>IF(GLOBAL[[#This Row],[b1]]="","",GLOBAL[[#This Row],[b1]]-GLOBAL[[#This Row],[a1]]-GLOBAL[[#This Row],[bkeluar1]])</f>
        <v/>
      </c>
      <c r="L2168" s="31">
        <f>SUM(GLOBAL[[#This Row],[bmasuk1]:[c1]])</f>
        <v>0</v>
      </c>
      <c r="M2168" s="32">
        <f>SUM(F2168,L2168)</f>
        <v>2</v>
      </c>
      <c r="N2168" s="31"/>
      <c r="O2168" s="31"/>
      <c r="P2168" s="32">
        <f ca="1">SUM(INDIRECT(GLOBAL_VAR[TABLENAME]&amp;"[@a"&amp;$1:$1-1&amp;"]"),INDIRECT(GLOBAL_VAR[TABLENAME]&amp;"[@c"&amp;$1:$1-1&amp;"]"))</f>
        <v>2</v>
      </c>
      <c r="Q2168" s="33"/>
      <c r="R2168" s="33" t="str">
        <f>IF(GLOBAL[[#This Row],[b3]]="","",GLOBAL[[#This Row],[b3]]-GLOBAL[[#This Row],[a3]])</f>
        <v/>
      </c>
      <c r="S2168" s="32">
        <f ca="1">SUM(INDIRECT(GLOBAL_VAR[TABLENAME]&amp;"[@a"&amp;$1:$1-1&amp;"]"),INDIRECT(GLOBAL_VAR[TABLENAME]&amp;"[@c"&amp;$1:$1-1&amp;"]"))</f>
        <v>2</v>
      </c>
      <c r="T2168" s="33"/>
      <c r="U2168" s="33" t="str">
        <f>IF(GLOBAL[[#This Row],[b4]]="","",GLOBAL[[#This Row],[b4]]-GLOBAL[[#This Row],[a4]])</f>
        <v/>
      </c>
      <c r="V2168" s="32">
        <f ca="1">SUM(INDIRECT(GLOBAL_VAR[TABLENAME]&amp;"[@a"&amp;$1:$1-1&amp;"]"),INDIRECT(GLOBAL_VAR[TABLENAME]&amp;"[@c"&amp;$1:$1-1&amp;"]"))</f>
        <v>2</v>
      </c>
      <c r="W2168" s="31"/>
      <c r="X2168" s="31" t="str">
        <f>IF(GLOBAL[[#This Row],[b5]]="","",GLOBAL[[#This Row],[b5]]-GLOBAL[[#This Row],[a5]])</f>
        <v/>
      </c>
      <c r="Y2168" s="32">
        <f ca="1">SUM(INDIRECT(GLOBAL_VAR[TABLENAME]&amp;"[@a"&amp;$1:$1-1&amp;"]"),INDIRECT(GLOBAL_VAR[TABLENAME]&amp;"[@c"&amp;$1:$1-1&amp;"]"))</f>
        <v>2</v>
      </c>
      <c r="AA2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2168" s="31" t="str">
        <f>_xlfn.IFNA(MATCH(GLOBAL[[#This Row],[POINTER]],Table6[NB BM_C_QTY+F],0),"")</f>
        <v/>
      </c>
      <c r="AC2168" t="str">
        <f>_xlfn.IFNA(MATCH(GLOBAL[[#This Row],[POINTER]],Table5[CONCAT],0),"")</f>
        <v/>
      </c>
    </row>
    <row r="2169" spans="1:31">
      <c r="A2169" s="31" t="str">
        <f ca="1">IF(GLOBAL[[#This Row],[TT]]&lt;1,"",ROW()-2)</f>
        <v/>
      </c>
      <c r="B2169" s="33" t="s">
        <v>2611</v>
      </c>
      <c r="C2169" s="31">
        <v>0</v>
      </c>
      <c r="D2169" s="31" t="s">
        <v>6</v>
      </c>
      <c r="E2169" s="31">
        <f ca="1">IF(GLOBAL[[#This Row],[b12]]="",GLOBAL[[#This Row],[a6]],GLOBAL[[#This Row],[b12]])</f>
        <v>0</v>
      </c>
      <c r="F2169" s="32">
        <f>GLOBAL[[#This Row],[AWAL]]</f>
        <v>0</v>
      </c>
      <c r="G2169" s="31"/>
      <c r="H2169" s="31"/>
      <c r="I2169" s="31" t="str">
        <f>IF(GLOBAL[[#This Row],[/MASUK]]="","",SUMIF(Table6[NB BM_C_QTY+F],GLOBAL[POINTER],Table6[C]))</f>
        <v/>
      </c>
      <c r="J2169" s="102">
        <f>IF(GLOBAL[[#This Row],[//KELUAR]]="",0,-1*SUMIF(Table5[CONCAT],GLOBAL[POINTER],Table5[3]))</f>
        <v>0</v>
      </c>
      <c r="K2169" s="31" t="str">
        <f>IF(GLOBAL[[#This Row],[b1]]="","",GLOBAL[[#This Row],[b1]]-GLOBAL[[#This Row],[a1]]-GLOBAL[[#This Row],[bkeluar1]])</f>
        <v/>
      </c>
      <c r="L2169" s="31">
        <f>SUM(GLOBAL[[#This Row],[bmasuk1]:[c1]])</f>
        <v>0</v>
      </c>
      <c r="M2169" s="32">
        <f>SUM(F2169,L2169)</f>
        <v>0</v>
      </c>
      <c r="N2169" s="31"/>
      <c r="O2169" s="31"/>
      <c r="P2169" s="32">
        <f ca="1">SUM(INDIRECT(GLOBAL_VAR[TABLENAME]&amp;"[@a"&amp;$1:$1-1&amp;"]"),INDIRECT(GLOBAL_VAR[TABLENAME]&amp;"[@c"&amp;$1:$1-1&amp;"]"))</f>
        <v>0</v>
      </c>
      <c r="Q2169" s="33"/>
      <c r="R2169" s="33" t="str">
        <f>IF(GLOBAL[[#This Row],[b3]]="","",GLOBAL[[#This Row],[b3]]-GLOBAL[[#This Row],[a3]])</f>
        <v/>
      </c>
      <c r="S2169" s="32">
        <f ca="1">SUM(INDIRECT(GLOBAL_VAR[TABLENAME]&amp;"[@a"&amp;$1:$1-1&amp;"]"),INDIRECT(GLOBAL_VAR[TABLENAME]&amp;"[@c"&amp;$1:$1-1&amp;"]"))</f>
        <v>0</v>
      </c>
      <c r="T2169" s="33"/>
      <c r="U2169" s="33" t="str">
        <f>IF(GLOBAL[[#This Row],[b4]]="","",GLOBAL[[#This Row],[b4]]-GLOBAL[[#This Row],[a4]])</f>
        <v/>
      </c>
      <c r="V2169" s="32">
        <f ca="1">SUM(INDIRECT(GLOBAL_VAR[TABLENAME]&amp;"[@a"&amp;$1:$1-1&amp;"]"),INDIRECT(GLOBAL_VAR[TABLENAME]&amp;"[@c"&amp;$1:$1-1&amp;"]"))</f>
        <v>0</v>
      </c>
      <c r="W2169" s="31"/>
      <c r="X2169" s="31" t="str">
        <f>IF(GLOBAL[[#This Row],[b5]]="","",GLOBAL[[#This Row],[b5]]-GLOBAL[[#This Row],[a5]])</f>
        <v/>
      </c>
      <c r="Y2169" s="32">
        <f ca="1">SUM(INDIRECT(GLOBAL_VAR[TABLENAME]&amp;"[@a"&amp;$1:$1-1&amp;"]"),INDIRECT(GLOBAL_VAR[TABLENAME]&amp;"[@c"&amp;$1:$1-1&amp;"]"))</f>
        <v>0</v>
      </c>
      <c r="AA2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2169" s="31" t="str">
        <f>_xlfn.IFNA(MATCH(GLOBAL[[#This Row],[POINTER]],Table6[NB BM_C_QTY+F],0),"")</f>
        <v/>
      </c>
      <c r="AC2169" t="str">
        <f>_xlfn.IFNA(MATCH(GLOBAL[[#This Row],[POINTER]],Table5[CONCAT],0),"")</f>
        <v/>
      </c>
    </row>
    <row r="2170" spans="1:31">
      <c r="A2170" s="31">
        <f ca="1">IF(GLOBAL[[#This Row],[TT]]&lt;1,"",ROW()-2)</f>
        <v>2168</v>
      </c>
      <c r="B2170" s="33" t="s">
        <v>2612</v>
      </c>
      <c r="C2170" s="31">
        <v>13</v>
      </c>
      <c r="D2170" s="31" t="s">
        <v>1413</v>
      </c>
      <c r="E2170" s="31">
        <f ca="1">IF(GLOBAL[[#This Row],[b12]]="",GLOBAL[[#This Row],[a6]],GLOBAL[[#This Row],[b12]])</f>
        <v>13</v>
      </c>
      <c r="F2170" s="32">
        <f>GLOBAL[[#This Row],[AWAL]]</f>
        <v>13</v>
      </c>
      <c r="G2170" s="31"/>
      <c r="H2170" s="31"/>
      <c r="I2170" s="31" t="str">
        <f>IF(GLOBAL[[#This Row],[/MASUK]]="","",SUMIF(Table6[NB BM_C_QTY+F],GLOBAL[POINTER],Table6[C]))</f>
        <v/>
      </c>
      <c r="J2170" s="102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>SUM(F2170,L2170)</f>
        <v>13</v>
      </c>
      <c r="N2170" s="31"/>
      <c r="O2170" s="31"/>
      <c r="P2170" s="32">
        <f ca="1">SUM(INDIRECT(GLOBAL_VAR[TABLENAME]&amp;"[@a"&amp;$1:$1-1&amp;"]"),INDIRECT(GLOBAL_VAR[TABLENAME]&amp;"[@c"&amp;$1:$1-1&amp;"]"))</f>
        <v>13</v>
      </c>
      <c r="Q2170" s="33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13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13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13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31">
      <c r="A2171" s="31">
        <f ca="1">IF(GLOBAL[[#This Row],[TT]]&lt;1,"",ROW()-2)</f>
        <v>2169</v>
      </c>
      <c r="B2171" s="33" t="s">
        <v>4688</v>
      </c>
      <c r="C2171" s="31">
        <v>3</v>
      </c>
      <c r="D2171" s="31">
        <v>144</v>
      </c>
      <c r="E2171" s="31">
        <f ca="1">IF(GLOBAL[[#This Row],[b12]]="",GLOBAL[[#This Row],[a6]],GLOBAL[[#This Row],[b12]])</f>
        <v>3</v>
      </c>
      <c r="F2171" s="32">
        <f>GLOBAL[[#This Row],[AWAL]]</f>
        <v>3</v>
      </c>
      <c r="G2171" s="31"/>
      <c r="H2171" s="31"/>
      <c r="I2171" s="31" t="str">
        <f>IF(GLOBAL[[#This Row],[/MASUK]]="","",SUMIF(Table6[NB BM_C_QTY+F],GLOBAL[POINTER],Table6[C]))</f>
        <v/>
      </c>
      <c r="J2171" s="102">
        <f>IF(GLOBAL[[#This Row],[//KELUAR]]="",0,-1*SUMIF(Table5[CONCAT],GLOBAL[POINTER],Table5[3]))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>SUM(F2171,L2171)</f>
        <v>3</v>
      </c>
      <c r="N2171" s="31"/>
      <c r="O2171" s="31"/>
      <c r="P2171" s="32">
        <f ca="1">SUM(INDIRECT(GLOBAL_VAR[TABLENAME]&amp;"[@a"&amp;$1:$1-1&amp;"]"),INDIRECT(GLOBAL_VAR[TABLENAME]&amp;"[@c"&amp;$1:$1-1&amp;"]"))</f>
        <v>3</v>
      </c>
      <c r="Q2171" s="33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3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3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3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2171" s="31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31">
      <c r="A2172" s="31" t="str">
        <f ca="1">IF(GLOBAL[[#This Row],[TT]]&lt;1,"",ROW()-2)</f>
        <v/>
      </c>
      <c r="B2172" s="33" t="s">
        <v>1410</v>
      </c>
      <c r="C2172" s="31">
        <v>0</v>
      </c>
      <c r="D2172" s="31" t="s">
        <v>56</v>
      </c>
      <c r="E2172" s="31">
        <f ca="1">IF(GLOBAL[[#This Row],[b12]]="",GLOBAL[[#This Row],[a6]],GLOBAL[[#This Row],[b12]])</f>
        <v>0</v>
      </c>
      <c r="F2172" s="32">
        <f>GLOBAL[[#This Row],[AWAL]]</f>
        <v>0</v>
      </c>
      <c r="G2172" s="31"/>
      <c r="H2172" s="31"/>
      <c r="I2172" s="31" t="str">
        <f>IF(GLOBAL[[#This Row],[/MASUK]]="","",SUMIF(Table6[NB BM_C_QTY+F],GLOBAL[POINTER],Table6[C]))</f>
        <v/>
      </c>
      <c r="J2172" s="102">
        <f>IF(GLOBAL[[#This Row],[//KELUAR]]="",0,-1*SUMIF(Table5[CONCAT],GLOBAL[POINTER],Table5[3]))</f>
        <v>0</v>
      </c>
      <c r="K2172" s="31" t="str">
        <f>IF(GLOBAL[[#This Row],[b1]]="","",GLOBAL[[#This Row],[b1]]-GLOBAL[[#This Row],[a1]]-GLOBAL[[#This Row],[bkeluar1]])</f>
        <v/>
      </c>
      <c r="L2172" s="31">
        <f>SUM(GLOBAL[[#This Row],[bmasuk1]:[c1]])</f>
        <v>0</v>
      </c>
      <c r="M2172" s="32">
        <f>SUM(F2172,L2172)</f>
        <v>0</v>
      </c>
      <c r="N2172" s="31"/>
      <c r="O2172" s="31"/>
      <c r="P2172" s="32">
        <f ca="1">SUM(INDIRECT(GLOBAL_VAR[TABLENAME]&amp;"[@a"&amp;$1:$1-1&amp;"]"),INDIRECT(GLOBAL_VAR[TABLENAME]&amp;"[@c"&amp;$1:$1-1&amp;"]"))</f>
        <v>0</v>
      </c>
      <c r="Q2172" s="33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0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0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0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31">
      <c r="A2173" s="31" t="str">
        <f ca="1">IF(GLOBAL[[#This Row],[TT]]&lt;1,"",ROW()-2)</f>
        <v/>
      </c>
      <c r="B2173" s="33" t="s">
        <v>1411</v>
      </c>
      <c r="C2173" s="31">
        <v>0</v>
      </c>
      <c r="D2173" s="31">
        <v>72</v>
      </c>
      <c r="E2173" s="31">
        <f ca="1">IF(GLOBAL[[#This Row],[b12]]="",GLOBAL[[#This Row],[a6]],GLOBAL[[#This Row],[b12]])</f>
        <v>0</v>
      </c>
      <c r="F2173" s="32">
        <f>GLOBAL[[#This Row],[AWAL]]</f>
        <v>0</v>
      </c>
      <c r="G2173" s="31"/>
      <c r="H2173" s="31"/>
      <c r="I2173" s="31" t="str">
        <f>IF(GLOBAL[[#This Row],[/MASUK]]="","",SUMIF(Table6[NB BM_C_QTY+F],GLOBAL[POINTER],Table6[C]))</f>
        <v/>
      </c>
      <c r="J2173" s="102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>SUM(F2173,L2173)</f>
        <v>0</v>
      </c>
      <c r="N2173" s="31"/>
      <c r="O2173" s="31"/>
      <c r="P2173" s="32">
        <f ca="1">SUM(INDIRECT(GLOBAL_VAR[TABLENAME]&amp;"[@a"&amp;$1:$1-1&amp;"]"),INDIRECT(GLOBAL_VAR[TABLENAME]&amp;"[@c"&amp;$1:$1-1&amp;"]"))</f>
        <v>0</v>
      </c>
      <c r="Q2173" s="33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0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0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0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  <c r="AE2173" s="29"/>
    </row>
    <row r="2174" spans="1:31">
      <c r="A2174" s="31" t="str">
        <f ca="1">IF(GLOBAL[[#This Row],[TT]]&lt;1,"",ROW()-2)</f>
        <v/>
      </c>
      <c r="B2174" s="33" t="s">
        <v>1412</v>
      </c>
      <c r="C2174" s="31">
        <v>0</v>
      </c>
      <c r="D2174" s="31" t="s">
        <v>15</v>
      </c>
      <c r="E2174" s="31">
        <f ca="1">IF(GLOBAL[[#This Row],[b12]]="",GLOBAL[[#This Row],[a6]],GLOBAL[[#This Row],[b12]])</f>
        <v>0</v>
      </c>
      <c r="F2174" s="32">
        <f>GLOBAL[[#This Row],[AWAL]]</f>
        <v>0</v>
      </c>
      <c r="G2174" s="31"/>
      <c r="H2174" s="31"/>
      <c r="I2174" s="31" t="str">
        <f>IF(GLOBAL[[#This Row],[/MASUK]]="","",SUMIF(Table6[NB BM_C_QTY+F],GLOBAL[POINTER],Table6[C]))</f>
        <v/>
      </c>
      <c r="J2174" s="102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>SUM(F2174,L2174)</f>
        <v>0</v>
      </c>
      <c r="N2174" s="31"/>
      <c r="O2174" s="31"/>
      <c r="P2174" s="32">
        <f ca="1">SUM(INDIRECT(GLOBAL_VAR[TABLENAME]&amp;"[@a"&amp;$1:$1-1&amp;"]"),INDIRECT(GLOBAL_VAR[TABLENAME]&amp;"[@c"&amp;$1:$1-1&amp;"]"))</f>
        <v>0</v>
      </c>
      <c r="Q2174" s="33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0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0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0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31">
      <c r="A2175" s="31" t="str">
        <f ca="1">IF(GLOBAL[[#This Row],[TT]]&lt;1,"",ROW()-2)</f>
        <v/>
      </c>
      <c r="B2175" s="33" t="s">
        <v>3756</v>
      </c>
      <c r="C2175" s="31">
        <v>0</v>
      </c>
      <c r="D2175" s="31">
        <v>42</v>
      </c>
      <c r="E2175" s="31">
        <f ca="1">IF(GLOBAL[[#This Row],[b12]]="",GLOBAL[[#This Row],[a6]],GLOBAL[[#This Row],[b12]])</f>
        <v>0</v>
      </c>
      <c r="F2175" s="32">
        <f>GLOBAL[[#This Row],[AWAL]]</f>
        <v>0</v>
      </c>
      <c r="G2175" s="31"/>
      <c r="H2175" s="31"/>
      <c r="I2175" s="31" t="str">
        <f>IF(GLOBAL[[#This Row],[/MASUK]]="","",SUMIF(Table6[NB BM_C_QTY+F],GLOBAL[POINTER],Table6[C]))</f>
        <v/>
      </c>
      <c r="J2175" s="102">
        <f>IF(GLOBAL[[#This Row],[//KELUAR]]="",0,-1*SUMIF(Table5[CONCAT],GLOBAL[POINTER],Table5[3]))</f>
        <v>0</v>
      </c>
      <c r="K2175" s="31" t="str">
        <f>IF(GLOBAL[[#This Row],[b1]]="","",GLOBAL[[#This Row],[b1]]-GLOBAL[[#This Row],[a1]]-GLOBAL[[#This Row],[bkeluar1]])</f>
        <v/>
      </c>
      <c r="L2175" s="31">
        <f>SUM(GLOBAL[[#This Row],[bmasuk1]:[c1]])</f>
        <v>0</v>
      </c>
      <c r="M2175" s="32">
        <f>SUM(F2175,L2175)</f>
        <v>0</v>
      </c>
      <c r="N2175" s="31"/>
      <c r="O2175" s="31"/>
      <c r="P2175" s="32">
        <f ca="1">SUM(INDIRECT(GLOBAL_VAR[TABLENAME]&amp;"[@a"&amp;$1:$1-1&amp;"]"),INDIRECT(GLOBAL_VAR[TABLENAME]&amp;"[@c"&amp;$1:$1-1&amp;"]"))</f>
        <v>0</v>
      </c>
      <c r="Q2175" s="33"/>
      <c r="R2175" s="33" t="str">
        <f>IF(GLOBAL[[#This Row],[b3]]="","",GLOBAL[[#This Row],[b3]]-GLOBAL[[#This Row],[a3]])</f>
        <v/>
      </c>
      <c r="S2175" s="32">
        <f ca="1">SUM(INDIRECT(GLOBAL_VAR[TABLENAME]&amp;"[@a"&amp;$1:$1-1&amp;"]"),INDIRECT(GLOBAL_VAR[TABLENAME]&amp;"[@c"&amp;$1:$1-1&amp;"]"))</f>
        <v>0</v>
      </c>
      <c r="T2175" s="33"/>
      <c r="U2175" s="33" t="str">
        <f>IF(GLOBAL[[#This Row],[b4]]="","",GLOBAL[[#This Row],[b4]]-GLOBAL[[#This Row],[a4]])</f>
        <v/>
      </c>
      <c r="V2175" s="32">
        <f ca="1">SUM(INDIRECT(GLOBAL_VAR[TABLENAME]&amp;"[@a"&amp;$1:$1-1&amp;"]"),INDIRECT(GLOBAL_VAR[TABLENAME]&amp;"[@c"&amp;$1:$1-1&amp;"]"))</f>
        <v>0</v>
      </c>
      <c r="W2175" s="31"/>
      <c r="X2175" s="31" t="str">
        <f>IF(GLOBAL[[#This Row],[b5]]="","",GLOBAL[[#This Row],[b5]]-GLOBAL[[#This Row],[a5]])</f>
        <v/>
      </c>
      <c r="Y2175" s="32">
        <f ca="1">SUM(INDIRECT(GLOBAL_VAR[TABLENAME]&amp;"[@a"&amp;$1:$1-1&amp;"]"),INDIRECT(GLOBAL_VAR[TABLENAME]&amp;"[@c"&amp;$1:$1-1&amp;"]"))</f>
        <v>0</v>
      </c>
      <c r="AA2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2175" s="31" t="str">
        <f>_xlfn.IFNA(MATCH(GLOBAL[[#This Row],[POINTER]],Table6[NB BM_C_QTY+F],0),"")</f>
        <v/>
      </c>
      <c r="AC2175" t="str">
        <f>_xlfn.IFNA(MATCH(GLOBAL[[#This Row],[POINTER]],Table5[CONCAT],0),"")</f>
        <v/>
      </c>
    </row>
    <row r="2176" spans="1:31">
      <c r="A2176" s="31" t="str">
        <f ca="1">IF(GLOBAL[[#This Row],[TT]]&lt;1,"",ROW()-2)</f>
        <v/>
      </c>
      <c r="B2176" s="33" t="s">
        <v>2384</v>
      </c>
      <c r="C2176" s="31">
        <v>0</v>
      </c>
      <c r="D2176" s="31" t="s">
        <v>2234</v>
      </c>
      <c r="E2176" s="31">
        <f ca="1">IF(GLOBAL[[#This Row],[b12]]="",GLOBAL[[#This Row],[a6]],GLOBAL[[#This Row],[b12]])</f>
        <v>0</v>
      </c>
      <c r="F2176" s="32">
        <f>GLOBAL[[#This Row],[AWAL]]</f>
        <v>0</v>
      </c>
      <c r="G2176" s="31"/>
      <c r="H2176" s="31"/>
      <c r="I2176" s="31" t="str">
        <f>IF(GLOBAL[[#This Row],[/MASUK]]="","",SUMIF(Table6[NB BM_C_QTY+F],GLOBAL[POINTER],Table6[C]))</f>
        <v/>
      </c>
      <c r="J2176" s="102">
        <f>IF(GLOBAL[[#This Row],[//KELUAR]]="",0,-1*SUMIF(Table5[CONCAT],GLOBAL[POINTER],Table5[3]))</f>
        <v>0</v>
      </c>
      <c r="K2176" s="31" t="str">
        <f>IF(GLOBAL[[#This Row],[b1]]="","",GLOBAL[[#This Row],[b1]]-GLOBAL[[#This Row],[a1]]-GLOBAL[[#This Row],[bkeluar1]])</f>
        <v/>
      </c>
      <c r="L2176" s="31">
        <f>SUM(GLOBAL[[#This Row],[bmasuk1]:[c1]])</f>
        <v>0</v>
      </c>
      <c r="M2176" s="32">
        <f>SUM(F2176,L2176)</f>
        <v>0</v>
      </c>
      <c r="N2176" s="31"/>
      <c r="O2176" s="31"/>
      <c r="P2176" s="32">
        <f ca="1">SUM(INDIRECT(GLOBAL_VAR[TABLENAME]&amp;"[@a"&amp;$1:$1-1&amp;"]"),INDIRECT(GLOBAL_VAR[TABLENAME]&amp;"[@c"&amp;$1:$1-1&amp;"]"))</f>
        <v>0</v>
      </c>
      <c r="Q2176" s="33"/>
      <c r="R2176" s="33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0</v>
      </c>
      <c r="T2176" s="33"/>
      <c r="U2176" s="33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0</v>
      </c>
      <c r="W2176" s="31"/>
      <c r="X2176" s="31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0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2176" s="31" t="str">
        <f>_xlfn.IFNA(MATCH(GLOBAL[[#This Row],[POINTER]],Table6[NB BM_C_QTY+F],0),"")</f>
        <v/>
      </c>
      <c r="AC2176" t="str">
        <f>_xlfn.IFNA(MATCH(GLOBAL[[#This Row],[POINTER]],Table5[CONCAT],0),"")</f>
        <v/>
      </c>
    </row>
    <row r="2177" spans="1:29">
      <c r="A2177" s="31" t="str">
        <f ca="1">IF(GLOBAL[[#This Row],[TT]]&lt;1,"",ROW()-2)</f>
        <v/>
      </c>
      <c r="B2177" s="33" t="s">
        <v>2644</v>
      </c>
      <c r="C2177" s="31">
        <v>0</v>
      </c>
      <c r="D2177" s="31" t="s">
        <v>2010</v>
      </c>
      <c r="E2177" s="31">
        <f ca="1">IF(GLOBAL[[#This Row],[b12]]="",GLOBAL[[#This Row],[a6]],GLOBAL[[#This Row],[b12]])</f>
        <v>0</v>
      </c>
      <c r="F2177" s="32">
        <f>GLOBAL[[#This Row],[AWAL]]</f>
        <v>0</v>
      </c>
      <c r="G2177" s="31"/>
      <c r="H2177" s="31"/>
      <c r="I2177" s="31" t="str">
        <f>IF(GLOBAL[[#This Row],[/MASUK]]="","",SUMIF(Table6[NB BM_C_QTY+F],GLOBAL[POINTER],Table6[C]))</f>
        <v/>
      </c>
      <c r="J2177" s="102">
        <f>IF(GLOBAL[[#This Row],[//KELUAR]]="",0,-1*SUMIF(Table5[CONCAT],GLOBAL[POINTER],Table5[3]))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>SUM(F2177,L2177)</f>
        <v>0</v>
      </c>
      <c r="N2177" s="31"/>
      <c r="O2177" s="31"/>
      <c r="P2177" s="32">
        <f ca="1">SUM(INDIRECT(GLOBAL_VAR[TABLENAME]&amp;"[@a"&amp;$1:$1-1&amp;"]"),INDIRECT(GLOBAL_VAR[TABLENAME]&amp;"[@c"&amp;$1:$1-1&amp;"]"))</f>
        <v>0</v>
      </c>
      <c r="Q2177" s="33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0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0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0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2177" s="31" t="str">
        <f>_xlfn.IFNA(MATCH(GLOBAL[[#This Row],[POINTER]],Table6[NB BM_C_QTY+F],0),"")</f>
        <v/>
      </c>
      <c r="AC2177" t="str">
        <f>_xlfn.IFNA(MATCH(GLOBAL[[#This Row],[POINTER]],Table5[CONCAT],0),"")</f>
        <v/>
      </c>
    </row>
    <row r="2178" spans="1:29">
      <c r="A2178" s="31">
        <f ca="1">IF(GLOBAL[[#This Row],[TT]]&lt;1,"",ROW()-2)</f>
        <v>2176</v>
      </c>
      <c r="B2178" s="33" t="s">
        <v>2132</v>
      </c>
      <c r="C2178" s="31">
        <v>1</v>
      </c>
      <c r="D2178" s="31" t="s">
        <v>2010</v>
      </c>
      <c r="E2178" s="31">
        <f ca="1">IF(GLOBAL[[#This Row],[b12]]="",GLOBAL[[#This Row],[a6]],GLOBAL[[#This Row],[b12]])</f>
        <v>1</v>
      </c>
      <c r="F2178" s="32">
        <f>GLOBAL[[#This Row],[AWAL]]</f>
        <v>1</v>
      </c>
      <c r="G2178" s="31"/>
      <c r="H2178" s="31"/>
      <c r="I2178" s="31" t="str">
        <f>IF(GLOBAL[[#This Row],[/MASUK]]="","",SUMIF(Table6[NB BM_C_QTY+F],GLOBAL[POINTER],Table6[C]))</f>
        <v/>
      </c>
      <c r="J2178" s="102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>SUM(F2178,L2178)</f>
        <v>1</v>
      </c>
      <c r="N2178" s="31"/>
      <c r="O2178" s="31"/>
      <c r="P2178" s="32">
        <f ca="1">SUM(INDIRECT(GLOBAL_VAR[TABLENAME]&amp;"[@a"&amp;$1:$1-1&amp;"]"),INDIRECT(GLOBAL_VAR[TABLENAME]&amp;"[@c"&amp;$1:$1-1&amp;"]"))</f>
        <v>1</v>
      </c>
      <c r="Q2178" s="33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1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1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1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29">
      <c r="A2179" s="31">
        <f ca="1">IF(GLOBAL[[#This Row],[TT]]&lt;1,"",ROW()-2)</f>
        <v>2177</v>
      </c>
      <c r="B2179" s="33" t="s">
        <v>1416</v>
      </c>
      <c r="C2179" s="31">
        <v>1</v>
      </c>
      <c r="D2179" s="31" t="s">
        <v>1417</v>
      </c>
      <c r="E2179" s="31">
        <f ca="1">IF(GLOBAL[[#This Row],[b12]]="",GLOBAL[[#This Row],[a6]],GLOBAL[[#This Row],[b12]])</f>
        <v>1</v>
      </c>
      <c r="F2179" s="32">
        <f>GLOBAL[[#This Row],[AWAL]]</f>
        <v>1</v>
      </c>
      <c r="G2179" s="31"/>
      <c r="H2179" s="31"/>
      <c r="I2179" s="31" t="str">
        <f>IF(GLOBAL[[#This Row],[/MASUK]]="","",SUMIF(Table6[NB BM_C_QTY+F],GLOBAL[POINTER],Table6[C]))</f>
        <v/>
      </c>
      <c r="J2179" s="102">
        <f>IF(GLOBAL[[#This Row],[//KELUAR]]="",0,-1*SUMIF(Table5[CONCAT],GLOBAL[POINTER],Table5[3]))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>SUM(F2179,L2179)</f>
        <v>1</v>
      </c>
      <c r="N2179" s="31"/>
      <c r="O2179" s="31"/>
      <c r="P2179" s="32">
        <f ca="1">SUM(INDIRECT(GLOBAL_VAR[TABLENAME]&amp;"[@a"&amp;$1:$1-1&amp;"]"),INDIRECT(GLOBAL_VAR[TABLENAME]&amp;"[@c"&amp;$1:$1-1&amp;"]"))</f>
        <v>1</v>
      </c>
      <c r="Q2179" s="33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1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1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1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2179" s="31" t="str">
        <f>_xlfn.IFNA(MATCH(GLOBAL[[#This Row],[POINTER]],Table6[NB BM_C_QTY+F],0),"")</f>
        <v/>
      </c>
      <c r="AC2179" t="str">
        <f>_xlfn.IFNA(MATCH(GLOBAL[[#This Row],[POINTER]],Table5[CONCAT],0),"")</f>
        <v/>
      </c>
    </row>
    <row r="2180" spans="1:29">
      <c r="A2180" s="31">
        <f ca="1">IF(GLOBAL[[#This Row],[TT]]&lt;1,"",ROW()-2)</f>
        <v>2178</v>
      </c>
      <c r="B2180" s="33" t="s">
        <v>1418</v>
      </c>
      <c r="C2180" s="31">
        <v>5</v>
      </c>
      <c r="D2180" s="31" t="s">
        <v>1419</v>
      </c>
      <c r="E2180" s="31">
        <f ca="1">IF(GLOBAL[[#This Row],[b12]]="",GLOBAL[[#This Row],[a6]],GLOBAL[[#This Row],[b12]])</f>
        <v>5</v>
      </c>
      <c r="F2180" s="32">
        <f>GLOBAL[[#This Row],[AWAL]]</f>
        <v>5</v>
      </c>
      <c r="G2180" s="31"/>
      <c r="H2180" s="31"/>
      <c r="I2180" s="31" t="str">
        <f>IF(GLOBAL[[#This Row],[/MASUK]]="","",SUMIF(Table6[NB BM_C_QTY+F],GLOBAL[POINTER],Table6[C]))</f>
        <v/>
      </c>
      <c r="J2180" s="102">
        <f>IF(GLOBAL[[#This Row],[//KELUAR]]="",0,-1*SUMIF(Table5[CONCAT],GLOBAL[POINTER],Table5[3]))</f>
        <v>0</v>
      </c>
      <c r="K2180" s="31" t="str">
        <f>IF(GLOBAL[[#This Row],[b1]]="","",GLOBAL[[#This Row],[b1]]-GLOBAL[[#This Row],[a1]]-GLOBAL[[#This Row],[bkeluar1]])</f>
        <v/>
      </c>
      <c r="L2180" s="31">
        <f>SUM(GLOBAL[[#This Row],[bmasuk1]:[c1]])</f>
        <v>0</v>
      </c>
      <c r="M2180" s="32">
        <f>SUM(F2180,L2180)</f>
        <v>5</v>
      </c>
      <c r="N2180" s="31"/>
      <c r="O2180" s="31"/>
      <c r="P2180" s="32">
        <f ca="1">SUM(INDIRECT(GLOBAL_VAR[TABLENAME]&amp;"[@a"&amp;$1:$1-1&amp;"]"),INDIRECT(GLOBAL_VAR[TABLENAME]&amp;"[@c"&amp;$1:$1-1&amp;"]"))</f>
        <v>5</v>
      </c>
      <c r="Q2180" s="33"/>
      <c r="R2180" s="33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5</v>
      </c>
      <c r="T2180" s="33"/>
      <c r="U2180" s="33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5</v>
      </c>
      <c r="W2180" s="31"/>
      <c r="X2180" s="31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5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2180" s="31" t="str">
        <f>_xlfn.IFNA(MATCH(GLOBAL[[#This Row],[POINTER]],Table6[NB BM_C_QTY+F],0),"")</f>
        <v/>
      </c>
      <c r="AC2180" t="str">
        <f>_xlfn.IFNA(MATCH(GLOBAL[[#This Row],[POINTER]],Table5[CONCAT],0),"")</f>
        <v/>
      </c>
    </row>
    <row r="2181" spans="1:29">
      <c r="A2181" s="31">
        <f ca="1">IF(GLOBAL[[#This Row],[TT]]&lt;1,"",ROW()-2)</f>
        <v>2179</v>
      </c>
      <c r="B2181" s="33" t="s">
        <v>1420</v>
      </c>
      <c r="C2181" s="31">
        <v>6</v>
      </c>
      <c r="D2181" s="31" t="s">
        <v>395</v>
      </c>
      <c r="E2181" s="31">
        <f ca="1">IF(GLOBAL[[#This Row],[b12]]="",GLOBAL[[#This Row],[a6]],GLOBAL[[#This Row],[b12]])</f>
        <v>6</v>
      </c>
      <c r="F2181" s="32">
        <f>GLOBAL[[#This Row],[AWAL]]</f>
        <v>6</v>
      </c>
      <c r="G2181" s="31"/>
      <c r="H2181" s="31"/>
      <c r="I2181" s="31" t="str">
        <f>IF(GLOBAL[[#This Row],[/MASUK]]="","",SUMIF(Table6[NB BM_C_QTY+F],GLOBAL[POINTER],Table6[C]))</f>
        <v/>
      </c>
      <c r="J2181" s="102">
        <f>IF(GLOBAL[[#This Row],[//KELUAR]]="",0,-1*SUMIF(Table5[CONCAT],GLOBAL[POINTER],Table5[3]))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>SUM(F2181,L2181)</f>
        <v>6</v>
      </c>
      <c r="N2181" s="31"/>
      <c r="O2181" s="31"/>
      <c r="P2181" s="32">
        <f ca="1">SUM(INDIRECT(GLOBAL_VAR[TABLENAME]&amp;"[@a"&amp;$1:$1-1&amp;"]"),INDIRECT(GLOBAL_VAR[TABLENAME]&amp;"[@c"&amp;$1:$1-1&amp;"]"))</f>
        <v>6</v>
      </c>
      <c r="Q2181" s="33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6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6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6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2181" s="31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29">
      <c r="A2182" s="31">
        <f ca="1">IF(GLOBAL[[#This Row],[TT]]&lt;1,"",ROW()-2)</f>
        <v>2180</v>
      </c>
      <c r="B2182" s="33" t="s">
        <v>1421</v>
      </c>
      <c r="C2182" s="31">
        <v>39</v>
      </c>
      <c r="D2182" s="31" t="s">
        <v>1129</v>
      </c>
      <c r="E2182" s="31">
        <f ca="1">IF(GLOBAL[[#This Row],[b12]]="",GLOBAL[[#This Row],[a6]],GLOBAL[[#This Row],[b12]])</f>
        <v>39</v>
      </c>
      <c r="F2182" s="32">
        <f>GLOBAL[[#This Row],[AWAL]]</f>
        <v>39</v>
      </c>
      <c r="G2182" s="31"/>
      <c r="H2182" s="31"/>
      <c r="I2182" s="31" t="str">
        <f>IF(GLOBAL[[#This Row],[/MASUK]]="","",SUMIF(Table6[NB BM_C_QTY+F],GLOBAL[POINTER],Table6[C]))</f>
        <v/>
      </c>
      <c r="J2182" s="102">
        <f>IF(GLOBAL[[#This Row],[//KELUAR]]="",0,-1*SUMIF(Table5[CONCAT],GLOBAL[POINTER],Table5[3]))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>SUM(F2182,L2182)</f>
        <v>39</v>
      </c>
      <c r="N2182" s="31"/>
      <c r="O2182" s="31"/>
      <c r="P2182" s="32">
        <f ca="1">SUM(INDIRECT(GLOBAL_VAR[TABLENAME]&amp;"[@a"&amp;$1:$1-1&amp;"]"),INDIRECT(GLOBAL_VAR[TABLENAME]&amp;"[@c"&amp;$1:$1-1&amp;"]"))</f>
        <v>39</v>
      </c>
      <c r="Q2182" s="33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39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39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39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2182" s="31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29">
      <c r="A2183" s="31">
        <f ca="1">IF(GLOBAL[[#This Row],[TT]]&lt;1,"",ROW()-2)</f>
        <v>2181</v>
      </c>
      <c r="B2183" s="33" t="s">
        <v>1422</v>
      </c>
      <c r="C2183" s="31">
        <v>13</v>
      </c>
      <c r="D2183" s="31" t="s">
        <v>1129</v>
      </c>
      <c r="E2183" s="31">
        <f ca="1">IF(GLOBAL[[#This Row],[b12]]="",GLOBAL[[#This Row],[a6]],GLOBAL[[#This Row],[b12]])</f>
        <v>13</v>
      </c>
      <c r="F2183" s="32">
        <f>GLOBAL[[#This Row],[AWAL]]</f>
        <v>13</v>
      </c>
      <c r="G2183" s="31"/>
      <c r="H2183" s="31"/>
      <c r="I2183" s="31" t="str">
        <f>IF(GLOBAL[[#This Row],[/MASUK]]="","",SUMIF(Table6[NB BM_C_QTY+F],GLOBAL[POINTER],Table6[C]))</f>
        <v/>
      </c>
      <c r="J2183" s="102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>SUM(F2183,L2183)</f>
        <v>13</v>
      </c>
      <c r="N2183" s="31"/>
      <c r="O2183" s="31"/>
      <c r="P2183" s="32">
        <f ca="1">SUM(INDIRECT(GLOBAL_VAR[TABLENAME]&amp;"[@a"&amp;$1:$1-1&amp;"]"),INDIRECT(GLOBAL_VAR[TABLENAME]&amp;"[@c"&amp;$1:$1-1&amp;"]"))</f>
        <v>13</v>
      </c>
      <c r="Q2183" s="33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13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13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13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</row>
    <row r="2184" spans="1:29">
      <c r="A2184" s="31" t="str">
        <f ca="1">IF(GLOBAL[[#This Row],[TT]]&lt;1,"",ROW()-2)</f>
        <v/>
      </c>
      <c r="B2184" s="33" t="s">
        <v>1423</v>
      </c>
      <c r="C2184" s="31">
        <v>0</v>
      </c>
      <c r="D2184" s="31" t="s">
        <v>16</v>
      </c>
      <c r="E2184" s="31">
        <f ca="1">IF(GLOBAL[[#This Row],[b12]]="",GLOBAL[[#This Row],[a6]],GLOBAL[[#This Row],[b12]])</f>
        <v>0</v>
      </c>
      <c r="F2184" s="32">
        <f>GLOBAL[[#This Row],[AWAL]]</f>
        <v>0</v>
      </c>
      <c r="G2184" s="31"/>
      <c r="H2184" s="31"/>
      <c r="I2184" s="31" t="str">
        <f>IF(GLOBAL[[#This Row],[/MASUK]]="","",SUMIF(Table6[NB BM_C_QTY+F],GLOBAL[POINTER],Table6[C]))</f>
        <v/>
      </c>
      <c r="J2184" s="102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>SUM(F2184,L2184)</f>
        <v>0</v>
      </c>
      <c r="N2184" s="31"/>
      <c r="O2184" s="31"/>
      <c r="P2184" s="32">
        <f ca="1">SUM(INDIRECT(GLOBAL_VAR[TABLENAME]&amp;"[@a"&amp;$1:$1-1&amp;"]"),INDIRECT(GLOBAL_VAR[TABLENAME]&amp;"[@c"&amp;$1:$1-1&amp;"]"))</f>
        <v>0</v>
      </c>
      <c r="Q2184" s="33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0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0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0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29">
      <c r="A2185" s="31">
        <f ca="1">IF(GLOBAL[[#This Row],[TT]]&lt;1,"",ROW()-2)</f>
        <v>2183</v>
      </c>
      <c r="B2185" s="33" t="s">
        <v>1424</v>
      </c>
      <c r="C2185" s="31">
        <v>7</v>
      </c>
      <c r="D2185" s="31" t="s">
        <v>45</v>
      </c>
      <c r="E2185" s="31">
        <f ca="1">IF(GLOBAL[[#This Row],[b12]]="",GLOBAL[[#This Row],[a6]],GLOBAL[[#This Row],[b12]])</f>
        <v>7</v>
      </c>
      <c r="F2185" s="32">
        <f>GLOBAL[[#This Row],[AWAL]]</f>
        <v>7</v>
      </c>
      <c r="G2185" s="31"/>
      <c r="H2185" s="31"/>
      <c r="I2185" s="31" t="str">
        <f>IF(GLOBAL[[#This Row],[/MASUK]]="","",SUMIF(Table6[NB BM_C_QTY+F],GLOBAL[POINTER],Table6[C]))</f>
        <v/>
      </c>
      <c r="J2185" s="102">
        <f>IF(GLOBAL[[#This Row],[//KELUAR]]="",0,-1*SUMIF(Table5[CONCAT],GLOBAL[POINTER],Table5[3]))</f>
        <v>0</v>
      </c>
      <c r="K2185" s="31" t="str">
        <f>IF(GLOBAL[[#This Row],[b1]]="","",GLOBAL[[#This Row],[b1]]-GLOBAL[[#This Row],[a1]]-GLOBAL[[#This Row],[bkeluar1]])</f>
        <v/>
      </c>
      <c r="L2185" s="31">
        <f>SUM(GLOBAL[[#This Row],[bmasuk1]:[c1]])</f>
        <v>0</v>
      </c>
      <c r="M2185" s="32">
        <f>SUM(F2185,L2185)</f>
        <v>7</v>
      </c>
      <c r="N2185" s="31"/>
      <c r="O2185" s="31"/>
      <c r="P2185" s="32">
        <f ca="1">SUM(INDIRECT(GLOBAL_VAR[TABLENAME]&amp;"[@a"&amp;$1:$1-1&amp;"]"),INDIRECT(GLOBAL_VAR[TABLENAME]&amp;"[@c"&amp;$1:$1-1&amp;"]"))</f>
        <v>7</v>
      </c>
      <c r="Q2185" s="33"/>
      <c r="R2185" s="33" t="str">
        <f>IF(GLOBAL[[#This Row],[b3]]="","",GLOBAL[[#This Row],[b3]]-GLOBAL[[#This Row],[a3]])</f>
        <v/>
      </c>
      <c r="S2185" s="32">
        <f ca="1">SUM(INDIRECT(GLOBAL_VAR[TABLENAME]&amp;"[@a"&amp;$1:$1-1&amp;"]"),INDIRECT(GLOBAL_VAR[TABLENAME]&amp;"[@c"&amp;$1:$1-1&amp;"]"))</f>
        <v>7</v>
      </c>
      <c r="T2185" s="33"/>
      <c r="U2185" s="33" t="str">
        <f>IF(GLOBAL[[#This Row],[b4]]="","",GLOBAL[[#This Row],[b4]]-GLOBAL[[#This Row],[a4]])</f>
        <v/>
      </c>
      <c r="V2185" s="32">
        <f ca="1">SUM(INDIRECT(GLOBAL_VAR[TABLENAME]&amp;"[@a"&amp;$1:$1-1&amp;"]"),INDIRECT(GLOBAL_VAR[TABLENAME]&amp;"[@c"&amp;$1:$1-1&amp;"]"))</f>
        <v>7</v>
      </c>
      <c r="W2185" s="31"/>
      <c r="X2185" s="31" t="str">
        <f>IF(GLOBAL[[#This Row],[b5]]="","",GLOBAL[[#This Row],[b5]]-GLOBAL[[#This Row],[a5]])</f>
        <v/>
      </c>
      <c r="Y2185" s="32">
        <f ca="1">SUM(INDIRECT(GLOBAL_VAR[TABLENAME]&amp;"[@a"&amp;$1:$1-1&amp;"]"),INDIRECT(GLOBAL_VAR[TABLENAME]&amp;"[@c"&amp;$1:$1-1&amp;"]"))</f>
        <v>7</v>
      </c>
      <c r="AA2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2185" s="31" t="str">
        <f>_xlfn.IFNA(MATCH(GLOBAL[[#This Row],[POINTER]],Table6[NB BM_C_QTY+F],0),"")</f>
        <v/>
      </c>
      <c r="AC2185" t="str">
        <f>_xlfn.IFNA(MATCH(GLOBAL[[#This Row],[POINTER]],Table5[CONCAT],0),"")</f>
        <v/>
      </c>
    </row>
    <row r="2186" spans="1:29">
      <c r="A2186" s="31">
        <f ca="1">IF(GLOBAL[[#This Row],[TT]]&lt;1,"",ROW()-2)</f>
        <v>2184</v>
      </c>
      <c r="B2186" s="33" t="s">
        <v>1425</v>
      </c>
      <c r="C2186" s="31">
        <v>3</v>
      </c>
      <c r="D2186" s="31" t="s">
        <v>308</v>
      </c>
      <c r="E2186" s="31">
        <f ca="1">IF(GLOBAL[[#This Row],[b12]]="",GLOBAL[[#This Row],[a6]],GLOBAL[[#This Row],[b12]])</f>
        <v>3</v>
      </c>
      <c r="F2186" s="32">
        <f>GLOBAL[[#This Row],[AWAL]]</f>
        <v>3</v>
      </c>
      <c r="G2186" s="31"/>
      <c r="H2186" s="31"/>
      <c r="I2186" s="31" t="str">
        <f>IF(GLOBAL[[#This Row],[/MASUK]]="","",SUMIF(Table6[NB BM_C_QTY+F],GLOBAL[POINTER],Table6[C]))</f>
        <v/>
      </c>
      <c r="J2186" s="102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>SUM(F2186,L2186)</f>
        <v>3</v>
      </c>
      <c r="N2186" s="31"/>
      <c r="O2186" s="31"/>
      <c r="P2186" s="32">
        <f ca="1">SUM(INDIRECT(GLOBAL_VAR[TABLENAME]&amp;"[@a"&amp;$1:$1-1&amp;"]"),INDIRECT(GLOBAL_VAR[TABLENAME]&amp;"[@c"&amp;$1:$1-1&amp;"]"))</f>
        <v>3</v>
      </c>
      <c r="Q2186" s="33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3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3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3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29">
      <c r="A2187" s="31" t="str">
        <f ca="1">IF(GLOBAL[[#This Row],[TT]]&lt;1,"",ROW()-2)</f>
        <v/>
      </c>
      <c r="B2187" s="33" t="s">
        <v>1426</v>
      </c>
      <c r="C2187" s="31">
        <v>0</v>
      </c>
      <c r="D2187" s="31" t="s">
        <v>156</v>
      </c>
      <c r="E2187" s="31">
        <f ca="1">IF(GLOBAL[[#This Row],[b12]]="",GLOBAL[[#This Row],[a6]],GLOBAL[[#This Row],[b12]])</f>
        <v>0</v>
      </c>
      <c r="F2187" s="32">
        <f>GLOBAL[[#This Row],[AWAL]]</f>
        <v>0</v>
      </c>
      <c r="G2187" s="31"/>
      <c r="H2187" s="31"/>
      <c r="I2187" s="31" t="str">
        <f>IF(GLOBAL[[#This Row],[/MASUK]]="","",SUMIF(Table6[NB BM_C_QTY+F],GLOBAL[POINTER],Table6[C]))</f>
        <v/>
      </c>
      <c r="J2187" s="102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>SUM(F2187,L2187)</f>
        <v>0</v>
      </c>
      <c r="N2187" s="31"/>
      <c r="O2187" s="31"/>
      <c r="P2187" s="32">
        <f ca="1">SUM(INDIRECT(GLOBAL_VAR[TABLENAME]&amp;"[@a"&amp;$1:$1-1&amp;"]"),INDIRECT(GLOBAL_VAR[TABLENAME]&amp;"[@c"&amp;$1:$1-1&amp;"]"))</f>
        <v>0</v>
      </c>
      <c r="Q2187" s="33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0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0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0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</row>
    <row r="2188" spans="1:29">
      <c r="A2188" s="31">
        <f ca="1">IF(GLOBAL[[#This Row],[TT]]&lt;1,"",ROW()-2)</f>
        <v>2186</v>
      </c>
      <c r="B2188" s="33" t="s">
        <v>4158</v>
      </c>
      <c r="C2188" s="31">
        <v>2</v>
      </c>
      <c r="D2188" s="31" t="s">
        <v>2041</v>
      </c>
      <c r="E2188" s="31">
        <f ca="1">IF(GLOBAL[[#This Row],[b12]]="",GLOBAL[[#This Row],[a6]],GLOBAL[[#This Row],[b12]])</f>
        <v>2</v>
      </c>
      <c r="F2188" s="32">
        <f>GLOBAL[[#This Row],[AWAL]]</f>
        <v>2</v>
      </c>
      <c r="G2188" s="31"/>
      <c r="H2188" s="31"/>
      <c r="I2188" s="31" t="str">
        <f>IF(GLOBAL[[#This Row],[/MASUK]]="","",SUMIF(Table6[NB BM_C_QTY+F],GLOBAL[POINTER],Table6[C]))</f>
        <v/>
      </c>
      <c r="J2188" s="102">
        <f>IF(GLOBAL[[#This Row],[//KELUAR]]="",0,-1*SUMIF(Table5[CONCAT],GLOBAL[POINTER],Table5[3]))</f>
        <v>0</v>
      </c>
      <c r="K2188" s="31" t="str">
        <f>IF(GLOBAL[[#This Row],[b1]]="","",GLOBAL[[#This Row],[b1]]-GLOBAL[[#This Row],[a1]]-GLOBAL[[#This Row],[bkeluar1]])</f>
        <v/>
      </c>
      <c r="L2188" s="31">
        <f>SUM(GLOBAL[[#This Row],[bmasuk1]:[c1]])</f>
        <v>0</v>
      </c>
      <c r="M2188" s="32">
        <f>SUM(F2188,L2188)</f>
        <v>2</v>
      </c>
      <c r="N2188" s="31"/>
      <c r="O2188" s="31"/>
      <c r="P2188" s="32">
        <f ca="1">SUM(INDIRECT(GLOBAL_VAR[TABLENAME]&amp;"[@a"&amp;$1:$1-1&amp;"]"),INDIRECT(GLOBAL_VAR[TABLENAME]&amp;"[@c"&amp;$1:$1-1&amp;"]"))</f>
        <v>2</v>
      </c>
      <c r="Q2188" s="33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2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2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2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29">
      <c r="A2189" s="31" t="str">
        <f ca="1">IF(GLOBAL[[#This Row],[TT]]&lt;1,"",ROW()-2)</f>
        <v/>
      </c>
      <c r="B2189" s="33" t="s">
        <v>1427</v>
      </c>
      <c r="C2189" s="31">
        <v>0</v>
      </c>
      <c r="D2189" s="31" t="s">
        <v>145</v>
      </c>
      <c r="E2189" s="31">
        <f ca="1">IF(GLOBAL[[#This Row],[b12]]="",GLOBAL[[#This Row],[a6]],GLOBAL[[#This Row],[b12]])</f>
        <v>0</v>
      </c>
      <c r="F2189" s="32">
        <f>GLOBAL[[#This Row],[AWAL]]</f>
        <v>0</v>
      </c>
      <c r="G2189" s="31"/>
      <c r="H2189" s="31"/>
      <c r="I2189" s="31" t="str">
        <f>IF(GLOBAL[[#This Row],[/MASUK]]="","",SUMIF(Table6[NB BM_C_QTY+F],GLOBAL[POINTER],Table6[C]))</f>
        <v/>
      </c>
      <c r="J2189" s="102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>SUM(F2189,L2189)</f>
        <v>0</v>
      </c>
      <c r="N2189" s="31"/>
      <c r="O2189" s="31"/>
      <c r="P2189" s="32">
        <f ca="1">SUM(INDIRECT(GLOBAL_VAR[TABLENAME]&amp;"[@a"&amp;$1:$1-1&amp;"]"),INDIRECT(GLOBAL_VAR[TABLENAME]&amp;"[@c"&amp;$1:$1-1&amp;"]"))</f>
        <v>0</v>
      </c>
      <c r="Q2189" s="33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0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0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0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</row>
    <row r="2190" spans="1:29">
      <c r="A2190" s="31">
        <f ca="1">IF(GLOBAL[[#This Row],[TT]]&lt;1,"",ROW()-2)</f>
        <v>2188</v>
      </c>
      <c r="B2190" s="33" t="s">
        <v>1428</v>
      </c>
      <c r="C2190" s="31">
        <v>2</v>
      </c>
      <c r="D2190" s="31" t="s">
        <v>123</v>
      </c>
      <c r="E2190" s="31">
        <f ca="1">IF(GLOBAL[[#This Row],[b12]]="",GLOBAL[[#This Row],[a6]],GLOBAL[[#This Row],[b12]])</f>
        <v>2</v>
      </c>
      <c r="F2190" s="32">
        <f>GLOBAL[[#This Row],[AWAL]]</f>
        <v>2</v>
      </c>
      <c r="G2190" s="31"/>
      <c r="H2190" s="31"/>
      <c r="I2190" s="31" t="str">
        <f>IF(GLOBAL[[#This Row],[/MASUK]]="","",SUMIF(Table6[NB BM_C_QTY+F],GLOBAL[POINTER],Table6[C]))</f>
        <v/>
      </c>
      <c r="J2190" s="102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>SUM(F2190,L2190)</f>
        <v>2</v>
      </c>
      <c r="N2190" s="31"/>
      <c r="O2190" s="31"/>
      <c r="P2190" s="32">
        <f ca="1">SUM(INDIRECT(GLOBAL_VAR[TABLENAME]&amp;"[@a"&amp;$1:$1-1&amp;"]"),INDIRECT(GLOBAL_VAR[TABLENAME]&amp;"[@c"&amp;$1:$1-1&amp;"]"))</f>
        <v>2</v>
      </c>
      <c r="Q2190" s="33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2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2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2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</row>
    <row r="2191" spans="1:29">
      <c r="A2191" s="31">
        <f ca="1">IF(GLOBAL[[#This Row],[TT]]&lt;1,"",ROW()-2)</f>
        <v>2189</v>
      </c>
      <c r="B2191" s="33" t="s">
        <v>1429</v>
      </c>
      <c r="C2191" s="31">
        <v>3</v>
      </c>
      <c r="D2191" s="31" t="s">
        <v>99</v>
      </c>
      <c r="E2191" s="31">
        <f ca="1">IF(GLOBAL[[#This Row],[b12]]="",GLOBAL[[#This Row],[a6]],GLOBAL[[#This Row],[b12]])</f>
        <v>3</v>
      </c>
      <c r="F2191" s="32">
        <f>GLOBAL[[#This Row],[AWAL]]</f>
        <v>3</v>
      </c>
      <c r="G2191" s="31"/>
      <c r="H2191" s="31"/>
      <c r="I2191" s="31" t="str">
        <f>IF(GLOBAL[[#This Row],[/MASUK]]="","",SUMIF(Table6[NB BM_C_QTY+F],GLOBAL[POINTER],Table6[C]))</f>
        <v/>
      </c>
      <c r="J2191" s="102">
        <f>IF(GLOBAL[[#This Row],[//KELUAR]]="",0,-1*SUMIF(Table5[CONCAT],GLOBAL[POINTER],Table5[3]))</f>
        <v>0</v>
      </c>
      <c r="K2191" s="31" t="str">
        <f>IF(GLOBAL[[#This Row],[b1]]="","",GLOBAL[[#This Row],[b1]]-GLOBAL[[#This Row],[a1]]-GLOBAL[[#This Row],[bkeluar1]])</f>
        <v/>
      </c>
      <c r="L2191" s="31">
        <f>SUM(GLOBAL[[#This Row],[bmasuk1]:[c1]])</f>
        <v>0</v>
      </c>
      <c r="M2191" s="32">
        <f>SUM(F2191,L2191)</f>
        <v>3</v>
      </c>
      <c r="N2191" s="31"/>
      <c r="O2191" s="31"/>
      <c r="P2191" s="32">
        <f ca="1">SUM(INDIRECT(GLOBAL_VAR[TABLENAME]&amp;"[@a"&amp;$1:$1-1&amp;"]"),INDIRECT(GLOBAL_VAR[TABLENAME]&amp;"[@c"&amp;$1:$1-1&amp;"]"))</f>
        <v>3</v>
      </c>
      <c r="Q2191" s="33"/>
      <c r="R2191" s="33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3</v>
      </c>
      <c r="T2191" s="33"/>
      <c r="U2191" s="33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3</v>
      </c>
      <c r="W2191" s="31"/>
      <c r="X2191" s="31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3</v>
      </c>
      <c r="AA2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2191" s="31" t="str">
        <f>_xlfn.IFNA(MATCH(GLOBAL[[#This Row],[POINTER]],Table6[NB BM_C_QTY+F],0),"")</f>
        <v/>
      </c>
      <c r="AC2191" t="str">
        <f>_xlfn.IFNA(MATCH(GLOBAL[[#This Row],[POINTER]],Table5[CONCAT],0),"")</f>
        <v/>
      </c>
    </row>
    <row r="2192" spans="1:29">
      <c r="A2192" s="31">
        <f ca="1">IF(GLOBAL[[#This Row],[TT]]&lt;1,"",ROW()-2)</f>
        <v>2190</v>
      </c>
      <c r="B2192" s="33" t="s">
        <v>1430</v>
      </c>
      <c r="C2192" s="31">
        <v>17</v>
      </c>
      <c r="D2192" s="31" t="s">
        <v>96</v>
      </c>
      <c r="E2192" s="31">
        <f ca="1">IF(GLOBAL[[#This Row],[b12]]="",GLOBAL[[#This Row],[a6]],GLOBAL[[#This Row],[b12]])</f>
        <v>17</v>
      </c>
      <c r="F2192" s="32">
        <f>GLOBAL[[#This Row],[AWAL]]</f>
        <v>17</v>
      </c>
      <c r="G2192" s="31"/>
      <c r="H2192" s="31"/>
      <c r="I2192" s="31" t="str">
        <f>IF(GLOBAL[[#This Row],[/MASUK]]="","",SUMIF(Table6[NB BM_C_QTY+F],GLOBAL[POINTER],Table6[C]))</f>
        <v/>
      </c>
      <c r="J2192" s="102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>SUM(F2192,L2192)</f>
        <v>17</v>
      </c>
      <c r="N2192" s="31"/>
      <c r="O2192" s="31"/>
      <c r="P2192" s="32">
        <f ca="1">SUM(INDIRECT(GLOBAL_VAR[TABLENAME]&amp;"[@a"&amp;$1:$1-1&amp;"]"),INDIRECT(GLOBAL_VAR[TABLENAME]&amp;"[@c"&amp;$1:$1-1&amp;"]"))</f>
        <v>17</v>
      </c>
      <c r="Q2192" s="33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17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17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17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29">
      <c r="A2193" s="31">
        <f ca="1">IF(GLOBAL[[#This Row],[TT]]&lt;1,"",ROW()-2)</f>
        <v>2191</v>
      </c>
      <c r="B2193" s="33" t="s">
        <v>1431</v>
      </c>
      <c r="C2193" s="31">
        <v>3</v>
      </c>
      <c r="D2193" s="31" t="s">
        <v>1310</v>
      </c>
      <c r="E2193" s="31">
        <f ca="1">IF(GLOBAL[[#This Row],[b12]]="",GLOBAL[[#This Row],[a6]],GLOBAL[[#This Row],[b12]])</f>
        <v>3</v>
      </c>
      <c r="F2193" s="32">
        <f>GLOBAL[[#This Row],[AWAL]]</f>
        <v>3</v>
      </c>
      <c r="G2193" s="31"/>
      <c r="H2193" s="31"/>
      <c r="I2193" s="31" t="str">
        <f>IF(GLOBAL[[#This Row],[/MASUK]]="","",SUMIF(Table6[NB BM_C_QTY+F],GLOBAL[POINTER],Table6[C]))</f>
        <v/>
      </c>
      <c r="J2193" s="102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>SUM(F2193,L2193)</f>
        <v>3</v>
      </c>
      <c r="N2193" s="31"/>
      <c r="O2193" s="31"/>
      <c r="P2193" s="32">
        <f ca="1">SUM(INDIRECT(GLOBAL_VAR[TABLENAME]&amp;"[@a"&amp;$1:$1-1&amp;"]"),INDIRECT(GLOBAL_VAR[TABLENAME]&amp;"[@c"&amp;$1:$1-1&amp;"]"))</f>
        <v>3</v>
      </c>
      <c r="Q2193" s="33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3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3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3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29">
      <c r="A2194" s="31" t="str">
        <f ca="1">IF(GLOBAL[[#This Row],[TT]]&lt;1,"",ROW()-2)</f>
        <v/>
      </c>
      <c r="B2194" s="33" t="s">
        <v>1432</v>
      </c>
      <c r="C2194" s="31">
        <v>0</v>
      </c>
      <c r="D2194" s="31" t="s">
        <v>11</v>
      </c>
      <c r="E2194" s="31">
        <f ca="1">IF(GLOBAL[[#This Row],[b12]]="",GLOBAL[[#This Row],[a6]],GLOBAL[[#This Row],[b12]])</f>
        <v>0</v>
      </c>
      <c r="F2194" s="32">
        <f>GLOBAL[[#This Row],[AWAL]]</f>
        <v>0</v>
      </c>
      <c r="G2194" s="31"/>
      <c r="H2194" s="31"/>
      <c r="I2194" s="31" t="str">
        <f>IF(GLOBAL[[#This Row],[/MASUK]]="","",SUMIF(Table6[NB BM_C_QTY+F],GLOBAL[POINTER],Table6[C]))</f>
        <v/>
      </c>
      <c r="J2194" s="102">
        <f>IF(GLOBAL[[#This Row],[//KELUAR]]="",0,-1*SUMIF(Table5[CONCAT],GLOBAL[POINTER],Table5[3]))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>SUM(F2194,L2194)</f>
        <v>0</v>
      </c>
      <c r="N2194" s="31"/>
      <c r="O2194" s="31"/>
      <c r="P2194" s="32">
        <f ca="1">SUM(INDIRECT(GLOBAL_VAR[TABLENAME]&amp;"[@a"&amp;$1:$1-1&amp;"]"),INDIRECT(GLOBAL_VAR[TABLENAME]&amp;"[@c"&amp;$1:$1-1&amp;"]"))</f>
        <v>0</v>
      </c>
      <c r="Q2194" s="33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0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0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0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2194" s="31" t="str">
        <f>_xlfn.IFNA(MATCH(GLOBAL[[#This Row],[POINTER]],Table6[NB BM_C_QTY+F],0),"")</f>
        <v/>
      </c>
      <c r="AC2194" t="str">
        <f>_xlfn.IFNA(MATCH(GLOBAL[[#This Row],[POINTER]],Table5[CONCAT],0),"")</f>
        <v/>
      </c>
    </row>
    <row r="2195" spans="1:29">
      <c r="A2195" s="31">
        <f ca="1">IF(GLOBAL[[#This Row],[TT]]&lt;1,"",ROW()-2)</f>
        <v>2193</v>
      </c>
      <c r="B2195" s="33" t="s">
        <v>1433</v>
      </c>
      <c r="C2195" s="31">
        <v>1</v>
      </c>
      <c r="D2195" s="31" t="s">
        <v>811</v>
      </c>
      <c r="E2195" s="31">
        <f ca="1">IF(GLOBAL[[#This Row],[b12]]="",GLOBAL[[#This Row],[a6]],GLOBAL[[#This Row],[b12]])</f>
        <v>1</v>
      </c>
      <c r="F2195" s="32">
        <f>GLOBAL[[#This Row],[AWAL]]</f>
        <v>1</v>
      </c>
      <c r="G2195" s="31"/>
      <c r="H2195" s="31"/>
      <c r="I2195" s="31" t="str">
        <f>IF(GLOBAL[[#This Row],[/MASUK]]="","",SUMIF(Table6[NB BM_C_QTY+F],GLOBAL[POINTER],Table6[C]))</f>
        <v/>
      </c>
      <c r="J2195" s="102">
        <f>IF(GLOBAL[[#This Row],[//KELUAR]]="",0,-1*SUMIF(Table5[CONCAT],GLOBAL[POINTER],Table5[3]))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>SUM(F2195,L2195)</f>
        <v>1</v>
      </c>
      <c r="N2195" s="31"/>
      <c r="O2195" s="31"/>
      <c r="P2195" s="32">
        <f ca="1">SUM(INDIRECT(GLOBAL_VAR[TABLENAME]&amp;"[@a"&amp;$1:$1-1&amp;"]"),INDIRECT(GLOBAL_VAR[TABLENAME]&amp;"[@c"&amp;$1:$1-1&amp;"]"))</f>
        <v>1</v>
      </c>
      <c r="Q2195" s="33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1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1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1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2195" s="31" t="str">
        <f>_xlfn.IFNA(MATCH(GLOBAL[[#This Row],[POINTER]],Table6[NB BM_C_QTY+F],0),"")</f>
        <v/>
      </c>
      <c r="AC2195" t="str">
        <f>_xlfn.IFNA(MATCH(GLOBAL[[#This Row],[POINTER]],Table5[CONCAT],0),"")</f>
        <v/>
      </c>
    </row>
    <row r="2196" spans="1:29">
      <c r="A2196" s="31">
        <f ca="1">IF(GLOBAL[[#This Row],[TT]]&lt;1,"",ROW()-2)</f>
        <v>2194</v>
      </c>
      <c r="B2196" s="33" t="s">
        <v>1434</v>
      </c>
      <c r="C2196" s="31">
        <v>2</v>
      </c>
      <c r="D2196" s="31">
        <v>288</v>
      </c>
      <c r="E2196" s="31">
        <f ca="1">IF(GLOBAL[[#This Row],[b12]]="",GLOBAL[[#This Row],[a6]],GLOBAL[[#This Row],[b12]])</f>
        <v>2</v>
      </c>
      <c r="F2196" s="32">
        <f>GLOBAL[[#This Row],[AWAL]]</f>
        <v>2</v>
      </c>
      <c r="G2196" s="31"/>
      <c r="H2196" s="31"/>
      <c r="I2196" s="31" t="str">
        <f>IF(GLOBAL[[#This Row],[/MASUK]]="","",SUMIF(Table6[NB BM_C_QTY+F],GLOBAL[POINTER],Table6[C]))</f>
        <v/>
      </c>
      <c r="J2196" s="102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>SUM(F2196,L2196)</f>
        <v>2</v>
      </c>
      <c r="N2196" s="31"/>
      <c r="O2196" s="31"/>
      <c r="P2196" s="32">
        <f ca="1">SUM(INDIRECT(GLOBAL_VAR[TABLENAME]&amp;"[@a"&amp;$1:$1-1&amp;"]"),INDIRECT(GLOBAL_VAR[TABLENAME]&amp;"[@c"&amp;$1:$1-1&amp;"]"))</f>
        <v>2</v>
      </c>
      <c r="Q2196" s="33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2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2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2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29">
      <c r="A2197" s="31">
        <f ca="1">IF(GLOBAL[[#This Row],[TT]]&lt;1,"",ROW()-2)</f>
        <v>2195</v>
      </c>
      <c r="B2197" s="33" t="s">
        <v>1435</v>
      </c>
      <c r="C2197" s="31">
        <v>4</v>
      </c>
      <c r="D2197" s="31" t="s">
        <v>109</v>
      </c>
      <c r="E2197" s="31">
        <f ca="1">IF(GLOBAL[[#This Row],[b12]]="",GLOBAL[[#This Row],[a6]],GLOBAL[[#This Row],[b12]])</f>
        <v>4</v>
      </c>
      <c r="F2197" s="32">
        <f>GLOBAL[[#This Row],[AWAL]]</f>
        <v>4</v>
      </c>
      <c r="G2197" s="31"/>
      <c r="H2197" s="31"/>
      <c r="I2197" s="31" t="str">
        <f>IF(GLOBAL[[#This Row],[/MASUK]]="","",SUMIF(Table6[NB BM_C_QTY+F],GLOBAL[POINTER],Table6[C]))</f>
        <v/>
      </c>
      <c r="J2197" s="102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>SUM(F2197,L2197)</f>
        <v>4</v>
      </c>
      <c r="N2197" s="31"/>
      <c r="O2197" s="31"/>
      <c r="P2197" s="32">
        <f ca="1">SUM(INDIRECT(GLOBAL_VAR[TABLENAME]&amp;"[@a"&amp;$1:$1-1&amp;"]"),INDIRECT(GLOBAL_VAR[TABLENAME]&amp;"[@c"&amp;$1:$1-1&amp;"]"))</f>
        <v>4</v>
      </c>
      <c r="Q2197" s="33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4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4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4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29">
      <c r="A2198" s="31">
        <f ca="1">IF(GLOBAL[[#This Row],[TT]]&lt;1,"",ROW()-2)</f>
        <v>2196</v>
      </c>
      <c r="B2198" s="33" t="s">
        <v>1436</v>
      </c>
      <c r="C2198" s="31">
        <v>7</v>
      </c>
      <c r="D2198" s="31" t="s">
        <v>1437</v>
      </c>
      <c r="E2198" s="31">
        <f ca="1">IF(GLOBAL[[#This Row],[b12]]="",GLOBAL[[#This Row],[a6]],GLOBAL[[#This Row],[b12]])</f>
        <v>7</v>
      </c>
      <c r="F2198" s="32">
        <f>GLOBAL[[#This Row],[AWAL]]</f>
        <v>7</v>
      </c>
      <c r="G2198" s="31"/>
      <c r="H2198" s="31"/>
      <c r="I2198" s="31" t="str">
        <f>IF(GLOBAL[[#This Row],[/MASUK]]="","",SUMIF(Table6[NB BM_C_QTY+F],GLOBAL[POINTER],Table6[C]))</f>
        <v/>
      </c>
      <c r="J2198" s="102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>SUM(F2198,L2198)</f>
        <v>7</v>
      </c>
      <c r="N2198" s="31"/>
      <c r="O2198" s="31"/>
      <c r="P2198" s="32">
        <f ca="1">SUM(INDIRECT(GLOBAL_VAR[TABLENAME]&amp;"[@a"&amp;$1:$1-1&amp;"]"),INDIRECT(GLOBAL_VAR[TABLENAME]&amp;"[@c"&amp;$1:$1-1&amp;"]"))</f>
        <v>7</v>
      </c>
      <c r="Q2198" s="33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7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7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7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29">
      <c r="A2199" s="31">
        <f ca="1">IF(GLOBAL[[#This Row],[TT]]&lt;1,"",ROW()-2)</f>
        <v>2197</v>
      </c>
      <c r="B2199" s="33" t="s">
        <v>4689</v>
      </c>
      <c r="C2199" s="31">
        <v>2</v>
      </c>
      <c r="D2199" s="31" t="s">
        <v>34</v>
      </c>
      <c r="E2199" s="31">
        <f ca="1">IF(GLOBAL[[#This Row],[b12]]="",GLOBAL[[#This Row],[a6]],GLOBAL[[#This Row],[b12]])</f>
        <v>2</v>
      </c>
      <c r="F2199" s="32">
        <f>GLOBAL[[#This Row],[AWAL]]</f>
        <v>2</v>
      </c>
      <c r="G2199" s="31"/>
      <c r="H2199" s="31"/>
      <c r="I2199" s="31" t="str">
        <f>IF(GLOBAL[[#This Row],[/MASUK]]="","",SUMIF(Table6[NB BM_C_QTY+F],GLOBAL[POINTER],Table6[C]))</f>
        <v/>
      </c>
      <c r="J2199" s="102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>SUM(F2199,L2199)</f>
        <v>2</v>
      </c>
      <c r="N2199" s="31"/>
      <c r="O2199" s="31"/>
      <c r="P2199" s="32">
        <f ca="1">SUM(INDIRECT(GLOBAL_VAR[TABLENAME]&amp;"[@a"&amp;$1:$1-1&amp;"]"),INDIRECT(GLOBAL_VAR[TABLENAME]&amp;"[@c"&amp;$1:$1-1&amp;"]"))</f>
        <v>2</v>
      </c>
      <c r="Q2199" s="33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2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2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2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</row>
    <row r="2200" spans="1:29">
      <c r="A2200" s="31">
        <f ca="1">IF(GLOBAL[[#This Row],[TT]]&lt;1,"",ROW()-2)</f>
        <v>2198</v>
      </c>
      <c r="B2200" s="33" t="s">
        <v>4690</v>
      </c>
      <c r="C2200" s="31">
        <v>46</v>
      </c>
      <c r="D2200" s="31" t="s">
        <v>56</v>
      </c>
      <c r="E2200" s="31">
        <f ca="1">IF(GLOBAL[[#This Row],[b12]]="",GLOBAL[[#This Row],[a6]],GLOBAL[[#This Row],[b12]])</f>
        <v>46</v>
      </c>
      <c r="F2200" s="32">
        <f>GLOBAL[[#This Row],[AWAL]]</f>
        <v>46</v>
      </c>
      <c r="G2200" s="31"/>
      <c r="H2200" s="31"/>
      <c r="I2200" s="31" t="str">
        <f>IF(GLOBAL[[#This Row],[/MASUK]]="","",SUMIF(Table6[NB BM_C_QTY+F],GLOBAL[POINTER],Table6[C]))</f>
        <v/>
      </c>
      <c r="J2200" s="102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>SUM(F2200,L2200)</f>
        <v>46</v>
      </c>
      <c r="N2200" s="31"/>
      <c r="O2200" s="31"/>
      <c r="P2200" s="32">
        <f ca="1">SUM(INDIRECT(GLOBAL_VAR[TABLENAME]&amp;"[@a"&amp;$1:$1-1&amp;"]"),INDIRECT(GLOBAL_VAR[TABLENAME]&amp;"[@c"&amp;$1:$1-1&amp;"]"))</f>
        <v>46</v>
      </c>
      <c r="Q2200" s="33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46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46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46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29">
      <c r="A2201" s="31">
        <f ca="1">IF(GLOBAL[[#This Row],[TT]]&lt;1,"",ROW()-2)</f>
        <v>2199</v>
      </c>
      <c r="B2201" s="33" t="s">
        <v>4691</v>
      </c>
      <c r="C2201" s="31">
        <v>2</v>
      </c>
      <c r="D2201" s="31" t="s">
        <v>20</v>
      </c>
      <c r="E2201" s="31">
        <f ca="1">IF(GLOBAL[[#This Row],[b12]]="",GLOBAL[[#This Row],[a6]],GLOBAL[[#This Row],[b12]])</f>
        <v>2</v>
      </c>
      <c r="F2201" s="32">
        <f>GLOBAL[[#This Row],[AWAL]]</f>
        <v>2</v>
      </c>
      <c r="G2201" s="31"/>
      <c r="H2201" s="31"/>
      <c r="I2201" s="31" t="str">
        <f>IF(GLOBAL[[#This Row],[/MASUK]]="","",SUMIF(Table6[NB BM_C_QTY+F],GLOBAL[POINTER],Table6[C]))</f>
        <v/>
      </c>
      <c r="J2201" s="102">
        <f>IF(GLOBAL[[#This Row],[//KELUAR]]="",0,-1*SUMIF(Table5[CONCAT],GLOBAL[POINTER],Table5[3]))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>SUM(F2201,L2201)</f>
        <v>2</v>
      </c>
      <c r="N2201" s="31"/>
      <c r="O2201" s="31"/>
      <c r="P2201" s="32">
        <f ca="1">SUM(INDIRECT(GLOBAL_VAR[TABLENAME]&amp;"[@a"&amp;$1:$1-1&amp;"]"),INDIRECT(GLOBAL_VAR[TABLENAME]&amp;"[@c"&amp;$1:$1-1&amp;"]"))</f>
        <v>2</v>
      </c>
      <c r="Q2201" s="33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2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2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2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2201" s="31" t="str">
        <f>_xlfn.IFNA(MATCH(GLOBAL[[#This Row],[POINTER]],Table6[NB BM_C_QTY+F],0),"")</f>
        <v/>
      </c>
      <c r="AC2201" t="str">
        <f>_xlfn.IFNA(MATCH(GLOBAL[[#This Row],[POINTER]],Table5[CONCAT],0),"")</f>
        <v/>
      </c>
    </row>
    <row r="2202" spans="1:29">
      <c r="A2202" s="31">
        <f ca="1">IF(GLOBAL[[#This Row],[TT]]&lt;1,"",ROW()-2)</f>
        <v>2200</v>
      </c>
      <c r="B2202" s="33" t="s">
        <v>4692</v>
      </c>
      <c r="C2202" s="31">
        <v>1</v>
      </c>
      <c r="D2202" s="31" t="s">
        <v>56</v>
      </c>
      <c r="E2202" s="31">
        <f ca="1">IF(GLOBAL[[#This Row],[b12]]="",GLOBAL[[#This Row],[a6]],GLOBAL[[#This Row],[b12]])</f>
        <v>1</v>
      </c>
      <c r="F2202" s="32">
        <f>GLOBAL[[#This Row],[AWAL]]</f>
        <v>1</v>
      </c>
      <c r="G2202" s="31"/>
      <c r="H2202" s="31"/>
      <c r="I2202" s="31" t="str">
        <f>IF(GLOBAL[[#This Row],[/MASUK]]="","",SUMIF(Table6[NB BM_C_QTY+F],GLOBAL[POINTER],Table6[C]))</f>
        <v/>
      </c>
      <c r="J2202" s="102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>SUM(F2202,L2202)</f>
        <v>1</v>
      </c>
      <c r="N2202" s="31"/>
      <c r="O2202" s="31"/>
      <c r="P2202" s="32">
        <f ca="1">SUM(INDIRECT(GLOBAL_VAR[TABLENAME]&amp;"[@a"&amp;$1:$1-1&amp;"]"),INDIRECT(GLOBAL_VAR[TABLENAME]&amp;"[@c"&amp;$1:$1-1&amp;"]"))</f>
        <v>1</v>
      </c>
      <c r="Q2202" s="33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1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1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1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</row>
    <row r="2203" spans="1:29">
      <c r="A2203" s="31">
        <f ca="1">IF(GLOBAL[[#This Row],[TT]]&lt;1,"",ROW()-2)</f>
        <v>2201</v>
      </c>
      <c r="B2203" s="33" t="s">
        <v>4693</v>
      </c>
      <c r="C2203" s="31">
        <v>1</v>
      </c>
      <c r="D2203" s="31" t="s">
        <v>51</v>
      </c>
      <c r="E2203" s="31">
        <f ca="1">IF(GLOBAL[[#This Row],[b12]]="",GLOBAL[[#This Row],[a6]],GLOBAL[[#This Row],[b12]])</f>
        <v>1</v>
      </c>
      <c r="F2203" s="32">
        <f>GLOBAL[[#This Row],[AWAL]]</f>
        <v>1</v>
      </c>
      <c r="G2203" s="31"/>
      <c r="H2203" s="31"/>
      <c r="I2203" s="31" t="str">
        <f>IF(GLOBAL[[#This Row],[/MASUK]]="","",SUMIF(Table6[NB BM_C_QTY+F],GLOBAL[POINTER],Table6[C]))</f>
        <v/>
      </c>
      <c r="J2203" s="102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>SUM(F2203,L2203)</f>
        <v>1</v>
      </c>
      <c r="N2203" s="31"/>
      <c r="O2203" s="31"/>
      <c r="P2203" s="32">
        <f ca="1">SUM(INDIRECT(GLOBAL_VAR[TABLENAME]&amp;"[@a"&amp;$1:$1-1&amp;"]"),INDIRECT(GLOBAL_VAR[TABLENAME]&amp;"[@c"&amp;$1:$1-1&amp;"]"))</f>
        <v>1</v>
      </c>
      <c r="Q2203" s="33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1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1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1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29">
      <c r="A2204" s="31">
        <f ca="1">IF(GLOBAL[[#This Row],[TT]]&lt;1,"",ROW()-2)</f>
        <v>2202</v>
      </c>
      <c r="B2204" s="33" t="s">
        <v>4694</v>
      </c>
      <c r="C2204" s="31">
        <v>2</v>
      </c>
      <c r="D2204" s="31" t="s">
        <v>19</v>
      </c>
      <c r="E2204" s="31">
        <f ca="1">IF(GLOBAL[[#This Row],[b12]]="",GLOBAL[[#This Row],[a6]],GLOBAL[[#This Row],[b12]])</f>
        <v>2</v>
      </c>
      <c r="F2204" s="32">
        <f>GLOBAL[[#This Row],[AWAL]]</f>
        <v>2</v>
      </c>
      <c r="G2204" s="31"/>
      <c r="H2204" s="31"/>
      <c r="I2204" s="31" t="str">
        <f>IF(GLOBAL[[#This Row],[/MASUK]]="","",SUMIF(Table6[NB BM_C_QTY+F],GLOBAL[POINTER],Table6[C]))</f>
        <v/>
      </c>
      <c r="J2204" s="102">
        <f>IF(GLOBAL[[#This Row],[//KELUAR]]="",0,-1*SUMIF(Table5[CONCAT],GLOBAL[POINTER],Table5[3]))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>SUM(F2204,L2204)</f>
        <v>2</v>
      </c>
      <c r="N2204" s="31"/>
      <c r="O2204" s="31"/>
      <c r="P2204" s="32">
        <f ca="1">SUM(INDIRECT(GLOBAL_VAR[TABLENAME]&amp;"[@a"&amp;$1:$1-1&amp;"]"),INDIRECT(GLOBAL_VAR[TABLENAME]&amp;"[@c"&amp;$1:$1-1&amp;"]"))</f>
        <v>2</v>
      </c>
      <c r="Q2204" s="33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2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2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2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2204" s="31" t="str">
        <f>_xlfn.IFNA(MATCH(GLOBAL[[#This Row],[POINTER]],Table6[NB BM_C_QTY+F],0),"")</f>
        <v/>
      </c>
      <c r="AC2204" t="str">
        <f>_xlfn.IFNA(MATCH(GLOBAL[[#This Row],[POINTER]],Table5[CONCAT],0),"")</f>
        <v/>
      </c>
    </row>
    <row r="2205" spans="1:29">
      <c r="A2205" s="31">
        <f ca="1">IF(GLOBAL[[#This Row],[TT]]&lt;1,"",ROW()-2)</f>
        <v>2203</v>
      </c>
      <c r="B2205" s="33" t="s">
        <v>4695</v>
      </c>
      <c r="C2205" s="31">
        <v>5</v>
      </c>
      <c r="D2205" s="31" t="s">
        <v>2163</v>
      </c>
      <c r="E2205" s="31">
        <f ca="1">IF(GLOBAL[[#This Row],[b12]]="",GLOBAL[[#This Row],[a6]],GLOBAL[[#This Row],[b12]])</f>
        <v>5</v>
      </c>
      <c r="F2205" s="32">
        <f>GLOBAL[[#This Row],[AWAL]]</f>
        <v>5</v>
      </c>
      <c r="G2205" s="31"/>
      <c r="H2205" s="31"/>
      <c r="I2205" s="31" t="str">
        <f>IF(GLOBAL[[#This Row],[/MASUK]]="","",SUMIF(Table6[NB BM_C_QTY+F],GLOBAL[POINTER],Table6[C]))</f>
        <v/>
      </c>
      <c r="J2205" s="102">
        <f>IF(GLOBAL[[#This Row],[//KELUAR]]="",0,-1*SUMIF(Table5[CONCAT],GLOBAL[POINTER],Table5[3]))</f>
        <v>0</v>
      </c>
      <c r="K2205" s="31" t="str">
        <f>IF(GLOBAL[[#This Row],[b1]]="","",GLOBAL[[#This Row],[b1]]-GLOBAL[[#This Row],[a1]]-GLOBAL[[#This Row],[bkeluar1]])</f>
        <v/>
      </c>
      <c r="L2205" s="31">
        <f>SUM(GLOBAL[[#This Row],[bmasuk1]:[c1]])</f>
        <v>0</v>
      </c>
      <c r="M2205" s="32">
        <f>SUM(F2205,L2205)</f>
        <v>5</v>
      </c>
      <c r="N2205" s="31"/>
      <c r="O2205" s="31"/>
      <c r="P2205" s="32">
        <f ca="1">SUM(INDIRECT(GLOBAL_VAR[TABLENAME]&amp;"[@a"&amp;$1:$1-1&amp;"]"),INDIRECT(GLOBAL_VAR[TABLENAME]&amp;"[@c"&amp;$1:$1-1&amp;"]"))</f>
        <v>5</v>
      </c>
      <c r="Q2205" s="33"/>
      <c r="R2205" s="33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5</v>
      </c>
      <c r="T2205" s="33"/>
      <c r="U2205" s="33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5</v>
      </c>
      <c r="W2205" s="31"/>
      <c r="X2205" s="31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5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2205" s="31" t="str">
        <f>_xlfn.IFNA(MATCH(GLOBAL[[#This Row],[POINTER]],Table6[NB BM_C_QTY+F],0),"")</f>
        <v/>
      </c>
      <c r="AC2205" t="str">
        <f>_xlfn.IFNA(MATCH(GLOBAL[[#This Row],[POINTER]],Table5[CONCAT],0),"")</f>
        <v/>
      </c>
    </row>
    <row r="2206" spans="1:29">
      <c r="A2206" s="31">
        <f ca="1">IF(GLOBAL[[#This Row],[TT]]&lt;1,"",ROW()-2)</f>
        <v>2204</v>
      </c>
      <c r="B2206" s="33" t="s">
        <v>4696</v>
      </c>
      <c r="C2206" s="31">
        <v>1</v>
      </c>
      <c r="D2206" s="31" t="s">
        <v>2173</v>
      </c>
      <c r="E2206" s="31">
        <f ca="1">IF(GLOBAL[[#This Row],[b12]]="",GLOBAL[[#This Row],[a6]],GLOBAL[[#This Row],[b12]])</f>
        <v>1</v>
      </c>
      <c r="F2206" s="32">
        <f>GLOBAL[[#This Row],[AWAL]]</f>
        <v>1</v>
      </c>
      <c r="G2206" s="31"/>
      <c r="H2206" s="31"/>
      <c r="I2206" s="31" t="str">
        <f>IF(GLOBAL[[#This Row],[/MASUK]]="","",SUMIF(Table6[NB BM_C_QTY+F],GLOBAL[POINTER],Table6[C]))</f>
        <v/>
      </c>
      <c r="J2206" s="102">
        <f>IF(GLOBAL[[#This Row],[//KELUAR]]="",0,-1*SUMIF(Table5[CONCAT],GLOBAL[POINTER],Table5[3]))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>SUM(F2206,L2206)</f>
        <v>1</v>
      </c>
      <c r="N2206" s="31"/>
      <c r="O2206" s="31"/>
      <c r="P2206" s="32">
        <f ca="1">SUM(INDIRECT(GLOBAL_VAR[TABLENAME]&amp;"[@a"&amp;$1:$1-1&amp;"]"),INDIRECT(GLOBAL_VAR[TABLENAME]&amp;"[@c"&amp;$1:$1-1&amp;"]"))</f>
        <v>1</v>
      </c>
      <c r="Q2206" s="33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1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1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1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2206" s="31" t="str">
        <f>_xlfn.IFNA(MATCH(GLOBAL[[#This Row],[POINTER]],Table6[NB BM_C_QTY+F],0),"")</f>
        <v/>
      </c>
      <c r="AC2206" t="str">
        <f>_xlfn.IFNA(MATCH(GLOBAL[[#This Row],[POINTER]],Table5[CONCAT],0),"")</f>
        <v/>
      </c>
    </row>
    <row r="2207" spans="1:29">
      <c r="A2207" s="31">
        <f ca="1">IF(GLOBAL[[#This Row],[TT]]&lt;1,"",ROW()-2)</f>
        <v>2205</v>
      </c>
      <c r="B2207" s="33" t="s">
        <v>4697</v>
      </c>
      <c r="C2207" s="31">
        <v>1</v>
      </c>
      <c r="D2207" s="31" t="s">
        <v>20</v>
      </c>
      <c r="E2207" s="31">
        <f ca="1">IF(GLOBAL[[#This Row],[b12]]="",GLOBAL[[#This Row],[a6]],GLOBAL[[#This Row],[b12]])</f>
        <v>1</v>
      </c>
      <c r="F2207" s="32">
        <f>GLOBAL[[#This Row],[AWAL]]</f>
        <v>1</v>
      </c>
      <c r="G2207" s="31"/>
      <c r="H2207" s="31"/>
      <c r="I2207" s="31" t="str">
        <f>IF(GLOBAL[[#This Row],[/MASUK]]="","",SUMIF(Table6[NB BM_C_QTY+F],GLOBAL[POINTER],Table6[C]))</f>
        <v/>
      </c>
      <c r="J2207" s="102">
        <f>IF(GLOBAL[[#This Row],[//KELUAR]]="",0,-1*SUMIF(Table5[CONCAT],GLOBAL[POINTER],Table5[3]))</f>
        <v>0</v>
      </c>
      <c r="K2207" s="31" t="str">
        <f>IF(GLOBAL[[#This Row],[b1]]="","",GLOBAL[[#This Row],[b1]]-GLOBAL[[#This Row],[a1]]-GLOBAL[[#This Row],[bkeluar1]])</f>
        <v/>
      </c>
      <c r="L2207" s="31">
        <f>SUM(GLOBAL[[#This Row],[bmasuk1]:[c1]])</f>
        <v>0</v>
      </c>
      <c r="M2207" s="32">
        <f>SUM(F2207,L2207)</f>
        <v>1</v>
      </c>
      <c r="N2207" s="31"/>
      <c r="O2207" s="31"/>
      <c r="P2207" s="32">
        <f ca="1">SUM(INDIRECT(GLOBAL_VAR[TABLENAME]&amp;"[@a"&amp;$1:$1-1&amp;"]"),INDIRECT(GLOBAL_VAR[TABLENAME]&amp;"[@c"&amp;$1:$1-1&amp;"]"))</f>
        <v>1</v>
      </c>
      <c r="Q2207" s="33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1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1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1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</row>
    <row r="2208" spans="1:29">
      <c r="A2208" s="31">
        <f ca="1">IF(GLOBAL[[#This Row],[TT]]&lt;1,"",ROW()-2)</f>
        <v>2206</v>
      </c>
      <c r="B2208" s="33" t="s">
        <v>4698</v>
      </c>
      <c r="C2208" s="31">
        <v>1</v>
      </c>
      <c r="D2208" s="31" t="s">
        <v>38</v>
      </c>
      <c r="E2208" s="31">
        <f ca="1">IF(GLOBAL[[#This Row],[b12]]="",GLOBAL[[#This Row],[a6]],GLOBAL[[#This Row],[b12]])</f>
        <v>1</v>
      </c>
      <c r="F2208" s="32">
        <f>GLOBAL[[#This Row],[AWAL]]</f>
        <v>1</v>
      </c>
      <c r="G2208" s="31"/>
      <c r="H2208" s="31"/>
      <c r="I2208" s="31" t="str">
        <f>IF(GLOBAL[[#This Row],[/MASUK]]="","",SUMIF(Table6[NB BM_C_QTY+F],GLOBAL[POINTER],Table6[C]))</f>
        <v/>
      </c>
      <c r="J2208" s="102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>SUM(F2208,L2208)</f>
        <v>1</v>
      </c>
      <c r="N2208" s="31"/>
      <c r="O2208" s="31"/>
      <c r="P2208" s="32">
        <f ca="1">SUM(INDIRECT(GLOBAL_VAR[TABLENAME]&amp;"[@a"&amp;$1:$1-1&amp;"]"),INDIRECT(GLOBAL_VAR[TABLENAME]&amp;"[@c"&amp;$1:$1-1&amp;"]"))</f>
        <v>1</v>
      </c>
      <c r="Q2208" s="33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1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1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1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29">
      <c r="A2209" s="31" t="str">
        <f ca="1">IF(GLOBAL[[#This Row],[TT]]&lt;1,"",ROW()-2)</f>
        <v/>
      </c>
      <c r="B2209" s="33" t="s">
        <v>4915</v>
      </c>
      <c r="C2209" s="31">
        <v>0</v>
      </c>
      <c r="D2209" s="31" t="s">
        <v>17</v>
      </c>
      <c r="E2209" s="31">
        <f ca="1">IF(GLOBAL[[#This Row],[b12]]="",GLOBAL[[#This Row],[a6]],GLOBAL[[#This Row],[b12]])</f>
        <v>0</v>
      </c>
      <c r="F2209" s="32">
        <f>GLOBAL[[#This Row],[AWAL]]</f>
        <v>0</v>
      </c>
      <c r="G2209" s="31"/>
      <c r="H2209" s="31"/>
      <c r="I2209" s="31" t="str">
        <f>IF(GLOBAL[[#This Row],[/MASUK]]="","",SUMIF(Table6[NB BM_C_QTY+F],GLOBAL[POINTER],Table6[C]))</f>
        <v/>
      </c>
      <c r="J2209" s="102">
        <f>IF(GLOBAL[[#This Row],[//KELUAR]]="",0,-1*SUMIF(Table5[CONCAT],GLOBAL[POINTER],Table5[3]))</f>
        <v>0</v>
      </c>
      <c r="K2209" s="31" t="str">
        <f>IF(GLOBAL[[#This Row],[b1]]="","",GLOBAL[[#This Row],[b1]]-GLOBAL[[#This Row],[a1]]-GLOBAL[[#This Row],[bkeluar1]])</f>
        <v/>
      </c>
      <c r="L2209" s="31">
        <f>SUM(GLOBAL[[#This Row],[bmasuk1]:[c1]])</f>
        <v>0</v>
      </c>
      <c r="M2209" s="32">
        <f>SUM(F2209,L2209)</f>
        <v>0</v>
      </c>
      <c r="N2209" s="31"/>
      <c r="O2209" s="31"/>
      <c r="P2209" s="32">
        <f ca="1">SUM(INDIRECT(GLOBAL_VAR[TABLENAME]&amp;"[@a"&amp;$1:$1-1&amp;"]"),INDIRECT(GLOBAL_VAR[TABLENAME]&amp;"[@c"&amp;$1:$1-1&amp;"]"))</f>
        <v>0</v>
      </c>
      <c r="Q2209" s="33"/>
      <c r="R2209" s="33" t="str">
        <f>IF(GLOBAL[[#This Row],[b3]]="","",GLOBAL[[#This Row],[b3]]-GLOBAL[[#This Row],[a3]])</f>
        <v/>
      </c>
      <c r="S2209" s="32">
        <f ca="1">SUM(INDIRECT(GLOBAL_VAR[TABLENAME]&amp;"[@a"&amp;$1:$1-1&amp;"]"),INDIRECT(GLOBAL_VAR[TABLENAME]&amp;"[@c"&amp;$1:$1-1&amp;"]"))</f>
        <v>0</v>
      </c>
      <c r="T2209" s="33"/>
      <c r="U2209" s="33" t="str">
        <f>IF(GLOBAL[[#This Row],[b4]]="","",GLOBAL[[#This Row],[b4]]-GLOBAL[[#This Row],[a4]])</f>
        <v/>
      </c>
      <c r="V2209" s="32">
        <f ca="1">SUM(INDIRECT(GLOBAL_VAR[TABLENAME]&amp;"[@a"&amp;$1:$1-1&amp;"]"),INDIRECT(GLOBAL_VAR[TABLENAME]&amp;"[@c"&amp;$1:$1-1&amp;"]"))</f>
        <v>0</v>
      </c>
      <c r="W2209" s="31"/>
      <c r="X2209" s="31" t="str">
        <f>IF(GLOBAL[[#This Row],[b5]]="","",GLOBAL[[#This Row],[b5]]-GLOBAL[[#This Row],[a5]])</f>
        <v/>
      </c>
      <c r="Y2209" s="32">
        <f ca="1">SUM(INDIRECT(GLOBAL_VAR[TABLENAME]&amp;"[@a"&amp;$1:$1-1&amp;"]"),INDIRECT(GLOBAL_VAR[TABLENAME]&amp;"[@c"&amp;$1:$1-1&amp;"]"))</f>
        <v>0</v>
      </c>
      <c r="AA2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2209" s="31" t="str">
        <f>_xlfn.IFNA(MATCH(GLOBAL[[#This Row],[POINTER]],Table6[NB BM_C_QTY+F],0),"")</f>
        <v/>
      </c>
      <c r="AC2209" t="str">
        <f>_xlfn.IFNA(MATCH(GLOBAL[[#This Row],[POINTER]],Table5[CONCAT],0),"")</f>
        <v/>
      </c>
    </row>
    <row r="2210" spans="1:29">
      <c r="A2210" s="31">
        <f ca="1">IF(GLOBAL[[#This Row],[TT]]&lt;1,"",ROW()-2)</f>
        <v>2208</v>
      </c>
      <c r="B2210" s="33" t="s">
        <v>1438</v>
      </c>
      <c r="C2210" s="31">
        <v>17</v>
      </c>
      <c r="D2210" s="31" t="s">
        <v>56</v>
      </c>
      <c r="E2210" s="31">
        <f ca="1">IF(GLOBAL[[#This Row],[b12]]="",GLOBAL[[#This Row],[a6]],GLOBAL[[#This Row],[b12]])</f>
        <v>17</v>
      </c>
      <c r="F2210" s="32">
        <f>GLOBAL[[#This Row],[AWAL]]</f>
        <v>17</v>
      </c>
      <c r="G2210" s="31"/>
      <c r="H2210" s="31"/>
      <c r="I2210" s="31" t="str">
        <f>IF(GLOBAL[[#This Row],[/MASUK]]="","",SUMIF(Table6[NB BM_C_QTY+F],GLOBAL[POINTER],Table6[C]))</f>
        <v/>
      </c>
      <c r="J2210" s="102">
        <f>IF(GLOBAL[[#This Row],[//KELUAR]]="",0,-1*SUMIF(Table5[CONCAT],GLOBAL[POINTER],Table5[3]))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>SUM(F2210,L2210)</f>
        <v>17</v>
      </c>
      <c r="N2210" s="31"/>
      <c r="O2210" s="31"/>
      <c r="P2210" s="32">
        <f ca="1">SUM(INDIRECT(GLOBAL_VAR[TABLENAME]&amp;"[@a"&amp;$1:$1-1&amp;"]"),INDIRECT(GLOBAL_VAR[TABLENAME]&amp;"[@c"&amp;$1:$1-1&amp;"]"))</f>
        <v>17</v>
      </c>
      <c r="Q2210" s="33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17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17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17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2210" s="31" t="str">
        <f>_xlfn.IFNA(MATCH(GLOBAL[[#This Row],[POINTER]],Table6[NB BM_C_QTY+F],0),"")</f>
        <v/>
      </c>
      <c r="AC2210" t="str">
        <f>_xlfn.IFNA(MATCH(GLOBAL[[#This Row],[POINTER]],Table5[CONCAT],0),"")</f>
        <v/>
      </c>
    </row>
    <row r="2211" spans="1:29">
      <c r="A2211" s="31">
        <f ca="1">IF(GLOBAL[[#This Row],[TT]]&lt;1,"",ROW()-2)</f>
        <v>2209</v>
      </c>
      <c r="B2211" s="33" t="s">
        <v>4699</v>
      </c>
      <c r="C2211" s="31">
        <v>1</v>
      </c>
      <c r="D2211" s="31" t="s">
        <v>1439</v>
      </c>
      <c r="E2211" s="31">
        <f ca="1">IF(GLOBAL[[#This Row],[b12]]="",GLOBAL[[#This Row],[a6]],GLOBAL[[#This Row],[b12]])</f>
        <v>1</v>
      </c>
      <c r="F2211" s="32">
        <f>GLOBAL[[#This Row],[AWAL]]</f>
        <v>1</v>
      </c>
      <c r="G2211" s="31"/>
      <c r="H2211" s="31"/>
      <c r="I2211" s="31" t="str">
        <f>IF(GLOBAL[[#This Row],[/MASUK]]="","",SUMIF(Table6[NB BM_C_QTY+F],GLOBAL[POINTER],Table6[C]))</f>
        <v/>
      </c>
      <c r="J2211" s="102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>SUM(F2211,L2211)</f>
        <v>1</v>
      </c>
      <c r="N2211" s="31"/>
      <c r="O2211" s="31"/>
      <c r="P2211" s="32">
        <f ca="1">SUM(INDIRECT(GLOBAL_VAR[TABLENAME]&amp;"[@a"&amp;$1:$1-1&amp;"]"),INDIRECT(GLOBAL_VAR[TABLENAME]&amp;"[@c"&amp;$1:$1-1&amp;"]"))</f>
        <v>1</v>
      </c>
      <c r="Q2211" s="33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1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1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1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29">
      <c r="A2212" s="31">
        <f ca="1">IF(GLOBAL[[#This Row],[TT]]&lt;1,"",ROW()-2)</f>
        <v>2210</v>
      </c>
      <c r="B2212" s="33" t="s">
        <v>4700</v>
      </c>
      <c r="C2212" s="31">
        <v>3</v>
      </c>
      <c r="D2212" s="31" t="s">
        <v>56</v>
      </c>
      <c r="E2212" s="31">
        <f ca="1">IF(GLOBAL[[#This Row],[b12]]="",GLOBAL[[#This Row],[a6]],GLOBAL[[#This Row],[b12]])</f>
        <v>3</v>
      </c>
      <c r="F2212" s="32">
        <f>GLOBAL[[#This Row],[AWAL]]</f>
        <v>3</v>
      </c>
      <c r="G2212" s="31"/>
      <c r="H2212" s="31"/>
      <c r="I2212" s="31" t="str">
        <f>IF(GLOBAL[[#This Row],[/MASUK]]="","",SUMIF(Table6[NB BM_C_QTY+F],GLOBAL[POINTER],Table6[C]))</f>
        <v/>
      </c>
      <c r="J2212" s="102">
        <f>IF(GLOBAL[[#This Row],[//KELUAR]]="",0,-1*SUMIF(Table5[CONCAT],GLOBAL[POINTER],Table5[3]))</f>
        <v>0</v>
      </c>
      <c r="K2212" s="31" t="str">
        <f>IF(GLOBAL[[#This Row],[b1]]="","",GLOBAL[[#This Row],[b1]]-GLOBAL[[#This Row],[a1]]-GLOBAL[[#This Row],[bkeluar1]])</f>
        <v/>
      </c>
      <c r="L2212" s="31">
        <f>SUM(GLOBAL[[#This Row],[bmasuk1]:[c1]])</f>
        <v>0</v>
      </c>
      <c r="M2212" s="32">
        <f>SUM(F2212,L2212)</f>
        <v>3</v>
      </c>
      <c r="N2212" s="31"/>
      <c r="O2212" s="31"/>
      <c r="P2212" s="32">
        <f ca="1">SUM(INDIRECT(GLOBAL_VAR[TABLENAME]&amp;"[@a"&amp;$1:$1-1&amp;"]"),INDIRECT(GLOBAL_VAR[TABLENAME]&amp;"[@c"&amp;$1:$1-1&amp;"]"))</f>
        <v>3</v>
      </c>
      <c r="Q2212" s="33"/>
      <c r="R2212" s="33" t="str">
        <f>IF(GLOBAL[[#This Row],[b3]]="","",GLOBAL[[#This Row],[b3]]-GLOBAL[[#This Row],[a3]])</f>
        <v/>
      </c>
      <c r="S2212" s="32">
        <f ca="1">SUM(INDIRECT(GLOBAL_VAR[TABLENAME]&amp;"[@a"&amp;$1:$1-1&amp;"]"),INDIRECT(GLOBAL_VAR[TABLENAME]&amp;"[@c"&amp;$1:$1-1&amp;"]"))</f>
        <v>3</v>
      </c>
      <c r="T2212" s="33"/>
      <c r="U2212" s="33" t="str">
        <f>IF(GLOBAL[[#This Row],[b4]]="","",GLOBAL[[#This Row],[b4]]-GLOBAL[[#This Row],[a4]])</f>
        <v/>
      </c>
      <c r="V2212" s="32">
        <f ca="1">SUM(INDIRECT(GLOBAL_VAR[TABLENAME]&amp;"[@a"&amp;$1:$1-1&amp;"]"),INDIRECT(GLOBAL_VAR[TABLENAME]&amp;"[@c"&amp;$1:$1-1&amp;"]"))</f>
        <v>3</v>
      </c>
      <c r="W2212" s="31"/>
      <c r="X2212" s="31" t="str">
        <f>IF(GLOBAL[[#This Row],[b5]]="","",GLOBAL[[#This Row],[b5]]-GLOBAL[[#This Row],[a5]])</f>
        <v/>
      </c>
      <c r="Y2212" s="32">
        <f ca="1">SUM(INDIRECT(GLOBAL_VAR[TABLENAME]&amp;"[@a"&amp;$1:$1-1&amp;"]"),INDIRECT(GLOBAL_VAR[TABLENAME]&amp;"[@c"&amp;$1:$1-1&amp;"]"))</f>
        <v>3</v>
      </c>
      <c r="AA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2212" s="31" t="str">
        <f>_xlfn.IFNA(MATCH(GLOBAL[[#This Row],[POINTER]],Table6[NB BM_C_QTY+F],0),"")</f>
        <v/>
      </c>
      <c r="AC2212" t="str">
        <f>_xlfn.IFNA(MATCH(GLOBAL[[#This Row],[POINTER]],Table5[CONCAT],0),"")</f>
        <v/>
      </c>
    </row>
    <row r="2213" spans="1:29">
      <c r="A2213" s="31">
        <f ca="1">IF(GLOBAL[[#This Row],[TT]]&lt;1,"",ROW()-2)</f>
        <v>2211</v>
      </c>
      <c r="B2213" s="33" t="s">
        <v>4701</v>
      </c>
      <c r="C2213" s="31">
        <v>1</v>
      </c>
      <c r="D2213" s="31" t="s">
        <v>20</v>
      </c>
      <c r="E2213" s="31">
        <f ca="1">IF(GLOBAL[[#This Row],[b12]]="",GLOBAL[[#This Row],[a6]],GLOBAL[[#This Row],[b12]])</f>
        <v>1</v>
      </c>
      <c r="F2213" s="32">
        <f>GLOBAL[[#This Row],[AWAL]]</f>
        <v>1</v>
      </c>
      <c r="G2213" s="31"/>
      <c r="H2213" s="31"/>
      <c r="I2213" s="31" t="str">
        <f>IF(GLOBAL[[#This Row],[/MASUK]]="","",SUMIF(Table6[NB BM_C_QTY+F],GLOBAL[POINTER],Table6[C]))</f>
        <v/>
      </c>
      <c r="J2213" s="102">
        <f>IF(GLOBAL[[#This Row],[//KELUAR]]="",0,-1*SUMIF(Table5[CONCAT],GLOBAL[POINTER],Table5[3]))</f>
        <v>0</v>
      </c>
      <c r="K2213" s="31" t="str">
        <f>IF(GLOBAL[[#This Row],[b1]]="","",GLOBAL[[#This Row],[b1]]-GLOBAL[[#This Row],[a1]]-GLOBAL[[#This Row],[bkeluar1]])</f>
        <v/>
      </c>
      <c r="L2213" s="31">
        <f>SUM(GLOBAL[[#This Row],[bmasuk1]:[c1]])</f>
        <v>0</v>
      </c>
      <c r="M2213" s="32">
        <f>SUM(F2213,L2213)</f>
        <v>1</v>
      </c>
      <c r="N2213" s="31"/>
      <c r="O2213" s="31"/>
      <c r="P2213" s="32">
        <f ca="1">SUM(INDIRECT(GLOBAL_VAR[TABLENAME]&amp;"[@a"&amp;$1:$1-1&amp;"]"),INDIRECT(GLOBAL_VAR[TABLENAME]&amp;"[@c"&amp;$1:$1-1&amp;"]"))</f>
        <v>1</v>
      </c>
      <c r="Q2213" s="33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1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1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1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2213" s="31" t="str">
        <f>_xlfn.IFNA(MATCH(GLOBAL[[#This Row],[POINTER]],Table6[NB BM_C_QTY+F],0),"")</f>
        <v/>
      </c>
      <c r="AC2213" t="str">
        <f>_xlfn.IFNA(MATCH(GLOBAL[[#This Row],[POINTER]],Table5[CONCAT],0),"")</f>
        <v/>
      </c>
    </row>
    <row r="2214" spans="1:29">
      <c r="A2214" s="31">
        <f ca="1">IF(GLOBAL[[#This Row],[TT]]&lt;1,"",ROW()-2)</f>
        <v>2212</v>
      </c>
      <c r="B2214" s="33" t="s">
        <v>4702</v>
      </c>
      <c r="C2214" s="31">
        <v>1</v>
      </c>
      <c r="D2214" s="31" t="s">
        <v>31</v>
      </c>
      <c r="E2214" s="31">
        <f ca="1">IF(GLOBAL[[#This Row],[b12]]="",GLOBAL[[#This Row],[a6]],GLOBAL[[#This Row],[b12]])</f>
        <v>1</v>
      </c>
      <c r="F2214" s="32">
        <f>GLOBAL[[#This Row],[AWAL]]</f>
        <v>1</v>
      </c>
      <c r="G2214" s="31"/>
      <c r="H2214" s="31"/>
      <c r="I2214" s="31" t="str">
        <f>IF(GLOBAL[[#This Row],[/MASUK]]="","",SUMIF(Table6[NB BM_C_QTY+F],GLOBAL[POINTER],Table6[C]))</f>
        <v/>
      </c>
      <c r="J2214" s="102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>SUM(F2214,L2214)</f>
        <v>1</v>
      </c>
      <c r="N2214" s="31"/>
      <c r="O2214" s="31"/>
      <c r="P2214" s="32">
        <f ca="1">SUM(INDIRECT(GLOBAL_VAR[TABLENAME]&amp;"[@a"&amp;$1:$1-1&amp;"]"),INDIRECT(GLOBAL_VAR[TABLENAME]&amp;"[@c"&amp;$1:$1-1&amp;"]"))</f>
        <v>1</v>
      </c>
      <c r="Q2214" s="33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1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1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1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29">
      <c r="A2215" s="31" t="str">
        <f ca="1">IF(GLOBAL[[#This Row],[TT]]&lt;1,"",ROW()-2)</f>
        <v/>
      </c>
      <c r="B2215" s="33" t="s">
        <v>2464</v>
      </c>
      <c r="C2215" s="31">
        <v>0</v>
      </c>
      <c r="D2215" s="31" t="s">
        <v>2170</v>
      </c>
      <c r="E2215" s="31">
        <f ca="1">IF(GLOBAL[[#This Row],[b12]]="",GLOBAL[[#This Row],[a6]],GLOBAL[[#This Row],[b12]])</f>
        <v>0</v>
      </c>
      <c r="F2215" s="32">
        <f>GLOBAL[[#This Row],[AWAL]]</f>
        <v>0</v>
      </c>
      <c r="G2215" s="31"/>
      <c r="H2215" s="31"/>
      <c r="I2215" s="31" t="str">
        <f>IF(GLOBAL[[#This Row],[/MASUK]]="","",SUMIF(Table6[NB BM_C_QTY+F],GLOBAL[POINTER],Table6[C]))</f>
        <v/>
      </c>
      <c r="J2215" s="102">
        <f>IF(GLOBAL[[#This Row],[//KELUAR]]="",0,-1*SUMIF(Table5[CONCAT],GLOBAL[POINTER],Table5[3]))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>SUM(F2215,L2215)</f>
        <v>0</v>
      </c>
      <c r="N2215" s="31"/>
      <c r="O2215" s="31"/>
      <c r="P2215" s="32">
        <f ca="1">SUM(INDIRECT(GLOBAL_VAR[TABLENAME]&amp;"[@a"&amp;$1:$1-1&amp;"]"),INDIRECT(GLOBAL_VAR[TABLENAME]&amp;"[@c"&amp;$1:$1-1&amp;"]"))</f>
        <v>0</v>
      </c>
      <c r="Q2215" s="33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0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0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0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2215" s="31" t="str">
        <f>_xlfn.IFNA(MATCH(GLOBAL[[#This Row],[POINTER]],Table6[NB BM_C_QTY+F],0),"")</f>
        <v/>
      </c>
      <c r="AC2215" t="str">
        <f>_xlfn.IFNA(MATCH(GLOBAL[[#This Row],[POINTER]],Table5[CONCAT],0),"")</f>
        <v/>
      </c>
    </row>
    <row r="2216" spans="1:29">
      <c r="A2216" s="31" t="str">
        <f ca="1">IF(GLOBAL[[#This Row],[TT]]&lt;1,"",ROW()-2)</f>
        <v/>
      </c>
      <c r="B2216" s="33" t="s">
        <v>2463</v>
      </c>
      <c r="C2216" s="31">
        <v>0</v>
      </c>
      <c r="D2216" s="31" t="s">
        <v>2170</v>
      </c>
      <c r="E2216" s="31">
        <f ca="1">IF(GLOBAL[[#This Row],[b12]]="",GLOBAL[[#This Row],[a6]],GLOBAL[[#This Row],[b12]])</f>
        <v>0</v>
      </c>
      <c r="F2216" s="32">
        <f>GLOBAL[[#This Row],[AWAL]]</f>
        <v>0</v>
      </c>
      <c r="G2216" s="31"/>
      <c r="H2216" s="31"/>
      <c r="I2216" s="31" t="str">
        <f>IF(GLOBAL[[#This Row],[/MASUK]]="","",SUMIF(Table6[NB BM_C_QTY+F],GLOBAL[POINTER],Table6[C]))</f>
        <v/>
      </c>
      <c r="J2216" s="102">
        <f>IF(GLOBAL[[#This Row],[//KELUAR]]="",0,-1*SUMIF(Table5[CONCAT],GLOBAL[POINTER],Table5[3]))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>SUM(F2216,L2216)</f>
        <v>0</v>
      </c>
      <c r="N2216" s="31"/>
      <c r="O2216" s="31"/>
      <c r="P2216" s="32">
        <f ca="1">SUM(INDIRECT(GLOBAL_VAR[TABLENAME]&amp;"[@a"&amp;$1:$1-1&amp;"]"),INDIRECT(GLOBAL_VAR[TABLENAME]&amp;"[@c"&amp;$1:$1-1&amp;"]"))</f>
        <v>0</v>
      </c>
      <c r="Q2216" s="33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0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0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0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2216" s="31" t="str">
        <f>_xlfn.IFNA(MATCH(GLOBAL[[#This Row],[POINTER]],Table6[NB BM_C_QTY+F],0),"")</f>
        <v/>
      </c>
      <c r="AC2216" t="str">
        <f>_xlfn.IFNA(MATCH(GLOBAL[[#This Row],[POINTER]],Table5[CONCAT],0),"")</f>
        <v/>
      </c>
    </row>
    <row r="2217" spans="1:29">
      <c r="A2217" s="31" t="str">
        <f ca="1">IF(GLOBAL[[#This Row],[TT]]&lt;1,"",ROW()-2)</f>
        <v/>
      </c>
      <c r="B2217" s="33" t="s">
        <v>2465</v>
      </c>
      <c r="C2217" s="31">
        <v>0</v>
      </c>
      <c r="D2217" s="31" t="s">
        <v>2170</v>
      </c>
      <c r="E2217" s="31">
        <f ca="1">IF(GLOBAL[[#This Row],[b12]]="",GLOBAL[[#This Row],[a6]],GLOBAL[[#This Row],[b12]])</f>
        <v>0</v>
      </c>
      <c r="F2217" s="32">
        <f>GLOBAL[[#This Row],[AWAL]]</f>
        <v>0</v>
      </c>
      <c r="G2217" s="31"/>
      <c r="H2217" s="31"/>
      <c r="I2217" s="31" t="str">
        <f>IF(GLOBAL[[#This Row],[/MASUK]]="","",SUMIF(Table6[NB BM_C_QTY+F],GLOBAL[POINTER],Table6[C]))</f>
        <v/>
      </c>
      <c r="J2217" s="102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>SUM(F2217,L2217)</f>
        <v>0</v>
      </c>
      <c r="N2217" s="31"/>
      <c r="O2217" s="31"/>
      <c r="P2217" s="32">
        <f ca="1">SUM(INDIRECT(GLOBAL_VAR[TABLENAME]&amp;"[@a"&amp;$1:$1-1&amp;"]"),INDIRECT(GLOBAL_VAR[TABLENAME]&amp;"[@c"&amp;$1:$1-1&amp;"]"))</f>
        <v>0</v>
      </c>
      <c r="Q2217" s="33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0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0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0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29">
      <c r="A2218" s="31" t="str">
        <f ca="1">IF(GLOBAL[[#This Row],[TT]]&lt;1,"",ROW()-2)</f>
        <v/>
      </c>
      <c r="B2218" s="33" t="s">
        <v>3963</v>
      </c>
      <c r="C2218" s="31">
        <v>0</v>
      </c>
      <c r="D2218" s="31" t="s">
        <v>2170</v>
      </c>
      <c r="E2218" s="31">
        <f ca="1">IF(GLOBAL[[#This Row],[b12]]="",GLOBAL[[#This Row],[a6]],GLOBAL[[#This Row],[b12]])</f>
        <v>0</v>
      </c>
      <c r="F2218" s="32">
        <f>GLOBAL[[#This Row],[AWAL]]</f>
        <v>0</v>
      </c>
      <c r="G2218" s="31"/>
      <c r="H2218" s="31"/>
      <c r="I2218" s="31" t="str">
        <f>IF(GLOBAL[[#This Row],[/MASUK]]="","",SUMIF(Table6[NB BM_C_QTY+F],GLOBAL[POINTER],Table6[C]))</f>
        <v/>
      </c>
      <c r="J2218" s="102">
        <f>IF(GLOBAL[[#This Row],[//KELUAR]]="",0,-1*SUMIF(Table5[CONCAT],GLOBAL[POINTER],Table5[3]))</f>
        <v>0</v>
      </c>
      <c r="K2218" s="31" t="str">
        <f>IF(GLOBAL[[#This Row],[b1]]="","",GLOBAL[[#This Row],[b1]]-GLOBAL[[#This Row],[a1]]-GLOBAL[[#This Row],[bkeluar1]])</f>
        <v/>
      </c>
      <c r="L2218" s="31">
        <f>SUM(GLOBAL[[#This Row],[bmasuk1]:[c1]])</f>
        <v>0</v>
      </c>
      <c r="M2218" s="32">
        <f>SUM(F2218,L2218)</f>
        <v>0</v>
      </c>
      <c r="N2218" s="31"/>
      <c r="O2218" s="31"/>
      <c r="P2218" s="32">
        <f ca="1">SUM(INDIRECT(GLOBAL_VAR[TABLENAME]&amp;"[@a"&amp;$1:$1-1&amp;"]"),INDIRECT(GLOBAL_VAR[TABLENAME]&amp;"[@c"&amp;$1:$1-1&amp;"]"))</f>
        <v>0</v>
      </c>
      <c r="Q2218" s="33"/>
      <c r="R2218" s="33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0</v>
      </c>
      <c r="T2218" s="33"/>
      <c r="U2218" s="33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0</v>
      </c>
      <c r="W2218" s="31"/>
      <c r="X2218" s="31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0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2218" s="31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29">
      <c r="A2219" s="31">
        <f ca="1">IF(GLOBAL[[#This Row],[TT]]&lt;1,"",ROW()-2)</f>
        <v>2217</v>
      </c>
      <c r="B2219" s="33" t="s">
        <v>2545</v>
      </c>
      <c r="C2219" s="31">
        <v>5</v>
      </c>
      <c r="D2219" s="31" t="s">
        <v>1414</v>
      </c>
      <c r="E2219" s="31">
        <f ca="1">IF(GLOBAL[[#This Row],[b12]]="",GLOBAL[[#This Row],[a6]],GLOBAL[[#This Row],[b12]])</f>
        <v>5</v>
      </c>
      <c r="F2219" s="32">
        <f>GLOBAL[[#This Row],[AWAL]]</f>
        <v>5</v>
      </c>
      <c r="G2219" s="31"/>
      <c r="H2219" s="31"/>
      <c r="I2219" s="31" t="str">
        <f>IF(GLOBAL[[#This Row],[/MASUK]]="","",SUMIF(Table6[NB BM_C_QTY+F],GLOBAL[POINTER],Table6[C]))</f>
        <v/>
      </c>
      <c r="J2219" s="102">
        <f>IF(GLOBAL[[#This Row],[//KELUAR]]="",0,-1*SUMIF(Table5[CONCAT],GLOBAL[POINTER],Table5[3]))</f>
        <v>0</v>
      </c>
      <c r="K2219" s="31" t="str">
        <f>IF(GLOBAL[[#This Row],[b1]]="","",GLOBAL[[#This Row],[b1]]-GLOBAL[[#This Row],[a1]]-GLOBAL[[#This Row],[bkeluar1]])</f>
        <v/>
      </c>
      <c r="L2219" s="31">
        <f>SUM(GLOBAL[[#This Row],[bmasuk1]:[c1]])</f>
        <v>0</v>
      </c>
      <c r="M2219" s="32">
        <f>SUM(F2219,L2219)</f>
        <v>5</v>
      </c>
      <c r="N2219" s="31"/>
      <c r="O2219" s="31"/>
      <c r="P2219" s="32">
        <f ca="1">SUM(INDIRECT(GLOBAL_VAR[TABLENAME]&amp;"[@a"&amp;$1:$1-1&amp;"]"),INDIRECT(GLOBAL_VAR[TABLENAME]&amp;"[@c"&amp;$1:$1-1&amp;"]"))</f>
        <v>5</v>
      </c>
      <c r="Q2219" s="33"/>
      <c r="R2219" s="33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5</v>
      </c>
      <c r="T2219" s="33"/>
      <c r="U2219" s="33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5</v>
      </c>
      <c r="W2219" s="31"/>
      <c r="X2219" s="31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5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2219" s="31" t="str">
        <f>_xlfn.IFNA(MATCH(GLOBAL[[#This Row],[POINTER]],Table6[NB BM_C_QTY+F],0),"")</f>
        <v/>
      </c>
      <c r="AC2219" t="str">
        <f>_xlfn.IFNA(MATCH(GLOBAL[[#This Row],[POINTER]],Table5[CONCAT],0),"")</f>
        <v/>
      </c>
    </row>
    <row r="2220" spans="1:29">
      <c r="A2220" s="31">
        <f ca="1">IF(GLOBAL[[#This Row],[TT]]&lt;1,"",ROW()-2)</f>
        <v>2218</v>
      </c>
      <c r="B2220" s="33" t="s">
        <v>4703</v>
      </c>
      <c r="C2220" s="31">
        <v>1</v>
      </c>
      <c r="D2220" s="31" t="s">
        <v>56</v>
      </c>
      <c r="E2220" s="31">
        <f ca="1">IF(GLOBAL[[#This Row],[b12]]="",GLOBAL[[#This Row],[a6]],GLOBAL[[#This Row],[b12]])</f>
        <v>1</v>
      </c>
      <c r="F2220" s="32">
        <f>GLOBAL[[#This Row],[AWAL]]</f>
        <v>1</v>
      </c>
      <c r="G2220" s="31"/>
      <c r="H2220" s="31"/>
      <c r="I2220" s="31" t="str">
        <f>IF(GLOBAL[[#This Row],[/MASUK]]="","",SUMIF(Table6[NB BM_C_QTY+F],GLOBAL[POINTER],Table6[C]))</f>
        <v/>
      </c>
      <c r="J2220" s="102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>SUM(F2220,L2220)</f>
        <v>1</v>
      </c>
      <c r="N2220" s="31"/>
      <c r="O2220" s="31"/>
      <c r="P2220" s="32">
        <f ca="1">SUM(INDIRECT(GLOBAL_VAR[TABLENAME]&amp;"[@a"&amp;$1:$1-1&amp;"]"),INDIRECT(GLOBAL_VAR[TABLENAME]&amp;"[@c"&amp;$1:$1-1&amp;"]"))</f>
        <v>1</v>
      </c>
      <c r="Q2220" s="33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1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1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1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29">
      <c r="A2221" s="31">
        <f ca="1">IF(GLOBAL[[#This Row],[TT]]&lt;1,"",ROW()-2)</f>
        <v>2219</v>
      </c>
      <c r="B2221" s="33" t="s">
        <v>4704</v>
      </c>
      <c r="C2221" s="31">
        <v>2</v>
      </c>
      <c r="D2221" s="31" t="s">
        <v>71</v>
      </c>
      <c r="E2221" s="31">
        <f ca="1">IF(GLOBAL[[#This Row],[b12]]="",GLOBAL[[#This Row],[a6]],GLOBAL[[#This Row],[b12]])</f>
        <v>2</v>
      </c>
      <c r="F2221" s="32">
        <f>GLOBAL[[#This Row],[AWAL]]</f>
        <v>2</v>
      </c>
      <c r="G2221" s="31"/>
      <c r="H2221" s="31"/>
      <c r="I2221" s="31" t="str">
        <f>IF(GLOBAL[[#This Row],[/MASUK]]="","",SUMIF(Table6[NB BM_C_QTY+F],GLOBAL[POINTER],Table6[C]))</f>
        <v/>
      </c>
      <c r="J2221" s="102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>SUM(F2221,L2221)</f>
        <v>2</v>
      </c>
      <c r="N2221" s="31"/>
      <c r="O2221" s="31"/>
      <c r="P2221" s="32">
        <f ca="1">SUM(INDIRECT(GLOBAL_VAR[TABLENAME]&amp;"[@a"&amp;$1:$1-1&amp;"]"),INDIRECT(GLOBAL_VAR[TABLENAME]&amp;"[@c"&amp;$1:$1-1&amp;"]"))</f>
        <v>2</v>
      </c>
      <c r="Q2221" s="33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2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2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2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29">
      <c r="A2222" s="31">
        <f ca="1">IF(GLOBAL[[#This Row],[TT]]&lt;1,"",ROW()-2)</f>
        <v>2220</v>
      </c>
      <c r="B2222" s="33" t="s">
        <v>4705</v>
      </c>
      <c r="C2222" s="31">
        <v>1</v>
      </c>
      <c r="D2222" s="31" t="s">
        <v>395</v>
      </c>
      <c r="E2222" s="31">
        <f ca="1">IF(GLOBAL[[#This Row],[b12]]="",GLOBAL[[#This Row],[a6]],GLOBAL[[#This Row],[b12]])</f>
        <v>1</v>
      </c>
      <c r="F2222" s="32">
        <f>GLOBAL[[#This Row],[AWAL]]</f>
        <v>1</v>
      </c>
      <c r="G2222" s="31"/>
      <c r="H2222" s="31"/>
      <c r="I2222" s="31" t="str">
        <f>IF(GLOBAL[[#This Row],[/MASUK]]="","",SUMIF(Table6[NB BM_C_QTY+F],GLOBAL[POINTER],Table6[C]))</f>
        <v/>
      </c>
      <c r="J2222" s="102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>SUM(F2222,L2222)</f>
        <v>1</v>
      </c>
      <c r="N2222" s="31"/>
      <c r="O2222" s="31"/>
      <c r="P2222" s="32">
        <f ca="1">SUM(INDIRECT(GLOBAL_VAR[TABLENAME]&amp;"[@a"&amp;$1:$1-1&amp;"]"),INDIRECT(GLOBAL_VAR[TABLENAME]&amp;"[@c"&amp;$1:$1-1&amp;"]"))</f>
        <v>1</v>
      </c>
      <c r="Q2222" s="33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1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1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1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29">
      <c r="A2223" s="31">
        <f ca="1">IF(GLOBAL[[#This Row],[TT]]&lt;1,"",ROW()-2)</f>
        <v>2221</v>
      </c>
      <c r="B2223" s="33" t="s">
        <v>4706</v>
      </c>
      <c r="C2223" s="31">
        <v>2</v>
      </c>
      <c r="D2223" s="31" t="s">
        <v>20</v>
      </c>
      <c r="E2223" s="31">
        <f ca="1">IF(GLOBAL[[#This Row],[b12]]="",GLOBAL[[#This Row],[a6]],GLOBAL[[#This Row],[b12]])</f>
        <v>2</v>
      </c>
      <c r="F2223" s="32">
        <f>GLOBAL[[#This Row],[AWAL]]</f>
        <v>2</v>
      </c>
      <c r="G2223" s="31"/>
      <c r="H2223" s="31"/>
      <c r="I2223" s="31" t="str">
        <f>IF(GLOBAL[[#This Row],[/MASUK]]="","",SUMIF(Table6[NB BM_C_QTY+F],GLOBAL[POINTER],Table6[C]))</f>
        <v/>
      </c>
      <c r="J2223" s="102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>SUM(F2223,L2223)</f>
        <v>2</v>
      </c>
      <c r="N2223" s="31"/>
      <c r="O2223" s="31"/>
      <c r="P2223" s="32">
        <f ca="1">SUM(INDIRECT(GLOBAL_VAR[TABLENAME]&amp;"[@a"&amp;$1:$1-1&amp;"]"),INDIRECT(GLOBAL_VAR[TABLENAME]&amp;"[@c"&amp;$1:$1-1&amp;"]"))</f>
        <v>2</v>
      </c>
      <c r="Q2223" s="33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2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2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2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29">
      <c r="A2224" s="31">
        <f ca="1">IF(GLOBAL[[#This Row],[TT]]&lt;1,"",ROW()-2)</f>
        <v>2222</v>
      </c>
      <c r="B2224" s="33" t="s">
        <v>4707</v>
      </c>
      <c r="C2224" s="31">
        <v>3</v>
      </c>
      <c r="D2224" s="31" t="s">
        <v>38</v>
      </c>
      <c r="E2224" s="31">
        <f ca="1">IF(GLOBAL[[#This Row],[b12]]="",GLOBAL[[#This Row],[a6]],GLOBAL[[#This Row],[b12]])</f>
        <v>3</v>
      </c>
      <c r="F2224" s="32">
        <f>GLOBAL[[#This Row],[AWAL]]</f>
        <v>3</v>
      </c>
      <c r="G2224" s="31"/>
      <c r="H2224" s="31"/>
      <c r="I2224" s="31" t="str">
        <f>IF(GLOBAL[[#This Row],[/MASUK]]="","",SUMIF(Table6[NB BM_C_QTY+F],GLOBAL[POINTER],Table6[C]))</f>
        <v/>
      </c>
      <c r="J2224" s="102">
        <f>IF(GLOBAL[[#This Row],[//KELUAR]]="",0,-1*SUMIF(Table5[CONCAT],GLOBAL[POINTER],Table5[3]))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>SUM(F2224,L2224)</f>
        <v>3</v>
      </c>
      <c r="N2224" s="31"/>
      <c r="O2224" s="31"/>
      <c r="P2224" s="32">
        <f ca="1">SUM(INDIRECT(GLOBAL_VAR[TABLENAME]&amp;"[@a"&amp;$1:$1-1&amp;"]"),INDIRECT(GLOBAL_VAR[TABLENAME]&amp;"[@c"&amp;$1:$1-1&amp;"]"))</f>
        <v>3</v>
      </c>
      <c r="Q2224" s="33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3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3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3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2224" s="31" t="str">
        <f>_xlfn.IFNA(MATCH(GLOBAL[[#This Row],[POINTER]],Table6[NB BM_C_QTY+F],0),"")</f>
        <v/>
      </c>
      <c r="AC2224" t="str">
        <f>_xlfn.IFNA(MATCH(GLOBAL[[#This Row],[POINTER]],Table5[CONCAT],0),"")</f>
        <v/>
      </c>
    </row>
    <row r="2225" spans="1:29">
      <c r="A2225" s="31">
        <f ca="1">IF(GLOBAL[[#This Row],[TT]]&lt;1,"",ROW()-2)</f>
        <v>2223</v>
      </c>
      <c r="B2225" s="33" t="s">
        <v>4708</v>
      </c>
      <c r="C2225" s="31">
        <v>4</v>
      </c>
      <c r="D2225" s="31" t="s">
        <v>38</v>
      </c>
      <c r="E2225" s="31">
        <f ca="1">IF(GLOBAL[[#This Row],[b12]]="",GLOBAL[[#This Row],[a6]],GLOBAL[[#This Row],[b12]])</f>
        <v>4</v>
      </c>
      <c r="F2225" s="32">
        <f>GLOBAL[[#This Row],[AWAL]]</f>
        <v>4</v>
      </c>
      <c r="G2225" s="31"/>
      <c r="H2225" s="31"/>
      <c r="I2225" s="31" t="str">
        <f>IF(GLOBAL[[#This Row],[/MASUK]]="","",SUMIF(Table6[NB BM_C_QTY+F],GLOBAL[POINTER],Table6[C]))</f>
        <v/>
      </c>
      <c r="J2225" s="102">
        <f>IF(GLOBAL[[#This Row],[//KELUAR]]="",0,-1*SUMIF(Table5[CONCAT],GLOBAL[POINTER],Table5[3]))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>SUM(F2225,L2225)</f>
        <v>4</v>
      </c>
      <c r="N2225" s="31"/>
      <c r="O2225" s="31"/>
      <c r="P2225" s="32">
        <f ca="1">SUM(INDIRECT(GLOBAL_VAR[TABLENAME]&amp;"[@a"&amp;$1:$1-1&amp;"]"),INDIRECT(GLOBAL_VAR[TABLENAME]&amp;"[@c"&amp;$1:$1-1&amp;"]"))</f>
        <v>4</v>
      </c>
      <c r="Q2225" s="33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4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4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4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2225" s="31" t="str">
        <f>_xlfn.IFNA(MATCH(GLOBAL[[#This Row],[POINTER]],Table6[NB BM_C_QTY+F],0),"")</f>
        <v/>
      </c>
      <c r="AC2225" t="str">
        <f>_xlfn.IFNA(MATCH(GLOBAL[[#This Row],[POINTER]],Table5[CONCAT],0),"")</f>
        <v/>
      </c>
    </row>
    <row r="2226" spans="1:29">
      <c r="A2226" s="31">
        <f ca="1">IF(GLOBAL[[#This Row],[TT]]&lt;1,"",ROW()-2)</f>
        <v>2224</v>
      </c>
      <c r="B2226" s="33" t="s">
        <v>4709</v>
      </c>
      <c r="C2226" s="31">
        <v>8</v>
      </c>
      <c r="D2226" s="31" t="s">
        <v>56</v>
      </c>
      <c r="E2226" s="31">
        <f ca="1">IF(GLOBAL[[#This Row],[b12]]="",GLOBAL[[#This Row],[a6]],GLOBAL[[#This Row],[b12]])</f>
        <v>8</v>
      </c>
      <c r="F2226" s="32">
        <f>GLOBAL[[#This Row],[AWAL]]</f>
        <v>8</v>
      </c>
      <c r="G2226" s="31"/>
      <c r="H2226" s="31"/>
      <c r="I2226" s="31" t="str">
        <f>IF(GLOBAL[[#This Row],[/MASUK]]="","",SUMIF(Table6[NB BM_C_QTY+F],GLOBAL[POINTER],Table6[C]))</f>
        <v/>
      </c>
      <c r="J2226" s="102">
        <f>IF(GLOBAL[[#This Row],[//KELUAR]]="",0,-1*SUMIF(Table5[CONCAT],GLOBAL[POINTER],Table5[3]))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>SUM(F2226,L2226)</f>
        <v>8</v>
      </c>
      <c r="N2226" s="31"/>
      <c r="O2226" s="31"/>
      <c r="P2226" s="32">
        <f ca="1">SUM(INDIRECT(GLOBAL_VAR[TABLENAME]&amp;"[@a"&amp;$1:$1-1&amp;"]"),INDIRECT(GLOBAL_VAR[TABLENAME]&amp;"[@c"&amp;$1:$1-1&amp;"]"))</f>
        <v>8</v>
      </c>
      <c r="Q2226" s="33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8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8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8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2226" s="31" t="str">
        <f>_xlfn.IFNA(MATCH(GLOBAL[[#This Row],[POINTER]],Table6[NB BM_C_QTY+F],0),"")</f>
        <v/>
      </c>
      <c r="AC2226" t="str">
        <f>_xlfn.IFNA(MATCH(GLOBAL[[#This Row],[POINTER]],Table5[CONCAT],0),"")</f>
        <v/>
      </c>
    </row>
    <row r="2227" spans="1:29">
      <c r="A2227" s="31">
        <f ca="1">IF(GLOBAL[[#This Row],[TT]]&lt;1,"",ROW()-2)</f>
        <v>2225</v>
      </c>
      <c r="B2227" s="33" t="s">
        <v>4710</v>
      </c>
      <c r="C2227" s="31">
        <v>16</v>
      </c>
      <c r="D2227" s="31">
        <v>240</v>
      </c>
      <c r="E2227" s="31">
        <f ca="1">IF(GLOBAL[[#This Row],[b12]]="",GLOBAL[[#This Row],[a6]],GLOBAL[[#This Row],[b12]])</f>
        <v>16</v>
      </c>
      <c r="F2227" s="32">
        <f>GLOBAL[[#This Row],[AWAL]]</f>
        <v>16</v>
      </c>
      <c r="G2227" s="31"/>
      <c r="H2227" s="31"/>
      <c r="I2227" s="31" t="str">
        <f>IF(GLOBAL[[#This Row],[/MASUK]]="","",SUMIF(Table6[NB BM_C_QTY+F],GLOBAL[POINTER],Table6[C]))</f>
        <v/>
      </c>
      <c r="J2227" s="102">
        <f>IF(GLOBAL[[#This Row],[//KELUAR]]="",0,-1*SUMIF(Table5[CONCAT],GLOBAL[POINTER],Table5[3]))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>SUM(F2227,L2227)</f>
        <v>16</v>
      </c>
      <c r="N2227" s="31"/>
      <c r="O2227" s="31"/>
      <c r="P2227" s="32">
        <f ca="1">SUM(INDIRECT(GLOBAL_VAR[TABLENAME]&amp;"[@a"&amp;$1:$1-1&amp;"]"),INDIRECT(GLOBAL_VAR[TABLENAME]&amp;"[@c"&amp;$1:$1-1&amp;"]"))</f>
        <v>16</v>
      </c>
      <c r="Q2227" s="33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16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16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16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2227" s="31" t="str">
        <f>_xlfn.IFNA(MATCH(GLOBAL[[#This Row],[POINTER]],Table6[NB BM_C_QTY+F],0),"")</f>
        <v/>
      </c>
      <c r="AC2227" t="str">
        <f>_xlfn.IFNA(MATCH(GLOBAL[[#This Row],[POINTER]],Table5[CONCAT],0),"")</f>
        <v/>
      </c>
    </row>
    <row r="2228" spans="1:29">
      <c r="A2228" s="31">
        <f ca="1">IF(GLOBAL[[#This Row],[TT]]&lt;1,"",ROW()-2)</f>
        <v>2226</v>
      </c>
      <c r="B2228" s="33" t="s">
        <v>4711</v>
      </c>
      <c r="C2228" s="31">
        <v>9</v>
      </c>
      <c r="D2228" s="31">
        <v>240</v>
      </c>
      <c r="E2228" s="31">
        <f ca="1">IF(GLOBAL[[#This Row],[b12]]="",GLOBAL[[#This Row],[a6]],GLOBAL[[#This Row],[b12]])</f>
        <v>9</v>
      </c>
      <c r="F2228" s="32">
        <f>GLOBAL[[#This Row],[AWAL]]</f>
        <v>9</v>
      </c>
      <c r="G2228" s="31"/>
      <c r="H2228" s="31"/>
      <c r="I2228" s="31" t="str">
        <f>IF(GLOBAL[[#This Row],[/MASUK]]="","",SUMIF(Table6[NB BM_C_QTY+F],GLOBAL[POINTER],Table6[C]))</f>
        <v/>
      </c>
      <c r="J2228" s="102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>SUM(F2228,L2228)</f>
        <v>9</v>
      </c>
      <c r="N2228" s="31"/>
      <c r="O2228" s="31"/>
      <c r="P2228" s="32">
        <f ca="1">SUM(INDIRECT(GLOBAL_VAR[TABLENAME]&amp;"[@a"&amp;$1:$1-1&amp;"]"),INDIRECT(GLOBAL_VAR[TABLENAME]&amp;"[@c"&amp;$1:$1-1&amp;"]"))</f>
        <v>9</v>
      </c>
      <c r="Q2228" s="33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9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9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9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29">
      <c r="A2229" s="31">
        <f ca="1">IF(GLOBAL[[#This Row],[TT]]&lt;1,"",ROW()-2)</f>
        <v>2227</v>
      </c>
      <c r="B2229" s="33" t="s">
        <v>4712</v>
      </c>
      <c r="C2229" s="31">
        <v>1</v>
      </c>
      <c r="D2229" s="31" t="s">
        <v>19</v>
      </c>
      <c r="E2229" s="31">
        <f ca="1">IF(GLOBAL[[#This Row],[b12]]="",GLOBAL[[#This Row],[a6]],GLOBAL[[#This Row],[b12]])</f>
        <v>1</v>
      </c>
      <c r="F2229" s="32">
        <f>GLOBAL[[#This Row],[AWAL]]</f>
        <v>1</v>
      </c>
      <c r="G2229" s="31"/>
      <c r="H2229" s="31"/>
      <c r="I2229" s="31" t="str">
        <f>IF(GLOBAL[[#This Row],[/MASUK]]="","",SUMIF(Table6[NB BM_C_QTY+F],GLOBAL[POINTER],Table6[C]))</f>
        <v/>
      </c>
      <c r="J2229" s="102">
        <f>IF(GLOBAL[[#This Row],[//KELUAR]]="",0,-1*SUMIF(Table5[CONCAT],GLOBAL[POINTER],Table5[3]))</f>
        <v>0</v>
      </c>
      <c r="K2229" s="31" t="str">
        <f>IF(GLOBAL[[#This Row],[b1]]="","",GLOBAL[[#This Row],[b1]]-GLOBAL[[#This Row],[a1]]-GLOBAL[[#This Row],[bkeluar1]])</f>
        <v/>
      </c>
      <c r="L2229" s="31">
        <f>SUM(GLOBAL[[#This Row],[bmasuk1]:[c1]])</f>
        <v>0</v>
      </c>
      <c r="M2229" s="32">
        <f>SUM(F2229,L2229)</f>
        <v>1</v>
      </c>
      <c r="N2229" s="31"/>
      <c r="O2229" s="31"/>
      <c r="P2229" s="32">
        <f ca="1">SUM(INDIRECT(GLOBAL_VAR[TABLENAME]&amp;"[@a"&amp;$1:$1-1&amp;"]"),INDIRECT(GLOBAL_VAR[TABLENAME]&amp;"[@c"&amp;$1:$1-1&amp;"]"))</f>
        <v>1</v>
      </c>
      <c r="Q2229" s="33"/>
      <c r="R2229" s="33" t="str">
        <f>IF(GLOBAL[[#This Row],[b3]]="","",GLOBAL[[#This Row],[b3]]-GLOBAL[[#This Row],[a3]])</f>
        <v/>
      </c>
      <c r="S2229" s="32">
        <f ca="1">SUM(INDIRECT(GLOBAL_VAR[TABLENAME]&amp;"[@a"&amp;$1:$1-1&amp;"]"),INDIRECT(GLOBAL_VAR[TABLENAME]&amp;"[@c"&amp;$1:$1-1&amp;"]"))</f>
        <v>1</v>
      </c>
      <c r="T2229" s="33"/>
      <c r="U2229" s="33" t="str">
        <f>IF(GLOBAL[[#This Row],[b4]]="","",GLOBAL[[#This Row],[b4]]-GLOBAL[[#This Row],[a4]])</f>
        <v/>
      </c>
      <c r="V2229" s="32">
        <f ca="1">SUM(INDIRECT(GLOBAL_VAR[TABLENAME]&amp;"[@a"&amp;$1:$1-1&amp;"]"),INDIRECT(GLOBAL_VAR[TABLENAME]&amp;"[@c"&amp;$1:$1-1&amp;"]"))</f>
        <v>1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1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2229" s="31" t="str">
        <f>_xlfn.IFNA(MATCH(GLOBAL[[#This Row],[POINTER]],Table6[NB BM_C_QTY+F],0),"")</f>
        <v/>
      </c>
      <c r="AC2229" t="str">
        <f>_xlfn.IFNA(MATCH(GLOBAL[[#This Row],[POINTER]],Table5[CONCAT],0),"")</f>
        <v/>
      </c>
    </row>
    <row r="2230" spans="1:29">
      <c r="A2230" s="31">
        <f ca="1">IF(GLOBAL[[#This Row],[TT]]&lt;1,"",ROW()-2)</f>
        <v>2228</v>
      </c>
      <c r="B2230" s="33" t="s">
        <v>4713</v>
      </c>
      <c r="C2230" s="31">
        <v>6</v>
      </c>
      <c r="D2230" s="31" t="s">
        <v>166</v>
      </c>
      <c r="E2230" s="31">
        <f ca="1">IF(GLOBAL[[#This Row],[b12]]="",GLOBAL[[#This Row],[a6]],GLOBAL[[#This Row],[b12]])</f>
        <v>6</v>
      </c>
      <c r="F2230" s="32">
        <f>GLOBAL[[#This Row],[AWAL]]</f>
        <v>6</v>
      </c>
      <c r="G2230" s="31"/>
      <c r="H2230" s="31"/>
      <c r="I2230" s="31" t="str">
        <f>IF(GLOBAL[[#This Row],[/MASUK]]="","",SUMIF(Table6[NB BM_C_QTY+F],GLOBAL[POINTER],Table6[C]))</f>
        <v/>
      </c>
      <c r="J2230" s="102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>SUM(F2230,L2230)</f>
        <v>6</v>
      </c>
      <c r="N2230" s="31"/>
      <c r="O2230" s="31"/>
      <c r="P2230" s="32">
        <f ca="1">SUM(INDIRECT(GLOBAL_VAR[TABLENAME]&amp;"[@a"&amp;$1:$1-1&amp;"]"),INDIRECT(GLOBAL_VAR[TABLENAME]&amp;"[@c"&amp;$1:$1-1&amp;"]"))</f>
        <v>6</v>
      </c>
      <c r="Q2230" s="33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6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6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6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29">
      <c r="A2231" s="31">
        <f ca="1">IF(GLOBAL[[#This Row],[TT]]&lt;1,"",ROW()-2)</f>
        <v>2229</v>
      </c>
      <c r="B2231" s="33" t="s">
        <v>1440</v>
      </c>
      <c r="C2231" s="31">
        <v>5</v>
      </c>
      <c r="D2231" s="31" t="s">
        <v>141</v>
      </c>
      <c r="E2231" s="31">
        <f ca="1">IF(GLOBAL[[#This Row],[b12]]="",GLOBAL[[#This Row],[a6]],GLOBAL[[#This Row],[b12]])</f>
        <v>5</v>
      </c>
      <c r="F2231" s="32">
        <f>GLOBAL[[#This Row],[AWAL]]</f>
        <v>5</v>
      </c>
      <c r="G2231" s="31"/>
      <c r="H2231" s="31"/>
      <c r="I2231" s="31" t="str">
        <f>IF(GLOBAL[[#This Row],[/MASUK]]="","",SUMIF(Table6[NB BM_C_QTY+F],GLOBAL[POINTER],Table6[C]))</f>
        <v/>
      </c>
      <c r="J2231" s="102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>SUM(F2231,L2231)</f>
        <v>5</v>
      </c>
      <c r="N2231" s="31"/>
      <c r="O2231" s="31"/>
      <c r="P2231" s="32">
        <f ca="1">SUM(INDIRECT(GLOBAL_VAR[TABLENAME]&amp;"[@a"&amp;$1:$1-1&amp;"]"),INDIRECT(GLOBAL_VAR[TABLENAME]&amp;"[@c"&amp;$1:$1-1&amp;"]"))</f>
        <v>5</v>
      </c>
      <c r="Q2231" s="33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5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5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5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29">
      <c r="A2232" s="31">
        <f ca="1">IF(GLOBAL[[#This Row],[TT]]&lt;1,"",ROW()-2)</f>
        <v>2230</v>
      </c>
      <c r="B2232" s="33" t="s">
        <v>4714</v>
      </c>
      <c r="C2232" s="31">
        <v>4</v>
      </c>
      <c r="D2232" s="31" t="s">
        <v>56</v>
      </c>
      <c r="E2232" s="31">
        <f ca="1">IF(GLOBAL[[#This Row],[b12]]="",GLOBAL[[#This Row],[a6]],GLOBAL[[#This Row],[b12]])</f>
        <v>4</v>
      </c>
      <c r="F2232" s="32">
        <f>GLOBAL[[#This Row],[AWAL]]</f>
        <v>4</v>
      </c>
      <c r="G2232" s="31"/>
      <c r="H2232" s="31"/>
      <c r="I2232" s="31" t="str">
        <f>IF(GLOBAL[[#This Row],[/MASUK]]="","",SUMIF(Table6[NB BM_C_QTY+F],GLOBAL[POINTER],Table6[C]))</f>
        <v/>
      </c>
      <c r="J2232" s="102">
        <f>IF(GLOBAL[[#This Row],[//KELUAR]]="",0,-1*SUMIF(Table5[CONCAT],GLOBAL[POINTER],Table5[3]))</f>
        <v>0</v>
      </c>
      <c r="K2232" s="31" t="str">
        <f>IF(GLOBAL[[#This Row],[b1]]="","",GLOBAL[[#This Row],[b1]]-GLOBAL[[#This Row],[a1]]-GLOBAL[[#This Row],[bkeluar1]])</f>
        <v/>
      </c>
      <c r="L2232" s="31">
        <f>SUM(GLOBAL[[#This Row],[bmasuk1]:[c1]])</f>
        <v>0</v>
      </c>
      <c r="M2232" s="32">
        <f>SUM(F2232,L2232)</f>
        <v>4</v>
      </c>
      <c r="N2232" s="31"/>
      <c r="O2232" s="31"/>
      <c r="P2232" s="32">
        <f ca="1">SUM(INDIRECT(GLOBAL_VAR[TABLENAME]&amp;"[@a"&amp;$1:$1-1&amp;"]"),INDIRECT(GLOBAL_VAR[TABLENAME]&amp;"[@c"&amp;$1:$1-1&amp;"]"))</f>
        <v>4</v>
      </c>
      <c r="Q2232" s="33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4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4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4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2232" s="31" t="str">
        <f>_xlfn.IFNA(MATCH(GLOBAL[[#This Row],[POINTER]],Table6[NB BM_C_QTY+F],0),"")</f>
        <v/>
      </c>
      <c r="AC2232" t="str">
        <f>_xlfn.IFNA(MATCH(GLOBAL[[#This Row],[POINTER]],Table5[CONCAT],0),"")</f>
        <v/>
      </c>
    </row>
    <row r="2233" spans="1:29">
      <c r="A2233" s="31" t="str">
        <f ca="1">IF(GLOBAL[[#This Row],[TT]]&lt;1,"",ROW()-2)</f>
        <v/>
      </c>
      <c r="B2233" s="33" t="s">
        <v>4916</v>
      </c>
      <c r="C2233" s="31">
        <v>0</v>
      </c>
      <c r="D2233" s="31" t="s">
        <v>149</v>
      </c>
      <c r="E2233" s="31">
        <f ca="1">IF(GLOBAL[[#This Row],[b12]]="",GLOBAL[[#This Row],[a6]],GLOBAL[[#This Row],[b12]])</f>
        <v>0</v>
      </c>
      <c r="F2233" s="32">
        <f>GLOBAL[[#This Row],[AWAL]]</f>
        <v>0</v>
      </c>
      <c r="G2233" s="31"/>
      <c r="H2233" s="31"/>
      <c r="I2233" s="31" t="str">
        <f>IF(GLOBAL[[#This Row],[/MASUK]]="","",SUMIF(Table6[NB BM_C_QTY+F],GLOBAL[POINTER],Table6[C]))</f>
        <v/>
      </c>
      <c r="J2233" s="102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>SUM(F2233,L2233)</f>
        <v>0</v>
      </c>
      <c r="N2233" s="31"/>
      <c r="O2233" s="31"/>
      <c r="P2233" s="32">
        <f ca="1">SUM(INDIRECT(GLOBAL_VAR[TABLENAME]&amp;"[@a"&amp;$1:$1-1&amp;"]"),INDIRECT(GLOBAL_VAR[TABLENAME]&amp;"[@c"&amp;$1:$1-1&amp;"]"))</f>
        <v>0</v>
      </c>
      <c r="Q2233" s="33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0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0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0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29">
      <c r="A2234" s="31">
        <f ca="1">IF(GLOBAL[[#This Row],[TT]]&lt;1,"",ROW()-2)</f>
        <v>2232</v>
      </c>
      <c r="B2234" s="33" t="s">
        <v>4715</v>
      </c>
      <c r="C2234" s="31">
        <v>3</v>
      </c>
      <c r="D2234" s="31" t="s">
        <v>149</v>
      </c>
      <c r="E2234" s="31">
        <f ca="1">IF(GLOBAL[[#This Row],[b12]]="",GLOBAL[[#This Row],[a6]],GLOBAL[[#This Row],[b12]])</f>
        <v>3</v>
      </c>
      <c r="F2234" s="32">
        <f>GLOBAL[[#This Row],[AWAL]]</f>
        <v>3</v>
      </c>
      <c r="G2234" s="31"/>
      <c r="H2234" s="31"/>
      <c r="I2234" s="31" t="str">
        <f>IF(GLOBAL[[#This Row],[/MASUK]]="","",SUMIF(Table6[NB BM_C_QTY+F],GLOBAL[POINTER],Table6[C]))</f>
        <v/>
      </c>
      <c r="J2234" s="102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>SUM(F2234,L2234)</f>
        <v>3</v>
      </c>
      <c r="N2234" s="31"/>
      <c r="O2234" s="31"/>
      <c r="P2234" s="32">
        <f ca="1">SUM(INDIRECT(GLOBAL_VAR[TABLENAME]&amp;"[@a"&amp;$1:$1-1&amp;"]"),INDIRECT(GLOBAL_VAR[TABLENAME]&amp;"[@c"&amp;$1:$1-1&amp;"]"))</f>
        <v>3</v>
      </c>
      <c r="Q2234" s="33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3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3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3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29">
      <c r="A2235" s="31">
        <f ca="1">IF(GLOBAL[[#This Row],[TT]]&lt;1,"",ROW()-2)</f>
        <v>2233</v>
      </c>
      <c r="B2235" s="33" t="s">
        <v>4716</v>
      </c>
      <c r="C2235" s="31">
        <v>8</v>
      </c>
      <c r="D2235" s="31" t="s">
        <v>149</v>
      </c>
      <c r="E2235" s="31">
        <f ca="1">IF(GLOBAL[[#This Row],[b12]]="",GLOBAL[[#This Row],[a6]],GLOBAL[[#This Row],[b12]])</f>
        <v>8</v>
      </c>
      <c r="F2235" s="32">
        <f>GLOBAL[[#This Row],[AWAL]]</f>
        <v>8</v>
      </c>
      <c r="G2235" s="31"/>
      <c r="H2235" s="31"/>
      <c r="I2235" s="31" t="str">
        <f>IF(GLOBAL[[#This Row],[/MASUK]]="","",SUMIF(Table6[NB BM_C_QTY+F],GLOBAL[POINTER],Table6[C]))</f>
        <v/>
      </c>
      <c r="J2235" s="102">
        <f>IF(GLOBAL[[#This Row],[//KELUAR]]="",0,-1*SUMIF(Table5[CONCAT],GLOBAL[POINTER],Table5[3]))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>SUM(F2235,L2235)</f>
        <v>8</v>
      </c>
      <c r="N2235" s="31"/>
      <c r="O2235" s="31"/>
      <c r="P2235" s="32">
        <f ca="1">SUM(INDIRECT(GLOBAL_VAR[TABLENAME]&amp;"[@a"&amp;$1:$1-1&amp;"]"),INDIRECT(GLOBAL_VAR[TABLENAME]&amp;"[@c"&amp;$1:$1-1&amp;"]"))</f>
        <v>8</v>
      </c>
      <c r="Q2235" s="33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8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8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8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2235" s="31" t="str">
        <f>_xlfn.IFNA(MATCH(GLOBAL[[#This Row],[POINTER]],Table6[NB BM_C_QTY+F],0),"")</f>
        <v/>
      </c>
      <c r="AC2235" t="str">
        <f>_xlfn.IFNA(MATCH(GLOBAL[[#This Row],[POINTER]],Table5[CONCAT],0),"")</f>
        <v/>
      </c>
    </row>
    <row r="2236" spans="1:29">
      <c r="A2236" s="31">
        <f ca="1">IF(GLOBAL[[#This Row],[TT]]&lt;1,"",ROW()-2)</f>
        <v>2234</v>
      </c>
      <c r="B2236" s="33" t="s">
        <v>4717</v>
      </c>
      <c r="C2236" s="31">
        <v>4</v>
      </c>
      <c r="D2236" s="31" t="s">
        <v>19</v>
      </c>
      <c r="E2236" s="31">
        <f ca="1">IF(GLOBAL[[#This Row],[b12]]="",GLOBAL[[#This Row],[a6]],GLOBAL[[#This Row],[b12]])</f>
        <v>4</v>
      </c>
      <c r="F2236" s="32">
        <f>GLOBAL[[#This Row],[AWAL]]</f>
        <v>4</v>
      </c>
      <c r="G2236" s="31"/>
      <c r="H2236" s="31"/>
      <c r="I2236" s="31" t="str">
        <f>IF(GLOBAL[[#This Row],[/MASUK]]="","",SUMIF(Table6[NB BM_C_QTY+F],GLOBAL[POINTER],Table6[C]))</f>
        <v/>
      </c>
      <c r="J2236" s="102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>SUM(F2236,L2236)</f>
        <v>4</v>
      </c>
      <c r="N2236" s="31"/>
      <c r="O2236" s="31"/>
      <c r="P2236" s="32">
        <f ca="1">SUM(INDIRECT(GLOBAL_VAR[TABLENAME]&amp;"[@a"&amp;$1:$1-1&amp;"]"),INDIRECT(GLOBAL_VAR[TABLENAME]&amp;"[@c"&amp;$1:$1-1&amp;"]"))</f>
        <v>4</v>
      </c>
      <c r="Q2236" s="33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4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4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4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29">
      <c r="A2237" s="31">
        <f ca="1">IF(GLOBAL[[#This Row],[TT]]&lt;1,"",ROW()-2)</f>
        <v>2235</v>
      </c>
      <c r="B2237" s="33" t="s">
        <v>4718</v>
      </c>
      <c r="C2237" s="31">
        <v>5</v>
      </c>
      <c r="D2237" s="31" t="s">
        <v>643</v>
      </c>
      <c r="E2237" s="31">
        <f ca="1">IF(GLOBAL[[#This Row],[b12]]="",GLOBAL[[#This Row],[a6]],GLOBAL[[#This Row],[b12]])</f>
        <v>5</v>
      </c>
      <c r="F2237" s="32">
        <f>GLOBAL[[#This Row],[AWAL]]</f>
        <v>5</v>
      </c>
      <c r="G2237" s="31"/>
      <c r="H2237" s="31"/>
      <c r="I2237" s="31" t="str">
        <f>IF(GLOBAL[[#This Row],[/MASUK]]="","",SUMIF(Table6[NB BM_C_QTY+F],GLOBAL[POINTER],Table6[C]))</f>
        <v/>
      </c>
      <c r="J2237" s="102">
        <f>IF(GLOBAL[[#This Row],[//KELUAR]]="",0,-1*SUMIF(Table5[CONCAT],GLOBAL[POINTER],Table5[3]))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>SUM(F2237,L2237)</f>
        <v>5</v>
      </c>
      <c r="N2237" s="31"/>
      <c r="O2237" s="31"/>
      <c r="P2237" s="32">
        <f ca="1">SUM(INDIRECT(GLOBAL_VAR[TABLENAME]&amp;"[@a"&amp;$1:$1-1&amp;"]"),INDIRECT(GLOBAL_VAR[TABLENAME]&amp;"[@c"&amp;$1:$1-1&amp;"]"))</f>
        <v>5</v>
      </c>
      <c r="Q2237" s="33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5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5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5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2237" s="31" t="str">
        <f>_xlfn.IFNA(MATCH(GLOBAL[[#This Row],[POINTER]],Table6[NB BM_C_QTY+F],0),"")</f>
        <v/>
      </c>
      <c r="AC2237" t="str">
        <f>_xlfn.IFNA(MATCH(GLOBAL[[#This Row],[POINTER]],Table5[CONCAT],0),"")</f>
        <v/>
      </c>
    </row>
    <row r="2238" spans="1:29">
      <c r="A2238" s="31">
        <f ca="1">IF(GLOBAL[[#This Row],[TT]]&lt;1,"",ROW()-2)</f>
        <v>2236</v>
      </c>
      <c r="B2238" s="33" t="s">
        <v>4719</v>
      </c>
      <c r="C2238" s="31">
        <v>2</v>
      </c>
      <c r="D2238" s="31" t="s">
        <v>99</v>
      </c>
      <c r="E2238" s="31">
        <f ca="1">IF(GLOBAL[[#This Row],[b12]]="",GLOBAL[[#This Row],[a6]],GLOBAL[[#This Row],[b12]])</f>
        <v>2</v>
      </c>
      <c r="F2238" s="32">
        <f>GLOBAL[[#This Row],[AWAL]]</f>
        <v>2</v>
      </c>
      <c r="G2238" s="31"/>
      <c r="H2238" s="31"/>
      <c r="I2238" s="31" t="str">
        <f>IF(GLOBAL[[#This Row],[/MASUK]]="","",SUMIF(Table6[NB BM_C_QTY+F],GLOBAL[POINTER],Table6[C]))</f>
        <v/>
      </c>
      <c r="J2238" s="102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>SUM(F2238,L2238)</f>
        <v>2</v>
      </c>
      <c r="N2238" s="31"/>
      <c r="O2238" s="31"/>
      <c r="P2238" s="32">
        <f ca="1">SUM(INDIRECT(GLOBAL_VAR[TABLENAME]&amp;"[@a"&amp;$1:$1-1&amp;"]"),INDIRECT(GLOBAL_VAR[TABLENAME]&amp;"[@c"&amp;$1:$1-1&amp;"]"))</f>
        <v>2</v>
      </c>
      <c r="Q2238" s="33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2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2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2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29">
      <c r="A2239" s="31">
        <f ca="1">IF(GLOBAL[[#This Row],[TT]]&lt;1,"",ROW()-2)</f>
        <v>2237</v>
      </c>
      <c r="B2239" s="33" t="s">
        <v>4720</v>
      </c>
      <c r="C2239" s="31">
        <v>2</v>
      </c>
      <c r="D2239" s="31" t="s">
        <v>63</v>
      </c>
      <c r="E2239" s="31">
        <f ca="1">IF(GLOBAL[[#This Row],[b12]]="",GLOBAL[[#This Row],[a6]],GLOBAL[[#This Row],[b12]])</f>
        <v>2</v>
      </c>
      <c r="F2239" s="32">
        <f>GLOBAL[[#This Row],[AWAL]]</f>
        <v>2</v>
      </c>
      <c r="G2239" s="31"/>
      <c r="H2239" s="31"/>
      <c r="I2239" s="31" t="str">
        <f>IF(GLOBAL[[#This Row],[/MASUK]]="","",SUMIF(Table6[NB BM_C_QTY+F],GLOBAL[POINTER],Table6[C]))</f>
        <v/>
      </c>
      <c r="J2239" s="102">
        <f>IF(GLOBAL[[#This Row],[//KELUAR]]="",0,-1*SUMIF(Table5[CONCAT],GLOBAL[POINTER],Table5[3]))</f>
        <v>0</v>
      </c>
      <c r="K2239" s="31" t="str">
        <f>IF(GLOBAL[[#This Row],[b1]]="","",GLOBAL[[#This Row],[b1]]-GLOBAL[[#This Row],[a1]]-GLOBAL[[#This Row],[bkeluar1]])</f>
        <v/>
      </c>
      <c r="L2239" s="31">
        <f>SUM(GLOBAL[[#This Row],[bmasuk1]:[c1]])</f>
        <v>0</v>
      </c>
      <c r="M2239" s="32">
        <f>SUM(F2239,L2239)</f>
        <v>2</v>
      </c>
      <c r="N2239" s="31"/>
      <c r="O2239" s="31"/>
      <c r="P2239" s="32">
        <f ca="1">SUM(INDIRECT(GLOBAL_VAR[TABLENAME]&amp;"[@a"&amp;$1:$1-1&amp;"]"),INDIRECT(GLOBAL_VAR[TABLENAME]&amp;"[@c"&amp;$1:$1-1&amp;"]"))</f>
        <v>2</v>
      </c>
      <c r="Q2239" s="33"/>
      <c r="R2239" s="33" t="str">
        <f>IF(GLOBAL[[#This Row],[b3]]="","",GLOBAL[[#This Row],[b3]]-GLOBAL[[#This Row],[a3]])</f>
        <v/>
      </c>
      <c r="S2239" s="32">
        <f ca="1">SUM(INDIRECT(GLOBAL_VAR[TABLENAME]&amp;"[@a"&amp;$1:$1-1&amp;"]"),INDIRECT(GLOBAL_VAR[TABLENAME]&amp;"[@c"&amp;$1:$1-1&amp;"]"))</f>
        <v>2</v>
      </c>
      <c r="T2239" s="33"/>
      <c r="U2239" s="33" t="str">
        <f>IF(GLOBAL[[#This Row],[b4]]="","",GLOBAL[[#This Row],[b4]]-GLOBAL[[#This Row],[a4]])</f>
        <v/>
      </c>
      <c r="V2239" s="32">
        <f ca="1">SUM(INDIRECT(GLOBAL_VAR[TABLENAME]&amp;"[@a"&amp;$1:$1-1&amp;"]"),INDIRECT(GLOBAL_VAR[TABLENAME]&amp;"[@c"&amp;$1:$1-1&amp;"]"))</f>
        <v>2</v>
      </c>
      <c r="W2239" s="31"/>
      <c r="X2239" s="31" t="str">
        <f>IF(GLOBAL[[#This Row],[b5]]="","",GLOBAL[[#This Row],[b5]]-GLOBAL[[#This Row],[a5]])</f>
        <v/>
      </c>
      <c r="Y2239" s="32">
        <f ca="1">SUM(INDIRECT(GLOBAL_VAR[TABLENAME]&amp;"[@a"&amp;$1:$1-1&amp;"]"),INDIRECT(GLOBAL_VAR[TABLENAME]&amp;"[@c"&amp;$1:$1-1&amp;"]"))</f>
        <v>2</v>
      </c>
      <c r="AA2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2239" s="31" t="str">
        <f>_xlfn.IFNA(MATCH(GLOBAL[[#This Row],[POINTER]],Table6[NB BM_C_QTY+F],0),"")</f>
        <v/>
      </c>
      <c r="AC2239" t="str">
        <f>_xlfn.IFNA(MATCH(GLOBAL[[#This Row],[POINTER]],Table5[CONCAT],0),"")</f>
        <v/>
      </c>
    </row>
    <row r="2240" spans="1:29">
      <c r="A2240" s="31" t="str">
        <f ca="1">IF(GLOBAL[[#This Row],[TT]]&lt;1,"",ROW()-2)</f>
        <v/>
      </c>
      <c r="B2240" s="33" t="s">
        <v>4917</v>
      </c>
      <c r="C2240" s="31">
        <v>0</v>
      </c>
      <c r="D2240" s="31" t="s">
        <v>1439</v>
      </c>
      <c r="E2240" s="31">
        <f ca="1">IF(GLOBAL[[#This Row],[b12]]="",GLOBAL[[#This Row],[a6]],GLOBAL[[#This Row],[b12]])</f>
        <v>0</v>
      </c>
      <c r="F2240" s="32">
        <f>GLOBAL[[#This Row],[AWAL]]</f>
        <v>0</v>
      </c>
      <c r="G2240" s="31"/>
      <c r="H2240" s="31"/>
      <c r="I2240" s="31" t="str">
        <f>IF(GLOBAL[[#This Row],[/MASUK]]="","",SUMIF(Table6[NB BM_C_QTY+F],GLOBAL[POINTER],Table6[C]))</f>
        <v/>
      </c>
      <c r="J2240" s="102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>SUM(F2240,L2240)</f>
        <v>0</v>
      </c>
      <c r="N2240" s="31"/>
      <c r="O2240" s="31"/>
      <c r="P2240" s="32">
        <f ca="1">SUM(INDIRECT(GLOBAL_VAR[TABLENAME]&amp;"[@a"&amp;$1:$1-1&amp;"]"),INDIRECT(GLOBAL_VAR[TABLENAME]&amp;"[@c"&amp;$1:$1-1&amp;"]"))</f>
        <v>0</v>
      </c>
      <c r="Q2240" s="33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0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0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0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31">
      <c r="A2241" s="31" t="str">
        <f ca="1">IF(GLOBAL[[#This Row],[TT]]&lt;1,"",ROW()-2)</f>
        <v/>
      </c>
      <c r="B2241" s="33" t="s">
        <v>4338</v>
      </c>
      <c r="C2241" s="31">
        <v>0</v>
      </c>
      <c r="D2241" s="31" t="s">
        <v>2158</v>
      </c>
      <c r="E2241" s="31">
        <f ca="1">IF(GLOBAL[[#This Row],[b12]]="",GLOBAL[[#This Row],[a6]],GLOBAL[[#This Row],[b12]])</f>
        <v>0</v>
      </c>
      <c r="F2241" s="32">
        <f>GLOBAL[[#This Row],[AWAL]]</f>
        <v>0</v>
      </c>
      <c r="G2241" s="31"/>
      <c r="H2241" s="31"/>
      <c r="I2241" s="31" t="str">
        <f>IF(GLOBAL[[#This Row],[/MASUK]]="","",SUMIF(Table6[NB BM_C_QTY+F],GLOBAL[POINTER],Table6[C]))</f>
        <v/>
      </c>
      <c r="J2241" s="102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>SUM(F2241,L2241)</f>
        <v>0</v>
      </c>
      <c r="N2241" s="31"/>
      <c r="O2241" s="31"/>
      <c r="P2241" s="32">
        <f ca="1">SUM(INDIRECT(GLOBAL_VAR[TABLENAME]&amp;"[@a"&amp;$1:$1-1&amp;"]"),INDIRECT(GLOBAL_VAR[TABLENAME]&amp;"[@c"&amp;$1:$1-1&amp;"]"))</f>
        <v>0</v>
      </c>
      <c r="Q2241" s="33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0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0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0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31">
      <c r="A2242" s="31">
        <f ca="1">IF(GLOBAL[[#This Row],[TT]]&lt;1,"",ROW()-2)</f>
        <v>2240</v>
      </c>
      <c r="B2242" s="33" t="s">
        <v>4339</v>
      </c>
      <c r="C2242" s="31">
        <v>1</v>
      </c>
      <c r="D2242" s="31" t="s">
        <v>2158</v>
      </c>
      <c r="E2242" s="31">
        <f ca="1">IF(GLOBAL[[#This Row],[b12]]="",GLOBAL[[#This Row],[a6]],GLOBAL[[#This Row],[b12]])</f>
        <v>1</v>
      </c>
      <c r="F2242" s="32">
        <f>GLOBAL[[#This Row],[AWAL]]</f>
        <v>1</v>
      </c>
      <c r="G2242" s="31"/>
      <c r="H2242" s="31"/>
      <c r="I2242" s="31" t="str">
        <f>IF(GLOBAL[[#This Row],[/MASUK]]="","",SUMIF(Table6[NB BM_C_QTY+F],GLOBAL[POINTER],Table6[C]))</f>
        <v/>
      </c>
      <c r="J2242" s="102">
        <f>IF(GLOBAL[[#This Row],[//KELUAR]]="",0,-1*SUMIF(Table5[CONCAT],GLOBAL[POINTER],Table5[3]))</f>
        <v>0</v>
      </c>
      <c r="K2242" s="31" t="str">
        <f>IF(GLOBAL[[#This Row],[b1]]="","",GLOBAL[[#This Row],[b1]]-GLOBAL[[#This Row],[a1]]-GLOBAL[[#This Row],[bkeluar1]])</f>
        <v/>
      </c>
      <c r="L2242" s="31">
        <f>SUM(GLOBAL[[#This Row],[bmasuk1]:[c1]])</f>
        <v>0</v>
      </c>
      <c r="M2242" s="32">
        <f>SUM(F2242,L2242)</f>
        <v>1</v>
      </c>
      <c r="N2242" s="31"/>
      <c r="O2242" s="31"/>
      <c r="P2242" s="32">
        <f ca="1">SUM(INDIRECT(GLOBAL_VAR[TABLENAME]&amp;"[@a"&amp;$1:$1-1&amp;"]"),INDIRECT(GLOBAL_VAR[TABLENAME]&amp;"[@c"&amp;$1:$1-1&amp;"]"))</f>
        <v>1</v>
      </c>
      <c r="Q2242" s="33"/>
      <c r="R2242" s="33" t="str">
        <f>IF(GLOBAL[[#This Row],[b3]]="","",GLOBAL[[#This Row],[b3]]-GLOBAL[[#This Row],[a3]])</f>
        <v/>
      </c>
      <c r="S2242" s="32">
        <f ca="1">SUM(INDIRECT(GLOBAL_VAR[TABLENAME]&amp;"[@a"&amp;$1:$1-1&amp;"]"),INDIRECT(GLOBAL_VAR[TABLENAME]&amp;"[@c"&amp;$1:$1-1&amp;"]"))</f>
        <v>1</v>
      </c>
      <c r="T2242" s="33"/>
      <c r="U2242" s="33" t="str">
        <f>IF(GLOBAL[[#This Row],[b4]]="","",GLOBAL[[#This Row],[b4]]-GLOBAL[[#This Row],[a4]])</f>
        <v/>
      </c>
      <c r="V2242" s="32">
        <f ca="1">SUM(INDIRECT(GLOBAL_VAR[TABLENAME]&amp;"[@a"&amp;$1:$1-1&amp;"]"),INDIRECT(GLOBAL_VAR[TABLENAME]&amp;"[@c"&amp;$1:$1-1&amp;"]"))</f>
        <v>1</v>
      </c>
      <c r="W2242" s="31"/>
      <c r="X2242" s="31" t="str">
        <f>IF(GLOBAL[[#This Row],[b5]]="","",GLOBAL[[#This Row],[b5]]-GLOBAL[[#This Row],[a5]])</f>
        <v/>
      </c>
      <c r="Y2242" s="32">
        <f ca="1">SUM(INDIRECT(GLOBAL_VAR[TABLENAME]&amp;"[@a"&amp;$1:$1-1&amp;"]"),INDIRECT(GLOBAL_VAR[TABLENAME]&amp;"[@c"&amp;$1:$1-1&amp;"]"))</f>
        <v>1</v>
      </c>
      <c r="AA2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2242" s="31" t="str">
        <f>_xlfn.IFNA(MATCH(GLOBAL[[#This Row],[POINTER]],Table6[NB BM_C_QTY+F],0),"")</f>
        <v/>
      </c>
      <c r="AC2242" t="str">
        <f>_xlfn.IFNA(MATCH(GLOBAL[[#This Row],[POINTER]],Table5[CONCAT],0),"")</f>
        <v/>
      </c>
    </row>
    <row r="2243" spans="1:31">
      <c r="A2243" s="31" t="str">
        <f ca="1">IF(GLOBAL[[#This Row],[TT]]&lt;1,"",ROW()-2)</f>
        <v/>
      </c>
      <c r="B2243" s="33" t="s">
        <v>4963</v>
      </c>
      <c r="C2243" s="31">
        <v>0</v>
      </c>
      <c r="D2243" s="31" t="s">
        <v>2042</v>
      </c>
      <c r="E2243" s="31">
        <f ca="1">IF(GLOBAL[[#This Row],[b12]]="",GLOBAL[[#This Row],[a6]],GLOBAL[[#This Row],[b12]])</f>
        <v>0</v>
      </c>
      <c r="F2243" s="32">
        <f>GLOBAL[[#This Row],[AWAL]]</f>
        <v>0</v>
      </c>
      <c r="G2243" s="31"/>
      <c r="H2243" s="31"/>
      <c r="I2243" s="31" t="str">
        <f>IF(GLOBAL[[#This Row],[/MASUK]]="","",SUMIF(Table6[NB BM_C_QTY+F],GLOBAL[POINTER],Table6[C]))</f>
        <v/>
      </c>
      <c r="J2243" s="102">
        <f>IF(GLOBAL[[#This Row],[//KELUAR]]="",0,-1*SUMIF(Table5[CONCAT],GLOBAL[POINTER],Table5[3]))</f>
        <v>0</v>
      </c>
      <c r="K2243" s="31" t="str">
        <f>IF(GLOBAL[[#This Row],[b1]]="","",GLOBAL[[#This Row],[b1]]-GLOBAL[[#This Row],[a1]]-GLOBAL[[#This Row],[bkeluar1]])</f>
        <v/>
      </c>
      <c r="L2243" s="31">
        <f>SUM(GLOBAL[[#This Row],[bmasuk1]:[c1]])</f>
        <v>0</v>
      </c>
      <c r="M2243" s="32">
        <f>SUM(F2243,L2243)</f>
        <v>0</v>
      </c>
      <c r="N2243" s="31"/>
      <c r="O2243" s="31"/>
      <c r="P2243" s="32">
        <f ca="1">SUM(INDIRECT(GLOBAL_VAR[TABLENAME]&amp;"[@a"&amp;$1:$1-1&amp;"]"),INDIRECT(GLOBAL_VAR[TABLENAME]&amp;"[@c"&amp;$1:$1-1&amp;"]"))</f>
        <v>0</v>
      </c>
      <c r="Q2243" s="33"/>
      <c r="R2243" s="33" t="str">
        <f>IF(GLOBAL[[#This Row],[b3]]="","",GLOBAL[[#This Row],[b3]]-GLOBAL[[#This Row],[a3]])</f>
        <v/>
      </c>
      <c r="S2243" s="32">
        <f ca="1">SUM(INDIRECT(GLOBAL_VAR[TABLENAME]&amp;"[@a"&amp;$1:$1-1&amp;"]"),INDIRECT(GLOBAL_VAR[TABLENAME]&amp;"[@c"&amp;$1:$1-1&amp;"]"))</f>
        <v>0</v>
      </c>
      <c r="T2243" s="33"/>
      <c r="U2243" s="33" t="str">
        <f>IF(GLOBAL[[#This Row],[b4]]="","",GLOBAL[[#This Row],[b4]]-GLOBAL[[#This Row],[a4]])</f>
        <v/>
      </c>
      <c r="V2243" s="32">
        <f ca="1">SUM(INDIRECT(GLOBAL_VAR[TABLENAME]&amp;"[@a"&amp;$1:$1-1&amp;"]"),INDIRECT(GLOBAL_VAR[TABLENAME]&amp;"[@c"&amp;$1:$1-1&amp;"]"))</f>
        <v>0</v>
      </c>
      <c r="W2243" s="31"/>
      <c r="X2243" s="31" t="str">
        <f>IF(GLOBAL[[#This Row],[b5]]="","",GLOBAL[[#This Row],[b5]]-GLOBAL[[#This Row],[a5]])</f>
        <v/>
      </c>
      <c r="Y2243" s="32">
        <f ca="1">SUM(INDIRECT(GLOBAL_VAR[TABLENAME]&amp;"[@a"&amp;$1:$1-1&amp;"]"),INDIRECT(GLOBAL_VAR[TABLENAME]&amp;"[@c"&amp;$1:$1-1&amp;"]"))</f>
        <v>0</v>
      </c>
      <c r="AA2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2243" s="31" t="str">
        <f>_xlfn.IFNA(MATCH(GLOBAL[[#This Row],[POINTER]],Table6[NB BM_C_QTY+F],0),"")</f>
        <v/>
      </c>
      <c r="AC2243" t="str">
        <f>_xlfn.IFNA(MATCH(GLOBAL[[#This Row],[POINTER]],Table5[CONCAT],0),"")</f>
        <v/>
      </c>
    </row>
    <row r="2244" spans="1:31">
      <c r="A2244" s="31" t="str">
        <f ca="1">IF(GLOBAL[[#This Row],[TT]]&lt;1,"",ROW()-2)</f>
        <v/>
      </c>
      <c r="B2244" s="33" t="s">
        <v>2546</v>
      </c>
      <c r="C2244" s="31">
        <v>0</v>
      </c>
      <c r="D2244" s="31" t="s">
        <v>26</v>
      </c>
      <c r="E2244" s="31">
        <f ca="1">IF(GLOBAL[[#This Row],[b12]]="",GLOBAL[[#This Row],[a6]],GLOBAL[[#This Row],[b12]])</f>
        <v>0</v>
      </c>
      <c r="F2244" s="32">
        <f>GLOBAL[[#This Row],[AWAL]]</f>
        <v>0</v>
      </c>
      <c r="G2244" s="31"/>
      <c r="H2244" s="31"/>
      <c r="I2244" s="31" t="str">
        <f>IF(GLOBAL[[#This Row],[/MASUK]]="","",SUMIF(Table6[NB BM_C_QTY+F],GLOBAL[POINTER],Table6[C]))</f>
        <v/>
      </c>
      <c r="J2244" s="102">
        <f>IF(GLOBAL[[#This Row],[//KELUAR]]="",0,-1*SUMIF(Table5[CONCAT],GLOBAL[POINTER],Table5[3]))</f>
        <v>0</v>
      </c>
      <c r="K2244" s="31" t="str">
        <f>IF(GLOBAL[[#This Row],[b1]]="","",GLOBAL[[#This Row],[b1]]-GLOBAL[[#This Row],[a1]]-GLOBAL[[#This Row],[bkeluar1]])</f>
        <v/>
      </c>
      <c r="L2244" s="31">
        <f>SUM(GLOBAL[[#This Row],[bmasuk1]:[c1]])</f>
        <v>0</v>
      </c>
      <c r="M2244" s="32">
        <f>SUM(F2244,L2244)</f>
        <v>0</v>
      </c>
      <c r="N2244" s="31"/>
      <c r="O2244" s="31"/>
      <c r="P2244" s="32">
        <f ca="1">SUM(INDIRECT(GLOBAL_VAR[TABLENAME]&amp;"[@a"&amp;$1:$1-1&amp;"]"),INDIRECT(GLOBAL_VAR[TABLENAME]&amp;"[@c"&amp;$1:$1-1&amp;"]"))</f>
        <v>0</v>
      </c>
      <c r="Q2244" s="33"/>
      <c r="R2244" s="33" t="str">
        <f>IF(GLOBAL[[#This Row],[b3]]="","",GLOBAL[[#This Row],[b3]]-GLOBAL[[#This Row],[a3]])</f>
        <v/>
      </c>
      <c r="S2244" s="32">
        <f ca="1">SUM(INDIRECT(GLOBAL_VAR[TABLENAME]&amp;"[@a"&amp;$1:$1-1&amp;"]"),INDIRECT(GLOBAL_VAR[TABLENAME]&amp;"[@c"&amp;$1:$1-1&amp;"]"))</f>
        <v>0</v>
      </c>
      <c r="T2244" s="33"/>
      <c r="U2244" s="33" t="str">
        <f>IF(GLOBAL[[#This Row],[b4]]="","",GLOBAL[[#This Row],[b4]]-GLOBAL[[#This Row],[a4]])</f>
        <v/>
      </c>
      <c r="V2244" s="32">
        <f ca="1">SUM(INDIRECT(GLOBAL_VAR[TABLENAME]&amp;"[@a"&amp;$1:$1-1&amp;"]"),INDIRECT(GLOBAL_VAR[TABLENAME]&amp;"[@c"&amp;$1:$1-1&amp;"]"))</f>
        <v>0</v>
      </c>
      <c r="W2244" s="31"/>
      <c r="X2244" s="31" t="str">
        <f>IF(GLOBAL[[#This Row],[b5]]="","",GLOBAL[[#This Row],[b5]]-GLOBAL[[#This Row],[a5]])</f>
        <v/>
      </c>
      <c r="Y2244" s="32">
        <f ca="1">SUM(INDIRECT(GLOBAL_VAR[TABLENAME]&amp;"[@a"&amp;$1:$1-1&amp;"]"),INDIRECT(GLOBAL_VAR[TABLENAME]&amp;"[@c"&amp;$1:$1-1&amp;"]"))</f>
        <v>0</v>
      </c>
      <c r="AA2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2244" s="31" t="str">
        <f>_xlfn.IFNA(MATCH(GLOBAL[[#This Row],[POINTER]],Table6[NB BM_C_QTY+F],0),"")</f>
        <v/>
      </c>
      <c r="AC2244" t="str">
        <f>_xlfn.IFNA(MATCH(GLOBAL[[#This Row],[POINTER]],Table5[CONCAT],0),"")</f>
        <v/>
      </c>
    </row>
    <row r="2245" spans="1:31">
      <c r="A2245" s="31">
        <f ca="1">IF(GLOBAL[[#This Row],[TT]]&lt;1,"",ROW()-2)</f>
        <v>2243</v>
      </c>
      <c r="B2245" s="33" t="s">
        <v>4721</v>
      </c>
      <c r="C2245" s="31">
        <v>7</v>
      </c>
      <c r="D2245" s="31">
        <v>240</v>
      </c>
      <c r="E2245" s="31">
        <f ca="1">IF(GLOBAL[[#This Row],[b12]]="",GLOBAL[[#This Row],[a6]],GLOBAL[[#This Row],[b12]])</f>
        <v>7</v>
      </c>
      <c r="F2245" s="32">
        <f>GLOBAL[[#This Row],[AWAL]]</f>
        <v>7</v>
      </c>
      <c r="G2245" s="31"/>
      <c r="H2245" s="31"/>
      <c r="I2245" s="31" t="str">
        <f>IF(GLOBAL[[#This Row],[/MASUK]]="","",SUMIF(Table6[NB BM_C_QTY+F],GLOBAL[POINTER],Table6[C]))</f>
        <v/>
      </c>
      <c r="J2245" s="102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>SUM(F2245,L2245)</f>
        <v>7</v>
      </c>
      <c r="N2245" s="31"/>
      <c r="O2245" s="31"/>
      <c r="P2245" s="32">
        <f ca="1">SUM(INDIRECT(GLOBAL_VAR[TABLENAME]&amp;"[@a"&amp;$1:$1-1&amp;"]"),INDIRECT(GLOBAL_VAR[TABLENAME]&amp;"[@c"&amp;$1:$1-1&amp;"]"))</f>
        <v>7</v>
      </c>
      <c r="Q2245" s="33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7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7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7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31">
      <c r="A2246" s="31">
        <f ca="1">IF(GLOBAL[[#This Row],[TT]]&lt;1,"",ROW()-2)</f>
        <v>2244</v>
      </c>
      <c r="B2246" s="33" t="s">
        <v>4722</v>
      </c>
      <c r="C2246" s="31">
        <v>5</v>
      </c>
      <c r="D2246" s="31" t="s">
        <v>141</v>
      </c>
      <c r="E2246" s="31">
        <f ca="1">IF(GLOBAL[[#This Row],[b12]]="",GLOBAL[[#This Row],[a6]],GLOBAL[[#This Row],[b12]])</f>
        <v>5</v>
      </c>
      <c r="F2246" s="32">
        <f>GLOBAL[[#This Row],[AWAL]]</f>
        <v>5</v>
      </c>
      <c r="G2246" s="31"/>
      <c r="H2246" s="31"/>
      <c r="I2246" s="31" t="str">
        <f>IF(GLOBAL[[#This Row],[/MASUK]]="","",SUMIF(Table6[NB BM_C_QTY+F],GLOBAL[POINTER],Table6[C]))</f>
        <v/>
      </c>
      <c r="J2246" s="102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>SUM(F2246,L2246)</f>
        <v>5</v>
      </c>
      <c r="N2246" s="31"/>
      <c r="O2246" s="31"/>
      <c r="P2246" s="32">
        <f ca="1">SUM(INDIRECT(GLOBAL_VAR[TABLENAME]&amp;"[@a"&amp;$1:$1-1&amp;"]"),INDIRECT(GLOBAL_VAR[TABLENAME]&amp;"[@c"&amp;$1:$1-1&amp;"]"))</f>
        <v>5</v>
      </c>
      <c r="Q2246" s="33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5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5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5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31">
      <c r="A2247" s="31">
        <f ca="1">IF(GLOBAL[[#This Row],[TT]]&lt;1,"",ROW()-2)</f>
        <v>2245</v>
      </c>
      <c r="B2247" s="33" t="s">
        <v>4723</v>
      </c>
      <c r="C2247" s="31">
        <v>16</v>
      </c>
      <c r="D2247" s="31" t="s">
        <v>141</v>
      </c>
      <c r="E2247" s="31">
        <f ca="1">IF(GLOBAL[[#This Row],[b12]]="",GLOBAL[[#This Row],[a6]],GLOBAL[[#This Row],[b12]])</f>
        <v>16</v>
      </c>
      <c r="F2247" s="32">
        <f>GLOBAL[[#This Row],[AWAL]]</f>
        <v>16</v>
      </c>
      <c r="G2247" s="31"/>
      <c r="H2247" s="31"/>
      <c r="I2247" s="31" t="str">
        <f>IF(GLOBAL[[#This Row],[/MASUK]]="","",SUMIF(Table6[NB BM_C_QTY+F],GLOBAL[POINTER],Table6[C]))</f>
        <v/>
      </c>
      <c r="J2247" s="102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>SUM(F2247,L2247)</f>
        <v>16</v>
      </c>
      <c r="N2247" s="31"/>
      <c r="O2247" s="31"/>
      <c r="P2247" s="32">
        <f ca="1">SUM(INDIRECT(GLOBAL_VAR[TABLENAME]&amp;"[@a"&amp;$1:$1-1&amp;"]"),INDIRECT(GLOBAL_VAR[TABLENAME]&amp;"[@c"&amp;$1:$1-1&amp;"]"))</f>
        <v>16</v>
      </c>
      <c r="Q2247" s="33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16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16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16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31">
      <c r="A2248" s="31">
        <f ca="1">IF(GLOBAL[[#This Row],[TT]]&lt;1,"",ROW()-2)</f>
        <v>2246</v>
      </c>
      <c r="B2248" s="33" t="s">
        <v>4724</v>
      </c>
      <c r="C2248" s="31">
        <v>9</v>
      </c>
      <c r="D2248" s="31" t="s">
        <v>71</v>
      </c>
      <c r="E2248" s="31">
        <f ca="1">IF(GLOBAL[[#This Row],[b12]]="",GLOBAL[[#This Row],[a6]],GLOBAL[[#This Row],[b12]])</f>
        <v>9</v>
      </c>
      <c r="F2248" s="32">
        <f>GLOBAL[[#This Row],[AWAL]]</f>
        <v>9</v>
      </c>
      <c r="G2248" s="31"/>
      <c r="H2248" s="31"/>
      <c r="I2248" s="31" t="str">
        <f>IF(GLOBAL[[#This Row],[/MASUK]]="","",SUMIF(Table6[NB BM_C_QTY+F],GLOBAL[POINTER],Table6[C]))</f>
        <v/>
      </c>
      <c r="J2248" s="102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>SUM(F2248,L2248)</f>
        <v>9</v>
      </c>
      <c r="N2248" s="31"/>
      <c r="O2248" s="31"/>
      <c r="P2248" s="32">
        <f ca="1">SUM(INDIRECT(GLOBAL_VAR[TABLENAME]&amp;"[@a"&amp;$1:$1-1&amp;"]"),INDIRECT(GLOBAL_VAR[TABLENAME]&amp;"[@c"&amp;$1:$1-1&amp;"]"))</f>
        <v>9</v>
      </c>
      <c r="Q2248" s="33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9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9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9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31">
      <c r="A2249" s="31">
        <f ca="1">IF(GLOBAL[[#This Row],[TT]]&lt;1,"",ROW()-2)</f>
        <v>2247</v>
      </c>
      <c r="B2249" s="33" t="s">
        <v>4725</v>
      </c>
      <c r="C2249" s="31">
        <v>5</v>
      </c>
      <c r="D2249" s="31" t="s">
        <v>141</v>
      </c>
      <c r="E2249" s="31">
        <f ca="1">IF(GLOBAL[[#This Row],[b12]]="",GLOBAL[[#This Row],[a6]],GLOBAL[[#This Row],[b12]])</f>
        <v>5</v>
      </c>
      <c r="F2249" s="32">
        <f>GLOBAL[[#This Row],[AWAL]]</f>
        <v>5</v>
      </c>
      <c r="G2249" s="31"/>
      <c r="H2249" s="31"/>
      <c r="I2249" s="31" t="str">
        <f>IF(GLOBAL[[#This Row],[/MASUK]]="","",SUMIF(Table6[NB BM_C_QTY+F],GLOBAL[POINTER],Table6[C]))</f>
        <v/>
      </c>
      <c r="J2249" s="102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>SUM(F2249,L2249)</f>
        <v>5</v>
      </c>
      <c r="N2249" s="31"/>
      <c r="O2249" s="31"/>
      <c r="P2249" s="32">
        <f ca="1">SUM(INDIRECT(GLOBAL_VAR[TABLENAME]&amp;"[@a"&amp;$1:$1-1&amp;"]"),INDIRECT(GLOBAL_VAR[TABLENAME]&amp;"[@c"&amp;$1:$1-1&amp;"]"))</f>
        <v>5</v>
      </c>
      <c r="Q2249" s="33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5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5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5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31">
      <c r="A2250" s="31" t="str">
        <f ca="1">IF(GLOBAL[[#This Row],[TT]]&lt;1,"",ROW()-2)</f>
        <v/>
      </c>
      <c r="B2250" s="33" t="s">
        <v>4959</v>
      </c>
      <c r="C2250" s="31">
        <v>0</v>
      </c>
      <c r="D2250" s="31" t="s">
        <v>34</v>
      </c>
      <c r="E2250" s="31">
        <f ca="1">IF(GLOBAL[[#This Row],[b12]]="",GLOBAL[[#This Row],[a6]],GLOBAL[[#This Row],[b12]])</f>
        <v>0</v>
      </c>
      <c r="F2250" s="32">
        <f>GLOBAL[[#This Row],[AWAL]]</f>
        <v>0</v>
      </c>
      <c r="G2250" s="31"/>
      <c r="H2250" s="31"/>
      <c r="I2250" s="31" t="str">
        <f>IF(GLOBAL[[#This Row],[/MASUK]]="","",SUMIF(Table6[NB BM_C_QTY+F],GLOBAL[POINTER],Table6[C]))</f>
        <v/>
      </c>
      <c r="J2250" s="102">
        <f>IF(GLOBAL[[#This Row],[//KELUAR]]="",0,-1*SUMIF(Table5[CONCAT],GLOBAL[POINTER],Table5[3]))</f>
        <v>0</v>
      </c>
      <c r="K2250" s="31" t="str">
        <f>IF(GLOBAL[[#This Row],[b1]]="","",GLOBAL[[#This Row],[b1]]-GLOBAL[[#This Row],[a1]]-GLOBAL[[#This Row],[bkeluar1]])</f>
        <v/>
      </c>
      <c r="L2250" s="31">
        <f>SUM(GLOBAL[[#This Row],[bmasuk1]:[c1]])</f>
        <v>0</v>
      </c>
      <c r="M2250" s="32">
        <f>SUM(F2250,L2250)</f>
        <v>0</v>
      </c>
      <c r="N2250" s="31"/>
      <c r="O2250" s="31"/>
      <c r="P2250" s="32">
        <f ca="1">SUM(INDIRECT(GLOBAL_VAR[TABLENAME]&amp;"[@a"&amp;$1:$1-1&amp;"]"),INDIRECT(GLOBAL_VAR[TABLENAME]&amp;"[@c"&amp;$1:$1-1&amp;"]"))</f>
        <v>0</v>
      </c>
      <c r="Q2250" s="33"/>
      <c r="R2250" s="33" t="str">
        <f>IF(GLOBAL[[#This Row],[b3]]="","",GLOBAL[[#This Row],[b3]]-GLOBAL[[#This Row],[a3]])</f>
        <v/>
      </c>
      <c r="S2250" s="32">
        <f ca="1">SUM(INDIRECT(GLOBAL_VAR[TABLENAME]&amp;"[@a"&amp;$1:$1-1&amp;"]"),INDIRECT(GLOBAL_VAR[TABLENAME]&amp;"[@c"&amp;$1:$1-1&amp;"]"))</f>
        <v>0</v>
      </c>
      <c r="T2250" s="33"/>
      <c r="U2250" s="33" t="str">
        <f>IF(GLOBAL[[#This Row],[b4]]="","",GLOBAL[[#This Row],[b4]]-GLOBAL[[#This Row],[a4]])</f>
        <v/>
      </c>
      <c r="V2250" s="32">
        <f ca="1">SUM(INDIRECT(GLOBAL_VAR[TABLENAME]&amp;"[@a"&amp;$1:$1-1&amp;"]"),INDIRECT(GLOBAL_VAR[TABLENAME]&amp;"[@c"&amp;$1:$1-1&amp;"]"))</f>
        <v>0</v>
      </c>
      <c r="W2250" s="31"/>
      <c r="X2250" s="31" t="str">
        <f>IF(GLOBAL[[#This Row],[b5]]="","",GLOBAL[[#This Row],[b5]]-GLOBAL[[#This Row],[a5]])</f>
        <v/>
      </c>
      <c r="Y2250" s="32">
        <f ca="1">SUM(INDIRECT(GLOBAL_VAR[TABLENAME]&amp;"[@a"&amp;$1:$1-1&amp;"]"),INDIRECT(GLOBAL_VAR[TABLENAME]&amp;"[@c"&amp;$1:$1-1&amp;"]"))</f>
        <v>0</v>
      </c>
      <c r="AA2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2250" s="31" t="str">
        <f>_xlfn.IFNA(MATCH(GLOBAL[[#This Row],[POINTER]],Table6[NB BM_C_QTY+F],0),"")</f>
        <v/>
      </c>
      <c r="AC2250" t="str">
        <f>_xlfn.IFNA(MATCH(GLOBAL[[#This Row],[POINTER]],Table5[CONCAT],0),"")</f>
        <v/>
      </c>
    </row>
    <row r="2251" spans="1:31">
      <c r="A2251" s="31" t="str">
        <f ca="1">IF(GLOBAL[[#This Row],[TT]]&lt;1,"",ROW()-2)</f>
        <v/>
      </c>
      <c r="B2251" s="33" t="s">
        <v>4960</v>
      </c>
      <c r="C2251" s="31">
        <v>0</v>
      </c>
      <c r="D2251" s="31" t="s">
        <v>2113</v>
      </c>
      <c r="E2251" s="31">
        <f ca="1">IF(GLOBAL[[#This Row],[b12]]="",GLOBAL[[#This Row],[a6]],GLOBAL[[#This Row],[b12]])</f>
        <v>0</v>
      </c>
      <c r="F2251" s="32">
        <f>GLOBAL[[#This Row],[AWAL]]</f>
        <v>0</v>
      </c>
      <c r="G2251" s="31"/>
      <c r="H2251" s="31"/>
      <c r="I2251" s="31" t="str">
        <f>IF(GLOBAL[[#This Row],[/MASUK]]="","",SUMIF(Table6[NB BM_C_QTY+F],GLOBAL[POINTER],Table6[C]))</f>
        <v/>
      </c>
      <c r="J2251" s="102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>SUM(F2251,L2251)</f>
        <v>0</v>
      </c>
      <c r="N2251" s="31"/>
      <c r="O2251" s="31"/>
      <c r="P2251" s="32">
        <f ca="1">SUM(INDIRECT(GLOBAL_VAR[TABLENAME]&amp;"[@a"&amp;$1:$1-1&amp;"]"),INDIRECT(GLOBAL_VAR[TABLENAME]&amp;"[@c"&amp;$1:$1-1&amp;"]"))</f>
        <v>0</v>
      </c>
      <c r="Q2251" s="33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0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0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0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31">
      <c r="A2252" s="39" t="str">
        <f ca="1">IF(GLOBAL[[#This Row],[TT]]&lt;1,"",ROW()-2)</f>
        <v/>
      </c>
      <c r="B2252" s="33" t="s">
        <v>4961</v>
      </c>
      <c r="C2252" s="31">
        <v>0</v>
      </c>
      <c r="D2252" s="31">
        <v>100</v>
      </c>
      <c r="E2252" s="39">
        <f ca="1">IF(GLOBAL[[#This Row],[b12]]="",GLOBAL[[#This Row],[a6]],GLOBAL[[#This Row],[b12]])</f>
        <v>0</v>
      </c>
      <c r="F2252" s="40">
        <f>GLOBAL[[#This Row],[AWAL]]</f>
        <v>0</v>
      </c>
      <c r="G2252" s="31"/>
      <c r="H2252" s="31"/>
      <c r="I2252" s="31" t="str">
        <f>IF(GLOBAL[[#This Row],[/MASUK]]="","",SUMIF(Table6[NB BM_C_QTY+F],GLOBAL[POINTER],Table6[C]))</f>
        <v/>
      </c>
      <c r="J2252" s="102">
        <f>IF(GLOBAL[[#This Row],[//KELUAR]]="",0,-1*SUMIF(Table5[CONCAT],GLOBAL[POINTER],Table5[3]))</f>
        <v>0</v>
      </c>
      <c r="K2252" s="39" t="str">
        <f>IF(GLOBAL[[#This Row],[b1]]="","",GLOBAL[[#This Row],[b1]]-GLOBAL[[#This Row],[a1]]-GLOBAL[[#This Row],[bkeluar1]])</f>
        <v/>
      </c>
      <c r="L2252" s="39">
        <f>SUM(GLOBAL[[#This Row],[bmasuk1]:[c1]])</f>
        <v>0</v>
      </c>
      <c r="M2252" s="40">
        <f>SUM(F2252,L2252)</f>
        <v>0</v>
      </c>
      <c r="N2252" s="31"/>
      <c r="O2252" s="39"/>
      <c r="P2252" s="40">
        <f ca="1">SUM(INDIRECT(GLOBAL_VAR[TABLENAME]&amp;"[@a"&amp;$1:$1-1&amp;"]"),INDIRECT(GLOBAL_VAR[TABLENAME]&amp;"[@c"&amp;$1:$1-1&amp;"]"))</f>
        <v>0</v>
      </c>
      <c r="Q2252" s="33"/>
      <c r="R2252" s="41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0</v>
      </c>
      <c r="T2252" s="33"/>
      <c r="U2252" s="41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0</v>
      </c>
      <c r="W2252" s="31"/>
      <c r="X2252" s="39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0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2252" s="39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31">
      <c r="A2253" s="31" t="str">
        <f ca="1">IF(GLOBAL[[#This Row],[TT]]&lt;1,"",ROW()-2)</f>
        <v/>
      </c>
      <c r="B2253" s="33" t="s">
        <v>4962</v>
      </c>
      <c r="C2253" s="31">
        <v>0</v>
      </c>
      <c r="D2253" s="31" t="s">
        <v>20</v>
      </c>
      <c r="E2253" s="31">
        <f ca="1">IF(GLOBAL[[#This Row],[b12]]="",GLOBAL[[#This Row],[a6]],GLOBAL[[#This Row],[b12]])</f>
        <v>0</v>
      </c>
      <c r="F2253" s="32">
        <f>GLOBAL[[#This Row],[AWAL]]</f>
        <v>0</v>
      </c>
      <c r="G2253" s="31"/>
      <c r="H2253" s="31"/>
      <c r="I2253" s="31" t="str">
        <f>IF(GLOBAL[[#This Row],[/MASUK]]="","",SUMIF(Table6[NB BM_C_QTY+F],GLOBAL[POINTER],Table6[C]))</f>
        <v/>
      </c>
      <c r="J2253" s="102">
        <f>IF(GLOBAL[[#This Row],[//KELUAR]]="",0,-1*SUMIF(Table5[CONCAT],GLOBAL[POINTER],Table5[3]))</f>
        <v>0</v>
      </c>
      <c r="K2253" s="31" t="str">
        <f>IF(GLOBAL[[#This Row],[b1]]="","",GLOBAL[[#This Row],[b1]]-GLOBAL[[#This Row],[a1]]-GLOBAL[[#This Row],[bkeluar1]])</f>
        <v/>
      </c>
      <c r="L2253" s="31">
        <f>SUM(GLOBAL[[#This Row],[bmasuk1]:[c1]])</f>
        <v>0</v>
      </c>
      <c r="M2253" s="32">
        <f>SUM(F2253,L2253)</f>
        <v>0</v>
      </c>
      <c r="N2253" s="31"/>
      <c r="O2253" s="31"/>
      <c r="P2253" s="32">
        <f ca="1">SUM(INDIRECT(GLOBAL_VAR[TABLENAME]&amp;"[@a"&amp;$1:$1-1&amp;"]"),INDIRECT(GLOBAL_VAR[TABLENAME]&amp;"[@c"&amp;$1:$1-1&amp;"]"))</f>
        <v>0</v>
      </c>
      <c r="Q2253" s="33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0</v>
      </c>
      <c r="T2253" s="33"/>
      <c r="U2253" s="33" t="str">
        <f>IF(GLOBAL[[#This Row],[b4]]="","",GLOBAL[[#This Row],[b4]]-GLOBAL[[#This Row],[a4]])</f>
        <v/>
      </c>
      <c r="V2253" s="32">
        <f ca="1">SUM(INDIRECT(GLOBAL_VAR[TABLENAME]&amp;"[@a"&amp;$1:$1-1&amp;"]"),INDIRECT(GLOBAL_VAR[TABLENAME]&amp;"[@c"&amp;$1:$1-1&amp;"]"))</f>
        <v>0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0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2253" s="31" t="str">
        <f>_xlfn.IFNA(MATCH(GLOBAL[[#This Row],[POINTER]],Table6[NB BM_C_QTY+F],0),"")</f>
        <v/>
      </c>
      <c r="AC2253" t="str">
        <f>_xlfn.IFNA(MATCH(GLOBAL[[#This Row],[POINTER]],Table5[CONCAT],0),"")</f>
        <v/>
      </c>
    </row>
    <row r="2254" spans="1:31">
      <c r="A2254" s="31">
        <f ca="1">IF(GLOBAL[[#This Row],[TT]]&lt;1,"",ROW()-2)</f>
        <v>2252</v>
      </c>
      <c r="B2254" s="33" t="s">
        <v>2547</v>
      </c>
      <c r="C2254" s="31">
        <v>2</v>
      </c>
      <c r="D2254" s="31" t="s">
        <v>19</v>
      </c>
      <c r="E2254" s="31">
        <f ca="1">IF(GLOBAL[[#This Row],[b12]]="",GLOBAL[[#This Row],[a6]],GLOBAL[[#This Row],[b12]])</f>
        <v>2</v>
      </c>
      <c r="F2254" s="32">
        <f>GLOBAL[[#This Row],[AWAL]]</f>
        <v>2</v>
      </c>
      <c r="G2254" s="31"/>
      <c r="H2254" s="31"/>
      <c r="I2254" s="31" t="str">
        <f>IF(GLOBAL[[#This Row],[/MASUK]]="","",SUMIF(Table6[NB BM_C_QTY+F],GLOBAL[POINTER],Table6[C]))</f>
        <v/>
      </c>
      <c r="J2254" s="102">
        <f>IF(GLOBAL[[#This Row],[//KELUAR]]="",0,-1*SUMIF(Table5[CONCAT],GLOBAL[POINTER],Table5[3]))</f>
        <v>0</v>
      </c>
      <c r="K2254" s="31" t="str">
        <f>IF(GLOBAL[[#This Row],[b1]]="","",GLOBAL[[#This Row],[b1]]-GLOBAL[[#This Row],[a1]]-GLOBAL[[#This Row],[bkeluar1]])</f>
        <v/>
      </c>
      <c r="L2254" s="31">
        <f>SUM(GLOBAL[[#This Row],[bmasuk1]:[c1]])</f>
        <v>0</v>
      </c>
      <c r="M2254" s="32">
        <f>SUM(F2254,L2254)</f>
        <v>2</v>
      </c>
      <c r="N2254" s="31"/>
      <c r="O2254" s="31"/>
      <c r="P2254" s="32">
        <f ca="1">SUM(INDIRECT(GLOBAL_VAR[TABLENAME]&amp;"[@a"&amp;$1:$1-1&amp;"]"),INDIRECT(GLOBAL_VAR[TABLENAME]&amp;"[@c"&amp;$1:$1-1&amp;"]"))</f>
        <v>2</v>
      </c>
      <c r="Q2254" s="33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2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2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2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  <c r="AE2254" s="29"/>
    </row>
    <row r="2255" spans="1:31">
      <c r="A2255" s="31" t="str">
        <f ca="1">IF(GLOBAL[[#This Row],[TT]]&lt;1,"",ROW()-2)</f>
        <v/>
      </c>
      <c r="B2255" s="33" t="s">
        <v>2133</v>
      </c>
      <c r="C2255" s="31">
        <v>0</v>
      </c>
      <c r="D2255" s="31" t="s">
        <v>2102</v>
      </c>
      <c r="E2255" s="31">
        <f ca="1">IF(GLOBAL[[#This Row],[b12]]="",GLOBAL[[#This Row],[a6]],GLOBAL[[#This Row],[b12]])</f>
        <v>0</v>
      </c>
      <c r="F2255" s="32">
        <f>GLOBAL[[#This Row],[AWAL]]</f>
        <v>0</v>
      </c>
      <c r="G2255" s="31"/>
      <c r="H2255" s="31"/>
      <c r="I2255" s="31" t="str">
        <f>IF(GLOBAL[[#This Row],[/MASUK]]="","",SUMIF(Table6[NB BM_C_QTY+F],GLOBAL[POINTER],Table6[C]))</f>
        <v/>
      </c>
      <c r="J2255" s="102">
        <f>IF(GLOBAL[[#This Row],[//KELUAR]]="",0,-1*SUMIF(Table5[CONCAT],GLOBAL[POINTER],Table5[3]))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>SUM(F2255,L2255)</f>
        <v>0</v>
      </c>
      <c r="N2255" s="31"/>
      <c r="O2255" s="31"/>
      <c r="P2255" s="32">
        <f ca="1">SUM(INDIRECT(GLOBAL_VAR[TABLENAME]&amp;"[@a"&amp;$1:$1-1&amp;"]"),INDIRECT(GLOBAL_VAR[TABLENAME]&amp;"[@c"&amp;$1:$1-1&amp;"]"))</f>
        <v>0</v>
      </c>
      <c r="Q2255" s="33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0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0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0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31">
      <c r="A2256" s="31">
        <f ca="1">IF(GLOBAL[[#This Row],[TT]]&lt;1,"",ROW()-2)</f>
        <v>2254</v>
      </c>
      <c r="B2256" s="33" t="s">
        <v>4908</v>
      </c>
      <c r="C2256" s="31">
        <v>2</v>
      </c>
      <c r="D2256" s="31" t="s">
        <v>7</v>
      </c>
      <c r="E2256" s="31">
        <f ca="1">IF(GLOBAL[[#This Row],[b12]]="",GLOBAL[[#This Row],[a6]],GLOBAL[[#This Row],[b12]])</f>
        <v>2</v>
      </c>
      <c r="F2256" s="32">
        <f>GLOBAL[[#This Row],[AWAL]]</f>
        <v>2</v>
      </c>
      <c r="G2256" s="31"/>
      <c r="H2256" s="31"/>
      <c r="I2256" s="31" t="str">
        <f>IF(GLOBAL[[#This Row],[/MASUK]]="","",SUMIF(Table6[NB BM_C_QTY+F],GLOBAL[POINTER],Table6[C]))</f>
        <v/>
      </c>
      <c r="J2256" s="102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>SUM(F2256,L2256)</f>
        <v>2</v>
      </c>
      <c r="N2256" s="31"/>
      <c r="O2256" s="31"/>
      <c r="P2256" s="32">
        <f ca="1">SUM(INDIRECT(GLOBAL_VAR[TABLENAME]&amp;"[@a"&amp;$1:$1-1&amp;"]"),INDIRECT(GLOBAL_VAR[TABLENAME]&amp;"[@c"&amp;$1:$1-1&amp;"]"))</f>
        <v>2</v>
      </c>
      <c r="Q2256" s="33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2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2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2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</row>
    <row r="2257" spans="1:29">
      <c r="A2257" s="31" t="str">
        <f ca="1">IF(GLOBAL[[#This Row],[TT]]&lt;1,"",ROW()-2)</f>
        <v/>
      </c>
      <c r="B2257" s="33" t="s">
        <v>2263</v>
      </c>
      <c r="C2257" s="31">
        <v>0</v>
      </c>
      <c r="D2257" s="31" t="s">
        <v>2049</v>
      </c>
      <c r="E2257" s="31">
        <f ca="1">IF(GLOBAL[[#This Row],[b12]]="",GLOBAL[[#This Row],[a6]],GLOBAL[[#This Row],[b12]])</f>
        <v>0</v>
      </c>
      <c r="F2257" s="32">
        <f>GLOBAL[[#This Row],[AWAL]]</f>
        <v>0</v>
      </c>
      <c r="G2257" s="31"/>
      <c r="H2257" s="31"/>
      <c r="I2257" s="31" t="str">
        <f>IF(GLOBAL[[#This Row],[/MASUK]]="","",SUMIF(Table6[NB BM_C_QTY+F],GLOBAL[POINTER],Table6[C]))</f>
        <v/>
      </c>
      <c r="J2257" s="102">
        <f>IF(GLOBAL[[#This Row],[//KELUAR]]="",0,-1*SUMIF(Table5[CONCAT],GLOBAL[POINTER],Table5[3]))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>SUM(F2257,L2257)</f>
        <v>0</v>
      </c>
      <c r="N2257" s="31"/>
      <c r="O2257" s="31"/>
      <c r="P2257" s="32">
        <f ca="1">SUM(INDIRECT(GLOBAL_VAR[TABLENAME]&amp;"[@a"&amp;$1:$1-1&amp;"]"),INDIRECT(GLOBAL_VAR[TABLENAME]&amp;"[@c"&amp;$1:$1-1&amp;"]"))</f>
        <v>0</v>
      </c>
      <c r="Q2257" s="33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0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0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0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29">
      <c r="A2258" s="31">
        <f ca="1">IF(GLOBAL[[#This Row],[TT]]&lt;1,"",ROW()-2)</f>
        <v>2256</v>
      </c>
      <c r="B2258" s="33" t="s">
        <v>4726</v>
      </c>
      <c r="C2258" s="31">
        <v>1</v>
      </c>
      <c r="D2258" s="31" t="s">
        <v>2173</v>
      </c>
      <c r="E2258" s="31">
        <f ca="1">IF(GLOBAL[[#This Row],[b12]]="",GLOBAL[[#This Row],[a6]],GLOBAL[[#This Row],[b12]])</f>
        <v>1</v>
      </c>
      <c r="F2258" s="32">
        <f>GLOBAL[[#This Row],[AWAL]]</f>
        <v>1</v>
      </c>
      <c r="G2258" s="31"/>
      <c r="H2258" s="31"/>
      <c r="I2258" s="31" t="str">
        <f>IF(GLOBAL[[#This Row],[/MASUK]]="","",SUMIF(Table6[NB BM_C_QTY+F],GLOBAL[POINTER],Table6[C]))</f>
        <v/>
      </c>
      <c r="J2258" s="102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>SUM(F2258,L2258)</f>
        <v>1</v>
      </c>
      <c r="N2258" s="31"/>
      <c r="O2258" s="31"/>
      <c r="P2258" s="32">
        <f ca="1">SUM(INDIRECT(GLOBAL_VAR[TABLENAME]&amp;"[@a"&amp;$1:$1-1&amp;"]"),INDIRECT(GLOBAL_VAR[TABLENAME]&amp;"[@c"&amp;$1:$1-1&amp;"]"))</f>
        <v>1</v>
      </c>
      <c r="Q2258" s="33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1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1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1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29">
      <c r="A2259" s="31" t="str">
        <f ca="1">IF(GLOBAL[[#This Row],[TT]]&lt;1,"",ROW()-2)</f>
        <v/>
      </c>
      <c r="B2259" s="33" t="s">
        <v>3618</v>
      </c>
      <c r="C2259" s="31">
        <v>0</v>
      </c>
      <c r="D2259" s="31" t="s">
        <v>2234</v>
      </c>
      <c r="E2259" s="31">
        <f ca="1">IF(GLOBAL[[#This Row],[b12]]="",GLOBAL[[#This Row],[a6]],GLOBAL[[#This Row],[b12]])</f>
        <v>0</v>
      </c>
      <c r="F2259" s="32">
        <f>GLOBAL[[#This Row],[AWAL]]</f>
        <v>0</v>
      </c>
      <c r="G2259" s="31"/>
      <c r="H2259" s="31"/>
      <c r="I2259" s="31" t="str">
        <f>IF(GLOBAL[[#This Row],[/MASUK]]="","",SUMIF(Table6[NB BM_C_QTY+F],GLOBAL[POINTER],Table6[C]))</f>
        <v/>
      </c>
      <c r="J2259" s="102">
        <f>IF(GLOBAL[[#This Row],[//KELUAR]]="",0,-1*SUMIF(Table5[CONCAT],GLOBAL[POINTER],Table5[3]))</f>
        <v>0</v>
      </c>
      <c r="K2259" s="31" t="str">
        <f>IF(GLOBAL[[#This Row],[b1]]="","",GLOBAL[[#This Row],[b1]]-GLOBAL[[#This Row],[a1]]-GLOBAL[[#This Row],[bkeluar1]])</f>
        <v/>
      </c>
      <c r="L2259" s="31">
        <f>SUM(GLOBAL[[#This Row],[bmasuk1]:[c1]])</f>
        <v>0</v>
      </c>
      <c r="M2259" s="32">
        <f>SUM(F2259,L2259)</f>
        <v>0</v>
      </c>
      <c r="N2259" s="31"/>
      <c r="O2259" s="31"/>
      <c r="P2259" s="32">
        <f ca="1">SUM(INDIRECT(GLOBAL_VAR[TABLENAME]&amp;"[@a"&amp;$1:$1-1&amp;"]"),INDIRECT(GLOBAL_VAR[TABLENAME]&amp;"[@c"&amp;$1:$1-1&amp;"]"))</f>
        <v>0</v>
      </c>
      <c r="Q2259" s="33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0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0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0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2259" s="31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29">
      <c r="A2260" s="31" t="str">
        <f ca="1">IF(GLOBAL[[#This Row],[TT]]&lt;1,"",ROW()-2)</f>
        <v/>
      </c>
      <c r="B2260" s="33" t="s">
        <v>3615</v>
      </c>
      <c r="C2260" s="31">
        <v>0</v>
      </c>
      <c r="D2260" s="31" t="s">
        <v>2234</v>
      </c>
      <c r="E2260" s="31">
        <f ca="1">IF(GLOBAL[[#This Row],[b12]]="",GLOBAL[[#This Row],[a6]],GLOBAL[[#This Row],[b12]])</f>
        <v>0</v>
      </c>
      <c r="F2260" s="32">
        <f>GLOBAL[[#This Row],[AWAL]]</f>
        <v>0</v>
      </c>
      <c r="G2260" s="31"/>
      <c r="H2260" s="31"/>
      <c r="I2260" s="31" t="str">
        <f>IF(GLOBAL[[#This Row],[/MASUK]]="","",SUMIF(Table6[NB BM_C_QTY+F],GLOBAL[POINTER],Table6[C]))</f>
        <v/>
      </c>
      <c r="J2260" s="102">
        <f>IF(GLOBAL[[#This Row],[//KELUAR]]="",0,-1*SUMIF(Table5[CONCAT],GLOBAL[POINTER],Table5[3]))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>SUM(F2260,L2260)</f>
        <v>0</v>
      </c>
      <c r="N2260" s="31"/>
      <c r="O2260" s="31"/>
      <c r="P2260" s="32">
        <f ca="1">SUM(INDIRECT(GLOBAL_VAR[TABLENAME]&amp;"[@a"&amp;$1:$1-1&amp;"]"),INDIRECT(GLOBAL_VAR[TABLENAME]&amp;"[@c"&amp;$1:$1-1&amp;"]"))</f>
        <v>0</v>
      </c>
      <c r="Q2260" s="33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0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0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0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2260" s="31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29">
      <c r="A2261" s="31" t="str">
        <f ca="1">IF(GLOBAL[[#This Row],[TT]]&lt;1,"",ROW()-2)</f>
        <v/>
      </c>
      <c r="B2261" s="33" t="s">
        <v>3614</v>
      </c>
      <c r="C2261" s="31">
        <v>0</v>
      </c>
      <c r="D2261" s="31" t="s">
        <v>2234</v>
      </c>
      <c r="E2261" s="31">
        <f ca="1">IF(GLOBAL[[#This Row],[b12]]="",GLOBAL[[#This Row],[a6]],GLOBAL[[#This Row],[b12]])</f>
        <v>0</v>
      </c>
      <c r="F2261" s="32">
        <f>GLOBAL[[#This Row],[AWAL]]</f>
        <v>0</v>
      </c>
      <c r="G2261" s="31"/>
      <c r="H2261" s="31"/>
      <c r="I2261" s="31" t="str">
        <f>IF(GLOBAL[[#This Row],[/MASUK]]="","",SUMIF(Table6[NB BM_C_QTY+F],GLOBAL[POINTER],Table6[C]))</f>
        <v/>
      </c>
      <c r="J2261" s="102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>SUM(F2261,L2261)</f>
        <v>0</v>
      </c>
      <c r="N2261" s="31"/>
      <c r="O2261" s="31"/>
      <c r="P2261" s="32">
        <f ca="1">SUM(INDIRECT(GLOBAL_VAR[TABLENAME]&amp;"[@a"&amp;$1:$1-1&amp;"]"),INDIRECT(GLOBAL_VAR[TABLENAME]&amp;"[@c"&amp;$1:$1-1&amp;"]"))</f>
        <v>0</v>
      </c>
      <c r="Q2261" s="33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0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0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0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29">
      <c r="A2262" s="31" t="str">
        <f ca="1">IF(GLOBAL[[#This Row],[TT]]&lt;1,"",ROW()-2)</f>
        <v/>
      </c>
      <c r="B2262" s="33" t="s">
        <v>3616</v>
      </c>
      <c r="C2262" s="31">
        <v>0</v>
      </c>
      <c r="D2262" s="31" t="s">
        <v>2234</v>
      </c>
      <c r="E2262" s="31">
        <f ca="1">IF(GLOBAL[[#This Row],[b12]]="",GLOBAL[[#This Row],[a6]],GLOBAL[[#This Row],[b12]])</f>
        <v>0</v>
      </c>
      <c r="F2262" s="32">
        <f>GLOBAL[[#This Row],[AWAL]]</f>
        <v>0</v>
      </c>
      <c r="G2262" s="31"/>
      <c r="H2262" s="31"/>
      <c r="I2262" s="31" t="str">
        <f>IF(GLOBAL[[#This Row],[/MASUK]]="","",SUMIF(Table6[NB BM_C_QTY+F],GLOBAL[POINTER],Table6[C]))</f>
        <v/>
      </c>
      <c r="J2262" s="102">
        <f>IF(GLOBAL[[#This Row],[//KELUAR]]="",0,-1*SUMIF(Table5[CONCAT],GLOBAL[POINTER],Table5[3]))</f>
        <v>0</v>
      </c>
      <c r="K2262" s="31" t="str">
        <f>IF(GLOBAL[[#This Row],[b1]]="","",GLOBAL[[#This Row],[b1]]-GLOBAL[[#This Row],[a1]]-GLOBAL[[#This Row],[bkeluar1]])</f>
        <v/>
      </c>
      <c r="L2262" s="31">
        <f>SUM(GLOBAL[[#This Row],[bmasuk1]:[c1]])</f>
        <v>0</v>
      </c>
      <c r="M2262" s="32">
        <f>SUM(F2262,L2262)</f>
        <v>0</v>
      </c>
      <c r="N2262" s="31"/>
      <c r="O2262" s="31"/>
      <c r="P2262" s="32">
        <f ca="1">SUM(INDIRECT(GLOBAL_VAR[TABLENAME]&amp;"[@a"&amp;$1:$1-1&amp;"]"),INDIRECT(GLOBAL_VAR[TABLENAME]&amp;"[@c"&amp;$1:$1-1&amp;"]"))</f>
        <v>0</v>
      </c>
      <c r="Q2262" s="33"/>
      <c r="R2262" s="33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0</v>
      </c>
      <c r="T2262" s="33"/>
      <c r="U2262" s="33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0</v>
      </c>
      <c r="W2262" s="31"/>
      <c r="X2262" s="31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0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2262" s="31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29">
      <c r="A2263" s="31" t="str">
        <f ca="1">IF(GLOBAL[[#This Row],[TT]]&lt;1,"",ROW()-2)</f>
        <v/>
      </c>
      <c r="B2263" s="33" t="s">
        <v>2691</v>
      </c>
      <c r="C2263" s="31">
        <v>0</v>
      </c>
      <c r="D2263" s="31" t="s">
        <v>2234</v>
      </c>
      <c r="E2263" s="31">
        <f ca="1">IF(GLOBAL[[#This Row],[b12]]="",GLOBAL[[#This Row],[a6]],GLOBAL[[#This Row],[b12]])</f>
        <v>0</v>
      </c>
      <c r="F2263" s="32">
        <f>GLOBAL[[#This Row],[AWAL]]</f>
        <v>0</v>
      </c>
      <c r="G2263" s="31"/>
      <c r="H2263" s="31"/>
      <c r="I2263" s="31" t="str">
        <f>IF(GLOBAL[[#This Row],[/MASUK]]="","",SUMIF(Table6[NB BM_C_QTY+F],GLOBAL[POINTER],Table6[C]))</f>
        <v/>
      </c>
      <c r="J2263" s="102">
        <f>IF(GLOBAL[[#This Row],[//KELUAR]]="",0,-1*SUMIF(Table5[CONCAT],GLOBAL[POINTER],Table5[3]))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>SUM(F2263,L2263)</f>
        <v>0</v>
      </c>
      <c r="N2263" s="31"/>
      <c r="O2263" s="31"/>
      <c r="P2263" s="32">
        <f ca="1">SUM(INDIRECT(GLOBAL_VAR[TABLENAME]&amp;"[@a"&amp;$1:$1-1&amp;"]"),INDIRECT(GLOBAL_VAR[TABLENAME]&amp;"[@c"&amp;$1:$1-1&amp;"]"))</f>
        <v>0</v>
      </c>
      <c r="Q2263" s="33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0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0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0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2263" s="31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29">
      <c r="A2264" s="31" t="str">
        <f ca="1">IF(GLOBAL[[#This Row],[TT]]&lt;1,"",ROW()-2)</f>
        <v/>
      </c>
      <c r="B2264" s="33" t="s">
        <v>3617</v>
      </c>
      <c r="C2264" s="31">
        <v>0</v>
      </c>
      <c r="D2264" s="31" t="s">
        <v>2234</v>
      </c>
      <c r="E2264" s="31">
        <f ca="1">IF(GLOBAL[[#This Row],[b12]]="",GLOBAL[[#This Row],[a6]],GLOBAL[[#This Row],[b12]])</f>
        <v>0</v>
      </c>
      <c r="F2264" s="32">
        <f>GLOBAL[[#This Row],[AWAL]]</f>
        <v>0</v>
      </c>
      <c r="G2264" s="31"/>
      <c r="H2264" s="31"/>
      <c r="I2264" s="31" t="str">
        <f>IF(GLOBAL[[#This Row],[/MASUK]]="","",SUMIF(Table6[NB BM_C_QTY+F],GLOBAL[POINTER],Table6[C]))</f>
        <v/>
      </c>
      <c r="J2264" s="102">
        <f>IF(GLOBAL[[#This Row],[//KELUAR]]="",0,-1*SUMIF(Table5[CONCAT],GLOBAL[POINTER],Table5[3]))</f>
        <v>0</v>
      </c>
      <c r="K2264" s="31" t="str">
        <f>IF(GLOBAL[[#This Row],[b1]]="","",GLOBAL[[#This Row],[b1]]-GLOBAL[[#This Row],[a1]]-GLOBAL[[#This Row],[bkeluar1]])</f>
        <v/>
      </c>
      <c r="L2264" s="31">
        <f>SUM(GLOBAL[[#This Row],[bmasuk1]:[c1]])</f>
        <v>0</v>
      </c>
      <c r="M2264" s="32">
        <f>SUM(F2264,L2264)</f>
        <v>0</v>
      </c>
      <c r="N2264" s="31"/>
      <c r="O2264" s="31"/>
      <c r="P2264" s="32">
        <f ca="1">SUM(INDIRECT(GLOBAL_VAR[TABLENAME]&amp;"[@a"&amp;$1:$1-1&amp;"]"),INDIRECT(GLOBAL_VAR[TABLENAME]&amp;"[@c"&amp;$1:$1-1&amp;"]"))</f>
        <v>0</v>
      </c>
      <c r="Q2264" s="33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0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0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0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29">
      <c r="A2265" s="31" t="str">
        <f ca="1">IF(GLOBAL[[#This Row],[TT]]&lt;1,"",ROW()-2)</f>
        <v/>
      </c>
      <c r="B2265" s="33" t="s">
        <v>3619</v>
      </c>
      <c r="C2265" s="31">
        <v>0</v>
      </c>
      <c r="D2265" s="31" t="s">
        <v>2234</v>
      </c>
      <c r="E2265" s="31">
        <f ca="1">IF(GLOBAL[[#This Row],[b12]]="",GLOBAL[[#This Row],[a6]],GLOBAL[[#This Row],[b12]])</f>
        <v>0</v>
      </c>
      <c r="F2265" s="32">
        <f>GLOBAL[[#This Row],[AWAL]]</f>
        <v>0</v>
      </c>
      <c r="G2265" s="31"/>
      <c r="H2265" s="31"/>
      <c r="I2265" s="31" t="str">
        <f>IF(GLOBAL[[#This Row],[/MASUK]]="","",SUMIF(Table6[NB BM_C_QTY+F],GLOBAL[POINTER],Table6[C]))</f>
        <v/>
      </c>
      <c r="J2265" s="102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>SUM(F2265,L2265)</f>
        <v>0</v>
      </c>
      <c r="N2265" s="31"/>
      <c r="O2265" s="31"/>
      <c r="P2265" s="32">
        <f ca="1">SUM(INDIRECT(GLOBAL_VAR[TABLENAME]&amp;"[@a"&amp;$1:$1-1&amp;"]"),INDIRECT(GLOBAL_VAR[TABLENAME]&amp;"[@c"&amp;$1:$1-1&amp;"]"))</f>
        <v>0</v>
      </c>
      <c r="Q2265" s="33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0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0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0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29">
      <c r="A2266" s="31" t="str">
        <f ca="1">IF(GLOBAL[[#This Row],[TT]]&lt;1,"",ROW()-2)</f>
        <v/>
      </c>
      <c r="B2266" s="33" t="s">
        <v>4918</v>
      </c>
      <c r="C2266" s="31">
        <v>0</v>
      </c>
      <c r="D2266" s="31" t="s">
        <v>56</v>
      </c>
      <c r="E2266" s="31">
        <f ca="1">IF(GLOBAL[[#This Row],[b12]]="",GLOBAL[[#This Row],[a6]],GLOBAL[[#This Row],[b12]])</f>
        <v>0</v>
      </c>
      <c r="F2266" s="32">
        <f>GLOBAL[[#This Row],[AWAL]]</f>
        <v>0</v>
      </c>
      <c r="G2266" s="31"/>
      <c r="H2266" s="31"/>
      <c r="I2266" s="31" t="str">
        <f>IF(GLOBAL[[#This Row],[/MASUK]]="","",SUMIF(Table6[NB BM_C_QTY+F],GLOBAL[POINTER],Table6[C]))</f>
        <v/>
      </c>
      <c r="J2266" s="102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>SUM(F2266,L2266)</f>
        <v>0</v>
      </c>
      <c r="N2266" s="31"/>
      <c r="O2266" s="31"/>
      <c r="P2266" s="32">
        <f ca="1">SUM(INDIRECT(GLOBAL_VAR[TABLENAME]&amp;"[@a"&amp;$1:$1-1&amp;"]"),INDIRECT(GLOBAL_VAR[TABLENAME]&amp;"[@c"&amp;$1:$1-1&amp;"]"))</f>
        <v>0</v>
      </c>
      <c r="Q2266" s="33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0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0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0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29">
      <c r="A2267" s="31" t="str">
        <f ca="1">IF(GLOBAL[[#This Row],[TT]]&lt;1,"",ROW()-2)</f>
        <v/>
      </c>
      <c r="B2267" s="33" t="s">
        <v>4909</v>
      </c>
      <c r="C2267" s="31">
        <v>0</v>
      </c>
      <c r="D2267" s="31" t="s">
        <v>2173</v>
      </c>
      <c r="E2267" s="31">
        <f ca="1">IF(GLOBAL[[#This Row],[b12]]="",GLOBAL[[#This Row],[a6]],GLOBAL[[#This Row],[b12]])</f>
        <v>0</v>
      </c>
      <c r="F2267" s="32">
        <f>GLOBAL[[#This Row],[AWAL]]</f>
        <v>0</v>
      </c>
      <c r="G2267" s="31"/>
      <c r="H2267" s="31"/>
      <c r="I2267" s="31" t="str">
        <f>IF(GLOBAL[[#This Row],[/MASUK]]="","",SUMIF(Table6[NB BM_C_QTY+F],GLOBAL[POINTER],Table6[C]))</f>
        <v/>
      </c>
      <c r="J2267" s="102">
        <f>IF(GLOBAL[[#This Row],[//KELUAR]]="",0,-1*SUMIF(Table5[CONCAT],GLOBAL[POINTER],Table5[3]))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>SUM(F2267,L2267)</f>
        <v>0</v>
      </c>
      <c r="N2267" s="31"/>
      <c r="O2267" s="31"/>
      <c r="P2267" s="32">
        <f ca="1">SUM(INDIRECT(GLOBAL_VAR[TABLENAME]&amp;"[@a"&amp;$1:$1-1&amp;"]"),INDIRECT(GLOBAL_VAR[TABLENAME]&amp;"[@c"&amp;$1:$1-1&amp;"]"))</f>
        <v>0</v>
      </c>
      <c r="Q2267" s="33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0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0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0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29">
      <c r="A2268" s="31" t="str">
        <f ca="1">IF(GLOBAL[[#This Row],[TT]]&lt;1,"",ROW()-2)</f>
        <v/>
      </c>
      <c r="B2268" s="33" t="s">
        <v>4919</v>
      </c>
      <c r="C2268" s="31">
        <v>0</v>
      </c>
      <c r="D2268" s="31" t="s">
        <v>2234</v>
      </c>
      <c r="E2268" s="31">
        <f ca="1">IF(GLOBAL[[#This Row],[b12]]="",GLOBAL[[#This Row],[a6]],GLOBAL[[#This Row],[b12]])</f>
        <v>0</v>
      </c>
      <c r="F2268" s="32">
        <f>GLOBAL[[#This Row],[AWAL]]</f>
        <v>0</v>
      </c>
      <c r="G2268" s="31"/>
      <c r="H2268" s="31"/>
      <c r="I2268" s="31" t="str">
        <f>IF(GLOBAL[[#This Row],[/MASUK]]="","",SUMIF(Table6[NB BM_C_QTY+F],GLOBAL[POINTER],Table6[C]))</f>
        <v/>
      </c>
      <c r="J2268" s="102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>SUM(F2268,L2268)</f>
        <v>0</v>
      </c>
      <c r="N2268" s="31"/>
      <c r="O2268" s="31"/>
      <c r="P2268" s="32">
        <f ca="1">SUM(INDIRECT(GLOBAL_VAR[TABLENAME]&amp;"[@a"&amp;$1:$1-1&amp;"]"),INDIRECT(GLOBAL_VAR[TABLENAME]&amp;"[@c"&amp;$1:$1-1&amp;"]"))</f>
        <v>0</v>
      </c>
      <c r="Q2268" s="33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0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0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0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29">
      <c r="A2269" s="31">
        <f ca="1">IF(GLOBAL[[#This Row],[TT]]&lt;1,"",ROW()-2)</f>
        <v>2267</v>
      </c>
      <c r="B2269" s="33" t="s">
        <v>4910</v>
      </c>
      <c r="C2269" s="31">
        <v>2</v>
      </c>
      <c r="D2269" s="31">
        <v>120</v>
      </c>
      <c r="E2269" s="31">
        <f ca="1">IF(GLOBAL[[#This Row],[b12]]="",GLOBAL[[#This Row],[a6]],GLOBAL[[#This Row],[b12]])</f>
        <v>2</v>
      </c>
      <c r="F2269" s="32">
        <f>GLOBAL[[#This Row],[AWAL]]</f>
        <v>2</v>
      </c>
      <c r="G2269" s="31"/>
      <c r="H2269" s="31"/>
      <c r="I2269" s="31" t="str">
        <f>IF(GLOBAL[[#This Row],[/MASUK]]="","",SUMIF(Table6[NB BM_C_QTY+F],GLOBAL[POINTER],Table6[C]))</f>
        <v/>
      </c>
      <c r="J2269" s="102">
        <f>IF(GLOBAL[[#This Row],[//KELUAR]]="",0,-1*SUMIF(Table5[CONCAT],GLOBAL[POINTER],Table5[3]))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>SUM(F2269,L2269)</f>
        <v>2</v>
      </c>
      <c r="N2269" s="31"/>
      <c r="O2269" s="31"/>
      <c r="P2269" s="32">
        <f ca="1">SUM(INDIRECT(GLOBAL_VAR[TABLENAME]&amp;"[@a"&amp;$1:$1-1&amp;"]"),INDIRECT(GLOBAL_VAR[TABLENAME]&amp;"[@c"&amp;$1:$1-1&amp;"]"))</f>
        <v>2</v>
      </c>
      <c r="Q2269" s="33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2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2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2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29">
      <c r="A2270" s="31" t="str">
        <f ca="1">IF(GLOBAL[[#This Row],[TT]]&lt;1,"",ROW()-2)</f>
        <v/>
      </c>
      <c r="B2270" s="33" t="s">
        <v>1441</v>
      </c>
      <c r="C2270" s="31">
        <v>0</v>
      </c>
      <c r="D2270" s="31" t="s">
        <v>34</v>
      </c>
      <c r="E2270" s="31">
        <f ca="1">IF(GLOBAL[[#This Row],[b12]]="",GLOBAL[[#This Row],[a6]],GLOBAL[[#This Row],[b12]])</f>
        <v>0</v>
      </c>
      <c r="F2270" s="32">
        <f>GLOBAL[[#This Row],[AWAL]]</f>
        <v>0</v>
      </c>
      <c r="G2270" s="31"/>
      <c r="H2270" s="31"/>
      <c r="I2270" s="31" t="str">
        <f>IF(GLOBAL[[#This Row],[/MASUK]]="","",SUMIF(Table6[NB BM_C_QTY+F],GLOBAL[POINTER],Table6[C]))</f>
        <v/>
      </c>
      <c r="J2270" s="102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>SUM(F2270,L2270)</f>
        <v>0</v>
      </c>
      <c r="N2270" s="31"/>
      <c r="O2270" s="31"/>
      <c r="P2270" s="32">
        <f ca="1">SUM(INDIRECT(GLOBAL_VAR[TABLENAME]&amp;"[@a"&amp;$1:$1-1&amp;"]"),INDIRECT(GLOBAL_VAR[TABLENAME]&amp;"[@c"&amp;$1:$1-1&amp;"]"))</f>
        <v>0</v>
      </c>
      <c r="Q2270" s="33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0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0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0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</row>
    <row r="2271" spans="1:29">
      <c r="A2271" s="31">
        <f ca="1">IF(GLOBAL[[#This Row],[TT]]&lt;1,"",ROW()-2)</f>
        <v>2269</v>
      </c>
      <c r="B2271" s="33" t="s">
        <v>4727</v>
      </c>
      <c r="C2271" s="31">
        <v>1</v>
      </c>
      <c r="D2271" s="31" t="s">
        <v>34</v>
      </c>
      <c r="E2271" s="31">
        <f ca="1">IF(GLOBAL[[#This Row],[b12]]="",GLOBAL[[#This Row],[a6]],GLOBAL[[#This Row],[b12]])</f>
        <v>1</v>
      </c>
      <c r="F2271" s="32">
        <f>GLOBAL[[#This Row],[AWAL]]</f>
        <v>1</v>
      </c>
      <c r="G2271" s="31"/>
      <c r="H2271" s="31"/>
      <c r="I2271" s="31" t="str">
        <f>IF(GLOBAL[[#This Row],[/MASUK]]="","",SUMIF(Table6[NB BM_C_QTY+F],GLOBAL[POINTER],Table6[C]))</f>
        <v/>
      </c>
      <c r="J2271" s="102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>SUM(F2271,L2271)</f>
        <v>1</v>
      </c>
      <c r="N2271" s="31"/>
      <c r="O2271" s="31"/>
      <c r="P2271" s="32">
        <f ca="1">SUM(INDIRECT(GLOBAL_VAR[TABLENAME]&amp;"[@a"&amp;$1:$1-1&amp;"]"),INDIRECT(GLOBAL_VAR[TABLENAME]&amp;"[@c"&amp;$1:$1-1&amp;"]"))</f>
        <v>1</v>
      </c>
      <c r="Q2271" s="33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1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1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1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29">
      <c r="A2272" s="31">
        <f ca="1">IF(GLOBAL[[#This Row],[TT]]&lt;1,"",ROW()-2)</f>
        <v>2270</v>
      </c>
      <c r="B2272" s="33" t="s">
        <v>4728</v>
      </c>
      <c r="C2272" s="31">
        <v>2</v>
      </c>
      <c r="D2272" s="31" t="s">
        <v>15</v>
      </c>
      <c r="E2272" s="31">
        <f ca="1">IF(GLOBAL[[#This Row],[b12]]="",GLOBAL[[#This Row],[a6]],GLOBAL[[#This Row],[b12]])</f>
        <v>2</v>
      </c>
      <c r="F2272" s="32">
        <f>GLOBAL[[#This Row],[AWAL]]</f>
        <v>2</v>
      </c>
      <c r="G2272" s="31"/>
      <c r="H2272" s="31"/>
      <c r="I2272" s="31" t="str">
        <f>IF(GLOBAL[[#This Row],[/MASUK]]="","",SUMIF(Table6[NB BM_C_QTY+F],GLOBAL[POINTER],Table6[C]))</f>
        <v/>
      </c>
      <c r="J2272" s="102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>SUM(F2272,L2272)</f>
        <v>2</v>
      </c>
      <c r="N2272" s="31"/>
      <c r="O2272" s="31"/>
      <c r="P2272" s="32">
        <f ca="1">SUM(INDIRECT(GLOBAL_VAR[TABLENAME]&amp;"[@a"&amp;$1:$1-1&amp;"]"),INDIRECT(GLOBAL_VAR[TABLENAME]&amp;"[@c"&amp;$1:$1-1&amp;"]"))</f>
        <v>2</v>
      </c>
      <c r="Q2272" s="33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2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2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2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29">
      <c r="A2273" s="31" t="str">
        <f ca="1">IF(GLOBAL[[#This Row],[TT]]&lt;1,"",ROW()-2)</f>
        <v/>
      </c>
      <c r="B2273" s="33" t="s">
        <v>3557</v>
      </c>
      <c r="C2273" s="31">
        <v>0</v>
      </c>
      <c r="D2273" s="31" t="s">
        <v>2173</v>
      </c>
      <c r="E2273" s="31">
        <f ca="1">IF(GLOBAL[[#This Row],[b12]]="",GLOBAL[[#This Row],[a6]],GLOBAL[[#This Row],[b12]])</f>
        <v>0</v>
      </c>
      <c r="F2273" s="32">
        <f>GLOBAL[[#This Row],[AWAL]]</f>
        <v>0</v>
      </c>
      <c r="G2273" s="31"/>
      <c r="H2273" s="31"/>
      <c r="I2273" s="31" t="str">
        <f>IF(GLOBAL[[#This Row],[/MASUK]]="","",SUMIF(Table6[NB BM_C_QTY+F],GLOBAL[POINTER],Table6[C]))</f>
        <v/>
      </c>
      <c r="J2273" s="102">
        <f>IF(GLOBAL[[#This Row],[//KELUAR]]="",0,-1*SUMIF(Table5[CONCAT],GLOBAL[POINTER],Table5[3]))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>SUM(F2273,L2273)</f>
        <v>0</v>
      </c>
      <c r="N2273" s="31"/>
      <c r="O2273" s="31"/>
      <c r="P2273" s="32">
        <f ca="1">SUM(INDIRECT(GLOBAL_VAR[TABLENAME]&amp;"[@a"&amp;$1:$1-1&amp;"]"),INDIRECT(GLOBAL_VAR[TABLENAME]&amp;"[@c"&amp;$1:$1-1&amp;"]"))</f>
        <v>0</v>
      </c>
      <c r="Q2273" s="33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0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0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0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29">
      <c r="A2274" s="31">
        <f ca="1">IF(GLOBAL[[#This Row],[TT]]&lt;1,"",ROW()-2)</f>
        <v>2272</v>
      </c>
      <c r="B2274" s="33" t="s">
        <v>4911</v>
      </c>
      <c r="C2274" s="31">
        <v>8</v>
      </c>
      <c r="D2274" s="31" t="s">
        <v>123</v>
      </c>
      <c r="E2274" s="31">
        <f ca="1">IF(GLOBAL[[#This Row],[b12]]="",GLOBAL[[#This Row],[a6]],GLOBAL[[#This Row],[b12]])</f>
        <v>8</v>
      </c>
      <c r="F2274" s="32">
        <f>GLOBAL[[#This Row],[AWAL]]</f>
        <v>8</v>
      </c>
      <c r="G2274" s="31"/>
      <c r="H2274" s="31"/>
      <c r="I2274" s="31" t="str">
        <f>IF(GLOBAL[[#This Row],[/MASUK]]="","",SUMIF(Table6[NB BM_C_QTY+F],GLOBAL[POINTER],Table6[C]))</f>
        <v/>
      </c>
      <c r="J2274" s="102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>SUM(F2274,L2274)</f>
        <v>8</v>
      </c>
      <c r="N2274" s="31"/>
      <c r="O2274" s="31"/>
      <c r="P2274" s="32">
        <f ca="1">SUM(INDIRECT(GLOBAL_VAR[TABLENAME]&amp;"[@a"&amp;$1:$1-1&amp;"]"),INDIRECT(GLOBAL_VAR[TABLENAME]&amp;"[@c"&amp;$1:$1-1&amp;"]"))</f>
        <v>8</v>
      </c>
      <c r="Q2274" s="33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8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8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8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29">
      <c r="A2275" s="31" t="str">
        <f ca="1">IF(GLOBAL[[#This Row],[TT]]&lt;1,"",ROW()-2)</f>
        <v/>
      </c>
      <c r="B2275" s="33" t="s">
        <v>3731</v>
      </c>
      <c r="C2275" s="31">
        <v>0</v>
      </c>
      <c r="D2275" s="31" t="s">
        <v>2173</v>
      </c>
      <c r="E2275" s="31">
        <f ca="1">IF(GLOBAL[[#This Row],[b12]]="",GLOBAL[[#This Row],[a6]],GLOBAL[[#This Row],[b12]])</f>
        <v>0</v>
      </c>
      <c r="F2275" s="32">
        <f>GLOBAL[[#This Row],[AWAL]]</f>
        <v>0</v>
      </c>
      <c r="G2275" s="31"/>
      <c r="H2275" s="31"/>
      <c r="I2275" s="31" t="str">
        <f>IF(GLOBAL[[#This Row],[/MASUK]]="","",SUMIF(Table6[NB BM_C_QTY+F],GLOBAL[POINTER],Table6[C]))</f>
        <v/>
      </c>
      <c r="J2275" s="102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>SUM(F2275,L2275)</f>
        <v>0</v>
      </c>
      <c r="N2275" s="31"/>
      <c r="O2275" s="31"/>
      <c r="P2275" s="32">
        <f ca="1">SUM(INDIRECT(GLOBAL_VAR[TABLENAME]&amp;"[@a"&amp;$1:$1-1&amp;"]"),INDIRECT(GLOBAL_VAR[TABLENAME]&amp;"[@c"&amp;$1:$1-1&amp;"]"))</f>
        <v>0</v>
      </c>
      <c r="Q2275" s="33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0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0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0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29">
      <c r="A2276" s="31" t="str">
        <f ca="1">IF(GLOBAL[[#This Row],[TT]]&lt;1,"",ROW()-2)</f>
        <v/>
      </c>
      <c r="B2276" s="33" t="s">
        <v>3732</v>
      </c>
      <c r="C2276" s="31">
        <v>0</v>
      </c>
      <c r="D2276" s="31" t="s">
        <v>2173</v>
      </c>
      <c r="E2276" s="31">
        <f ca="1">IF(GLOBAL[[#This Row],[b12]]="",GLOBAL[[#This Row],[a6]],GLOBAL[[#This Row],[b12]])</f>
        <v>0</v>
      </c>
      <c r="F2276" s="32">
        <f>GLOBAL[[#This Row],[AWAL]]</f>
        <v>0</v>
      </c>
      <c r="G2276" s="31"/>
      <c r="H2276" s="31"/>
      <c r="I2276" s="31" t="str">
        <f>IF(GLOBAL[[#This Row],[/MASUK]]="","",SUMIF(Table6[NB BM_C_QTY+F],GLOBAL[POINTER],Table6[C]))</f>
        <v/>
      </c>
      <c r="J2276" s="102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>SUM(F2276,L2276)</f>
        <v>0</v>
      </c>
      <c r="N2276" s="31"/>
      <c r="O2276" s="31"/>
      <c r="P2276" s="32">
        <f ca="1">SUM(INDIRECT(GLOBAL_VAR[TABLENAME]&amp;"[@a"&amp;$1:$1-1&amp;"]"),INDIRECT(GLOBAL_VAR[TABLENAME]&amp;"[@c"&amp;$1:$1-1&amp;"]"))</f>
        <v>0</v>
      </c>
      <c r="Q2276" s="33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0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0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0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</row>
    <row r="2277" spans="1:29">
      <c r="A2277" s="79">
        <f ca="1">IF(GLOBAL[[#This Row],[TT]]&lt;1,"",ROW()-2)</f>
        <v>2275</v>
      </c>
      <c r="B2277" s="33" t="s">
        <v>5082</v>
      </c>
      <c r="C2277" s="31">
        <v>16</v>
      </c>
      <c r="D2277" s="31" t="s">
        <v>2102</v>
      </c>
      <c r="E2277" s="31">
        <f ca="1">IF(GLOBAL[[#This Row],[b12]]="",GLOBAL[[#This Row],[a6]],GLOBAL[[#This Row],[b12]])</f>
        <v>16</v>
      </c>
      <c r="F2277" s="32">
        <f>GLOBAL[[#This Row],[AWAL]]</f>
        <v>16</v>
      </c>
      <c r="G2277" s="31"/>
      <c r="H2277" s="31"/>
      <c r="I2277" s="31" t="str">
        <f>IF(GLOBAL[[#This Row],[/MASUK]]="","",SUMIF(Table6[NB BM_C_QTY+F],GLOBAL[POINTER],Table6[C]))</f>
        <v/>
      </c>
      <c r="J2277" s="102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>SUM(F2277,L2277)</f>
        <v>16</v>
      </c>
      <c r="N2277" s="31"/>
      <c r="O2277" s="31"/>
      <c r="P2277" s="32">
        <f ca="1">SUM(INDIRECT(GLOBAL_VAR[TABLENAME]&amp;"[@a"&amp;$1:$1-1&amp;"]"),INDIRECT(GLOBAL_VAR[TABLENAME]&amp;"[@c"&amp;$1:$1-1&amp;"]"))</f>
        <v>16</v>
      </c>
      <c r="Q2277" s="33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16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16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16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29">
      <c r="A2278" s="31">
        <f ca="1">IF(GLOBAL[[#This Row],[TT]]&lt;1,"",ROW()-2)</f>
        <v>2276</v>
      </c>
      <c r="B2278" s="33" t="s">
        <v>4729</v>
      </c>
      <c r="C2278" s="31">
        <v>4</v>
      </c>
      <c r="D2278" s="31" t="s">
        <v>19</v>
      </c>
      <c r="E2278" s="31">
        <f ca="1">IF(GLOBAL[[#This Row],[b12]]="",GLOBAL[[#This Row],[a6]],GLOBAL[[#This Row],[b12]])</f>
        <v>4</v>
      </c>
      <c r="F2278" s="32">
        <f>GLOBAL[[#This Row],[AWAL]]</f>
        <v>4</v>
      </c>
      <c r="G2278" s="31"/>
      <c r="H2278" s="31"/>
      <c r="I2278" s="31" t="str">
        <f>IF(GLOBAL[[#This Row],[/MASUK]]="","",SUMIF(Table6[NB BM_C_QTY+F],GLOBAL[POINTER],Table6[C]))</f>
        <v/>
      </c>
      <c r="J2278" s="102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>SUM(F2278,L2278)</f>
        <v>4</v>
      </c>
      <c r="N2278" s="31"/>
      <c r="O2278" s="31"/>
      <c r="P2278" s="32">
        <f ca="1">SUM(INDIRECT(GLOBAL_VAR[TABLENAME]&amp;"[@a"&amp;$1:$1-1&amp;"]"),INDIRECT(GLOBAL_VAR[TABLENAME]&amp;"[@c"&amp;$1:$1-1&amp;"]"))</f>
        <v>4</v>
      </c>
      <c r="Q2278" s="33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4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4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4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29">
      <c r="A2279" s="31">
        <f ca="1">IF(GLOBAL[[#This Row],[TT]]&lt;1,"",ROW()-2)</f>
        <v>2277</v>
      </c>
      <c r="B2279" s="33" t="s">
        <v>4417</v>
      </c>
      <c r="C2279" s="31">
        <v>11</v>
      </c>
      <c r="D2279" s="31" t="s">
        <v>2148</v>
      </c>
      <c r="E2279" s="31">
        <f ca="1">IF(GLOBAL[[#This Row],[b12]]="",GLOBAL[[#This Row],[a6]],GLOBAL[[#This Row],[b12]])</f>
        <v>10</v>
      </c>
      <c r="F2279" s="32">
        <f>GLOBAL[[#This Row],[AWAL]]</f>
        <v>11</v>
      </c>
      <c r="G2279" s="31"/>
      <c r="H2279" s="31"/>
      <c r="I2279" s="31" t="str">
        <f>IF(GLOBAL[[#This Row],[/MASUK]]="","",SUMIF(Table6[NB BM_C_QTY+F],GLOBAL[POINTER],Table6[C]))</f>
        <v/>
      </c>
      <c r="J2279" s="102">
        <f>IF(GLOBAL[[#This Row],[//KELUAR]]="",0,-1*SUMIF(Table5[CONCAT],GLOBAL[POINTER],Table5[3]))</f>
        <v>-1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-1</v>
      </c>
      <c r="M2279" s="32">
        <f>SUM(F2279,L2279)</f>
        <v>10</v>
      </c>
      <c r="N2279" s="31"/>
      <c r="O2279" s="31"/>
      <c r="P2279" s="32">
        <f ca="1">SUM(INDIRECT(GLOBAL_VAR[TABLENAME]&amp;"[@a"&amp;$1:$1-1&amp;"]"),INDIRECT(GLOBAL_VAR[TABLENAME]&amp;"[@c"&amp;$1:$1-1&amp;"]"))</f>
        <v>10</v>
      </c>
      <c r="Q2279" s="33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10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10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10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2279" s="31" t="str">
        <f>_xlfn.IFNA(MATCH(GLOBAL[[#This Row],[POINTER]],Table6[NB BM_C_QTY+F],0),"")</f>
        <v/>
      </c>
      <c r="AC2279">
        <f>_xlfn.IFNA(MATCH(GLOBAL[[#This Row],[POINTER]],Table5[CONCAT],0),"")</f>
        <v>4</v>
      </c>
    </row>
    <row r="2280" spans="1:29">
      <c r="A2280" s="31">
        <f ca="1">IF(GLOBAL[[#This Row],[TT]]&lt;1,"",ROW()-2)</f>
        <v>2278</v>
      </c>
      <c r="B2280" s="33" t="s">
        <v>4730</v>
      </c>
      <c r="C2280" s="31">
        <v>58</v>
      </c>
      <c r="D2280" s="31" t="s">
        <v>31</v>
      </c>
      <c r="E2280" s="31">
        <f ca="1">IF(GLOBAL[[#This Row],[b12]]="",GLOBAL[[#This Row],[a6]],GLOBAL[[#This Row],[b12]])</f>
        <v>58</v>
      </c>
      <c r="F2280" s="32">
        <f>GLOBAL[[#This Row],[AWAL]]</f>
        <v>58</v>
      </c>
      <c r="G2280" s="31"/>
      <c r="H2280" s="31"/>
      <c r="I2280" s="31" t="str">
        <f>IF(GLOBAL[[#This Row],[/MASUK]]="","",SUMIF(Table6[NB BM_C_QTY+F],GLOBAL[POINTER],Table6[C]))</f>
        <v/>
      </c>
      <c r="J2280" s="102">
        <f>IF(GLOBAL[[#This Row],[//KELUAR]]="",0,-1*SUMIF(Table5[CONCAT],GLOBAL[POINTER],Table5[3]))</f>
        <v>0</v>
      </c>
      <c r="K2280" s="31" t="str">
        <f>IF(GLOBAL[[#This Row],[b1]]="","",GLOBAL[[#This Row],[b1]]-GLOBAL[[#This Row],[a1]]-GLOBAL[[#This Row],[bkeluar1]])</f>
        <v/>
      </c>
      <c r="L2280" s="31">
        <f>SUM(GLOBAL[[#This Row],[bmasuk1]:[c1]])</f>
        <v>0</v>
      </c>
      <c r="M2280" s="32">
        <f>SUM(F2280,L2280)</f>
        <v>58</v>
      </c>
      <c r="N2280" s="31"/>
      <c r="O2280" s="31"/>
      <c r="P2280" s="32">
        <f ca="1">SUM(INDIRECT(GLOBAL_VAR[TABLENAME]&amp;"[@a"&amp;$1:$1-1&amp;"]"),INDIRECT(GLOBAL_VAR[TABLENAME]&amp;"[@c"&amp;$1:$1-1&amp;"]"))</f>
        <v>58</v>
      </c>
      <c r="Q2280" s="33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58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58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58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2280" s="31" t="str">
        <f>_xlfn.IFNA(MATCH(GLOBAL[[#This Row],[POINTER]],Table6[NB BM_C_QTY+F],0),"")</f>
        <v/>
      </c>
      <c r="AC2280" t="str">
        <f>_xlfn.IFNA(MATCH(GLOBAL[[#This Row],[POINTER]],Table5[CONCAT],0),"")</f>
        <v/>
      </c>
    </row>
    <row r="2281" spans="1:29">
      <c r="A2281" s="31">
        <f ca="1">IF(GLOBAL[[#This Row],[TT]]&lt;1,"",ROW()-2)</f>
        <v>2279</v>
      </c>
      <c r="B2281" s="33" t="s">
        <v>4731</v>
      </c>
      <c r="C2281" s="31">
        <v>3</v>
      </c>
      <c r="D2281" s="31" t="s">
        <v>31</v>
      </c>
      <c r="E2281" s="31">
        <f ca="1">IF(GLOBAL[[#This Row],[b12]]="",GLOBAL[[#This Row],[a6]],GLOBAL[[#This Row],[b12]])</f>
        <v>3</v>
      </c>
      <c r="F2281" s="32">
        <f>GLOBAL[[#This Row],[AWAL]]</f>
        <v>3</v>
      </c>
      <c r="G2281" s="31"/>
      <c r="H2281" s="31"/>
      <c r="I2281" s="31" t="str">
        <f>IF(GLOBAL[[#This Row],[/MASUK]]="","",SUMIF(Table6[NB BM_C_QTY+F],GLOBAL[POINTER],Table6[C]))</f>
        <v/>
      </c>
      <c r="J2281" s="102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>SUM(F2281,L2281)</f>
        <v>3</v>
      </c>
      <c r="N2281" s="31"/>
      <c r="O2281" s="31"/>
      <c r="P2281" s="32">
        <f ca="1">SUM(INDIRECT(GLOBAL_VAR[TABLENAME]&amp;"[@a"&amp;$1:$1-1&amp;"]"),INDIRECT(GLOBAL_VAR[TABLENAME]&amp;"[@c"&amp;$1:$1-1&amp;"]"))</f>
        <v>3</v>
      </c>
      <c r="Q2281" s="33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3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3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3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29">
      <c r="A2282" s="39">
        <f ca="1">IF(GLOBAL[[#This Row],[TT]]&lt;1,"",ROW()-2)</f>
        <v>2280</v>
      </c>
      <c r="B2282" s="33" t="s">
        <v>4732</v>
      </c>
      <c r="C2282" s="31">
        <v>10</v>
      </c>
      <c r="D2282" s="31" t="s">
        <v>19</v>
      </c>
      <c r="E2282" s="39">
        <f ca="1">IF(GLOBAL[[#This Row],[b12]]="",GLOBAL[[#This Row],[a6]],GLOBAL[[#This Row],[b12]])</f>
        <v>10</v>
      </c>
      <c r="F2282" s="40">
        <f>GLOBAL[[#This Row],[AWAL]]</f>
        <v>10</v>
      </c>
      <c r="G2282" s="31"/>
      <c r="H2282" s="31"/>
      <c r="I2282" s="31" t="str">
        <f>IF(GLOBAL[[#This Row],[/MASUK]]="","",SUMIF(Table6[NB BM_C_QTY+F],GLOBAL[POINTER],Table6[C]))</f>
        <v/>
      </c>
      <c r="J2282" s="102">
        <f>IF(GLOBAL[[#This Row],[//KELUAR]]="",0,-1*SUMIF(Table5[CONCAT],GLOBAL[POINTER],Table5[3]))</f>
        <v>0</v>
      </c>
      <c r="K2282" s="39" t="str">
        <f>IF(GLOBAL[[#This Row],[b1]]="","",GLOBAL[[#This Row],[b1]]-GLOBAL[[#This Row],[a1]]-GLOBAL[[#This Row],[bkeluar1]])</f>
        <v/>
      </c>
      <c r="L2282" s="39">
        <f>SUM(GLOBAL[[#This Row],[bmasuk1]:[c1]])</f>
        <v>0</v>
      </c>
      <c r="M2282" s="40">
        <f>SUM(F2282,L2282)</f>
        <v>10</v>
      </c>
      <c r="N2282" s="31"/>
      <c r="O2282" s="39"/>
      <c r="P2282" s="40">
        <f ca="1">SUM(INDIRECT(GLOBAL_VAR[TABLENAME]&amp;"[@a"&amp;$1:$1-1&amp;"]"),INDIRECT(GLOBAL_VAR[TABLENAME]&amp;"[@c"&amp;$1:$1-1&amp;"]"))</f>
        <v>10</v>
      </c>
      <c r="Q2282" s="33"/>
      <c r="R2282" s="41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10</v>
      </c>
      <c r="T2282" s="33"/>
      <c r="U2282" s="41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10</v>
      </c>
      <c r="W2282" s="31"/>
      <c r="X2282" s="39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10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2282" s="39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29">
      <c r="A2283" s="31">
        <f ca="1">IF(GLOBAL[[#This Row],[TT]]&lt;1,"",ROW()-2)</f>
        <v>2281</v>
      </c>
      <c r="B2283" s="33" t="s">
        <v>4733</v>
      </c>
      <c r="C2283" s="31">
        <v>2</v>
      </c>
      <c r="D2283" s="31" t="s">
        <v>6</v>
      </c>
      <c r="E2283" s="31">
        <f ca="1">IF(GLOBAL[[#This Row],[b12]]="",GLOBAL[[#This Row],[a6]],GLOBAL[[#This Row],[b12]])</f>
        <v>2</v>
      </c>
      <c r="F2283" s="32">
        <f>GLOBAL[[#This Row],[AWAL]]</f>
        <v>2</v>
      </c>
      <c r="G2283" s="31"/>
      <c r="H2283" s="31"/>
      <c r="I2283" s="31" t="str">
        <f>IF(GLOBAL[[#This Row],[/MASUK]]="","",SUMIF(Table6[NB BM_C_QTY+F],GLOBAL[POINTER],Table6[C]))</f>
        <v/>
      </c>
      <c r="J2283" s="102">
        <f>IF(GLOBAL[[#This Row],[//KELUAR]]="",0,-1*SUMIF(Table5[CONCAT],GLOBAL[POINTER],Table5[3]))</f>
        <v>0</v>
      </c>
      <c r="K2283" s="31" t="str">
        <f>IF(GLOBAL[[#This Row],[b1]]="","",GLOBAL[[#This Row],[b1]]-GLOBAL[[#This Row],[a1]]-GLOBAL[[#This Row],[bkeluar1]])</f>
        <v/>
      </c>
      <c r="L2283" s="31">
        <f>SUM(GLOBAL[[#This Row],[bmasuk1]:[c1]])</f>
        <v>0</v>
      </c>
      <c r="M2283" s="32">
        <f>SUM(F2283,L2283)</f>
        <v>2</v>
      </c>
      <c r="N2283" s="31"/>
      <c r="O2283" s="31"/>
      <c r="P2283" s="32">
        <f ca="1">SUM(INDIRECT(GLOBAL_VAR[TABLENAME]&amp;"[@a"&amp;$1:$1-1&amp;"]"),INDIRECT(GLOBAL_VAR[TABLENAME]&amp;"[@c"&amp;$1:$1-1&amp;"]"))</f>
        <v>2</v>
      </c>
      <c r="Q2283" s="33"/>
      <c r="R2283" s="33" t="str">
        <f>IF(GLOBAL[[#This Row],[b3]]="","",GLOBAL[[#This Row],[b3]]-GLOBAL[[#This Row],[a3]])</f>
        <v/>
      </c>
      <c r="S2283" s="32">
        <f ca="1">SUM(INDIRECT(GLOBAL_VAR[TABLENAME]&amp;"[@a"&amp;$1:$1-1&amp;"]"),INDIRECT(GLOBAL_VAR[TABLENAME]&amp;"[@c"&amp;$1:$1-1&amp;"]"))</f>
        <v>2</v>
      </c>
      <c r="T2283" s="33"/>
      <c r="U2283" s="33" t="str">
        <f>IF(GLOBAL[[#This Row],[b4]]="","",GLOBAL[[#This Row],[b4]]-GLOBAL[[#This Row],[a4]])</f>
        <v/>
      </c>
      <c r="V2283" s="32">
        <f ca="1">SUM(INDIRECT(GLOBAL_VAR[TABLENAME]&amp;"[@a"&amp;$1:$1-1&amp;"]"),INDIRECT(GLOBAL_VAR[TABLENAME]&amp;"[@c"&amp;$1:$1-1&amp;"]"))</f>
        <v>2</v>
      </c>
      <c r="W2283" s="31"/>
      <c r="X2283" s="31" t="str">
        <f>IF(GLOBAL[[#This Row],[b5]]="","",GLOBAL[[#This Row],[b5]]-GLOBAL[[#This Row],[a5]])</f>
        <v/>
      </c>
      <c r="Y2283" s="32">
        <f ca="1">SUM(INDIRECT(GLOBAL_VAR[TABLENAME]&amp;"[@a"&amp;$1:$1-1&amp;"]"),INDIRECT(GLOBAL_VAR[TABLENAME]&amp;"[@c"&amp;$1:$1-1&amp;"]"))</f>
        <v>2</v>
      </c>
      <c r="AA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2283" s="31" t="str">
        <f>_xlfn.IFNA(MATCH(GLOBAL[[#This Row],[POINTER]],Table6[NB BM_C_QTY+F],0),"")</f>
        <v/>
      </c>
      <c r="AC2283" t="str">
        <f>_xlfn.IFNA(MATCH(GLOBAL[[#This Row],[POINTER]],Table5[CONCAT],0),"")</f>
        <v/>
      </c>
    </row>
    <row r="2284" spans="1:29">
      <c r="A2284" s="31" t="str">
        <f ca="1">IF(GLOBAL[[#This Row],[TT]]&lt;1,"",ROW()-2)</f>
        <v/>
      </c>
      <c r="B2284" s="33" t="s">
        <v>4920</v>
      </c>
      <c r="C2284" s="31">
        <v>0</v>
      </c>
      <c r="D2284" s="31" t="s">
        <v>20</v>
      </c>
      <c r="E2284" s="31">
        <f ca="1">IF(GLOBAL[[#This Row],[b12]]="",GLOBAL[[#This Row],[a6]],GLOBAL[[#This Row],[b12]])</f>
        <v>0</v>
      </c>
      <c r="F2284" s="32">
        <f>GLOBAL[[#This Row],[AWAL]]</f>
        <v>0</v>
      </c>
      <c r="G2284" s="31"/>
      <c r="H2284" s="31"/>
      <c r="I2284" s="31" t="str">
        <f>IF(GLOBAL[[#This Row],[/MASUK]]="","",SUMIF(Table6[NB BM_C_QTY+F],GLOBAL[POINTER],Table6[C]))</f>
        <v/>
      </c>
      <c r="J2284" s="102">
        <f>IF(GLOBAL[[#This Row],[//KELUAR]]="",0,-1*SUMIF(Table5[CONCAT],GLOBAL[POINTER],Table5[3]))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>SUM(F2284,L2284)</f>
        <v>0</v>
      </c>
      <c r="N2284" s="31"/>
      <c r="O2284" s="31"/>
      <c r="P2284" s="32">
        <f ca="1">SUM(INDIRECT(GLOBAL_VAR[TABLENAME]&amp;"[@a"&amp;$1:$1-1&amp;"]"),INDIRECT(GLOBAL_VAR[TABLENAME]&amp;"[@c"&amp;$1:$1-1&amp;"]"))</f>
        <v>0</v>
      </c>
      <c r="Q2284" s="33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0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0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0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2284" s="31" t="str">
        <f>_xlfn.IFNA(MATCH(GLOBAL[[#This Row],[POINTER]],Table6[NB BM_C_QTY+F],0),"")</f>
        <v/>
      </c>
      <c r="AC2284" t="str">
        <f>_xlfn.IFNA(MATCH(GLOBAL[[#This Row],[POINTER]],Table5[CONCAT],0),"")</f>
        <v/>
      </c>
    </row>
    <row r="2285" spans="1:29">
      <c r="A2285" s="31" t="str">
        <f ca="1">IF(GLOBAL[[#This Row],[TT]]&lt;1,"",ROW()-2)</f>
        <v/>
      </c>
      <c r="B2285" s="33" t="s">
        <v>4921</v>
      </c>
      <c r="C2285" s="31">
        <v>0</v>
      </c>
      <c r="D2285" s="31" t="s">
        <v>19</v>
      </c>
      <c r="E2285" s="31">
        <f ca="1">IF(GLOBAL[[#This Row],[b12]]="",GLOBAL[[#This Row],[a6]],GLOBAL[[#This Row],[b12]])</f>
        <v>0</v>
      </c>
      <c r="F2285" s="32">
        <f>GLOBAL[[#This Row],[AWAL]]</f>
        <v>0</v>
      </c>
      <c r="G2285" s="31"/>
      <c r="H2285" s="31"/>
      <c r="I2285" s="31" t="str">
        <f>IF(GLOBAL[[#This Row],[/MASUK]]="","",SUMIF(Table6[NB BM_C_QTY+F],GLOBAL[POINTER],Table6[C]))</f>
        <v/>
      </c>
      <c r="J2285" s="102">
        <f>IF(GLOBAL[[#This Row],[//KELUAR]]="",0,-1*SUMIF(Table5[CONCAT],GLOBAL[POINTER],Table5[3]))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>SUM(F2285,L2285)</f>
        <v>0</v>
      </c>
      <c r="N2285" s="31"/>
      <c r="O2285" s="31"/>
      <c r="P2285" s="32">
        <f ca="1">SUM(INDIRECT(GLOBAL_VAR[TABLENAME]&amp;"[@a"&amp;$1:$1-1&amp;"]"),INDIRECT(GLOBAL_VAR[TABLENAME]&amp;"[@c"&amp;$1:$1-1&amp;"]"))</f>
        <v>0</v>
      </c>
      <c r="Q2285" s="33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0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0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0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2285" s="31" t="str">
        <f>_xlfn.IFNA(MATCH(GLOBAL[[#This Row],[POINTER]],Table6[NB BM_C_QTY+F],0),"")</f>
        <v/>
      </c>
      <c r="AC2285" t="str">
        <f>_xlfn.IFNA(MATCH(GLOBAL[[#This Row],[POINTER]],Table5[CONCAT],0),"")</f>
        <v/>
      </c>
    </row>
    <row r="2286" spans="1:29">
      <c r="A2286" s="31" t="str">
        <f ca="1">IF(GLOBAL[[#This Row],[TT]]&lt;1,"",ROW()-2)</f>
        <v/>
      </c>
      <c r="B2286" s="33" t="s">
        <v>2405</v>
      </c>
      <c r="C2286" s="31">
        <v>0</v>
      </c>
      <c r="D2286" s="31" t="s">
        <v>2102</v>
      </c>
      <c r="E2286" s="31">
        <f ca="1">IF(GLOBAL[[#This Row],[b12]]="",GLOBAL[[#This Row],[a6]],GLOBAL[[#This Row],[b12]])</f>
        <v>0</v>
      </c>
      <c r="F2286" s="32">
        <f>GLOBAL[[#This Row],[AWAL]]</f>
        <v>0</v>
      </c>
      <c r="G2286" s="31"/>
      <c r="H2286" s="31"/>
      <c r="I2286" s="31" t="str">
        <f>IF(GLOBAL[[#This Row],[/MASUK]]="","",SUMIF(Table6[NB BM_C_QTY+F],GLOBAL[POINTER],Table6[C]))</f>
        <v/>
      </c>
      <c r="J2286" s="102">
        <f>IF(GLOBAL[[#This Row],[//KELUAR]]="",0,-1*SUMIF(Table5[CONCAT],GLOBAL[POINTER],Table5[3]))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>SUM(F2286,L2286)</f>
        <v>0</v>
      </c>
      <c r="N2286" s="31"/>
      <c r="O2286" s="31"/>
      <c r="P2286" s="32">
        <f ca="1">SUM(INDIRECT(GLOBAL_VAR[TABLENAME]&amp;"[@a"&amp;$1:$1-1&amp;"]"),INDIRECT(GLOBAL_VAR[TABLENAME]&amp;"[@c"&amp;$1:$1-1&amp;"]"))</f>
        <v>0</v>
      </c>
      <c r="Q2286" s="33"/>
      <c r="R2286" s="33" t="str">
        <f>IF(GLOBAL[[#This Row],[b3]]="","",GLOBAL[[#This Row],[b3]]-GLOBAL[[#This Row],[a3]])</f>
        <v/>
      </c>
      <c r="S2286" s="32">
        <f ca="1">SUM(INDIRECT(GLOBAL_VAR[TABLENAME]&amp;"[@a"&amp;$1:$1-1&amp;"]"),INDIRECT(GLOBAL_VAR[TABLENAME]&amp;"[@c"&amp;$1:$1-1&amp;"]"))</f>
        <v>0</v>
      </c>
      <c r="T2286" s="33"/>
      <c r="U2286" s="33" t="str">
        <f>IF(GLOBAL[[#This Row],[b4]]="","",GLOBAL[[#This Row],[b4]]-GLOBAL[[#This Row],[a4]])</f>
        <v/>
      </c>
      <c r="V2286" s="32">
        <f ca="1">SUM(INDIRECT(GLOBAL_VAR[TABLENAME]&amp;"[@a"&amp;$1:$1-1&amp;"]"),INDIRECT(GLOBAL_VAR[TABLENAME]&amp;"[@c"&amp;$1:$1-1&amp;"]"))</f>
        <v>0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0</v>
      </c>
      <c r="AA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2286" s="31" t="str">
        <f>_xlfn.IFNA(MATCH(GLOBAL[[#This Row],[POINTER]],Table6[NB BM_C_QTY+F],0),"")</f>
        <v/>
      </c>
      <c r="AC2286" t="str">
        <f>_xlfn.IFNA(MATCH(GLOBAL[[#This Row],[POINTER]],Table5[CONCAT],0),"")</f>
        <v/>
      </c>
    </row>
    <row r="2287" spans="1:29">
      <c r="A2287" s="31" t="str">
        <f ca="1">IF(GLOBAL[[#This Row],[TT]]&lt;1,"",ROW()-2)</f>
        <v/>
      </c>
      <c r="B2287" s="33" t="s">
        <v>2406</v>
      </c>
      <c r="C2287" s="31">
        <v>0</v>
      </c>
      <c r="D2287" s="31" t="s">
        <v>2102</v>
      </c>
      <c r="E2287" s="31">
        <f ca="1">IF(GLOBAL[[#This Row],[b12]]="",GLOBAL[[#This Row],[a6]],GLOBAL[[#This Row],[b12]])</f>
        <v>0</v>
      </c>
      <c r="F2287" s="32">
        <f>GLOBAL[[#This Row],[AWAL]]</f>
        <v>0</v>
      </c>
      <c r="G2287" s="31"/>
      <c r="H2287" s="31"/>
      <c r="I2287" s="31" t="str">
        <f>IF(GLOBAL[[#This Row],[/MASUK]]="","",SUMIF(Table6[NB BM_C_QTY+F],GLOBAL[POINTER],Table6[C]))</f>
        <v/>
      </c>
      <c r="J2287" s="102">
        <f>IF(GLOBAL[[#This Row],[//KELUAR]]="",0,-1*SUMIF(Table5[CONCAT],GLOBAL[POINTER],Table5[3]))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>SUM(F2287,L2287)</f>
        <v>0</v>
      </c>
      <c r="N2287" s="31"/>
      <c r="O2287" s="31"/>
      <c r="P2287" s="32">
        <f ca="1">SUM(INDIRECT(GLOBAL_VAR[TABLENAME]&amp;"[@a"&amp;$1:$1-1&amp;"]"),INDIRECT(GLOBAL_VAR[TABLENAME]&amp;"[@c"&amp;$1:$1-1&amp;"]"))</f>
        <v>0</v>
      </c>
      <c r="Q2287" s="33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0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0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0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2287" s="31" t="str">
        <f>_xlfn.IFNA(MATCH(GLOBAL[[#This Row],[POINTER]],Table6[NB BM_C_QTY+F],0),"")</f>
        <v/>
      </c>
      <c r="AC2287" t="str">
        <f>_xlfn.IFNA(MATCH(GLOBAL[[#This Row],[POINTER]],Table5[CONCAT],0),"")</f>
        <v/>
      </c>
    </row>
    <row r="2288" spans="1:29">
      <c r="A2288" s="31" t="str">
        <f ca="1">IF(GLOBAL[[#This Row],[TT]]&lt;1,"",ROW()-2)</f>
        <v/>
      </c>
      <c r="B2288" s="33" t="s">
        <v>2407</v>
      </c>
      <c r="C2288" s="31">
        <v>0</v>
      </c>
      <c r="D2288" s="31" t="s">
        <v>2170</v>
      </c>
      <c r="E2288" s="31">
        <f ca="1">IF(GLOBAL[[#This Row],[b12]]="",GLOBAL[[#This Row],[a6]],GLOBAL[[#This Row],[b12]])</f>
        <v>0</v>
      </c>
      <c r="F2288" s="32">
        <f>GLOBAL[[#This Row],[AWAL]]</f>
        <v>0</v>
      </c>
      <c r="G2288" s="31"/>
      <c r="H2288" s="31"/>
      <c r="I2288" s="31" t="str">
        <f>IF(GLOBAL[[#This Row],[/MASUK]]="","",SUMIF(Table6[NB BM_C_QTY+F],GLOBAL[POINTER],Table6[C]))</f>
        <v/>
      </c>
      <c r="J2288" s="102">
        <f>IF(GLOBAL[[#This Row],[//KELUAR]]="",0,-1*SUMIF(Table5[CONCAT],GLOBAL[POINTER],Table5[3]))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>SUM(F2288,L2288)</f>
        <v>0</v>
      </c>
      <c r="N2288" s="31"/>
      <c r="O2288" s="31"/>
      <c r="P2288" s="32">
        <f ca="1">SUM(INDIRECT(GLOBAL_VAR[TABLENAME]&amp;"[@a"&amp;$1:$1-1&amp;"]"),INDIRECT(GLOBAL_VAR[TABLENAME]&amp;"[@c"&amp;$1:$1-1&amp;"]"))</f>
        <v>0</v>
      </c>
      <c r="Q2288" s="33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0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0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0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2288" s="31" t="str">
        <f>_xlfn.IFNA(MATCH(GLOBAL[[#This Row],[POINTER]],Table6[NB BM_C_QTY+F],0),"")</f>
        <v/>
      </c>
      <c r="AC2288" t="str">
        <f>_xlfn.IFNA(MATCH(GLOBAL[[#This Row],[POINTER]],Table5[CONCAT],0),"")</f>
        <v/>
      </c>
    </row>
    <row r="2289" spans="1:29">
      <c r="A2289" s="31" t="str">
        <f ca="1">IF(GLOBAL[[#This Row],[TT]]&lt;1,"",ROW()-2)</f>
        <v/>
      </c>
      <c r="B2289" s="33" t="s">
        <v>3733</v>
      </c>
      <c r="C2289" s="31">
        <v>0</v>
      </c>
      <c r="D2289" s="31" t="s">
        <v>2446</v>
      </c>
      <c r="E2289" s="31">
        <f ca="1">IF(GLOBAL[[#This Row],[b12]]="",GLOBAL[[#This Row],[a6]],GLOBAL[[#This Row],[b12]])</f>
        <v>0</v>
      </c>
      <c r="F2289" s="32">
        <f>GLOBAL[[#This Row],[AWAL]]</f>
        <v>0</v>
      </c>
      <c r="G2289" s="31"/>
      <c r="H2289" s="31"/>
      <c r="I2289" s="31" t="str">
        <f>IF(GLOBAL[[#This Row],[/MASUK]]="","",SUMIF(Table6[NB BM_C_QTY+F],GLOBAL[POINTER],Table6[C]))</f>
        <v/>
      </c>
      <c r="J2289" s="102">
        <f>IF(GLOBAL[[#This Row],[//KELUAR]]="",0,-1*SUMIF(Table5[CONCAT],GLOBAL[POINTER],Table5[3]))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>SUM(F2289,L2289)</f>
        <v>0</v>
      </c>
      <c r="N2289" s="31"/>
      <c r="O2289" s="31"/>
      <c r="P2289" s="32">
        <f ca="1">SUM(INDIRECT(GLOBAL_VAR[TABLENAME]&amp;"[@a"&amp;$1:$1-1&amp;"]"),INDIRECT(GLOBAL_VAR[TABLENAME]&amp;"[@c"&amp;$1:$1-1&amp;"]"))</f>
        <v>0</v>
      </c>
      <c r="Q2289" s="33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0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0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0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2289" s="31" t="str">
        <f>_xlfn.IFNA(MATCH(GLOBAL[[#This Row],[POINTER]],Table6[NB BM_C_QTY+F],0),"")</f>
        <v/>
      </c>
      <c r="AC2289" t="str">
        <f>_xlfn.IFNA(MATCH(GLOBAL[[#This Row],[POINTER]],Table5[CONCAT],0),"")</f>
        <v/>
      </c>
    </row>
    <row r="2290" spans="1:29">
      <c r="A2290" s="31">
        <f ca="1">IF(GLOBAL[[#This Row],[TT]]&lt;1,"",ROW()-2)</f>
        <v>2288</v>
      </c>
      <c r="B2290" s="33" t="s">
        <v>4734</v>
      </c>
      <c r="C2290" s="31">
        <v>19</v>
      </c>
      <c r="D2290" s="31" t="s">
        <v>123</v>
      </c>
      <c r="E2290" s="31">
        <f ca="1">IF(GLOBAL[[#This Row],[b12]]="",GLOBAL[[#This Row],[a6]],GLOBAL[[#This Row],[b12]])</f>
        <v>19</v>
      </c>
      <c r="F2290" s="32">
        <f>GLOBAL[[#This Row],[AWAL]]</f>
        <v>19</v>
      </c>
      <c r="G2290" s="31"/>
      <c r="H2290" s="31"/>
      <c r="I2290" s="31" t="str">
        <f>IF(GLOBAL[[#This Row],[/MASUK]]="","",SUMIF(Table6[NB BM_C_QTY+F],GLOBAL[POINTER],Table6[C]))</f>
        <v/>
      </c>
      <c r="J2290" s="102">
        <f>IF(GLOBAL[[#This Row],[//KELUAR]]="",0,-1*SUMIF(Table5[CONCAT],GLOBAL[POINTER],Table5[3]))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>SUM(F2290,L2290)</f>
        <v>19</v>
      </c>
      <c r="N2290" s="31"/>
      <c r="O2290" s="31"/>
      <c r="P2290" s="32">
        <f ca="1">SUM(INDIRECT(GLOBAL_VAR[TABLENAME]&amp;"[@a"&amp;$1:$1-1&amp;"]"),INDIRECT(GLOBAL_VAR[TABLENAME]&amp;"[@c"&amp;$1:$1-1&amp;"]"))</f>
        <v>19</v>
      </c>
      <c r="Q2290" s="33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19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19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19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2290" s="31" t="str">
        <f>_xlfn.IFNA(MATCH(GLOBAL[[#This Row],[POINTER]],Table6[NB BM_C_QTY+F],0),"")</f>
        <v/>
      </c>
      <c r="AC2290" t="str">
        <f>_xlfn.IFNA(MATCH(GLOBAL[[#This Row],[POINTER]],Table5[CONCAT],0),"")</f>
        <v/>
      </c>
    </row>
    <row r="2291" spans="1:29">
      <c r="A2291" s="31" t="str">
        <f ca="1">IF(GLOBAL[[#This Row],[TT]]&lt;1,"",ROW()-2)</f>
        <v/>
      </c>
      <c r="B2291" s="33" t="s">
        <v>4922</v>
      </c>
      <c r="C2291" s="31">
        <v>0</v>
      </c>
      <c r="D2291" s="31" t="s">
        <v>56</v>
      </c>
      <c r="E2291" s="31">
        <f ca="1">IF(GLOBAL[[#This Row],[b12]]="",GLOBAL[[#This Row],[a6]],GLOBAL[[#This Row],[b12]])</f>
        <v>0</v>
      </c>
      <c r="F2291" s="32">
        <f>GLOBAL[[#This Row],[AWAL]]</f>
        <v>0</v>
      </c>
      <c r="G2291" s="31"/>
      <c r="H2291" s="31"/>
      <c r="I2291" s="31" t="str">
        <f>IF(GLOBAL[[#This Row],[/MASUK]]="","",SUMIF(Table6[NB BM_C_QTY+F],GLOBAL[POINTER],Table6[C]))</f>
        <v/>
      </c>
      <c r="J2291" s="102">
        <f>IF(GLOBAL[[#This Row],[//KELUAR]]="",0,-1*SUMIF(Table5[CONCAT],GLOBAL[POINTER],Table5[3]))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>SUM(F2291,L2291)</f>
        <v>0</v>
      </c>
      <c r="N2291" s="31"/>
      <c r="O2291" s="31"/>
      <c r="P2291" s="32">
        <f ca="1">SUM(INDIRECT(GLOBAL_VAR[TABLENAME]&amp;"[@a"&amp;$1:$1-1&amp;"]"),INDIRECT(GLOBAL_VAR[TABLENAME]&amp;"[@c"&amp;$1:$1-1&amp;"]"))</f>
        <v>0</v>
      </c>
      <c r="Q2291" s="33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0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0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0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2291" s="31" t="str">
        <f>_xlfn.IFNA(MATCH(GLOBAL[[#This Row],[POINTER]],Table6[NB BM_C_QTY+F],0),"")</f>
        <v/>
      </c>
      <c r="AC2291" t="str">
        <f>_xlfn.IFNA(MATCH(GLOBAL[[#This Row],[POINTER]],Table5[CONCAT],0),"")</f>
        <v/>
      </c>
    </row>
    <row r="2292" spans="1:29">
      <c r="A2292" s="31" t="str">
        <f ca="1">IF(GLOBAL[[#This Row],[TT]]&lt;1,"",ROW()-2)</f>
        <v/>
      </c>
      <c r="B2292" s="33" t="s">
        <v>2379</v>
      </c>
      <c r="C2292" s="31">
        <v>0</v>
      </c>
      <c r="D2292" s="31" t="s">
        <v>2380</v>
      </c>
      <c r="E2292" s="31">
        <f ca="1">IF(GLOBAL[[#This Row],[b12]]="",GLOBAL[[#This Row],[a6]],GLOBAL[[#This Row],[b12]])</f>
        <v>0</v>
      </c>
      <c r="F2292" s="32">
        <f>GLOBAL[[#This Row],[AWAL]]</f>
        <v>0</v>
      </c>
      <c r="G2292" s="31"/>
      <c r="H2292" s="31"/>
      <c r="I2292" s="31" t="str">
        <f>IF(GLOBAL[[#This Row],[/MASUK]]="","",SUMIF(Table6[NB BM_C_QTY+F],GLOBAL[POINTER],Table6[C]))</f>
        <v/>
      </c>
      <c r="J2292" s="102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>SUM(F2292,L2292)</f>
        <v>0</v>
      </c>
      <c r="N2292" s="31"/>
      <c r="O2292" s="31"/>
      <c r="P2292" s="32">
        <f ca="1">SUM(INDIRECT(GLOBAL_VAR[TABLENAME]&amp;"[@a"&amp;$1:$1-1&amp;"]"),INDIRECT(GLOBAL_VAR[TABLENAME]&amp;"[@c"&amp;$1:$1-1&amp;"]"))</f>
        <v>0</v>
      </c>
      <c r="Q2292" s="33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0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0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0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29">
      <c r="A2293" s="31">
        <f ca="1">IF(GLOBAL[[#This Row],[TT]]&lt;1,"",ROW()-2)</f>
        <v>2291</v>
      </c>
      <c r="B2293" s="33" t="s">
        <v>4735</v>
      </c>
      <c r="C2293" s="31">
        <v>1</v>
      </c>
      <c r="D2293" s="31" t="s">
        <v>56</v>
      </c>
      <c r="E2293" s="31">
        <f ca="1">IF(GLOBAL[[#This Row],[b12]]="",GLOBAL[[#This Row],[a6]],GLOBAL[[#This Row],[b12]])</f>
        <v>1</v>
      </c>
      <c r="F2293" s="32">
        <f>GLOBAL[[#This Row],[AWAL]]</f>
        <v>1</v>
      </c>
      <c r="G2293" s="31"/>
      <c r="H2293" s="31"/>
      <c r="I2293" s="31" t="str">
        <f>IF(GLOBAL[[#This Row],[/MASUK]]="","",SUMIF(Table6[NB BM_C_QTY+F],GLOBAL[POINTER],Table6[C]))</f>
        <v/>
      </c>
      <c r="J2293" s="102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>SUM(F2293,L2293)</f>
        <v>1</v>
      </c>
      <c r="N2293" s="31"/>
      <c r="O2293" s="31"/>
      <c r="P2293" s="32">
        <f ca="1">SUM(INDIRECT(GLOBAL_VAR[TABLENAME]&amp;"[@a"&amp;$1:$1-1&amp;"]"),INDIRECT(GLOBAL_VAR[TABLENAME]&amp;"[@c"&amp;$1:$1-1&amp;"]"))</f>
        <v>1</v>
      </c>
      <c r="Q2293" s="33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1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1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1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29">
      <c r="A2294" s="31" t="str">
        <f ca="1">IF(GLOBAL[[#This Row],[TT]]&lt;1,"",ROW()-2)</f>
        <v/>
      </c>
      <c r="B2294" s="33" t="s">
        <v>4923</v>
      </c>
      <c r="C2294" s="31">
        <v>0</v>
      </c>
      <c r="D2294" s="31" t="s">
        <v>56</v>
      </c>
      <c r="E2294" s="31">
        <f ca="1">IF(GLOBAL[[#This Row],[b12]]="",GLOBAL[[#This Row],[a6]],GLOBAL[[#This Row],[b12]])</f>
        <v>0</v>
      </c>
      <c r="F2294" s="32">
        <f>GLOBAL[[#This Row],[AWAL]]</f>
        <v>0</v>
      </c>
      <c r="G2294" s="31"/>
      <c r="H2294" s="31"/>
      <c r="I2294" s="31" t="str">
        <f>IF(GLOBAL[[#This Row],[/MASUK]]="","",SUMIF(Table6[NB BM_C_QTY+F],GLOBAL[POINTER],Table6[C]))</f>
        <v/>
      </c>
      <c r="J2294" s="102">
        <f>IF(GLOBAL[[#This Row],[//KELUAR]]="",0,-1*SUMIF(Table5[CONCAT],GLOBAL[POINTER],Table5[3]))</f>
        <v>0</v>
      </c>
      <c r="K2294" s="31" t="str">
        <f>IF(GLOBAL[[#This Row],[b1]]="","",GLOBAL[[#This Row],[b1]]-GLOBAL[[#This Row],[a1]]-GLOBAL[[#This Row],[bkeluar1]])</f>
        <v/>
      </c>
      <c r="L2294" s="31">
        <f>SUM(GLOBAL[[#This Row],[bmasuk1]:[c1]])</f>
        <v>0</v>
      </c>
      <c r="M2294" s="32">
        <f>SUM(F2294,L2294)</f>
        <v>0</v>
      </c>
      <c r="N2294" s="31"/>
      <c r="O2294" s="31"/>
      <c r="P2294" s="32">
        <f ca="1">SUM(INDIRECT(GLOBAL_VAR[TABLENAME]&amp;"[@a"&amp;$1:$1-1&amp;"]"),INDIRECT(GLOBAL_VAR[TABLENAME]&amp;"[@c"&amp;$1:$1-1&amp;"]"))</f>
        <v>0</v>
      </c>
      <c r="Q2294" s="33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0</v>
      </c>
      <c r="T2294" s="33"/>
      <c r="U2294" s="33" t="str">
        <f>IF(GLOBAL[[#This Row],[b4]]="","",GLOBAL[[#This Row],[b4]]-GLOBAL[[#This Row],[a4]])</f>
        <v/>
      </c>
      <c r="V2294" s="32">
        <f ca="1">SUM(INDIRECT(GLOBAL_VAR[TABLENAME]&amp;"[@a"&amp;$1:$1-1&amp;"]"),INDIRECT(GLOBAL_VAR[TABLENAME]&amp;"[@c"&amp;$1:$1-1&amp;"]"))</f>
        <v>0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0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2294" s="31" t="str">
        <f>_xlfn.IFNA(MATCH(GLOBAL[[#This Row],[POINTER]],Table6[NB BM_C_QTY+F],0),"")</f>
        <v/>
      </c>
      <c r="AC2294" t="str">
        <f>_xlfn.IFNA(MATCH(GLOBAL[[#This Row],[POINTER]],Table5[CONCAT],0),"")</f>
        <v/>
      </c>
    </row>
    <row r="2295" spans="1:29">
      <c r="A2295" s="31" t="str">
        <f ca="1">IF(GLOBAL[[#This Row],[TT]]&lt;1,"",ROW()-2)</f>
        <v/>
      </c>
      <c r="B2295" s="33" t="s">
        <v>3734</v>
      </c>
      <c r="C2295" s="31">
        <v>0</v>
      </c>
      <c r="D2295" s="31" t="s">
        <v>2102</v>
      </c>
      <c r="E2295" s="31">
        <f ca="1">IF(GLOBAL[[#This Row],[b12]]="",GLOBAL[[#This Row],[a6]],GLOBAL[[#This Row],[b12]])</f>
        <v>0</v>
      </c>
      <c r="F2295" s="32">
        <f>GLOBAL[[#This Row],[AWAL]]</f>
        <v>0</v>
      </c>
      <c r="G2295" s="31"/>
      <c r="H2295" s="31"/>
      <c r="I2295" s="31" t="str">
        <f>IF(GLOBAL[[#This Row],[/MASUK]]="","",SUMIF(Table6[NB BM_C_QTY+F],GLOBAL[POINTER],Table6[C]))</f>
        <v/>
      </c>
      <c r="J2295" s="102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>SUM(F2295,L2295)</f>
        <v>0</v>
      </c>
      <c r="N2295" s="31"/>
      <c r="O2295" s="31"/>
      <c r="P2295" s="32">
        <f ca="1">SUM(INDIRECT(GLOBAL_VAR[TABLENAME]&amp;"[@a"&amp;$1:$1-1&amp;"]"),INDIRECT(GLOBAL_VAR[TABLENAME]&amp;"[@c"&amp;$1:$1-1&amp;"]"))</f>
        <v>0</v>
      </c>
      <c r="Q2295" s="33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0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0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0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29">
      <c r="A2296" s="31" t="str">
        <f ca="1">IF(GLOBAL[[#This Row],[TT]]&lt;1,"",ROW()-2)</f>
        <v/>
      </c>
      <c r="B2296" s="33" t="s">
        <v>4912</v>
      </c>
      <c r="C2296" s="31">
        <v>0</v>
      </c>
      <c r="D2296" s="31" t="s">
        <v>2102</v>
      </c>
      <c r="E2296" s="31">
        <f ca="1">IF(GLOBAL[[#This Row],[b12]]="",GLOBAL[[#This Row],[a6]],GLOBAL[[#This Row],[b12]])</f>
        <v>0</v>
      </c>
      <c r="F2296" s="32">
        <f>GLOBAL[[#This Row],[AWAL]]</f>
        <v>0</v>
      </c>
      <c r="G2296" s="31"/>
      <c r="H2296" s="31"/>
      <c r="I2296" s="31" t="str">
        <f>IF(GLOBAL[[#This Row],[/MASUK]]="","",SUMIF(Table6[NB BM_C_QTY+F],GLOBAL[POINTER],Table6[C]))</f>
        <v/>
      </c>
      <c r="J2296" s="102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>SUM(F2296,L2296)</f>
        <v>0</v>
      </c>
      <c r="N2296" s="31"/>
      <c r="O2296" s="31"/>
      <c r="P2296" s="32">
        <f ca="1">SUM(INDIRECT(GLOBAL_VAR[TABLENAME]&amp;"[@a"&amp;$1:$1-1&amp;"]"),INDIRECT(GLOBAL_VAR[TABLENAME]&amp;"[@c"&amp;$1:$1-1&amp;"]"))</f>
        <v>0</v>
      </c>
      <c r="Q2296" s="33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0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0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0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2296" s="31" t="str">
        <f>_xlfn.IFNA(MATCH(GLOBAL[[#This Row],[POINTER]],Table6[NB BM_C_QTY+F],0),"")</f>
        <v/>
      </c>
      <c r="AC2296" t="str">
        <f>_xlfn.IFNA(MATCH(GLOBAL[[#This Row],[POINTER]],Table5[CONCAT],0),"")</f>
        <v/>
      </c>
    </row>
    <row r="2297" spans="1:29">
      <c r="A2297" s="31" t="str">
        <f ca="1">IF(GLOBAL[[#This Row],[TT]]&lt;1,"",ROW()-2)</f>
        <v/>
      </c>
      <c r="B2297" s="33" t="s">
        <v>3735</v>
      </c>
      <c r="C2297" s="31">
        <v>0</v>
      </c>
      <c r="D2297" s="31" t="s">
        <v>2102</v>
      </c>
      <c r="E2297" s="31">
        <f ca="1">IF(GLOBAL[[#This Row],[b12]]="",GLOBAL[[#This Row],[a6]],GLOBAL[[#This Row],[b12]])</f>
        <v>0</v>
      </c>
      <c r="F2297" s="32">
        <f>GLOBAL[[#This Row],[AWAL]]</f>
        <v>0</v>
      </c>
      <c r="G2297" s="31"/>
      <c r="H2297" s="31"/>
      <c r="I2297" s="31" t="str">
        <f>IF(GLOBAL[[#This Row],[/MASUK]]="","",SUMIF(Table6[NB BM_C_QTY+F],GLOBAL[POINTER],Table6[C]))</f>
        <v/>
      </c>
      <c r="J2297" s="102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>SUM(F2297,L2297)</f>
        <v>0</v>
      </c>
      <c r="N2297" s="31"/>
      <c r="O2297" s="31"/>
      <c r="P2297" s="32">
        <f ca="1">SUM(INDIRECT(GLOBAL_VAR[TABLENAME]&amp;"[@a"&amp;$1:$1-1&amp;"]"),INDIRECT(GLOBAL_VAR[TABLENAME]&amp;"[@c"&amp;$1:$1-1&amp;"]"))</f>
        <v>0</v>
      </c>
      <c r="Q2297" s="33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0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0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0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29">
      <c r="A2298" s="31" t="str">
        <f ca="1">IF(GLOBAL[[#This Row],[TT]]&lt;1,"",ROW()-2)</f>
        <v/>
      </c>
      <c r="B2298" s="33" t="s">
        <v>1442</v>
      </c>
      <c r="C2298" s="31">
        <v>0</v>
      </c>
      <c r="D2298" s="31" t="s">
        <v>38</v>
      </c>
      <c r="E2298" s="31">
        <f ca="1">IF(GLOBAL[[#This Row],[b12]]="",GLOBAL[[#This Row],[a6]],GLOBAL[[#This Row],[b12]])</f>
        <v>0</v>
      </c>
      <c r="F2298" s="32">
        <f>GLOBAL[[#This Row],[AWAL]]</f>
        <v>0</v>
      </c>
      <c r="G2298" s="31"/>
      <c r="H2298" s="31"/>
      <c r="I2298" s="31" t="str">
        <f>IF(GLOBAL[[#This Row],[/MASUK]]="","",SUMIF(Table6[NB BM_C_QTY+F],GLOBAL[POINTER],Table6[C]))</f>
        <v/>
      </c>
      <c r="J2298" s="102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>SUM(F2298,L2298)</f>
        <v>0</v>
      </c>
      <c r="N2298" s="31"/>
      <c r="O2298" s="31"/>
      <c r="P2298" s="32">
        <f ca="1">SUM(INDIRECT(GLOBAL_VAR[TABLENAME]&amp;"[@a"&amp;$1:$1-1&amp;"]"),INDIRECT(GLOBAL_VAR[TABLENAME]&amp;"[@c"&amp;$1:$1-1&amp;"]"))</f>
        <v>0</v>
      </c>
      <c r="Q2298" s="33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0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0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0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29">
      <c r="A2299" s="31" t="str">
        <f ca="1">IF(GLOBAL[[#This Row],[TT]]&lt;1,"",ROW()-2)</f>
        <v/>
      </c>
      <c r="B2299" s="33" t="s">
        <v>3736</v>
      </c>
      <c r="C2299" s="31">
        <v>0</v>
      </c>
      <c r="D2299" s="31" t="s">
        <v>2234</v>
      </c>
      <c r="E2299" s="31">
        <f ca="1">IF(GLOBAL[[#This Row],[b12]]="",GLOBAL[[#This Row],[a6]],GLOBAL[[#This Row],[b12]])</f>
        <v>0</v>
      </c>
      <c r="F2299" s="32">
        <f>GLOBAL[[#This Row],[AWAL]]</f>
        <v>0</v>
      </c>
      <c r="G2299" s="31"/>
      <c r="H2299" s="31"/>
      <c r="I2299" s="31" t="str">
        <f>IF(GLOBAL[[#This Row],[/MASUK]]="","",SUMIF(Table6[NB BM_C_QTY+F],GLOBAL[POINTER],Table6[C]))</f>
        <v/>
      </c>
      <c r="J2299" s="102">
        <f>IF(GLOBAL[[#This Row],[//KELUAR]]="",0,-1*SUMIF(Table5[CONCAT],GLOBAL[POINTER],Table5[3]))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>SUM(F2299,L2299)</f>
        <v>0</v>
      </c>
      <c r="N2299" s="31"/>
      <c r="O2299" s="31"/>
      <c r="P2299" s="32">
        <f ca="1">SUM(INDIRECT(GLOBAL_VAR[TABLENAME]&amp;"[@a"&amp;$1:$1-1&amp;"]"),INDIRECT(GLOBAL_VAR[TABLENAME]&amp;"[@c"&amp;$1:$1-1&amp;"]"))</f>
        <v>0</v>
      </c>
      <c r="Q2299" s="33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0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0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0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2299" s="31" t="str">
        <f>_xlfn.IFNA(MATCH(GLOBAL[[#This Row],[POINTER]],Table6[NB BM_C_QTY+F],0),"")</f>
        <v/>
      </c>
      <c r="AC2299" t="str">
        <f>_xlfn.IFNA(MATCH(GLOBAL[[#This Row],[POINTER]],Table5[CONCAT],0),"")</f>
        <v/>
      </c>
    </row>
    <row r="2300" spans="1:29">
      <c r="A2300" s="31">
        <f ca="1">IF(GLOBAL[[#This Row],[TT]]&lt;1,"",ROW()-2)</f>
        <v>2298</v>
      </c>
      <c r="B2300" s="33" t="s">
        <v>4736</v>
      </c>
      <c r="C2300" s="31">
        <v>2</v>
      </c>
      <c r="D2300" s="31" t="s">
        <v>17</v>
      </c>
      <c r="E2300" s="31">
        <f ca="1">IF(GLOBAL[[#This Row],[b12]]="",GLOBAL[[#This Row],[a6]],GLOBAL[[#This Row],[b12]])</f>
        <v>2</v>
      </c>
      <c r="F2300" s="32">
        <f>GLOBAL[[#This Row],[AWAL]]</f>
        <v>2</v>
      </c>
      <c r="G2300" s="31"/>
      <c r="H2300" s="31"/>
      <c r="I2300" s="31" t="str">
        <f>IF(GLOBAL[[#This Row],[/MASUK]]="","",SUMIF(Table6[NB BM_C_QTY+F],GLOBAL[POINTER],Table6[C]))</f>
        <v/>
      </c>
      <c r="J2300" s="102">
        <f>IF(GLOBAL[[#This Row],[//KELUAR]]="",0,-1*SUMIF(Table5[CONCAT],GLOBAL[POINTER],Table5[3]))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>SUM(F2300,L2300)</f>
        <v>2</v>
      </c>
      <c r="N2300" s="31"/>
      <c r="O2300" s="31"/>
      <c r="P2300" s="32">
        <f ca="1">SUM(INDIRECT(GLOBAL_VAR[TABLENAME]&amp;"[@a"&amp;$1:$1-1&amp;"]"),INDIRECT(GLOBAL_VAR[TABLENAME]&amp;"[@c"&amp;$1:$1-1&amp;"]"))</f>
        <v>2</v>
      </c>
      <c r="Q2300" s="33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2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2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2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2300" s="31" t="str">
        <f>_xlfn.IFNA(MATCH(GLOBAL[[#This Row],[POINTER]],Table6[NB BM_C_QTY+F],0),"")</f>
        <v/>
      </c>
      <c r="AC2300" t="str">
        <f>_xlfn.IFNA(MATCH(GLOBAL[[#This Row],[POINTER]],Table5[CONCAT],0),"")</f>
        <v/>
      </c>
    </row>
    <row r="2301" spans="1:29">
      <c r="A2301" s="31" t="str">
        <f ca="1">IF(GLOBAL[[#This Row],[TT]]&lt;1,"",ROW()-2)</f>
        <v/>
      </c>
      <c r="B2301" s="33" t="s">
        <v>4924</v>
      </c>
      <c r="C2301" s="31">
        <v>0</v>
      </c>
      <c r="D2301" s="31" t="s">
        <v>20</v>
      </c>
      <c r="E2301" s="31">
        <f ca="1">IF(GLOBAL[[#This Row],[b12]]="",GLOBAL[[#This Row],[a6]],GLOBAL[[#This Row],[b12]])</f>
        <v>0</v>
      </c>
      <c r="F2301" s="32">
        <f>GLOBAL[[#This Row],[AWAL]]</f>
        <v>0</v>
      </c>
      <c r="G2301" s="31"/>
      <c r="H2301" s="31"/>
      <c r="I2301" s="31" t="str">
        <f>IF(GLOBAL[[#This Row],[/MASUK]]="","",SUMIF(Table6[NB BM_C_QTY+F],GLOBAL[POINTER],Table6[C]))</f>
        <v/>
      </c>
      <c r="J2301" s="102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>SUM(F2301,L2301)</f>
        <v>0</v>
      </c>
      <c r="N2301" s="31"/>
      <c r="O2301" s="31"/>
      <c r="P2301" s="32">
        <f ca="1">SUM(INDIRECT(GLOBAL_VAR[TABLENAME]&amp;"[@a"&amp;$1:$1-1&amp;"]"),INDIRECT(GLOBAL_VAR[TABLENAME]&amp;"[@c"&amp;$1:$1-1&amp;"]"))</f>
        <v>0</v>
      </c>
      <c r="Q2301" s="33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0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0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0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29">
      <c r="A2302" s="31" t="str">
        <f ca="1">IF(GLOBAL[[#This Row],[TT]]&lt;1,"",ROW()-2)</f>
        <v/>
      </c>
      <c r="B2302" s="33" t="s">
        <v>4925</v>
      </c>
      <c r="C2302" s="31">
        <v>0</v>
      </c>
      <c r="D2302" s="31" t="s">
        <v>1443</v>
      </c>
      <c r="E2302" s="31">
        <f ca="1">IF(GLOBAL[[#This Row],[b12]]="",GLOBAL[[#This Row],[a6]],GLOBAL[[#This Row],[b12]])</f>
        <v>0</v>
      </c>
      <c r="F2302" s="32">
        <f>GLOBAL[[#This Row],[AWAL]]</f>
        <v>0</v>
      </c>
      <c r="G2302" s="31"/>
      <c r="H2302" s="31"/>
      <c r="I2302" s="31" t="str">
        <f>IF(GLOBAL[[#This Row],[/MASUK]]="","",SUMIF(Table6[NB BM_C_QTY+F],GLOBAL[POINTER],Table6[C]))</f>
        <v/>
      </c>
      <c r="J2302" s="102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>SUM(F2302,L2302)</f>
        <v>0</v>
      </c>
      <c r="N2302" s="31"/>
      <c r="O2302" s="31"/>
      <c r="P2302" s="32">
        <f ca="1">SUM(INDIRECT(GLOBAL_VAR[TABLENAME]&amp;"[@a"&amp;$1:$1-1&amp;"]"),INDIRECT(GLOBAL_VAR[TABLENAME]&amp;"[@c"&amp;$1:$1-1&amp;"]"))</f>
        <v>0</v>
      </c>
      <c r="Q2302" s="33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0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0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0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</row>
    <row r="2303" spans="1:29">
      <c r="A2303" s="31">
        <f ca="1">IF(GLOBAL[[#This Row],[TT]]&lt;1,"",ROW()-2)</f>
        <v>2301</v>
      </c>
      <c r="B2303" s="33" t="s">
        <v>4737</v>
      </c>
      <c r="C2303" s="31">
        <v>2</v>
      </c>
      <c r="D2303" s="31" t="s">
        <v>38</v>
      </c>
      <c r="E2303" s="31">
        <f ca="1">IF(GLOBAL[[#This Row],[b12]]="",GLOBAL[[#This Row],[a6]],GLOBAL[[#This Row],[b12]])</f>
        <v>2</v>
      </c>
      <c r="F2303" s="32">
        <f>GLOBAL[[#This Row],[AWAL]]</f>
        <v>2</v>
      </c>
      <c r="G2303" s="31"/>
      <c r="H2303" s="31"/>
      <c r="I2303" s="31" t="str">
        <f>IF(GLOBAL[[#This Row],[/MASUK]]="","",SUMIF(Table6[NB BM_C_QTY+F],GLOBAL[POINTER],Table6[C]))</f>
        <v/>
      </c>
      <c r="J2303" s="102">
        <f>IF(GLOBAL[[#This Row],[//KELUAR]]="",0,-1*SUMIF(Table5[CONCAT],GLOBAL[POINTER],Table5[3]))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>SUM(F2303,L2303)</f>
        <v>2</v>
      </c>
      <c r="N2303" s="31"/>
      <c r="O2303" s="31"/>
      <c r="P2303" s="32">
        <f ca="1">SUM(INDIRECT(GLOBAL_VAR[TABLENAME]&amp;"[@a"&amp;$1:$1-1&amp;"]"),INDIRECT(GLOBAL_VAR[TABLENAME]&amp;"[@c"&amp;$1:$1-1&amp;"]"))</f>
        <v>2</v>
      </c>
      <c r="Q2303" s="33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2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2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2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29">
      <c r="A2304" s="31">
        <f ca="1">IF(GLOBAL[[#This Row],[TT]]&lt;1,"",ROW()-2)</f>
        <v>2302</v>
      </c>
      <c r="B2304" s="33" t="s">
        <v>4738</v>
      </c>
      <c r="C2304" s="31">
        <v>3</v>
      </c>
      <c r="D2304" s="31" t="s">
        <v>250</v>
      </c>
      <c r="E2304" s="31">
        <f ca="1">IF(GLOBAL[[#This Row],[b12]]="",GLOBAL[[#This Row],[a6]],GLOBAL[[#This Row],[b12]])</f>
        <v>3</v>
      </c>
      <c r="F2304" s="32">
        <f>GLOBAL[[#This Row],[AWAL]]</f>
        <v>3</v>
      </c>
      <c r="G2304" s="31"/>
      <c r="H2304" s="31"/>
      <c r="I2304" s="31" t="str">
        <f>IF(GLOBAL[[#This Row],[/MASUK]]="","",SUMIF(Table6[NB BM_C_QTY+F],GLOBAL[POINTER],Table6[C]))</f>
        <v/>
      </c>
      <c r="J2304" s="102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>SUM(F2304,L2304)</f>
        <v>3</v>
      </c>
      <c r="N2304" s="31"/>
      <c r="O2304" s="31"/>
      <c r="P2304" s="32">
        <f ca="1">SUM(INDIRECT(GLOBAL_VAR[TABLENAME]&amp;"[@a"&amp;$1:$1-1&amp;"]"),INDIRECT(GLOBAL_VAR[TABLENAME]&amp;"[@c"&amp;$1:$1-1&amp;"]"))</f>
        <v>3</v>
      </c>
      <c r="Q2304" s="33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3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3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3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29">
      <c r="A2305" s="31">
        <f ca="1">IF(GLOBAL[[#This Row],[TT]]&lt;1,"",ROW()-2)</f>
        <v>2303</v>
      </c>
      <c r="B2305" s="33" t="s">
        <v>4739</v>
      </c>
      <c r="C2305" s="31">
        <v>39</v>
      </c>
      <c r="D2305" s="31">
        <v>192</v>
      </c>
      <c r="E2305" s="31">
        <f ca="1">IF(GLOBAL[[#This Row],[b12]]="",GLOBAL[[#This Row],[a6]],GLOBAL[[#This Row],[b12]])</f>
        <v>39</v>
      </c>
      <c r="F2305" s="32">
        <f>GLOBAL[[#This Row],[AWAL]]</f>
        <v>39</v>
      </c>
      <c r="G2305" s="31"/>
      <c r="H2305" s="31"/>
      <c r="I2305" s="31" t="str">
        <f>IF(GLOBAL[[#This Row],[/MASUK]]="","",SUMIF(Table6[NB BM_C_QTY+F],GLOBAL[POINTER],Table6[C]))</f>
        <v/>
      </c>
      <c r="J2305" s="102">
        <f>IF(GLOBAL[[#This Row],[//KELUAR]]="",0,-1*SUMIF(Table5[CONCAT],GLOBAL[POINTER],Table5[3]))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>SUM(F2305,L2305)</f>
        <v>39</v>
      </c>
      <c r="N2305" s="31"/>
      <c r="O2305" s="31"/>
      <c r="P2305" s="32">
        <f ca="1">SUM(INDIRECT(GLOBAL_VAR[TABLENAME]&amp;"[@a"&amp;$1:$1-1&amp;"]"),INDIRECT(GLOBAL_VAR[TABLENAME]&amp;"[@c"&amp;$1:$1-1&amp;"]"))</f>
        <v>39</v>
      </c>
      <c r="Q2305" s="33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39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39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39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29">
      <c r="A2306" s="31">
        <f ca="1">IF(GLOBAL[[#This Row],[TT]]&lt;1,"",ROW()-2)</f>
        <v>2304</v>
      </c>
      <c r="B2306" s="33" t="s">
        <v>4740</v>
      </c>
      <c r="C2306" s="31">
        <v>12</v>
      </c>
      <c r="D2306" s="31" t="s">
        <v>23</v>
      </c>
      <c r="E2306" s="31">
        <f ca="1">IF(GLOBAL[[#This Row],[b12]]="",GLOBAL[[#This Row],[a6]],GLOBAL[[#This Row],[b12]])</f>
        <v>12</v>
      </c>
      <c r="F2306" s="32">
        <f>GLOBAL[[#This Row],[AWAL]]</f>
        <v>12</v>
      </c>
      <c r="G2306" s="31"/>
      <c r="H2306" s="31"/>
      <c r="I2306" s="31" t="str">
        <f>IF(GLOBAL[[#This Row],[/MASUK]]="","",SUMIF(Table6[NB BM_C_QTY+F],GLOBAL[POINTER],Table6[C]))</f>
        <v/>
      </c>
      <c r="J2306" s="102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>SUM(F2306,L2306)</f>
        <v>12</v>
      </c>
      <c r="N2306" s="31"/>
      <c r="O2306" s="31"/>
      <c r="P2306" s="32">
        <f ca="1">SUM(INDIRECT(GLOBAL_VAR[TABLENAME]&amp;"[@a"&amp;$1:$1-1&amp;"]"),INDIRECT(GLOBAL_VAR[TABLENAME]&amp;"[@c"&amp;$1:$1-1&amp;"]"))</f>
        <v>12</v>
      </c>
      <c r="Q2306" s="33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12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12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12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29">
      <c r="A2307" s="31">
        <f ca="1">IF(GLOBAL[[#This Row],[TT]]&lt;1,"",ROW()-2)</f>
        <v>2305</v>
      </c>
      <c r="B2307" s="33" t="s">
        <v>4396</v>
      </c>
      <c r="C2307" s="31">
        <v>46</v>
      </c>
      <c r="D2307" s="31" t="s">
        <v>2380</v>
      </c>
      <c r="E2307" s="31">
        <f ca="1">IF(GLOBAL[[#This Row],[b12]]="",GLOBAL[[#This Row],[a6]],GLOBAL[[#This Row],[b12]])</f>
        <v>46</v>
      </c>
      <c r="F2307" s="32">
        <f>GLOBAL[[#This Row],[AWAL]]</f>
        <v>46</v>
      </c>
      <c r="G2307" s="31"/>
      <c r="H2307" s="31"/>
      <c r="I2307" s="31" t="str">
        <f>IF(GLOBAL[[#This Row],[/MASUK]]="","",SUMIF(Table6[NB BM_C_QTY+F],GLOBAL[POINTER],Table6[C]))</f>
        <v/>
      </c>
      <c r="J2307" s="102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>SUM(F2307,L2307)</f>
        <v>46</v>
      </c>
      <c r="N2307" s="31"/>
      <c r="O2307" s="31"/>
      <c r="P2307" s="32">
        <f ca="1">SUM(INDIRECT(GLOBAL_VAR[TABLENAME]&amp;"[@a"&amp;$1:$1-1&amp;"]"),INDIRECT(GLOBAL_VAR[TABLENAME]&amp;"[@c"&amp;$1:$1-1&amp;"]"))</f>
        <v>46</v>
      </c>
      <c r="Q2307" s="33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46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46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46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29">
      <c r="A2308" s="31" t="str">
        <f ca="1">IF(GLOBAL[[#This Row],[TT]]&lt;1,"",ROW()-2)</f>
        <v/>
      </c>
      <c r="B2308" s="33" t="s">
        <v>4223</v>
      </c>
      <c r="C2308" s="31">
        <v>0</v>
      </c>
      <c r="D2308" s="31">
        <v>72</v>
      </c>
      <c r="E2308" s="31">
        <f ca="1">IF(GLOBAL[[#This Row],[b12]]="",GLOBAL[[#This Row],[a6]],GLOBAL[[#This Row],[b12]])</f>
        <v>0</v>
      </c>
      <c r="F2308" s="32">
        <f>GLOBAL[[#This Row],[AWAL]]</f>
        <v>0</v>
      </c>
      <c r="G2308" s="31"/>
      <c r="H2308" s="31"/>
      <c r="I2308" s="31" t="str">
        <f>IF(GLOBAL[[#This Row],[/MASUK]]="","",SUMIF(Table6[NB BM_C_QTY+F],GLOBAL[POINTER],Table6[C]))</f>
        <v/>
      </c>
      <c r="J2308" s="102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>SUM(F2308,L2308)</f>
        <v>0</v>
      </c>
      <c r="N2308" s="31"/>
      <c r="O2308" s="31"/>
      <c r="P2308" s="32">
        <f ca="1">SUM(INDIRECT(GLOBAL_VAR[TABLENAME]&amp;"[@a"&amp;$1:$1-1&amp;"]"),INDIRECT(GLOBAL_VAR[TABLENAME]&amp;"[@c"&amp;$1:$1-1&amp;"]"))</f>
        <v>0</v>
      </c>
      <c r="Q2308" s="33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0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0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0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29">
      <c r="A2309" s="31">
        <f ca="1">IF(GLOBAL[[#This Row],[TT]]&lt;1,"",ROW()-2)</f>
        <v>2307</v>
      </c>
      <c r="B2309" s="33" t="s">
        <v>4913</v>
      </c>
      <c r="C2309" s="31">
        <v>6</v>
      </c>
      <c r="D2309" s="31" t="s">
        <v>2234</v>
      </c>
      <c r="E2309" s="31">
        <f ca="1">IF(GLOBAL[[#This Row],[b12]]="",GLOBAL[[#This Row],[a6]],GLOBAL[[#This Row],[b12]])</f>
        <v>6</v>
      </c>
      <c r="F2309" s="32">
        <f>GLOBAL[[#This Row],[AWAL]]</f>
        <v>6</v>
      </c>
      <c r="G2309" s="31"/>
      <c r="H2309" s="31"/>
      <c r="I2309" s="31" t="str">
        <f>IF(GLOBAL[[#This Row],[/MASUK]]="","",SUMIF(Table6[NB BM_C_QTY+F],GLOBAL[POINTER],Table6[C]))</f>
        <v/>
      </c>
      <c r="J2309" s="102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>SUM(F2309,L2309)</f>
        <v>6</v>
      </c>
      <c r="N2309" s="31"/>
      <c r="O2309" s="31"/>
      <c r="P2309" s="32">
        <f ca="1">SUM(INDIRECT(GLOBAL_VAR[TABLENAME]&amp;"[@a"&amp;$1:$1-1&amp;"]"),INDIRECT(GLOBAL_VAR[TABLENAME]&amp;"[@c"&amp;$1:$1-1&amp;"]"))</f>
        <v>6</v>
      </c>
      <c r="Q2309" s="33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6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6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6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29">
      <c r="A2310" s="31">
        <f ca="1">IF(GLOBAL[[#This Row],[TT]]&lt;1,"",ROW()-2)</f>
        <v>2308</v>
      </c>
      <c r="B2310" s="33" t="s">
        <v>4914</v>
      </c>
      <c r="C2310" s="31">
        <v>7</v>
      </c>
      <c r="D2310" s="31" t="s">
        <v>2234</v>
      </c>
      <c r="E2310" s="31">
        <f ca="1">IF(GLOBAL[[#This Row],[b12]]="",GLOBAL[[#This Row],[a6]],GLOBAL[[#This Row],[b12]])</f>
        <v>7</v>
      </c>
      <c r="F2310" s="32">
        <f>GLOBAL[[#This Row],[AWAL]]</f>
        <v>7</v>
      </c>
      <c r="G2310" s="31"/>
      <c r="H2310" s="31"/>
      <c r="I2310" s="31" t="str">
        <f>IF(GLOBAL[[#This Row],[/MASUK]]="","",SUMIF(Table6[NB BM_C_QTY+F],GLOBAL[POINTER],Table6[C]))</f>
        <v/>
      </c>
      <c r="J2310" s="102">
        <f>IF(GLOBAL[[#This Row],[//KELUAR]]="",0,-1*SUMIF(Table5[CONCAT],GLOBAL[POINTER],Table5[3]))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>SUM(F2310,L2310)</f>
        <v>7</v>
      </c>
      <c r="N2310" s="31"/>
      <c r="O2310" s="31"/>
      <c r="P2310" s="32">
        <f ca="1">SUM(INDIRECT(GLOBAL_VAR[TABLENAME]&amp;"[@a"&amp;$1:$1-1&amp;"]"),INDIRECT(GLOBAL_VAR[TABLENAME]&amp;"[@c"&amp;$1:$1-1&amp;"]"))</f>
        <v>7</v>
      </c>
      <c r="Q2310" s="33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7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7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7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2310" s="31" t="str">
        <f>_xlfn.IFNA(MATCH(GLOBAL[[#This Row],[POINTER]],Table6[NB BM_C_QTY+F],0),"")</f>
        <v/>
      </c>
      <c r="AC2310" t="str">
        <f>_xlfn.IFNA(MATCH(GLOBAL[[#This Row],[POINTER]],Table5[CONCAT],0),"")</f>
        <v/>
      </c>
    </row>
    <row r="2311" spans="1:29">
      <c r="A2311" s="31" t="str">
        <f ca="1">IF(GLOBAL[[#This Row],[TT]]&lt;1,"",ROW()-2)</f>
        <v/>
      </c>
      <c r="B2311" s="33" t="s">
        <v>2548</v>
      </c>
      <c r="C2311" s="31">
        <v>0</v>
      </c>
      <c r="D2311" s="31" t="s">
        <v>6</v>
      </c>
      <c r="E2311" s="31">
        <f ca="1">IF(GLOBAL[[#This Row],[b12]]="",GLOBAL[[#This Row],[a6]],GLOBAL[[#This Row],[b12]])</f>
        <v>0</v>
      </c>
      <c r="F2311" s="32">
        <f>GLOBAL[[#This Row],[AWAL]]</f>
        <v>0</v>
      </c>
      <c r="G2311" s="31"/>
      <c r="H2311" s="31"/>
      <c r="I2311" s="31" t="str">
        <f>IF(GLOBAL[[#This Row],[/MASUK]]="","",SUMIF(Table6[NB BM_C_QTY+F],GLOBAL[POINTER],Table6[C]))</f>
        <v/>
      </c>
      <c r="J2311" s="102">
        <f>IF(GLOBAL[[#This Row],[//KELUAR]]="",0,-1*SUMIF(Table5[CONCAT],GLOBAL[POINTER],Table5[3]))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>SUM(F2311,L2311)</f>
        <v>0</v>
      </c>
      <c r="N2311" s="31"/>
      <c r="O2311" s="31"/>
      <c r="P2311" s="32">
        <f ca="1">SUM(INDIRECT(GLOBAL_VAR[TABLENAME]&amp;"[@a"&amp;$1:$1-1&amp;"]"),INDIRECT(GLOBAL_VAR[TABLENAME]&amp;"[@c"&amp;$1:$1-1&amp;"]"))</f>
        <v>0</v>
      </c>
      <c r="Q2311" s="33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0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0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0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2311" s="31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29">
      <c r="A2312" s="31" t="str">
        <f ca="1">IF(GLOBAL[[#This Row],[TT]]&lt;1,"",ROW()-2)</f>
        <v/>
      </c>
      <c r="B2312" s="33" t="s">
        <v>2549</v>
      </c>
      <c r="C2312" s="31">
        <v>0</v>
      </c>
      <c r="D2312" s="31" t="s">
        <v>2173</v>
      </c>
      <c r="E2312" s="31">
        <f ca="1">IF(GLOBAL[[#This Row],[b12]]="",GLOBAL[[#This Row],[a6]],GLOBAL[[#This Row],[b12]])</f>
        <v>0</v>
      </c>
      <c r="F2312" s="32">
        <f>GLOBAL[[#This Row],[AWAL]]</f>
        <v>0</v>
      </c>
      <c r="G2312" s="31"/>
      <c r="H2312" s="31"/>
      <c r="I2312" s="31" t="str">
        <f>IF(GLOBAL[[#This Row],[/MASUK]]="","",SUMIF(Table6[NB BM_C_QTY+F],GLOBAL[POINTER],Table6[C]))</f>
        <v/>
      </c>
      <c r="J2312" s="102">
        <f>IF(GLOBAL[[#This Row],[//KELUAR]]="",0,-1*SUMIF(Table5[CONCAT],GLOBAL[POINTER],Table5[3]))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>SUM(F2312,L2312)</f>
        <v>0</v>
      </c>
      <c r="N2312" s="31"/>
      <c r="O2312" s="31"/>
      <c r="P2312" s="32">
        <f ca="1">SUM(INDIRECT(GLOBAL_VAR[TABLENAME]&amp;"[@a"&amp;$1:$1-1&amp;"]"),INDIRECT(GLOBAL_VAR[TABLENAME]&amp;"[@c"&amp;$1:$1-1&amp;"]"))</f>
        <v>0</v>
      </c>
      <c r="Q2312" s="33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0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0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0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29">
      <c r="A2313" s="31">
        <f ca="1">IF(GLOBAL[[#This Row],[TT]]&lt;1,"",ROW()-2)</f>
        <v>2311</v>
      </c>
      <c r="B2313" s="33" t="s">
        <v>4741</v>
      </c>
      <c r="C2313" s="31">
        <v>14</v>
      </c>
      <c r="D2313" s="31" t="s">
        <v>19</v>
      </c>
      <c r="E2313" s="31">
        <f ca="1">IF(GLOBAL[[#This Row],[b12]]="",GLOBAL[[#This Row],[a6]],GLOBAL[[#This Row],[b12]])</f>
        <v>14</v>
      </c>
      <c r="F2313" s="32">
        <f>GLOBAL[[#This Row],[AWAL]]</f>
        <v>14</v>
      </c>
      <c r="G2313" s="31"/>
      <c r="H2313" s="31"/>
      <c r="I2313" s="31" t="str">
        <f>IF(GLOBAL[[#This Row],[/MASUK]]="","",SUMIF(Table6[NB BM_C_QTY+F],GLOBAL[POINTER],Table6[C]))</f>
        <v/>
      </c>
      <c r="J2313" s="102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>SUM(F2313,L2313)</f>
        <v>14</v>
      </c>
      <c r="N2313" s="31"/>
      <c r="O2313" s="31"/>
      <c r="P2313" s="32">
        <f ca="1">SUM(INDIRECT(GLOBAL_VAR[TABLENAME]&amp;"[@a"&amp;$1:$1-1&amp;"]"),INDIRECT(GLOBAL_VAR[TABLENAME]&amp;"[@c"&amp;$1:$1-1&amp;"]"))</f>
        <v>14</v>
      </c>
      <c r="Q2313" s="33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14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14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14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29">
      <c r="A2314" s="31">
        <f ca="1">IF(GLOBAL[[#This Row],[TT]]&lt;1,"",ROW()-2)</f>
        <v>2312</v>
      </c>
      <c r="B2314" s="33" t="s">
        <v>4742</v>
      </c>
      <c r="C2314" s="31">
        <v>2</v>
      </c>
      <c r="D2314" s="31" t="s">
        <v>2049</v>
      </c>
      <c r="E2314" s="31">
        <f ca="1">IF(GLOBAL[[#This Row],[b12]]="",GLOBAL[[#This Row],[a6]],GLOBAL[[#This Row],[b12]])</f>
        <v>2</v>
      </c>
      <c r="F2314" s="32">
        <f>GLOBAL[[#This Row],[AWAL]]</f>
        <v>2</v>
      </c>
      <c r="G2314" s="31"/>
      <c r="H2314" s="31"/>
      <c r="I2314" s="31" t="str">
        <f>IF(GLOBAL[[#This Row],[/MASUK]]="","",SUMIF(Table6[NB BM_C_QTY+F],GLOBAL[POINTER],Table6[C]))</f>
        <v/>
      </c>
      <c r="J2314" s="102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>SUM(F2314,L2314)</f>
        <v>2</v>
      </c>
      <c r="N2314" s="31"/>
      <c r="O2314" s="31"/>
      <c r="P2314" s="32">
        <f ca="1">SUM(INDIRECT(GLOBAL_VAR[TABLENAME]&amp;"[@a"&amp;$1:$1-1&amp;"]"),INDIRECT(GLOBAL_VAR[TABLENAME]&amp;"[@c"&amp;$1:$1-1&amp;"]"))</f>
        <v>2</v>
      </c>
      <c r="Q2314" s="33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2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2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2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29">
      <c r="A2315" s="31">
        <f ca="1">IF(GLOBAL[[#This Row],[TT]]&lt;1,"",ROW()-2)</f>
        <v>2313</v>
      </c>
      <c r="B2315" s="33" t="s">
        <v>4743</v>
      </c>
      <c r="C2315" s="31">
        <v>7</v>
      </c>
      <c r="D2315" s="31" t="s">
        <v>19</v>
      </c>
      <c r="E2315" s="31">
        <f ca="1">IF(GLOBAL[[#This Row],[b12]]="",GLOBAL[[#This Row],[a6]],GLOBAL[[#This Row],[b12]])</f>
        <v>7</v>
      </c>
      <c r="F2315" s="32">
        <f>GLOBAL[[#This Row],[AWAL]]</f>
        <v>7</v>
      </c>
      <c r="G2315" s="31"/>
      <c r="H2315" s="31"/>
      <c r="I2315" s="31" t="str">
        <f>IF(GLOBAL[[#This Row],[/MASUK]]="","",SUMIF(Table6[NB BM_C_QTY+F],GLOBAL[POINTER],Table6[C]))</f>
        <v/>
      </c>
      <c r="J2315" s="102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>SUM(F2315,L2315)</f>
        <v>7</v>
      </c>
      <c r="N2315" s="31"/>
      <c r="O2315" s="31"/>
      <c r="P2315" s="32">
        <f ca="1">SUM(INDIRECT(GLOBAL_VAR[TABLENAME]&amp;"[@a"&amp;$1:$1-1&amp;"]"),INDIRECT(GLOBAL_VAR[TABLENAME]&amp;"[@c"&amp;$1:$1-1&amp;"]"))</f>
        <v>7</v>
      </c>
      <c r="Q2315" s="33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7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7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7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29">
      <c r="A2316" s="31">
        <f ca="1">IF(GLOBAL[[#This Row],[TT]]&lt;1,"",ROW()-2)</f>
        <v>2314</v>
      </c>
      <c r="B2316" s="33" t="s">
        <v>4744</v>
      </c>
      <c r="C2316" s="31">
        <v>18</v>
      </c>
      <c r="D2316" s="31" t="s">
        <v>19</v>
      </c>
      <c r="E2316" s="31">
        <f ca="1">IF(GLOBAL[[#This Row],[b12]]="",GLOBAL[[#This Row],[a6]],GLOBAL[[#This Row],[b12]])</f>
        <v>18</v>
      </c>
      <c r="F2316" s="32">
        <f>GLOBAL[[#This Row],[AWAL]]</f>
        <v>18</v>
      </c>
      <c r="G2316" s="31"/>
      <c r="H2316" s="31"/>
      <c r="I2316" s="31" t="str">
        <f>IF(GLOBAL[[#This Row],[/MASUK]]="","",SUMIF(Table6[NB BM_C_QTY+F],GLOBAL[POINTER],Table6[C]))</f>
        <v/>
      </c>
      <c r="J2316" s="102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>SUM(F2316,L2316)</f>
        <v>18</v>
      </c>
      <c r="N2316" s="31"/>
      <c r="O2316" s="31"/>
      <c r="P2316" s="32">
        <f ca="1">SUM(INDIRECT(GLOBAL_VAR[TABLENAME]&amp;"[@a"&amp;$1:$1-1&amp;"]"),INDIRECT(GLOBAL_VAR[TABLENAME]&amp;"[@c"&amp;$1:$1-1&amp;"]"))</f>
        <v>18</v>
      </c>
      <c r="Q2316" s="33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18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18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18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29">
      <c r="A2317" s="31">
        <f ca="1">IF(GLOBAL[[#This Row],[TT]]&lt;1,"",ROW()-2)</f>
        <v>2315</v>
      </c>
      <c r="B2317" s="33" t="s">
        <v>4745</v>
      </c>
      <c r="C2317" s="31">
        <v>10</v>
      </c>
      <c r="D2317" s="31" t="s">
        <v>705</v>
      </c>
      <c r="E2317" s="31">
        <f ca="1">IF(GLOBAL[[#This Row],[b12]]="",GLOBAL[[#This Row],[a6]],GLOBAL[[#This Row],[b12]])</f>
        <v>10</v>
      </c>
      <c r="F2317" s="32">
        <f>GLOBAL[[#This Row],[AWAL]]</f>
        <v>10</v>
      </c>
      <c r="G2317" s="31"/>
      <c r="H2317" s="31"/>
      <c r="I2317" s="31" t="str">
        <f>IF(GLOBAL[[#This Row],[/MASUK]]="","",SUMIF(Table6[NB BM_C_QTY+F],GLOBAL[POINTER],Table6[C]))</f>
        <v/>
      </c>
      <c r="J2317" s="102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>SUM(F2317,L2317)</f>
        <v>10</v>
      </c>
      <c r="N2317" s="31"/>
      <c r="O2317" s="31"/>
      <c r="P2317" s="32">
        <f ca="1">SUM(INDIRECT(GLOBAL_VAR[TABLENAME]&amp;"[@a"&amp;$1:$1-1&amp;"]"),INDIRECT(GLOBAL_VAR[TABLENAME]&amp;"[@c"&amp;$1:$1-1&amp;"]"))</f>
        <v>10</v>
      </c>
      <c r="Q2317" s="33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10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10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10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2317" s="31" t="str">
        <f>_xlfn.IFNA(MATCH(GLOBAL[[#This Row],[POINTER]],Table6[NB BM_C_QTY+F],0),"")</f>
        <v/>
      </c>
      <c r="AC2317" t="str">
        <f>_xlfn.IFNA(MATCH(GLOBAL[[#This Row],[POINTER]],Table5[CONCAT],0),"")</f>
        <v/>
      </c>
    </row>
    <row r="2318" spans="1:29">
      <c r="A2318" s="31">
        <f ca="1">IF(GLOBAL[[#This Row],[TT]]&lt;1,"",ROW()-2)</f>
        <v>2316</v>
      </c>
      <c r="B2318" s="33" t="s">
        <v>2550</v>
      </c>
      <c r="C2318" s="31">
        <v>1</v>
      </c>
      <c r="D2318" s="31" t="s">
        <v>2701</v>
      </c>
      <c r="E2318" s="31">
        <f ca="1">IF(GLOBAL[[#This Row],[b12]]="",GLOBAL[[#This Row],[a6]],GLOBAL[[#This Row],[b12]])</f>
        <v>1</v>
      </c>
      <c r="F2318" s="32">
        <f>GLOBAL[[#This Row],[AWAL]]</f>
        <v>1</v>
      </c>
      <c r="G2318" s="31"/>
      <c r="H2318" s="31"/>
      <c r="I2318" s="31" t="str">
        <f>IF(GLOBAL[[#This Row],[/MASUK]]="","",SUMIF(Table6[NB BM_C_QTY+F],GLOBAL[POINTER],Table6[C]))</f>
        <v/>
      </c>
      <c r="J2318" s="102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>SUM(F2318,L2318)</f>
        <v>1</v>
      </c>
      <c r="N2318" s="31"/>
      <c r="O2318" s="31"/>
      <c r="P2318" s="32">
        <f ca="1">SUM(INDIRECT(GLOBAL_VAR[TABLENAME]&amp;"[@a"&amp;$1:$1-1&amp;"]"),INDIRECT(GLOBAL_VAR[TABLENAME]&amp;"[@c"&amp;$1:$1-1&amp;"]"))</f>
        <v>1</v>
      </c>
      <c r="Q2318" s="33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1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1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1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29">
      <c r="A2319" s="31">
        <f ca="1">IF(GLOBAL[[#This Row],[TT]]&lt;1,"",ROW()-2)</f>
        <v>2317</v>
      </c>
      <c r="B2319" s="33" t="s">
        <v>3758</v>
      </c>
      <c r="C2319" s="31">
        <v>4</v>
      </c>
      <c r="D2319" s="31" t="s">
        <v>2401</v>
      </c>
      <c r="E2319" s="31">
        <f ca="1">IF(GLOBAL[[#This Row],[b12]]="",GLOBAL[[#This Row],[a6]],GLOBAL[[#This Row],[b12]])</f>
        <v>4</v>
      </c>
      <c r="F2319" s="32">
        <f>GLOBAL[[#This Row],[AWAL]]</f>
        <v>4</v>
      </c>
      <c r="G2319" s="31"/>
      <c r="H2319" s="31"/>
      <c r="I2319" s="31" t="str">
        <f>IF(GLOBAL[[#This Row],[/MASUK]]="","",SUMIF(Table6[NB BM_C_QTY+F],GLOBAL[POINTER],Table6[C]))</f>
        <v/>
      </c>
      <c r="J2319" s="102">
        <f>IF(GLOBAL[[#This Row],[//KELUAR]]="",0,-1*SUMIF(Table5[CONCAT],GLOBAL[POINTER],Table5[3]))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>SUM(F2319,L2319)</f>
        <v>4</v>
      </c>
      <c r="N2319" s="31"/>
      <c r="O2319" s="31"/>
      <c r="P2319" s="32">
        <f ca="1">SUM(INDIRECT(GLOBAL_VAR[TABLENAME]&amp;"[@a"&amp;$1:$1-1&amp;"]"),INDIRECT(GLOBAL_VAR[TABLENAME]&amp;"[@c"&amp;$1:$1-1&amp;"]"))</f>
        <v>4</v>
      </c>
      <c r="Q2319" s="33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4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4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4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2319" s="31" t="str">
        <f>_xlfn.IFNA(MATCH(GLOBAL[[#This Row],[POINTER]],Table6[NB BM_C_QTY+F],0),"")</f>
        <v/>
      </c>
      <c r="AC2319" t="str">
        <f>_xlfn.IFNA(MATCH(GLOBAL[[#This Row],[POINTER]],Table5[CONCAT],0),"")</f>
        <v/>
      </c>
    </row>
    <row r="2320" spans="1:29">
      <c r="A2320" s="31">
        <f ca="1">IF(GLOBAL[[#This Row],[TT]]&lt;1,"",ROW()-2)</f>
        <v>2318</v>
      </c>
      <c r="B2320" s="33" t="s">
        <v>3757</v>
      </c>
      <c r="C2320" s="31">
        <v>7</v>
      </c>
      <c r="D2320" s="31" t="s">
        <v>2401</v>
      </c>
      <c r="E2320" s="31">
        <f ca="1">IF(GLOBAL[[#This Row],[b12]]="",GLOBAL[[#This Row],[a6]],GLOBAL[[#This Row],[b12]])</f>
        <v>7</v>
      </c>
      <c r="F2320" s="32">
        <f>GLOBAL[[#This Row],[AWAL]]</f>
        <v>7</v>
      </c>
      <c r="G2320" s="31"/>
      <c r="H2320" s="31"/>
      <c r="I2320" s="31" t="str">
        <f>IF(GLOBAL[[#This Row],[/MASUK]]="","",SUMIF(Table6[NB BM_C_QTY+F],GLOBAL[POINTER],Table6[C]))</f>
        <v/>
      </c>
      <c r="J2320" s="102">
        <f>IF(GLOBAL[[#This Row],[//KELUAR]]="",0,-1*SUMIF(Table5[CONCAT],GLOBAL[POINTER],Table5[3]))</f>
        <v>0</v>
      </c>
      <c r="K2320" s="31" t="str">
        <f>IF(GLOBAL[[#This Row],[b1]]="","",GLOBAL[[#This Row],[b1]]-GLOBAL[[#This Row],[a1]]-GLOBAL[[#This Row],[bkeluar1]])</f>
        <v/>
      </c>
      <c r="L2320" s="31">
        <f>SUM(GLOBAL[[#This Row],[bmasuk1]:[c1]])</f>
        <v>0</v>
      </c>
      <c r="M2320" s="32">
        <f>SUM(F2320,L2320)</f>
        <v>7</v>
      </c>
      <c r="N2320" s="31"/>
      <c r="O2320" s="31"/>
      <c r="P2320" s="32">
        <f ca="1">SUM(INDIRECT(GLOBAL_VAR[TABLENAME]&amp;"[@a"&amp;$1:$1-1&amp;"]"),INDIRECT(GLOBAL_VAR[TABLENAME]&amp;"[@c"&amp;$1:$1-1&amp;"]"))</f>
        <v>7</v>
      </c>
      <c r="Q2320" s="33"/>
      <c r="R2320" s="33" t="str">
        <f>IF(GLOBAL[[#This Row],[b3]]="","",GLOBAL[[#This Row],[b3]]-GLOBAL[[#This Row],[a3]])</f>
        <v/>
      </c>
      <c r="S2320" s="32">
        <f ca="1">SUM(INDIRECT(GLOBAL_VAR[TABLENAME]&amp;"[@a"&amp;$1:$1-1&amp;"]"),INDIRECT(GLOBAL_VAR[TABLENAME]&amp;"[@c"&amp;$1:$1-1&amp;"]"))</f>
        <v>7</v>
      </c>
      <c r="T2320" s="33"/>
      <c r="U2320" s="33" t="str">
        <f>IF(GLOBAL[[#This Row],[b4]]="","",GLOBAL[[#This Row],[b4]]-GLOBAL[[#This Row],[a4]])</f>
        <v/>
      </c>
      <c r="V2320" s="32">
        <f ca="1">SUM(INDIRECT(GLOBAL_VAR[TABLENAME]&amp;"[@a"&amp;$1:$1-1&amp;"]"),INDIRECT(GLOBAL_VAR[TABLENAME]&amp;"[@c"&amp;$1:$1-1&amp;"]"))</f>
        <v>7</v>
      </c>
      <c r="W2320" s="31"/>
      <c r="X2320" s="31" t="str">
        <f>IF(GLOBAL[[#This Row],[b5]]="","",GLOBAL[[#This Row],[b5]]-GLOBAL[[#This Row],[a5]])</f>
        <v/>
      </c>
      <c r="Y2320" s="32">
        <f ca="1">SUM(INDIRECT(GLOBAL_VAR[TABLENAME]&amp;"[@a"&amp;$1:$1-1&amp;"]"),INDIRECT(GLOBAL_VAR[TABLENAME]&amp;"[@c"&amp;$1:$1-1&amp;"]"))</f>
        <v>7</v>
      </c>
      <c r="AA2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2320" s="31" t="str">
        <f>_xlfn.IFNA(MATCH(GLOBAL[[#This Row],[POINTER]],Table6[NB BM_C_QTY+F],0),"")</f>
        <v/>
      </c>
      <c r="AC2320" t="str">
        <f>_xlfn.IFNA(MATCH(GLOBAL[[#This Row],[POINTER]],Table5[CONCAT],0),"")</f>
        <v/>
      </c>
    </row>
    <row r="2321" spans="1:31">
      <c r="A2321" s="31" t="str">
        <f ca="1">IF(GLOBAL[[#This Row],[TT]]&lt;1,"",ROW()-2)</f>
        <v/>
      </c>
      <c r="B2321" s="33" t="s">
        <v>4926</v>
      </c>
      <c r="C2321" s="31">
        <v>0</v>
      </c>
      <c r="D2321" s="31" t="s">
        <v>2042</v>
      </c>
      <c r="E2321" s="31">
        <f ca="1">IF(GLOBAL[[#This Row],[b12]]="",GLOBAL[[#This Row],[a6]],GLOBAL[[#This Row],[b12]])</f>
        <v>0</v>
      </c>
      <c r="F2321" s="32">
        <f>GLOBAL[[#This Row],[AWAL]]</f>
        <v>0</v>
      </c>
      <c r="G2321" s="31"/>
      <c r="H2321" s="31"/>
      <c r="I2321" s="31" t="str">
        <f>IF(GLOBAL[[#This Row],[/MASUK]]="","",SUMIF(Table6[NB BM_C_QTY+F],GLOBAL[POINTER],Table6[C]))</f>
        <v/>
      </c>
      <c r="J2321" s="102">
        <f>IF(GLOBAL[[#This Row],[//KELUAR]]="",0,-1*SUMIF(Table5[CONCAT],GLOBAL[POINTER],Table5[3]))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>SUM(F2321,L2321)</f>
        <v>0</v>
      </c>
      <c r="N2321" s="31"/>
      <c r="O2321" s="31"/>
      <c r="P2321" s="32">
        <f ca="1">SUM(INDIRECT(GLOBAL_VAR[TABLENAME]&amp;"[@a"&amp;$1:$1-1&amp;"]"),INDIRECT(GLOBAL_VAR[TABLENAME]&amp;"[@c"&amp;$1:$1-1&amp;"]"))</f>
        <v>0</v>
      </c>
      <c r="Q2321" s="33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0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0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0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2321" s="31" t="str">
        <f>_xlfn.IFNA(MATCH(GLOBAL[[#This Row],[POINTER]],Table6[NB BM_C_QTY+F],0),"")</f>
        <v/>
      </c>
      <c r="AC2321" t="str">
        <f>_xlfn.IFNA(MATCH(GLOBAL[[#This Row],[POINTER]],Table5[CONCAT],0),"")</f>
        <v/>
      </c>
    </row>
    <row r="2322" spans="1:31">
      <c r="A2322" s="31" t="str">
        <f ca="1">IF(GLOBAL[[#This Row],[TT]]&lt;1,"",ROW()-2)</f>
        <v/>
      </c>
      <c r="B2322" s="33" t="s">
        <v>4927</v>
      </c>
      <c r="C2322" s="31">
        <v>0</v>
      </c>
      <c r="D2322" s="31" t="s">
        <v>20</v>
      </c>
      <c r="E2322" s="31">
        <f ca="1">IF(GLOBAL[[#This Row],[b12]]="",GLOBAL[[#This Row],[a6]],GLOBAL[[#This Row],[b12]])</f>
        <v>0</v>
      </c>
      <c r="F2322" s="32">
        <f>GLOBAL[[#This Row],[AWAL]]</f>
        <v>0</v>
      </c>
      <c r="G2322" s="31"/>
      <c r="H2322" s="31"/>
      <c r="I2322" s="31" t="str">
        <f>IF(GLOBAL[[#This Row],[/MASUK]]="","",SUMIF(Table6[NB BM_C_QTY+F],GLOBAL[POINTER],Table6[C]))</f>
        <v/>
      </c>
      <c r="J2322" s="102">
        <f>IF(GLOBAL[[#This Row],[//KELUAR]]="",0,-1*SUMIF(Table5[CONCAT],GLOBAL[POINTER],Table5[3]))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>SUM(F2322,L2322)</f>
        <v>0</v>
      </c>
      <c r="N2322" s="31"/>
      <c r="O2322" s="31"/>
      <c r="P2322" s="32">
        <f ca="1">SUM(INDIRECT(GLOBAL_VAR[TABLENAME]&amp;"[@a"&amp;$1:$1-1&amp;"]"),INDIRECT(GLOBAL_VAR[TABLENAME]&amp;"[@c"&amp;$1:$1-1&amp;"]"))</f>
        <v>0</v>
      </c>
      <c r="Q2322" s="33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0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0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0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2322" s="31" t="str">
        <f>_xlfn.IFNA(MATCH(GLOBAL[[#This Row],[POINTER]],Table6[NB BM_C_QTY+F],0),"")</f>
        <v/>
      </c>
      <c r="AC2322" t="str">
        <f>_xlfn.IFNA(MATCH(GLOBAL[[#This Row],[POINTER]],Table5[CONCAT],0),"")</f>
        <v/>
      </c>
      <c r="AE2322" s="29"/>
    </row>
    <row r="2323" spans="1:31">
      <c r="A2323" s="31">
        <f ca="1">IF(GLOBAL[[#This Row],[TT]]&lt;1,"",ROW()-2)</f>
        <v>2321</v>
      </c>
      <c r="B2323" s="33" t="s">
        <v>5596</v>
      </c>
      <c r="C2323" s="31">
        <v>3</v>
      </c>
      <c r="D2323" s="31" t="s">
        <v>2042</v>
      </c>
      <c r="E2323" s="31">
        <f ca="1">IF(GLOBAL[[#This Row],[b12]]="",GLOBAL[[#This Row],[a6]],GLOBAL[[#This Row],[b12]])</f>
        <v>1</v>
      </c>
      <c r="F2323" s="32">
        <f>GLOBAL[[#This Row],[AWAL]]</f>
        <v>3</v>
      </c>
      <c r="G2323" s="31">
        <v>1</v>
      </c>
      <c r="H2323" s="31"/>
      <c r="I2323" s="31" t="str">
        <f>IF(GLOBAL[[#This Row],[/MASUK]]="","",SUMIF(Table6[NB BM_C_QTY+F],GLOBAL[POINTER],Table6[C]))</f>
        <v/>
      </c>
      <c r="J2323" s="102">
        <f>IF(GLOBAL[[#This Row],[//KELUAR]]="",0,-1*SUMIF(Table5[CONCAT],GLOBAL[POINTER],Table5[3]))</f>
        <v>0</v>
      </c>
      <c r="K2323" s="31">
        <f>IF(GLOBAL[[#This Row],[b1]]="","",GLOBAL[[#This Row],[b1]]-GLOBAL[[#This Row],[a1]]-GLOBAL[[#This Row],[bkeluar1]])</f>
        <v>-2</v>
      </c>
      <c r="L2323" s="31">
        <f>SUM(GLOBAL[[#This Row],[bmasuk1]:[c1]])</f>
        <v>-2</v>
      </c>
      <c r="M2323" s="32">
        <f>SUM(F2323,L2323)</f>
        <v>1</v>
      </c>
      <c r="N2323" s="31"/>
      <c r="O2323" s="31"/>
      <c r="P2323" s="32">
        <f ca="1">SUM(INDIRECT(GLOBAL_VAR[TABLENAME]&amp;"[@a"&amp;$1:$1-1&amp;"]"),INDIRECT(GLOBAL_VAR[TABLENAME]&amp;"[@c"&amp;$1:$1-1&amp;"]"))</f>
        <v>1</v>
      </c>
      <c r="Q2323" s="33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1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1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1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2323" s="31" t="str">
        <f>_xlfn.IFNA(MATCH(GLOBAL[[#This Row],[POINTER]],Table6[NB BM_C_QTY+F],0),"")</f>
        <v/>
      </c>
      <c r="AC2323" t="str">
        <f>_xlfn.IFNA(MATCH(GLOBAL[[#This Row],[POINTER]],Table5[CONCAT],0),"")</f>
        <v/>
      </c>
    </row>
    <row r="2324" spans="1:31">
      <c r="A2324" s="31">
        <f ca="1">IF(GLOBAL[[#This Row],[TT]]&lt;1,"",ROW()-2)</f>
        <v>2322</v>
      </c>
      <c r="B2324" s="33" t="s">
        <v>4746</v>
      </c>
      <c r="C2324" s="31">
        <v>38</v>
      </c>
      <c r="D2324" s="31" t="s">
        <v>643</v>
      </c>
      <c r="E2324" s="31">
        <f ca="1">IF(GLOBAL[[#This Row],[b12]]="",GLOBAL[[#This Row],[a6]],GLOBAL[[#This Row],[b12]])</f>
        <v>37</v>
      </c>
      <c r="F2324" s="32">
        <f>GLOBAL[[#This Row],[AWAL]]</f>
        <v>38</v>
      </c>
      <c r="G2324" s="31">
        <v>37</v>
      </c>
      <c r="H2324" s="31"/>
      <c r="I2324" s="31" t="str">
        <f>IF(GLOBAL[[#This Row],[/MASUK]]="","",SUMIF(Table6[NB BM_C_QTY+F],GLOBAL[POINTER],Table6[C]))</f>
        <v/>
      </c>
      <c r="J2324" s="102">
        <f>IF(GLOBAL[[#This Row],[//KELUAR]]="",0,-1*SUMIF(Table5[CONCAT],GLOBAL[POINTER],Table5[3]))</f>
        <v>0</v>
      </c>
      <c r="K2324" s="31">
        <f>IF(GLOBAL[[#This Row],[b1]]="","",GLOBAL[[#This Row],[b1]]-GLOBAL[[#This Row],[a1]]-GLOBAL[[#This Row],[bkeluar1]])</f>
        <v>-1</v>
      </c>
      <c r="L2324" s="31">
        <f>SUM(GLOBAL[[#This Row],[bmasuk1]:[c1]])</f>
        <v>-1</v>
      </c>
      <c r="M2324" s="32">
        <f>SUM(F2324,L2324)</f>
        <v>37</v>
      </c>
      <c r="N2324" s="31"/>
      <c r="O2324" s="31"/>
      <c r="P2324" s="32">
        <f ca="1">SUM(INDIRECT(GLOBAL_VAR[TABLENAME]&amp;"[@a"&amp;$1:$1-1&amp;"]"),INDIRECT(GLOBAL_VAR[TABLENAME]&amp;"[@c"&amp;$1:$1-1&amp;"]"))</f>
        <v>37</v>
      </c>
      <c r="Q2324" s="33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37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37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37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</row>
    <row r="2325" spans="1:31">
      <c r="A2325" s="31">
        <f ca="1">IF(GLOBAL[[#This Row],[TT]]&lt;1,"",ROW()-2)</f>
        <v>2323</v>
      </c>
      <c r="B2325" s="33" t="s">
        <v>4747</v>
      </c>
      <c r="C2325" s="31">
        <v>1</v>
      </c>
      <c r="D2325" s="31" t="s">
        <v>6</v>
      </c>
      <c r="E2325" s="31">
        <f ca="1">IF(GLOBAL[[#This Row],[b12]]="",GLOBAL[[#This Row],[a6]],GLOBAL[[#This Row],[b12]])</f>
        <v>1</v>
      </c>
      <c r="F2325" s="32">
        <f>GLOBAL[[#This Row],[AWAL]]</f>
        <v>1</v>
      </c>
      <c r="G2325" s="31"/>
      <c r="H2325" s="31"/>
      <c r="I2325" s="31" t="str">
        <f>IF(GLOBAL[[#This Row],[/MASUK]]="","",SUMIF(Table6[NB BM_C_QTY+F],GLOBAL[POINTER],Table6[C]))</f>
        <v/>
      </c>
      <c r="J2325" s="102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>SUM(F2325,L2325)</f>
        <v>1</v>
      </c>
      <c r="N2325" s="31"/>
      <c r="O2325" s="31"/>
      <c r="P2325" s="32">
        <f ca="1">SUM(INDIRECT(GLOBAL_VAR[TABLENAME]&amp;"[@a"&amp;$1:$1-1&amp;"]"),INDIRECT(GLOBAL_VAR[TABLENAME]&amp;"[@c"&amp;$1:$1-1&amp;"]"))</f>
        <v>1</v>
      </c>
      <c r="Q2325" s="33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1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1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1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31">
      <c r="A2326" s="31">
        <f ca="1">IF(GLOBAL[[#This Row],[TT]]&lt;1,"",ROW()-2)</f>
        <v>2324</v>
      </c>
      <c r="B2326" s="33" t="s">
        <v>4748</v>
      </c>
      <c r="C2326" s="31">
        <v>1</v>
      </c>
      <c r="D2326" s="31" t="s">
        <v>17</v>
      </c>
      <c r="E2326" s="31">
        <f ca="1">IF(GLOBAL[[#This Row],[b12]]="",GLOBAL[[#This Row],[a6]],GLOBAL[[#This Row],[b12]])</f>
        <v>1</v>
      </c>
      <c r="F2326" s="32">
        <f>GLOBAL[[#This Row],[AWAL]]</f>
        <v>1</v>
      </c>
      <c r="G2326" s="31"/>
      <c r="H2326" s="31"/>
      <c r="I2326" s="31" t="str">
        <f>IF(GLOBAL[[#This Row],[/MASUK]]="","",SUMIF(Table6[NB BM_C_QTY+F],GLOBAL[POINTER],Table6[C]))</f>
        <v/>
      </c>
      <c r="J2326" s="102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>SUM(F2326,L2326)</f>
        <v>1</v>
      </c>
      <c r="N2326" s="31"/>
      <c r="O2326" s="31"/>
      <c r="P2326" s="32">
        <f ca="1">SUM(INDIRECT(GLOBAL_VAR[TABLENAME]&amp;"[@a"&amp;$1:$1-1&amp;"]"),INDIRECT(GLOBAL_VAR[TABLENAME]&amp;"[@c"&amp;$1:$1-1&amp;"]"))</f>
        <v>1</v>
      </c>
      <c r="Q2326" s="33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1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1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1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31">
      <c r="A2327" s="31" t="str">
        <f ca="1">IF(GLOBAL[[#This Row],[TT]]&lt;1,"",ROW()-2)</f>
        <v/>
      </c>
      <c r="B2327" s="33" t="s">
        <v>4928</v>
      </c>
      <c r="C2327" s="31">
        <v>0</v>
      </c>
      <c r="D2327" s="31" t="s">
        <v>1186</v>
      </c>
      <c r="E2327" s="31">
        <f ca="1">IF(GLOBAL[[#This Row],[b12]]="",GLOBAL[[#This Row],[a6]],GLOBAL[[#This Row],[b12]])</f>
        <v>0</v>
      </c>
      <c r="F2327" s="32">
        <f>GLOBAL[[#This Row],[AWAL]]</f>
        <v>0</v>
      </c>
      <c r="G2327" s="31"/>
      <c r="H2327" s="31"/>
      <c r="I2327" s="31" t="str">
        <f>IF(GLOBAL[[#This Row],[/MASUK]]="","",SUMIF(Table6[NB BM_C_QTY+F],GLOBAL[POINTER],Table6[C]))</f>
        <v/>
      </c>
      <c r="J2327" s="102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>SUM(F2327,L2327)</f>
        <v>0</v>
      </c>
      <c r="N2327" s="31"/>
      <c r="O2327" s="31"/>
      <c r="P2327" s="32">
        <f ca="1">SUM(INDIRECT(GLOBAL_VAR[TABLENAME]&amp;"[@a"&amp;$1:$1-1&amp;"]"),INDIRECT(GLOBAL_VAR[TABLENAME]&amp;"[@c"&amp;$1:$1-1&amp;"]"))</f>
        <v>0</v>
      </c>
      <c r="Q2327" s="33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0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0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0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31">
      <c r="A2328" s="31">
        <f ca="1">IF(GLOBAL[[#This Row],[TT]]&lt;1,"",ROW()-2)</f>
        <v>2326</v>
      </c>
      <c r="B2328" s="33" t="s">
        <v>4749</v>
      </c>
      <c r="C2328" s="31">
        <v>1</v>
      </c>
      <c r="D2328" s="31" t="s">
        <v>121</v>
      </c>
      <c r="E2328" s="31">
        <f ca="1">IF(GLOBAL[[#This Row],[b12]]="",GLOBAL[[#This Row],[a6]],GLOBAL[[#This Row],[b12]])</f>
        <v>1</v>
      </c>
      <c r="F2328" s="32">
        <f>GLOBAL[[#This Row],[AWAL]]</f>
        <v>1</v>
      </c>
      <c r="G2328" s="31"/>
      <c r="H2328" s="31"/>
      <c r="I2328" s="31" t="str">
        <f>IF(GLOBAL[[#This Row],[/MASUK]]="","",SUMIF(Table6[NB BM_C_QTY+F],GLOBAL[POINTER],Table6[C]))</f>
        <v/>
      </c>
      <c r="J2328" s="102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>SUM(F2328,L2328)</f>
        <v>1</v>
      </c>
      <c r="N2328" s="31"/>
      <c r="O2328" s="31"/>
      <c r="P2328" s="32">
        <f ca="1">SUM(INDIRECT(GLOBAL_VAR[TABLENAME]&amp;"[@a"&amp;$1:$1-1&amp;"]"),INDIRECT(GLOBAL_VAR[TABLENAME]&amp;"[@c"&amp;$1:$1-1&amp;"]"))</f>
        <v>1</v>
      </c>
      <c r="Q2328" s="33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1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1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1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31">
      <c r="A2329" s="31">
        <f ca="1">IF(GLOBAL[[#This Row],[TT]]&lt;1,"",ROW()-2)</f>
        <v>2327</v>
      </c>
      <c r="B2329" s="33" t="s">
        <v>4750</v>
      </c>
      <c r="C2329" s="31">
        <v>1</v>
      </c>
      <c r="D2329" s="31" t="s">
        <v>121</v>
      </c>
      <c r="E2329" s="31">
        <f ca="1">IF(GLOBAL[[#This Row],[b12]]="",GLOBAL[[#This Row],[a6]],GLOBAL[[#This Row],[b12]])</f>
        <v>1</v>
      </c>
      <c r="F2329" s="32">
        <f>GLOBAL[[#This Row],[AWAL]]</f>
        <v>1</v>
      </c>
      <c r="G2329" s="31"/>
      <c r="H2329" s="31"/>
      <c r="I2329" s="31" t="str">
        <f>IF(GLOBAL[[#This Row],[/MASUK]]="","",SUMIF(Table6[NB BM_C_QTY+F],GLOBAL[POINTER],Table6[C]))</f>
        <v/>
      </c>
      <c r="J2329" s="102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>SUM(F2329,L2329)</f>
        <v>1</v>
      </c>
      <c r="N2329" s="31"/>
      <c r="O2329" s="31"/>
      <c r="P2329" s="32">
        <f ca="1">SUM(INDIRECT(GLOBAL_VAR[TABLENAME]&amp;"[@a"&amp;$1:$1-1&amp;"]"),INDIRECT(GLOBAL_VAR[TABLENAME]&amp;"[@c"&amp;$1:$1-1&amp;"]"))</f>
        <v>1</v>
      </c>
      <c r="Q2329" s="33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1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1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1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31">
      <c r="A2330" s="31">
        <f ca="1">IF(GLOBAL[[#This Row],[TT]]&lt;1,"",ROW()-2)</f>
        <v>2328</v>
      </c>
      <c r="B2330" s="33" t="s">
        <v>4751</v>
      </c>
      <c r="C2330" s="31">
        <v>1</v>
      </c>
      <c r="D2330" s="31" t="s">
        <v>250</v>
      </c>
      <c r="E2330" s="31">
        <f ca="1">IF(GLOBAL[[#This Row],[b12]]="",GLOBAL[[#This Row],[a6]],GLOBAL[[#This Row],[b12]])</f>
        <v>1</v>
      </c>
      <c r="F2330" s="32">
        <f>GLOBAL[[#This Row],[AWAL]]</f>
        <v>1</v>
      </c>
      <c r="G2330" s="31"/>
      <c r="H2330" s="31"/>
      <c r="I2330" s="31" t="str">
        <f>IF(GLOBAL[[#This Row],[/MASUK]]="","",SUMIF(Table6[NB BM_C_QTY+F],GLOBAL[POINTER],Table6[C]))</f>
        <v/>
      </c>
      <c r="J2330" s="102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>SUM(F2330,L2330)</f>
        <v>1</v>
      </c>
      <c r="N2330" s="31"/>
      <c r="O2330" s="31"/>
      <c r="P2330" s="32">
        <f ca="1">SUM(INDIRECT(GLOBAL_VAR[TABLENAME]&amp;"[@a"&amp;$1:$1-1&amp;"]"),INDIRECT(GLOBAL_VAR[TABLENAME]&amp;"[@c"&amp;$1:$1-1&amp;"]"))</f>
        <v>1</v>
      </c>
      <c r="Q2330" s="33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1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1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1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31">
      <c r="A2331" s="31">
        <f ca="1">IF(GLOBAL[[#This Row],[TT]]&lt;1,"",ROW()-2)</f>
        <v>2329</v>
      </c>
      <c r="B2331" s="33" t="s">
        <v>1444</v>
      </c>
      <c r="C2331" s="31">
        <v>1</v>
      </c>
      <c r="D2331" s="31" t="s">
        <v>71</v>
      </c>
      <c r="E2331" s="31">
        <f ca="1">IF(GLOBAL[[#This Row],[b12]]="",GLOBAL[[#This Row],[a6]],GLOBAL[[#This Row],[b12]])</f>
        <v>1</v>
      </c>
      <c r="F2331" s="32">
        <f>GLOBAL[[#This Row],[AWAL]]</f>
        <v>1</v>
      </c>
      <c r="G2331" s="31"/>
      <c r="H2331" s="31"/>
      <c r="I2331" s="31" t="str">
        <f>IF(GLOBAL[[#This Row],[/MASUK]]="","",SUMIF(Table6[NB BM_C_QTY+F],GLOBAL[POINTER],Table6[C]))</f>
        <v/>
      </c>
      <c r="J2331" s="102">
        <f>IF(GLOBAL[[#This Row],[//KELUAR]]="",0,-1*SUMIF(Table5[CONCAT],GLOBAL[POINTER],Table5[3]))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>SUM(F2331,L2331)</f>
        <v>1</v>
      </c>
      <c r="N2331" s="31"/>
      <c r="O2331" s="31"/>
      <c r="P2331" s="32">
        <f ca="1">SUM(INDIRECT(GLOBAL_VAR[TABLENAME]&amp;"[@a"&amp;$1:$1-1&amp;"]"),INDIRECT(GLOBAL_VAR[TABLENAME]&amp;"[@c"&amp;$1:$1-1&amp;"]"))</f>
        <v>1</v>
      </c>
      <c r="Q2331" s="33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1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1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1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2331" s="31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31">
      <c r="A2332" s="31">
        <f ca="1">IF(GLOBAL[[#This Row],[TT]]&lt;1,"",ROW()-2)</f>
        <v>2330</v>
      </c>
      <c r="B2332" s="33" t="s">
        <v>1445</v>
      </c>
      <c r="C2332" s="31">
        <v>2</v>
      </c>
      <c r="D2332" s="31" t="s">
        <v>71</v>
      </c>
      <c r="E2332" s="31">
        <f ca="1">IF(GLOBAL[[#This Row],[b12]]="",GLOBAL[[#This Row],[a6]],GLOBAL[[#This Row],[b12]])</f>
        <v>2</v>
      </c>
      <c r="F2332" s="32">
        <f>GLOBAL[[#This Row],[AWAL]]</f>
        <v>2</v>
      </c>
      <c r="G2332" s="31"/>
      <c r="H2332" s="31"/>
      <c r="I2332" s="31" t="str">
        <f>IF(GLOBAL[[#This Row],[/MASUK]]="","",SUMIF(Table6[NB BM_C_QTY+F],GLOBAL[POINTER],Table6[C]))</f>
        <v/>
      </c>
      <c r="J2332" s="102">
        <f>IF(GLOBAL[[#This Row],[//KELUAR]]="",0,-1*SUMIF(Table5[CONCAT],GLOBAL[POINTER],Table5[3]))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>SUM(F2332,L2332)</f>
        <v>2</v>
      </c>
      <c r="N2332" s="31"/>
      <c r="O2332" s="31"/>
      <c r="P2332" s="32">
        <f ca="1">SUM(INDIRECT(GLOBAL_VAR[TABLENAME]&amp;"[@a"&amp;$1:$1-1&amp;"]"),INDIRECT(GLOBAL_VAR[TABLENAME]&amp;"[@c"&amp;$1:$1-1&amp;"]"))</f>
        <v>2</v>
      </c>
      <c r="Q2332" s="33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2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2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2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2332" s="31" t="str">
        <f>_xlfn.IFNA(MATCH(GLOBAL[[#This Row],[POINTER]],Table6[NB BM_C_QTY+F],0),"")</f>
        <v/>
      </c>
      <c r="AC2332" t="str">
        <f>_xlfn.IFNA(MATCH(GLOBAL[[#This Row],[POINTER]],Table5[CONCAT],0),"")</f>
        <v/>
      </c>
    </row>
    <row r="2333" spans="1:31">
      <c r="A2333" s="31">
        <f ca="1">IF(GLOBAL[[#This Row],[TT]]&lt;1,"",ROW()-2)</f>
        <v>2331</v>
      </c>
      <c r="B2333" s="33" t="s">
        <v>1445</v>
      </c>
      <c r="C2333" s="31">
        <v>4</v>
      </c>
      <c r="D2333" s="31" t="s">
        <v>1186</v>
      </c>
      <c r="E2333" s="31">
        <f ca="1">IF(GLOBAL[[#This Row],[b12]]="",GLOBAL[[#This Row],[a6]],GLOBAL[[#This Row],[b12]])</f>
        <v>4</v>
      </c>
      <c r="F2333" s="32">
        <f>GLOBAL[[#This Row],[AWAL]]</f>
        <v>4</v>
      </c>
      <c r="G2333" s="31"/>
      <c r="H2333" s="31"/>
      <c r="I2333" s="31" t="str">
        <f>IF(GLOBAL[[#This Row],[/MASUK]]="","",SUMIF(Table6[NB BM_C_QTY+F],GLOBAL[POINTER],Table6[C]))</f>
        <v/>
      </c>
      <c r="J2333" s="102">
        <f>IF(GLOBAL[[#This Row],[//KELUAR]]="",0,-1*SUMIF(Table5[CONCAT],GLOBAL[POINTER],Table5[3]))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>SUM(F2333,L2333)</f>
        <v>4</v>
      </c>
      <c r="N2333" s="31"/>
      <c r="O2333" s="31"/>
      <c r="P2333" s="32">
        <f ca="1">SUM(INDIRECT(GLOBAL_VAR[TABLENAME]&amp;"[@a"&amp;$1:$1-1&amp;"]"),INDIRECT(GLOBAL_VAR[TABLENAME]&amp;"[@c"&amp;$1:$1-1&amp;"]"))</f>
        <v>4</v>
      </c>
      <c r="Q2333" s="33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4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4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4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2333" s="31" t="str">
        <f>_xlfn.IFNA(MATCH(GLOBAL[[#This Row],[POINTER]],Table6[NB BM_C_QTY+F],0),"")</f>
        <v/>
      </c>
      <c r="AC2333" t="str">
        <f>_xlfn.IFNA(MATCH(GLOBAL[[#This Row],[POINTER]],Table5[CONCAT],0),"")</f>
        <v/>
      </c>
    </row>
    <row r="2334" spans="1:31">
      <c r="A2334" s="31">
        <f ca="1">IF(GLOBAL[[#This Row],[TT]]&lt;1,"",ROW()-2)</f>
        <v>2332</v>
      </c>
      <c r="B2334" s="33" t="s">
        <v>1446</v>
      </c>
      <c r="C2334" s="31">
        <v>5</v>
      </c>
      <c r="D2334" s="31" t="s">
        <v>1186</v>
      </c>
      <c r="E2334" s="31">
        <f ca="1">IF(GLOBAL[[#This Row],[b12]]="",GLOBAL[[#This Row],[a6]],GLOBAL[[#This Row],[b12]])</f>
        <v>5</v>
      </c>
      <c r="F2334" s="32">
        <f>GLOBAL[[#This Row],[AWAL]]</f>
        <v>5</v>
      </c>
      <c r="G2334" s="31"/>
      <c r="H2334" s="31"/>
      <c r="I2334" s="31" t="str">
        <f>IF(GLOBAL[[#This Row],[/MASUK]]="","",SUMIF(Table6[NB BM_C_QTY+F],GLOBAL[POINTER],Table6[C]))</f>
        <v/>
      </c>
      <c r="J2334" s="102">
        <f>IF(GLOBAL[[#This Row],[//KELUAR]]="",0,-1*SUMIF(Table5[CONCAT],GLOBAL[POINTER],Table5[3]))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>SUM(F2334,L2334)</f>
        <v>5</v>
      </c>
      <c r="N2334" s="31"/>
      <c r="O2334" s="31"/>
      <c r="P2334" s="32">
        <f ca="1">SUM(INDIRECT(GLOBAL_VAR[TABLENAME]&amp;"[@a"&amp;$1:$1-1&amp;"]"),INDIRECT(GLOBAL_VAR[TABLENAME]&amp;"[@c"&amp;$1:$1-1&amp;"]"))</f>
        <v>5</v>
      </c>
      <c r="Q2334" s="33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5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5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5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2334" s="31" t="str">
        <f>_xlfn.IFNA(MATCH(GLOBAL[[#This Row],[POINTER]],Table6[NB BM_C_QTY+F],0),"")</f>
        <v/>
      </c>
      <c r="AC2334" t="str">
        <f>_xlfn.IFNA(MATCH(GLOBAL[[#This Row],[POINTER]],Table5[CONCAT],0),"")</f>
        <v/>
      </c>
    </row>
    <row r="2335" spans="1:31">
      <c r="A2335" s="31">
        <f ca="1">IF(GLOBAL[[#This Row],[TT]]&lt;1,"",ROW()-2)</f>
        <v>2333</v>
      </c>
      <c r="B2335" s="33" t="s">
        <v>1447</v>
      </c>
      <c r="C2335" s="31">
        <v>1</v>
      </c>
      <c r="D2335" s="31" t="s">
        <v>1186</v>
      </c>
      <c r="E2335" s="31">
        <f ca="1">IF(GLOBAL[[#This Row],[b12]]="",GLOBAL[[#This Row],[a6]],GLOBAL[[#This Row],[b12]])</f>
        <v>1</v>
      </c>
      <c r="F2335" s="32">
        <f>GLOBAL[[#This Row],[AWAL]]</f>
        <v>1</v>
      </c>
      <c r="G2335" s="31"/>
      <c r="H2335" s="31"/>
      <c r="I2335" s="31" t="str">
        <f>IF(GLOBAL[[#This Row],[/MASUK]]="","",SUMIF(Table6[NB BM_C_QTY+F],GLOBAL[POINTER],Table6[C]))</f>
        <v/>
      </c>
      <c r="J2335" s="102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>SUM(F2335,L2335)</f>
        <v>1</v>
      </c>
      <c r="N2335" s="31"/>
      <c r="O2335" s="31"/>
      <c r="P2335" s="32">
        <f ca="1">SUM(INDIRECT(GLOBAL_VAR[TABLENAME]&amp;"[@a"&amp;$1:$1-1&amp;"]"),INDIRECT(GLOBAL_VAR[TABLENAME]&amp;"[@c"&amp;$1:$1-1&amp;"]"))</f>
        <v>1</v>
      </c>
      <c r="Q2335" s="33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1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1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1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31">
      <c r="A2336" s="31">
        <f ca="1">IF(GLOBAL[[#This Row],[TT]]&lt;1,"",ROW()-2)</f>
        <v>2334</v>
      </c>
      <c r="B2336" s="33" t="s">
        <v>1448</v>
      </c>
      <c r="C2336" s="31">
        <v>4</v>
      </c>
      <c r="D2336" s="31" t="s">
        <v>71</v>
      </c>
      <c r="E2336" s="31">
        <f ca="1">IF(GLOBAL[[#This Row],[b12]]="",GLOBAL[[#This Row],[a6]],GLOBAL[[#This Row],[b12]])</f>
        <v>4</v>
      </c>
      <c r="F2336" s="32">
        <f>GLOBAL[[#This Row],[AWAL]]</f>
        <v>4</v>
      </c>
      <c r="G2336" s="31"/>
      <c r="H2336" s="31"/>
      <c r="I2336" s="31" t="str">
        <f>IF(GLOBAL[[#This Row],[/MASUK]]="","",SUMIF(Table6[NB BM_C_QTY+F],GLOBAL[POINTER],Table6[C]))</f>
        <v/>
      </c>
      <c r="J2336" s="102">
        <f>IF(GLOBAL[[#This Row],[//KELUAR]]="",0,-1*SUMIF(Table5[CONCAT],GLOBAL[POINTER],Table5[3]))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>SUM(F2336,L2336)</f>
        <v>4</v>
      </c>
      <c r="N2336" s="31"/>
      <c r="O2336" s="31"/>
      <c r="P2336" s="32">
        <f ca="1">SUM(INDIRECT(GLOBAL_VAR[TABLENAME]&amp;"[@a"&amp;$1:$1-1&amp;"]"),INDIRECT(GLOBAL_VAR[TABLENAME]&amp;"[@c"&amp;$1:$1-1&amp;"]"))</f>
        <v>4</v>
      </c>
      <c r="Q2336" s="33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4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4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4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  <c r="AE2336" s="29"/>
    </row>
    <row r="2337" spans="1:31">
      <c r="A2337" s="31">
        <f ca="1">IF(GLOBAL[[#This Row],[TT]]&lt;1,"",ROW()-2)</f>
        <v>2335</v>
      </c>
      <c r="B2337" s="33" t="s">
        <v>1448</v>
      </c>
      <c r="C2337" s="31">
        <v>5</v>
      </c>
      <c r="D2337" s="31" t="s">
        <v>1186</v>
      </c>
      <c r="E2337" s="31">
        <f ca="1">IF(GLOBAL[[#This Row],[b12]]="",GLOBAL[[#This Row],[a6]],GLOBAL[[#This Row],[b12]])</f>
        <v>5</v>
      </c>
      <c r="F2337" s="32">
        <f>GLOBAL[[#This Row],[AWAL]]</f>
        <v>5</v>
      </c>
      <c r="G2337" s="31"/>
      <c r="H2337" s="31"/>
      <c r="I2337" s="31" t="str">
        <f>IF(GLOBAL[[#This Row],[/MASUK]]="","",SUMIF(Table6[NB BM_C_QTY+F],GLOBAL[POINTER],Table6[C]))</f>
        <v/>
      </c>
      <c r="J2337" s="102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>SUM(F2337,L2337)</f>
        <v>5</v>
      </c>
      <c r="N2337" s="31"/>
      <c r="O2337" s="31"/>
      <c r="P2337" s="32">
        <f ca="1">SUM(INDIRECT(GLOBAL_VAR[TABLENAME]&amp;"[@a"&amp;$1:$1-1&amp;"]"),INDIRECT(GLOBAL_VAR[TABLENAME]&amp;"[@c"&amp;$1:$1-1&amp;"]"))</f>
        <v>5</v>
      </c>
      <c r="Q2337" s="33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5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5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5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31">
      <c r="A2338" s="31">
        <f ca="1">IF(GLOBAL[[#This Row],[TT]]&lt;1,"",ROW()-2)</f>
        <v>2336</v>
      </c>
      <c r="B2338" s="33" t="s">
        <v>1449</v>
      </c>
      <c r="C2338" s="31">
        <v>2</v>
      </c>
      <c r="D2338" s="31" t="s">
        <v>1186</v>
      </c>
      <c r="E2338" s="31">
        <f ca="1">IF(GLOBAL[[#This Row],[b12]]="",GLOBAL[[#This Row],[a6]],GLOBAL[[#This Row],[b12]])</f>
        <v>2</v>
      </c>
      <c r="F2338" s="32">
        <f>GLOBAL[[#This Row],[AWAL]]</f>
        <v>2</v>
      </c>
      <c r="G2338" s="31"/>
      <c r="H2338" s="31"/>
      <c r="I2338" s="31" t="str">
        <f>IF(GLOBAL[[#This Row],[/MASUK]]="","",SUMIF(Table6[NB BM_C_QTY+F],GLOBAL[POINTER],Table6[C]))</f>
        <v/>
      </c>
      <c r="J2338" s="102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>SUM(F2338,L2338)</f>
        <v>2</v>
      </c>
      <c r="N2338" s="31"/>
      <c r="O2338" s="31"/>
      <c r="P2338" s="32">
        <f ca="1">SUM(INDIRECT(GLOBAL_VAR[TABLENAME]&amp;"[@a"&amp;$1:$1-1&amp;"]"),INDIRECT(GLOBAL_VAR[TABLENAME]&amp;"[@c"&amp;$1:$1-1&amp;"]"))</f>
        <v>2</v>
      </c>
      <c r="Q2338" s="33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2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2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2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</row>
    <row r="2339" spans="1:31">
      <c r="A2339" s="31">
        <f ca="1">IF(GLOBAL[[#This Row],[TT]]&lt;1,"",ROW()-2)</f>
        <v>2337</v>
      </c>
      <c r="B2339" s="33" t="s">
        <v>1450</v>
      </c>
      <c r="C2339" s="31">
        <v>24</v>
      </c>
      <c r="D2339" s="31" t="s">
        <v>1186</v>
      </c>
      <c r="E2339" s="31">
        <f ca="1">IF(GLOBAL[[#This Row],[b12]]="",GLOBAL[[#This Row],[a6]],GLOBAL[[#This Row],[b12]])</f>
        <v>24</v>
      </c>
      <c r="F2339" s="32">
        <f>GLOBAL[[#This Row],[AWAL]]</f>
        <v>24</v>
      </c>
      <c r="G2339" s="31"/>
      <c r="H2339" s="31"/>
      <c r="I2339" s="31" t="str">
        <f>IF(GLOBAL[[#This Row],[/MASUK]]="","",SUMIF(Table6[NB BM_C_QTY+F],GLOBAL[POINTER],Table6[C]))</f>
        <v/>
      </c>
      <c r="J2339" s="102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>SUM(F2339,L2339)</f>
        <v>24</v>
      </c>
      <c r="N2339" s="31"/>
      <c r="O2339" s="31"/>
      <c r="P2339" s="32">
        <f ca="1">SUM(INDIRECT(GLOBAL_VAR[TABLENAME]&amp;"[@a"&amp;$1:$1-1&amp;"]"),INDIRECT(GLOBAL_VAR[TABLENAME]&amp;"[@c"&amp;$1:$1-1&amp;"]"))</f>
        <v>24</v>
      </c>
      <c r="Q2339" s="33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24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24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24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31">
      <c r="A2340" s="31" t="str">
        <f ca="1">IF(GLOBAL[[#This Row],[TT]]&lt;1,"",ROW()-2)</f>
        <v/>
      </c>
      <c r="B2340" s="33" t="s">
        <v>3555</v>
      </c>
      <c r="C2340" s="31">
        <v>0</v>
      </c>
      <c r="D2340" s="31" t="s">
        <v>3556</v>
      </c>
      <c r="E2340" s="31">
        <f ca="1">IF(GLOBAL[[#This Row],[b12]]="",GLOBAL[[#This Row],[a6]],GLOBAL[[#This Row],[b12]])</f>
        <v>0</v>
      </c>
      <c r="F2340" s="32">
        <f>GLOBAL[[#This Row],[AWAL]]</f>
        <v>0</v>
      </c>
      <c r="G2340" s="31"/>
      <c r="H2340" s="31"/>
      <c r="I2340" s="31" t="str">
        <f>IF(GLOBAL[[#This Row],[/MASUK]]="","",SUMIF(Table6[NB BM_C_QTY+F],GLOBAL[POINTER],Table6[C]))</f>
        <v/>
      </c>
      <c r="J2340" s="102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>SUM(F2340,L2340)</f>
        <v>0</v>
      </c>
      <c r="N2340" s="31"/>
      <c r="O2340" s="31"/>
      <c r="P2340" s="32">
        <f ca="1">SUM(INDIRECT(GLOBAL_VAR[TABLENAME]&amp;"[@a"&amp;$1:$1-1&amp;"]"),INDIRECT(GLOBAL_VAR[TABLENAME]&amp;"[@c"&amp;$1:$1-1&amp;"]"))</f>
        <v>0</v>
      </c>
      <c r="Q2340" s="33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0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0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0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31">
      <c r="A2341" s="31" t="str">
        <f ca="1">IF(GLOBAL[[#This Row],[TT]]&lt;1,"",ROW()-2)</f>
        <v/>
      </c>
      <c r="B2341" s="33" t="s">
        <v>4037</v>
      </c>
      <c r="C2341" s="31">
        <v>0</v>
      </c>
      <c r="D2341" s="31" t="s">
        <v>2173</v>
      </c>
      <c r="E2341" s="31">
        <f ca="1">IF(GLOBAL[[#This Row],[b12]]="",GLOBAL[[#This Row],[a6]],GLOBAL[[#This Row],[b12]])</f>
        <v>0</v>
      </c>
      <c r="F2341" s="32">
        <f>GLOBAL[[#This Row],[AWAL]]</f>
        <v>0</v>
      </c>
      <c r="G2341" s="31"/>
      <c r="H2341" s="31"/>
      <c r="I2341" s="31" t="str">
        <f>IF(GLOBAL[[#This Row],[/MASUK]]="","",SUMIF(Table6[NB BM_C_QTY+F],GLOBAL[POINTER],Table6[C]))</f>
        <v/>
      </c>
      <c r="J2341" s="102">
        <f>IF(GLOBAL[[#This Row],[//KELUAR]]="",0,-1*SUMIF(Table5[CONCAT],GLOBAL[POINTER],Table5[3]))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>SUM(F2341,L2341)</f>
        <v>0</v>
      </c>
      <c r="N2341" s="31"/>
      <c r="O2341" s="31"/>
      <c r="P2341" s="32">
        <f ca="1">SUM(INDIRECT(GLOBAL_VAR[TABLENAME]&amp;"[@a"&amp;$1:$1-1&amp;"]"),INDIRECT(GLOBAL_VAR[TABLENAME]&amp;"[@c"&amp;$1:$1-1&amp;"]"))</f>
        <v>0</v>
      </c>
      <c r="Q2341" s="33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0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0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0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2341" s="31" t="str">
        <f>_xlfn.IFNA(MATCH(GLOBAL[[#This Row],[POINTER]],Table6[NB BM_C_QTY+F],0),"")</f>
        <v/>
      </c>
      <c r="AC2341" t="str">
        <f>_xlfn.IFNA(MATCH(GLOBAL[[#This Row],[POINTER]],Table5[CONCAT],0),"")</f>
        <v/>
      </c>
    </row>
    <row r="2342" spans="1:31">
      <c r="A2342" s="31" t="str">
        <f ca="1">IF(GLOBAL[[#This Row],[TT]]&lt;1,"",ROW()-2)</f>
        <v/>
      </c>
      <c r="B2342" s="33" t="s">
        <v>3676</v>
      </c>
      <c r="C2342" s="31">
        <v>0</v>
      </c>
      <c r="D2342" s="31" t="s">
        <v>2173</v>
      </c>
      <c r="E2342" s="31">
        <f ca="1">IF(GLOBAL[[#This Row],[b12]]="",GLOBAL[[#This Row],[a6]],GLOBAL[[#This Row],[b12]])</f>
        <v>0</v>
      </c>
      <c r="F2342" s="32">
        <f>GLOBAL[[#This Row],[AWAL]]</f>
        <v>0</v>
      </c>
      <c r="G2342" s="31"/>
      <c r="H2342" s="31"/>
      <c r="I2342" s="31" t="str">
        <f>IF(GLOBAL[[#This Row],[/MASUK]]="","",SUMIF(Table6[NB BM_C_QTY+F],GLOBAL[POINTER],Table6[C]))</f>
        <v/>
      </c>
      <c r="J2342" s="102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>SUM(F2342,L2342)</f>
        <v>0</v>
      </c>
      <c r="N2342" s="31"/>
      <c r="O2342" s="31"/>
      <c r="P2342" s="32">
        <f ca="1">SUM(INDIRECT(GLOBAL_VAR[TABLENAME]&amp;"[@a"&amp;$1:$1-1&amp;"]"),INDIRECT(GLOBAL_VAR[TABLENAME]&amp;"[@c"&amp;$1:$1-1&amp;"]"))</f>
        <v>0</v>
      </c>
      <c r="Q2342" s="33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0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0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0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31">
      <c r="A2343" s="31" t="str">
        <f ca="1">IF(GLOBAL[[#This Row],[TT]]&lt;1,"",ROW()-2)</f>
        <v/>
      </c>
      <c r="B2343" s="33" t="s">
        <v>4133</v>
      </c>
      <c r="C2343" s="31">
        <v>0</v>
      </c>
      <c r="D2343" s="31">
        <v>144</v>
      </c>
      <c r="E2343" s="31">
        <f ca="1">IF(GLOBAL[[#This Row],[b12]]="",GLOBAL[[#This Row],[a6]],GLOBAL[[#This Row],[b12]])</f>
        <v>0</v>
      </c>
      <c r="F2343" s="32">
        <f>GLOBAL[[#This Row],[AWAL]]</f>
        <v>0</v>
      </c>
      <c r="G2343" s="31"/>
      <c r="H2343" s="31"/>
      <c r="I2343" s="31" t="str">
        <f>IF(GLOBAL[[#This Row],[/MASUK]]="","",SUMIF(Table6[NB BM_C_QTY+F],GLOBAL[POINTER],Table6[C]))</f>
        <v/>
      </c>
      <c r="J2343" s="102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>SUM(F2343,L2343)</f>
        <v>0</v>
      </c>
      <c r="N2343" s="31"/>
      <c r="O2343" s="31"/>
      <c r="P2343" s="32">
        <f ca="1">SUM(INDIRECT(GLOBAL_VAR[TABLENAME]&amp;"[@a"&amp;$1:$1-1&amp;"]"),INDIRECT(GLOBAL_VAR[TABLENAME]&amp;"[@c"&amp;$1:$1-1&amp;"]"))</f>
        <v>0</v>
      </c>
      <c r="Q2343" s="33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0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0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0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31">
      <c r="A2344" s="31" t="str">
        <f ca="1">IF(GLOBAL[[#This Row],[TT]]&lt;1,"",ROW()-2)</f>
        <v/>
      </c>
      <c r="B2344" s="33" t="s">
        <v>4136</v>
      </c>
      <c r="C2344" s="31">
        <v>0</v>
      </c>
      <c r="D2344" s="31">
        <v>168</v>
      </c>
      <c r="E2344" s="31">
        <f ca="1">IF(GLOBAL[[#This Row],[b12]]="",GLOBAL[[#This Row],[a6]],GLOBAL[[#This Row],[b12]])</f>
        <v>0</v>
      </c>
      <c r="F2344" s="32">
        <f>GLOBAL[[#This Row],[AWAL]]</f>
        <v>0</v>
      </c>
      <c r="G2344" s="31"/>
      <c r="H2344" s="31"/>
      <c r="I2344" s="31" t="str">
        <f>IF(GLOBAL[[#This Row],[/MASUK]]="","",SUMIF(Table6[NB BM_C_QTY+F],GLOBAL[POINTER],Table6[C]))</f>
        <v/>
      </c>
      <c r="J2344" s="102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>SUM(F2344,L2344)</f>
        <v>0</v>
      </c>
      <c r="N2344" s="31"/>
      <c r="O2344" s="31"/>
      <c r="P2344" s="32">
        <f ca="1">SUM(INDIRECT(GLOBAL_VAR[TABLENAME]&amp;"[@a"&amp;$1:$1-1&amp;"]"),INDIRECT(GLOBAL_VAR[TABLENAME]&amp;"[@c"&amp;$1:$1-1&amp;"]"))</f>
        <v>0</v>
      </c>
      <c r="Q2344" s="33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0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0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0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</row>
    <row r="2345" spans="1:31">
      <c r="A2345" s="39" t="str">
        <f ca="1">IF(GLOBAL[[#This Row],[TT]]&lt;1,"",ROW()-2)</f>
        <v/>
      </c>
      <c r="B2345" s="33" t="s">
        <v>4134</v>
      </c>
      <c r="C2345" s="31">
        <v>0</v>
      </c>
      <c r="D2345" s="31">
        <v>144</v>
      </c>
      <c r="E2345" s="39">
        <f ca="1">IF(GLOBAL[[#This Row],[b12]]="",GLOBAL[[#This Row],[a6]],GLOBAL[[#This Row],[b12]])</f>
        <v>0</v>
      </c>
      <c r="F2345" s="40">
        <f>GLOBAL[[#This Row],[AWAL]]</f>
        <v>0</v>
      </c>
      <c r="G2345" s="31"/>
      <c r="H2345" s="31"/>
      <c r="I2345" s="31" t="str">
        <f>IF(GLOBAL[[#This Row],[/MASUK]]="","",SUMIF(Table6[NB BM_C_QTY+F],GLOBAL[POINTER],Table6[C]))</f>
        <v/>
      </c>
      <c r="J2345" s="102">
        <f>IF(GLOBAL[[#This Row],[//KELUAR]]="",0,-1*SUMIF(Table5[CONCAT],GLOBAL[POINTER],Table5[3]))</f>
        <v>0</v>
      </c>
      <c r="K2345" s="39" t="str">
        <f>IF(GLOBAL[[#This Row],[b1]]="","",GLOBAL[[#This Row],[b1]]-GLOBAL[[#This Row],[a1]]-GLOBAL[[#This Row],[bkeluar1]])</f>
        <v/>
      </c>
      <c r="L2345" s="39">
        <f>SUM(GLOBAL[[#This Row],[bmasuk1]:[c1]])</f>
        <v>0</v>
      </c>
      <c r="M2345" s="40">
        <f>SUM(F2345,L2345)</f>
        <v>0</v>
      </c>
      <c r="N2345" s="31"/>
      <c r="O2345" s="39"/>
      <c r="P2345" s="40">
        <f ca="1">SUM(INDIRECT(GLOBAL_VAR[TABLENAME]&amp;"[@a"&amp;$1:$1-1&amp;"]"),INDIRECT(GLOBAL_VAR[TABLENAME]&amp;"[@c"&amp;$1:$1-1&amp;"]"))</f>
        <v>0</v>
      </c>
      <c r="Q2345" s="33"/>
      <c r="R2345" s="41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0</v>
      </c>
      <c r="T2345" s="33"/>
      <c r="U2345" s="41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0</v>
      </c>
      <c r="W2345" s="31"/>
      <c r="X2345" s="39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0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2345" s="39" t="str">
        <f>_xlfn.IFNA(MATCH(GLOBAL[[#This Row],[POINTER]],Table6[NB BM_C_QTY+F],0),"")</f>
        <v/>
      </c>
      <c r="AC2345" t="str">
        <f>_xlfn.IFNA(MATCH(GLOBAL[[#This Row],[POINTER]],Table5[CONCAT],0),"")</f>
        <v/>
      </c>
    </row>
    <row r="2346" spans="1:31">
      <c r="A2346" s="39" t="str">
        <f ca="1">IF(GLOBAL[[#This Row],[TT]]&lt;1,"",ROW()-2)</f>
        <v/>
      </c>
      <c r="B2346" s="33" t="s">
        <v>4135</v>
      </c>
      <c r="C2346" s="31">
        <v>0</v>
      </c>
      <c r="D2346" s="31">
        <v>144</v>
      </c>
      <c r="E2346" s="39">
        <f ca="1">IF(GLOBAL[[#This Row],[b12]]="",GLOBAL[[#This Row],[a6]],GLOBAL[[#This Row],[b12]])</f>
        <v>0</v>
      </c>
      <c r="F2346" s="40">
        <f>GLOBAL[[#This Row],[AWAL]]</f>
        <v>0</v>
      </c>
      <c r="G2346" s="31"/>
      <c r="H2346" s="31"/>
      <c r="I2346" s="31" t="str">
        <f>IF(GLOBAL[[#This Row],[/MASUK]]="","",SUMIF(Table6[NB BM_C_QTY+F],GLOBAL[POINTER],Table6[C]))</f>
        <v/>
      </c>
      <c r="J2346" s="102">
        <f>IF(GLOBAL[[#This Row],[//KELUAR]]="",0,-1*SUMIF(Table5[CONCAT],GLOBAL[POINTER],Table5[3]))</f>
        <v>0</v>
      </c>
      <c r="K2346" s="39" t="str">
        <f>IF(GLOBAL[[#This Row],[b1]]="","",GLOBAL[[#This Row],[b1]]-GLOBAL[[#This Row],[a1]]-GLOBAL[[#This Row],[bkeluar1]])</f>
        <v/>
      </c>
      <c r="L2346" s="39">
        <f>SUM(GLOBAL[[#This Row],[bmasuk1]:[c1]])</f>
        <v>0</v>
      </c>
      <c r="M2346" s="40">
        <f>SUM(F2346,L2346)</f>
        <v>0</v>
      </c>
      <c r="N2346" s="31"/>
      <c r="O2346" s="39"/>
      <c r="P2346" s="40">
        <f ca="1">SUM(INDIRECT(GLOBAL_VAR[TABLENAME]&amp;"[@a"&amp;$1:$1-1&amp;"]"),INDIRECT(GLOBAL_VAR[TABLENAME]&amp;"[@c"&amp;$1:$1-1&amp;"]"))</f>
        <v>0</v>
      </c>
      <c r="Q2346" s="33"/>
      <c r="R2346" s="41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0</v>
      </c>
      <c r="T2346" s="33"/>
      <c r="U2346" s="41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0</v>
      </c>
      <c r="W2346" s="31"/>
      <c r="X2346" s="39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0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2346" s="39" t="str">
        <f>_xlfn.IFNA(MATCH(GLOBAL[[#This Row],[POINTER]],Table6[NB BM_C_QTY+F],0),"")</f>
        <v/>
      </c>
      <c r="AC2346" t="str">
        <f>_xlfn.IFNA(MATCH(GLOBAL[[#This Row],[POINTER]],Table5[CONCAT],0),"")</f>
        <v/>
      </c>
      <c r="AE2346" s="72"/>
    </row>
    <row r="2347" spans="1:31">
      <c r="A2347" s="31" t="str">
        <f ca="1">IF(GLOBAL[[#This Row],[TT]]&lt;1,"",ROW()-2)</f>
        <v/>
      </c>
      <c r="B2347" s="33" t="s">
        <v>4132</v>
      </c>
      <c r="C2347" s="31">
        <v>0</v>
      </c>
      <c r="D2347" s="31">
        <v>192</v>
      </c>
      <c r="E2347" s="31">
        <f ca="1">IF(GLOBAL[[#This Row],[b12]]="",GLOBAL[[#This Row],[a6]],GLOBAL[[#This Row],[b12]])</f>
        <v>0</v>
      </c>
      <c r="F2347" s="32">
        <f>GLOBAL[[#This Row],[AWAL]]</f>
        <v>0</v>
      </c>
      <c r="G2347" s="31"/>
      <c r="H2347" s="31"/>
      <c r="I2347" s="31" t="str">
        <f>IF(GLOBAL[[#This Row],[/MASUK]]="","",SUMIF(Table6[NB BM_C_QTY+F],GLOBAL[POINTER],Table6[C]))</f>
        <v/>
      </c>
      <c r="J2347" s="102">
        <f>IF(GLOBAL[[#This Row],[//KELUAR]]="",0,-1*SUMIF(Table5[CONCAT],GLOBAL[POINTER],Table5[3]))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>SUM(F2347,L2347)</f>
        <v>0</v>
      </c>
      <c r="N2347" s="31"/>
      <c r="O2347" s="31"/>
      <c r="P2347" s="32">
        <f ca="1">SUM(INDIRECT(GLOBAL_VAR[TABLENAME]&amp;"[@a"&amp;$1:$1-1&amp;"]"),INDIRECT(GLOBAL_VAR[TABLENAME]&amp;"[@c"&amp;$1:$1-1&amp;"]"))</f>
        <v>0</v>
      </c>
      <c r="Q2347" s="33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0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0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0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2347" s="31" t="str">
        <f>_xlfn.IFNA(MATCH(GLOBAL[[#This Row],[POINTER]],Table6[NB BM_C_QTY+F],0),"")</f>
        <v/>
      </c>
      <c r="AC2347" t="str">
        <f>_xlfn.IFNA(MATCH(GLOBAL[[#This Row],[POINTER]],Table5[CONCAT],0),"")</f>
        <v/>
      </c>
    </row>
    <row r="2348" spans="1:31">
      <c r="A2348" s="31" t="str">
        <f ca="1">IF(GLOBAL[[#This Row],[TT]]&lt;1,"",ROW()-2)</f>
        <v/>
      </c>
      <c r="B2348" s="33" t="s">
        <v>3674</v>
      </c>
      <c r="C2348" s="31">
        <v>0</v>
      </c>
      <c r="D2348" s="31" t="s">
        <v>2173</v>
      </c>
      <c r="E2348" s="31">
        <f ca="1">IF(GLOBAL[[#This Row],[b12]]="",GLOBAL[[#This Row],[a6]],GLOBAL[[#This Row],[b12]])</f>
        <v>0</v>
      </c>
      <c r="F2348" s="32">
        <f>GLOBAL[[#This Row],[AWAL]]</f>
        <v>0</v>
      </c>
      <c r="G2348" s="31"/>
      <c r="H2348" s="31"/>
      <c r="I2348" s="31" t="str">
        <f>IF(GLOBAL[[#This Row],[/MASUK]]="","",SUMIF(Table6[NB BM_C_QTY+F],GLOBAL[POINTER],Table6[C]))</f>
        <v/>
      </c>
      <c r="J2348" s="102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>SUM(F2348,L2348)</f>
        <v>0</v>
      </c>
      <c r="N2348" s="31"/>
      <c r="O2348" s="31"/>
      <c r="P2348" s="32">
        <f ca="1">SUM(INDIRECT(GLOBAL_VAR[TABLENAME]&amp;"[@a"&amp;$1:$1-1&amp;"]"),INDIRECT(GLOBAL_VAR[TABLENAME]&amp;"[@c"&amp;$1:$1-1&amp;"]"))</f>
        <v>0</v>
      </c>
      <c r="Q2348" s="33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0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0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0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</row>
    <row r="2349" spans="1:31">
      <c r="A2349" s="31" t="str">
        <f ca="1">IF(GLOBAL[[#This Row],[TT]]&lt;1,"",ROW()-2)</f>
        <v/>
      </c>
      <c r="B2349" s="33" t="s">
        <v>3675</v>
      </c>
      <c r="C2349" s="31">
        <v>0</v>
      </c>
      <c r="D2349" s="31" t="s">
        <v>2173</v>
      </c>
      <c r="E2349" s="31">
        <f ca="1">IF(GLOBAL[[#This Row],[b12]]="",GLOBAL[[#This Row],[a6]],GLOBAL[[#This Row],[b12]])</f>
        <v>0</v>
      </c>
      <c r="F2349" s="32">
        <f>GLOBAL[[#This Row],[AWAL]]</f>
        <v>0</v>
      </c>
      <c r="G2349" s="31"/>
      <c r="H2349" s="31"/>
      <c r="I2349" s="31" t="str">
        <f>IF(GLOBAL[[#This Row],[/MASUK]]="","",SUMIF(Table6[NB BM_C_QTY+F],GLOBAL[POINTER],Table6[C]))</f>
        <v/>
      </c>
      <c r="J2349" s="102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>SUM(F2349,L2349)</f>
        <v>0</v>
      </c>
      <c r="N2349" s="31"/>
      <c r="O2349" s="31"/>
      <c r="P2349" s="32">
        <f ca="1">SUM(INDIRECT(GLOBAL_VAR[TABLENAME]&amp;"[@a"&amp;$1:$1-1&amp;"]"),INDIRECT(GLOBAL_VAR[TABLENAME]&amp;"[@c"&amp;$1:$1-1&amp;"]"))</f>
        <v>0</v>
      </c>
      <c r="Q2349" s="33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0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0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0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31">
      <c r="A2350" s="31" t="str">
        <f ca="1">IF(GLOBAL[[#This Row],[TT]]&lt;1,"",ROW()-2)</f>
        <v/>
      </c>
      <c r="B2350" s="33" t="s">
        <v>4137</v>
      </c>
      <c r="C2350" s="31">
        <v>0</v>
      </c>
      <c r="D2350" s="31">
        <v>144</v>
      </c>
      <c r="E2350" s="31">
        <f ca="1">IF(GLOBAL[[#This Row],[b12]]="",GLOBAL[[#This Row],[a6]],GLOBAL[[#This Row],[b12]])</f>
        <v>0</v>
      </c>
      <c r="F2350" s="32">
        <f>GLOBAL[[#This Row],[AWAL]]</f>
        <v>0</v>
      </c>
      <c r="G2350" s="31"/>
      <c r="H2350" s="31"/>
      <c r="I2350" s="31" t="str">
        <f>IF(GLOBAL[[#This Row],[/MASUK]]="","",SUMIF(Table6[NB BM_C_QTY+F],GLOBAL[POINTER],Table6[C]))</f>
        <v/>
      </c>
      <c r="J2350" s="102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>SUM(F2350,L2350)</f>
        <v>0</v>
      </c>
      <c r="N2350" s="31"/>
      <c r="O2350" s="31"/>
      <c r="P2350" s="32">
        <f ca="1">SUM(INDIRECT(GLOBAL_VAR[TABLENAME]&amp;"[@a"&amp;$1:$1-1&amp;"]"),INDIRECT(GLOBAL_VAR[TABLENAME]&amp;"[@c"&amp;$1:$1-1&amp;"]"))</f>
        <v>0</v>
      </c>
      <c r="Q2350" s="33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0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0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0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31">
      <c r="A2351" s="31" t="str">
        <f ca="1">IF(GLOBAL[[#This Row],[TT]]&lt;1,"",ROW()-2)</f>
        <v/>
      </c>
      <c r="B2351" s="33" t="s">
        <v>4138</v>
      </c>
      <c r="C2351" s="31">
        <v>0</v>
      </c>
      <c r="D2351" s="31">
        <v>144</v>
      </c>
      <c r="E2351" s="31">
        <f ca="1">IF(GLOBAL[[#This Row],[b12]]="",GLOBAL[[#This Row],[a6]],GLOBAL[[#This Row],[b12]])</f>
        <v>0</v>
      </c>
      <c r="F2351" s="32">
        <f>GLOBAL[[#This Row],[AWAL]]</f>
        <v>0</v>
      </c>
      <c r="G2351" s="31"/>
      <c r="H2351" s="31"/>
      <c r="I2351" s="31" t="str">
        <f>IF(GLOBAL[[#This Row],[/MASUK]]="","",SUMIF(Table6[NB BM_C_QTY+F],GLOBAL[POINTER],Table6[C]))</f>
        <v/>
      </c>
      <c r="J2351" s="102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>SUM(F2351,L2351)</f>
        <v>0</v>
      </c>
      <c r="N2351" s="31"/>
      <c r="O2351" s="31"/>
      <c r="P2351" s="32">
        <f ca="1">SUM(INDIRECT(GLOBAL_VAR[TABLENAME]&amp;"[@a"&amp;$1:$1-1&amp;"]"),INDIRECT(GLOBAL_VAR[TABLENAME]&amp;"[@c"&amp;$1:$1-1&amp;"]"))</f>
        <v>0</v>
      </c>
      <c r="Q2351" s="33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0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0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0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</row>
    <row r="2352" spans="1:31">
      <c r="A2352" s="31" t="str">
        <f ca="1">IF(GLOBAL[[#This Row],[TT]]&lt;1,"",ROW()-2)</f>
        <v/>
      </c>
      <c r="B2352" s="33" t="s">
        <v>3677</v>
      </c>
      <c r="C2352" s="31">
        <v>0</v>
      </c>
      <c r="D2352" s="31" t="s">
        <v>2102</v>
      </c>
      <c r="E2352" s="31">
        <f ca="1">IF(GLOBAL[[#This Row],[b12]]="",GLOBAL[[#This Row],[a6]],GLOBAL[[#This Row],[b12]])</f>
        <v>0</v>
      </c>
      <c r="F2352" s="32">
        <f>GLOBAL[[#This Row],[AWAL]]</f>
        <v>0</v>
      </c>
      <c r="G2352" s="31"/>
      <c r="H2352" s="31"/>
      <c r="I2352" s="31" t="str">
        <f>IF(GLOBAL[[#This Row],[/MASUK]]="","",SUMIF(Table6[NB BM_C_QTY+F],GLOBAL[POINTER],Table6[C]))</f>
        <v/>
      </c>
      <c r="J2352" s="102">
        <f>IF(GLOBAL[[#This Row],[//KELUAR]]="",0,-1*SUMIF(Table5[CONCAT],GLOBAL[POINTER],Table5[3]))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>SUM(F2352,L2352)</f>
        <v>0</v>
      </c>
      <c r="N2352" s="31"/>
      <c r="O2352" s="31"/>
      <c r="P2352" s="32">
        <f ca="1">SUM(INDIRECT(GLOBAL_VAR[TABLENAME]&amp;"[@a"&amp;$1:$1-1&amp;"]"),INDIRECT(GLOBAL_VAR[TABLENAME]&amp;"[@c"&amp;$1:$1-1&amp;"]"))</f>
        <v>0</v>
      </c>
      <c r="Q2352" s="33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0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0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0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2352" s="31" t="str">
        <f>_xlfn.IFNA(MATCH(GLOBAL[[#This Row],[POINTER]],Table6[NB BM_C_QTY+F],0),"")</f>
        <v/>
      </c>
      <c r="AC2352" t="str">
        <f>_xlfn.IFNA(MATCH(GLOBAL[[#This Row],[POINTER]],Table5[CONCAT],0),"")</f>
        <v/>
      </c>
    </row>
    <row r="2353" spans="1:31">
      <c r="A2353" s="31" t="str">
        <f ca="1">IF(GLOBAL[[#This Row],[TT]]&lt;1,"",ROW()-2)</f>
        <v/>
      </c>
      <c r="B2353" s="33" t="s">
        <v>1451</v>
      </c>
      <c r="C2353" s="31">
        <v>0</v>
      </c>
      <c r="D2353" s="31" t="s">
        <v>2049</v>
      </c>
      <c r="E2353" s="31">
        <f ca="1">IF(GLOBAL[[#This Row],[b12]]="",GLOBAL[[#This Row],[a6]],GLOBAL[[#This Row],[b12]])</f>
        <v>0</v>
      </c>
      <c r="F2353" s="32">
        <f>GLOBAL[[#This Row],[AWAL]]</f>
        <v>0</v>
      </c>
      <c r="G2353" s="31"/>
      <c r="H2353" s="31"/>
      <c r="I2353" s="31" t="str">
        <f>IF(GLOBAL[[#This Row],[/MASUK]]="","",SUMIF(Table6[NB BM_C_QTY+F],GLOBAL[POINTER],Table6[C]))</f>
        <v/>
      </c>
      <c r="J2353" s="102">
        <f>IF(GLOBAL[[#This Row],[//KELUAR]]="",0,-1*SUMIF(Table5[CONCAT],GLOBAL[POINTER],Table5[3]))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>SUM(F2353,L2353)</f>
        <v>0</v>
      </c>
      <c r="N2353" s="31"/>
      <c r="O2353" s="31"/>
      <c r="P2353" s="32">
        <f ca="1">SUM(INDIRECT(GLOBAL_VAR[TABLENAME]&amp;"[@a"&amp;$1:$1-1&amp;"]"),INDIRECT(GLOBAL_VAR[TABLENAME]&amp;"[@c"&amp;$1:$1-1&amp;"]"))</f>
        <v>0</v>
      </c>
      <c r="Q2353" s="33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0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0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0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1">
      <c r="A2354" s="31" t="str">
        <f ca="1">IF(GLOBAL[[#This Row],[TT]]&lt;1,"",ROW()-2)</f>
        <v/>
      </c>
      <c r="B2354" s="33" t="s">
        <v>4929</v>
      </c>
      <c r="C2354" s="31">
        <v>0</v>
      </c>
      <c r="D2354" s="31">
        <v>120</v>
      </c>
      <c r="E2354" s="31">
        <f ca="1">IF(GLOBAL[[#This Row],[b12]]="",GLOBAL[[#This Row],[a6]],GLOBAL[[#This Row],[b12]])</f>
        <v>0</v>
      </c>
      <c r="F2354" s="32">
        <f>GLOBAL[[#This Row],[AWAL]]</f>
        <v>0</v>
      </c>
      <c r="G2354" s="31"/>
      <c r="H2354" s="31"/>
      <c r="I2354" s="31" t="str">
        <f>IF(GLOBAL[[#This Row],[/MASUK]]="","",SUMIF(Table6[NB BM_C_QTY+F],GLOBAL[POINTER],Table6[C]))</f>
        <v/>
      </c>
      <c r="J2354" s="102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>SUM(F2354,L2354)</f>
        <v>0</v>
      </c>
      <c r="N2354" s="31"/>
      <c r="O2354" s="31"/>
      <c r="P2354" s="32">
        <f ca="1">SUM(INDIRECT(GLOBAL_VAR[TABLENAME]&amp;"[@a"&amp;$1:$1-1&amp;"]"),INDIRECT(GLOBAL_VAR[TABLENAME]&amp;"[@c"&amp;$1:$1-1&amp;"]"))</f>
        <v>0</v>
      </c>
      <c r="Q2354" s="33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0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0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0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1">
      <c r="A2355" s="31" t="str">
        <f ca="1">IF(GLOBAL[[#This Row],[TT]]&lt;1,"",ROW()-2)</f>
        <v/>
      </c>
      <c r="B2355" s="33" t="s">
        <v>4930</v>
      </c>
      <c r="C2355" s="31">
        <v>0</v>
      </c>
      <c r="D2355" s="31" t="s">
        <v>56</v>
      </c>
      <c r="E2355" s="31">
        <f ca="1">IF(GLOBAL[[#This Row],[b12]]="",GLOBAL[[#This Row],[a6]],GLOBAL[[#This Row],[b12]])</f>
        <v>0</v>
      </c>
      <c r="F2355" s="32">
        <f>GLOBAL[[#This Row],[AWAL]]</f>
        <v>0</v>
      </c>
      <c r="G2355" s="31"/>
      <c r="H2355" s="31"/>
      <c r="I2355" s="31" t="str">
        <f>IF(GLOBAL[[#This Row],[/MASUK]]="","",SUMIF(Table6[NB BM_C_QTY+F],GLOBAL[POINTER],Table6[C]))</f>
        <v/>
      </c>
      <c r="J2355" s="102">
        <f>IF(GLOBAL[[#This Row],[//KELUAR]]="",0,-1*SUMIF(Table5[CONCAT],GLOBAL[POINTER],Table5[3]))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>SUM(F2355,L2355)</f>
        <v>0</v>
      </c>
      <c r="N2355" s="31"/>
      <c r="O2355" s="31"/>
      <c r="P2355" s="32">
        <f ca="1">SUM(INDIRECT(GLOBAL_VAR[TABLENAME]&amp;"[@a"&amp;$1:$1-1&amp;"]"),INDIRECT(GLOBAL_VAR[TABLENAME]&amp;"[@c"&amp;$1:$1-1&amp;"]"))</f>
        <v>0</v>
      </c>
      <c r="Q2355" s="33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0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0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0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2355" s="31" t="str">
        <f>_xlfn.IFNA(MATCH(GLOBAL[[#This Row],[POINTER]],Table6[NB BM_C_QTY+F],0),"")</f>
        <v/>
      </c>
      <c r="AC2355" t="str">
        <f>_xlfn.IFNA(MATCH(GLOBAL[[#This Row],[POINTER]],Table5[CONCAT],0),"")</f>
        <v/>
      </c>
    </row>
    <row r="2356" spans="1:31">
      <c r="A2356" s="39" t="str">
        <f ca="1">IF(GLOBAL[[#This Row],[TT]]&lt;1,"",ROW()-2)</f>
        <v/>
      </c>
      <c r="B2356" s="33" t="s">
        <v>2193</v>
      </c>
      <c r="C2356" s="31">
        <v>0</v>
      </c>
      <c r="D2356" s="31" t="s">
        <v>2234</v>
      </c>
      <c r="E2356" s="39">
        <f ca="1">IF(GLOBAL[[#This Row],[b12]]="",GLOBAL[[#This Row],[a6]],GLOBAL[[#This Row],[b12]])</f>
        <v>0</v>
      </c>
      <c r="F2356" s="40">
        <f>GLOBAL[[#This Row],[AWAL]]</f>
        <v>0</v>
      </c>
      <c r="G2356" s="31"/>
      <c r="H2356" s="31"/>
      <c r="I2356" s="31" t="str">
        <f>IF(GLOBAL[[#This Row],[/MASUK]]="","",SUMIF(Table6[NB BM_C_QTY+F],GLOBAL[POINTER],Table6[C]))</f>
        <v/>
      </c>
      <c r="J2356" s="102">
        <f>IF(GLOBAL[[#This Row],[//KELUAR]]="",0,-1*SUMIF(Table5[CONCAT],GLOBAL[POINTER],Table5[3]))</f>
        <v>0</v>
      </c>
      <c r="K2356" s="39" t="str">
        <f>IF(GLOBAL[[#This Row],[b1]]="","",GLOBAL[[#This Row],[b1]]-GLOBAL[[#This Row],[a1]]-GLOBAL[[#This Row],[bkeluar1]])</f>
        <v/>
      </c>
      <c r="L2356" s="39">
        <f>SUM(GLOBAL[[#This Row],[bmasuk1]:[c1]])</f>
        <v>0</v>
      </c>
      <c r="M2356" s="40">
        <f>SUM(F2356,L2356)</f>
        <v>0</v>
      </c>
      <c r="N2356" s="31"/>
      <c r="O2356" s="39"/>
      <c r="P2356" s="40">
        <f ca="1">SUM(INDIRECT(GLOBAL_VAR[TABLENAME]&amp;"[@a"&amp;$1:$1-1&amp;"]"),INDIRECT(GLOBAL_VAR[TABLENAME]&amp;"[@c"&amp;$1:$1-1&amp;"]"))</f>
        <v>0</v>
      </c>
      <c r="Q2356" s="33"/>
      <c r="R2356" s="41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0</v>
      </c>
      <c r="T2356" s="33"/>
      <c r="U2356" s="41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0</v>
      </c>
      <c r="W2356" s="31"/>
      <c r="X2356" s="39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0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2356" s="39" t="str">
        <f>_xlfn.IFNA(MATCH(GLOBAL[[#This Row],[POINTER]],Table6[NB BM_C_QTY+F],0),"")</f>
        <v/>
      </c>
      <c r="AC2356" t="str">
        <f>_xlfn.IFNA(MATCH(GLOBAL[[#This Row],[POINTER]],Table5[CONCAT],0),"")</f>
        <v/>
      </c>
    </row>
    <row r="2357" spans="1:31">
      <c r="A2357" s="31" t="str">
        <f ca="1">IF(GLOBAL[[#This Row],[TT]]&lt;1,"",ROW()-2)</f>
        <v/>
      </c>
      <c r="B2357" s="33" t="s">
        <v>2264</v>
      </c>
      <c r="C2357" s="31">
        <v>0</v>
      </c>
      <c r="D2357" s="31">
        <v>144</v>
      </c>
      <c r="E2357" s="31">
        <f ca="1">IF(GLOBAL[[#This Row],[b12]]="",GLOBAL[[#This Row],[a6]],GLOBAL[[#This Row],[b12]])</f>
        <v>0</v>
      </c>
      <c r="F2357" s="32">
        <f>GLOBAL[[#This Row],[AWAL]]</f>
        <v>0</v>
      </c>
      <c r="G2357" s="31"/>
      <c r="H2357" s="31"/>
      <c r="I2357" s="31" t="str">
        <f>IF(GLOBAL[[#This Row],[/MASUK]]="","",SUMIF(Table6[NB BM_C_QTY+F],GLOBAL[POINTER],Table6[C]))</f>
        <v/>
      </c>
      <c r="J2357" s="102">
        <f>IF(GLOBAL[[#This Row],[//KELUAR]]="",0,-1*SUMIF(Table5[CONCAT],GLOBAL[POINTER],Table5[3]))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>SUM(F2357,L2357)</f>
        <v>0</v>
      </c>
      <c r="N2357" s="31"/>
      <c r="O2357" s="31"/>
      <c r="P2357" s="32">
        <f ca="1">SUM(INDIRECT(GLOBAL_VAR[TABLENAME]&amp;"[@a"&amp;$1:$1-1&amp;"]"),INDIRECT(GLOBAL_VAR[TABLENAME]&amp;"[@c"&amp;$1:$1-1&amp;"]"))</f>
        <v>0</v>
      </c>
      <c r="Q2357" s="33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0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0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0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2357" s="31" t="str">
        <f>_xlfn.IFNA(MATCH(GLOBAL[[#This Row],[POINTER]],Table6[NB BM_C_QTY+F],0),"")</f>
        <v/>
      </c>
      <c r="AC2357" t="str">
        <f>_xlfn.IFNA(MATCH(GLOBAL[[#This Row],[POINTER]],Table5[CONCAT],0),"")</f>
        <v/>
      </c>
    </row>
    <row r="2358" spans="1:31">
      <c r="A2358" s="31" t="str">
        <f ca="1">IF(GLOBAL[[#This Row],[TT]]&lt;1,"",ROW()-2)</f>
        <v/>
      </c>
      <c r="B2358" s="33" t="s">
        <v>2265</v>
      </c>
      <c r="C2358" s="31">
        <v>0</v>
      </c>
      <c r="D2358" s="31" t="s">
        <v>2173</v>
      </c>
      <c r="E2358" s="31">
        <f ca="1">IF(GLOBAL[[#This Row],[b12]]="",GLOBAL[[#This Row],[a6]],GLOBAL[[#This Row],[b12]])</f>
        <v>0</v>
      </c>
      <c r="F2358" s="32">
        <f>GLOBAL[[#This Row],[AWAL]]</f>
        <v>0</v>
      </c>
      <c r="G2358" s="31"/>
      <c r="H2358" s="31"/>
      <c r="I2358" s="31" t="str">
        <f>IF(GLOBAL[[#This Row],[/MASUK]]="","",SUMIF(Table6[NB BM_C_QTY+F],GLOBAL[POINTER],Table6[C]))</f>
        <v/>
      </c>
      <c r="J2358" s="102">
        <f>IF(GLOBAL[[#This Row],[//KELUAR]]="",0,-1*SUMIF(Table5[CONCAT],GLOBAL[POINTER],Table5[3]))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>SUM(F2358,L2358)</f>
        <v>0</v>
      </c>
      <c r="N2358" s="31"/>
      <c r="O2358" s="31"/>
      <c r="P2358" s="32">
        <f ca="1">SUM(INDIRECT(GLOBAL_VAR[TABLENAME]&amp;"[@a"&amp;$1:$1-1&amp;"]"),INDIRECT(GLOBAL_VAR[TABLENAME]&amp;"[@c"&amp;$1:$1-1&amp;"]"))</f>
        <v>0</v>
      </c>
      <c r="Q2358" s="33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0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0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0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2358" s="31" t="str">
        <f>_xlfn.IFNA(MATCH(GLOBAL[[#This Row],[POINTER]],Table6[NB BM_C_QTY+F],0),"")</f>
        <v/>
      </c>
      <c r="AC2358" t="str">
        <f>_xlfn.IFNA(MATCH(GLOBAL[[#This Row],[POINTER]],Table5[CONCAT],0),"")</f>
        <v/>
      </c>
    </row>
    <row r="2359" spans="1:31">
      <c r="A2359" s="31">
        <f ca="1">IF(GLOBAL[[#This Row],[TT]]&lt;1,"",ROW()-2)</f>
        <v>2357</v>
      </c>
      <c r="B2359" s="33" t="s">
        <v>4752</v>
      </c>
      <c r="C2359" s="31">
        <v>14</v>
      </c>
      <c r="D2359" s="31">
        <v>96</v>
      </c>
      <c r="E2359" s="31">
        <f ca="1">IF(GLOBAL[[#This Row],[b12]]="",GLOBAL[[#This Row],[a6]],GLOBAL[[#This Row],[b12]])</f>
        <v>14</v>
      </c>
      <c r="F2359" s="32">
        <f>GLOBAL[[#This Row],[AWAL]]</f>
        <v>14</v>
      </c>
      <c r="G2359" s="31"/>
      <c r="H2359" s="31"/>
      <c r="I2359" s="31" t="str">
        <f>IF(GLOBAL[[#This Row],[/MASUK]]="","",SUMIF(Table6[NB BM_C_QTY+F],GLOBAL[POINTER],Table6[C]))</f>
        <v/>
      </c>
      <c r="J2359" s="102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>SUM(F2359,L2359)</f>
        <v>14</v>
      </c>
      <c r="N2359" s="31"/>
      <c r="O2359" s="31"/>
      <c r="P2359" s="32">
        <f ca="1">SUM(INDIRECT(GLOBAL_VAR[TABLENAME]&amp;"[@a"&amp;$1:$1-1&amp;"]"),INDIRECT(GLOBAL_VAR[TABLENAME]&amp;"[@c"&amp;$1:$1-1&amp;"]"))</f>
        <v>14</v>
      </c>
      <c r="Q2359" s="33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14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14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14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1">
      <c r="A2360" s="31">
        <f ca="1">IF(GLOBAL[[#This Row],[TT]]&lt;1,"",ROW()-2)</f>
        <v>2358</v>
      </c>
      <c r="B2360" s="33" t="s">
        <v>4314</v>
      </c>
      <c r="C2360" s="31">
        <v>3</v>
      </c>
      <c r="D2360" s="31" t="s">
        <v>2042</v>
      </c>
      <c r="E2360" s="31">
        <f ca="1">IF(GLOBAL[[#This Row],[b12]]="",GLOBAL[[#This Row],[a6]],GLOBAL[[#This Row],[b12]])</f>
        <v>3</v>
      </c>
      <c r="F2360" s="32">
        <f>GLOBAL[[#This Row],[AWAL]]</f>
        <v>3</v>
      </c>
      <c r="G2360" s="31"/>
      <c r="H2360" s="31"/>
      <c r="I2360" s="31" t="str">
        <f>IF(GLOBAL[[#This Row],[/MASUK]]="","",SUMIF(Table6[NB BM_C_QTY+F],GLOBAL[POINTER],Table6[C]))</f>
        <v/>
      </c>
      <c r="J2360" s="102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>SUM(F2360,L2360)</f>
        <v>3</v>
      </c>
      <c r="N2360" s="31"/>
      <c r="O2360" s="31"/>
      <c r="P2360" s="32">
        <f ca="1">SUM(INDIRECT(GLOBAL_VAR[TABLENAME]&amp;"[@a"&amp;$1:$1-1&amp;"]"),INDIRECT(GLOBAL_VAR[TABLENAME]&amp;"[@c"&amp;$1:$1-1&amp;"]"))</f>
        <v>3</v>
      </c>
      <c r="Q2360" s="33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3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3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3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1">
      <c r="A2361" s="31" t="str">
        <f ca="1">IF(GLOBAL[[#This Row],[TT]]&lt;1,"",ROW()-2)</f>
        <v/>
      </c>
      <c r="B2361" s="33" t="s">
        <v>2365</v>
      </c>
      <c r="C2361" s="31">
        <v>0</v>
      </c>
      <c r="D2361" s="31" t="s">
        <v>2042</v>
      </c>
      <c r="E2361" s="31">
        <f ca="1">IF(GLOBAL[[#This Row],[b12]]="",GLOBAL[[#This Row],[a6]],GLOBAL[[#This Row],[b12]])</f>
        <v>0</v>
      </c>
      <c r="F2361" s="32">
        <f>GLOBAL[[#This Row],[AWAL]]</f>
        <v>0</v>
      </c>
      <c r="G2361" s="31"/>
      <c r="H2361" s="31"/>
      <c r="I2361" s="31" t="str">
        <f>IF(GLOBAL[[#This Row],[/MASUK]]="","",SUMIF(Table6[NB BM_C_QTY+F],GLOBAL[POINTER],Table6[C]))</f>
        <v/>
      </c>
      <c r="J2361" s="102">
        <f>IF(GLOBAL[[#This Row],[//KELUAR]]="",0,-1*SUMIF(Table5[CONCAT],GLOBAL[POINTER],Table5[3]))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>SUM(F2361,L2361)</f>
        <v>0</v>
      </c>
      <c r="N2361" s="31"/>
      <c r="O2361" s="31"/>
      <c r="P2361" s="32">
        <f ca="1">SUM(INDIRECT(GLOBAL_VAR[TABLENAME]&amp;"[@a"&amp;$1:$1-1&amp;"]"),INDIRECT(GLOBAL_VAR[TABLENAME]&amp;"[@c"&amp;$1:$1-1&amp;"]"))</f>
        <v>0</v>
      </c>
      <c r="Q2361" s="33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0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0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0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2361" s="31" t="str">
        <f>_xlfn.IFNA(MATCH(GLOBAL[[#This Row],[POINTER]],Table6[NB BM_C_QTY+F],0),"")</f>
        <v/>
      </c>
      <c r="AC2361" t="str">
        <f>_xlfn.IFNA(MATCH(GLOBAL[[#This Row],[POINTER]],Table5[CONCAT],0),"")</f>
        <v/>
      </c>
    </row>
    <row r="2362" spans="1:31">
      <c r="A2362" s="31">
        <f ca="1">IF(GLOBAL[[#This Row],[TT]]&lt;1,"",ROW()-2)</f>
        <v>2360</v>
      </c>
      <c r="B2362" s="33" t="s">
        <v>4904</v>
      </c>
      <c r="C2362" s="31">
        <v>1</v>
      </c>
      <c r="D2362" s="31" t="s">
        <v>2042</v>
      </c>
      <c r="E2362" s="31">
        <f ca="1">IF(GLOBAL[[#This Row],[b12]]="",GLOBAL[[#This Row],[a6]],GLOBAL[[#This Row],[b12]])</f>
        <v>1</v>
      </c>
      <c r="F2362" s="32">
        <f>GLOBAL[[#This Row],[AWAL]]</f>
        <v>1</v>
      </c>
      <c r="G2362" s="31"/>
      <c r="H2362" s="31"/>
      <c r="I2362" s="31" t="str">
        <f>IF(GLOBAL[[#This Row],[/MASUK]]="","",SUMIF(Table6[NB BM_C_QTY+F],GLOBAL[POINTER],Table6[C]))</f>
        <v/>
      </c>
      <c r="J2362" s="102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>SUM(F2362,L2362)</f>
        <v>1</v>
      </c>
      <c r="N2362" s="31"/>
      <c r="O2362" s="31"/>
      <c r="P2362" s="32">
        <f ca="1">SUM(INDIRECT(GLOBAL_VAR[TABLENAME]&amp;"[@a"&amp;$1:$1-1&amp;"]"),INDIRECT(GLOBAL_VAR[TABLENAME]&amp;"[@c"&amp;$1:$1-1&amp;"]"))</f>
        <v>1</v>
      </c>
      <c r="Q2362" s="33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1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1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1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</row>
    <row r="2363" spans="1:31">
      <c r="A2363" s="31">
        <f ca="1">IF(GLOBAL[[#This Row],[TT]]&lt;1,"",ROW()-2)</f>
        <v>2361</v>
      </c>
      <c r="B2363" s="33" t="s">
        <v>4753</v>
      </c>
      <c r="C2363" s="31">
        <v>1</v>
      </c>
      <c r="D2363" s="31" t="s">
        <v>20</v>
      </c>
      <c r="E2363" s="31">
        <f ca="1">IF(GLOBAL[[#This Row],[b12]]="",GLOBAL[[#This Row],[a6]],GLOBAL[[#This Row],[b12]])</f>
        <v>1</v>
      </c>
      <c r="F2363" s="32">
        <f>GLOBAL[[#This Row],[AWAL]]</f>
        <v>1</v>
      </c>
      <c r="G2363" s="31"/>
      <c r="H2363" s="31"/>
      <c r="I2363" s="31" t="str">
        <f>IF(GLOBAL[[#This Row],[/MASUK]]="","",SUMIF(Table6[NB BM_C_QTY+F],GLOBAL[POINTER],Table6[C]))</f>
        <v/>
      </c>
      <c r="J2363" s="102">
        <f>IF(GLOBAL[[#This Row],[//KELUAR]]="",0,-1*SUMIF(Table5[CONCAT],GLOBAL[POINTER],Table5[3]))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>SUM(F2363,L2363)</f>
        <v>1</v>
      </c>
      <c r="N2363" s="31"/>
      <c r="O2363" s="31"/>
      <c r="P2363" s="32">
        <f ca="1">SUM(INDIRECT(GLOBAL_VAR[TABLENAME]&amp;"[@a"&amp;$1:$1-1&amp;"]"),INDIRECT(GLOBAL_VAR[TABLENAME]&amp;"[@c"&amp;$1:$1-1&amp;"]"))</f>
        <v>1</v>
      </c>
      <c r="Q2363" s="33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1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1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1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2363" s="31" t="str">
        <f>_xlfn.IFNA(MATCH(GLOBAL[[#This Row],[POINTER]],Table6[NB BM_C_QTY+F],0),"")</f>
        <v/>
      </c>
      <c r="AC2363" t="str">
        <f>_xlfn.IFNA(MATCH(GLOBAL[[#This Row],[POINTER]],Table5[CONCAT],0),"")</f>
        <v/>
      </c>
    </row>
    <row r="2364" spans="1:31">
      <c r="A2364" s="31">
        <f ca="1">IF(GLOBAL[[#This Row],[TT]]&lt;1,"",ROW()-2)</f>
        <v>2362</v>
      </c>
      <c r="B2364" s="33" t="s">
        <v>4754</v>
      </c>
      <c r="C2364" s="31">
        <v>13</v>
      </c>
      <c r="D2364" s="31" t="s">
        <v>6</v>
      </c>
      <c r="E2364" s="31">
        <f ca="1">IF(GLOBAL[[#This Row],[b12]]="",GLOBAL[[#This Row],[a6]],GLOBAL[[#This Row],[b12]])</f>
        <v>12</v>
      </c>
      <c r="F2364" s="32">
        <f>GLOBAL[[#This Row],[AWAL]]</f>
        <v>13</v>
      </c>
      <c r="G2364" s="31">
        <v>12</v>
      </c>
      <c r="H2364" s="31"/>
      <c r="I2364" s="31" t="str">
        <f>IF(GLOBAL[[#This Row],[/MASUK]]="","",SUMIF(Table6[NB BM_C_QTY+F],GLOBAL[POINTER],Table6[C]))</f>
        <v/>
      </c>
      <c r="J2364" s="102">
        <f>IF(GLOBAL[[#This Row],[//KELUAR]]="",0,-1*SUMIF(Table5[CONCAT],GLOBAL[POINTER],Table5[3]))</f>
        <v>0</v>
      </c>
      <c r="K2364" s="31">
        <f>IF(GLOBAL[[#This Row],[b1]]="","",GLOBAL[[#This Row],[b1]]-GLOBAL[[#This Row],[a1]]-GLOBAL[[#This Row],[bkeluar1]])</f>
        <v>-1</v>
      </c>
      <c r="L2364" s="31">
        <f>SUM(GLOBAL[[#This Row],[bmasuk1]:[c1]])</f>
        <v>-1</v>
      </c>
      <c r="M2364" s="32">
        <f>SUM(F2364,L2364)</f>
        <v>12</v>
      </c>
      <c r="N2364" s="31"/>
      <c r="O2364" s="31"/>
      <c r="P2364" s="32">
        <f ca="1">SUM(INDIRECT(GLOBAL_VAR[TABLENAME]&amp;"[@a"&amp;$1:$1-1&amp;"]"),INDIRECT(GLOBAL_VAR[TABLENAME]&amp;"[@c"&amp;$1:$1-1&amp;"]"))</f>
        <v>12</v>
      </c>
      <c r="Q2364" s="33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12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12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12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2364" s="31" t="str">
        <f>_xlfn.IFNA(MATCH(GLOBAL[[#This Row],[POINTER]],Table6[NB BM_C_QTY+F],0),"")</f>
        <v/>
      </c>
      <c r="AC2364" t="str">
        <f>_xlfn.IFNA(MATCH(GLOBAL[[#This Row],[POINTER]],Table5[CONCAT],0),"")</f>
        <v/>
      </c>
    </row>
    <row r="2365" spans="1:31">
      <c r="A2365" s="31">
        <f ca="1">IF(GLOBAL[[#This Row],[TT]]&lt;1,"",ROW()-2)</f>
        <v>2363</v>
      </c>
      <c r="B2365" s="33" t="s">
        <v>4755</v>
      </c>
      <c r="C2365" s="31">
        <v>2</v>
      </c>
      <c r="D2365" s="31" t="s">
        <v>56</v>
      </c>
      <c r="E2365" s="31">
        <f ca="1">IF(GLOBAL[[#This Row],[b12]]="",GLOBAL[[#This Row],[a6]],GLOBAL[[#This Row],[b12]])</f>
        <v>2</v>
      </c>
      <c r="F2365" s="32">
        <f>GLOBAL[[#This Row],[AWAL]]</f>
        <v>2</v>
      </c>
      <c r="G2365" s="31"/>
      <c r="H2365" s="31"/>
      <c r="I2365" s="31" t="str">
        <f>IF(GLOBAL[[#This Row],[/MASUK]]="","",SUMIF(Table6[NB BM_C_QTY+F],GLOBAL[POINTER],Table6[C]))</f>
        <v/>
      </c>
      <c r="J2365" s="102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>SUM(F2365,L2365)</f>
        <v>2</v>
      </c>
      <c r="N2365" s="31"/>
      <c r="O2365" s="31"/>
      <c r="P2365" s="32">
        <f ca="1">SUM(INDIRECT(GLOBAL_VAR[TABLENAME]&amp;"[@a"&amp;$1:$1-1&amp;"]"),INDIRECT(GLOBAL_VAR[TABLENAME]&amp;"[@c"&amp;$1:$1-1&amp;"]"))</f>
        <v>2</v>
      </c>
      <c r="Q2365" s="33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2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2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2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</row>
    <row r="2366" spans="1:31">
      <c r="A2366" s="31" t="str">
        <f ca="1">IF(GLOBAL[[#This Row],[TT]]&lt;1,"",ROW()-2)</f>
        <v/>
      </c>
      <c r="B2366" s="33" t="s">
        <v>2551</v>
      </c>
      <c r="C2366" s="31">
        <v>0</v>
      </c>
      <c r="D2366" s="31" t="s">
        <v>2102</v>
      </c>
      <c r="E2366" s="31">
        <f ca="1">IF(GLOBAL[[#This Row],[b12]]="",GLOBAL[[#This Row],[a6]],GLOBAL[[#This Row],[b12]])</f>
        <v>0</v>
      </c>
      <c r="F2366" s="32">
        <f>GLOBAL[[#This Row],[AWAL]]</f>
        <v>0</v>
      </c>
      <c r="G2366" s="31"/>
      <c r="H2366" s="31"/>
      <c r="I2366" s="31" t="str">
        <f>IF(GLOBAL[[#This Row],[/MASUK]]="","",SUMIF(Table6[NB BM_C_QTY+F],GLOBAL[POINTER],Table6[C]))</f>
        <v/>
      </c>
      <c r="J2366" s="102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>SUM(F2366,L2366)</f>
        <v>0</v>
      </c>
      <c r="N2366" s="31"/>
      <c r="O2366" s="31"/>
      <c r="P2366" s="32">
        <f ca="1">SUM(INDIRECT(GLOBAL_VAR[TABLENAME]&amp;"[@a"&amp;$1:$1-1&amp;"]"),INDIRECT(GLOBAL_VAR[TABLENAME]&amp;"[@c"&amp;$1:$1-1&amp;"]"))</f>
        <v>0</v>
      </c>
      <c r="Q2366" s="33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0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0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0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1">
      <c r="A2367" s="31" t="str">
        <f ca="1">IF(GLOBAL[[#This Row],[TT]]&lt;1,"",ROW()-2)</f>
        <v/>
      </c>
      <c r="B2367" s="33" t="s">
        <v>2385</v>
      </c>
      <c r="C2367" s="31">
        <v>0</v>
      </c>
      <c r="D2367" s="31" t="s">
        <v>2102</v>
      </c>
      <c r="E2367" s="31">
        <f ca="1">IF(GLOBAL[[#This Row],[b12]]="",GLOBAL[[#This Row],[a6]],GLOBAL[[#This Row],[b12]])</f>
        <v>0</v>
      </c>
      <c r="F2367" s="32">
        <f>GLOBAL[[#This Row],[AWAL]]</f>
        <v>0</v>
      </c>
      <c r="G2367" s="31"/>
      <c r="H2367" s="31"/>
      <c r="I2367" s="31" t="str">
        <f>IF(GLOBAL[[#This Row],[/MASUK]]="","",SUMIF(Table6[NB BM_C_QTY+F],GLOBAL[POINTER],Table6[C]))</f>
        <v/>
      </c>
      <c r="J2367" s="102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>SUM(F2367,L2367)</f>
        <v>0</v>
      </c>
      <c r="N2367" s="31"/>
      <c r="O2367" s="31"/>
      <c r="P2367" s="32">
        <f ca="1">SUM(INDIRECT(GLOBAL_VAR[TABLENAME]&amp;"[@a"&amp;$1:$1-1&amp;"]"),INDIRECT(GLOBAL_VAR[TABLENAME]&amp;"[@c"&amp;$1:$1-1&amp;"]"))</f>
        <v>0</v>
      </c>
      <c r="Q2367" s="33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0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0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0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1">
      <c r="A2368" s="31">
        <f ca="1">IF(GLOBAL[[#This Row],[TT]]&lt;1,"",ROW()-2)</f>
        <v>2366</v>
      </c>
      <c r="B2368" s="33" t="s">
        <v>4243</v>
      </c>
      <c r="C2368" s="31">
        <v>2</v>
      </c>
      <c r="D2368" s="31" t="s">
        <v>2042</v>
      </c>
      <c r="E2368" s="31">
        <f ca="1">IF(GLOBAL[[#This Row],[b12]]="",GLOBAL[[#This Row],[a6]],GLOBAL[[#This Row],[b12]])</f>
        <v>2</v>
      </c>
      <c r="F2368" s="32">
        <f>GLOBAL[[#This Row],[AWAL]]</f>
        <v>2</v>
      </c>
      <c r="G2368" s="31"/>
      <c r="H2368" s="31"/>
      <c r="I2368" s="31" t="str">
        <f>IF(GLOBAL[[#This Row],[/MASUK]]="","",SUMIF(Table6[NB BM_C_QTY+F],GLOBAL[POINTER],Table6[C]))</f>
        <v/>
      </c>
      <c r="J2368" s="102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>SUM(F2368,L2368)</f>
        <v>2</v>
      </c>
      <c r="N2368" s="31"/>
      <c r="O2368" s="31"/>
      <c r="P2368" s="32">
        <f ca="1">SUM(INDIRECT(GLOBAL_VAR[TABLENAME]&amp;"[@a"&amp;$1:$1-1&amp;"]"),INDIRECT(GLOBAL_VAR[TABLENAME]&amp;"[@c"&amp;$1:$1-1&amp;"]"))</f>
        <v>2</v>
      </c>
      <c r="Q2368" s="33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2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2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2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  <c r="AE2368" s="71"/>
    </row>
    <row r="2369" spans="1:31">
      <c r="A2369" s="31">
        <f ca="1">IF(GLOBAL[[#This Row],[TT]]&lt;1,"",ROW()-2)</f>
        <v>2367</v>
      </c>
      <c r="B2369" s="33" t="s">
        <v>4316</v>
      </c>
      <c r="C2369" s="31">
        <v>5</v>
      </c>
      <c r="D2369" s="31" t="s">
        <v>2042</v>
      </c>
      <c r="E2369" s="31">
        <f ca="1">IF(GLOBAL[[#This Row],[b12]]="",GLOBAL[[#This Row],[a6]],GLOBAL[[#This Row],[b12]])</f>
        <v>5</v>
      </c>
      <c r="F2369" s="32">
        <f>GLOBAL[[#This Row],[AWAL]]</f>
        <v>5</v>
      </c>
      <c r="G2369" s="31"/>
      <c r="H2369" s="31"/>
      <c r="I2369" s="31" t="str">
        <f>IF(GLOBAL[[#This Row],[/MASUK]]="","",SUMIF(Table6[NB BM_C_QTY+F],GLOBAL[POINTER],Table6[C]))</f>
        <v/>
      </c>
      <c r="J2369" s="102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>SUM(F2369,L2369)</f>
        <v>5</v>
      </c>
      <c r="N2369" s="31"/>
      <c r="O2369" s="31"/>
      <c r="P2369" s="32">
        <f ca="1">SUM(INDIRECT(GLOBAL_VAR[TABLENAME]&amp;"[@a"&amp;$1:$1-1&amp;"]"),INDIRECT(GLOBAL_VAR[TABLENAME]&amp;"[@c"&amp;$1:$1-1&amp;"]"))</f>
        <v>5</v>
      </c>
      <c r="Q2369" s="33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5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5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5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  <c r="AE2369" s="71"/>
    </row>
    <row r="2370" spans="1:31">
      <c r="A2370" s="31" t="str">
        <f ca="1">IF(GLOBAL[[#This Row],[TT]]&lt;1,"",ROW()-2)</f>
        <v/>
      </c>
      <c r="B2370" s="33" t="s">
        <v>2552</v>
      </c>
      <c r="C2370" s="31">
        <v>0</v>
      </c>
      <c r="D2370" s="31" t="s">
        <v>20</v>
      </c>
      <c r="E2370" s="31">
        <f ca="1">IF(GLOBAL[[#This Row],[b12]]="",GLOBAL[[#This Row],[a6]],GLOBAL[[#This Row],[b12]])</f>
        <v>0</v>
      </c>
      <c r="F2370" s="32">
        <f>GLOBAL[[#This Row],[AWAL]]</f>
        <v>0</v>
      </c>
      <c r="G2370" s="31"/>
      <c r="H2370" s="31"/>
      <c r="I2370" s="31" t="str">
        <f>IF(GLOBAL[[#This Row],[/MASUK]]="","",SUMIF(Table6[NB BM_C_QTY+F],GLOBAL[POINTER],Table6[C]))</f>
        <v/>
      </c>
      <c r="J2370" s="102">
        <f>IF(GLOBAL[[#This Row],[//KELUAR]]="",0,-1*SUMIF(Table5[CONCAT],GLOBAL[POINTER],Table5[3]))</f>
        <v>0</v>
      </c>
      <c r="K2370" s="31" t="str">
        <f>IF(GLOBAL[[#This Row],[b1]]="","",GLOBAL[[#This Row],[b1]]-GLOBAL[[#This Row],[a1]]-GLOBAL[[#This Row],[bkeluar1]])</f>
        <v/>
      </c>
      <c r="L2370" s="31">
        <f>SUM(GLOBAL[[#This Row],[bmasuk1]:[c1]])</f>
        <v>0</v>
      </c>
      <c r="M2370" s="32">
        <f>SUM(F2370,L2370)</f>
        <v>0</v>
      </c>
      <c r="N2370" s="31"/>
      <c r="O2370" s="31"/>
      <c r="P2370" s="32">
        <f ca="1">SUM(INDIRECT(GLOBAL_VAR[TABLENAME]&amp;"[@a"&amp;$1:$1-1&amp;"]"),INDIRECT(GLOBAL_VAR[TABLENAME]&amp;"[@c"&amp;$1:$1-1&amp;"]"))</f>
        <v>0</v>
      </c>
      <c r="Q2370" s="33"/>
      <c r="R2370" s="33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0</v>
      </c>
      <c r="T2370" s="33"/>
      <c r="U2370" s="33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0</v>
      </c>
      <c r="W2370" s="31"/>
      <c r="X2370" s="31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0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2370" s="31" t="str">
        <f>_xlfn.IFNA(MATCH(GLOBAL[[#This Row],[POINTER]],Table6[NB BM_C_QTY+F],0),"")</f>
        <v/>
      </c>
      <c r="AC2370" t="str">
        <f>_xlfn.IFNA(MATCH(GLOBAL[[#This Row],[POINTER]],Table5[CONCAT],0),"")</f>
        <v/>
      </c>
    </row>
    <row r="2371" spans="1:31">
      <c r="A2371" s="31" t="str">
        <f ca="1">IF(GLOBAL[[#This Row],[TT]]&lt;1,"",ROW()-2)</f>
        <v/>
      </c>
      <c r="B2371" s="33" t="s">
        <v>2367</v>
      </c>
      <c r="C2371" s="31">
        <v>0</v>
      </c>
      <c r="D2371" s="31" t="s">
        <v>2042</v>
      </c>
      <c r="E2371" s="31">
        <f ca="1">IF(GLOBAL[[#This Row],[b12]]="",GLOBAL[[#This Row],[a6]],GLOBAL[[#This Row],[b12]])</f>
        <v>0</v>
      </c>
      <c r="F2371" s="32">
        <f>GLOBAL[[#This Row],[AWAL]]</f>
        <v>0</v>
      </c>
      <c r="G2371" s="31"/>
      <c r="H2371" s="31"/>
      <c r="I2371" s="31" t="str">
        <f>IF(GLOBAL[[#This Row],[/MASUK]]="","",SUMIF(Table6[NB BM_C_QTY+F],GLOBAL[POINTER],Table6[C]))</f>
        <v/>
      </c>
      <c r="J2371" s="102">
        <f>IF(GLOBAL[[#This Row],[//KELUAR]]="",0,-1*SUMIF(Table5[CONCAT],GLOBAL[POINTER],Table5[3]))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>SUM(F2371,L2371)</f>
        <v>0</v>
      </c>
      <c r="N2371" s="31"/>
      <c r="O2371" s="31"/>
      <c r="P2371" s="32">
        <f ca="1">SUM(INDIRECT(GLOBAL_VAR[TABLENAME]&amp;"[@a"&amp;$1:$1-1&amp;"]"),INDIRECT(GLOBAL_VAR[TABLENAME]&amp;"[@c"&amp;$1:$1-1&amp;"]"))</f>
        <v>0</v>
      </c>
      <c r="Q2371" s="33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2371" s="31" t="str">
        <f>_xlfn.IFNA(MATCH(GLOBAL[[#This Row],[POINTER]],Table6[NB BM_C_QTY+F],0),"")</f>
        <v/>
      </c>
      <c r="AC2371" t="str">
        <f>_xlfn.IFNA(MATCH(GLOBAL[[#This Row],[POINTER]],Table5[CONCAT],0),"")</f>
        <v/>
      </c>
      <c r="AE2371" s="71"/>
    </row>
    <row r="2372" spans="1:31">
      <c r="A2372" s="31" t="str">
        <f ca="1">IF(GLOBAL[[#This Row],[TT]]&lt;1,"",ROW()-2)</f>
        <v/>
      </c>
      <c r="B2372" s="33" t="s">
        <v>2364</v>
      </c>
      <c r="C2372" s="31">
        <v>0</v>
      </c>
      <c r="D2372" s="31" t="s">
        <v>2042</v>
      </c>
      <c r="E2372" s="31">
        <f ca="1">IF(GLOBAL[[#This Row],[b12]]="",GLOBAL[[#This Row],[a6]],GLOBAL[[#This Row],[b12]])</f>
        <v>0</v>
      </c>
      <c r="F2372" s="32">
        <f>GLOBAL[[#This Row],[AWAL]]</f>
        <v>0</v>
      </c>
      <c r="G2372" s="31"/>
      <c r="H2372" s="31"/>
      <c r="I2372" s="31" t="str">
        <f>IF(GLOBAL[[#This Row],[/MASUK]]="","",SUMIF(Table6[NB BM_C_QTY+F],GLOBAL[POINTER],Table6[C]))</f>
        <v/>
      </c>
      <c r="J2372" s="102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>SUM(F2372,L2372)</f>
        <v>0</v>
      </c>
      <c r="N2372" s="31"/>
      <c r="O2372" s="31"/>
      <c r="P2372" s="32">
        <f ca="1">SUM(INDIRECT(GLOBAL_VAR[TABLENAME]&amp;"[@a"&amp;$1:$1-1&amp;"]"),INDIRECT(GLOBAL_VAR[TABLENAME]&amp;"[@c"&amp;$1:$1-1&amp;"]"))</f>
        <v>0</v>
      </c>
      <c r="Q2372" s="33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0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0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0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  <c r="AE2372" s="71"/>
    </row>
    <row r="2373" spans="1:31">
      <c r="A2373" s="31">
        <f ca="1">IF(GLOBAL[[#This Row],[TT]]&lt;1,"",ROW()-2)</f>
        <v>2371</v>
      </c>
      <c r="B2373" s="33" t="s">
        <v>4897</v>
      </c>
      <c r="C2373" s="31">
        <v>21</v>
      </c>
      <c r="D2373" s="31" t="s">
        <v>20</v>
      </c>
      <c r="E2373" s="31">
        <f ca="1">IF(GLOBAL[[#This Row],[b12]]="",GLOBAL[[#This Row],[a6]],GLOBAL[[#This Row],[b12]])</f>
        <v>21</v>
      </c>
      <c r="F2373" s="32">
        <f>GLOBAL[[#This Row],[AWAL]]</f>
        <v>21</v>
      </c>
      <c r="G2373" s="31"/>
      <c r="H2373" s="31"/>
      <c r="I2373" s="31" t="str">
        <f>IF(GLOBAL[[#This Row],[/MASUK]]="","",SUMIF(Table6[NB BM_C_QTY+F],GLOBAL[POINTER],Table6[C]))</f>
        <v/>
      </c>
      <c r="J2373" s="102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>SUM(F2373,L2373)</f>
        <v>21</v>
      </c>
      <c r="N2373" s="31"/>
      <c r="O2373" s="31"/>
      <c r="P2373" s="32">
        <f ca="1">SUM(INDIRECT(GLOBAL_VAR[TABLENAME]&amp;"[@a"&amp;$1:$1-1&amp;"]"),INDIRECT(GLOBAL_VAR[TABLENAME]&amp;"[@c"&amp;$1:$1-1&amp;"]"))</f>
        <v>21</v>
      </c>
      <c r="Q2373" s="33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21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21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21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  <c r="AE2373" s="71"/>
    </row>
    <row r="2374" spans="1:31">
      <c r="A2374" s="31" t="str">
        <f ca="1">IF(GLOBAL[[#This Row],[TT]]&lt;1,"",ROW()-2)</f>
        <v/>
      </c>
      <c r="B2374" s="33" t="s">
        <v>2553</v>
      </c>
      <c r="C2374" s="31">
        <v>0</v>
      </c>
      <c r="D2374" s="31" t="s">
        <v>20</v>
      </c>
      <c r="E2374" s="31">
        <f ca="1">IF(GLOBAL[[#This Row],[b12]]="",GLOBAL[[#This Row],[a6]],GLOBAL[[#This Row],[b12]])</f>
        <v>0</v>
      </c>
      <c r="F2374" s="32">
        <f>GLOBAL[[#This Row],[AWAL]]</f>
        <v>0</v>
      </c>
      <c r="G2374" s="31"/>
      <c r="H2374" s="31"/>
      <c r="I2374" s="31" t="str">
        <f>IF(GLOBAL[[#This Row],[/MASUK]]="","",SUMIF(Table6[NB BM_C_QTY+F],GLOBAL[POINTER],Table6[C]))</f>
        <v/>
      </c>
      <c r="J2374" s="102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>SUM(F2374,L2374)</f>
        <v>0</v>
      </c>
      <c r="N2374" s="31"/>
      <c r="O2374" s="31"/>
      <c r="P2374" s="32">
        <f ca="1">SUM(INDIRECT(GLOBAL_VAR[TABLENAME]&amp;"[@a"&amp;$1:$1-1&amp;"]"),INDIRECT(GLOBAL_VAR[TABLENAME]&amp;"[@c"&amp;$1:$1-1&amp;"]"))</f>
        <v>0</v>
      </c>
      <c r="Q2374" s="33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0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0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0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  <c r="AE2374" s="72"/>
    </row>
    <row r="2375" spans="1:31">
      <c r="A2375" s="31">
        <f ca="1">IF(GLOBAL[[#This Row],[TT]]&lt;1,"",ROW()-2)</f>
        <v>2373</v>
      </c>
      <c r="B2375" s="33" t="s">
        <v>4898</v>
      </c>
      <c r="C2375" s="31">
        <v>5</v>
      </c>
      <c r="D2375" s="31" t="s">
        <v>2042</v>
      </c>
      <c r="E2375" s="31">
        <f ca="1">IF(GLOBAL[[#This Row],[b12]]="",GLOBAL[[#This Row],[a6]],GLOBAL[[#This Row],[b12]])</f>
        <v>5</v>
      </c>
      <c r="F2375" s="32">
        <f>GLOBAL[[#This Row],[AWAL]]</f>
        <v>5</v>
      </c>
      <c r="G2375" s="31"/>
      <c r="H2375" s="31"/>
      <c r="I2375" s="31" t="str">
        <f>IF(GLOBAL[[#This Row],[/MASUK]]="","",SUMIF(Table6[NB BM_C_QTY+F],GLOBAL[POINTER],Table6[C]))</f>
        <v/>
      </c>
      <c r="J2375" s="102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>SUM(F2375,L2375)</f>
        <v>5</v>
      </c>
      <c r="N2375" s="31"/>
      <c r="O2375" s="31"/>
      <c r="P2375" s="32">
        <f ca="1">SUM(INDIRECT(GLOBAL_VAR[TABLENAME]&amp;"[@a"&amp;$1:$1-1&amp;"]"),INDIRECT(GLOBAL_VAR[TABLENAME]&amp;"[@c"&amp;$1:$1-1&amp;"]"))</f>
        <v>5</v>
      </c>
      <c r="Q2375" s="33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5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5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5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  <c r="AE2375" s="72"/>
    </row>
    <row r="2376" spans="1:31">
      <c r="A2376" s="31" t="str">
        <f ca="1">IF(GLOBAL[[#This Row],[TT]]&lt;1,"",ROW()-2)</f>
        <v/>
      </c>
      <c r="B2376" s="33" t="s">
        <v>4931</v>
      </c>
      <c r="C2376" s="31">
        <v>0</v>
      </c>
      <c r="D2376" s="31" t="s">
        <v>56</v>
      </c>
      <c r="E2376" s="31">
        <f ca="1">IF(GLOBAL[[#This Row],[b12]]="",GLOBAL[[#This Row],[a6]],GLOBAL[[#This Row],[b12]])</f>
        <v>0</v>
      </c>
      <c r="F2376" s="32">
        <f>GLOBAL[[#This Row],[AWAL]]</f>
        <v>0</v>
      </c>
      <c r="G2376" s="31"/>
      <c r="H2376" s="31"/>
      <c r="I2376" s="31" t="str">
        <f>IF(GLOBAL[[#This Row],[/MASUK]]="","",SUMIF(Table6[NB BM_C_QTY+F],GLOBAL[POINTER],Table6[C]))</f>
        <v/>
      </c>
      <c r="J2376" s="102">
        <f>IF(GLOBAL[[#This Row],[//KELUAR]]="",0,-1*SUMIF(Table5[CONCAT],GLOBAL[POINTER],Table5[3]))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>SUM(F2376,L2376)</f>
        <v>0</v>
      </c>
      <c r="N2376" s="31"/>
      <c r="O2376" s="31"/>
      <c r="P2376" s="32">
        <f ca="1">SUM(INDIRECT(GLOBAL_VAR[TABLENAME]&amp;"[@a"&amp;$1:$1-1&amp;"]"),INDIRECT(GLOBAL_VAR[TABLENAME]&amp;"[@c"&amp;$1:$1-1&amp;"]"))</f>
        <v>0</v>
      </c>
      <c r="Q2376" s="33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0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0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0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2376" s="31" t="str">
        <f>_xlfn.IFNA(MATCH(GLOBAL[[#This Row],[POINTER]],Table6[NB BM_C_QTY+F],0),"")</f>
        <v/>
      </c>
      <c r="AC2376" t="str">
        <f>_xlfn.IFNA(MATCH(GLOBAL[[#This Row],[POINTER]],Table5[CONCAT],0),"")</f>
        <v/>
      </c>
    </row>
    <row r="2377" spans="1:31">
      <c r="A2377" s="31">
        <f ca="1">IF(GLOBAL[[#This Row],[TT]]&lt;1,"",ROW()-2)</f>
        <v>2375</v>
      </c>
      <c r="B2377" s="33" t="s">
        <v>4899</v>
      </c>
      <c r="C2377" s="31">
        <v>7</v>
      </c>
      <c r="D2377" s="31" t="s">
        <v>2042</v>
      </c>
      <c r="E2377" s="31">
        <f ca="1">IF(GLOBAL[[#This Row],[b12]]="",GLOBAL[[#This Row],[a6]],GLOBAL[[#This Row],[b12]])</f>
        <v>7</v>
      </c>
      <c r="F2377" s="32">
        <f>GLOBAL[[#This Row],[AWAL]]</f>
        <v>7</v>
      </c>
      <c r="G2377" s="31"/>
      <c r="H2377" s="31"/>
      <c r="I2377" s="31" t="str">
        <f>IF(GLOBAL[[#This Row],[/MASUK]]="","",SUMIF(Table6[NB BM_C_QTY+F],GLOBAL[POINTER],Table6[C]))</f>
        <v/>
      </c>
      <c r="J2377" s="102">
        <f>IF(GLOBAL[[#This Row],[//KELUAR]]="",0,-1*SUMIF(Table5[CONCAT],GLOBAL[POINTER],Table5[3]))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>SUM(F2377,L2377)</f>
        <v>7</v>
      </c>
      <c r="N2377" s="31"/>
      <c r="O2377" s="31"/>
      <c r="P2377" s="32">
        <f ca="1">SUM(INDIRECT(GLOBAL_VAR[TABLENAME]&amp;"[@a"&amp;$1:$1-1&amp;"]"),INDIRECT(GLOBAL_VAR[TABLENAME]&amp;"[@c"&amp;$1:$1-1&amp;"]"))</f>
        <v>7</v>
      </c>
      <c r="Q2377" s="33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7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7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7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2377" s="31" t="str">
        <f>_xlfn.IFNA(MATCH(GLOBAL[[#This Row],[POINTER]],Table6[NB BM_C_QTY+F],0),"")</f>
        <v/>
      </c>
      <c r="AC2377" t="str">
        <f>_xlfn.IFNA(MATCH(GLOBAL[[#This Row],[POINTER]],Table5[CONCAT],0),"")</f>
        <v/>
      </c>
      <c r="AE2377" s="71"/>
    </row>
    <row r="2378" spans="1:31">
      <c r="A2378" s="31" t="str">
        <f ca="1">IF(GLOBAL[[#This Row],[TT]]&lt;1,"",ROW()-2)</f>
        <v/>
      </c>
      <c r="B2378" s="33" t="s">
        <v>4317</v>
      </c>
      <c r="C2378" s="31">
        <v>0</v>
      </c>
      <c r="D2378" s="31" t="s">
        <v>2042</v>
      </c>
      <c r="E2378" s="31">
        <f ca="1">IF(GLOBAL[[#This Row],[b12]]="",GLOBAL[[#This Row],[a6]],GLOBAL[[#This Row],[b12]])</f>
        <v>0</v>
      </c>
      <c r="F2378" s="32">
        <f>GLOBAL[[#This Row],[AWAL]]</f>
        <v>0</v>
      </c>
      <c r="G2378" s="31"/>
      <c r="H2378" s="31"/>
      <c r="I2378" s="31" t="str">
        <f>IF(GLOBAL[[#This Row],[/MASUK]]="","",SUMIF(Table6[NB BM_C_QTY+F],GLOBAL[POINTER],Table6[C]))</f>
        <v/>
      </c>
      <c r="J2378" s="102">
        <f>IF(GLOBAL[[#This Row],[//KELUAR]]="",0,-1*SUMIF(Table5[CONCAT],GLOBAL[POINTER],Table5[3]))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>SUM(F2378,L2378)</f>
        <v>0</v>
      </c>
      <c r="N2378" s="31"/>
      <c r="O2378" s="31"/>
      <c r="P2378" s="32">
        <f ca="1">SUM(INDIRECT(GLOBAL_VAR[TABLENAME]&amp;"[@a"&amp;$1:$1-1&amp;"]"),INDIRECT(GLOBAL_VAR[TABLENAME]&amp;"[@c"&amp;$1:$1-1&amp;"]"))</f>
        <v>0</v>
      </c>
      <c r="Q2378" s="33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0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0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0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2378" s="31" t="str">
        <f>_xlfn.IFNA(MATCH(GLOBAL[[#This Row],[POINTER]],Table6[NB BM_C_QTY+F],0),"")</f>
        <v/>
      </c>
      <c r="AC2378" t="str">
        <f>_xlfn.IFNA(MATCH(GLOBAL[[#This Row],[POINTER]],Table5[CONCAT],0),"")</f>
        <v/>
      </c>
      <c r="AE2378" s="71"/>
    </row>
    <row r="2379" spans="1:31">
      <c r="A2379" s="31" t="str">
        <f ca="1">IF(GLOBAL[[#This Row],[TT]]&lt;1,"",ROW()-2)</f>
        <v/>
      </c>
      <c r="B2379" s="33" t="s">
        <v>2554</v>
      </c>
      <c r="C2379" s="31">
        <v>0</v>
      </c>
      <c r="D2379" s="31" t="s">
        <v>20</v>
      </c>
      <c r="E2379" s="31">
        <f ca="1">IF(GLOBAL[[#This Row],[b12]]="",GLOBAL[[#This Row],[a6]],GLOBAL[[#This Row],[b12]])</f>
        <v>0</v>
      </c>
      <c r="F2379" s="32">
        <f>GLOBAL[[#This Row],[AWAL]]</f>
        <v>0</v>
      </c>
      <c r="G2379" s="31"/>
      <c r="H2379" s="31"/>
      <c r="I2379" s="31" t="str">
        <f>IF(GLOBAL[[#This Row],[/MASUK]]="","",SUMIF(Table6[NB BM_C_QTY+F],GLOBAL[POINTER],Table6[C]))</f>
        <v/>
      </c>
      <c r="J2379" s="102">
        <f>IF(GLOBAL[[#This Row],[//KELUAR]]="",0,-1*SUMIF(Table5[CONCAT],GLOBAL[POINTER],Table5[3]))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>SUM(F2379,L2379)</f>
        <v>0</v>
      </c>
      <c r="N2379" s="31"/>
      <c r="O2379" s="31"/>
      <c r="P2379" s="32">
        <f ca="1">SUM(INDIRECT(GLOBAL_VAR[TABLENAME]&amp;"[@a"&amp;$1:$1-1&amp;"]"),INDIRECT(GLOBAL_VAR[TABLENAME]&amp;"[@c"&amp;$1:$1-1&amp;"]"))</f>
        <v>0</v>
      </c>
      <c r="Q2379" s="33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0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0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0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2379" s="31" t="str">
        <f>_xlfn.IFNA(MATCH(GLOBAL[[#This Row],[POINTER]],Table6[NB BM_C_QTY+F],0),"")</f>
        <v/>
      </c>
      <c r="AC2379" t="str">
        <f>_xlfn.IFNA(MATCH(GLOBAL[[#This Row],[POINTER]],Table5[CONCAT],0),"")</f>
        <v/>
      </c>
      <c r="AE2379" s="71"/>
    </row>
    <row r="2380" spans="1:31">
      <c r="A2380" s="31" t="str">
        <f ca="1">IF(GLOBAL[[#This Row],[TT]]&lt;1,"",ROW()-2)</f>
        <v/>
      </c>
      <c r="B2380" s="33" t="s">
        <v>2555</v>
      </c>
      <c r="C2380" s="31">
        <v>0</v>
      </c>
      <c r="D2380" s="31" t="s">
        <v>20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 t="str">
        <f>IF(GLOBAL[[#This Row],[/MASUK]]="","",SUMIF(Table6[NB BM_C_QTY+F],GLOBAL[POINTER],Table6[C]))</f>
        <v/>
      </c>
      <c r="J2380" s="102">
        <f>IF(GLOBAL[[#This Row],[//KELUAR]]="",0,-1*SUMIF(Table5[CONCAT],GLOBAL[POINTER],Table5[3]))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>SUM(F2380,L2380)</f>
        <v>0</v>
      </c>
      <c r="N2380" s="31"/>
      <c r="O2380" s="31"/>
      <c r="P2380" s="32">
        <f ca="1">SUM(INDIRECT(GLOBAL_VAR[TABLENAME]&amp;"[@a"&amp;$1:$1-1&amp;"]"),INDIRECT(GLOBAL_VAR[TABLENAME]&amp;"[@c"&amp;$1:$1-1&amp;"]"))</f>
        <v>0</v>
      </c>
      <c r="Q2380" s="33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2380" s="31" t="str">
        <f>_xlfn.IFNA(MATCH(GLOBAL[[#This Row],[POINTER]],Table6[NB BM_C_QTY+F],0),"")</f>
        <v/>
      </c>
      <c r="AC2380" t="str">
        <f>_xlfn.IFNA(MATCH(GLOBAL[[#This Row],[POINTER]],Table5[CONCAT],0),"")</f>
        <v/>
      </c>
    </row>
    <row r="2381" spans="1:31">
      <c r="A2381" s="31">
        <f ca="1">IF(GLOBAL[[#This Row],[TT]]&lt;1,"",ROW()-2)</f>
        <v>2379</v>
      </c>
      <c r="B2381" s="33" t="s">
        <v>4756</v>
      </c>
      <c r="C2381" s="31">
        <v>6</v>
      </c>
      <c r="D2381" s="31" t="s">
        <v>20</v>
      </c>
      <c r="E2381" s="31">
        <f ca="1">IF(GLOBAL[[#This Row],[b12]]="",GLOBAL[[#This Row],[a6]],GLOBAL[[#This Row],[b12]])</f>
        <v>6</v>
      </c>
      <c r="F2381" s="32">
        <f>GLOBAL[[#This Row],[AWAL]]</f>
        <v>6</v>
      </c>
      <c r="G2381" s="31"/>
      <c r="H2381" s="31"/>
      <c r="I2381" s="31" t="str">
        <f>IF(GLOBAL[[#This Row],[/MASUK]]="","",SUMIF(Table6[NB BM_C_QTY+F],GLOBAL[POINTER],Table6[C]))</f>
        <v/>
      </c>
      <c r="J2381" s="102">
        <f>IF(GLOBAL[[#This Row],[//KELUAR]]="",0,-1*SUMIF(Table5[CONCAT],GLOBAL[POINTER],Table5[3]))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>SUM(F2381,L2381)</f>
        <v>6</v>
      </c>
      <c r="N2381" s="31"/>
      <c r="O2381" s="31"/>
      <c r="P2381" s="32">
        <f ca="1">SUM(INDIRECT(GLOBAL_VAR[TABLENAME]&amp;"[@a"&amp;$1:$1-1&amp;"]"),INDIRECT(GLOBAL_VAR[TABLENAME]&amp;"[@c"&amp;$1:$1-1&amp;"]"))</f>
        <v>6</v>
      </c>
      <c r="Q2381" s="33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6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6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6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2381" s="31" t="str">
        <f>_xlfn.IFNA(MATCH(GLOBAL[[#This Row],[POINTER]],Table6[NB BM_C_QTY+F],0),"")</f>
        <v/>
      </c>
      <c r="AC2381" t="str">
        <f>_xlfn.IFNA(MATCH(GLOBAL[[#This Row],[POINTER]],Table5[CONCAT],0),"")</f>
        <v/>
      </c>
    </row>
    <row r="2382" spans="1:31">
      <c r="A2382" s="31">
        <f ca="1">IF(GLOBAL[[#This Row],[TT]]&lt;1,"",ROW()-2)</f>
        <v>2380</v>
      </c>
      <c r="B2382" s="33" t="s">
        <v>4757</v>
      </c>
      <c r="C2382" s="31">
        <v>2</v>
      </c>
      <c r="D2382" s="31" t="s">
        <v>56</v>
      </c>
      <c r="E2382" s="31">
        <f ca="1">IF(GLOBAL[[#This Row],[b12]]="",GLOBAL[[#This Row],[a6]],GLOBAL[[#This Row],[b12]])</f>
        <v>2</v>
      </c>
      <c r="F2382" s="32">
        <f>GLOBAL[[#This Row],[AWAL]]</f>
        <v>2</v>
      </c>
      <c r="G2382" s="31"/>
      <c r="H2382" s="31"/>
      <c r="I2382" s="31" t="str">
        <f>IF(GLOBAL[[#This Row],[/MASUK]]="","",SUMIF(Table6[NB BM_C_QTY+F],GLOBAL[POINTER],Table6[C]))</f>
        <v/>
      </c>
      <c r="J2382" s="102">
        <f>IF(GLOBAL[[#This Row],[//KELUAR]]="",0,-1*SUMIF(Table5[CONCAT],GLOBAL[POINTER],Table5[3]))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>SUM(F2382,L2382)</f>
        <v>2</v>
      </c>
      <c r="N2382" s="31"/>
      <c r="O2382" s="31"/>
      <c r="P2382" s="32">
        <f ca="1">SUM(INDIRECT(GLOBAL_VAR[TABLENAME]&amp;"[@a"&amp;$1:$1-1&amp;"]"),INDIRECT(GLOBAL_VAR[TABLENAME]&amp;"[@c"&amp;$1:$1-1&amp;"]"))</f>
        <v>2</v>
      </c>
      <c r="Q2382" s="33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2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2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2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2382" s="31" t="str">
        <f>_xlfn.IFNA(MATCH(GLOBAL[[#This Row],[POINTER]],Table6[NB BM_C_QTY+F],0),"")</f>
        <v/>
      </c>
      <c r="AC2382" t="str">
        <f>_xlfn.IFNA(MATCH(GLOBAL[[#This Row],[POINTER]],Table5[CONCAT],0),"")</f>
        <v/>
      </c>
    </row>
    <row r="2383" spans="1:31">
      <c r="A2383" s="31" t="str">
        <f ca="1">IF(GLOBAL[[#This Row],[TT]]&lt;1,"",ROW()-2)</f>
        <v/>
      </c>
      <c r="B2383" s="33" t="s">
        <v>4397</v>
      </c>
      <c r="C2383" s="31">
        <v>0</v>
      </c>
      <c r="D2383" s="31" t="s">
        <v>2173</v>
      </c>
      <c r="E2383" s="31">
        <f ca="1">IF(GLOBAL[[#This Row],[b12]]="",GLOBAL[[#This Row],[a6]],GLOBAL[[#This Row],[b12]])</f>
        <v>0</v>
      </c>
      <c r="F2383" s="32">
        <f>GLOBAL[[#This Row],[AWAL]]</f>
        <v>0</v>
      </c>
      <c r="G2383" s="31"/>
      <c r="H2383" s="31"/>
      <c r="I2383" s="31" t="str">
        <f>IF(GLOBAL[[#This Row],[/MASUK]]="","",SUMIF(Table6[NB BM_C_QTY+F],GLOBAL[POINTER],Table6[C]))</f>
        <v/>
      </c>
      <c r="J2383" s="102">
        <f>IF(GLOBAL[[#This Row],[//KELUAR]]="",0,-1*SUMIF(Table5[CONCAT],GLOBAL[POINTER],Table5[3]))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>SUM(F2383,L2383)</f>
        <v>0</v>
      </c>
      <c r="N2383" s="31"/>
      <c r="O2383" s="31"/>
      <c r="P2383" s="32">
        <f ca="1">SUM(INDIRECT(GLOBAL_VAR[TABLENAME]&amp;"[@a"&amp;$1:$1-1&amp;"]"),INDIRECT(GLOBAL_VAR[TABLENAME]&amp;"[@c"&amp;$1:$1-1&amp;"]"))</f>
        <v>0</v>
      </c>
      <c r="Q2383" s="33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0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0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0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2383" s="31" t="str">
        <f>_xlfn.IFNA(MATCH(GLOBAL[[#This Row],[POINTER]],Table6[NB BM_C_QTY+F],0),"")</f>
        <v/>
      </c>
      <c r="AC2383" t="str">
        <f>_xlfn.IFNA(MATCH(GLOBAL[[#This Row],[POINTER]],Table5[CONCAT],0),"")</f>
        <v/>
      </c>
    </row>
    <row r="2384" spans="1:31">
      <c r="A2384" s="31">
        <f ca="1">IF(GLOBAL[[#This Row],[TT]]&lt;1,"",ROW()-2)</f>
        <v>2382</v>
      </c>
      <c r="B2384" s="33" t="s">
        <v>4758</v>
      </c>
      <c r="C2384" s="31">
        <v>1</v>
      </c>
      <c r="D2384" s="31" t="s">
        <v>20</v>
      </c>
      <c r="E2384" s="31">
        <f ca="1">IF(GLOBAL[[#This Row],[b12]]="",GLOBAL[[#This Row],[a6]],GLOBAL[[#This Row],[b12]])</f>
        <v>1</v>
      </c>
      <c r="F2384" s="32">
        <f>GLOBAL[[#This Row],[AWAL]]</f>
        <v>1</v>
      </c>
      <c r="G2384" s="31"/>
      <c r="H2384" s="31"/>
      <c r="I2384" s="31" t="str">
        <f>IF(GLOBAL[[#This Row],[/MASUK]]="","",SUMIF(Table6[NB BM_C_QTY+F],GLOBAL[POINTER],Table6[C]))</f>
        <v/>
      </c>
      <c r="J2384" s="102">
        <f>IF(GLOBAL[[#This Row],[//KELUAR]]="",0,-1*SUMIF(Table5[CONCAT],GLOBAL[POINTER],Table5[3]))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>SUM(F2384,L2384)</f>
        <v>1</v>
      </c>
      <c r="N2384" s="31"/>
      <c r="O2384" s="31"/>
      <c r="P2384" s="32">
        <f ca="1">SUM(INDIRECT(GLOBAL_VAR[TABLENAME]&amp;"[@a"&amp;$1:$1-1&amp;"]"),INDIRECT(GLOBAL_VAR[TABLENAME]&amp;"[@c"&amp;$1:$1-1&amp;"]"))</f>
        <v>1</v>
      </c>
      <c r="Q2384" s="33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1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1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1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2384" s="31" t="str">
        <f>_xlfn.IFNA(MATCH(GLOBAL[[#This Row],[POINTER]],Table6[NB BM_C_QTY+F],0),"")</f>
        <v/>
      </c>
      <c r="AC2384" t="str">
        <f>_xlfn.IFNA(MATCH(GLOBAL[[#This Row],[POINTER]],Table5[CONCAT],0),"")</f>
        <v/>
      </c>
    </row>
    <row r="2385" spans="1:31">
      <c r="A2385" s="31" t="str">
        <f ca="1">IF(GLOBAL[[#This Row],[TT]]&lt;1,"",ROW()-2)</f>
        <v/>
      </c>
      <c r="B2385" s="33" t="s">
        <v>4237</v>
      </c>
      <c r="C2385" s="31">
        <v>0</v>
      </c>
      <c r="D2385" s="31" t="s">
        <v>2042</v>
      </c>
      <c r="E2385" s="31">
        <f ca="1">IF(GLOBAL[[#This Row],[b12]]="",GLOBAL[[#This Row],[a6]],GLOBAL[[#This Row],[b12]])</f>
        <v>0</v>
      </c>
      <c r="F2385" s="32">
        <f>GLOBAL[[#This Row],[AWAL]]</f>
        <v>0</v>
      </c>
      <c r="G2385" s="31"/>
      <c r="H2385" s="31"/>
      <c r="I2385" s="31" t="str">
        <f>IF(GLOBAL[[#This Row],[/MASUK]]="","",SUMIF(Table6[NB BM_C_QTY+F],GLOBAL[POINTER],Table6[C]))</f>
        <v/>
      </c>
      <c r="J2385" s="102">
        <f>IF(GLOBAL[[#This Row],[//KELUAR]]="",0,-1*SUMIF(Table5[CONCAT],GLOBAL[POINTER],Table5[3]))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>SUM(F2385,L2385)</f>
        <v>0</v>
      </c>
      <c r="N2385" s="31"/>
      <c r="O2385" s="31"/>
      <c r="P2385" s="32">
        <f ca="1">SUM(INDIRECT(GLOBAL_VAR[TABLENAME]&amp;"[@a"&amp;$1:$1-1&amp;"]"),INDIRECT(GLOBAL_VAR[TABLENAME]&amp;"[@c"&amp;$1:$1-1&amp;"]"))</f>
        <v>0</v>
      </c>
      <c r="Q2385" s="33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0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0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0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2385" s="31" t="str">
        <f>_xlfn.IFNA(MATCH(GLOBAL[[#This Row],[POINTER]],Table6[NB BM_C_QTY+F],0),"")</f>
        <v/>
      </c>
      <c r="AC2385" t="str">
        <f>_xlfn.IFNA(MATCH(GLOBAL[[#This Row],[POINTER]],Table5[CONCAT],0),"")</f>
        <v/>
      </c>
    </row>
    <row r="2386" spans="1:31">
      <c r="A2386" s="39" t="str">
        <f ca="1">IF(GLOBAL[[#This Row],[TT]]&lt;1,"",ROW()-2)</f>
        <v/>
      </c>
      <c r="B2386" s="33" t="s">
        <v>4239</v>
      </c>
      <c r="C2386" s="31">
        <v>0</v>
      </c>
      <c r="D2386" s="31" t="s">
        <v>2042</v>
      </c>
      <c r="E2386" s="39">
        <f ca="1">IF(GLOBAL[[#This Row],[b12]]="",GLOBAL[[#This Row],[a6]],GLOBAL[[#This Row],[b12]])</f>
        <v>0</v>
      </c>
      <c r="F2386" s="40">
        <f>GLOBAL[[#This Row],[AWAL]]</f>
        <v>0</v>
      </c>
      <c r="G2386" s="31"/>
      <c r="H2386" s="31"/>
      <c r="I2386" s="31" t="str">
        <f>IF(GLOBAL[[#This Row],[/MASUK]]="","",SUMIF(Table6[NB BM_C_QTY+F],GLOBAL[POINTER],Table6[C]))</f>
        <v/>
      </c>
      <c r="J2386" s="102">
        <f>IF(GLOBAL[[#This Row],[//KELUAR]]="",0,-1*SUMIF(Table5[CONCAT],GLOBAL[POINTER],Table5[3]))</f>
        <v>0</v>
      </c>
      <c r="K2386" s="39" t="str">
        <f>IF(GLOBAL[[#This Row],[b1]]="","",GLOBAL[[#This Row],[b1]]-GLOBAL[[#This Row],[a1]]-GLOBAL[[#This Row],[bkeluar1]])</f>
        <v/>
      </c>
      <c r="L2386" s="39">
        <f>SUM(GLOBAL[[#This Row],[bmasuk1]:[c1]])</f>
        <v>0</v>
      </c>
      <c r="M2386" s="40">
        <f>SUM(F2386,L2386)</f>
        <v>0</v>
      </c>
      <c r="N2386" s="31"/>
      <c r="O2386" s="39"/>
      <c r="P2386" s="40">
        <f ca="1">SUM(INDIRECT(GLOBAL_VAR[TABLENAME]&amp;"[@a"&amp;$1:$1-1&amp;"]"),INDIRECT(GLOBAL_VAR[TABLENAME]&amp;"[@c"&amp;$1:$1-1&amp;"]"))</f>
        <v>0</v>
      </c>
      <c r="Q2386" s="33"/>
      <c r="R2386" s="41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0</v>
      </c>
      <c r="T2386" s="33"/>
      <c r="U2386" s="41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0</v>
      </c>
      <c r="W2386" s="31"/>
      <c r="X2386" s="39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0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2386" s="39" t="str">
        <f>_xlfn.IFNA(MATCH(GLOBAL[[#This Row],[POINTER]],Table6[NB BM_C_QTY+F],0),"")</f>
        <v/>
      </c>
      <c r="AC2386" t="str">
        <f>_xlfn.IFNA(MATCH(GLOBAL[[#This Row],[POINTER]],Table5[CONCAT],0),"")</f>
        <v/>
      </c>
    </row>
    <row r="2387" spans="1:31">
      <c r="A2387" s="31" t="str">
        <f ca="1">IF(GLOBAL[[#This Row],[TT]]&lt;1,"",ROW()-2)</f>
        <v/>
      </c>
      <c r="B2387" s="33" t="s">
        <v>4238</v>
      </c>
      <c r="C2387" s="31">
        <v>0</v>
      </c>
      <c r="D2387" s="31" t="s">
        <v>2042</v>
      </c>
      <c r="E2387" s="31">
        <f ca="1">IF(GLOBAL[[#This Row],[b12]]="",GLOBAL[[#This Row],[a6]],GLOBAL[[#This Row],[b12]])</f>
        <v>0</v>
      </c>
      <c r="F2387" s="32">
        <f>GLOBAL[[#This Row],[AWAL]]</f>
        <v>0</v>
      </c>
      <c r="G2387" s="31"/>
      <c r="H2387" s="31"/>
      <c r="I2387" s="31" t="str">
        <f>IF(GLOBAL[[#This Row],[/MASUK]]="","",SUMIF(Table6[NB BM_C_QTY+F],GLOBAL[POINTER],Table6[C]))</f>
        <v/>
      </c>
      <c r="J2387" s="102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>SUM(F2387,L2387)</f>
        <v>0</v>
      </c>
      <c r="N2387" s="31"/>
      <c r="O2387" s="31"/>
      <c r="P2387" s="32">
        <f ca="1">SUM(INDIRECT(GLOBAL_VAR[TABLENAME]&amp;"[@a"&amp;$1:$1-1&amp;"]"),INDIRECT(GLOBAL_VAR[TABLENAME]&amp;"[@c"&amp;$1:$1-1&amp;"]"))</f>
        <v>0</v>
      </c>
      <c r="Q2387" s="33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0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0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0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</row>
    <row r="2388" spans="1:31">
      <c r="A2388" s="31" t="str">
        <f ca="1">IF(GLOBAL[[#This Row],[TT]]&lt;1,"",ROW()-2)</f>
        <v/>
      </c>
      <c r="B2388" s="33" t="s">
        <v>4240</v>
      </c>
      <c r="C2388" s="31">
        <v>0</v>
      </c>
      <c r="D2388" s="31" t="s">
        <v>2042</v>
      </c>
      <c r="E2388" s="31">
        <f ca="1">IF(GLOBAL[[#This Row],[b12]]="",GLOBAL[[#This Row],[a6]],GLOBAL[[#This Row],[b12]])</f>
        <v>0</v>
      </c>
      <c r="F2388" s="32">
        <f>GLOBAL[[#This Row],[AWAL]]</f>
        <v>0</v>
      </c>
      <c r="G2388" s="31"/>
      <c r="H2388" s="31"/>
      <c r="I2388" s="31" t="str">
        <f>IF(GLOBAL[[#This Row],[/MASUK]]="","",SUMIF(Table6[NB BM_C_QTY+F],GLOBAL[POINTER],Table6[C]))</f>
        <v/>
      </c>
      <c r="J2388" s="102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>SUM(F2388,L2388)</f>
        <v>0</v>
      </c>
      <c r="N2388" s="31"/>
      <c r="O2388" s="31"/>
      <c r="P2388" s="32">
        <f ca="1">SUM(INDIRECT(GLOBAL_VAR[TABLENAME]&amp;"[@a"&amp;$1:$1-1&amp;"]"),INDIRECT(GLOBAL_VAR[TABLENAME]&amp;"[@c"&amp;$1:$1-1&amp;"]"))</f>
        <v>0</v>
      </c>
      <c r="Q2388" s="33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0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0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0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</row>
    <row r="2389" spans="1:31">
      <c r="A2389" s="31" t="str">
        <f ca="1">IF(GLOBAL[[#This Row],[TT]]&lt;1,"",ROW()-2)</f>
        <v/>
      </c>
      <c r="B2389" s="33" t="s">
        <v>4932</v>
      </c>
      <c r="C2389" s="31">
        <v>0</v>
      </c>
      <c r="D2389" s="31" t="s">
        <v>56</v>
      </c>
      <c r="E2389" s="31">
        <f ca="1">IF(GLOBAL[[#This Row],[b12]]="",GLOBAL[[#This Row],[a6]],GLOBAL[[#This Row],[b12]])</f>
        <v>0</v>
      </c>
      <c r="F2389" s="32">
        <f>GLOBAL[[#This Row],[AWAL]]</f>
        <v>0</v>
      </c>
      <c r="G2389" s="31"/>
      <c r="H2389" s="31"/>
      <c r="I2389" s="31" t="str">
        <f>IF(GLOBAL[[#This Row],[/MASUK]]="","",SUMIF(Table6[NB BM_C_QTY+F],GLOBAL[POINTER],Table6[C]))</f>
        <v/>
      </c>
      <c r="J2389" s="102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>SUM(F2389,L2389)</f>
        <v>0</v>
      </c>
      <c r="N2389" s="31"/>
      <c r="O2389" s="31"/>
      <c r="P2389" s="32">
        <f ca="1">SUM(INDIRECT(GLOBAL_VAR[TABLENAME]&amp;"[@a"&amp;$1:$1-1&amp;"]"),INDIRECT(GLOBAL_VAR[TABLENAME]&amp;"[@c"&amp;$1:$1-1&amp;"]"))</f>
        <v>0</v>
      </c>
      <c r="Q2389" s="33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0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0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0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</row>
    <row r="2390" spans="1:31">
      <c r="A2390" s="31" t="str">
        <f ca="1">IF(GLOBAL[[#This Row],[TT]]&lt;1,"",ROW()-2)</f>
        <v/>
      </c>
      <c r="B2390" s="33" t="s">
        <v>4933</v>
      </c>
      <c r="C2390" s="31">
        <v>0</v>
      </c>
      <c r="D2390" s="31" t="s">
        <v>56</v>
      </c>
      <c r="E2390" s="31">
        <f ca="1">IF(GLOBAL[[#This Row],[b12]]="",GLOBAL[[#This Row],[a6]],GLOBAL[[#This Row],[b12]])</f>
        <v>0</v>
      </c>
      <c r="F2390" s="32">
        <f>GLOBAL[[#This Row],[AWAL]]</f>
        <v>0</v>
      </c>
      <c r="G2390" s="31"/>
      <c r="H2390" s="31"/>
      <c r="I2390" s="31" t="str">
        <f>IF(GLOBAL[[#This Row],[/MASUK]]="","",SUMIF(Table6[NB BM_C_QTY+F],GLOBAL[POINTER],Table6[C]))</f>
        <v/>
      </c>
      <c r="J2390" s="102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>SUM(F2390,L2390)</f>
        <v>0</v>
      </c>
      <c r="N2390" s="31"/>
      <c r="O2390" s="31"/>
      <c r="P2390" s="32">
        <f ca="1">SUM(INDIRECT(GLOBAL_VAR[TABLENAME]&amp;"[@a"&amp;$1:$1-1&amp;"]"),INDIRECT(GLOBAL_VAR[TABLENAME]&amp;"[@c"&amp;$1:$1-1&amp;"]"))</f>
        <v>0</v>
      </c>
      <c r="Q2390" s="33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0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0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0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</row>
    <row r="2391" spans="1:31">
      <c r="A2391" s="31" t="str">
        <f ca="1">IF(GLOBAL[[#This Row],[TT]]&lt;1,"",ROW()-2)</f>
        <v/>
      </c>
      <c r="B2391" s="33" t="s">
        <v>4934</v>
      </c>
      <c r="C2391" s="31">
        <v>0</v>
      </c>
      <c r="D2391" s="31" t="s">
        <v>121</v>
      </c>
      <c r="E2391" s="31">
        <f ca="1">IF(GLOBAL[[#This Row],[b12]]="",GLOBAL[[#This Row],[a6]],GLOBAL[[#This Row],[b12]])</f>
        <v>0</v>
      </c>
      <c r="F2391" s="32">
        <f>GLOBAL[[#This Row],[AWAL]]</f>
        <v>0</v>
      </c>
      <c r="G2391" s="31"/>
      <c r="H2391" s="31"/>
      <c r="I2391" s="31" t="str">
        <f>IF(GLOBAL[[#This Row],[/MASUK]]="","",SUMIF(Table6[NB BM_C_QTY+F],GLOBAL[POINTER],Table6[C]))</f>
        <v/>
      </c>
      <c r="J2391" s="102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>SUM(F2391,L2391)</f>
        <v>0</v>
      </c>
      <c r="N2391" s="31"/>
      <c r="O2391" s="31"/>
      <c r="P2391" s="32">
        <f ca="1">SUM(INDIRECT(GLOBAL_VAR[TABLENAME]&amp;"[@a"&amp;$1:$1-1&amp;"]"),INDIRECT(GLOBAL_VAR[TABLENAME]&amp;"[@c"&amp;$1:$1-1&amp;"]"))</f>
        <v>0</v>
      </c>
      <c r="Q2391" s="33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0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0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0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</row>
    <row r="2392" spans="1:31">
      <c r="A2392" s="31">
        <f ca="1">IF(GLOBAL[[#This Row],[TT]]&lt;1,"",ROW()-2)</f>
        <v>2390</v>
      </c>
      <c r="B2392" s="33" t="s">
        <v>4905</v>
      </c>
      <c r="C2392" s="31">
        <v>1</v>
      </c>
      <c r="D2392" s="31" t="s">
        <v>34</v>
      </c>
      <c r="E2392" s="31">
        <f ca="1">IF(GLOBAL[[#This Row],[b12]]="",GLOBAL[[#This Row],[a6]],GLOBAL[[#This Row],[b12]])</f>
        <v>1</v>
      </c>
      <c r="F2392" s="32">
        <f>GLOBAL[[#This Row],[AWAL]]</f>
        <v>1</v>
      </c>
      <c r="G2392" s="31"/>
      <c r="H2392" s="31"/>
      <c r="I2392" s="31" t="str">
        <f>IF(GLOBAL[[#This Row],[/MASUK]]="","",SUMIF(Table6[NB BM_C_QTY+F],GLOBAL[POINTER],Table6[C]))</f>
        <v/>
      </c>
      <c r="J2392" s="102">
        <f>IF(GLOBAL[[#This Row],[//KELUAR]]="",0,-1*SUMIF(Table5[CONCAT],GLOBAL[POINTER],Table5[3]))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>SUM(F2392,L2392)</f>
        <v>1</v>
      </c>
      <c r="N2392" s="31"/>
      <c r="O2392" s="31"/>
      <c r="P2392" s="32">
        <f ca="1">SUM(INDIRECT(GLOBAL_VAR[TABLENAME]&amp;"[@a"&amp;$1:$1-1&amp;"]"),INDIRECT(GLOBAL_VAR[TABLENAME]&amp;"[@c"&amp;$1:$1-1&amp;"]"))</f>
        <v>1</v>
      </c>
      <c r="Q2392" s="33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1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1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1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2392" s="31" t="str">
        <f>_xlfn.IFNA(MATCH(GLOBAL[[#This Row],[POINTER]],Table6[NB BM_C_QTY+F],0),"")</f>
        <v/>
      </c>
      <c r="AC2392" t="str">
        <f>_xlfn.IFNA(MATCH(GLOBAL[[#This Row],[POINTER]],Table5[CONCAT],0),"")</f>
        <v/>
      </c>
    </row>
    <row r="2393" spans="1:31">
      <c r="A2393" s="31">
        <f ca="1">IF(GLOBAL[[#This Row],[TT]]&lt;1,"",ROW()-2)</f>
        <v>2391</v>
      </c>
      <c r="B2393" s="33" t="s">
        <v>4902</v>
      </c>
      <c r="C2393" s="31">
        <v>4</v>
      </c>
      <c r="D2393" s="31" t="s">
        <v>2102</v>
      </c>
      <c r="E2393" s="31">
        <f ca="1">IF(GLOBAL[[#This Row],[b12]]="",GLOBAL[[#This Row],[a6]],GLOBAL[[#This Row],[b12]])</f>
        <v>4</v>
      </c>
      <c r="F2393" s="32">
        <f>GLOBAL[[#This Row],[AWAL]]</f>
        <v>4</v>
      </c>
      <c r="G2393" s="31"/>
      <c r="H2393" s="31"/>
      <c r="I2393" s="31" t="str">
        <f>IF(GLOBAL[[#This Row],[/MASUK]]="","",SUMIF(Table6[NB BM_C_QTY+F],GLOBAL[POINTER],Table6[C]))</f>
        <v/>
      </c>
      <c r="J2393" s="102">
        <f>IF(GLOBAL[[#This Row],[//KELUAR]]="",0,-1*SUMIF(Table5[CONCAT],GLOBAL[POINTER],Table5[3]))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>SUM(F2393,L2393)</f>
        <v>4</v>
      </c>
      <c r="N2393" s="31"/>
      <c r="O2393" s="31"/>
      <c r="P2393" s="32">
        <f ca="1">SUM(INDIRECT(GLOBAL_VAR[TABLENAME]&amp;"[@a"&amp;$1:$1-1&amp;"]"),INDIRECT(GLOBAL_VAR[TABLENAME]&amp;"[@c"&amp;$1:$1-1&amp;"]"))</f>
        <v>4</v>
      </c>
      <c r="Q2393" s="33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4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4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4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2393" s="31" t="str">
        <f>_xlfn.IFNA(MATCH(GLOBAL[[#This Row],[POINTER]],Table6[NB BM_C_QTY+F],0),"")</f>
        <v/>
      </c>
      <c r="AC2393" t="str">
        <f>_xlfn.IFNA(MATCH(GLOBAL[[#This Row],[POINTER]],Table5[CONCAT],0),"")</f>
        <v/>
      </c>
    </row>
    <row r="2394" spans="1:31">
      <c r="A2394" s="31" t="str">
        <f ca="1">IF(GLOBAL[[#This Row],[TT]]&lt;1,"",ROW()-2)</f>
        <v/>
      </c>
      <c r="B2394" s="33" t="s">
        <v>4157</v>
      </c>
      <c r="C2394" s="31">
        <v>0</v>
      </c>
      <c r="D2394" s="31" t="s">
        <v>2102</v>
      </c>
      <c r="E2394" s="31">
        <f ca="1">IF(GLOBAL[[#This Row],[b12]]="",GLOBAL[[#This Row],[a6]],GLOBAL[[#This Row],[b12]])</f>
        <v>0</v>
      </c>
      <c r="F2394" s="32">
        <f>GLOBAL[[#This Row],[AWAL]]</f>
        <v>0</v>
      </c>
      <c r="G2394" s="31"/>
      <c r="H2394" s="31"/>
      <c r="I2394" s="31" t="str">
        <f>IF(GLOBAL[[#This Row],[/MASUK]]="","",SUMIF(Table6[NB BM_C_QTY+F],GLOBAL[POINTER],Table6[C]))</f>
        <v/>
      </c>
      <c r="J2394" s="102">
        <f>IF(GLOBAL[[#This Row],[//KELUAR]]="",0,-1*SUMIF(Table5[CONCAT],GLOBAL[POINTER],Table5[3]))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>SUM(F2394,L2394)</f>
        <v>0</v>
      </c>
      <c r="N2394" s="31"/>
      <c r="O2394" s="31"/>
      <c r="P2394" s="32">
        <f ca="1">SUM(INDIRECT(GLOBAL_VAR[TABLENAME]&amp;"[@a"&amp;$1:$1-1&amp;"]"),INDIRECT(GLOBAL_VAR[TABLENAME]&amp;"[@c"&amp;$1:$1-1&amp;"]"))</f>
        <v>0</v>
      </c>
      <c r="Q2394" s="33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0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0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0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2394" s="31" t="str">
        <f>_xlfn.IFNA(MATCH(GLOBAL[[#This Row],[POINTER]],Table6[NB BM_C_QTY+F],0),"")</f>
        <v/>
      </c>
      <c r="AC2394" t="str">
        <f>_xlfn.IFNA(MATCH(GLOBAL[[#This Row],[POINTER]],Table5[CONCAT],0),"")</f>
        <v/>
      </c>
    </row>
    <row r="2395" spans="1:31">
      <c r="A2395" s="31" t="str">
        <f ca="1">IF(GLOBAL[[#This Row],[TT]]&lt;1,"",ROW()-2)</f>
        <v/>
      </c>
      <c r="B2395" s="33" t="s">
        <v>2134</v>
      </c>
      <c r="C2395" s="31">
        <v>0</v>
      </c>
      <c r="D2395" s="31" t="s">
        <v>2102</v>
      </c>
      <c r="E2395" s="31">
        <f ca="1">IF(GLOBAL[[#This Row],[b12]]="",GLOBAL[[#This Row],[a6]],GLOBAL[[#This Row],[b12]])</f>
        <v>0</v>
      </c>
      <c r="F2395" s="32">
        <f>GLOBAL[[#This Row],[AWAL]]</f>
        <v>0</v>
      </c>
      <c r="G2395" s="31"/>
      <c r="H2395" s="31"/>
      <c r="I2395" s="31" t="str">
        <f>IF(GLOBAL[[#This Row],[/MASUK]]="","",SUMIF(Table6[NB BM_C_QTY+F],GLOBAL[POINTER],Table6[C]))</f>
        <v/>
      </c>
      <c r="J2395" s="102">
        <f>IF(GLOBAL[[#This Row],[//KELUAR]]="",0,-1*SUMIF(Table5[CONCAT],GLOBAL[POINTER],Table5[3]))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>SUM(F2395,L2395)</f>
        <v>0</v>
      </c>
      <c r="N2395" s="31"/>
      <c r="O2395" s="31"/>
      <c r="P2395" s="32">
        <f ca="1">SUM(INDIRECT(GLOBAL_VAR[TABLENAME]&amp;"[@a"&amp;$1:$1-1&amp;"]"),INDIRECT(GLOBAL_VAR[TABLENAME]&amp;"[@c"&amp;$1:$1-1&amp;"]"))</f>
        <v>0</v>
      </c>
      <c r="Q2395" s="33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0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0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0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2395" s="31" t="str">
        <f>_xlfn.IFNA(MATCH(GLOBAL[[#This Row],[POINTER]],Table6[NB BM_C_QTY+F],0),"")</f>
        <v/>
      </c>
      <c r="AC2395" t="str">
        <f>_xlfn.IFNA(MATCH(GLOBAL[[#This Row],[POINTER]],Table5[CONCAT],0),"")</f>
        <v/>
      </c>
    </row>
    <row r="2396" spans="1:31">
      <c r="A2396" s="31" t="str">
        <f ca="1">IF(GLOBAL[[#This Row],[TT]]&lt;1,"",ROW()-2)</f>
        <v/>
      </c>
      <c r="B2396" s="33" t="s">
        <v>4935</v>
      </c>
      <c r="C2396" s="31">
        <v>0</v>
      </c>
      <c r="D2396" s="31" t="s">
        <v>34</v>
      </c>
      <c r="E2396" s="31">
        <f ca="1">IF(GLOBAL[[#This Row],[b12]]="",GLOBAL[[#This Row],[a6]],GLOBAL[[#This Row],[b12]])</f>
        <v>0</v>
      </c>
      <c r="F2396" s="32">
        <f>GLOBAL[[#This Row],[AWAL]]</f>
        <v>0</v>
      </c>
      <c r="G2396" s="31"/>
      <c r="H2396" s="31"/>
      <c r="I2396" s="31" t="str">
        <f>IF(GLOBAL[[#This Row],[/MASUK]]="","",SUMIF(Table6[NB BM_C_QTY+F],GLOBAL[POINTER],Table6[C]))</f>
        <v/>
      </c>
      <c r="J2396" s="102">
        <f>IF(GLOBAL[[#This Row],[//KELUAR]]="",0,-1*SUMIF(Table5[CONCAT],GLOBAL[POINTER],Table5[3]))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>SUM(F2396,L2396)</f>
        <v>0</v>
      </c>
      <c r="N2396" s="31"/>
      <c r="O2396" s="31"/>
      <c r="P2396" s="32">
        <f ca="1">SUM(INDIRECT(GLOBAL_VAR[TABLENAME]&amp;"[@a"&amp;$1:$1-1&amp;"]"),INDIRECT(GLOBAL_VAR[TABLENAME]&amp;"[@c"&amp;$1:$1-1&amp;"]"))</f>
        <v>0</v>
      </c>
      <c r="Q2396" s="33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0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0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0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2396" s="31" t="str">
        <f>_xlfn.IFNA(MATCH(GLOBAL[[#This Row],[POINTER]],Table6[NB BM_C_QTY+F],0),"")</f>
        <v/>
      </c>
      <c r="AC2396" t="str">
        <f>_xlfn.IFNA(MATCH(GLOBAL[[#This Row],[POINTER]],Table5[CONCAT],0),"")</f>
        <v/>
      </c>
    </row>
    <row r="2397" spans="1:31">
      <c r="A2397" s="31">
        <f ca="1">IF(GLOBAL[[#This Row],[TT]]&lt;1,"",ROW()-2)</f>
        <v>2395</v>
      </c>
      <c r="B2397" s="33" t="s">
        <v>4236</v>
      </c>
      <c r="C2397" s="31">
        <v>51</v>
      </c>
      <c r="D2397" s="31" t="s">
        <v>2380</v>
      </c>
      <c r="E2397" s="31">
        <f ca="1">IF(GLOBAL[[#This Row],[b12]]="",GLOBAL[[#This Row],[a6]],GLOBAL[[#This Row],[b12]])</f>
        <v>50</v>
      </c>
      <c r="F2397" s="32">
        <f>GLOBAL[[#This Row],[AWAL]]</f>
        <v>51</v>
      </c>
      <c r="G2397" s="31"/>
      <c r="H2397" s="31"/>
      <c r="I2397" s="31" t="str">
        <f>IF(GLOBAL[[#This Row],[/MASUK]]="","",SUMIF(Table6[NB BM_C_QTY+F],GLOBAL[POINTER],Table6[C]))</f>
        <v/>
      </c>
      <c r="J2397" s="102">
        <f>IF(GLOBAL[[#This Row],[//KELUAR]]="",0,-1*SUMIF(Table5[CONCAT],GLOBAL[POINTER],Table5[3]))</f>
        <v>-1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-1</v>
      </c>
      <c r="M2397" s="32">
        <f>SUM(F2397,L2397)</f>
        <v>50</v>
      </c>
      <c r="N2397" s="31"/>
      <c r="O2397" s="31"/>
      <c r="P2397" s="32">
        <f ca="1">SUM(INDIRECT(GLOBAL_VAR[TABLENAME]&amp;"[@a"&amp;$1:$1-1&amp;"]"),INDIRECT(GLOBAL_VAR[TABLENAME]&amp;"[@c"&amp;$1:$1-1&amp;"]"))</f>
        <v>50</v>
      </c>
      <c r="Q2397" s="33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50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50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50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2397" s="31" t="str">
        <f>_xlfn.IFNA(MATCH(GLOBAL[[#This Row],[POINTER]],Table6[NB BM_C_QTY+F],0),"")</f>
        <v/>
      </c>
      <c r="AC2397">
        <f>_xlfn.IFNA(MATCH(GLOBAL[[#This Row],[POINTER]],Table5[CONCAT],0),"")</f>
        <v>73</v>
      </c>
    </row>
    <row r="2398" spans="1:31">
      <c r="A2398" s="31">
        <f ca="1">IF(GLOBAL[[#This Row],[TT]]&lt;1,"",ROW()-2)</f>
        <v>2396</v>
      </c>
      <c r="B2398" s="33" t="s">
        <v>2334</v>
      </c>
      <c r="C2398" s="31">
        <v>4</v>
      </c>
      <c r="D2398" s="31" t="s">
        <v>2158</v>
      </c>
      <c r="E2398" s="31">
        <f ca="1">IF(GLOBAL[[#This Row],[b12]]="",GLOBAL[[#This Row],[a6]],GLOBAL[[#This Row],[b12]])</f>
        <v>4</v>
      </c>
      <c r="F2398" s="32">
        <f>GLOBAL[[#This Row],[AWAL]]</f>
        <v>4</v>
      </c>
      <c r="G2398" s="31"/>
      <c r="H2398" s="31"/>
      <c r="I2398" s="31" t="str">
        <f>IF(GLOBAL[[#This Row],[/MASUK]]="","",SUMIF(Table6[NB BM_C_QTY+F],GLOBAL[POINTER],Table6[C]))</f>
        <v/>
      </c>
      <c r="J2398" s="102">
        <f>IF(GLOBAL[[#This Row],[//KELUAR]]="",0,-1*SUMIF(Table5[CONCAT],GLOBAL[POINTER],Table5[3]))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>SUM(F2398,L2398)</f>
        <v>4</v>
      </c>
      <c r="N2398" s="31"/>
      <c r="O2398" s="31"/>
      <c r="P2398" s="32">
        <f ca="1">SUM(INDIRECT(GLOBAL_VAR[TABLENAME]&amp;"[@a"&amp;$1:$1-1&amp;"]"),INDIRECT(GLOBAL_VAR[TABLENAME]&amp;"[@c"&amp;$1:$1-1&amp;"]"))</f>
        <v>4</v>
      </c>
      <c r="Q2398" s="33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4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4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4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2398" s="31" t="str">
        <f>_xlfn.IFNA(MATCH(GLOBAL[[#This Row],[POINTER]],Table6[NB BM_C_QTY+F],0),"")</f>
        <v/>
      </c>
      <c r="AC2398" t="str">
        <f>_xlfn.IFNA(MATCH(GLOBAL[[#This Row],[POINTER]],Table5[CONCAT],0),"")</f>
        <v/>
      </c>
    </row>
    <row r="2399" spans="1:31">
      <c r="A2399" s="31">
        <f ca="1">IF(GLOBAL[[#This Row],[TT]]&lt;1,"",ROW()-2)</f>
        <v>2397</v>
      </c>
      <c r="B2399" s="33" t="s">
        <v>4318</v>
      </c>
      <c r="C2399" s="31">
        <v>4</v>
      </c>
      <c r="D2399" s="31" t="s">
        <v>2401</v>
      </c>
      <c r="E2399" s="31">
        <f ca="1">IF(GLOBAL[[#This Row],[b12]]="",GLOBAL[[#This Row],[a6]],GLOBAL[[#This Row],[b12]])</f>
        <v>4</v>
      </c>
      <c r="F2399" s="32">
        <f>GLOBAL[[#This Row],[AWAL]]</f>
        <v>4</v>
      </c>
      <c r="G2399" s="31"/>
      <c r="H2399" s="31"/>
      <c r="I2399" s="31" t="str">
        <f>IF(GLOBAL[[#This Row],[/MASUK]]="","",SUMIF(Table6[NB BM_C_QTY+F],GLOBAL[POINTER],Table6[C]))</f>
        <v/>
      </c>
      <c r="J2399" s="102">
        <f>IF(GLOBAL[[#This Row],[//KELUAR]]="",0,-1*SUMIF(Table5[CONCAT],GLOBAL[POINTER],Table5[3]))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>SUM(F2399,L2399)</f>
        <v>4</v>
      </c>
      <c r="N2399" s="31"/>
      <c r="O2399" s="31"/>
      <c r="P2399" s="32">
        <f ca="1">SUM(INDIRECT(GLOBAL_VAR[TABLENAME]&amp;"[@a"&amp;$1:$1-1&amp;"]"),INDIRECT(GLOBAL_VAR[TABLENAME]&amp;"[@c"&amp;$1:$1-1&amp;"]"))</f>
        <v>4</v>
      </c>
      <c r="Q2399" s="33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4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4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4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2399" s="31" t="str">
        <f>_xlfn.IFNA(MATCH(GLOBAL[[#This Row],[POINTER]],Table6[NB BM_C_QTY+F],0),"")</f>
        <v/>
      </c>
      <c r="AC2399" t="str">
        <f>_xlfn.IFNA(MATCH(GLOBAL[[#This Row],[POINTER]],Table5[CONCAT],0),"")</f>
        <v/>
      </c>
    </row>
    <row r="2400" spans="1:31">
      <c r="A2400" s="31" t="str">
        <f ca="1">IF(GLOBAL[[#This Row],[TT]]&lt;1,"",ROW()-2)</f>
        <v/>
      </c>
      <c r="B2400" s="33" t="s">
        <v>1452</v>
      </c>
      <c r="C2400" s="31">
        <v>0</v>
      </c>
      <c r="D2400" s="31" t="s">
        <v>643</v>
      </c>
      <c r="E2400" s="31">
        <f ca="1">IF(GLOBAL[[#This Row],[b12]]="",GLOBAL[[#This Row],[a6]],GLOBAL[[#This Row],[b12]])</f>
        <v>0</v>
      </c>
      <c r="F2400" s="32">
        <f>GLOBAL[[#This Row],[AWAL]]</f>
        <v>0</v>
      </c>
      <c r="G2400" s="31"/>
      <c r="H2400" s="31"/>
      <c r="I2400" s="31" t="str">
        <f>IF(GLOBAL[[#This Row],[/MASUK]]="","",SUMIF(Table6[NB BM_C_QTY+F],GLOBAL[POINTER],Table6[C]))</f>
        <v/>
      </c>
      <c r="J2400" s="102">
        <f>IF(GLOBAL[[#This Row],[//KELUAR]]="",0,-1*SUMIF(Table5[CONCAT],GLOBAL[POINTER],Table5[3]))</f>
        <v>0</v>
      </c>
      <c r="K2400" s="31" t="str">
        <f>IF(GLOBAL[[#This Row],[b1]]="","",GLOBAL[[#This Row],[b1]]-GLOBAL[[#This Row],[a1]]-GLOBAL[[#This Row],[bkeluar1]])</f>
        <v/>
      </c>
      <c r="L2400" s="31">
        <f>SUM(GLOBAL[[#This Row],[bmasuk1]:[c1]])</f>
        <v>0</v>
      </c>
      <c r="M2400" s="32">
        <f>SUM(F2400,L2400)</f>
        <v>0</v>
      </c>
      <c r="N2400" s="31"/>
      <c r="O2400" s="31"/>
      <c r="P2400" s="32">
        <f ca="1">SUM(INDIRECT(GLOBAL_VAR[TABLENAME]&amp;"[@a"&amp;$1:$1-1&amp;"]"),INDIRECT(GLOBAL_VAR[TABLENAME]&amp;"[@c"&amp;$1:$1-1&amp;"]"))</f>
        <v>0</v>
      </c>
      <c r="Q2400" s="33"/>
      <c r="R2400" s="33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0</v>
      </c>
      <c r="T2400" s="33"/>
      <c r="U2400" s="33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0</v>
      </c>
      <c r="W2400" s="31"/>
      <c r="X2400" s="31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0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2400" s="31" t="str">
        <f>_xlfn.IFNA(MATCH(GLOBAL[[#This Row],[POINTER]],Table6[NB BM_C_QTY+F],0),"")</f>
        <v/>
      </c>
      <c r="AC2400" t="str">
        <f>_xlfn.IFNA(MATCH(GLOBAL[[#This Row],[POINTER]],Table5[CONCAT],0),"")</f>
        <v/>
      </c>
      <c r="AE2400" s="71"/>
    </row>
    <row r="2401" spans="1:31">
      <c r="A2401" s="31" t="str">
        <f ca="1">IF(GLOBAL[[#This Row],[TT]]&lt;1,"",ROW()-2)</f>
        <v/>
      </c>
      <c r="B2401" s="33" t="s">
        <v>1453</v>
      </c>
      <c r="C2401" s="31">
        <v>0</v>
      </c>
      <c r="D2401" s="31" t="s">
        <v>38</v>
      </c>
      <c r="E2401" s="31">
        <f ca="1">IF(GLOBAL[[#This Row],[b12]]="",GLOBAL[[#This Row],[a6]],GLOBAL[[#This Row],[b12]])</f>
        <v>0</v>
      </c>
      <c r="F2401" s="32">
        <f>GLOBAL[[#This Row],[AWAL]]</f>
        <v>0</v>
      </c>
      <c r="G2401" s="31"/>
      <c r="H2401" s="31"/>
      <c r="I2401" s="31" t="str">
        <f>IF(GLOBAL[[#This Row],[/MASUK]]="","",SUMIF(Table6[NB BM_C_QTY+F],GLOBAL[POINTER],Table6[C]))</f>
        <v/>
      </c>
      <c r="J2401" s="102">
        <f>IF(GLOBAL[[#This Row],[//KELUAR]]="",0,-1*SUMIF(Table5[CONCAT],GLOBAL[POINTER],Table5[3]))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>SUM(F2401,L2401)</f>
        <v>0</v>
      </c>
      <c r="N2401" s="31"/>
      <c r="O2401" s="31"/>
      <c r="P2401" s="32">
        <f ca="1">SUM(INDIRECT(GLOBAL_VAR[TABLENAME]&amp;"[@a"&amp;$1:$1-1&amp;"]"),INDIRECT(GLOBAL_VAR[TABLENAME]&amp;"[@c"&amp;$1:$1-1&amp;"]"))</f>
        <v>0</v>
      </c>
      <c r="Q2401" s="33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0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0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0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2401" s="31" t="str">
        <f>_xlfn.IFNA(MATCH(GLOBAL[[#This Row],[POINTER]],Table6[NB BM_C_QTY+F],0),"")</f>
        <v/>
      </c>
      <c r="AC2401" t="str">
        <f>_xlfn.IFNA(MATCH(GLOBAL[[#This Row],[POINTER]],Table5[CONCAT],0),"")</f>
        <v/>
      </c>
      <c r="AE2401" s="72"/>
    </row>
    <row r="2402" spans="1:31">
      <c r="A2402" s="31" t="str">
        <f ca="1">IF(GLOBAL[[#This Row],[TT]]&lt;1,"",ROW()-2)</f>
        <v/>
      </c>
      <c r="B2402" s="33" t="s">
        <v>1454</v>
      </c>
      <c r="C2402" s="31">
        <v>0</v>
      </c>
      <c r="D2402" s="31" t="s">
        <v>17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2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>SUM(F2402,L2402)</f>
        <v>0</v>
      </c>
      <c r="N2402" s="31"/>
      <c r="O2402" s="31"/>
      <c r="P2402" s="32">
        <f ca="1">SUM(INDIRECT(GLOBAL_VAR[TABLENAME]&amp;"[@a"&amp;$1:$1-1&amp;"]"),INDIRECT(GLOBAL_VAR[TABLENAME]&amp;"[@c"&amp;$1:$1-1&amp;"]"))</f>
        <v>0</v>
      </c>
      <c r="Q2402" s="33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  <c r="AE2402" s="71"/>
    </row>
    <row r="2403" spans="1:31">
      <c r="A2403" s="31" t="str">
        <f ca="1">IF(GLOBAL[[#This Row],[TT]]&lt;1,"",ROW()-2)</f>
        <v/>
      </c>
      <c r="B2403" s="33" t="s">
        <v>1455</v>
      </c>
      <c r="C2403" s="31">
        <v>0</v>
      </c>
      <c r="D2403" s="31" t="s">
        <v>17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 t="str">
        <f>IF(GLOBAL[[#This Row],[/MASUK]]="","",SUMIF(Table6[NB BM_C_QTY+F],GLOBAL[POINTER],Table6[C]))</f>
        <v/>
      </c>
      <c r="J2403" s="102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>SUM(F2403,L2403)</f>
        <v>0</v>
      </c>
      <c r="N2403" s="31"/>
      <c r="O2403" s="31"/>
      <c r="P2403" s="32">
        <f ca="1">SUM(INDIRECT(GLOBAL_VAR[TABLENAME]&amp;"[@a"&amp;$1:$1-1&amp;"]"),INDIRECT(GLOBAL_VAR[TABLENAME]&amp;"[@c"&amp;$1:$1-1&amp;"]"))</f>
        <v>0</v>
      </c>
      <c r="Q2403" s="33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</row>
    <row r="2404" spans="1:31">
      <c r="A2404" s="39">
        <f ca="1">IF(GLOBAL[[#This Row],[TT]]&lt;1,"",ROW()-2)</f>
        <v>2402</v>
      </c>
      <c r="B2404" s="33" t="s">
        <v>4906</v>
      </c>
      <c r="C2404" s="31">
        <v>1</v>
      </c>
      <c r="D2404" s="31" t="s">
        <v>2234</v>
      </c>
      <c r="E2404" s="39">
        <f ca="1">IF(GLOBAL[[#This Row],[b12]]="",GLOBAL[[#This Row],[a6]],GLOBAL[[#This Row],[b12]])</f>
        <v>1</v>
      </c>
      <c r="F2404" s="40">
        <f>GLOBAL[[#This Row],[AWAL]]</f>
        <v>1</v>
      </c>
      <c r="G2404" s="31"/>
      <c r="H2404" s="31"/>
      <c r="I2404" s="31" t="str">
        <f>IF(GLOBAL[[#This Row],[/MASUK]]="","",SUMIF(Table6[NB BM_C_QTY+F],GLOBAL[POINTER],Table6[C]))</f>
        <v/>
      </c>
      <c r="J2404" s="102">
        <f>IF(GLOBAL[[#This Row],[//KELUAR]]="",0,-1*SUMIF(Table5[CONCAT],GLOBAL[POINTER],Table5[3]))</f>
        <v>0</v>
      </c>
      <c r="K2404" s="39" t="str">
        <f>IF(GLOBAL[[#This Row],[b1]]="","",GLOBAL[[#This Row],[b1]]-GLOBAL[[#This Row],[a1]]-GLOBAL[[#This Row],[bkeluar1]])</f>
        <v/>
      </c>
      <c r="L2404" s="39">
        <f>SUM(GLOBAL[[#This Row],[bmasuk1]:[c1]])</f>
        <v>0</v>
      </c>
      <c r="M2404" s="40">
        <f>SUM(F2404,L2404)</f>
        <v>1</v>
      </c>
      <c r="N2404" s="31"/>
      <c r="O2404" s="39"/>
      <c r="P2404" s="40">
        <f ca="1">SUM(INDIRECT(GLOBAL_VAR[TABLENAME]&amp;"[@a"&amp;$1:$1-1&amp;"]"),INDIRECT(GLOBAL_VAR[TABLENAME]&amp;"[@c"&amp;$1:$1-1&amp;"]"))</f>
        <v>1</v>
      </c>
      <c r="Q2404" s="33"/>
      <c r="R2404" s="41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1</v>
      </c>
      <c r="T2404" s="33"/>
      <c r="U2404" s="41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1</v>
      </c>
      <c r="W2404" s="31"/>
      <c r="X2404" s="39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1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2404" s="39" t="str">
        <f>_xlfn.IFNA(MATCH(GLOBAL[[#This Row],[POINTER]],Table6[NB BM_C_QTY+F],0),"")</f>
        <v/>
      </c>
      <c r="AC2404" t="str">
        <f>_xlfn.IFNA(MATCH(GLOBAL[[#This Row],[POINTER]],Table5[CONCAT],0),"")</f>
        <v/>
      </c>
      <c r="AE2404" s="72"/>
    </row>
    <row r="2405" spans="1:31">
      <c r="A2405" s="31" t="str">
        <f ca="1">IF(GLOBAL[[#This Row],[TT]]&lt;1,"",ROW()-2)</f>
        <v/>
      </c>
      <c r="B2405" s="33" t="s">
        <v>4936</v>
      </c>
      <c r="C2405" s="31">
        <v>0</v>
      </c>
      <c r="D2405" s="31" t="s">
        <v>56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 t="str">
        <f>IF(GLOBAL[[#This Row],[/MASUK]]="","",SUMIF(Table6[NB BM_C_QTY+F],GLOBAL[POINTER],Table6[C]))</f>
        <v/>
      </c>
      <c r="J2405" s="102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>SUM(F2405,L2405)</f>
        <v>0</v>
      </c>
      <c r="N2405" s="31"/>
      <c r="O2405" s="31"/>
      <c r="P2405" s="32">
        <f ca="1">SUM(INDIRECT(GLOBAL_VAR[TABLENAME]&amp;"[@a"&amp;$1:$1-1&amp;"]"),INDIRECT(GLOBAL_VAR[TABLENAME]&amp;"[@c"&amp;$1:$1-1&amp;"]"))</f>
        <v>0</v>
      </c>
      <c r="Q2405" s="33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</row>
    <row r="2406" spans="1:31">
      <c r="A2406" s="31">
        <f ca="1">IF(GLOBAL[[#This Row],[TT]]&lt;1,"",ROW()-2)</f>
        <v>2404</v>
      </c>
      <c r="B2406" s="33" t="s">
        <v>4907</v>
      </c>
      <c r="C2406" s="31">
        <v>14</v>
      </c>
      <c r="D2406" s="31" t="s">
        <v>2102</v>
      </c>
      <c r="E2406" s="31">
        <f ca="1">IF(GLOBAL[[#This Row],[b12]]="",GLOBAL[[#This Row],[a6]],GLOBAL[[#This Row],[b12]])</f>
        <v>14</v>
      </c>
      <c r="F2406" s="32">
        <f>GLOBAL[[#This Row],[AWAL]]</f>
        <v>14</v>
      </c>
      <c r="G2406" s="31"/>
      <c r="H2406" s="31"/>
      <c r="I2406" s="31" t="str">
        <f>IF(GLOBAL[[#This Row],[/MASUK]]="","",SUMIF(Table6[NB BM_C_QTY+F],GLOBAL[POINTER],Table6[C]))</f>
        <v/>
      </c>
      <c r="J2406" s="102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>SUM(F2406,L2406)</f>
        <v>14</v>
      </c>
      <c r="N2406" s="31"/>
      <c r="O2406" s="31"/>
      <c r="P2406" s="32">
        <f ca="1">SUM(INDIRECT(GLOBAL_VAR[TABLENAME]&amp;"[@a"&amp;$1:$1-1&amp;"]"),INDIRECT(GLOBAL_VAR[TABLENAME]&amp;"[@c"&amp;$1:$1-1&amp;"]"))</f>
        <v>14</v>
      </c>
      <c r="Q2406" s="33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14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14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14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  <c r="AE2406" s="71"/>
    </row>
    <row r="2407" spans="1:31">
      <c r="A2407" s="31">
        <f ca="1">IF(GLOBAL[[#This Row],[TT]]&lt;1,"",ROW()-2)</f>
        <v>2405</v>
      </c>
      <c r="B2407" s="33" t="s">
        <v>4759</v>
      </c>
      <c r="C2407" s="31">
        <v>3</v>
      </c>
      <c r="D2407" s="31" t="s">
        <v>56</v>
      </c>
      <c r="E2407" s="31">
        <f ca="1">IF(GLOBAL[[#This Row],[b12]]="",GLOBAL[[#This Row],[a6]],GLOBAL[[#This Row],[b12]])</f>
        <v>3</v>
      </c>
      <c r="F2407" s="32">
        <f>GLOBAL[[#This Row],[AWAL]]</f>
        <v>3</v>
      </c>
      <c r="G2407" s="31"/>
      <c r="H2407" s="31"/>
      <c r="I2407" s="31" t="str">
        <f>IF(GLOBAL[[#This Row],[/MASUK]]="","",SUMIF(Table6[NB BM_C_QTY+F],GLOBAL[POINTER],Table6[C]))</f>
        <v/>
      </c>
      <c r="J2407" s="102">
        <f>IF(GLOBAL[[#This Row],[//KELUAR]]="",0,-1*SUMIF(Table5[CONCAT],GLOBAL[POINTER],Table5[3]))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>SUM(F2407,L2407)</f>
        <v>3</v>
      </c>
      <c r="N2407" s="31"/>
      <c r="O2407" s="31"/>
      <c r="P2407" s="32">
        <f ca="1">SUM(INDIRECT(GLOBAL_VAR[TABLENAME]&amp;"[@a"&amp;$1:$1-1&amp;"]"),INDIRECT(GLOBAL_VAR[TABLENAME]&amp;"[@c"&amp;$1:$1-1&amp;"]"))</f>
        <v>3</v>
      </c>
      <c r="Q2407" s="33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3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3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3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2407" s="31" t="str">
        <f>_xlfn.IFNA(MATCH(GLOBAL[[#This Row],[POINTER]],Table6[NB BM_C_QTY+F],0),"")</f>
        <v/>
      </c>
      <c r="AC2407" t="str">
        <f>_xlfn.IFNA(MATCH(GLOBAL[[#This Row],[POINTER]],Table5[CONCAT],0),"")</f>
        <v/>
      </c>
    </row>
    <row r="2408" spans="1:31">
      <c r="A2408" s="31">
        <f ca="1">IF(GLOBAL[[#This Row],[TT]]&lt;1,"",ROW()-2)</f>
        <v>2406</v>
      </c>
      <c r="B2408" s="33" t="s">
        <v>4760</v>
      </c>
      <c r="C2408" s="31">
        <v>9</v>
      </c>
      <c r="D2408" s="31" t="s">
        <v>20</v>
      </c>
      <c r="E2408" s="31">
        <f ca="1">IF(GLOBAL[[#This Row],[b12]]="",GLOBAL[[#This Row],[a6]],GLOBAL[[#This Row],[b12]])</f>
        <v>9</v>
      </c>
      <c r="F2408" s="32">
        <f>GLOBAL[[#This Row],[AWAL]]</f>
        <v>9</v>
      </c>
      <c r="G2408" s="31"/>
      <c r="H2408" s="31"/>
      <c r="I2408" s="31" t="str">
        <f>IF(GLOBAL[[#This Row],[/MASUK]]="","",SUMIF(Table6[NB BM_C_QTY+F],GLOBAL[POINTER],Table6[C]))</f>
        <v/>
      </c>
      <c r="J2408" s="102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>SUM(F2408,L2408)</f>
        <v>9</v>
      </c>
      <c r="N2408" s="31"/>
      <c r="O2408" s="31"/>
      <c r="P2408" s="32">
        <f ca="1">SUM(INDIRECT(GLOBAL_VAR[TABLENAME]&amp;"[@a"&amp;$1:$1-1&amp;"]"),INDIRECT(GLOBAL_VAR[TABLENAME]&amp;"[@c"&amp;$1:$1-1&amp;"]"))</f>
        <v>9</v>
      </c>
      <c r="Q2408" s="33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9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9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9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</row>
    <row r="2409" spans="1:31">
      <c r="A2409" s="31">
        <f ca="1">IF(GLOBAL[[#This Row],[TT]]&lt;1,"",ROW()-2)</f>
        <v>2407</v>
      </c>
      <c r="B2409" s="33" t="s">
        <v>4052</v>
      </c>
      <c r="C2409" s="31">
        <v>1</v>
      </c>
      <c r="D2409" s="31" t="s">
        <v>2173</v>
      </c>
      <c r="E2409" s="31">
        <f ca="1">IF(GLOBAL[[#This Row],[b12]]="",GLOBAL[[#This Row],[a6]],GLOBAL[[#This Row],[b12]])</f>
        <v>1</v>
      </c>
      <c r="F2409" s="32">
        <f>GLOBAL[[#This Row],[AWAL]]</f>
        <v>1</v>
      </c>
      <c r="G2409" s="31"/>
      <c r="H2409" s="31"/>
      <c r="I2409" s="31" t="str">
        <f>IF(GLOBAL[[#This Row],[/MASUK]]="","",SUMIF(Table6[NB BM_C_QTY+F],GLOBAL[POINTER],Table6[C]))</f>
        <v/>
      </c>
      <c r="J2409" s="102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>SUM(F2409,L2409)</f>
        <v>1</v>
      </c>
      <c r="N2409" s="31"/>
      <c r="O2409" s="31"/>
      <c r="P2409" s="32">
        <f ca="1">SUM(INDIRECT(GLOBAL_VAR[TABLENAME]&amp;"[@a"&amp;$1:$1-1&amp;"]"),INDIRECT(GLOBAL_VAR[TABLENAME]&amp;"[@c"&amp;$1:$1-1&amp;"]"))</f>
        <v>1</v>
      </c>
      <c r="Q2409" s="33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1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1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1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</row>
    <row r="2410" spans="1:31">
      <c r="A2410" s="31">
        <f ca="1">IF(GLOBAL[[#This Row],[TT]]&lt;1,"",ROW()-2)</f>
        <v>2408</v>
      </c>
      <c r="B2410" s="33" t="s">
        <v>4242</v>
      </c>
      <c r="C2410" s="31">
        <v>4</v>
      </c>
      <c r="D2410" s="31" t="s">
        <v>2042</v>
      </c>
      <c r="E2410" s="31">
        <f ca="1">IF(GLOBAL[[#This Row],[b12]]="",GLOBAL[[#This Row],[a6]],GLOBAL[[#This Row],[b12]])</f>
        <v>4</v>
      </c>
      <c r="F2410" s="32">
        <f>GLOBAL[[#This Row],[AWAL]]</f>
        <v>4</v>
      </c>
      <c r="G2410" s="31"/>
      <c r="H2410" s="31"/>
      <c r="I2410" s="31" t="str">
        <f>IF(GLOBAL[[#This Row],[/MASUK]]="","",SUMIF(Table6[NB BM_C_QTY+F],GLOBAL[POINTER],Table6[C]))</f>
        <v/>
      </c>
      <c r="J2410" s="102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>SUM(F2410,L2410)</f>
        <v>4</v>
      </c>
      <c r="N2410" s="31"/>
      <c r="O2410" s="31"/>
      <c r="P2410" s="32">
        <f ca="1">SUM(INDIRECT(GLOBAL_VAR[TABLENAME]&amp;"[@a"&amp;$1:$1-1&amp;"]"),INDIRECT(GLOBAL_VAR[TABLENAME]&amp;"[@c"&amp;$1:$1-1&amp;"]"))</f>
        <v>4</v>
      </c>
      <c r="Q2410" s="33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4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4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4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1">
        <f ca="1">IF(GLOBAL[[#This Row],[TT]]&lt;1,"",ROW()-2)</f>
        <v>2409</v>
      </c>
      <c r="B2411" s="33" t="s">
        <v>4761</v>
      </c>
      <c r="C2411" s="31">
        <v>28</v>
      </c>
      <c r="D2411" s="31" t="s">
        <v>34</v>
      </c>
      <c r="E2411" s="31">
        <f ca="1">IF(GLOBAL[[#This Row],[b12]]="",GLOBAL[[#This Row],[a6]],GLOBAL[[#This Row],[b12]])</f>
        <v>28</v>
      </c>
      <c r="F2411" s="32">
        <f>GLOBAL[[#This Row],[AWAL]]</f>
        <v>28</v>
      </c>
      <c r="G2411" s="31"/>
      <c r="H2411" s="31"/>
      <c r="I2411" s="31" t="str">
        <f>IF(GLOBAL[[#This Row],[/MASUK]]="","",SUMIF(Table6[NB BM_C_QTY+F],GLOBAL[POINTER],Table6[C]))</f>
        <v/>
      </c>
      <c r="J2411" s="102">
        <f>IF(GLOBAL[[#This Row],[//KELUAR]]="",0,-1*SUMIF(Table5[CONCAT],GLOBAL[POINTER],Table5[3]))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>SUM(F2411,L2411)</f>
        <v>28</v>
      </c>
      <c r="N2411" s="31"/>
      <c r="O2411" s="31"/>
      <c r="P2411" s="32">
        <f ca="1">SUM(INDIRECT(GLOBAL_VAR[TABLENAME]&amp;"[@a"&amp;$1:$1-1&amp;"]"),INDIRECT(GLOBAL_VAR[TABLENAME]&amp;"[@c"&amp;$1:$1-1&amp;"]"))</f>
        <v>28</v>
      </c>
      <c r="Q2411" s="33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28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28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28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2411" s="31" t="str">
        <f>_xlfn.IFNA(MATCH(GLOBAL[[#This Row],[POINTER]],Table6[NB BM_C_QTY+F],0),"")</f>
        <v/>
      </c>
      <c r="AC2411" t="str">
        <f>_xlfn.IFNA(MATCH(GLOBAL[[#This Row],[POINTER]],Table5[CONCAT],0),"")</f>
        <v/>
      </c>
    </row>
    <row r="2412" spans="1:31">
      <c r="A2412" s="31">
        <f ca="1">IF(GLOBAL[[#This Row],[TT]]&lt;1,"",ROW()-2)</f>
        <v>2410</v>
      </c>
      <c r="B2412" s="33" t="s">
        <v>4762</v>
      </c>
      <c r="C2412" s="31">
        <v>8</v>
      </c>
      <c r="D2412" s="31" t="s">
        <v>20</v>
      </c>
      <c r="E2412" s="31">
        <f ca="1">IF(GLOBAL[[#This Row],[b12]]="",GLOBAL[[#This Row],[a6]],GLOBAL[[#This Row],[b12]])</f>
        <v>7</v>
      </c>
      <c r="F2412" s="32">
        <f>GLOBAL[[#This Row],[AWAL]]</f>
        <v>8</v>
      </c>
      <c r="G2412" s="31">
        <v>7</v>
      </c>
      <c r="H2412" s="31"/>
      <c r="I2412" s="31" t="str">
        <f>IF(GLOBAL[[#This Row],[/MASUK]]="","",SUMIF(Table6[NB BM_C_QTY+F],GLOBAL[POINTER],Table6[C]))</f>
        <v/>
      </c>
      <c r="J2412" s="102">
        <f>IF(GLOBAL[[#This Row],[//KELUAR]]="",0,-1*SUMIF(Table5[CONCAT],GLOBAL[POINTER],Table5[3]))</f>
        <v>0</v>
      </c>
      <c r="K2412" s="31">
        <f>IF(GLOBAL[[#This Row],[b1]]="","",GLOBAL[[#This Row],[b1]]-GLOBAL[[#This Row],[a1]]-GLOBAL[[#This Row],[bkeluar1]])</f>
        <v>-1</v>
      </c>
      <c r="L2412" s="31">
        <f>SUM(GLOBAL[[#This Row],[bmasuk1]:[c1]])</f>
        <v>-1</v>
      </c>
      <c r="M2412" s="32">
        <f>SUM(F2412,L2412)</f>
        <v>7</v>
      </c>
      <c r="N2412" s="31"/>
      <c r="O2412" s="31"/>
      <c r="P2412" s="32">
        <f ca="1">SUM(INDIRECT(GLOBAL_VAR[TABLENAME]&amp;"[@a"&amp;$1:$1-1&amp;"]"),INDIRECT(GLOBAL_VAR[TABLENAME]&amp;"[@c"&amp;$1:$1-1&amp;"]"))</f>
        <v>7</v>
      </c>
      <c r="Q2412" s="33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7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7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7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2412" s="31" t="str">
        <f>_xlfn.IFNA(MATCH(GLOBAL[[#This Row],[POINTER]],Table6[NB BM_C_QTY+F],0),"")</f>
        <v/>
      </c>
      <c r="AC2412" t="str">
        <f>_xlfn.IFNA(MATCH(GLOBAL[[#This Row],[POINTER]],Table5[CONCAT],0),"")</f>
        <v/>
      </c>
      <c r="AD2412" s="72"/>
    </row>
    <row r="2413" spans="1:31">
      <c r="A2413" s="31">
        <f ca="1">IF(GLOBAL[[#This Row],[TT]]&lt;1,"",ROW()-2)</f>
        <v>2411</v>
      </c>
      <c r="B2413" s="33" t="s">
        <v>4763</v>
      </c>
      <c r="C2413" s="31">
        <v>47</v>
      </c>
      <c r="D2413" s="31" t="s">
        <v>20</v>
      </c>
      <c r="E2413" s="31">
        <f ca="1">IF(GLOBAL[[#This Row],[b12]]="",GLOBAL[[#This Row],[a6]],GLOBAL[[#This Row],[b12]])</f>
        <v>47</v>
      </c>
      <c r="F2413" s="32">
        <f>GLOBAL[[#This Row],[AWAL]]</f>
        <v>47</v>
      </c>
      <c r="G2413" s="31"/>
      <c r="H2413" s="31"/>
      <c r="I2413" s="31" t="str">
        <f>IF(GLOBAL[[#This Row],[/MASUK]]="","",SUMIF(Table6[NB BM_C_QTY+F],GLOBAL[POINTER],Table6[C]))</f>
        <v/>
      </c>
      <c r="J2413" s="102">
        <f>IF(GLOBAL[[#This Row],[//KELUAR]]="",0,-1*SUMIF(Table5[CONCAT],GLOBAL[POINTER],Table5[3]))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>SUM(F2413,L2413)</f>
        <v>47</v>
      </c>
      <c r="N2413" s="31"/>
      <c r="O2413" s="31"/>
      <c r="P2413" s="32">
        <f ca="1">SUM(INDIRECT(GLOBAL_VAR[TABLENAME]&amp;"[@a"&amp;$1:$1-1&amp;"]"),INDIRECT(GLOBAL_VAR[TABLENAME]&amp;"[@c"&amp;$1:$1-1&amp;"]"))</f>
        <v>47</v>
      </c>
      <c r="Q2413" s="33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47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47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47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2413" s="31" t="str">
        <f>_xlfn.IFNA(MATCH(GLOBAL[[#This Row],[POINTER]],Table6[NB BM_C_QTY+F],0),"")</f>
        <v/>
      </c>
      <c r="AC2413" t="str">
        <f>_xlfn.IFNA(MATCH(GLOBAL[[#This Row],[POINTER]],Table5[CONCAT],0),"")</f>
        <v/>
      </c>
    </row>
    <row r="2414" spans="1:31">
      <c r="A2414" s="31">
        <f ca="1">IF(GLOBAL[[#This Row],[TT]]&lt;1,"",ROW()-2)</f>
        <v>2412</v>
      </c>
      <c r="B2414" s="33" t="s">
        <v>4764</v>
      </c>
      <c r="C2414" s="31">
        <v>53</v>
      </c>
      <c r="D2414" s="31" t="s">
        <v>20</v>
      </c>
      <c r="E2414" s="31">
        <f ca="1">IF(GLOBAL[[#This Row],[b12]]="",GLOBAL[[#This Row],[a6]],GLOBAL[[#This Row],[b12]])</f>
        <v>53</v>
      </c>
      <c r="F2414" s="32">
        <f>GLOBAL[[#This Row],[AWAL]]</f>
        <v>53</v>
      </c>
      <c r="G2414" s="31"/>
      <c r="H2414" s="31"/>
      <c r="I2414" s="31" t="str">
        <f>IF(GLOBAL[[#This Row],[/MASUK]]="","",SUMIF(Table6[NB BM_C_QTY+F],GLOBAL[POINTER],Table6[C]))</f>
        <v/>
      </c>
      <c r="J2414" s="102">
        <f>IF(GLOBAL[[#This Row],[//KELUAR]]="",0,-1*SUMIF(Table5[CONCAT],GLOBAL[POINTER],Table5[3]))</f>
        <v>0</v>
      </c>
      <c r="K2414" s="31" t="str">
        <f>IF(GLOBAL[[#This Row],[b1]]="","",GLOBAL[[#This Row],[b1]]-GLOBAL[[#This Row],[a1]]-GLOBAL[[#This Row],[bkeluar1]])</f>
        <v/>
      </c>
      <c r="L2414" s="31">
        <f>SUM(GLOBAL[[#This Row],[bmasuk1]:[c1]])</f>
        <v>0</v>
      </c>
      <c r="M2414" s="32">
        <f>SUM(F2414,L2414)</f>
        <v>53</v>
      </c>
      <c r="N2414" s="31"/>
      <c r="O2414" s="31"/>
      <c r="P2414" s="32">
        <f ca="1">SUM(INDIRECT(GLOBAL_VAR[TABLENAME]&amp;"[@a"&amp;$1:$1-1&amp;"]"),INDIRECT(GLOBAL_VAR[TABLENAME]&amp;"[@c"&amp;$1:$1-1&amp;"]"))</f>
        <v>53</v>
      </c>
      <c r="Q2414" s="33"/>
      <c r="R2414" s="33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53</v>
      </c>
      <c r="T2414" s="33"/>
      <c r="U2414" s="33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53</v>
      </c>
      <c r="W2414" s="31"/>
      <c r="X2414" s="31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53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2414" s="31" t="str">
        <f>_xlfn.IFNA(MATCH(GLOBAL[[#This Row],[POINTER]],Table6[NB BM_C_QTY+F],0),"")</f>
        <v/>
      </c>
      <c r="AC2414" t="str">
        <f>_xlfn.IFNA(MATCH(GLOBAL[[#This Row],[POINTER]],Table5[CONCAT],0),"")</f>
        <v/>
      </c>
    </row>
    <row r="2415" spans="1:31">
      <c r="A2415" s="31">
        <f ca="1">IF(GLOBAL[[#This Row],[TT]]&lt;1,"",ROW()-2)</f>
        <v>2413</v>
      </c>
      <c r="B2415" s="33" t="s">
        <v>4765</v>
      </c>
      <c r="C2415" s="31">
        <v>6</v>
      </c>
      <c r="D2415" s="31" t="s">
        <v>56</v>
      </c>
      <c r="E2415" s="31">
        <f ca="1">IF(GLOBAL[[#This Row],[b12]]="",GLOBAL[[#This Row],[a6]],GLOBAL[[#This Row],[b12]])</f>
        <v>6</v>
      </c>
      <c r="F2415" s="32">
        <f>GLOBAL[[#This Row],[AWAL]]</f>
        <v>6</v>
      </c>
      <c r="G2415" s="31"/>
      <c r="H2415" s="31"/>
      <c r="I2415" s="31" t="str">
        <f>IF(GLOBAL[[#This Row],[/MASUK]]="","",SUMIF(Table6[NB BM_C_QTY+F],GLOBAL[POINTER],Table6[C]))</f>
        <v/>
      </c>
      <c r="J2415" s="102">
        <f>IF(GLOBAL[[#This Row],[//KELUAR]]="",0,-1*SUMIF(Table5[CONCAT],GLOBAL[POINTER],Table5[3]))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>SUM(F2415,L2415)</f>
        <v>6</v>
      </c>
      <c r="N2415" s="31"/>
      <c r="O2415" s="31"/>
      <c r="P2415" s="32">
        <f ca="1">SUM(INDIRECT(GLOBAL_VAR[TABLENAME]&amp;"[@a"&amp;$1:$1-1&amp;"]"),INDIRECT(GLOBAL_VAR[TABLENAME]&amp;"[@c"&amp;$1:$1-1&amp;"]"))</f>
        <v>6</v>
      </c>
      <c r="Q2415" s="33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6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6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6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2415" s="31" t="str">
        <f>_xlfn.IFNA(MATCH(GLOBAL[[#This Row],[POINTER]],Table6[NB BM_C_QTY+F],0),"")</f>
        <v/>
      </c>
      <c r="AC2415" t="str">
        <f>_xlfn.IFNA(MATCH(GLOBAL[[#This Row],[POINTER]],Table5[CONCAT],0),"")</f>
        <v/>
      </c>
    </row>
    <row r="2416" spans="1:31">
      <c r="A2416" s="31">
        <f ca="1">IF(GLOBAL[[#This Row],[TT]]&lt;1,"",ROW()-2)</f>
        <v>2414</v>
      </c>
      <c r="B2416" s="33" t="s">
        <v>4766</v>
      </c>
      <c r="C2416" s="31">
        <v>17</v>
      </c>
      <c r="D2416" s="31" t="s">
        <v>56</v>
      </c>
      <c r="E2416" s="31">
        <f ca="1">IF(GLOBAL[[#This Row],[b12]]="",GLOBAL[[#This Row],[a6]],GLOBAL[[#This Row],[b12]])</f>
        <v>17</v>
      </c>
      <c r="F2416" s="32">
        <f>GLOBAL[[#This Row],[AWAL]]</f>
        <v>17</v>
      </c>
      <c r="G2416" s="31"/>
      <c r="H2416" s="31"/>
      <c r="I2416" s="31" t="str">
        <f>IF(GLOBAL[[#This Row],[/MASUK]]="","",SUMIF(Table6[NB BM_C_QTY+F],GLOBAL[POINTER],Table6[C]))</f>
        <v/>
      </c>
      <c r="J2416" s="102">
        <f>IF(GLOBAL[[#This Row],[//KELUAR]]="",0,-1*SUMIF(Table5[CONCAT],GLOBAL[POINTER],Table5[3]))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>SUM(F2416,L2416)</f>
        <v>17</v>
      </c>
      <c r="N2416" s="31"/>
      <c r="O2416" s="31"/>
      <c r="P2416" s="32">
        <f ca="1">SUM(INDIRECT(GLOBAL_VAR[TABLENAME]&amp;"[@a"&amp;$1:$1-1&amp;"]"),INDIRECT(GLOBAL_VAR[TABLENAME]&amp;"[@c"&amp;$1:$1-1&amp;"]"))</f>
        <v>17</v>
      </c>
      <c r="Q2416" s="33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17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17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17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2416" s="31" t="str">
        <f>_xlfn.IFNA(MATCH(GLOBAL[[#This Row],[POINTER]],Table6[NB BM_C_QTY+F],0),"")</f>
        <v/>
      </c>
      <c r="AC2416" t="str">
        <f>_xlfn.IFNA(MATCH(GLOBAL[[#This Row],[POINTER]],Table5[CONCAT],0),"")</f>
        <v/>
      </c>
    </row>
    <row r="2417" spans="1:29">
      <c r="A2417" s="31">
        <f ca="1">IF(GLOBAL[[#This Row],[TT]]&lt;1,"",ROW()-2)</f>
        <v>2415</v>
      </c>
      <c r="B2417" s="33" t="s">
        <v>4767</v>
      </c>
      <c r="C2417" s="31">
        <v>1</v>
      </c>
      <c r="D2417" s="31" t="s">
        <v>20</v>
      </c>
      <c r="E2417" s="31">
        <f ca="1">IF(GLOBAL[[#This Row],[b12]]="",GLOBAL[[#This Row],[a6]],GLOBAL[[#This Row],[b12]])</f>
        <v>1</v>
      </c>
      <c r="F2417" s="32">
        <f>GLOBAL[[#This Row],[AWAL]]</f>
        <v>1</v>
      </c>
      <c r="G2417" s="31"/>
      <c r="H2417" s="31"/>
      <c r="I2417" s="31" t="str">
        <f>IF(GLOBAL[[#This Row],[/MASUK]]="","",SUMIF(Table6[NB BM_C_QTY+F],GLOBAL[POINTER],Table6[C]))</f>
        <v/>
      </c>
      <c r="J2417" s="102">
        <f>IF(GLOBAL[[#This Row],[//KELUAR]]="",0,-1*SUMIF(Table5[CONCAT],GLOBAL[POINTER],Table5[3]))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>SUM(F2417,L2417)</f>
        <v>1</v>
      </c>
      <c r="N2417" s="31"/>
      <c r="O2417" s="31"/>
      <c r="P2417" s="32">
        <f ca="1">SUM(INDIRECT(GLOBAL_VAR[TABLENAME]&amp;"[@a"&amp;$1:$1-1&amp;"]"),INDIRECT(GLOBAL_VAR[TABLENAME]&amp;"[@c"&amp;$1:$1-1&amp;"]"))</f>
        <v>1</v>
      </c>
      <c r="Q2417" s="33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1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1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1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2417" s="31" t="str">
        <f>_xlfn.IFNA(MATCH(GLOBAL[[#This Row],[POINTER]],Table6[NB BM_C_QTY+F],0),"")</f>
        <v/>
      </c>
      <c r="AC2417" t="str">
        <f>_xlfn.IFNA(MATCH(GLOBAL[[#This Row],[POINTER]],Table5[CONCAT],0),"")</f>
        <v/>
      </c>
    </row>
    <row r="2418" spans="1:29">
      <c r="A2418" s="31">
        <f ca="1">IF(GLOBAL[[#This Row],[TT]]&lt;1,"",ROW()-2)</f>
        <v>2416</v>
      </c>
      <c r="B2418" s="33" t="s">
        <v>4768</v>
      </c>
      <c r="C2418" s="31">
        <v>3</v>
      </c>
      <c r="D2418" s="31" t="s">
        <v>17</v>
      </c>
      <c r="E2418" s="31">
        <f ca="1">IF(GLOBAL[[#This Row],[b12]]="",GLOBAL[[#This Row],[a6]],GLOBAL[[#This Row],[b12]])</f>
        <v>3</v>
      </c>
      <c r="F2418" s="32">
        <f>GLOBAL[[#This Row],[AWAL]]</f>
        <v>3</v>
      </c>
      <c r="G2418" s="31"/>
      <c r="H2418" s="31"/>
      <c r="I2418" s="31" t="str">
        <f>IF(GLOBAL[[#This Row],[/MASUK]]="","",SUMIF(Table6[NB BM_C_QTY+F],GLOBAL[POINTER],Table6[C]))</f>
        <v/>
      </c>
      <c r="J2418" s="102">
        <f>IF(GLOBAL[[#This Row],[//KELUAR]]="",0,-1*SUMIF(Table5[CONCAT],GLOBAL[POINTER],Table5[3]))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>SUM(F2418,L2418)</f>
        <v>3</v>
      </c>
      <c r="N2418" s="31"/>
      <c r="O2418" s="31"/>
      <c r="P2418" s="32">
        <f ca="1">SUM(INDIRECT(GLOBAL_VAR[TABLENAME]&amp;"[@a"&amp;$1:$1-1&amp;"]"),INDIRECT(GLOBAL_VAR[TABLENAME]&amp;"[@c"&amp;$1:$1-1&amp;"]"))</f>
        <v>3</v>
      </c>
      <c r="Q2418" s="33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3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3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3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2418" s="31" t="str">
        <f>_xlfn.IFNA(MATCH(GLOBAL[[#This Row],[POINTER]],Table6[NB BM_C_QTY+F],0),"")</f>
        <v/>
      </c>
      <c r="AC2418" t="str">
        <f>_xlfn.IFNA(MATCH(GLOBAL[[#This Row],[POINTER]],Table5[CONCAT],0),"")</f>
        <v/>
      </c>
    </row>
    <row r="2419" spans="1:29">
      <c r="A2419" s="31">
        <f ca="1">IF(GLOBAL[[#This Row],[TT]]&lt;1,"",ROW()-2)</f>
        <v>2417</v>
      </c>
      <c r="B2419" s="33" t="s">
        <v>4769</v>
      </c>
      <c r="C2419" s="31">
        <v>3</v>
      </c>
      <c r="D2419" s="31" t="s">
        <v>19</v>
      </c>
      <c r="E2419" s="31">
        <f ca="1">IF(GLOBAL[[#This Row],[b12]]="",GLOBAL[[#This Row],[a6]],GLOBAL[[#This Row],[b12]])</f>
        <v>3</v>
      </c>
      <c r="F2419" s="32">
        <f>GLOBAL[[#This Row],[AWAL]]</f>
        <v>3</v>
      </c>
      <c r="G2419" s="31"/>
      <c r="H2419" s="31"/>
      <c r="I2419" s="31" t="str">
        <f>IF(GLOBAL[[#This Row],[/MASUK]]="","",SUMIF(Table6[NB BM_C_QTY+F],GLOBAL[POINTER],Table6[C]))</f>
        <v/>
      </c>
      <c r="J2419" s="102">
        <f>IF(GLOBAL[[#This Row],[//KELUAR]]="",0,-1*SUMIF(Table5[CONCAT],GLOBAL[POINTER],Table5[3]))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>SUM(F2419,L2419)</f>
        <v>3</v>
      </c>
      <c r="N2419" s="31"/>
      <c r="O2419" s="31"/>
      <c r="P2419" s="32">
        <f ca="1">SUM(INDIRECT(GLOBAL_VAR[TABLENAME]&amp;"[@a"&amp;$1:$1-1&amp;"]"),INDIRECT(GLOBAL_VAR[TABLENAME]&amp;"[@c"&amp;$1:$1-1&amp;"]"))</f>
        <v>3</v>
      </c>
      <c r="Q2419" s="33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3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3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3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2419" s="31" t="str">
        <f>_xlfn.IFNA(MATCH(GLOBAL[[#This Row],[POINTER]],Table6[NB BM_C_QTY+F],0),"")</f>
        <v/>
      </c>
      <c r="AC2419" t="str">
        <f>_xlfn.IFNA(MATCH(GLOBAL[[#This Row],[POINTER]],Table5[CONCAT],0),"")</f>
        <v/>
      </c>
    </row>
    <row r="2420" spans="1:29">
      <c r="A2420" s="31" t="str">
        <f ca="1">IF(GLOBAL[[#This Row],[TT]]&lt;1,"",ROW()-2)</f>
        <v/>
      </c>
      <c r="B2420" s="33" t="s">
        <v>4770</v>
      </c>
      <c r="C2420" s="31">
        <v>1</v>
      </c>
      <c r="D2420" s="31" t="s">
        <v>56</v>
      </c>
      <c r="E2420" s="31">
        <f ca="1">IF(GLOBAL[[#This Row],[b12]]="",GLOBAL[[#This Row],[a6]],GLOBAL[[#This Row],[b12]])</f>
        <v>0</v>
      </c>
      <c r="F2420" s="32">
        <f>GLOBAL[[#This Row],[AWAL]]</f>
        <v>1</v>
      </c>
      <c r="G2420" s="31">
        <v>0</v>
      </c>
      <c r="H2420" s="31"/>
      <c r="I2420" s="31" t="str">
        <f>IF(GLOBAL[[#This Row],[/MASUK]]="","",SUMIF(Table6[NB BM_C_QTY+F],GLOBAL[POINTER],Table6[C]))</f>
        <v/>
      </c>
      <c r="J2420" s="102">
        <f>IF(GLOBAL[[#This Row],[//KELUAR]]="",0,-1*SUMIF(Table5[CONCAT],GLOBAL[POINTER],Table5[3]))</f>
        <v>0</v>
      </c>
      <c r="K2420" s="31">
        <f>IF(GLOBAL[[#This Row],[b1]]="","",GLOBAL[[#This Row],[b1]]-GLOBAL[[#This Row],[a1]]-GLOBAL[[#This Row],[bkeluar1]])</f>
        <v>-1</v>
      </c>
      <c r="L2420" s="31">
        <f>SUM(GLOBAL[[#This Row],[bmasuk1]:[c1]])</f>
        <v>-1</v>
      </c>
      <c r="M2420" s="32">
        <f>SUM(F2420,L2420)</f>
        <v>0</v>
      </c>
      <c r="N2420" s="31"/>
      <c r="O2420" s="31"/>
      <c r="P2420" s="32">
        <f ca="1">SUM(INDIRECT(GLOBAL_VAR[TABLENAME]&amp;"[@a"&amp;$1:$1-1&amp;"]"),INDIRECT(GLOBAL_VAR[TABLENAME]&amp;"[@c"&amp;$1:$1-1&amp;"]"))</f>
        <v>0</v>
      </c>
      <c r="Q2420" s="33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0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0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0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2420" s="31" t="str">
        <f>_xlfn.IFNA(MATCH(GLOBAL[[#This Row],[POINTER]],Table6[NB BM_C_QTY+F],0),"")</f>
        <v/>
      </c>
      <c r="AC2420" t="str">
        <f>_xlfn.IFNA(MATCH(GLOBAL[[#This Row],[POINTER]],Table5[CONCAT],0),"")</f>
        <v/>
      </c>
    </row>
    <row r="2421" spans="1:29">
      <c r="A2421" s="31">
        <f ca="1">IF(GLOBAL[[#This Row],[TT]]&lt;1,"",ROW()-2)</f>
        <v>2419</v>
      </c>
      <c r="B2421" s="33" t="s">
        <v>4771</v>
      </c>
      <c r="C2421" s="31">
        <v>3</v>
      </c>
      <c r="D2421" s="31" t="s">
        <v>20</v>
      </c>
      <c r="E2421" s="31">
        <f ca="1">IF(GLOBAL[[#This Row],[b12]]="",GLOBAL[[#This Row],[a6]],GLOBAL[[#This Row],[b12]])</f>
        <v>3</v>
      </c>
      <c r="F2421" s="32">
        <f>GLOBAL[[#This Row],[AWAL]]</f>
        <v>3</v>
      </c>
      <c r="G2421" s="31"/>
      <c r="H2421" s="31"/>
      <c r="I2421" s="31" t="str">
        <f>IF(GLOBAL[[#This Row],[/MASUK]]="","",SUMIF(Table6[NB BM_C_QTY+F],GLOBAL[POINTER],Table6[C]))</f>
        <v/>
      </c>
      <c r="J2421" s="102">
        <f>IF(GLOBAL[[#This Row],[//KELUAR]]="",0,-1*SUMIF(Table5[CONCAT],GLOBAL[POINTER],Table5[3]))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>SUM(F2421,L2421)</f>
        <v>3</v>
      </c>
      <c r="N2421" s="31"/>
      <c r="O2421" s="31"/>
      <c r="P2421" s="32">
        <f ca="1">SUM(INDIRECT(GLOBAL_VAR[TABLENAME]&amp;"[@a"&amp;$1:$1-1&amp;"]"),INDIRECT(GLOBAL_VAR[TABLENAME]&amp;"[@c"&amp;$1:$1-1&amp;"]"))</f>
        <v>3</v>
      </c>
      <c r="Q2421" s="33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3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3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3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2421" s="31" t="str">
        <f>_xlfn.IFNA(MATCH(GLOBAL[[#This Row],[POINTER]],Table6[NB BM_C_QTY+F],0),"")</f>
        <v/>
      </c>
      <c r="AC2421" t="str">
        <f>_xlfn.IFNA(MATCH(GLOBAL[[#This Row],[POINTER]],Table5[CONCAT],0),"")</f>
        <v/>
      </c>
    </row>
    <row r="2422" spans="1:29">
      <c r="A2422" s="39" t="str">
        <f ca="1">IF(GLOBAL[[#This Row],[TT]]&lt;1,"",ROW()-2)</f>
        <v/>
      </c>
      <c r="B2422" s="33" t="s">
        <v>2366</v>
      </c>
      <c r="C2422" s="31">
        <v>0</v>
      </c>
      <c r="D2422" s="31" t="s">
        <v>2042</v>
      </c>
      <c r="E2422" s="39">
        <f ca="1">IF(GLOBAL[[#This Row],[b12]]="",GLOBAL[[#This Row],[a6]],GLOBAL[[#This Row],[b12]])</f>
        <v>0</v>
      </c>
      <c r="F2422" s="40">
        <f>GLOBAL[[#This Row],[AWAL]]</f>
        <v>0</v>
      </c>
      <c r="G2422" s="31"/>
      <c r="H2422" s="31"/>
      <c r="I2422" s="31" t="str">
        <f>IF(GLOBAL[[#This Row],[/MASUK]]="","",SUMIF(Table6[NB BM_C_QTY+F],GLOBAL[POINTER],Table6[C]))</f>
        <v/>
      </c>
      <c r="J2422" s="102">
        <f>IF(GLOBAL[[#This Row],[//KELUAR]]="",0,-1*SUMIF(Table5[CONCAT],GLOBAL[POINTER],Table5[3]))</f>
        <v>0</v>
      </c>
      <c r="K2422" s="39" t="str">
        <f>IF(GLOBAL[[#This Row],[b1]]="","",GLOBAL[[#This Row],[b1]]-GLOBAL[[#This Row],[a1]]-GLOBAL[[#This Row],[bkeluar1]])</f>
        <v/>
      </c>
      <c r="L2422" s="39">
        <f>SUM(GLOBAL[[#This Row],[bmasuk1]:[c1]])</f>
        <v>0</v>
      </c>
      <c r="M2422" s="40">
        <f>SUM(F2422,L2422)</f>
        <v>0</v>
      </c>
      <c r="N2422" s="31"/>
      <c r="O2422" s="39"/>
      <c r="P2422" s="40">
        <f ca="1">SUM(INDIRECT(GLOBAL_VAR[TABLENAME]&amp;"[@a"&amp;$1:$1-1&amp;"]"),INDIRECT(GLOBAL_VAR[TABLENAME]&amp;"[@c"&amp;$1:$1-1&amp;"]"))</f>
        <v>0</v>
      </c>
      <c r="Q2422" s="33"/>
      <c r="R2422" s="41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0</v>
      </c>
      <c r="T2422" s="33"/>
      <c r="U2422" s="41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0</v>
      </c>
      <c r="W2422" s="31"/>
      <c r="X2422" s="39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0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2422" s="39" t="str">
        <f>_xlfn.IFNA(MATCH(GLOBAL[[#This Row],[POINTER]],Table6[NB BM_C_QTY+F],0),"")</f>
        <v/>
      </c>
      <c r="AC2422" t="str">
        <f>_xlfn.IFNA(MATCH(GLOBAL[[#This Row],[POINTER]],Table5[CONCAT],0),"")</f>
        <v/>
      </c>
    </row>
    <row r="2423" spans="1:29">
      <c r="A2423" s="31" t="str">
        <f ca="1">IF(GLOBAL[[#This Row],[TT]]&lt;1,"",ROW()-2)</f>
        <v/>
      </c>
      <c r="B2423" s="33" t="s">
        <v>2363</v>
      </c>
      <c r="C2423" s="31">
        <v>0</v>
      </c>
      <c r="D2423" s="31" t="s">
        <v>2042</v>
      </c>
      <c r="E2423" s="31">
        <f ca="1">IF(GLOBAL[[#This Row],[b12]]="",GLOBAL[[#This Row],[a6]],GLOBAL[[#This Row],[b12]])</f>
        <v>0</v>
      </c>
      <c r="F2423" s="32">
        <f>GLOBAL[[#This Row],[AWAL]]</f>
        <v>0</v>
      </c>
      <c r="G2423" s="31"/>
      <c r="H2423" s="31"/>
      <c r="I2423" s="31" t="str">
        <f>IF(GLOBAL[[#This Row],[/MASUK]]="","",SUMIF(Table6[NB BM_C_QTY+F],GLOBAL[POINTER],Table6[C]))</f>
        <v/>
      </c>
      <c r="J2423" s="102">
        <f>IF(GLOBAL[[#This Row],[//KELUAR]]="",0,-1*SUMIF(Table5[CONCAT],GLOBAL[POINTER],Table5[3]))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>SUM(F2423,L2423)</f>
        <v>0</v>
      </c>
      <c r="N2423" s="31"/>
      <c r="O2423" s="31"/>
      <c r="P2423" s="32">
        <f ca="1">SUM(INDIRECT(GLOBAL_VAR[TABLENAME]&amp;"[@a"&amp;$1:$1-1&amp;"]"),INDIRECT(GLOBAL_VAR[TABLENAME]&amp;"[@c"&amp;$1:$1-1&amp;"]"))</f>
        <v>0</v>
      </c>
      <c r="Q2423" s="33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0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0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0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2423" s="31" t="str">
        <f>_xlfn.IFNA(MATCH(GLOBAL[[#This Row],[POINTER]],Table6[NB BM_C_QTY+F],0),"")</f>
        <v/>
      </c>
      <c r="AC2423" t="str">
        <f>_xlfn.IFNA(MATCH(GLOBAL[[#This Row],[POINTER]],Table5[CONCAT],0),"")</f>
        <v/>
      </c>
    </row>
    <row r="2424" spans="1:29">
      <c r="A2424" s="31" t="str">
        <f ca="1">IF(GLOBAL[[#This Row],[TT]]&lt;1,"",ROW()-2)</f>
        <v/>
      </c>
      <c r="B2424" s="33" t="s">
        <v>4315</v>
      </c>
      <c r="C2424" s="31">
        <v>0</v>
      </c>
      <c r="D2424" s="31" t="s">
        <v>2042</v>
      </c>
      <c r="E2424" s="31">
        <f ca="1">IF(GLOBAL[[#This Row],[b12]]="",GLOBAL[[#This Row],[a6]],GLOBAL[[#This Row],[b12]])</f>
        <v>0</v>
      </c>
      <c r="F2424" s="32">
        <f>GLOBAL[[#This Row],[AWAL]]</f>
        <v>0</v>
      </c>
      <c r="G2424" s="31"/>
      <c r="H2424" s="31"/>
      <c r="I2424" s="31" t="str">
        <f>IF(GLOBAL[[#This Row],[/MASUK]]="","",SUMIF(Table6[NB BM_C_QTY+F],GLOBAL[POINTER],Table6[C]))</f>
        <v/>
      </c>
      <c r="J2424" s="102">
        <f>IF(GLOBAL[[#This Row],[//KELUAR]]="",0,-1*SUMIF(Table5[CONCAT],GLOBAL[POINTER],Table5[3]))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>SUM(F2424,L2424)</f>
        <v>0</v>
      </c>
      <c r="N2424" s="31"/>
      <c r="O2424" s="31"/>
      <c r="P2424" s="32">
        <f ca="1">SUM(INDIRECT(GLOBAL_VAR[TABLENAME]&amp;"[@a"&amp;$1:$1-1&amp;"]"),INDIRECT(GLOBAL_VAR[TABLENAME]&amp;"[@c"&amp;$1:$1-1&amp;"]"))</f>
        <v>0</v>
      </c>
      <c r="Q2424" s="33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0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0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0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2424" s="31" t="str">
        <f>_xlfn.IFNA(MATCH(GLOBAL[[#This Row],[POINTER]],Table6[NB BM_C_QTY+F],0),"")</f>
        <v/>
      </c>
      <c r="AC2424" t="str">
        <f>_xlfn.IFNA(MATCH(GLOBAL[[#This Row],[POINTER]],Table5[CONCAT],0),"")</f>
        <v/>
      </c>
    </row>
    <row r="2425" spans="1:29">
      <c r="A2425" s="31">
        <f ca="1">IF(GLOBAL[[#This Row],[TT]]&lt;1,"",ROW()-2)</f>
        <v>2423</v>
      </c>
      <c r="B2425" s="33" t="s">
        <v>4241</v>
      </c>
      <c r="C2425" s="31">
        <v>4</v>
      </c>
      <c r="D2425" s="31" t="s">
        <v>2042</v>
      </c>
      <c r="E2425" s="31">
        <f ca="1">IF(GLOBAL[[#This Row],[b12]]="",GLOBAL[[#This Row],[a6]],GLOBAL[[#This Row],[b12]])</f>
        <v>4</v>
      </c>
      <c r="F2425" s="32">
        <f>GLOBAL[[#This Row],[AWAL]]</f>
        <v>4</v>
      </c>
      <c r="G2425" s="31"/>
      <c r="H2425" s="31"/>
      <c r="I2425" s="31" t="str">
        <f>IF(GLOBAL[[#This Row],[/MASUK]]="","",SUMIF(Table6[NB BM_C_QTY+F],GLOBAL[POINTER],Table6[C]))</f>
        <v/>
      </c>
      <c r="J2425" s="102">
        <f>IF(GLOBAL[[#This Row],[//KELUAR]]="",0,-1*SUMIF(Table5[CONCAT],GLOBAL[POINTER],Table5[3]))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>SUM(F2425,L2425)</f>
        <v>4</v>
      </c>
      <c r="N2425" s="31"/>
      <c r="O2425" s="31"/>
      <c r="P2425" s="32">
        <f ca="1">SUM(INDIRECT(GLOBAL_VAR[TABLENAME]&amp;"[@a"&amp;$1:$1-1&amp;"]"),INDIRECT(GLOBAL_VAR[TABLENAME]&amp;"[@c"&amp;$1:$1-1&amp;"]"))</f>
        <v>4</v>
      </c>
      <c r="Q2425" s="33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4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4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4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2425" s="31" t="str">
        <f>_xlfn.IFNA(MATCH(GLOBAL[[#This Row],[POINTER]],Table6[NB BM_C_QTY+F],0),"")</f>
        <v/>
      </c>
      <c r="AC2425" t="str">
        <f>_xlfn.IFNA(MATCH(GLOBAL[[#This Row],[POINTER]],Table5[CONCAT],0),"")</f>
        <v/>
      </c>
    </row>
    <row r="2426" spans="1:29">
      <c r="A2426" s="31">
        <f ca="1">IF(GLOBAL[[#This Row],[TT]]&lt;1,"",ROW()-2)</f>
        <v>2424</v>
      </c>
      <c r="B2426" s="33" t="s">
        <v>4244</v>
      </c>
      <c r="C2426" s="31">
        <v>6</v>
      </c>
      <c r="D2426" s="31" t="s">
        <v>2042</v>
      </c>
      <c r="E2426" s="31">
        <f ca="1">IF(GLOBAL[[#This Row],[b12]]="",GLOBAL[[#This Row],[a6]],GLOBAL[[#This Row],[b12]])</f>
        <v>6</v>
      </c>
      <c r="F2426" s="32">
        <f>GLOBAL[[#This Row],[AWAL]]</f>
        <v>6</v>
      </c>
      <c r="G2426" s="31"/>
      <c r="H2426" s="31"/>
      <c r="I2426" s="31" t="str">
        <f>IF(GLOBAL[[#This Row],[/MASUK]]="","",SUMIF(Table6[NB BM_C_QTY+F],GLOBAL[POINTER],Table6[C]))</f>
        <v/>
      </c>
      <c r="J2426" s="102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>SUM(F2426,L2426)</f>
        <v>6</v>
      </c>
      <c r="N2426" s="31"/>
      <c r="O2426" s="31"/>
      <c r="P2426" s="32">
        <f ca="1">SUM(INDIRECT(GLOBAL_VAR[TABLENAME]&amp;"[@a"&amp;$1:$1-1&amp;"]"),INDIRECT(GLOBAL_VAR[TABLENAME]&amp;"[@c"&amp;$1:$1-1&amp;"]"))</f>
        <v>6</v>
      </c>
      <c r="Q2426" s="33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6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6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6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</row>
    <row r="2427" spans="1:29">
      <c r="A2427" s="31">
        <f ca="1">IF(GLOBAL[[#This Row],[TT]]&lt;1,"",ROW()-2)</f>
        <v>2425</v>
      </c>
      <c r="B2427" s="33" t="s">
        <v>4772</v>
      </c>
      <c r="C2427" s="31">
        <v>3</v>
      </c>
      <c r="D2427" s="31" t="s">
        <v>38</v>
      </c>
      <c r="E2427" s="31">
        <f ca="1">IF(GLOBAL[[#This Row],[b12]]="",GLOBAL[[#This Row],[a6]],GLOBAL[[#This Row],[b12]])</f>
        <v>3</v>
      </c>
      <c r="F2427" s="32">
        <f>GLOBAL[[#This Row],[AWAL]]</f>
        <v>3</v>
      </c>
      <c r="G2427" s="31"/>
      <c r="H2427" s="31"/>
      <c r="I2427" s="31" t="str">
        <f>IF(GLOBAL[[#This Row],[/MASUK]]="","",SUMIF(Table6[NB BM_C_QTY+F],GLOBAL[POINTER],Table6[C]))</f>
        <v/>
      </c>
      <c r="J2427" s="102">
        <f>IF(GLOBAL[[#This Row],[//KELUAR]]="",0,-1*SUMIF(Table5[CONCAT],GLOBAL[POINTER],Table5[3]))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>SUM(F2427,L2427)</f>
        <v>3</v>
      </c>
      <c r="N2427" s="31"/>
      <c r="O2427" s="31"/>
      <c r="P2427" s="32">
        <f ca="1">SUM(INDIRECT(GLOBAL_VAR[TABLENAME]&amp;"[@a"&amp;$1:$1-1&amp;"]"),INDIRECT(GLOBAL_VAR[TABLENAME]&amp;"[@c"&amp;$1:$1-1&amp;"]"))</f>
        <v>3</v>
      </c>
      <c r="Q2427" s="33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3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3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3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2427" s="31" t="str">
        <f>_xlfn.IFNA(MATCH(GLOBAL[[#This Row],[POINTER]],Table6[NB BM_C_QTY+F],0),"")</f>
        <v/>
      </c>
      <c r="AC2427" t="str">
        <f>_xlfn.IFNA(MATCH(GLOBAL[[#This Row],[POINTER]],Table5[CONCAT],0),"")</f>
        <v/>
      </c>
    </row>
    <row r="2428" spans="1:29">
      <c r="A2428" s="31">
        <f ca="1">IF(GLOBAL[[#This Row],[TT]]&lt;1,"",ROW()-2)</f>
        <v>2426</v>
      </c>
      <c r="B2428" s="33" t="s">
        <v>4773</v>
      </c>
      <c r="C2428" s="31">
        <v>5</v>
      </c>
      <c r="D2428" s="31" t="s">
        <v>56</v>
      </c>
      <c r="E2428" s="31">
        <f ca="1">IF(GLOBAL[[#This Row],[b12]]="",GLOBAL[[#This Row],[a6]],GLOBAL[[#This Row],[b12]])</f>
        <v>5</v>
      </c>
      <c r="F2428" s="32">
        <f>GLOBAL[[#This Row],[AWAL]]</f>
        <v>5</v>
      </c>
      <c r="G2428" s="31"/>
      <c r="H2428" s="31"/>
      <c r="I2428" s="31" t="str">
        <f>IF(GLOBAL[[#This Row],[/MASUK]]="","",SUMIF(Table6[NB BM_C_QTY+F],GLOBAL[POINTER],Table6[C]))</f>
        <v/>
      </c>
      <c r="J2428" s="102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>SUM(F2428,L2428)</f>
        <v>5</v>
      </c>
      <c r="N2428" s="31"/>
      <c r="O2428" s="31"/>
      <c r="P2428" s="32">
        <f ca="1">SUM(INDIRECT(GLOBAL_VAR[TABLENAME]&amp;"[@a"&amp;$1:$1-1&amp;"]"),INDIRECT(GLOBAL_VAR[TABLENAME]&amp;"[@c"&amp;$1:$1-1&amp;"]"))</f>
        <v>5</v>
      </c>
      <c r="Q2428" s="33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5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5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5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</row>
    <row r="2429" spans="1:29">
      <c r="A2429" s="31" t="str">
        <f ca="1">IF(GLOBAL[[#This Row],[TT]]&lt;1,"",ROW()-2)</f>
        <v/>
      </c>
      <c r="B2429" s="33" t="s">
        <v>3692</v>
      </c>
      <c r="C2429" s="31">
        <v>0</v>
      </c>
      <c r="D2429" s="31" t="s">
        <v>2380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2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>SUM(F2429,L2429)</f>
        <v>0</v>
      </c>
      <c r="N2429" s="31"/>
      <c r="O2429" s="31"/>
      <c r="P2429" s="32">
        <f ca="1">SUM(INDIRECT(GLOBAL_VAR[TABLENAME]&amp;"[@a"&amp;$1:$1-1&amp;"]"),INDIRECT(GLOBAL_VAR[TABLENAME]&amp;"[@c"&amp;$1:$1-1&amp;"]"))</f>
        <v>0</v>
      </c>
      <c r="Q2429" s="33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pcmagnitc1756faktur160pcsuntana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</row>
    <row r="2430" spans="1:29">
      <c r="A2430" s="31">
        <f ca="1">IF(GLOBAL[[#This Row],[TT]]&lt;1,"",ROW()-2)</f>
        <v>2428</v>
      </c>
      <c r="B2430" s="33" t="s">
        <v>4774</v>
      </c>
      <c r="C2430" s="31">
        <v>5</v>
      </c>
      <c r="D2430" s="31" t="s">
        <v>56</v>
      </c>
      <c r="E2430" s="31">
        <f ca="1">IF(GLOBAL[[#This Row],[b12]]="",GLOBAL[[#This Row],[a6]],GLOBAL[[#This Row],[b12]])</f>
        <v>5</v>
      </c>
      <c r="F2430" s="32">
        <f>GLOBAL[[#This Row],[AWAL]]</f>
        <v>5</v>
      </c>
      <c r="G2430" s="31"/>
      <c r="H2430" s="31"/>
      <c r="I2430" s="31" t="str">
        <f>IF(GLOBAL[[#This Row],[/MASUK]]="","",SUMIF(Table6[NB BM_C_QTY+F],GLOBAL[POINTER],Table6[C]))</f>
        <v/>
      </c>
      <c r="J2430" s="102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>SUM(F2430,L2430)</f>
        <v>5</v>
      </c>
      <c r="N2430" s="31"/>
      <c r="O2430" s="31"/>
      <c r="P2430" s="32">
        <f ca="1">SUM(INDIRECT(GLOBAL_VAR[TABLENAME]&amp;"[@a"&amp;$1:$1-1&amp;"]"),INDIRECT(GLOBAL_VAR[TABLENAME]&amp;"[@c"&amp;$1:$1-1&amp;"]"))</f>
        <v>5</v>
      </c>
      <c r="Q2430" s="33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5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5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5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</row>
    <row r="2431" spans="1:29">
      <c r="A2431" s="31">
        <f ca="1">IF(GLOBAL[[#This Row],[TT]]&lt;1,"",ROW()-2)</f>
        <v>2429</v>
      </c>
      <c r="B2431" s="33" t="s">
        <v>4487</v>
      </c>
      <c r="C2431" s="31">
        <v>3</v>
      </c>
      <c r="D2431" s="31" t="s">
        <v>56</v>
      </c>
      <c r="E2431" s="31">
        <f ca="1">IF(GLOBAL[[#This Row],[b12]]="",GLOBAL[[#This Row],[a6]],GLOBAL[[#This Row],[b12]])</f>
        <v>3</v>
      </c>
      <c r="F2431" s="32">
        <f>GLOBAL[[#This Row],[AWAL]]</f>
        <v>3</v>
      </c>
      <c r="G2431" s="31"/>
      <c r="H2431" s="31"/>
      <c r="I2431" s="31" t="str">
        <f>IF(GLOBAL[[#This Row],[/MASUK]]="","",SUMIF(Table6[NB BM_C_QTY+F],GLOBAL[POINTER],Table6[C]))</f>
        <v/>
      </c>
      <c r="J2431" s="102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>SUM(F2431,L2431)</f>
        <v>3</v>
      </c>
      <c r="N2431" s="31"/>
      <c r="O2431" s="31"/>
      <c r="P2431" s="32">
        <f ca="1">SUM(INDIRECT(GLOBAL_VAR[TABLENAME]&amp;"[@a"&amp;$1:$1-1&amp;"]"),INDIRECT(GLOBAL_VAR[TABLENAME]&amp;"[@c"&amp;$1:$1-1&amp;"]"))</f>
        <v>3</v>
      </c>
      <c r="Q2431" s="33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3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3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3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</row>
    <row r="2432" spans="1:29">
      <c r="A2432" s="39">
        <f ca="1">IF(GLOBAL[[#This Row],[TT]]&lt;1,"",ROW()-2)</f>
        <v>2430</v>
      </c>
      <c r="B2432" s="33" t="s">
        <v>2556</v>
      </c>
      <c r="C2432" s="31">
        <v>17</v>
      </c>
      <c r="D2432" s="31" t="s">
        <v>2042</v>
      </c>
      <c r="E2432" s="39">
        <f ca="1">IF(GLOBAL[[#This Row],[b12]]="",GLOBAL[[#This Row],[a6]],GLOBAL[[#This Row],[b12]])</f>
        <v>17</v>
      </c>
      <c r="F2432" s="40">
        <f>GLOBAL[[#This Row],[AWAL]]</f>
        <v>17</v>
      </c>
      <c r="G2432" s="31"/>
      <c r="H2432" s="31"/>
      <c r="I2432" s="31" t="str">
        <f>IF(GLOBAL[[#This Row],[/MASUK]]="","",SUMIF(Table6[NB BM_C_QTY+F],GLOBAL[POINTER],Table6[C]))</f>
        <v/>
      </c>
      <c r="J2432" s="102">
        <f>IF(GLOBAL[[#This Row],[//KELUAR]]="",0,-1*SUMIF(Table5[CONCAT],GLOBAL[POINTER],Table5[3]))</f>
        <v>0</v>
      </c>
      <c r="K2432" s="39" t="str">
        <f>IF(GLOBAL[[#This Row],[b1]]="","",GLOBAL[[#This Row],[b1]]-GLOBAL[[#This Row],[a1]]-GLOBAL[[#This Row],[bkeluar1]])</f>
        <v/>
      </c>
      <c r="L2432" s="39">
        <f>SUM(GLOBAL[[#This Row],[bmasuk1]:[c1]])</f>
        <v>0</v>
      </c>
      <c r="M2432" s="40">
        <f>SUM(F2432,L2432)</f>
        <v>17</v>
      </c>
      <c r="N2432" s="31"/>
      <c r="O2432" s="39"/>
      <c r="P2432" s="40">
        <f ca="1">SUM(INDIRECT(GLOBAL_VAR[TABLENAME]&amp;"[@a"&amp;$1:$1-1&amp;"]"),INDIRECT(GLOBAL_VAR[TABLENAME]&amp;"[@c"&amp;$1:$1-1&amp;"]"))</f>
        <v>17</v>
      </c>
      <c r="Q2432" s="33"/>
      <c r="R2432" s="41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17</v>
      </c>
      <c r="T2432" s="33"/>
      <c r="U2432" s="41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17</v>
      </c>
      <c r="W2432" s="31"/>
      <c r="X2432" s="39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17</v>
      </c>
      <c r="Z2432" s="29"/>
      <c r="AA243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2432" s="39" t="str">
        <f>_xlfn.IFNA(MATCH(GLOBAL[[#This Row],[POINTER]],Table6[NB BM_C_QTY+F],0),"")</f>
        <v/>
      </c>
      <c r="AC2432" s="72" t="str">
        <f>_xlfn.IFNA(MATCH(GLOBAL[[#This Row],[POINTER]],Table5[CONCAT],0),"")</f>
        <v/>
      </c>
    </row>
    <row r="2433" spans="1:29">
      <c r="A2433" s="31">
        <f ca="1">IF(GLOBAL[[#This Row],[TT]]&lt;1,"",ROW()-2)</f>
        <v>2431</v>
      </c>
      <c r="B2433" s="33" t="s">
        <v>4775</v>
      </c>
      <c r="C2433" s="31">
        <v>57</v>
      </c>
      <c r="D2433" s="31" t="s">
        <v>20</v>
      </c>
      <c r="E2433" s="31">
        <f ca="1">IF(GLOBAL[[#This Row],[b12]]="",GLOBAL[[#This Row],[a6]],GLOBAL[[#This Row],[b12]])</f>
        <v>57</v>
      </c>
      <c r="F2433" s="32">
        <f>GLOBAL[[#This Row],[AWAL]]</f>
        <v>57</v>
      </c>
      <c r="G2433" s="31"/>
      <c r="H2433" s="31"/>
      <c r="I2433" s="31" t="str">
        <f>IF(GLOBAL[[#This Row],[/MASUK]]="","",SUMIF(Table6[NB BM_C_QTY+F],GLOBAL[POINTER],Table6[C]))</f>
        <v/>
      </c>
      <c r="J2433" s="102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>SUM(F2433,L2433)</f>
        <v>57</v>
      </c>
      <c r="N2433" s="31"/>
      <c r="O2433" s="31"/>
      <c r="P2433" s="32">
        <f ca="1">SUM(INDIRECT(GLOBAL_VAR[TABLENAME]&amp;"[@a"&amp;$1:$1-1&amp;"]"),INDIRECT(GLOBAL_VAR[TABLENAME]&amp;"[@c"&amp;$1:$1-1&amp;"]"))</f>
        <v>57</v>
      </c>
      <c r="Q2433" s="33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57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57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57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</row>
    <row r="2434" spans="1:29">
      <c r="A2434" s="31">
        <f ca="1">IF(GLOBAL[[#This Row],[TT]]&lt;1,"",ROW()-2)</f>
        <v>2432</v>
      </c>
      <c r="B2434" s="33" t="s">
        <v>4776</v>
      </c>
      <c r="C2434" s="31">
        <v>6</v>
      </c>
      <c r="D2434" s="31" t="s">
        <v>56</v>
      </c>
      <c r="E2434" s="31">
        <f ca="1">IF(GLOBAL[[#This Row],[b12]]="",GLOBAL[[#This Row],[a6]],GLOBAL[[#This Row],[b12]])</f>
        <v>6</v>
      </c>
      <c r="F2434" s="32">
        <f>GLOBAL[[#This Row],[AWAL]]</f>
        <v>6</v>
      </c>
      <c r="G2434" s="31"/>
      <c r="H2434" s="31"/>
      <c r="I2434" s="31" t="str">
        <f>IF(GLOBAL[[#This Row],[/MASUK]]="","",SUMIF(Table6[NB BM_C_QTY+F],GLOBAL[POINTER],Table6[C]))</f>
        <v/>
      </c>
      <c r="J2434" s="102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>SUM(F2434,L2434)</f>
        <v>6</v>
      </c>
      <c r="N2434" s="31"/>
      <c r="O2434" s="31"/>
      <c r="P2434" s="32">
        <f ca="1">SUM(INDIRECT(GLOBAL_VAR[TABLENAME]&amp;"[@a"&amp;$1:$1-1&amp;"]"),INDIRECT(GLOBAL_VAR[TABLENAME]&amp;"[@c"&amp;$1:$1-1&amp;"]"))</f>
        <v>6</v>
      </c>
      <c r="Q2434" s="33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6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6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6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</row>
    <row r="2435" spans="1:29">
      <c r="A2435" s="31" t="str">
        <f ca="1">IF(GLOBAL[[#This Row],[TT]]&lt;1,"",ROW()-2)</f>
        <v/>
      </c>
      <c r="B2435" s="33" t="s">
        <v>4116</v>
      </c>
      <c r="C2435" s="31">
        <v>0</v>
      </c>
      <c r="D2435" s="31">
        <v>144</v>
      </c>
      <c r="E2435" s="31">
        <f ca="1">IF(GLOBAL[[#This Row],[b12]]="",GLOBAL[[#This Row],[a6]],GLOBAL[[#This Row],[b12]])</f>
        <v>0</v>
      </c>
      <c r="F2435" s="32">
        <f>GLOBAL[[#This Row],[AWAL]]</f>
        <v>0</v>
      </c>
      <c r="G2435" s="31"/>
      <c r="H2435" s="31"/>
      <c r="I2435" s="31" t="str">
        <f>IF(GLOBAL[[#This Row],[/MASUK]]="","",SUMIF(Table6[NB BM_C_QTY+F],GLOBAL[POINTER],Table6[C]))</f>
        <v/>
      </c>
      <c r="J2435" s="102">
        <f>IF(GLOBAL[[#This Row],[//KELUAR]]="",0,-1*SUMIF(Table5[CONCAT],GLOBAL[POINTER],Table5[3]))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>SUM(F2435,L2435)</f>
        <v>0</v>
      </c>
      <c r="N2435" s="31"/>
      <c r="O2435" s="31"/>
      <c r="P2435" s="32">
        <f ca="1">SUM(INDIRECT(GLOBAL_VAR[TABLENAME]&amp;"[@a"&amp;$1:$1-1&amp;"]"),INDIRECT(GLOBAL_VAR[TABLENAME]&amp;"[@c"&amp;$1:$1-1&amp;"]"))</f>
        <v>0</v>
      </c>
      <c r="Q2435" s="33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2435" s="31" t="str">
        <f>_xlfn.IFNA(MATCH(GLOBAL[[#This Row],[POINTER]],Table6[NB BM_C_QTY+F],0),"")</f>
        <v/>
      </c>
      <c r="AC2435" t="str">
        <f>_xlfn.IFNA(MATCH(GLOBAL[[#This Row],[POINTER]],Table5[CONCAT],0),"")</f>
        <v/>
      </c>
    </row>
    <row r="2436" spans="1:29">
      <c r="A2436" s="31">
        <f ca="1">IF(GLOBAL[[#This Row],[TT]]&lt;1,"",ROW()-2)</f>
        <v>2434</v>
      </c>
      <c r="B2436" s="33" t="s">
        <v>4075</v>
      </c>
      <c r="C2436" s="31">
        <v>26</v>
      </c>
      <c r="D2436" s="31" t="s">
        <v>2049</v>
      </c>
      <c r="E2436" s="31">
        <f ca="1">IF(GLOBAL[[#This Row],[b12]]="",GLOBAL[[#This Row],[a6]],GLOBAL[[#This Row],[b12]])</f>
        <v>26</v>
      </c>
      <c r="F2436" s="32">
        <f>GLOBAL[[#This Row],[AWAL]]</f>
        <v>26</v>
      </c>
      <c r="G2436" s="31"/>
      <c r="H2436" s="31"/>
      <c r="I2436" s="31" t="str">
        <f>IF(GLOBAL[[#This Row],[/MASUK]]="","",SUMIF(Table6[NB BM_C_QTY+F],GLOBAL[POINTER],Table6[C]))</f>
        <v/>
      </c>
      <c r="J2436" s="102">
        <f>IF(GLOBAL[[#This Row],[//KELUAR]]="",0,-1*SUMIF(Table5[CONCAT],GLOBAL[POINTER],Table5[3]))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>SUM(F2436,L2436)</f>
        <v>26</v>
      </c>
      <c r="N2436" s="31"/>
      <c r="O2436" s="31"/>
      <c r="P2436" s="32">
        <f ca="1">SUM(INDIRECT(GLOBAL_VAR[TABLENAME]&amp;"[@a"&amp;$1:$1-1&amp;"]"),INDIRECT(GLOBAL_VAR[TABLENAME]&amp;"[@c"&amp;$1:$1-1&amp;"]"))</f>
        <v>26</v>
      </c>
      <c r="Q2436" s="33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26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26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26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2436" s="31" t="str">
        <f>_xlfn.IFNA(MATCH(GLOBAL[[#This Row],[POINTER]],Table6[NB BM_C_QTY+F],0),"")</f>
        <v/>
      </c>
      <c r="AC2436" t="str">
        <f>_xlfn.IFNA(MATCH(GLOBAL[[#This Row],[POINTER]],Table5[CONCAT],0),"")</f>
        <v/>
      </c>
    </row>
    <row r="2437" spans="1:29">
      <c r="A2437" s="31">
        <f ca="1">IF(GLOBAL[[#This Row],[TT]]&lt;1,"",ROW()-2)</f>
        <v>2435</v>
      </c>
      <c r="B2437" s="33" t="s">
        <v>3951</v>
      </c>
      <c r="C2437" s="31">
        <v>33</v>
      </c>
      <c r="D2437" s="31" t="s">
        <v>2014</v>
      </c>
      <c r="E2437" s="31">
        <f ca="1">IF(GLOBAL[[#This Row],[b12]]="",GLOBAL[[#This Row],[a6]],GLOBAL[[#This Row],[b12]])</f>
        <v>33</v>
      </c>
      <c r="F2437" s="32">
        <f>GLOBAL[[#This Row],[AWAL]]</f>
        <v>33</v>
      </c>
      <c r="G2437" s="31"/>
      <c r="H2437" s="31"/>
      <c r="I2437" s="31" t="str">
        <f>IF(GLOBAL[[#This Row],[/MASUK]]="","",SUMIF(Table6[NB BM_C_QTY+F],GLOBAL[POINTER],Table6[C]))</f>
        <v/>
      </c>
      <c r="J2437" s="102">
        <f>IF(GLOBAL[[#This Row],[//KELUAR]]="",0,-1*SUMIF(Table5[CONCAT],GLOBAL[POINTER],Table5[3]))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>SUM(F2437,L2437)</f>
        <v>33</v>
      </c>
      <c r="N2437" s="31"/>
      <c r="O2437" s="31"/>
      <c r="P2437" s="32">
        <f ca="1">SUM(INDIRECT(GLOBAL_VAR[TABLENAME]&amp;"[@a"&amp;$1:$1-1&amp;"]"),INDIRECT(GLOBAL_VAR[TABLENAME]&amp;"[@c"&amp;$1:$1-1&amp;"]"))</f>
        <v>33</v>
      </c>
      <c r="Q2437" s="33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33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33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33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2437" s="31" t="str">
        <f>_xlfn.IFNA(MATCH(GLOBAL[[#This Row],[POINTER]],Table6[NB BM_C_QTY+F],0),"")</f>
        <v/>
      </c>
      <c r="AC2437" t="str">
        <f>_xlfn.IFNA(MATCH(GLOBAL[[#This Row],[POINTER]],Table5[CONCAT],0),"")</f>
        <v/>
      </c>
    </row>
    <row r="2438" spans="1:29">
      <c r="A2438" s="31">
        <f ca="1">IF(GLOBAL[[#This Row],[TT]]&lt;1,"",ROW()-2)</f>
        <v>2436</v>
      </c>
      <c r="B2438" s="33" t="s">
        <v>4777</v>
      </c>
      <c r="C2438" s="31">
        <v>5</v>
      </c>
      <c r="D2438" s="31" t="s">
        <v>56</v>
      </c>
      <c r="E2438" s="31">
        <f ca="1">IF(GLOBAL[[#This Row],[b12]]="",GLOBAL[[#This Row],[a6]],GLOBAL[[#This Row],[b12]])</f>
        <v>5</v>
      </c>
      <c r="F2438" s="32">
        <f>GLOBAL[[#This Row],[AWAL]]</f>
        <v>5</v>
      </c>
      <c r="G2438" s="31"/>
      <c r="H2438" s="31"/>
      <c r="I2438" s="31" t="str">
        <f>IF(GLOBAL[[#This Row],[/MASUK]]="","",SUMIF(Table6[NB BM_C_QTY+F],GLOBAL[POINTER],Table6[C]))</f>
        <v/>
      </c>
      <c r="J2438" s="102">
        <f>IF(GLOBAL[[#This Row],[//KELUAR]]="",0,-1*SUMIF(Table5[CONCAT],GLOBAL[POINTER],Table5[3]))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>SUM(F2438,L2438)</f>
        <v>5</v>
      </c>
      <c r="N2438" s="31"/>
      <c r="O2438" s="31"/>
      <c r="P2438" s="32">
        <f ca="1">SUM(INDIRECT(GLOBAL_VAR[TABLENAME]&amp;"[@a"&amp;$1:$1-1&amp;"]"),INDIRECT(GLOBAL_VAR[TABLENAME]&amp;"[@c"&amp;$1:$1-1&amp;"]"))</f>
        <v>5</v>
      </c>
      <c r="Q2438" s="33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5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5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5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2438" s="31" t="str">
        <f>_xlfn.IFNA(MATCH(GLOBAL[[#This Row],[POINTER]],Table6[NB BM_C_QTY+F],0),"")</f>
        <v/>
      </c>
      <c r="AC2438" t="str">
        <f>_xlfn.IFNA(MATCH(GLOBAL[[#This Row],[POINTER]],Table5[CONCAT],0),"")</f>
        <v/>
      </c>
    </row>
    <row r="2439" spans="1:29">
      <c r="A2439" s="31" t="str">
        <f ca="1">IF(GLOBAL[[#This Row],[TT]]&lt;1,"",ROW()-2)</f>
        <v/>
      </c>
      <c r="B2439" s="33" t="s">
        <v>4937</v>
      </c>
      <c r="C2439" s="31">
        <v>0</v>
      </c>
      <c r="D2439" s="31" t="s">
        <v>20</v>
      </c>
      <c r="E2439" s="31">
        <f ca="1">IF(GLOBAL[[#This Row],[b12]]="",GLOBAL[[#This Row],[a6]],GLOBAL[[#This Row],[b12]])</f>
        <v>0</v>
      </c>
      <c r="F2439" s="32">
        <f>GLOBAL[[#This Row],[AWAL]]</f>
        <v>0</v>
      </c>
      <c r="G2439" s="31"/>
      <c r="H2439" s="31"/>
      <c r="I2439" s="31" t="str">
        <f>IF(GLOBAL[[#This Row],[/MASUK]]="","",SUMIF(Table6[NB BM_C_QTY+F],GLOBAL[POINTER],Table6[C]))</f>
        <v/>
      </c>
      <c r="J2439" s="102">
        <f>IF(GLOBAL[[#This Row],[//KELUAR]]="",0,-1*SUMIF(Table5[CONCAT],GLOBAL[POINTER],Table5[3]))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>SUM(F2439,L2439)</f>
        <v>0</v>
      </c>
      <c r="N2439" s="31"/>
      <c r="O2439" s="31"/>
      <c r="P2439" s="32">
        <f ca="1">SUM(INDIRECT(GLOBAL_VAR[TABLENAME]&amp;"[@a"&amp;$1:$1-1&amp;"]"),INDIRECT(GLOBAL_VAR[TABLENAME]&amp;"[@c"&amp;$1:$1-1&amp;"]"))</f>
        <v>0</v>
      </c>
      <c r="Q2439" s="33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0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0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0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2439" s="31" t="str">
        <f>_xlfn.IFNA(MATCH(GLOBAL[[#This Row],[POINTER]],Table6[NB BM_C_QTY+F],0),"")</f>
        <v/>
      </c>
      <c r="AC2439" t="str">
        <f>_xlfn.IFNA(MATCH(GLOBAL[[#This Row],[POINTER]],Table5[CONCAT],0),"")</f>
        <v/>
      </c>
    </row>
    <row r="2440" spans="1:29">
      <c r="A2440" s="31">
        <f ca="1">IF(GLOBAL[[#This Row],[TT]]&lt;1,"",ROW()-2)</f>
        <v>2438</v>
      </c>
      <c r="B2440" s="33" t="s">
        <v>4778</v>
      </c>
      <c r="C2440" s="31">
        <v>11</v>
      </c>
      <c r="D2440" s="31" t="s">
        <v>17</v>
      </c>
      <c r="E2440" s="31">
        <f ca="1">IF(GLOBAL[[#This Row],[b12]]="",GLOBAL[[#This Row],[a6]],GLOBAL[[#This Row],[b12]])</f>
        <v>11</v>
      </c>
      <c r="F2440" s="32">
        <f>GLOBAL[[#This Row],[AWAL]]</f>
        <v>11</v>
      </c>
      <c r="G2440" s="31"/>
      <c r="H2440" s="31"/>
      <c r="I2440" s="31" t="str">
        <f>IF(GLOBAL[[#This Row],[/MASUK]]="","",SUMIF(Table6[NB BM_C_QTY+F],GLOBAL[POINTER],Table6[C]))</f>
        <v/>
      </c>
      <c r="J2440" s="102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>SUM(F2440,L2440)</f>
        <v>11</v>
      </c>
      <c r="N2440" s="31"/>
      <c r="O2440" s="31"/>
      <c r="P2440" s="32">
        <f ca="1">SUM(INDIRECT(GLOBAL_VAR[TABLENAME]&amp;"[@a"&amp;$1:$1-1&amp;"]"),INDIRECT(GLOBAL_VAR[TABLENAME]&amp;"[@c"&amp;$1:$1-1&amp;"]"))</f>
        <v>11</v>
      </c>
      <c r="Q2440" s="33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11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11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11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</row>
    <row r="2441" spans="1:29">
      <c r="A2441" s="31">
        <f ca="1">IF(GLOBAL[[#This Row],[TT]]&lt;1,"",ROW()-2)</f>
        <v>2439</v>
      </c>
      <c r="B2441" s="33" t="s">
        <v>4779</v>
      </c>
      <c r="C2441" s="31">
        <v>21</v>
      </c>
      <c r="D2441" s="31" t="s">
        <v>17</v>
      </c>
      <c r="E2441" s="31">
        <f ca="1">IF(GLOBAL[[#This Row],[b12]]="",GLOBAL[[#This Row],[a6]],GLOBAL[[#This Row],[b12]])</f>
        <v>21</v>
      </c>
      <c r="F2441" s="32">
        <f>GLOBAL[[#This Row],[AWAL]]</f>
        <v>21</v>
      </c>
      <c r="G2441" s="31"/>
      <c r="H2441" s="31"/>
      <c r="I2441" s="31" t="str">
        <f>IF(GLOBAL[[#This Row],[/MASUK]]="","",SUMIF(Table6[NB BM_C_QTY+F],GLOBAL[POINTER],Table6[C]))</f>
        <v/>
      </c>
      <c r="J2441" s="102">
        <f>IF(GLOBAL[[#This Row],[//KELUAR]]="",0,-1*SUMIF(Table5[CONCAT],GLOBAL[POINTER],Table5[3]))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>SUM(F2441,L2441)</f>
        <v>21</v>
      </c>
      <c r="N2441" s="31"/>
      <c r="O2441" s="31"/>
      <c r="P2441" s="32">
        <f ca="1">SUM(INDIRECT(GLOBAL_VAR[TABLENAME]&amp;"[@a"&amp;$1:$1-1&amp;"]"),INDIRECT(GLOBAL_VAR[TABLENAME]&amp;"[@c"&amp;$1:$1-1&amp;"]"))</f>
        <v>21</v>
      </c>
      <c r="Q2441" s="33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21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21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21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2441" s="31" t="str">
        <f>_xlfn.IFNA(MATCH(GLOBAL[[#This Row],[POINTER]],Table6[NB BM_C_QTY+F],0),"")</f>
        <v/>
      </c>
      <c r="AC2441" t="str">
        <f>_xlfn.IFNA(MATCH(GLOBAL[[#This Row],[POINTER]],Table5[CONCAT],0),"")</f>
        <v/>
      </c>
    </row>
    <row r="2442" spans="1:29">
      <c r="A2442" s="31">
        <f ca="1">IF(GLOBAL[[#This Row],[TT]]&lt;1,"",ROW()-2)</f>
        <v>2440</v>
      </c>
      <c r="B2442" s="33" t="s">
        <v>4780</v>
      </c>
      <c r="C2442" s="31">
        <v>21</v>
      </c>
      <c r="D2442" s="31" t="s">
        <v>1456</v>
      </c>
      <c r="E2442" s="31">
        <f ca="1">IF(GLOBAL[[#This Row],[b12]]="",GLOBAL[[#This Row],[a6]],GLOBAL[[#This Row],[b12]])</f>
        <v>21</v>
      </c>
      <c r="F2442" s="32">
        <f>GLOBAL[[#This Row],[AWAL]]</f>
        <v>21</v>
      </c>
      <c r="G2442" s="31"/>
      <c r="H2442" s="31"/>
      <c r="I2442" s="31" t="str">
        <f>IF(GLOBAL[[#This Row],[/MASUK]]="","",SUMIF(Table6[NB BM_C_QTY+F],GLOBAL[POINTER],Table6[C]))</f>
        <v/>
      </c>
      <c r="J2442" s="102">
        <f>IF(GLOBAL[[#This Row],[//KELUAR]]="",0,-1*SUMIF(Table5[CONCAT],GLOBAL[POINTER],Table5[3]))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>SUM(F2442,L2442)</f>
        <v>21</v>
      </c>
      <c r="N2442" s="31"/>
      <c r="O2442" s="31"/>
      <c r="P2442" s="32">
        <f ca="1">SUM(INDIRECT(GLOBAL_VAR[TABLENAME]&amp;"[@a"&amp;$1:$1-1&amp;"]"),INDIRECT(GLOBAL_VAR[TABLENAME]&amp;"[@c"&amp;$1:$1-1&amp;"]"))</f>
        <v>21</v>
      </c>
      <c r="Q2442" s="33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21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21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21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2442" s="31" t="str">
        <f>_xlfn.IFNA(MATCH(GLOBAL[[#This Row],[POINTER]],Table6[NB BM_C_QTY+F],0),"")</f>
        <v/>
      </c>
      <c r="AC2442" t="str">
        <f>_xlfn.IFNA(MATCH(GLOBAL[[#This Row],[POINTER]],Table5[CONCAT],0),"")</f>
        <v/>
      </c>
    </row>
    <row r="2443" spans="1:29">
      <c r="A2443" s="31" t="str">
        <f ca="1">IF(GLOBAL[[#This Row],[TT]]&lt;1,"",ROW()-2)</f>
        <v/>
      </c>
      <c r="B2443" s="33" t="s">
        <v>3950</v>
      </c>
      <c r="C2443" s="31">
        <v>0</v>
      </c>
      <c r="D2443" s="31" t="s">
        <v>2173</v>
      </c>
      <c r="E2443" s="31">
        <f ca="1">IF(GLOBAL[[#This Row],[b12]]="",GLOBAL[[#This Row],[a6]],GLOBAL[[#This Row],[b12]])</f>
        <v>0</v>
      </c>
      <c r="F2443" s="32">
        <f>GLOBAL[[#This Row],[AWAL]]</f>
        <v>0</v>
      </c>
      <c r="G2443" s="31"/>
      <c r="H2443" s="31"/>
      <c r="I2443" s="31" t="str">
        <f>IF(GLOBAL[[#This Row],[/MASUK]]="","",SUMIF(Table6[NB BM_C_QTY+F],GLOBAL[POINTER],Table6[C]))</f>
        <v/>
      </c>
      <c r="J2443" s="102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>SUM(F2443,L2443)</f>
        <v>0</v>
      </c>
      <c r="N2443" s="31"/>
      <c r="O2443" s="31"/>
      <c r="P2443" s="32">
        <f ca="1">SUM(INDIRECT(GLOBAL_VAR[TABLENAME]&amp;"[@a"&amp;$1:$1-1&amp;"]"),INDIRECT(GLOBAL_VAR[TABLENAME]&amp;"[@c"&amp;$1:$1-1&amp;"]"))</f>
        <v>0</v>
      </c>
      <c r="Q2443" s="33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0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0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0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</row>
    <row r="2444" spans="1:29">
      <c r="A2444" s="31" t="str">
        <f ca="1">IF(GLOBAL[[#This Row],[TT]]&lt;1,"",ROW()-2)</f>
        <v/>
      </c>
      <c r="B2444" s="33" t="s">
        <v>4224</v>
      </c>
      <c r="C2444" s="31">
        <v>0</v>
      </c>
      <c r="D2444" s="31">
        <v>144</v>
      </c>
      <c r="E2444" s="31">
        <f ca="1">IF(GLOBAL[[#This Row],[b12]]="",GLOBAL[[#This Row],[a6]],GLOBAL[[#This Row],[b12]])</f>
        <v>0</v>
      </c>
      <c r="F2444" s="32">
        <f>GLOBAL[[#This Row],[AWAL]]</f>
        <v>0</v>
      </c>
      <c r="G2444" s="31"/>
      <c r="H2444" s="31"/>
      <c r="I2444" s="31" t="str">
        <f>IF(GLOBAL[[#This Row],[/MASUK]]="","",SUMIF(Table6[NB BM_C_QTY+F],GLOBAL[POINTER],Table6[C]))</f>
        <v/>
      </c>
      <c r="J2444" s="102">
        <f>IF(GLOBAL[[#This Row],[//KELUAR]]="",0,-1*SUMIF(Table5[CONCAT],GLOBAL[POINTER],Table5[3]))</f>
        <v>0</v>
      </c>
      <c r="K2444" s="31" t="str">
        <f>IF(GLOBAL[[#This Row],[b1]]="","",GLOBAL[[#This Row],[b1]]-GLOBAL[[#This Row],[a1]]-GLOBAL[[#This Row],[bkeluar1]])</f>
        <v/>
      </c>
      <c r="L2444" s="31">
        <f>SUM(GLOBAL[[#This Row],[bmasuk1]:[c1]])</f>
        <v>0</v>
      </c>
      <c r="M2444" s="32">
        <f>SUM(F2444,L2444)</f>
        <v>0</v>
      </c>
      <c r="N2444" s="31"/>
      <c r="O2444" s="31"/>
      <c r="P2444" s="32">
        <f ca="1">SUM(INDIRECT(GLOBAL_VAR[TABLENAME]&amp;"[@a"&amp;$1:$1-1&amp;"]"),INDIRECT(GLOBAL_VAR[TABLENAME]&amp;"[@c"&amp;$1:$1-1&amp;"]"))</f>
        <v>0</v>
      </c>
      <c r="Q2444" s="33"/>
      <c r="R2444" s="33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0</v>
      </c>
      <c r="T2444" s="33"/>
      <c r="U2444" s="33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0</v>
      </c>
      <c r="W2444" s="31"/>
      <c r="X2444" s="31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0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2444" s="31" t="str">
        <f>_xlfn.IFNA(MATCH(GLOBAL[[#This Row],[POINTER]],Table6[NB BM_C_QTY+F],0),"")</f>
        <v/>
      </c>
      <c r="AC2444" t="str">
        <f>_xlfn.IFNA(MATCH(GLOBAL[[#This Row],[POINTER]],Table5[CONCAT],0),"")</f>
        <v/>
      </c>
    </row>
    <row r="2445" spans="1:29">
      <c r="A2445" s="31" t="str">
        <f ca="1">IF(GLOBAL[[#This Row],[TT]]&lt;1,"",ROW()-2)</f>
        <v/>
      </c>
      <c r="B2445" s="33" t="s">
        <v>4225</v>
      </c>
      <c r="C2445" s="31">
        <v>0</v>
      </c>
      <c r="D2445" s="31">
        <v>144</v>
      </c>
      <c r="E2445" s="31">
        <f ca="1">IF(GLOBAL[[#This Row],[b12]]="",GLOBAL[[#This Row],[a6]],GLOBAL[[#This Row],[b12]])</f>
        <v>0</v>
      </c>
      <c r="F2445" s="32">
        <f>GLOBAL[[#This Row],[AWAL]]</f>
        <v>0</v>
      </c>
      <c r="G2445" s="31"/>
      <c r="H2445" s="31"/>
      <c r="I2445" s="31" t="str">
        <f>IF(GLOBAL[[#This Row],[/MASUK]]="","",SUMIF(Table6[NB BM_C_QTY+F],GLOBAL[POINTER],Table6[C]))</f>
        <v/>
      </c>
      <c r="J2445" s="102">
        <f>IF(GLOBAL[[#This Row],[//KELUAR]]="",0,-1*SUMIF(Table5[CONCAT],GLOBAL[POINTER],Table5[3]))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>SUM(F2445,L2445)</f>
        <v>0</v>
      </c>
      <c r="N2445" s="31"/>
      <c r="O2445" s="31"/>
      <c r="P2445" s="32">
        <f ca="1">SUM(INDIRECT(GLOBAL_VAR[TABLENAME]&amp;"[@a"&amp;$1:$1-1&amp;"]"),INDIRECT(GLOBAL_VAR[TABLENAME]&amp;"[@c"&amp;$1:$1-1&amp;"]"))</f>
        <v>0</v>
      </c>
      <c r="Q2445" s="33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0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0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0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2445" s="31" t="str">
        <f>_xlfn.IFNA(MATCH(GLOBAL[[#This Row],[POINTER]],Table6[NB BM_C_QTY+F],0),"")</f>
        <v/>
      </c>
      <c r="AC2445" t="str">
        <f>_xlfn.IFNA(MATCH(GLOBAL[[#This Row],[POINTER]],Table5[CONCAT],0),"")</f>
        <v/>
      </c>
    </row>
    <row r="2446" spans="1:29">
      <c r="A2446" s="31" t="str">
        <f ca="1">IF(GLOBAL[[#This Row],[TT]]&lt;1,"",ROW()-2)</f>
        <v/>
      </c>
      <c r="B2446" s="33" t="s">
        <v>4226</v>
      </c>
      <c r="C2446" s="31">
        <v>0</v>
      </c>
      <c r="D2446" s="31">
        <v>144</v>
      </c>
      <c r="E2446" s="31">
        <f ca="1">IF(GLOBAL[[#This Row],[b12]]="",GLOBAL[[#This Row],[a6]],GLOBAL[[#This Row],[b12]])</f>
        <v>0</v>
      </c>
      <c r="F2446" s="32">
        <f>GLOBAL[[#This Row],[AWAL]]</f>
        <v>0</v>
      </c>
      <c r="G2446" s="31"/>
      <c r="H2446" s="31"/>
      <c r="I2446" s="31" t="str">
        <f>IF(GLOBAL[[#This Row],[/MASUK]]="","",SUMIF(Table6[NB BM_C_QTY+F],GLOBAL[POINTER],Table6[C]))</f>
        <v/>
      </c>
      <c r="J2446" s="102">
        <f>IF(GLOBAL[[#This Row],[//KELUAR]]="",0,-1*SUMIF(Table5[CONCAT],GLOBAL[POINTER],Table5[3]))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>SUM(F2446,L2446)</f>
        <v>0</v>
      </c>
      <c r="N2446" s="31"/>
      <c r="O2446" s="31"/>
      <c r="P2446" s="32">
        <f ca="1">SUM(INDIRECT(GLOBAL_VAR[TABLENAME]&amp;"[@a"&amp;$1:$1-1&amp;"]"),INDIRECT(GLOBAL_VAR[TABLENAME]&amp;"[@c"&amp;$1:$1-1&amp;"]"))</f>
        <v>0</v>
      </c>
      <c r="Q2446" s="33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0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0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0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2446" s="31" t="str">
        <f>_xlfn.IFNA(MATCH(GLOBAL[[#This Row],[POINTER]],Table6[NB BM_C_QTY+F],0),"")</f>
        <v/>
      </c>
      <c r="AC2446" t="str">
        <f>_xlfn.IFNA(MATCH(GLOBAL[[#This Row],[POINTER]],Table5[CONCAT],0),"")</f>
        <v/>
      </c>
    </row>
    <row r="2447" spans="1:29">
      <c r="A2447" s="31">
        <f ca="1">IF(GLOBAL[[#This Row],[TT]]&lt;1,"",ROW()-2)</f>
        <v>2445</v>
      </c>
      <c r="B2447" s="33" t="s">
        <v>4418</v>
      </c>
      <c r="C2447" s="31">
        <v>15</v>
      </c>
      <c r="D2447" s="31" t="s">
        <v>2173</v>
      </c>
      <c r="E2447" s="31">
        <f ca="1">IF(GLOBAL[[#This Row],[b12]]="",GLOBAL[[#This Row],[a6]],GLOBAL[[#This Row],[b12]])</f>
        <v>15</v>
      </c>
      <c r="F2447" s="32">
        <f>GLOBAL[[#This Row],[AWAL]]</f>
        <v>15</v>
      </c>
      <c r="G2447" s="31"/>
      <c r="H2447" s="31"/>
      <c r="I2447" s="31" t="str">
        <f>IF(GLOBAL[[#This Row],[/MASUK]]="","",SUMIF(Table6[NB BM_C_QTY+F],GLOBAL[POINTER],Table6[C]))</f>
        <v/>
      </c>
      <c r="J2447" s="102">
        <f>IF(GLOBAL[[#This Row],[//KELUAR]]="",0,-1*SUMIF(Table5[CONCAT],GLOBAL[POINTER],Table5[3]))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>SUM(F2447,L2447)</f>
        <v>15</v>
      </c>
      <c r="N2447" s="31"/>
      <c r="O2447" s="31"/>
      <c r="P2447" s="32">
        <f ca="1">SUM(INDIRECT(GLOBAL_VAR[TABLENAME]&amp;"[@a"&amp;$1:$1-1&amp;"]"),INDIRECT(GLOBAL_VAR[TABLENAME]&amp;"[@c"&amp;$1:$1-1&amp;"]"))</f>
        <v>15</v>
      </c>
      <c r="Q2447" s="33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15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15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15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2447" s="31" t="str">
        <f>_xlfn.IFNA(MATCH(GLOBAL[[#This Row],[POINTER]],Table6[NB BM_C_QTY+F],0),"")</f>
        <v/>
      </c>
      <c r="AC2447" t="str">
        <f>_xlfn.IFNA(MATCH(GLOBAL[[#This Row],[POINTER]],Table5[CONCAT],0),"")</f>
        <v/>
      </c>
    </row>
    <row r="2448" spans="1:29">
      <c r="A2448" s="31">
        <f ca="1">IF(GLOBAL[[#This Row],[TT]]&lt;1,"",ROW()-2)</f>
        <v>2446</v>
      </c>
      <c r="B2448" s="33" t="s">
        <v>4781</v>
      </c>
      <c r="C2448" s="31">
        <v>26</v>
      </c>
      <c r="D2448" s="31" t="s">
        <v>6</v>
      </c>
      <c r="E2448" s="31">
        <f ca="1">IF(GLOBAL[[#This Row],[b12]]="",GLOBAL[[#This Row],[a6]],GLOBAL[[#This Row],[b12]])</f>
        <v>25</v>
      </c>
      <c r="F2448" s="32">
        <f>GLOBAL[[#This Row],[AWAL]]</f>
        <v>26</v>
      </c>
      <c r="G2448" s="31"/>
      <c r="H2448" s="31"/>
      <c r="I2448" s="31" t="str">
        <f>IF(GLOBAL[[#This Row],[/MASUK]]="","",SUMIF(Table6[NB BM_C_QTY+F],GLOBAL[POINTER],Table6[C]))</f>
        <v/>
      </c>
      <c r="J2448" s="102">
        <f>IF(GLOBAL[[#This Row],[//KELUAR]]="",0,-1*SUMIF(Table5[CONCAT],GLOBAL[POINTER],Table5[3]))</f>
        <v>-1</v>
      </c>
      <c r="K2448" s="31" t="str">
        <f>IF(GLOBAL[[#This Row],[b1]]="","",GLOBAL[[#This Row],[b1]]-GLOBAL[[#This Row],[a1]]-GLOBAL[[#This Row],[bkeluar1]])</f>
        <v/>
      </c>
      <c r="L2448" s="31">
        <f>SUM(GLOBAL[[#This Row],[bmasuk1]:[c1]])</f>
        <v>-1</v>
      </c>
      <c r="M2448" s="32">
        <f>SUM(F2448,L2448)</f>
        <v>25</v>
      </c>
      <c r="N2448" s="31"/>
      <c r="O2448" s="31"/>
      <c r="P2448" s="32">
        <f ca="1">SUM(INDIRECT(GLOBAL_VAR[TABLENAME]&amp;"[@a"&amp;$1:$1-1&amp;"]"),INDIRECT(GLOBAL_VAR[TABLENAME]&amp;"[@c"&amp;$1:$1-1&amp;"]"))</f>
        <v>25</v>
      </c>
      <c r="Q2448" s="33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25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25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25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2448" s="31" t="str">
        <f>_xlfn.IFNA(MATCH(GLOBAL[[#This Row],[POINTER]],Table6[NB BM_C_QTY+F],0),"")</f>
        <v/>
      </c>
      <c r="AC2448">
        <f>_xlfn.IFNA(MATCH(GLOBAL[[#This Row],[POINTER]],Table5[CONCAT],0),"")</f>
        <v>52</v>
      </c>
    </row>
    <row r="2449" spans="1:29">
      <c r="A2449" s="31" t="str">
        <f ca="1">IF(GLOBAL[[#This Row],[TT]]&lt;1,"",ROW()-2)</f>
        <v/>
      </c>
      <c r="B2449" s="33" t="s">
        <v>4938</v>
      </c>
      <c r="C2449" s="31">
        <v>0</v>
      </c>
      <c r="D2449" s="31">
        <v>48</v>
      </c>
      <c r="E2449" s="31">
        <f ca="1">IF(GLOBAL[[#This Row],[b12]]="",GLOBAL[[#This Row],[a6]],GLOBAL[[#This Row],[b12]])</f>
        <v>0</v>
      </c>
      <c r="F2449" s="32">
        <f>GLOBAL[[#This Row],[AWAL]]</f>
        <v>0</v>
      </c>
      <c r="G2449" s="31"/>
      <c r="H2449" s="31"/>
      <c r="I2449" s="31" t="str">
        <f>IF(GLOBAL[[#This Row],[/MASUK]]="","",SUMIF(Table6[NB BM_C_QTY+F],GLOBAL[POINTER],Table6[C]))</f>
        <v/>
      </c>
      <c r="J2449" s="102">
        <f>IF(GLOBAL[[#This Row],[//KELUAR]]="",0,-1*SUMIF(Table5[CONCAT],GLOBAL[POINTER],Table5[3]))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>SUM(F2449,L2449)</f>
        <v>0</v>
      </c>
      <c r="N2449" s="31"/>
      <c r="O2449" s="31"/>
      <c r="P2449" s="32">
        <f ca="1">SUM(INDIRECT(GLOBAL_VAR[TABLENAME]&amp;"[@a"&amp;$1:$1-1&amp;"]"),INDIRECT(GLOBAL_VAR[TABLENAME]&amp;"[@c"&amp;$1:$1-1&amp;"]"))</f>
        <v>0</v>
      </c>
      <c r="Q2449" s="33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0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0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0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</row>
    <row r="2450" spans="1:29">
      <c r="A2450" s="31" t="str">
        <f ca="1">IF(GLOBAL[[#This Row],[TT]]&lt;1,"",ROW()-2)</f>
        <v/>
      </c>
      <c r="B2450" s="33" t="s">
        <v>4939</v>
      </c>
      <c r="C2450" s="31">
        <v>0</v>
      </c>
      <c r="D2450" s="31" t="s">
        <v>20</v>
      </c>
      <c r="E2450" s="31">
        <f ca="1">IF(GLOBAL[[#This Row],[b12]]="",GLOBAL[[#This Row],[a6]],GLOBAL[[#This Row],[b12]])</f>
        <v>0</v>
      </c>
      <c r="F2450" s="32">
        <f>GLOBAL[[#This Row],[AWAL]]</f>
        <v>0</v>
      </c>
      <c r="G2450" s="31"/>
      <c r="H2450" s="31"/>
      <c r="I2450" s="31" t="str">
        <f>IF(GLOBAL[[#This Row],[/MASUK]]="","",SUMIF(Table6[NB BM_C_QTY+F],GLOBAL[POINTER],Table6[C]))</f>
        <v/>
      </c>
      <c r="J2450" s="102">
        <f>IF(GLOBAL[[#This Row],[//KELUAR]]="",0,-1*SUMIF(Table5[CONCAT],GLOBAL[POINTER],Table5[3]))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>SUM(F2450,L2450)</f>
        <v>0</v>
      </c>
      <c r="N2450" s="31"/>
      <c r="O2450" s="31"/>
      <c r="P2450" s="32">
        <f ca="1">SUM(INDIRECT(GLOBAL_VAR[TABLENAME]&amp;"[@a"&amp;$1:$1-1&amp;"]"),INDIRECT(GLOBAL_VAR[TABLENAME]&amp;"[@c"&amp;$1:$1-1&amp;"]"))</f>
        <v>0</v>
      </c>
      <c r="Q2450" s="33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0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0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0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2450" s="31" t="str">
        <f>_xlfn.IFNA(MATCH(GLOBAL[[#This Row],[POINTER]],Table6[NB BM_C_QTY+F],0),"")</f>
        <v/>
      </c>
      <c r="AC2450" t="str">
        <f>_xlfn.IFNA(MATCH(GLOBAL[[#This Row],[POINTER]],Table5[CONCAT],0),"")</f>
        <v/>
      </c>
    </row>
    <row r="2451" spans="1:29">
      <c r="A2451" s="31">
        <f ca="1">IF(GLOBAL[[#This Row],[TT]]&lt;1,"",ROW()-2)</f>
        <v>2449</v>
      </c>
      <c r="B2451" s="33" t="s">
        <v>4782</v>
      </c>
      <c r="C2451" s="31">
        <v>4</v>
      </c>
      <c r="D2451" s="31" t="s">
        <v>19</v>
      </c>
      <c r="E2451" s="31">
        <f ca="1">IF(GLOBAL[[#This Row],[b12]]="",GLOBAL[[#This Row],[a6]],GLOBAL[[#This Row],[b12]])</f>
        <v>4</v>
      </c>
      <c r="F2451" s="32">
        <f>GLOBAL[[#This Row],[AWAL]]</f>
        <v>4</v>
      </c>
      <c r="G2451" s="31"/>
      <c r="H2451" s="31"/>
      <c r="I2451" s="31" t="str">
        <f>IF(GLOBAL[[#This Row],[/MASUK]]="","",SUMIF(Table6[NB BM_C_QTY+F],GLOBAL[POINTER],Table6[C]))</f>
        <v/>
      </c>
      <c r="J2451" s="102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>SUM(F2451,L2451)</f>
        <v>4</v>
      </c>
      <c r="N2451" s="31"/>
      <c r="O2451" s="31"/>
      <c r="P2451" s="32">
        <f ca="1">SUM(INDIRECT(GLOBAL_VAR[TABLENAME]&amp;"[@a"&amp;$1:$1-1&amp;"]"),INDIRECT(GLOBAL_VAR[TABLENAME]&amp;"[@c"&amp;$1:$1-1&amp;"]"))</f>
        <v>4</v>
      </c>
      <c r="Q2451" s="33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4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4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4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29">
      <c r="A2452" s="31">
        <f ca="1">IF(GLOBAL[[#This Row],[TT]]&lt;1,"",ROW()-2)</f>
        <v>2450</v>
      </c>
      <c r="B2452" s="33" t="s">
        <v>4900</v>
      </c>
      <c r="C2452" s="31">
        <v>33</v>
      </c>
      <c r="D2452" s="31" t="s">
        <v>34</v>
      </c>
      <c r="E2452" s="31">
        <f ca="1">IF(GLOBAL[[#This Row],[b12]]="",GLOBAL[[#This Row],[a6]],GLOBAL[[#This Row],[b12]])</f>
        <v>33</v>
      </c>
      <c r="F2452" s="32">
        <f>GLOBAL[[#This Row],[AWAL]]</f>
        <v>33</v>
      </c>
      <c r="G2452" s="31"/>
      <c r="H2452" s="31"/>
      <c r="I2452" s="31" t="str">
        <f>IF(GLOBAL[[#This Row],[/MASUK]]="","",SUMIF(Table6[NB BM_C_QTY+F],GLOBAL[POINTER],Table6[C]))</f>
        <v/>
      </c>
      <c r="J2452" s="102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>SUM(F2452,L2452)</f>
        <v>33</v>
      </c>
      <c r="N2452" s="31"/>
      <c r="O2452" s="31"/>
      <c r="P2452" s="32">
        <f ca="1">SUM(INDIRECT(GLOBAL_VAR[TABLENAME]&amp;"[@a"&amp;$1:$1-1&amp;"]"),INDIRECT(GLOBAL_VAR[TABLENAME]&amp;"[@c"&amp;$1:$1-1&amp;"]"))</f>
        <v>33</v>
      </c>
      <c r="Q2452" s="33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33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33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33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</row>
    <row r="2453" spans="1:29">
      <c r="A2453" s="31">
        <f ca="1">IF(GLOBAL[[#This Row],[TT]]&lt;1,"",ROW()-2)</f>
        <v>2451</v>
      </c>
      <c r="B2453" s="33" t="s">
        <v>4901</v>
      </c>
      <c r="C2453" s="31">
        <v>27</v>
      </c>
      <c r="D2453" s="31" t="s">
        <v>56</v>
      </c>
      <c r="E2453" s="31">
        <f ca="1">IF(GLOBAL[[#This Row],[b12]]="",GLOBAL[[#This Row],[a6]],GLOBAL[[#This Row],[b12]])</f>
        <v>27</v>
      </c>
      <c r="F2453" s="32">
        <f>GLOBAL[[#This Row],[AWAL]]</f>
        <v>27</v>
      </c>
      <c r="G2453" s="31"/>
      <c r="H2453" s="31"/>
      <c r="I2453" s="31" t="str">
        <f>IF(GLOBAL[[#This Row],[/MASUK]]="","",SUMIF(Table6[NB BM_C_QTY+F],GLOBAL[POINTER],Table6[C]))</f>
        <v/>
      </c>
      <c r="J2453" s="102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>SUM(F2453,L2453)</f>
        <v>27</v>
      </c>
      <c r="N2453" s="31"/>
      <c r="O2453" s="31"/>
      <c r="P2453" s="32">
        <f ca="1">SUM(INDIRECT(GLOBAL_VAR[TABLENAME]&amp;"[@a"&amp;$1:$1-1&amp;"]"),INDIRECT(GLOBAL_VAR[TABLENAME]&amp;"[@c"&amp;$1:$1-1&amp;"]"))</f>
        <v>27</v>
      </c>
      <c r="Q2453" s="33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27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27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27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</row>
    <row r="2454" spans="1:29">
      <c r="A2454" s="31" t="str">
        <f ca="1">IF(GLOBAL[[#This Row],[TT]]&lt;1,"",ROW()-2)</f>
        <v/>
      </c>
      <c r="B2454" s="33" t="s">
        <v>4940</v>
      </c>
      <c r="C2454" s="31">
        <v>0</v>
      </c>
      <c r="D2454" s="31" t="s">
        <v>34</v>
      </c>
      <c r="E2454" s="31">
        <f ca="1">IF(GLOBAL[[#This Row],[b12]]="",GLOBAL[[#This Row],[a6]],GLOBAL[[#This Row],[b12]])</f>
        <v>0</v>
      </c>
      <c r="F2454" s="32">
        <f>GLOBAL[[#This Row],[AWAL]]</f>
        <v>0</v>
      </c>
      <c r="G2454" s="31"/>
      <c r="H2454" s="31"/>
      <c r="I2454" s="31" t="str">
        <f>IF(GLOBAL[[#This Row],[/MASUK]]="","",SUMIF(Table6[NB BM_C_QTY+F],GLOBAL[POINTER],Table6[C]))</f>
        <v/>
      </c>
      <c r="J2454" s="102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>SUM(F2454,L2454)</f>
        <v>0</v>
      </c>
      <c r="N2454" s="31"/>
      <c r="O2454" s="31"/>
      <c r="P2454" s="32">
        <f ca="1">SUM(INDIRECT(GLOBAL_VAR[TABLENAME]&amp;"[@a"&amp;$1:$1-1&amp;"]"),INDIRECT(GLOBAL_VAR[TABLENAME]&amp;"[@c"&amp;$1:$1-1&amp;"]"))</f>
        <v>0</v>
      </c>
      <c r="Q2454" s="33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0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0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0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</row>
    <row r="2455" spans="1:29">
      <c r="A2455" s="31" t="str">
        <f ca="1">IF(GLOBAL[[#This Row],[TT]]&lt;1,"",ROW()-2)</f>
        <v/>
      </c>
      <c r="B2455" s="33" t="s">
        <v>4941</v>
      </c>
      <c r="C2455" s="31">
        <v>0</v>
      </c>
      <c r="D2455" s="31" t="s">
        <v>20</v>
      </c>
      <c r="E2455" s="31">
        <f ca="1">IF(GLOBAL[[#This Row],[b12]]="",GLOBAL[[#This Row],[a6]],GLOBAL[[#This Row],[b12]])</f>
        <v>0</v>
      </c>
      <c r="F2455" s="32">
        <f>GLOBAL[[#This Row],[AWAL]]</f>
        <v>0</v>
      </c>
      <c r="G2455" s="31"/>
      <c r="H2455" s="31"/>
      <c r="I2455" s="31" t="str">
        <f>IF(GLOBAL[[#This Row],[/MASUK]]="","",SUMIF(Table6[NB BM_C_QTY+F],GLOBAL[POINTER],Table6[C]))</f>
        <v/>
      </c>
      <c r="J2455" s="102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>SUM(F2455,L2455)</f>
        <v>0</v>
      </c>
      <c r="N2455" s="31"/>
      <c r="O2455" s="31"/>
      <c r="P2455" s="32">
        <f ca="1">SUM(INDIRECT(GLOBAL_VAR[TABLENAME]&amp;"[@a"&amp;$1:$1-1&amp;"]"),INDIRECT(GLOBAL_VAR[TABLENAME]&amp;"[@c"&amp;$1:$1-1&amp;"]"))</f>
        <v>0</v>
      </c>
      <c r="Q2455" s="33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0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0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0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29">
      <c r="A2456" s="31" t="str">
        <f ca="1">IF(GLOBAL[[#This Row],[TT]]&lt;1,"",ROW()-2)</f>
        <v/>
      </c>
      <c r="B2456" s="33" t="s">
        <v>4942</v>
      </c>
      <c r="C2456" s="31">
        <v>0</v>
      </c>
      <c r="D2456" s="31" t="s">
        <v>20</v>
      </c>
      <c r="E2456" s="31">
        <f ca="1">IF(GLOBAL[[#This Row],[b12]]="",GLOBAL[[#This Row],[a6]],GLOBAL[[#This Row],[b12]])</f>
        <v>0</v>
      </c>
      <c r="F2456" s="32">
        <f>GLOBAL[[#This Row],[AWAL]]</f>
        <v>0</v>
      </c>
      <c r="G2456" s="31"/>
      <c r="H2456" s="31"/>
      <c r="I2456" s="31" t="str">
        <f>IF(GLOBAL[[#This Row],[/MASUK]]="","",SUMIF(Table6[NB BM_C_QTY+F],GLOBAL[POINTER],Table6[C]))</f>
        <v/>
      </c>
      <c r="J2456" s="102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>SUM(F2456,L2456)</f>
        <v>0</v>
      </c>
      <c r="N2456" s="31"/>
      <c r="O2456" s="31"/>
      <c r="P2456" s="32">
        <f ca="1">SUM(INDIRECT(GLOBAL_VAR[TABLENAME]&amp;"[@a"&amp;$1:$1-1&amp;"]"),INDIRECT(GLOBAL_VAR[TABLENAME]&amp;"[@c"&amp;$1:$1-1&amp;"]"))</f>
        <v>0</v>
      </c>
      <c r="Q2456" s="33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0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0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0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</row>
    <row r="2457" spans="1:29">
      <c r="A2457" s="31">
        <f ca="1">IF(GLOBAL[[#This Row],[TT]]&lt;1,"",ROW()-2)</f>
        <v>2455</v>
      </c>
      <c r="B2457" s="33" t="s">
        <v>4783</v>
      </c>
      <c r="C2457" s="31">
        <v>1</v>
      </c>
      <c r="D2457" s="31" t="s">
        <v>20</v>
      </c>
      <c r="E2457" s="31">
        <f ca="1">IF(GLOBAL[[#This Row],[b12]]="",GLOBAL[[#This Row],[a6]],GLOBAL[[#This Row],[b12]])</f>
        <v>1</v>
      </c>
      <c r="F2457" s="32">
        <f>GLOBAL[[#This Row],[AWAL]]</f>
        <v>1</v>
      </c>
      <c r="G2457" s="31"/>
      <c r="H2457" s="31"/>
      <c r="I2457" s="31" t="str">
        <f>IF(GLOBAL[[#This Row],[/MASUK]]="","",SUMIF(Table6[NB BM_C_QTY+F],GLOBAL[POINTER],Table6[C]))</f>
        <v/>
      </c>
      <c r="J2457" s="102">
        <f>IF(GLOBAL[[#This Row],[//KELUAR]]="",0,-1*SUMIF(Table5[CONCAT],GLOBAL[POINTER],Table5[3]))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>SUM(F2457,L2457)</f>
        <v>1</v>
      </c>
      <c r="N2457" s="31"/>
      <c r="O2457" s="31"/>
      <c r="P2457" s="32">
        <f ca="1">SUM(INDIRECT(GLOBAL_VAR[TABLENAME]&amp;"[@a"&amp;$1:$1-1&amp;"]"),INDIRECT(GLOBAL_VAR[TABLENAME]&amp;"[@c"&amp;$1:$1-1&amp;"]"))</f>
        <v>1</v>
      </c>
      <c r="Q2457" s="33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1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1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1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2457" s="31" t="str">
        <f>_xlfn.IFNA(MATCH(GLOBAL[[#This Row],[POINTER]],Table6[NB BM_C_QTY+F],0),"")</f>
        <v/>
      </c>
      <c r="AC2457" t="str">
        <f>_xlfn.IFNA(MATCH(GLOBAL[[#This Row],[POINTER]],Table5[CONCAT],0),"")</f>
        <v/>
      </c>
    </row>
    <row r="2458" spans="1:29">
      <c r="A2458" s="31">
        <f ca="1">IF(GLOBAL[[#This Row],[TT]]&lt;1,"",ROW()-2)</f>
        <v>2456</v>
      </c>
      <c r="B2458" s="33" t="s">
        <v>4784</v>
      </c>
      <c r="C2458" s="31">
        <v>2</v>
      </c>
      <c r="D2458" s="31" t="s">
        <v>20</v>
      </c>
      <c r="E2458" s="31">
        <f ca="1">IF(GLOBAL[[#This Row],[b12]]="",GLOBAL[[#This Row],[a6]],GLOBAL[[#This Row],[b12]])</f>
        <v>2</v>
      </c>
      <c r="F2458" s="32">
        <f>GLOBAL[[#This Row],[AWAL]]</f>
        <v>2</v>
      </c>
      <c r="G2458" s="31"/>
      <c r="H2458" s="31"/>
      <c r="I2458" s="31" t="str">
        <f>IF(GLOBAL[[#This Row],[/MASUK]]="","",SUMIF(Table6[NB BM_C_QTY+F],GLOBAL[POINTER],Table6[C]))</f>
        <v/>
      </c>
      <c r="J2458" s="102">
        <f>IF(GLOBAL[[#This Row],[//KELUAR]]="",0,-1*SUMIF(Table5[CONCAT],GLOBAL[POINTER],Table5[3]))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>SUM(F2458,L2458)</f>
        <v>2</v>
      </c>
      <c r="N2458" s="31"/>
      <c r="O2458" s="31"/>
      <c r="P2458" s="32">
        <f ca="1">SUM(INDIRECT(GLOBAL_VAR[TABLENAME]&amp;"[@a"&amp;$1:$1-1&amp;"]"),INDIRECT(GLOBAL_VAR[TABLENAME]&amp;"[@c"&amp;$1:$1-1&amp;"]"))</f>
        <v>2</v>
      </c>
      <c r="Q2458" s="33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2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2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2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2458" s="31" t="str">
        <f>_xlfn.IFNA(MATCH(GLOBAL[[#This Row],[POINTER]],Table6[NB BM_C_QTY+F],0),"")</f>
        <v/>
      </c>
      <c r="AC2458" t="str">
        <f>_xlfn.IFNA(MATCH(GLOBAL[[#This Row],[POINTER]],Table5[CONCAT],0),"")</f>
        <v/>
      </c>
    </row>
    <row r="2459" spans="1:29">
      <c r="A2459" s="31">
        <f ca="1">IF(GLOBAL[[#This Row],[TT]]&lt;1,"",ROW()-2)</f>
        <v>2457</v>
      </c>
      <c r="B2459" s="33" t="s">
        <v>4785</v>
      </c>
      <c r="C2459" s="31">
        <v>2</v>
      </c>
      <c r="D2459" s="31" t="s">
        <v>56</v>
      </c>
      <c r="E2459" s="31">
        <f ca="1">IF(GLOBAL[[#This Row],[b12]]="",GLOBAL[[#This Row],[a6]],GLOBAL[[#This Row],[b12]])</f>
        <v>2</v>
      </c>
      <c r="F2459" s="32">
        <f>GLOBAL[[#This Row],[AWAL]]</f>
        <v>2</v>
      </c>
      <c r="G2459" s="31"/>
      <c r="H2459" s="31"/>
      <c r="I2459" s="31" t="str">
        <f>IF(GLOBAL[[#This Row],[/MASUK]]="","",SUMIF(Table6[NB BM_C_QTY+F],GLOBAL[POINTER],Table6[C]))</f>
        <v/>
      </c>
      <c r="J2459" s="102">
        <f>IF(GLOBAL[[#This Row],[//KELUAR]]="",0,-1*SUMIF(Table5[CONCAT],GLOBAL[POINTER],Table5[3]))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>SUM(F2459,L2459)</f>
        <v>2</v>
      </c>
      <c r="N2459" s="31"/>
      <c r="O2459" s="31"/>
      <c r="P2459" s="32">
        <f ca="1">SUM(INDIRECT(GLOBAL_VAR[TABLENAME]&amp;"[@a"&amp;$1:$1-1&amp;"]"),INDIRECT(GLOBAL_VAR[TABLENAME]&amp;"[@c"&amp;$1:$1-1&amp;"]"))</f>
        <v>2</v>
      </c>
      <c r="Q2459" s="33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2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2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2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2459" s="31" t="str">
        <f>_xlfn.IFNA(MATCH(GLOBAL[[#This Row],[POINTER]],Table6[NB BM_C_QTY+F],0),"")</f>
        <v/>
      </c>
      <c r="AC2459" t="str">
        <f>_xlfn.IFNA(MATCH(GLOBAL[[#This Row],[POINTER]],Table5[CONCAT],0),"")</f>
        <v/>
      </c>
    </row>
    <row r="2460" spans="1:29">
      <c r="A2460" s="31">
        <f ca="1">IF(GLOBAL[[#This Row],[TT]]&lt;1,"",ROW()-2)</f>
        <v>2458</v>
      </c>
      <c r="B2460" s="33" t="s">
        <v>4786</v>
      </c>
      <c r="C2460" s="31">
        <v>26</v>
      </c>
      <c r="D2460" s="31" t="s">
        <v>56</v>
      </c>
      <c r="E2460" s="31">
        <f ca="1">IF(GLOBAL[[#This Row],[b12]]="",GLOBAL[[#This Row],[a6]],GLOBAL[[#This Row],[b12]])</f>
        <v>26</v>
      </c>
      <c r="F2460" s="32">
        <f>GLOBAL[[#This Row],[AWAL]]</f>
        <v>26</v>
      </c>
      <c r="G2460" s="31"/>
      <c r="H2460" s="31"/>
      <c r="I2460" s="31" t="str">
        <f>IF(GLOBAL[[#This Row],[/MASUK]]="","",SUMIF(Table6[NB BM_C_QTY+F],GLOBAL[POINTER],Table6[C]))</f>
        <v/>
      </c>
      <c r="J2460" s="102">
        <f>IF(GLOBAL[[#This Row],[//KELUAR]]="",0,-1*SUMIF(Table5[CONCAT],GLOBAL[POINTER],Table5[3]))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>SUM(F2460,L2460)</f>
        <v>26</v>
      </c>
      <c r="N2460" s="31"/>
      <c r="O2460" s="31"/>
      <c r="P2460" s="32">
        <f ca="1">SUM(INDIRECT(GLOBAL_VAR[TABLENAME]&amp;"[@a"&amp;$1:$1-1&amp;"]"),INDIRECT(GLOBAL_VAR[TABLENAME]&amp;"[@c"&amp;$1:$1-1&amp;"]"))</f>
        <v>26</v>
      </c>
      <c r="Q2460" s="33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26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26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26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2460" s="31" t="str">
        <f>_xlfn.IFNA(MATCH(GLOBAL[[#This Row],[POINTER]],Table6[NB BM_C_QTY+F],0),"")</f>
        <v/>
      </c>
      <c r="AC2460" t="str">
        <f>_xlfn.IFNA(MATCH(GLOBAL[[#This Row],[POINTER]],Table5[CONCAT],0),"")</f>
        <v/>
      </c>
    </row>
    <row r="2461" spans="1:29">
      <c r="A2461" s="31">
        <f ca="1">IF(GLOBAL[[#This Row],[TT]]&lt;1,"",ROW()-2)</f>
        <v>2459</v>
      </c>
      <c r="B2461" s="33" t="s">
        <v>4787</v>
      </c>
      <c r="C2461" s="31">
        <v>1</v>
      </c>
      <c r="D2461" s="31" t="s">
        <v>56</v>
      </c>
      <c r="E2461" s="31">
        <f ca="1">IF(GLOBAL[[#This Row],[b12]]="",GLOBAL[[#This Row],[a6]],GLOBAL[[#This Row],[b12]])</f>
        <v>1</v>
      </c>
      <c r="F2461" s="32">
        <f>GLOBAL[[#This Row],[AWAL]]</f>
        <v>1</v>
      </c>
      <c r="G2461" s="31"/>
      <c r="H2461" s="31"/>
      <c r="I2461" s="31" t="str">
        <f>IF(GLOBAL[[#This Row],[/MASUK]]="","",SUMIF(Table6[NB BM_C_QTY+F],GLOBAL[POINTER],Table6[C]))</f>
        <v/>
      </c>
      <c r="J2461" s="102">
        <f>IF(GLOBAL[[#This Row],[//KELUAR]]="",0,-1*SUMIF(Table5[CONCAT],GLOBAL[POINTER],Table5[3]))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>SUM(F2461,L2461)</f>
        <v>1</v>
      </c>
      <c r="N2461" s="31"/>
      <c r="O2461" s="31"/>
      <c r="P2461" s="32">
        <f ca="1">SUM(INDIRECT(GLOBAL_VAR[TABLENAME]&amp;"[@a"&amp;$1:$1-1&amp;"]"),INDIRECT(GLOBAL_VAR[TABLENAME]&amp;"[@c"&amp;$1:$1-1&amp;"]"))</f>
        <v>1</v>
      </c>
      <c r="Q2461" s="33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1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1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1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2461" s="31" t="str">
        <f>_xlfn.IFNA(MATCH(GLOBAL[[#This Row],[POINTER]],Table6[NB BM_C_QTY+F],0),"")</f>
        <v/>
      </c>
      <c r="AC2461" t="str">
        <f>_xlfn.IFNA(MATCH(GLOBAL[[#This Row],[POINTER]],Table5[CONCAT],0),"")</f>
        <v/>
      </c>
    </row>
    <row r="2462" spans="1:29">
      <c r="A2462" s="31">
        <f ca="1">IF(GLOBAL[[#This Row],[TT]]&lt;1,"",ROW()-2)</f>
        <v>2460</v>
      </c>
      <c r="B2462" s="33" t="s">
        <v>4788</v>
      </c>
      <c r="C2462" s="31">
        <v>5</v>
      </c>
      <c r="D2462" s="31" t="s">
        <v>56</v>
      </c>
      <c r="E2462" s="31">
        <f ca="1">IF(GLOBAL[[#This Row],[b12]]="",GLOBAL[[#This Row],[a6]],GLOBAL[[#This Row],[b12]])</f>
        <v>5</v>
      </c>
      <c r="F2462" s="32">
        <f>GLOBAL[[#This Row],[AWAL]]</f>
        <v>5</v>
      </c>
      <c r="G2462" s="31"/>
      <c r="H2462" s="31"/>
      <c r="I2462" s="31" t="str">
        <f>IF(GLOBAL[[#This Row],[/MASUK]]="","",SUMIF(Table6[NB BM_C_QTY+F],GLOBAL[POINTER],Table6[C]))</f>
        <v/>
      </c>
      <c r="J2462" s="102">
        <f>IF(GLOBAL[[#This Row],[//KELUAR]]="",0,-1*SUMIF(Table5[CONCAT],GLOBAL[POINTER],Table5[3]))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>SUM(F2462,L2462)</f>
        <v>5</v>
      </c>
      <c r="N2462" s="31"/>
      <c r="O2462" s="31"/>
      <c r="P2462" s="32">
        <f ca="1">SUM(INDIRECT(GLOBAL_VAR[TABLENAME]&amp;"[@a"&amp;$1:$1-1&amp;"]"),INDIRECT(GLOBAL_VAR[TABLENAME]&amp;"[@c"&amp;$1:$1-1&amp;"]"))</f>
        <v>5</v>
      </c>
      <c r="Q2462" s="33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5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5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5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2462" s="31" t="str">
        <f>_xlfn.IFNA(MATCH(GLOBAL[[#This Row],[POINTER]],Table6[NB BM_C_QTY+F],0),"")</f>
        <v/>
      </c>
      <c r="AC2462" t="str">
        <f>_xlfn.IFNA(MATCH(GLOBAL[[#This Row],[POINTER]],Table5[CONCAT],0),"")</f>
        <v/>
      </c>
    </row>
    <row r="2463" spans="1:29">
      <c r="A2463" s="31">
        <f ca="1">IF(GLOBAL[[#This Row],[TT]]&lt;1,"",ROW()-2)</f>
        <v>2461</v>
      </c>
      <c r="B2463" s="33" t="s">
        <v>4789</v>
      </c>
      <c r="C2463" s="31">
        <v>1</v>
      </c>
      <c r="D2463" s="31" t="s">
        <v>34</v>
      </c>
      <c r="E2463" s="31">
        <f ca="1">IF(GLOBAL[[#This Row],[b12]]="",GLOBAL[[#This Row],[a6]],GLOBAL[[#This Row],[b12]])</f>
        <v>1</v>
      </c>
      <c r="F2463" s="32">
        <f>GLOBAL[[#This Row],[AWAL]]</f>
        <v>1</v>
      </c>
      <c r="G2463" s="31"/>
      <c r="H2463" s="31"/>
      <c r="I2463" s="31" t="str">
        <f>IF(GLOBAL[[#This Row],[/MASUK]]="","",SUMIF(Table6[NB BM_C_QTY+F],GLOBAL[POINTER],Table6[C]))</f>
        <v/>
      </c>
      <c r="J2463" s="102">
        <f>IF(GLOBAL[[#This Row],[//KELUAR]]="",0,-1*SUMIF(Table5[CONCAT],GLOBAL[POINTER],Table5[3]))</f>
        <v>0</v>
      </c>
      <c r="K2463" s="31" t="str">
        <f>IF(GLOBAL[[#This Row],[b1]]="","",GLOBAL[[#This Row],[b1]]-GLOBAL[[#This Row],[a1]]-GLOBAL[[#This Row],[bkeluar1]])</f>
        <v/>
      </c>
      <c r="L2463" s="31">
        <f>SUM(GLOBAL[[#This Row],[bmasuk1]:[c1]])</f>
        <v>0</v>
      </c>
      <c r="M2463" s="32">
        <f>SUM(F2463,L2463)</f>
        <v>1</v>
      </c>
      <c r="N2463" s="31"/>
      <c r="O2463" s="31"/>
      <c r="P2463" s="32">
        <f ca="1">SUM(INDIRECT(GLOBAL_VAR[TABLENAME]&amp;"[@a"&amp;$1:$1-1&amp;"]"),INDIRECT(GLOBAL_VAR[TABLENAME]&amp;"[@c"&amp;$1:$1-1&amp;"]"))</f>
        <v>1</v>
      </c>
      <c r="Q2463" s="33"/>
      <c r="R2463" s="33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1</v>
      </c>
      <c r="T2463" s="33"/>
      <c r="U2463" s="33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1</v>
      </c>
      <c r="W2463" s="31"/>
      <c r="X2463" s="31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1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2463" s="31" t="str">
        <f>_xlfn.IFNA(MATCH(GLOBAL[[#This Row],[POINTER]],Table6[NB BM_C_QTY+F],0),"")</f>
        <v/>
      </c>
      <c r="AC2463" t="str">
        <f>_xlfn.IFNA(MATCH(GLOBAL[[#This Row],[POINTER]],Table5[CONCAT],0),"")</f>
        <v/>
      </c>
    </row>
    <row r="2464" spans="1:29">
      <c r="A2464" s="31">
        <f ca="1">IF(GLOBAL[[#This Row],[TT]]&lt;1,"",ROW()-2)</f>
        <v>2462</v>
      </c>
      <c r="B2464" s="33" t="s">
        <v>4790</v>
      </c>
      <c r="C2464" s="31">
        <v>36</v>
      </c>
      <c r="D2464" s="31" t="s">
        <v>6</v>
      </c>
      <c r="E2464" s="31">
        <f ca="1">IF(GLOBAL[[#This Row],[b12]]="",GLOBAL[[#This Row],[a6]],GLOBAL[[#This Row],[b12]])</f>
        <v>36</v>
      </c>
      <c r="F2464" s="32">
        <f>GLOBAL[[#This Row],[AWAL]]</f>
        <v>36</v>
      </c>
      <c r="G2464" s="31"/>
      <c r="H2464" s="31"/>
      <c r="I2464" s="31" t="str">
        <f>IF(GLOBAL[[#This Row],[/MASUK]]="","",SUMIF(Table6[NB BM_C_QTY+F],GLOBAL[POINTER],Table6[C]))</f>
        <v/>
      </c>
      <c r="J2464" s="102">
        <f>IF(GLOBAL[[#This Row],[//KELUAR]]="",0,-1*SUMIF(Table5[CONCAT],GLOBAL[POINTER],Table5[3]))</f>
        <v>0</v>
      </c>
      <c r="K2464" s="31" t="str">
        <f>IF(GLOBAL[[#This Row],[b1]]="","",GLOBAL[[#This Row],[b1]]-GLOBAL[[#This Row],[a1]]-GLOBAL[[#This Row],[bkeluar1]])</f>
        <v/>
      </c>
      <c r="L2464" s="31">
        <f>SUM(GLOBAL[[#This Row],[bmasuk1]:[c1]])</f>
        <v>0</v>
      </c>
      <c r="M2464" s="32">
        <f>SUM(F2464,L2464)</f>
        <v>36</v>
      </c>
      <c r="N2464" s="31"/>
      <c r="O2464" s="31"/>
      <c r="P2464" s="32">
        <f ca="1">SUM(INDIRECT(GLOBAL_VAR[TABLENAME]&amp;"[@a"&amp;$1:$1-1&amp;"]"),INDIRECT(GLOBAL_VAR[TABLENAME]&amp;"[@c"&amp;$1:$1-1&amp;"]"))</f>
        <v>36</v>
      </c>
      <c r="Q2464" s="33"/>
      <c r="R2464" s="33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36</v>
      </c>
      <c r="T2464" s="33"/>
      <c r="U2464" s="33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36</v>
      </c>
      <c r="W2464" s="31"/>
      <c r="X2464" s="31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36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2464" s="31" t="str">
        <f>_xlfn.IFNA(MATCH(GLOBAL[[#This Row],[POINTER]],Table6[NB BM_C_QTY+F],0),"")</f>
        <v/>
      </c>
      <c r="AC2464" t="str">
        <f>_xlfn.IFNA(MATCH(GLOBAL[[#This Row],[POINTER]],Table5[CONCAT],0),"")</f>
        <v/>
      </c>
    </row>
    <row r="2465" spans="1:29">
      <c r="A2465" s="31">
        <f ca="1">IF(GLOBAL[[#This Row],[TT]]&lt;1,"",ROW()-2)</f>
        <v>2463</v>
      </c>
      <c r="B2465" s="33" t="s">
        <v>4791</v>
      </c>
      <c r="C2465" s="31">
        <v>4</v>
      </c>
      <c r="D2465" s="31" t="s">
        <v>56</v>
      </c>
      <c r="E2465" s="31">
        <f ca="1">IF(GLOBAL[[#This Row],[b12]]="",GLOBAL[[#This Row],[a6]],GLOBAL[[#This Row],[b12]])</f>
        <v>4</v>
      </c>
      <c r="F2465" s="32">
        <f>GLOBAL[[#This Row],[AWAL]]</f>
        <v>4</v>
      </c>
      <c r="G2465" s="31"/>
      <c r="H2465" s="31"/>
      <c r="I2465" s="31" t="str">
        <f>IF(GLOBAL[[#This Row],[/MASUK]]="","",SUMIF(Table6[NB BM_C_QTY+F],GLOBAL[POINTER],Table6[C]))</f>
        <v/>
      </c>
      <c r="J2465" s="102">
        <f>IF(GLOBAL[[#This Row],[//KELUAR]]="",0,-1*SUMIF(Table5[CONCAT],GLOBAL[POINTER],Table5[3]))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>SUM(F2465,L2465)</f>
        <v>4</v>
      </c>
      <c r="N2465" s="31"/>
      <c r="O2465" s="31"/>
      <c r="P2465" s="32">
        <f ca="1">SUM(INDIRECT(GLOBAL_VAR[TABLENAME]&amp;"[@a"&amp;$1:$1-1&amp;"]"),INDIRECT(GLOBAL_VAR[TABLENAME]&amp;"[@c"&amp;$1:$1-1&amp;"]"))</f>
        <v>4</v>
      </c>
      <c r="Q2465" s="33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4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4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4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2465" s="31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29">
      <c r="A2466" s="31">
        <f ca="1">IF(GLOBAL[[#This Row],[TT]]&lt;1,"",ROW()-2)</f>
        <v>2464</v>
      </c>
      <c r="B2466" s="33" t="s">
        <v>4792</v>
      </c>
      <c r="C2466" s="31">
        <v>10</v>
      </c>
      <c r="D2466" s="31" t="s">
        <v>56</v>
      </c>
      <c r="E2466" s="31">
        <f ca="1">IF(GLOBAL[[#This Row],[b12]]="",GLOBAL[[#This Row],[a6]],GLOBAL[[#This Row],[b12]])</f>
        <v>12</v>
      </c>
      <c r="F2466" s="32">
        <f>GLOBAL[[#This Row],[AWAL]]</f>
        <v>10</v>
      </c>
      <c r="G2466" s="31">
        <v>12</v>
      </c>
      <c r="H2466" s="31"/>
      <c r="I2466" s="31" t="str">
        <f>IF(GLOBAL[[#This Row],[/MASUK]]="","",SUMIF(Table6[NB BM_C_QTY+F],GLOBAL[POINTER],Table6[C]))</f>
        <v/>
      </c>
      <c r="J2466" s="102">
        <f>IF(GLOBAL[[#This Row],[//KELUAR]]="",0,-1*SUMIF(Table5[CONCAT],GLOBAL[POINTER],Table5[3]))</f>
        <v>0</v>
      </c>
      <c r="K2466" s="31">
        <f>IF(GLOBAL[[#This Row],[b1]]="","",GLOBAL[[#This Row],[b1]]-GLOBAL[[#This Row],[a1]]-GLOBAL[[#This Row],[bkeluar1]])</f>
        <v>2</v>
      </c>
      <c r="L2466" s="31">
        <f>SUM(GLOBAL[[#This Row],[bmasuk1]:[c1]])</f>
        <v>2</v>
      </c>
      <c r="M2466" s="32">
        <f>SUM(F2466,L2466)</f>
        <v>12</v>
      </c>
      <c r="N2466" s="31"/>
      <c r="O2466" s="31"/>
      <c r="P2466" s="32">
        <f ca="1">SUM(INDIRECT(GLOBAL_VAR[TABLENAME]&amp;"[@a"&amp;$1:$1-1&amp;"]"),INDIRECT(GLOBAL_VAR[TABLENAME]&amp;"[@c"&amp;$1:$1-1&amp;"]"))</f>
        <v>12</v>
      </c>
      <c r="Q2466" s="33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12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12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12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2466" s="31" t="str">
        <f>_xlfn.IFNA(MATCH(GLOBAL[[#This Row],[POINTER]],Table6[NB BM_C_QTY+F],0),"")</f>
        <v/>
      </c>
      <c r="AC2466" t="str">
        <f>_xlfn.IFNA(MATCH(GLOBAL[[#This Row],[POINTER]],Table5[CONCAT],0),"")</f>
        <v/>
      </c>
    </row>
    <row r="2467" spans="1:29">
      <c r="A2467" s="31" t="str">
        <f ca="1">IF(GLOBAL[[#This Row],[TT]]&lt;1,"",ROW()-2)</f>
        <v/>
      </c>
      <c r="B2467" s="33" t="s">
        <v>4943</v>
      </c>
      <c r="C2467" s="31">
        <v>0</v>
      </c>
      <c r="D2467" s="31" t="s">
        <v>56</v>
      </c>
      <c r="E2467" s="31">
        <f ca="1">IF(GLOBAL[[#This Row],[b12]]="",GLOBAL[[#This Row],[a6]],GLOBAL[[#This Row],[b12]])</f>
        <v>0</v>
      </c>
      <c r="F2467" s="32">
        <f>GLOBAL[[#This Row],[AWAL]]</f>
        <v>0</v>
      </c>
      <c r="G2467" s="31"/>
      <c r="H2467" s="31"/>
      <c r="I2467" s="31" t="str">
        <f>IF(GLOBAL[[#This Row],[/MASUK]]="","",SUMIF(Table6[NB BM_C_QTY+F],GLOBAL[POINTER],Table6[C]))</f>
        <v/>
      </c>
      <c r="J2467" s="102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>SUM(F2467,L2467)</f>
        <v>0</v>
      </c>
      <c r="N2467" s="31"/>
      <c r="O2467" s="31"/>
      <c r="P2467" s="32">
        <f ca="1">SUM(INDIRECT(GLOBAL_VAR[TABLENAME]&amp;"[@a"&amp;$1:$1-1&amp;"]"),INDIRECT(GLOBAL_VAR[TABLENAME]&amp;"[@c"&amp;$1:$1-1&amp;"]"))</f>
        <v>0</v>
      </c>
      <c r="Q2467" s="33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0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0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0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</row>
    <row r="2468" spans="1:29">
      <c r="A2468" s="31" t="str">
        <f ca="1">IF(GLOBAL[[#This Row],[TT]]&lt;1,"",ROW()-2)</f>
        <v/>
      </c>
      <c r="B2468" s="33" t="s">
        <v>4944</v>
      </c>
      <c r="C2468" s="31">
        <v>0</v>
      </c>
      <c r="D2468" s="31" t="s">
        <v>56</v>
      </c>
      <c r="E2468" s="31">
        <f ca="1">IF(GLOBAL[[#This Row],[b12]]="",GLOBAL[[#This Row],[a6]],GLOBAL[[#This Row],[b12]])</f>
        <v>0</v>
      </c>
      <c r="F2468" s="32">
        <f>GLOBAL[[#This Row],[AWAL]]</f>
        <v>0</v>
      </c>
      <c r="G2468" s="31"/>
      <c r="H2468" s="31"/>
      <c r="I2468" s="31" t="str">
        <f>IF(GLOBAL[[#This Row],[/MASUK]]="","",SUMIF(Table6[NB BM_C_QTY+F],GLOBAL[POINTER],Table6[C]))</f>
        <v/>
      </c>
      <c r="J2468" s="102">
        <f>IF(GLOBAL[[#This Row],[//KELUAR]]="",0,-1*SUMIF(Table5[CONCAT],GLOBAL[POINTER],Table5[3]))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>SUM(F2468,L2468)</f>
        <v>0</v>
      </c>
      <c r="N2468" s="31"/>
      <c r="O2468" s="31"/>
      <c r="P2468" s="32">
        <f ca="1">SUM(INDIRECT(GLOBAL_VAR[TABLENAME]&amp;"[@a"&amp;$1:$1-1&amp;"]"),INDIRECT(GLOBAL_VAR[TABLENAME]&amp;"[@c"&amp;$1:$1-1&amp;"]"))</f>
        <v>0</v>
      </c>
      <c r="Q2468" s="33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0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0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0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2468" s="31" t="str">
        <f>_xlfn.IFNA(MATCH(GLOBAL[[#This Row],[POINTER]],Table6[NB BM_C_QTY+F],0),"")</f>
        <v/>
      </c>
      <c r="AC2468" t="str">
        <f>_xlfn.IFNA(MATCH(GLOBAL[[#This Row],[POINTER]],Table5[CONCAT],0),"")</f>
        <v/>
      </c>
    </row>
    <row r="2469" spans="1:29">
      <c r="A2469" s="31" t="str">
        <f ca="1">IF(GLOBAL[[#This Row],[TT]]&lt;1,"",ROW()-2)</f>
        <v/>
      </c>
      <c r="B2469" s="33" t="s">
        <v>4945</v>
      </c>
      <c r="C2469" s="31">
        <v>0</v>
      </c>
      <c r="D2469" s="31" t="s">
        <v>56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 t="str">
        <f>IF(GLOBAL[[#This Row],[/MASUK]]="","",SUMIF(Table6[NB BM_C_QTY+F],GLOBAL[POINTER],Table6[C]))</f>
        <v/>
      </c>
      <c r="J2469" s="102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>SUM(F2469,L2469)</f>
        <v>0</v>
      </c>
      <c r="N2469" s="31"/>
      <c r="O2469" s="31"/>
      <c r="P2469" s="32">
        <f ca="1">SUM(INDIRECT(GLOBAL_VAR[TABLENAME]&amp;"[@a"&amp;$1:$1-1&amp;"]"),INDIRECT(GLOBAL_VAR[TABLENAME]&amp;"[@c"&amp;$1:$1-1&amp;"]"))</f>
        <v>0</v>
      </c>
      <c r="Q2469" s="33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29">
      <c r="A2470" s="31">
        <f ca="1">IF(GLOBAL[[#This Row],[TT]]&lt;1,"",ROW()-2)</f>
        <v>2468</v>
      </c>
      <c r="B2470" s="33" t="s">
        <v>4793</v>
      </c>
      <c r="C2470" s="31">
        <v>6</v>
      </c>
      <c r="D2470" s="31" t="s">
        <v>56</v>
      </c>
      <c r="E2470" s="31">
        <f ca="1">IF(GLOBAL[[#This Row],[b12]]="",GLOBAL[[#This Row],[a6]],GLOBAL[[#This Row],[b12]])</f>
        <v>6</v>
      </c>
      <c r="F2470" s="32">
        <f>GLOBAL[[#This Row],[AWAL]]</f>
        <v>6</v>
      </c>
      <c r="G2470" s="31"/>
      <c r="H2470" s="31"/>
      <c r="I2470" s="31" t="str">
        <f>IF(GLOBAL[[#This Row],[/MASUK]]="","",SUMIF(Table6[NB BM_C_QTY+F],GLOBAL[POINTER],Table6[C]))</f>
        <v/>
      </c>
      <c r="J2470" s="102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>SUM(F2470,L2470)</f>
        <v>6</v>
      </c>
      <c r="N2470" s="31"/>
      <c r="O2470" s="31"/>
      <c r="P2470" s="32">
        <f ca="1">SUM(INDIRECT(GLOBAL_VAR[TABLENAME]&amp;"[@a"&amp;$1:$1-1&amp;"]"),INDIRECT(GLOBAL_VAR[TABLENAME]&amp;"[@c"&amp;$1:$1-1&amp;"]"))</f>
        <v>6</v>
      </c>
      <c r="Q2470" s="33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6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6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6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</row>
    <row r="2471" spans="1:29">
      <c r="A2471" s="31">
        <f ca="1">IF(GLOBAL[[#This Row],[TT]]&lt;1,"",ROW()-2)</f>
        <v>2469</v>
      </c>
      <c r="B2471" s="33" t="s">
        <v>4794</v>
      </c>
      <c r="C2471" s="31">
        <v>5</v>
      </c>
      <c r="D2471" s="31" t="s">
        <v>56</v>
      </c>
      <c r="E2471" s="31">
        <f ca="1">IF(GLOBAL[[#This Row],[b12]]="",GLOBAL[[#This Row],[a6]],GLOBAL[[#This Row],[b12]])</f>
        <v>5</v>
      </c>
      <c r="F2471" s="32">
        <f>GLOBAL[[#This Row],[AWAL]]</f>
        <v>5</v>
      </c>
      <c r="G2471" s="31"/>
      <c r="H2471" s="31"/>
      <c r="I2471" s="31" t="str">
        <f>IF(GLOBAL[[#This Row],[/MASUK]]="","",SUMIF(Table6[NB BM_C_QTY+F],GLOBAL[POINTER],Table6[C]))</f>
        <v/>
      </c>
      <c r="J2471" s="102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>SUM(F2471,L2471)</f>
        <v>5</v>
      </c>
      <c r="N2471" s="31"/>
      <c r="O2471" s="31"/>
      <c r="P2471" s="32">
        <f ca="1">SUM(INDIRECT(GLOBAL_VAR[TABLENAME]&amp;"[@a"&amp;$1:$1-1&amp;"]"),INDIRECT(GLOBAL_VAR[TABLENAME]&amp;"[@c"&amp;$1:$1-1&amp;"]"))</f>
        <v>5</v>
      </c>
      <c r="Q2471" s="33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5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5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5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29">
      <c r="A2472" s="31">
        <f ca="1">IF(GLOBAL[[#This Row],[TT]]&lt;1,"",ROW()-2)</f>
        <v>2470</v>
      </c>
      <c r="B2472" s="33" t="s">
        <v>4795</v>
      </c>
      <c r="C2472" s="31">
        <v>1</v>
      </c>
      <c r="D2472" s="31" t="s">
        <v>56</v>
      </c>
      <c r="E2472" s="31">
        <f ca="1">IF(GLOBAL[[#This Row],[b12]]="",GLOBAL[[#This Row],[a6]],GLOBAL[[#This Row],[b12]])</f>
        <v>1</v>
      </c>
      <c r="F2472" s="32">
        <f>GLOBAL[[#This Row],[AWAL]]</f>
        <v>1</v>
      </c>
      <c r="G2472" s="31"/>
      <c r="H2472" s="31"/>
      <c r="I2472" s="31" t="str">
        <f>IF(GLOBAL[[#This Row],[/MASUK]]="","",SUMIF(Table6[NB BM_C_QTY+F],GLOBAL[POINTER],Table6[C]))</f>
        <v/>
      </c>
      <c r="J2472" s="102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>SUM(F2472,L2472)</f>
        <v>1</v>
      </c>
      <c r="N2472" s="31"/>
      <c r="O2472" s="31"/>
      <c r="P2472" s="32">
        <f ca="1">SUM(INDIRECT(GLOBAL_VAR[TABLENAME]&amp;"[@a"&amp;$1:$1-1&amp;"]"),INDIRECT(GLOBAL_VAR[TABLENAME]&amp;"[@c"&amp;$1:$1-1&amp;"]"))</f>
        <v>1</v>
      </c>
      <c r="Q2472" s="33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1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1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1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</row>
    <row r="2473" spans="1:29">
      <c r="A2473" s="31">
        <f ca="1">IF(GLOBAL[[#This Row],[TT]]&lt;1,"",ROW()-2)</f>
        <v>2471</v>
      </c>
      <c r="B2473" s="33" t="s">
        <v>4796</v>
      </c>
      <c r="C2473" s="31">
        <v>2</v>
      </c>
      <c r="D2473" s="31" t="s">
        <v>56</v>
      </c>
      <c r="E2473" s="31">
        <f ca="1">IF(GLOBAL[[#This Row],[b12]]="",GLOBAL[[#This Row],[a6]],GLOBAL[[#This Row],[b12]])</f>
        <v>2</v>
      </c>
      <c r="F2473" s="32">
        <f>GLOBAL[[#This Row],[AWAL]]</f>
        <v>2</v>
      </c>
      <c r="G2473" s="31"/>
      <c r="H2473" s="31"/>
      <c r="I2473" s="31" t="str">
        <f>IF(GLOBAL[[#This Row],[/MASUK]]="","",SUMIF(Table6[NB BM_C_QTY+F],GLOBAL[POINTER],Table6[C]))</f>
        <v/>
      </c>
      <c r="J2473" s="102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>SUM(F2473,L2473)</f>
        <v>2</v>
      </c>
      <c r="N2473" s="31"/>
      <c r="O2473" s="31"/>
      <c r="P2473" s="32">
        <f ca="1">SUM(INDIRECT(GLOBAL_VAR[TABLENAME]&amp;"[@a"&amp;$1:$1-1&amp;"]"),INDIRECT(GLOBAL_VAR[TABLENAME]&amp;"[@c"&amp;$1:$1-1&amp;"]"))</f>
        <v>2</v>
      </c>
      <c r="Q2473" s="33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2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2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2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29">
      <c r="A2474" s="31">
        <f ca="1">IF(GLOBAL[[#This Row],[TT]]&lt;1,"",ROW()-2)</f>
        <v>2472</v>
      </c>
      <c r="B2474" s="33" t="s">
        <v>4797</v>
      </c>
      <c r="C2474" s="31">
        <v>11</v>
      </c>
      <c r="D2474" s="31" t="s">
        <v>34</v>
      </c>
      <c r="E2474" s="31">
        <f ca="1">IF(GLOBAL[[#This Row],[b12]]="",GLOBAL[[#This Row],[a6]],GLOBAL[[#This Row],[b12]])</f>
        <v>11</v>
      </c>
      <c r="F2474" s="32">
        <f>GLOBAL[[#This Row],[AWAL]]</f>
        <v>11</v>
      </c>
      <c r="G2474" s="31"/>
      <c r="H2474" s="31"/>
      <c r="I2474" s="31" t="str">
        <f>IF(GLOBAL[[#This Row],[/MASUK]]="","",SUMIF(Table6[NB BM_C_QTY+F],GLOBAL[POINTER],Table6[C]))</f>
        <v/>
      </c>
      <c r="J2474" s="102">
        <f>IF(GLOBAL[[#This Row],[//KELUAR]]="",0,-1*SUMIF(Table5[CONCAT],GLOBAL[POINTER],Table5[3]))</f>
        <v>0</v>
      </c>
      <c r="K2474" s="31" t="str">
        <f>IF(GLOBAL[[#This Row],[b1]]="","",GLOBAL[[#This Row],[b1]]-GLOBAL[[#This Row],[a1]]-GLOBAL[[#This Row],[bkeluar1]])</f>
        <v/>
      </c>
      <c r="L2474" s="31">
        <f>SUM(GLOBAL[[#This Row],[bmasuk1]:[c1]])</f>
        <v>0</v>
      </c>
      <c r="M2474" s="32">
        <f>SUM(F2474,L2474)</f>
        <v>11</v>
      </c>
      <c r="N2474" s="31"/>
      <c r="O2474" s="31"/>
      <c r="P2474" s="32">
        <f ca="1">SUM(INDIRECT(GLOBAL_VAR[TABLENAME]&amp;"[@a"&amp;$1:$1-1&amp;"]"),INDIRECT(GLOBAL_VAR[TABLENAME]&amp;"[@c"&amp;$1:$1-1&amp;"]"))</f>
        <v>11</v>
      </c>
      <c r="Q2474" s="33"/>
      <c r="R2474" s="33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11</v>
      </c>
      <c r="T2474" s="33"/>
      <c r="U2474" s="33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11</v>
      </c>
      <c r="W2474" s="31"/>
      <c r="X2474" s="31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11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2474" s="31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29">
      <c r="A2475" s="31">
        <f ca="1">IF(GLOBAL[[#This Row],[TT]]&lt;1,"",ROW()-2)</f>
        <v>2473</v>
      </c>
      <c r="B2475" s="33" t="s">
        <v>4798</v>
      </c>
      <c r="C2475" s="31">
        <v>4</v>
      </c>
      <c r="D2475" s="31" t="s">
        <v>56</v>
      </c>
      <c r="E2475" s="31">
        <f ca="1">IF(GLOBAL[[#This Row],[b12]]="",GLOBAL[[#This Row],[a6]],GLOBAL[[#This Row],[b12]])</f>
        <v>4</v>
      </c>
      <c r="F2475" s="32">
        <f>GLOBAL[[#This Row],[AWAL]]</f>
        <v>4</v>
      </c>
      <c r="G2475" s="31"/>
      <c r="H2475" s="31"/>
      <c r="I2475" s="31" t="str">
        <f>IF(GLOBAL[[#This Row],[/MASUK]]="","",SUMIF(Table6[NB BM_C_QTY+F],GLOBAL[POINTER],Table6[C]))</f>
        <v/>
      </c>
      <c r="J2475" s="102">
        <f>IF(GLOBAL[[#This Row],[//KELUAR]]="",0,-1*SUMIF(Table5[CONCAT],GLOBAL[POINTER],Table5[3]))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>SUM(F2475,L2475)</f>
        <v>4</v>
      </c>
      <c r="N2475" s="31"/>
      <c r="O2475" s="31"/>
      <c r="P2475" s="32">
        <f ca="1">SUM(INDIRECT(GLOBAL_VAR[TABLENAME]&amp;"[@a"&amp;$1:$1-1&amp;"]"),INDIRECT(GLOBAL_VAR[TABLENAME]&amp;"[@c"&amp;$1:$1-1&amp;"]"))</f>
        <v>4</v>
      </c>
      <c r="Q2475" s="33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4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4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4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29">
      <c r="A2476" s="31" t="str">
        <f ca="1">IF(GLOBAL[[#This Row],[TT]]&lt;1,"",ROW()-2)</f>
        <v/>
      </c>
      <c r="B2476" s="33" t="s">
        <v>4946</v>
      </c>
      <c r="C2476" s="31">
        <v>0</v>
      </c>
      <c r="D2476" s="31" t="s">
        <v>34</v>
      </c>
      <c r="E2476" s="31">
        <f ca="1">IF(GLOBAL[[#This Row],[b12]]="",GLOBAL[[#This Row],[a6]],GLOBAL[[#This Row],[b12]])</f>
        <v>0</v>
      </c>
      <c r="F2476" s="32">
        <f>GLOBAL[[#This Row],[AWAL]]</f>
        <v>0</v>
      </c>
      <c r="G2476" s="31"/>
      <c r="H2476" s="31"/>
      <c r="I2476" s="31" t="str">
        <f>IF(GLOBAL[[#This Row],[/MASUK]]="","",SUMIF(Table6[NB BM_C_QTY+F],GLOBAL[POINTER],Table6[C]))</f>
        <v/>
      </c>
      <c r="J2476" s="102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>SUM(F2476,L2476)</f>
        <v>0</v>
      </c>
      <c r="N2476" s="31"/>
      <c r="O2476" s="31"/>
      <c r="P2476" s="32">
        <f ca="1">SUM(INDIRECT(GLOBAL_VAR[TABLENAME]&amp;"[@a"&amp;$1:$1-1&amp;"]"),INDIRECT(GLOBAL_VAR[TABLENAME]&amp;"[@c"&amp;$1:$1-1&amp;"]"))</f>
        <v>0</v>
      </c>
      <c r="Q2476" s="33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0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0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0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29">
      <c r="A2477" s="31">
        <f ca="1">IF(GLOBAL[[#This Row],[TT]]&lt;1,"",ROW()-2)</f>
        <v>2475</v>
      </c>
      <c r="B2477" s="33" t="s">
        <v>4799</v>
      </c>
      <c r="C2477" s="31">
        <v>13</v>
      </c>
      <c r="D2477" s="31" t="s">
        <v>34</v>
      </c>
      <c r="E2477" s="31">
        <f ca="1">IF(GLOBAL[[#This Row],[b12]]="",GLOBAL[[#This Row],[a6]],GLOBAL[[#This Row],[b12]])</f>
        <v>13</v>
      </c>
      <c r="F2477" s="32">
        <f>GLOBAL[[#This Row],[AWAL]]</f>
        <v>13</v>
      </c>
      <c r="G2477" s="31"/>
      <c r="H2477" s="31"/>
      <c r="I2477" s="31" t="str">
        <f>IF(GLOBAL[[#This Row],[/MASUK]]="","",SUMIF(Table6[NB BM_C_QTY+F],GLOBAL[POINTER],Table6[C]))</f>
        <v/>
      </c>
      <c r="J2477" s="102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>SUM(F2477,L2477)</f>
        <v>13</v>
      </c>
      <c r="N2477" s="31"/>
      <c r="O2477" s="31"/>
      <c r="P2477" s="32">
        <f ca="1">SUM(INDIRECT(GLOBAL_VAR[TABLENAME]&amp;"[@a"&amp;$1:$1-1&amp;"]"),INDIRECT(GLOBAL_VAR[TABLENAME]&amp;"[@c"&amp;$1:$1-1&amp;"]"))</f>
        <v>13</v>
      </c>
      <c r="Q2477" s="33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13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13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13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</row>
    <row r="2478" spans="1:29">
      <c r="A2478" s="31">
        <f ca="1">IF(GLOBAL[[#This Row],[TT]]&lt;1,"",ROW()-2)</f>
        <v>2476</v>
      </c>
      <c r="B2478" s="33" t="s">
        <v>4800</v>
      </c>
      <c r="C2478" s="31">
        <v>16</v>
      </c>
      <c r="D2478" s="31" t="s">
        <v>56</v>
      </c>
      <c r="E2478" s="31">
        <f ca="1">IF(GLOBAL[[#This Row],[b12]]="",GLOBAL[[#This Row],[a6]],GLOBAL[[#This Row],[b12]])</f>
        <v>16</v>
      </c>
      <c r="F2478" s="32">
        <f>GLOBAL[[#This Row],[AWAL]]</f>
        <v>16</v>
      </c>
      <c r="G2478" s="31"/>
      <c r="H2478" s="31"/>
      <c r="I2478" s="31" t="str">
        <f>IF(GLOBAL[[#This Row],[/MASUK]]="","",SUMIF(Table6[NB BM_C_QTY+F],GLOBAL[POINTER],Table6[C]))</f>
        <v/>
      </c>
      <c r="J2478" s="102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>SUM(F2478,L2478)</f>
        <v>16</v>
      </c>
      <c r="N2478" s="31"/>
      <c r="O2478" s="31"/>
      <c r="P2478" s="32">
        <f ca="1">SUM(INDIRECT(GLOBAL_VAR[TABLENAME]&amp;"[@a"&amp;$1:$1-1&amp;"]"),INDIRECT(GLOBAL_VAR[TABLENAME]&amp;"[@c"&amp;$1:$1-1&amp;"]"))</f>
        <v>16</v>
      </c>
      <c r="Q2478" s="33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16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16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16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</row>
    <row r="2479" spans="1:29">
      <c r="A2479" s="31">
        <f ca="1">IF(GLOBAL[[#This Row],[TT]]&lt;1,"",ROW()-2)</f>
        <v>2477</v>
      </c>
      <c r="B2479" s="33" t="s">
        <v>4801</v>
      </c>
      <c r="C2479" s="31">
        <v>3</v>
      </c>
      <c r="D2479" s="31" t="s">
        <v>56</v>
      </c>
      <c r="E2479" s="31">
        <f ca="1">IF(GLOBAL[[#This Row],[b12]]="",GLOBAL[[#This Row],[a6]],GLOBAL[[#This Row],[b12]])</f>
        <v>3</v>
      </c>
      <c r="F2479" s="32">
        <f>GLOBAL[[#This Row],[AWAL]]</f>
        <v>3</v>
      </c>
      <c r="G2479" s="31"/>
      <c r="H2479" s="31"/>
      <c r="I2479" s="31" t="str">
        <f>IF(GLOBAL[[#This Row],[/MASUK]]="","",SUMIF(Table6[NB BM_C_QTY+F],GLOBAL[POINTER],Table6[C]))</f>
        <v/>
      </c>
      <c r="J2479" s="102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>SUM(F2479,L2479)</f>
        <v>3</v>
      </c>
      <c r="N2479" s="31"/>
      <c r="O2479" s="31"/>
      <c r="P2479" s="32">
        <f ca="1">SUM(INDIRECT(GLOBAL_VAR[TABLENAME]&amp;"[@a"&amp;$1:$1-1&amp;"]"),INDIRECT(GLOBAL_VAR[TABLENAME]&amp;"[@c"&amp;$1:$1-1&amp;"]"))</f>
        <v>3</v>
      </c>
      <c r="Q2479" s="33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3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3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3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</row>
    <row r="2480" spans="1:29">
      <c r="A2480" s="31">
        <f ca="1">IF(GLOBAL[[#This Row],[TT]]&lt;1,"",ROW()-2)</f>
        <v>2478</v>
      </c>
      <c r="B2480" s="33" t="s">
        <v>4802</v>
      </c>
      <c r="C2480" s="31">
        <v>1</v>
      </c>
      <c r="D2480" s="31" t="s">
        <v>20</v>
      </c>
      <c r="E2480" s="31">
        <f ca="1">IF(GLOBAL[[#This Row],[b12]]="",GLOBAL[[#This Row],[a6]],GLOBAL[[#This Row],[b12]])</f>
        <v>1</v>
      </c>
      <c r="F2480" s="32">
        <f>GLOBAL[[#This Row],[AWAL]]</f>
        <v>1</v>
      </c>
      <c r="G2480" s="31"/>
      <c r="H2480" s="31"/>
      <c r="I2480" s="31" t="str">
        <f>IF(GLOBAL[[#This Row],[/MASUK]]="","",SUMIF(Table6[NB BM_C_QTY+F],GLOBAL[POINTER],Table6[C]))</f>
        <v/>
      </c>
      <c r="J2480" s="102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>SUM(F2480,L2480)</f>
        <v>1</v>
      </c>
      <c r="N2480" s="31"/>
      <c r="O2480" s="31"/>
      <c r="P2480" s="32">
        <f ca="1">SUM(INDIRECT(GLOBAL_VAR[TABLENAME]&amp;"[@a"&amp;$1:$1-1&amp;"]"),INDIRECT(GLOBAL_VAR[TABLENAME]&amp;"[@c"&amp;$1:$1-1&amp;"]"))</f>
        <v>1</v>
      </c>
      <c r="Q2480" s="33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1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1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1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30">
      <c r="A2481" s="31" t="str">
        <f ca="1">IF(GLOBAL[[#This Row],[TT]]&lt;1,"",ROW()-2)</f>
        <v/>
      </c>
      <c r="B2481" s="33" t="s">
        <v>4947</v>
      </c>
      <c r="C2481" s="31">
        <v>0</v>
      </c>
      <c r="D2481" s="31" t="s">
        <v>56</v>
      </c>
      <c r="E2481" s="31">
        <f ca="1">IF(GLOBAL[[#This Row],[b12]]="",GLOBAL[[#This Row],[a6]],GLOBAL[[#This Row],[b12]])</f>
        <v>0</v>
      </c>
      <c r="F2481" s="32">
        <f>GLOBAL[[#This Row],[AWAL]]</f>
        <v>0</v>
      </c>
      <c r="G2481" s="31"/>
      <c r="H2481" s="31"/>
      <c r="I2481" s="31" t="str">
        <f>IF(GLOBAL[[#This Row],[/MASUK]]="","",SUMIF(Table6[NB BM_C_QTY+F],GLOBAL[POINTER],Table6[C]))</f>
        <v/>
      </c>
      <c r="J2481" s="102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>SUM(F2481,L2481)</f>
        <v>0</v>
      </c>
      <c r="N2481" s="31"/>
      <c r="O2481" s="31"/>
      <c r="P2481" s="32">
        <f ca="1">SUM(INDIRECT(GLOBAL_VAR[TABLENAME]&amp;"[@a"&amp;$1:$1-1&amp;"]"),INDIRECT(GLOBAL_VAR[TABLENAME]&amp;"[@c"&amp;$1:$1-1&amp;"]"))</f>
        <v>0</v>
      </c>
      <c r="Q2481" s="33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0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0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0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</row>
    <row r="2482" spans="1:30">
      <c r="A2482" s="31">
        <f ca="1">IF(GLOBAL[[#This Row],[TT]]&lt;1,"",ROW()-2)</f>
        <v>2480</v>
      </c>
      <c r="B2482" s="33" t="s">
        <v>4903</v>
      </c>
      <c r="C2482" s="31">
        <v>3</v>
      </c>
      <c r="D2482" s="31" t="s">
        <v>2102</v>
      </c>
      <c r="E2482" s="31">
        <f ca="1">IF(GLOBAL[[#This Row],[b12]]="",GLOBAL[[#This Row],[a6]],GLOBAL[[#This Row],[b12]])</f>
        <v>3</v>
      </c>
      <c r="F2482" s="32">
        <f>GLOBAL[[#This Row],[AWAL]]</f>
        <v>3</v>
      </c>
      <c r="G2482" s="31"/>
      <c r="H2482" s="31"/>
      <c r="I2482" s="31" t="str">
        <f>IF(GLOBAL[[#This Row],[/MASUK]]="","",SUMIF(Table6[NB BM_C_QTY+F],GLOBAL[POINTER],Table6[C]))</f>
        <v/>
      </c>
      <c r="J2482" s="102">
        <f>IF(GLOBAL[[#This Row],[//KELUAR]]="",0,-1*SUMIF(Table5[CONCAT],GLOBAL[POINTER],Table5[3]))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>SUM(F2482,L2482)</f>
        <v>3</v>
      </c>
      <c r="N2482" s="31"/>
      <c r="O2482" s="31"/>
      <c r="P2482" s="32">
        <f ca="1">SUM(INDIRECT(GLOBAL_VAR[TABLENAME]&amp;"[@a"&amp;$1:$1-1&amp;"]"),INDIRECT(GLOBAL_VAR[TABLENAME]&amp;"[@c"&amp;$1:$1-1&amp;"]"))</f>
        <v>3</v>
      </c>
      <c r="Q2482" s="33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3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3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3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2482" s="31" t="str">
        <f>_xlfn.IFNA(MATCH(GLOBAL[[#This Row],[POINTER]],Table6[NB BM_C_QTY+F],0),"")</f>
        <v/>
      </c>
      <c r="AC2482" t="str">
        <f>_xlfn.IFNA(MATCH(GLOBAL[[#This Row],[POINTER]],Table5[CONCAT],0),"")</f>
        <v/>
      </c>
    </row>
    <row r="2483" spans="1:30">
      <c r="A2483" s="31">
        <f ca="1">IF(GLOBAL[[#This Row],[TT]]&lt;1,"",ROW()-2)</f>
        <v>2481</v>
      </c>
      <c r="B2483" s="33" t="s">
        <v>4803</v>
      </c>
      <c r="C2483" s="31">
        <v>4</v>
      </c>
      <c r="D2483" s="31" t="s">
        <v>34</v>
      </c>
      <c r="E2483" s="31">
        <f ca="1">IF(GLOBAL[[#This Row],[b12]]="",GLOBAL[[#This Row],[a6]],GLOBAL[[#This Row],[b12]])</f>
        <v>4</v>
      </c>
      <c r="F2483" s="32">
        <f>GLOBAL[[#This Row],[AWAL]]</f>
        <v>4</v>
      </c>
      <c r="G2483" s="31"/>
      <c r="H2483" s="31"/>
      <c r="I2483" s="31" t="str">
        <f>IF(GLOBAL[[#This Row],[/MASUK]]="","",SUMIF(Table6[NB BM_C_QTY+F],GLOBAL[POINTER],Table6[C]))</f>
        <v/>
      </c>
      <c r="J2483" s="102">
        <f>IF(GLOBAL[[#This Row],[//KELUAR]]="",0,-1*SUMIF(Table5[CONCAT],GLOBAL[POINTER],Table5[3]))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>SUM(F2483,L2483)</f>
        <v>4</v>
      </c>
      <c r="N2483" s="31"/>
      <c r="O2483" s="31"/>
      <c r="P2483" s="32">
        <f ca="1">SUM(INDIRECT(GLOBAL_VAR[TABLENAME]&amp;"[@a"&amp;$1:$1-1&amp;"]"),INDIRECT(GLOBAL_VAR[TABLENAME]&amp;"[@c"&amp;$1:$1-1&amp;"]"))</f>
        <v>4</v>
      </c>
      <c r="Q2483" s="33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4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4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4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2483" s="31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30">
      <c r="A2484" s="31">
        <f ca="1">IF(GLOBAL[[#This Row],[TT]]&lt;1,"",ROW()-2)</f>
        <v>2482</v>
      </c>
      <c r="B2484" s="33" t="s">
        <v>4804</v>
      </c>
      <c r="C2484" s="31">
        <v>1</v>
      </c>
      <c r="D2484" s="31" t="s">
        <v>34</v>
      </c>
      <c r="E2484" s="31">
        <f ca="1">IF(GLOBAL[[#This Row],[b12]]="",GLOBAL[[#This Row],[a6]],GLOBAL[[#This Row],[b12]])</f>
        <v>1</v>
      </c>
      <c r="F2484" s="32">
        <f>GLOBAL[[#This Row],[AWAL]]</f>
        <v>1</v>
      </c>
      <c r="G2484" s="31"/>
      <c r="H2484" s="31"/>
      <c r="I2484" s="31" t="str">
        <f>IF(GLOBAL[[#This Row],[/MASUK]]="","",SUMIF(Table6[NB BM_C_QTY+F],GLOBAL[POINTER],Table6[C]))</f>
        <v/>
      </c>
      <c r="J2484" s="102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>SUM(F2484,L2484)</f>
        <v>1</v>
      </c>
      <c r="N2484" s="31"/>
      <c r="O2484" s="31"/>
      <c r="P2484" s="32">
        <f ca="1">SUM(INDIRECT(GLOBAL_VAR[TABLENAME]&amp;"[@a"&amp;$1:$1-1&amp;"]"),INDIRECT(GLOBAL_VAR[TABLENAME]&amp;"[@c"&amp;$1:$1-1&amp;"]"))</f>
        <v>1</v>
      </c>
      <c r="Q2484" s="33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1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1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1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</row>
    <row r="2485" spans="1:30">
      <c r="A2485" s="31" t="str">
        <f ca="1">IF(GLOBAL[[#This Row],[TT]]&lt;1,"",ROW()-2)</f>
        <v/>
      </c>
      <c r="B2485" s="33" t="s">
        <v>4948</v>
      </c>
      <c r="C2485" s="31">
        <v>0</v>
      </c>
      <c r="D2485" s="31" t="s">
        <v>224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 t="str">
        <f>IF(GLOBAL[[#This Row],[/MASUK]]="","",SUMIF(Table6[NB BM_C_QTY+F],GLOBAL[POINTER],Table6[C]))</f>
        <v/>
      </c>
      <c r="J2485" s="102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>SUM(F2485,L2485)</f>
        <v>0</v>
      </c>
      <c r="N2485" s="31"/>
      <c r="O2485" s="31"/>
      <c r="P2485" s="32">
        <f ca="1">SUM(INDIRECT(GLOBAL_VAR[TABLENAME]&amp;"[@a"&amp;$1:$1-1&amp;"]"),INDIRECT(GLOBAL_VAR[TABLENAME]&amp;"[@c"&amp;$1:$1-1&amp;"]"))</f>
        <v>0</v>
      </c>
      <c r="Q2485" s="33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30">
      <c r="A2486" s="31">
        <f ca="1">IF(GLOBAL[[#This Row],[TT]]&lt;1,"",ROW()-2)</f>
        <v>2484</v>
      </c>
      <c r="B2486" s="33" t="s">
        <v>4805</v>
      </c>
      <c r="C2486" s="31">
        <v>2</v>
      </c>
      <c r="D2486" s="31" t="s">
        <v>71</v>
      </c>
      <c r="E2486" s="31">
        <f ca="1">IF(GLOBAL[[#This Row],[b12]]="",GLOBAL[[#This Row],[a6]],GLOBAL[[#This Row],[b12]])</f>
        <v>2</v>
      </c>
      <c r="F2486" s="32">
        <f>GLOBAL[[#This Row],[AWAL]]</f>
        <v>2</v>
      </c>
      <c r="G2486" s="31"/>
      <c r="H2486" s="31"/>
      <c r="I2486" s="31" t="str">
        <f>IF(GLOBAL[[#This Row],[/MASUK]]="","",SUMIF(Table6[NB BM_C_QTY+F],GLOBAL[POINTER],Table6[C]))</f>
        <v/>
      </c>
      <c r="J2486" s="102">
        <f>IF(GLOBAL[[#This Row],[//KELUAR]]="",0,-1*SUMIF(Table5[CONCAT],GLOBAL[POINTER],Table5[3]))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>SUM(F2486,L2486)</f>
        <v>2</v>
      </c>
      <c r="N2486" s="31"/>
      <c r="O2486" s="31"/>
      <c r="P2486" s="32">
        <f ca="1">SUM(INDIRECT(GLOBAL_VAR[TABLENAME]&amp;"[@a"&amp;$1:$1-1&amp;"]"),INDIRECT(GLOBAL_VAR[TABLENAME]&amp;"[@c"&amp;$1:$1-1&amp;"]"))</f>
        <v>2</v>
      </c>
      <c r="Q2486" s="33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2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2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2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2486" s="31" t="str">
        <f>_xlfn.IFNA(MATCH(GLOBAL[[#This Row],[POINTER]],Table6[NB BM_C_QTY+F],0),"")</f>
        <v/>
      </c>
      <c r="AC2486" t="str">
        <f>_xlfn.IFNA(MATCH(GLOBAL[[#This Row],[POINTER]],Table5[CONCAT],0),"")</f>
        <v/>
      </c>
    </row>
    <row r="2487" spans="1:30">
      <c r="A2487" s="31">
        <f ca="1">IF(GLOBAL[[#This Row],[TT]]&lt;1,"",ROW()-2)</f>
        <v>2485</v>
      </c>
      <c r="B2487" s="33" t="s">
        <v>4806</v>
      </c>
      <c r="C2487" s="31">
        <v>4</v>
      </c>
      <c r="D2487" s="31" t="s">
        <v>31</v>
      </c>
      <c r="E2487" s="31">
        <f ca="1">IF(GLOBAL[[#This Row],[b12]]="",GLOBAL[[#This Row],[a6]],GLOBAL[[#This Row],[b12]])</f>
        <v>4</v>
      </c>
      <c r="F2487" s="32">
        <f>GLOBAL[[#This Row],[AWAL]]</f>
        <v>4</v>
      </c>
      <c r="G2487" s="31"/>
      <c r="H2487" s="31"/>
      <c r="I2487" s="31" t="str">
        <f>IF(GLOBAL[[#This Row],[/MASUK]]="","",SUMIF(Table6[NB BM_C_QTY+F],GLOBAL[POINTER],Table6[C]))</f>
        <v/>
      </c>
      <c r="J2487" s="102">
        <f>IF(GLOBAL[[#This Row],[//KELUAR]]="",0,-1*SUMIF(Table5[CONCAT],GLOBAL[POINTER],Table5[3]))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>SUM(F2487,L2487)</f>
        <v>4</v>
      </c>
      <c r="N2487" s="31"/>
      <c r="O2487" s="31"/>
      <c r="P2487" s="32">
        <f ca="1">SUM(INDIRECT(GLOBAL_VAR[TABLENAME]&amp;"[@a"&amp;$1:$1-1&amp;"]"),INDIRECT(GLOBAL_VAR[TABLENAME]&amp;"[@c"&amp;$1:$1-1&amp;"]"))</f>
        <v>4</v>
      </c>
      <c r="Q2487" s="33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4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4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4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2487" s="31" t="str">
        <f>_xlfn.IFNA(MATCH(GLOBAL[[#This Row],[POINTER]],Table6[NB BM_C_QTY+F],0),"")</f>
        <v/>
      </c>
      <c r="AC2487" t="str">
        <f>_xlfn.IFNA(MATCH(GLOBAL[[#This Row],[POINTER]],Table5[CONCAT],0),"")</f>
        <v/>
      </c>
    </row>
    <row r="2488" spans="1:30">
      <c r="A2488" s="31">
        <f ca="1">IF(GLOBAL[[#This Row],[TT]]&lt;1,"",ROW()-2)</f>
        <v>2486</v>
      </c>
      <c r="B2488" s="33" t="s">
        <v>4807</v>
      </c>
      <c r="C2488" s="31">
        <v>5</v>
      </c>
      <c r="D2488" s="31" t="s">
        <v>71</v>
      </c>
      <c r="E2488" s="31">
        <f ca="1">IF(GLOBAL[[#This Row],[b12]]="",GLOBAL[[#This Row],[a6]],GLOBAL[[#This Row],[b12]])</f>
        <v>5</v>
      </c>
      <c r="F2488" s="32">
        <f>GLOBAL[[#This Row],[AWAL]]</f>
        <v>5</v>
      </c>
      <c r="G2488" s="31"/>
      <c r="H2488" s="31"/>
      <c r="I2488" s="31" t="str">
        <f>IF(GLOBAL[[#This Row],[/MASUK]]="","",SUMIF(Table6[NB BM_C_QTY+F],GLOBAL[POINTER],Table6[C]))</f>
        <v/>
      </c>
      <c r="J2488" s="102">
        <f>IF(GLOBAL[[#This Row],[//KELUAR]]="",0,-1*SUMIF(Table5[CONCAT],GLOBAL[POINTER],Table5[3]))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>SUM(F2488,L2488)</f>
        <v>5</v>
      </c>
      <c r="N2488" s="31"/>
      <c r="O2488" s="31"/>
      <c r="P2488" s="32">
        <f ca="1">SUM(INDIRECT(GLOBAL_VAR[TABLENAME]&amp;"[@a"&amp;$1:$1-1&amp;"]"),INDIRECT(GLOBAL_VAR[TABLENAME]&amp;"[@c"&amp;$1:$1-1&amp;"]"))</f>
        <v>5</v>
      </c>
      <c r="Q2488" s="33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5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5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5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2488" s="31" t="str">
        <f>_xlfn.IFNA(MATCH(GLOBAL[[#This Row],[POINTER]],Table6[NB BM_C_QTY+F],0),"")</f>
        <v/>
      </c>
      <c r="AC2488" t="str">
        <f>_xlfn.IFNA(MATCH(GLOBAL[[#This Row],[POINTER]],Table5[CONCAT],0),"")</f>
        <v/>
      </c>
    </row>
    <row r="2489" spans="1:30">
      <c r="A2489" s="31">
        <f ca="1">IF(GLOBAL[[#This Row],[TT]]&lt;1,"",ROW()-2)</f>
        <v>2487</v>
      </c>
      <c r="B2489" s="33" t="s">
        <v>5189</v>
      </c>
      <c r="C2489" s="31">
        <v>31</v>
      </c>
      <c r="D2489" s="31" t="s">
        <v>4017</v>
      </c>
      <c r="E2489" s="31">
        <f ca="1">IF(GLOBAL[[#This Row],[b12]]="",GLOBAL[[#This Row],[a6]],GLOBAL[[#This Row],[b12]])</f>
        <v>31</v>
      </c>
      <c r="F2489" s="32">
        <f>GLOBAL[[#This Row],[AWAL]]</f>
        <v>31</v>
      </c>
      <c r="G2489" s="31"/>
      <c r="H2489" s="31"/>
      <c r="I2489" s="31" t="str">
        <f>IF(GLOBAL[[#This Row],[/MASUK]]="","",SUMIF(Table6[NB BM_C_QTY+F],GLOBAL[POINTER],Table6[C]))</f>
        <v/>
      </c>
      <c r="J2489" s="102">
        <f>IF(GLOBAL[[#This Row],[//KELUAR]]="",0,-1*SUMIF(Table5[CONCAT],GLOBAL[POINTER],Table5[3]))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>SUM(F2489,L2489)</f>
        <v>31</v>
      </c>
      <c r="N2489" s="31"/>
      <c r="O2489" s="31"/>
      <c r="P2489" s="32">
        <f ca="1">SUM(INDIRECT(GLOBAL_VAR[TABLENAME]&amp;"[@a"&amp;$1:$1-1&amp;"]"),INDIRECT(GLOBAL_VAR[TABLENAME]&amp;"[@c"&amp;$1:$1-1&amp;"]"))</f>
        <v>31</v>
      </c>
      <c r="Q2489" s="33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31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31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31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2489" s="31" t="str">
        <f>_xlfn.IFNA(MATCH(GLOBAL[[#This Row],[POINTER]],Table6[NB BM_C_QTY+F],0),"")</f>
        <v/>
      </c>
      <c r="AC2489" t="str">
        <f>_xlfn.IFNA(MATCH(GLOBAL[[#This Row],[POINTER]],Table5[CONCAT],0),"")</f>
        <v/>
      </c>
    </row>
    <row r="2490" spans="1:30">
      <c r="A2490" s="31">
        <f ca="1">IF(GLOBAL[[#This Row],[TT]]&lt;1,"",ROW()-2)</f>
        <v>2488</v>
      </c>
      <c r="B2490" s="33" t="s">
        <v>2557</v>
      </c>
      <c r="C2490" s="31">
        <v>2</v>
      </c>
      <c r="D2490" s="31" t="s">
        <v>1415</v>
      </c>
      <c r="E2490" s="31">
        <f ca="1">IF(GLOBAL[[#This Row],[b12]]="",GLOBAL[[#This Row],[a6]],GLOBAL[[#This Row],[b12]])</f>
        <v>2</v>
      </c>
      <c r="F2490" s="32">
        <f>GLOBAL[[#This Row],[AWAL]]</f>
        <v>2</v>
      </c>
      <c r="G2490" s="31"/>
      <c r="H2490" s="31"/>
      <c r="I2490" s="31" t="str">
        <f>IF(GLOBAL[[#This Row],[/MASUK]]="","",SUMIF(Table6[NB BM_C_QTY+F],GLOBAL[POINTER],Table6[C]))</f>
        <v/>
      </c>
      <c r="J2490" s="102">
        <f>IF(GLOBAL[[#This Row],[//KELUAR]]="",0,-1*SUMIF(Table5[CONCAT],GLOBAL[POINTER],Table5[3]))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>SUM(F2490,L2490)</f>
        <v>2</v>
      </c>
      <c r="N2490" s="31"/>
      <c r="O2490" s="31"/>
      <c r="P2490" s="32">
        <f ca="1">SUM(INDIRECT(GLOBAL_VAR[TABLENAME]&amp;"[@a"&amp;$1:$1-1&amp;"]"),INDIRECT(GLOBAL_VAR[TABLENAME]&amp;"[@c"&amp;$1:$1-1&amp;"]"))</f>
        <v>2</v>
      </c>
      <c r="Q2490" s="33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2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2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2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2490" s="31" t="str">
        <f>_xlfn.IFNA(MATCH(GLOBAL[[#This Row],[POINTER]],Table6[NB BM_C_QTY+F],0),"")</f>
        <v/>
      </c>
      <c r="AC2490" t="str">
        <f>_xlfn.IFNA(MATCH(GLOBAL[[#This Row],[POINTER]],Table5[CONCAT],0),"")</f>
        <v/>
      </c>
    </row>
    <row r="2491" spans="1:30">
      <c r="A2491" s="31">
        <f ca="1">IF(GLOBAL[[#This Row],[TT]]&lt;1,"",ROW()-2)</f>
        <v>2489</v>
      </c>
      <c r="B2491" s="33" t="s">
        <v>4808</v>
      </c>
      <c r="C2491" s="31">
        <v>3</v>
      </c>
      <c r="D2491" s="31" t="s">
        <v>20</v>
      </c>
      <c r="E2491" s="31">
        <f ca="1">IF(GLOBAL[[#This Row],[b12]]="",GLOBAL[[#This Row],[a6]],GLOBAL[[#This Row],[b12]])</f>
        <v>3</v>
      </c>
      <c r="F2491" s="32">
        <f>GLOBAL[[#This Row],[AWAL]]</f>
        <v>3</v>
      </c>
      <c r="G2491" s="31"/>
      <c r="H2491" s="31"/>
      <c r="I2491" s="31" t="str">
        <f>IF(GLOBAL[[#This Row],[/MASUK]]="","",SUMIF(Table6[NB BM_C_QTY+F],GLOBAL[POINTER],Table6[C]))</f>
        <v/>
      </c>
      <c r="J2491" s="102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>SUM(F2491,L2491)</f>
        <v>3</v>
      </c>
      <c r="N2491" s="31"/>
      <c r="O2491" s="31"/>
      <c r="P2491" s="32">
        <f ca="1">SUM(INDIRECT(GLOBAL_VAR[TABLENAME]&amp;"[@a"&amp;$1:$1-1&amp;"]"),INDIRECT(GLOBAL_VAR[TABLENAME]&amp;"[@c"&amp;$1:$1-1&amp;"]"))</f>
        <v>3</v>
      </c>
      <c r="Q2491" s="33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3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3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3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</row>
    <row r="2492" spans="1:30">
      <c r="A2492" s="31">
        <f ca="1">IF(GLOBAL[[#This Row],[TT]]&lt;1,"",ROW()-2)</f>
        <v>2490</v>
      </c>
      <c r="B2492" s="33" t="s">
        <v>4809</v>
      </c>
      <c r="C2492" s="31">
        <v>14</v>
      </c>
      <c r="D2492" s="31" t="s">
        <v>20</v>
      </c>
      <c r="E2492" s="31">
        <f ca="1">IF(GLOBAL[[#This Row],[b12]]="",GLOBAL[[#This Row],[a6]],GLOBAL[[#This Row],[b12]])</f>
        <v>14</v>
      </c>
      <c r="F2492" s="32">
        <f>GLOBAL[[#This Row],[AWAL]]</f>
        <v>14</v>
      </c>
      <c r="G2492" s="31"/>
      <c r="H2492" s="31"/>
      <c r="I2492" s="31" t="str">
        <f>IF(GLOBAL[[#This Row],[/MASUK]]="","",SUMIF(Table6[NB BM_C_QTY+F],GLOBAL[POINTER],Table6[C]))</f>
        <v/>
      </c>
      <c r="J2492" s="102">
        <f>IF(GLOBAL[[#This Row],[//KELUAR]]="",0,-1*SUMIF(Table5[CONCAT],GLOBAL[POINTER],Table5[3]))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>SUM(F2492,L2492)</f>
        <v>14</v>
      </c>
      <c r="N2492" s="31"/>
      <c r="O2492" s="31"/>
      <c r="P2492" s="32">
        <f ca="1">SUM(INDIRECT(GLOBAL_VAR[TABLENAME]&amp;"[@a"&amp;$1:$1-1&amp;"]"),INDIRECT(GLOBAL_VAR[TABLENAME]&amp;"[@c"&amp;$1:$1-1&amp;"]"))</f>
        <v>14</v>
      </c>
      <c r="Q2492" s="33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14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14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14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2492" s="31" t="str">
        <f>_xlfn.IFNA(MATCH(GLOBAL[[#This Row],[POINTER]],Table6[NB BM_C_QTY+F],0),"")</f>
        <v/>
      </c>
      <c r="AC2492" t="str">
        <f>_xlfn.IFNA(MATCH(GLOBAL[[#This Row],[POINTER]],Table5[CONCAT],0),"")</f>
        <v/>
      </c>
    </row>
    <row r="2493" spans="1:30">
      <c r="A2493" s="31">
        <f ca="1">IF(GLOBAL[[#This Row],[TT]]&lt;1,"",ROW()-2)</f>
        <v>2491</v>
      </c>
      <c r="B2493" s="33" t="s">
        <v>4810</v>
      </c>
      <c r="C2493" s="31">
        <v>2</v>
      </c>
      <c r="D2493" s="31" t="s">
        <v>2173</v>
      </c>
      <c r="E2493" s="31">
        <f ca="1">IF(GLOBAL[[#This Row],[b12]]="",GLOBAL[[#This Row],[a6]],GLOBAL[[#This Row],[b12]])</f>
        <v>2</v>
      </c>
      <c r="F2493" s="32">
        <f>GLOBAL[[#This Row],[AWAL]]</f>
        <v>2</v>
      </c>
      <c r="G2493" s="31"/>
      <c r="H2493" s="31"/>
      <c r="I2493" s="31" t="str">
        <f>IF(GLOBAL[[#This Row],[/MASUK]]="","",SUMIF(Table6[NB BM_C_QTY+F],GLOBAL[POINTER],Table6[C]))</f>
        <v/>
      </c>
      <c r="J2493" s="102">
        <f>IF(GLOBAL[[#This Row],[//KELUAR]]="",0,-1*SUMIF(Table5[CONCAT],GLOBAL[POINTER],Table5[3]))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>SUM(F2493,L2493)</f>
        <v>2</v>
      </c>
      <c r="N2493" s="31"/>
      <c r="O2493" s="31"/>
      <c r="P2493" s="32">
        <f ca="1">SUM(INDIRECT(GLOBAL_VAR[TABLENAME]&amp;"[@a"&amp;$1:$1-1&amp;"]"),INDIRECT(GLOBAL_VAR[TABLENAME]&amp;"[@c"&amp;$1:$1-1&amp;"]"))</f>
        <v>2</v>
      </c>
      <c r="Q2493" s="33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2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2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2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  <c r="AD2493" s="29"/>
    </row>
    <row r="2494" spans="1:30">
      <c r="A2494" s="31">
        <f ca="1">IF(GLOBAL[[#This Row],[TT]]&lt;1,"",ROW()-2)</f>
        <v>2492</v>
      </c>
      <c r="B2494" s="33" t="s">
        <v>4811</v>
      </c>
      <c r="C2494" s="31">
        <v>2</v>
      </c>
      <c r="D2494" s="31" t="s">
        <v>38</v>
      </c>
      <c r="E2494" s="31">
        <f ca="1">IF(GLOBAL[[#This Row],[b12]]="",GLOBAL[[#This Row],[a6]],GLOBAL[[#This Row],[b12]])</f>
        <v>2</v>
      </c>
      <c r="F2494" s="32">
        <f>GLOBAL[[#This Row],[AWAL]]</f>
        <v>2</v>
      </c>
      <c r="G2494" s="31"/>
      <c r="H2494" s="31"/>
      <c r="I2494" s="31" t="str">
        <f>IF(GLOBAL[[#This Row],[/MASUK]]="","",SUMIF(Table6[NB BM_C_QTY+F],GLOBAL[POINTER],Table6[C]))</f>
        <v/>
      </c>
      <c r="J2494" s="102">
        <f>IF(GLOBAL[[#This Row],[//KELUAR]]="",0,-1*SUMIF(Table5[CONCAT],GLOBAL[POINTER],Table5[3]))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>SUM(F2494,L2494)</f>
        <v>2</v>
      </c>
      <c r="N2494" s="31"/>
      <c r="O2494" s="31"/>
      <c r="P2494" s="32">
        <f ca="1">SUM(INDIRECT(GLOBAL_VAR[TABLENAME]&amp;"[@a"&amp;$1:$1-1&amp;"]"),INDIRECT(GLOBAL_VAR[TABLENAME]&amp;"[@c"&amp;$1:$1-1&amp;"]"))</f>
        <v>2</v>
      </c>
      <c r="Q2494" s="33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2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2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2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2494" s="31" t="str">
        <f>_xlfn.IFNA(MATCH(GLOBAL[[#This Row],[POINTER]],Table6[NB BM_C_QTY+F],0),"")</f>
        <v/>
      </c>
      <c r="AC2494" t="str">
        <f>_xlfn.IFNA(MATCH(GLOBAL[[#This Row],[POINTER]],Table5[CONCAT],0),"")</f>
        <v/>
      </c>
    </row>
    <row r="2495" spans="1:30">
      <c r="A2495" s="31">
        <f ca="1">IF(GLOBAL[[#This Row],[TT]]&lt;1,"",ROW()-2)</f>
        <v>2493</v>
      </c>
      <c r="B2495" s="33" t="s">
        <v>4812</v>
      </c>
      <c r="C2495" s="31">
        <v>2</v>
      </c>
      <c r="D2495" s="31" t="s">
        <v>20</v>
      </c>
      <c r="E2495" s="31">
        <f ca="1">IF(GLOBAL[[#This Row],[b12]]="",GLOBAL[[#This Row],[a6]],GLOBAL[[#This Row],[b12]])</f>
        <v>2</v>
      </c>
      <c r="F2495" s="32">
        <f>GLOBAL[[#This Row],[AWAL]]</f>
        <v>2</v>
      </c>
      <c r="G2495" s="31"/>
      <c r="H2495" s="31"/>
      <c r="I2495" s="31" t="str">
        <f>IF(GLOBAL[[#This Row],[/MASUK]]="","",SUMIF(Table6[NB BM_C_QTY+F],GLOBAL[POINTER],Table6[C]))</f>
        <v/>
      </c>
      <c r="J2495" s="102">
        <f>IF(GLOBAL[[#This Row],[//KELUAR]]="",0,-1*SUMIF(Table5[CONCAT],GLOBAL[POINTER],Table5[3]))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>SUM(F2495,L2495)</f>
        <v>2</v>
      </c>
      <c r="N2495" s="31"/>
      <c r="O2495" s="31"/>
      <c r="P2495" s="32">
        <f ca="1">SUM(INDIRECT(GLOBAL_VAR[TABLENAME]&amp;"[@a"&amp;$1:$1-1&amp;"]"),INDIRECT(GLOBAL_VAR[TABLENAME]&amp;"[@c"&amp;$1:$1-1&amp;"]"))</f>
        <v>2</v>
      </c>
      <c r="Q2495" s="33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2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2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2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30">
      <c r="A2496" s="31">
        <f ca="1">IF(GLOBAL[[#This Row],[TT]]&lt;1,"",ROW()-2)</f>
        <v>2494</v>
      </c>
      <c r="B2496" s="33" t="s">
        <v>4813</v>
      </c>
      <c r="C2496" s="31">
        <v>3</v>
      </c>
      <c r="D2496" s="31" t="s">
        <v>39</v>
      </c>
      <c r="E2496" s="31">
        <f ca="1">IF(GLOBAL[[#This Row],[b12]]="",GLOBAL[[#This Row],[a6]],GLOBAL[[#This Row],[b12]])</f>
        <v>3</v>
      </c>
      <c r="F2496" s="32">
        <f>GLOBAL[[#This Row],[AWAL]]</f>
        <v>3</v>
      </c>
      <c r="G2496" s="31"/>
      <c r="H2496" s="31"/>
      <c r="I2496" s="31" t="str">
        <f>IF(GLOBAL[[#This Row],[/MASUK]]="","",SUMIF(Table6[NB BM_C_QTY+F],GLOBAL[POINTER],Table6[C]))</f>
        <v/>
      </c>
      <c r="J2496" s="102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>SUM(F2496,L2496)</f>
        <v>3</v>
      </c>
      <c r="N2496" s="31"/>
      <c r="O2496" s="31"/>
      <c r="P2496" s="32">
        <f ca="1">SUM(INDIRECT(GLOBAL_VAR[TABLENAME]&amp;"[@a"&amp;$1:$1-1&amp;"]"),INDIRECT(GLOBAL_VAR[TABLENAME]&amp;"[@c"&amp;$1:$1-1&amp;"]"))</f>
        <v>3</v>
      </c>
      <c r="Q2496" s="33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3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3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3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30">
      <c r="A2497" s="31">
        <f ca="1">IF(GLOBAL[[#This Row],[TT]]&lt;1,"",ROW()-2)</f>
        <v>2495</v>
      </c>
      <c r="B2497" s="33" t="s">
        <v>4814</v>
      </c>
      <c r="C2497" s="31">
        <v>3</v>
      </c>
      <c r="D2497" s="31" t="s">
        <v>38</v>
      </c>
      <c r="E2497" s="31">
        <f ca="1">IF(GLOBAL[[#This Row],[b12]]="",GLOBAL[[#This Row],[a6]],GLOBAL[[#This Row],[b12]])</f>
        <v>3</v>
      </c>
      <c r="F2497" s="32">
        <f>GLOBAL[[#This Row],[AWAL]]</f>
        <v>3</v>
      </c>
      <c r="G2497" s="31"/>
      <c r="H2497" s="31"/>
      <c r="I2497" s="31" t="str">
        <f>IF(GLOBAL[[#This Row],[/MASUK]]="","",SUMIF(Table6[NB BM_C_QTY+F],GLOBAL[POINTER],Table6[C]))</f>
        <v/>
      </c>
      <c r="J2497" s="102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>SUM(F2497,L2497)</f>
        <v>3</v>
      </c>
      <c r="N2497" s="31"/>
      <c r="O2497" s="31"/>
      <c r="P2497" s="32">
        <f ca="1">SUM(INDIRECT(GLOBAL_VAR[TABLENAME]&amp;"[@a"&amp;$1:$1-1&amp;"]"),INDIRECT(GLOBAL_VAR[TABLENAME]&amp;"[@c"&amp;$1:$1-1&amp;"]"))</f>
        <v>3</v>
      </c>
      <c r="Q2497" s="33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3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3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3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30">
      <c r="A2498" s="31">
        <f ca="1">IF(GLOBAL[[#This Row],[TT]]&lt;1,"",ROW()-2)</f>
        <v>2496</v>
      </c>
      <c r="B2498" s="33" t="s">
        <v>4815</v>
      </c>
      <c r="C2498" s="31">
        <v>5</v>
      </c>
      <c r="D2498" s="31" t="s">
        <v>714</v>
      </c>
      <c r="E2498" s="31">
        <f ca="1">IF(GLOBAL[[#This Row],[b12]]="",GLOBAL[[#This Row],[a6]],GLOBAL[[#This Row],[b12]])</f>
        <v>5</v>
      </c>
      <c r="F2498" s="32">
        <f>GLOBAL[[#This Row],[AWAL]]</f>
        <v>5</v>
      </c>
      <c r="G2498" s="31"/>
      <c r="H2498" s="31"/>
      <c r="I2498" s="31" t="str">
        <f>IF(GLOBAL[[#This Row],[/MASUK]]="","",SUMIF(Table6[NB BM_C_QTY+F],GLOBAL[POINTER],Table6[C]))</f>
        <v/>
      </c>
      <c r="J2498" s="102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>SUM(F2498,L2498)</f>
        <v>5</v>
      </c>
      <c r="N2498" s="31"/>
      <c r="O2498" s="31"/>
      <c r="P2498" s="32">
        <f ca="1">SUM(INDIRECT(GLOBAL_VAR[TABLENAME]&amp;"[@a"&amp;$1:$1-1&amp;"]"),INDIRECT(GLOBAL_VAR[TABLENAME]&amp;"[@c"&amp;$1:$1-1&amp;"]"))</f>
        <v>5</v>
      </c>
      <c r="Q2498" s="33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5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5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5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30">
      <c r="A2499" s="31">
        <f ca="1">IF(GLOBAL[[#This Row],[TT]]&lt;1,"",ROW()-2)</f>
        <v>2497</v>
      </c>
      <c r="B2499" s="33" t="s">
        <v>4816</v>
      </c>
      <c r="C2499" s="31">
        <v>7</v>
      </c>
      <c r="D2499" s="31" t="s">
        <v>71</v>
      </c>
      <c r="E2499" s="31">
        <f ca="1">IF(GLOBAL[[#This Row],[b12]]="",GLOBAL[[#This Row],[a6]],GLOBAL[[#This Row],[b12]])</f>
        <v>7</v>
      </c>
      <c r="F2499" s="32">
        <f>GLOBAL[[#This Row],[AWAL]]</f>
        <v>7</v>
      </c>
      <c r="G2499" s="31"/>
      <c r="H2499" s="31"/>
      <c r="I2499" s="31" t="str">
        <f>IF(GLOBAL[[#This Row],[/MASUK]]="","",SUMIF(Table6[NB BM_C_QTY+F],GLOBAL[POINTER],Table6[C]))</f>
        <v/>
      </c>
      <c r="J2499" s="102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>SUM(F2499,L2499)</f>
        <v>7</v>
      </c>
      <c r="N2499" s="31"/>
      <c r="O2499" s="31"/>
      <c r="P2499" s="32">
        <f ca="1">SUM(INDIRECT(GLOBAL_VAR[TABLENAME]&amp;"[@a"&amp;$1:$1-1&amp;"]"),INDIRECT(GLOBAL_VAR[TABLENAME]&amp;"[@c"&amp;$1:$1-1&amp;"]"))</f>
        <v>7</v>
      </c>
      <c r="Q2499" s="33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7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7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7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30">
      <c r="A2500" s="31" t="str">
        <f ca="1">IF(GLOBAL[[#This Row],[TT]]&lt;1,"",ROW()-2)</f>
        <v/>
      </c>
      <c r="B2500" s="33" t="s">
        <v>4949</v>
      </c>
      <c r="C2500" s="31">
        <v>0</v>
      </c>
      <c r="D2500" s="31" t="s">
        <v>56</v>
      </c>
      <c r="E2500" s="31">
        <f ca="1">IF(GLOBAL[[#This Row],[b12]]="",GLOBAL[[#This Row],[a6]],GLOBAL[[#This Row],[b12]])</f>
        <v>0</v>
      </c>
      <c r="F2500" s="32">
        <f>GLOBAL[[#This Row],[AWAL]]</f>
        <v>0</v>
      </c>
      <c r="G2500" s="31"/>
      <c r="H2500" s="31"/>
      <c r="I2500" s="31" t="str">
        <f>IF(GLOBAL[[#This Row],[/MASUK]]="","",SUMIF(Table6[NB BM_C_QTY+F],GLOBAL[POINTER],Table6[C]))</f>
        <v/>
      </c>
      <c r="J2500" s="102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>SUM(F2500,L2500)</f>
        <v>0</v>
      </c>
      <c r="N2500" s="31"/>
      <c r="O2500" s="31"/>
      <c r="P2500" s="32">
        <f ca="1">SUM(INDIRECT(GLOBAL_VAR[TABLENAME]&amp;"[@a"&amp;$1:$1-1&amp;"]"),INDIRECT(GLOBAL_VAR[TABLENAME]&amp;"[@c"&amp;$1:$1-1&amp;"]"))</f>
        <v>0</v>
      </c>
      <c r="Q2500" s="33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0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0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0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30">
      <c r="A2501" s="31">
        <f ca="1">IF(GLOBAL[[#This Row],[TT]]&lt;1,"",ROW()-2)</f>
        <v>2499</v>
      </c>
      <c r="B2501" s="33" t="s">
        <v>4817</v>
      </c>
      <c r="C2501" s="31">
        <v>21</v>
      </c>
      <c r="D2501" s="31" t="s">
        <v>23</v>
      </c>
      <c r="E2501" s="31">
        <f ca="1">IF(GLOBAL[[#This Row],[b12]]="",GLOBAL[[#This Row],[a6]],GLOBAL[[#This Row],[b12]])</f>
        <v>21</v>
      </c>
      <c r="F2501" s="32">
        <f>GLOBAL[[#This Row],[AWAL]]</f>
        <v>21</v>
      </c>
      <c r="G2501" s="31"/>
      <c r="H2501" s="31"/>
      <c r="I2501" s="31" t="str">
        <f>IF(GLOBAL[[#This Row],[/MASUK]]="","",SUMIF(Table6[NB BM_C_QTY+F],GLOBAL[POINTER],Table6[C]))</f>
        <v/>
      </c>
      <c r="J2501" s="102">
        <f>IF(GLOBAL[[#This Row],[//KELUAR]]="",0,-1*SUMIF(Table5[CONCAT],GLOBAL[POINTER],Table5[3]))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>SUM(F2501,L2501)</f>
        <v>21</v>
      </c>
      <c r="N2501" s="31"/>
      <c r="O2501" s="31"/>
      <c r="P2501" s="32">
        <f ca="1">SUM(INDIRECT(GLOBAL_VAR[TABLENAME]&amp;"[@a"&amp;$1:$1-1&amp;"]"),INDIRECT(GLOBAL_VAR[TABLENAME]&amp;"[@c"&amp;$1:$1-1&amp;"]"))</f>
        <v>21</v>
      </c>
      <c r="Q2501" s="33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21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21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21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2501" s="31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30">
      <c r="A2502" s="31">
        <f ca="1">IF(GLOBAL[[#This Row],[TT]]&lt;1,"",ROW()-2)</f>
        <v>2500</v>
      </c>
      <c r="B2502" s="33" t="s">
        <v>4818</v>
      </c>
      <c r="C2502" s="31">
        <v>17</v>
      </c>
      <c r="D2502" s="31" t="s">
        <v>1310</v>
      </c>
      <c r="E2502" s="31">
        <f ca="1">IF(GLOBAL[[#This Row],[b12]]="",GLOBAL[[#This Row],[a6]],GLOBAL[[#This Row],[b12]])</f>
        <v>17</v>
      </c>
      <c r="F2502" s="32">
        <f>GLOBAL[[#This Row],[AWAL]]</f>
        <v>17</v>
      </c>
      <c r="G2502" s="31"/>
      <c r="H2502" s="31"/>
      <c r="I2502" s="31" t="str">
        <f>IF(GLOBAL[[#This Row],[/MASUK]]="","",SUMIF(Table6[NB BM_C_QTY+F],GLOBAL[POINTER],Table6[C]))</f>
        <v/>
      </c>
      <c r="J2502" s="102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>SUM(F2502,L2502)</f>
        <v>17</v>
      </c>
      <c r="N2502" s="31"/>
      <c r="O2502" s="31"/>
      <c r="P2502" s="32">
        <f ca="1">SUM(INDIRECT(GLOBAL_VAR[TABLENAME]&amp;"[@a"&amp;$1:$1-1&amp;"]"),INDIRECT(GLOBAL_VAR[TABLENAME]&amp;"[@c"&amp;$1:$1-1&amp;"]"))</f>
        <v>17</v>
      </c>
      <c r="Q2502" s="33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17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17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17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30">
      <c r="A2503" s="31">
        <f ca="1">IF(GLOBAL[[#This Row],[TT]]&lt;1,"",ROW()-2)</f>
        <v>2501</v>
      </c>
      <c r="B2503" s="33" t="s">
        <v>4895</v>
      </c>
      <c r="C2503" s="31">
        <v>2</v>
      </c>
      <c r="D2503" s="31" t="s">
        <v>1457</v>
      </c>
      <c r="E2503" s="31">
        <f ca="1">IF(GLOBAL[[#This Row],[b12]]="",GLOBAL[[#This Row],[a6]],GLOBAL[[#This Row],[b12]])</f>
        <v>2</v>
      </c>
      <c r="F2503" s="32">
        <f>GLOBAL[[#This Row],[AWAL]]</f>
        <v>2</v>
      </c>
      <c r="G2503" s="31"/>
      <c r="H2503" s="31"/>
      <c r="I2503" s="31" t="str">
        <f>IF(GLOBAL[[#This Row],[/MASUK]]="","",SUMIF(Table6[NB BM_C_QTY+F],GLOBAL[POINTER],Table6[C]))</f>
        <v/>
      </c>
      <c r="J2503" s="102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>SUM(F2503,L2503)</f>
        <v>2</v>
      </c>
      <c r="N2503" s="31"/>
      <c r="O2503" s="31"/>
      <c r="P2503" s="32">
        <f ca="1">SUM(INDIRECT(GLOBAL_VAR[TABLENAME]&amp;"[@a"&amp;$1:$1-1&amp;"]"),INDIRECT(GLOBAL_VAR[TABLENAME]&amp;"[@c"&amp;$1:$1-1&amp;"]"))</f>
        <v>2</v>
      </c>
      <c r="Q2503" s="33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2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2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2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30">
      <c r="A2504" s="31">
        <f ca="1">IF(GLOBAL[[#This Row],[TT]]&lt;1,"",ROW()-2)</f>
        <v>2502</v>
      </c>
      <c r="B2504" s="33" t="s">
        <v>4819</v>
      </c>
      <c r="C2504" s="31">
        <v>3</v>
      </c>
      <c r="D2504" s="31" t="s">
        <v>20</v>
      </c>
      <c r="E2504" s="31">
        <f ca="1">IF(GLOBAL[[#This Row],[b12]]="",GLOBAL[[#This Row],[a6]],GLOBAL[[#This Row],[b12]])</f>
        <v>3</v>
      </c>
      <c r="F2504" s="32">
        <f>GLOBAL[[#This Row],[AWAL]]</f>
        <v>3</v>
      </c>
      <c r="G2504" s="31"/>
      <c r="H2504" s="31"/>
      <c r="I2504" s="31" t="str">
        <f>IF(GLOBAL[[#This Row],[/MASUK]]="","",SUMIF(Table6[NB BM_C_QTY+F],GLOBAL[POINTER],Table6[C]))</f>
        <v/>
      </c>
      <c r="J2504" s="102">
        <f>IF(GLOBAL[[#This Row],[//KELUAR]]="",0,-1*SUMIF(Table5[CONCAT],GLOBAL[POINTER],Table5[3]))</f>
        <v>0</v>
      </c>
      <c r="K2504" s="31" t="str">
        <f>IF(GLOBAL[[#This Row],[b1]]="","",GLOBAL[[#This Row],[b1]]-GLOBAL[[#This Row],[a1]]-GLOBAL[[#This Row],[bkeluar1]])</f>
        <v/>
      </c>
      <c r="L2504" s="31">
        <f>SUM(GLOBAL[[#This Row],[bmasuk1]:[c1]])</f>
        <v>0</v>
      </c>
      <c r="M2504" s="32">
        <f>SUM(F2504,L2504)</f>
        <v>3</v>
      </c>
      <c r="N2504" s="31"/>
      <c r="O2504" s="31"/>
      <c r="P2504" s="32">
        <f ca="1">SUM(INDIRECT(GLOBAL_VAR[TABLENAME]&amp;"[@a"&amp;$1:$1-1&amp;"]"),INDIRECT(GLOBAL_VAR[TABLENAME]&amp;"[@c"&amp;$1:$1-1&amp;"]"))</f>
        <v>3</v>
      </c>
      <c r="Q2504" s="33"/>
      <c r="R2504" s="33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3</v>
      </c>
      <c r="T2504" s="33"/>
      <c r="U2504" s="33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3</v>
      </c>
      <c r="W2504" s="31"/>
      <c r="X2504" s="31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3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2504" s="31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30">
      <c r="A2505" s="31">
        <f ca="1">IF(GLOBAL[[#This Row],[TT]]&lt;1,"",ROW()-2)</f>
        <v>2503</v>
      </c>
      <c r="B2505" s="33" t="s">
        <v>4820</v>
      </c>
      <c r="C2505" s="31">
        <v>3</v>
      </c>
      <c r="D2505" s="31">
        <v>96</v>
      </c>
      <c r="E2505" s="31">
        <f ca="1">IF(GLOBAL[[#This Row],[b12]]="",GLOBAL[[#This Row],[a6]],GLOBAL[[#This Row],[b12]])</f>
        <v>3</v>
      </c>
      <c r="F2505" s="32">
        <f>GLOBAL[[#This Row],[AWAL]]</f>
        <v>3</v>
      </c>
      <c r="G2505" s="31"/>
      <c r="H2505" s="31"/>
      <c r="I2505" s="31" t="str">
        <f>IF(GLOBAL[[#This Row],[/MASUK]]="","",SUMIF(Table6[NB BM_C_QTY+F],GLOBAL[POINTER],Table6[C]))</f>
        <v/>
      </c>
      <c r="J2505" s="102">
        <f>IF(GLOBAL[[#This Row],[//KELUAR]]="",0,-1*SUMIF(Table5[CONCAT],GLOBAL[POINTER],Table5[3]))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>SUM(F2505,L2505)</f>
        <v>3</v>
      </c>
      <c r="N2505" s="31"/>
      <c r="O2505" s="31"/>
      <c r="P2505" s="32">
        <f ca="1">SUM(INDIRECT(GLOBAL_VAR[TABLENAME]&amp;"[@a"&amp;$1:$1-1&amp;"]"),INDIRECT(GLOBAL_VAR[TABLENAME]&amp;"[@c"&amp;$1:$1-1&amp;"]"))</f>
        <v>3</v>
      </c>
      <c r="Q2505" s="33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3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3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3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2505" s="31" t="str">
        <f>_xlfn.IFNA(MATCH(GLOBAL[[#This Row],[POINTER]],Table6[NB BM_C_QTY+F],0),"")</f>
        <v/>
      </c>
      <c r="AC2505" t="str">
        <f>_xlfn.IFNA(MATCH(GLOBAL[[#This Row],[POINTER]],Table5[CONCAT],0),"")</f>
        <v/>
      </c>
      <c r="AD2505" s="29"/>
    </row>
    <row r="2506" spans="1:30">
      <c r="A2506" s="31">
        <f ca="1">IF(GLOBAL[[#This Row],[TT]]&lt;1,"",ROW()-2)</f>
        <v>2504</v>
      </c>
      <c r="B2506" s="33" t="s">
        <v>4821</v>
      </c>
      <c r="C2506" s="31">
        <v>6</v>
      </c>
      <c r="D2506" s="31" t="s">
        <v>23</v>
      </c>
      <c r="E2506" s="31">
        <f ca="1">IF(GLOBAL[[#This Row],[b12]]="",GLOBAL[[#This Row],[a6]],GLOBAL[[#This Row],[b12]])</f>
        <v>6</v>
      </c>
      <c r="F2506" s="32">
        <f>GLOBAL[[#This Row],[AWAL]]</f>
        <v>6</v>
      </c>
      <c r="G2506" s="31"/>
      <c r="H2506" s="31"/>
      <c r="I2506" s="31" t="str">
        <f>IF(GLOBAL[[#This Row],[/MASUK]]="","",SUMIF(Table6[NB BM_C_QTY+F],GLOBAL[POINTER],Table6[C]))</f>
        <v/>
      </c>
      <c r="J2506" s="102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>SUM(F2506,L2506)</f>
        <v>6</v>
      </c>
      <c r="N2506" s="31"/>
      <c r="O2506" s="31"/>
      <c r="P2506" s="32">
        <f ca="1">SUM(INDIRECT(GLOBAL_VAR[TABLENAME]&amp;"[@a"&amp;$1:$1-1&amp;"]"),INDIRECT(GLOBAL_VAR[TABLENAME]&amp;"[@c"&amp;$1:$1-1&amp;"]"))</f>
        <v>6</v>
      </c>
      <c r="Q2506" s="33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6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6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6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  <c r="AD2506" s="29"/>
    </row>
    <row r="2507" spans="1:30">
      <c r="A2507" s="31">
        <f ca="1">IF(GLOBAL[[#This Row],[TT]]&lt;1,"",ROW()-2)</f>
        <v>2505</v>
      </c>
      <c r="B2507" s="33" t="s">
        <v>4822</v>
      </c>
      <c r="C2507" s="31">
        <v>4</v>
      </c>
      <c r="D2507" s="31" t="s">
        <v>20</v>
      </c>
      <c r="E2507" s="31">
        <f ca="1">IF(GLOBAL[[#This Row],[b12]]="",GLOBAL[[#This Row],[a6]],GLOBAL[[#This Row],[b12]])</f>
        <v>4</v>
      </c>
      <c r="F2507" s="32">
        <f>GLOBAL[[#This Row],[AWAL]]</f>
        <v>4</v>
      </c>
      <c r="G2507" s="31"/>
      <c r="H2507" s="31"/>
      <c r="I2507" s="31" t="str">
        <f>IF(GLOBAL[[#This Row],[/MASUK]]="","",SUMIF(Table6[NB BM_C_QTY+F],GLOBAL[POINTER],Table6[C]))</f>
        <v/>
      </c>
      <c r="J2507" s="102">
        <f>IF(GLOBAL[[#This Row],[//KELUAR]]="",0,-1*SUMIF(Table5[CONCAT],GLOBAL[POINTER],Table5[3]))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>SUM(F2507,L2507)</f>
        <v>4</v>
      </c>
      <c r="N2507" s="31"/>
      <c r="O2507" s="31"/>
      <c r="P2507" s="32">
        <f ca="1">SUM(INDIRECT(GLOBAL_VAR[TABLENAME]&amp;"[@a"&amp;$1:$1-1&amp;"]"),INDIRECT(GLOBAL_VAR[TABLENAME]&amp;"[@c"&amp;$1:$1-1&amp;"]"))</f>
        <v>4</v>
      </c>
      <c r="Q2507" s="33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4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4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4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2507" s="31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30">
      <c r="A2508" s="31">
        <f ca="1">IF(GLOBAL[[#This Row],[TT]]&lt;1,"",ROW()-2)</f>
        <v>2506</v>
      </c>
      <c r="B2508" s="33" t="s">
        <v>4823</v>
      </c>
      <c r="C2508" s="31">
        <v>2</v>
      </c>
      <c r="D2508" s="31" t="s">
        <v>20</v>
      </c>
      <c r="E2508" s="31">
        <f ca="1">IF(GLOBAL[[#This Row],[b12]]="",GLOBAL[[#This Row],[a6]],GLOBAL[[#This Row],[b12]])</f>
        <v>2</v>
      </c>
      <c r="F2508" s="32">
        <f>GLOBAL[[#This Row],[AWAL]]</f>
        <v>2</v>
      </c>
      <c r="G2508" s="31"/>
      <c r="H2508" s="31"/>
      <c r="I2508" s="31" t="str">
        <f>IF(GLOBAL[[#This Row],[/MASUK]]="","",SUMIF(Table6[NB BM_C_QTY+F],GLOBAL[POINTER],Table6[C]))</f>
        <v/>
      </c>
      <c r="J2508" s="102">
        <f>IF(GLOBAL[[#This Row],[//KELUAR]]="",0,-1*SUMIF(Table5[CONCAT],GLOBAL[POINTER],Table5[3]))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>SUM(F2508,L2508)</f>
        <v>2</v>
      </c>
      <c r="N2508" s="31"/>
      <c r="O2508" s="31"/>
      <c r="P2508" s="32">
        <f ca="1">SUM(INDIRECT(GLOBAL_VAR[TABLENAME]&amp;"[@a"&amp;$1:$1-1&amp;"]"),INDIRECT(GLOBAL_VAR[TABLENAME]&amp;"[@c"&amp;$1:$1-1&amp;"]"))</f>
        <v>2</v>
      </c>
      <c r="Q2508" s="33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2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2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2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2508" s="31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30">
      <c r="A2509" s="31">
        <f ca="1">IF(GLOBAL[[#This Row],[TT]]&lt;1,"",ROW()-2)</f>
        <v>2507</v>
      </c>
      <c r="B2509" s="33" t="s">
        <v>4824</v>
      </c>
      <c r="C2509" s="31">
        <v>1</v>
      </c>
      <c r="D2509" s="31" t="s">
        <v>20</v>
      </c>
      <c r="E2509" s="31">
        <f ca="1">IF(GLOBAL[[#This Row],[b12]]="",GLOBAL[[#This Row],[a6]],GLOBAL[[#This Row],[b12]])</f>
        <v>1</v>
      </c>
      <c r="F2509" s="32">
        <f>GLOBAL[[#This Row],[AWAL]]</f>
        <v>1</v>
      </c>
      <c r="G2509" s="31"/>
      <c r="H2509" s="31"/>
      <c r="I2509" s="31" t="str">
        <f>IF(GLOBAL[[#This Row],[/MASUK]]="","",SUMIF(Table6[NB BM_C_QTY+F],GLOBAL[POINTER],Table6[C]))</f>
        <v/>
      </c>
      <c r="J2509" s="102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>SUM(F2509,L2509)</f>
        <v>1</v>
      </c>
      <c r="N2509" s="31"/>
      <c r="O2509" s="31"/>
      <c r="P2509" s="32">
        <f ca="1">SUM(INDIRECT(GLOBAL_VAR[TABLENAME]&amp;"[@a"&amp;$1:$1-1&amp;"]"),INDIRECT(GLOBAL_VAR[TABLENAME]&amp;"[@c"&amp;$1:$1-1&amp;"]"))</f>
        <v>1</v>
      </c>
      <c r="Q2509" s="33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1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1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1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30">
      <c r="A2510" s="31" t="str">
        <f ca="1">IF(GLOBAL[[#This Row],[TT]]&lt;1,"",ROW()-2)</f>
        <v/>
      </c>
      <c r="B2510" s="54" t="s">
        <v>1458</v>
      </c>
      <c r="C2510" s="31">
        <v>0</v>
      </c>
      <c r="D2510" s="31" t="s">
        <v>34</v>
      </c>
      <c r="E2510" s="31">
        <f ca="1">IF(GLOBAL[[#This Row],[b12]]="",GLOBAL[[#This Row],[a6]],GLOBAL[[#This Row],[b12]])</f>
        <v>0</v>
      </c>
      <c r="F2510" s="32">
        <f>GLOBAL[[#This Row],[AWAL]]</f>
        <v>0</v>
      </c>
      <c r="G2510" s="31"/>
      <c r="H2510" s="31"/>
      <c r="I2510" s="31" t="str">
        <f>IF(GLOBAL[[#This Row],[/MASUK]]="","",SUMIF(Table6[NB BM_C_QTY+F],GLOBAL[POINTER],Table6[C]))</f>
        <v/>
      </c>
      <c r="J2510" s="102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>SUM(F2510,L2510)</f>
        <v>0</v>
      </c>
      <c r="N2510" s="31"/>
      <c r="O2510" s="31"/>
      <c r="P2510" s="32">
        <f ca="1">SUM(INDIRECT(GLOBAL_VAR[TABLENAME]&amp;"[@a"&amp;$1:$1-1&amp;"]"),INDIRECT(GLOBAL_VAR[TABLENAME]&amp;"[@c"&amp;$1:$1-1&amp;"]"))</f>
        <v>0</v>
      </c>
      <c r="Q2510" s="33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0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0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0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30">
      <c r="A2511" s="31">
        <f ca="1">IF(GLOBAL[[#This Row],[TT]]&lt;1,"",ROW()-2)</f>
        <v>2509</v>
      </c>
      <c r="B2511" s="33" t="s">
        <v>4825</v>
      </c>
      <c r="C2511" s="31">
        <v>4</v>
      </c>
      <c r="D2511" s="31" t="s">
        <v>714</v>
      </c>
      <c r="E2511" s="31">
        <f ca="1">IF(GLOBAL[[#This Row],[b12]]="",GLOBAL[[#This Row],[a6]],GLOBAL[[#This Row],[b12]])</f>
        <v>4</v>
      </c>
      <c r="F2511" s="32">
        <f>GLOBAL[[#This Row],[AWAL]]</f>
        <v>4</v>
      </c>
      <c r="G2511" s="31"/>
      <c r="H2511" s="31"/>
      <c r="I2511" s="31" t="str">
        <f>IF(GLOBAL[[#This Row],[/MASUK]]="","",SUMIF(Table6[NB BM_C_QTY+F],GLOBAL[POINTER],Table6[C]))</f>
        <v/>
      </c>
      <c r="J2511" s="102">
        <f>IF(GLOBAL[[#This Row],[//KELUAR]]="",0,-1*SUMIF(Table5[CONCAT],GLOBAL[POINTER],Table5[3]))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>SUM(F2511,L2511)</f>
        <v>4</v>
      </c>
      <c r="N2511" s="31"/>
      <c r="O2511" s="31"/>
      <c r="P2511" s="32">
        <f ca="1">SUM(INDIRECT(GLOBAL_VAR[TABLENAME]&amp;"[@a"&amp;$1:$1-1&amp;"]"),INDIRECT(GLOBAL_VAR[TABLENAME]&amp;"[@c"&amp;$1:$1-1&amp;"]"))</f>
        <v>4</v>
      </c>
      <c r="Q2511" s="33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4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4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4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2511" s="31" t="str">
        <f>_xlfn.IFNA(MATCH(GLOBAL[[#This Row],[POINTER]],Table6[NB BM_C_QTY+F],0),"")</f>
        <v/>
      </c>
      <c r="AC2511" t="str">
        <f>_xlfn.IFNA(MATCH(GLOBAL[[#This Row],[POINTER]],Table5[CONCAT],0),"")</f>
        <v/>
      </c>
    </row>
    <row r="2512" spans="1:30">
      <c r="A2512" s="31" t="str">
        <f ca="1">IF(GLOBAL[[#This Row],[TT]]&lt;1,"",ROW()-2)</f>
        <v/>
      </c>
      <c r="B2512" s="33" t="s">
        <v>3502</v>
      </c>
      <c r="C2512" s="31">
        <v>0</v>
      </c>
      <c r="D2512" s="31" t="s">
        <v>2170</v>
      </c>
      <c r="E2512" s="31">
        <f ca="1">IF(GLOBAL[[#This Row],[b12]]="",GLOBAL[[#This Row],[a6]],GLOBAL[[#This Row],[b12]])</f>
        <v>0</v>
      </c>
      <c r="F2512" s="32">
        <f>GLOBAL[[#This Row],[AWAL]]</f>
        <v>0</v>
      </c>
      <c r="G2512" s="31"/>
      <c r="H2512" s="31"/>
      <c r="I2512" s="31" t="str">
        <f>IF(GLOBAL[[#This Row],[/MASUK]]="","",SUMIF(Table6[NB BM_C_QTY+F],GLOBAL[POINTER],Table6[C]))</f>
        <v/>
      </c>
      <c r="J2512" s="102">
        <f>IF(GLOBAL[[#This Row],[//KELUAR]]="",0,-1*SUMIF(Table5[CONCAT],GLOBAL[POINTER],Table5[3]))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>SUM(F2512,L2512)</f>
        <v>0</v>
      </c>
      <c r="N2512" s="31"/>
      <c r="O2512" s="31"/>
      <c r="P2512" s="32">
        <f ca="1">SUM(INDIRECT(GLOBAL_VAR[TABLENAME]&amp;"[@a"&amp;$1:$1-1&amp;"]"),INDIRECT(GLOBAL_VAR[TABLENAME]&amp;"[@c"&amp;$1:$1-1&amp;"]"))</f>
        <v>0</v>
      </c>
      <c r="Q2512" s="33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2512" s="31" t="str">
        <f>_xlfn.IFNA(MATCH(GLOBAL[[#This Row],[POINTER]],Table6[NB BM_C_QTY+F],0),"")</f>
        <v/>
      </c>
      <c r="AC2512" t="str">
        <f>_xlfn.IFNA(MATCH(GLOBAL[[#This Row],[POINTER]],Table5[CONCAT],0),"")</f>
        <v/>
      </c>
    </row>
    <row r="2513" spans="1:30">
      <c r="A2513" s="31" t="str">
        <f ca="1">IF(GLOBAL[[#This Row],[TT]]&lt;1,"",ROW()-2)</f>
        <v/>
      </c>
      <c r="B2513" s="33" t="s">
        <v>2266</v>
      </c>
      <c r="C2513" s="31">
        <v>0</v>
      </c>
      <c r="D2513" s="31" t="s">
        <v>2170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 t="str">
        <f>IF(GLOBAL[[#This Row],[/MASUK]]="","",SUMIF(Table6[NB BM_C_QTY+F],GLOBAL[POINTER],Table6[C]))</f>
        <v/>
      </c>
      <c r="J2513" s="102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>SUM(F2513,L2513)</f>
        <v>0</v>
      </c>
      <c r="N2513" s="31"/>
      <c r="O2513" s="31"/>
      <c r="P2513" s="32">
        <f ca="1">SUM(INDIRECT(GLOBAL_VAR[TABLENAME]&amp;"[@a"&amp;$1:$1-1&amp;"]"),INDIRECT(GLOBAL_VAR[TABLENAME]&amp;"[@c"&amp;$1:$1-1&amp;"]"))</f>
        <v>0</v>
      </c>
      <c r="Q2513" s="33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  <c r="AD2513" s="29"/>
    </row>
    <row r="2514" spans="1:30">
      <c r="A2514" s="39" t="str">
        <f ca="1">IF(GLOBAL[[#This Row],[TT]]&lt;1,"",ROW()-2)</f>
        <v/>
      </c>
      <c r="B2514" s="33" t="s">
        <v>3503</v>
      </c>
      <c r="C2514" s="31">
        <v>0</v>
      </c>
      <c r="D2514" s="31" t="s">
        <v>2170</v>
      </c>
      <c r="E2514" s="39">
        <f ca="1">IF(GLOBAL[[#This Row],[b12]]="",GLOBAL[[#This Row],[a6]],GLOBAL[[#This Row],[b12]])</f>
        <v>0</v>
      </c>
      <c r="F2514" s="40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2">
        <f>IF(GLOBAL[[#This Row],[//KELUAR]]="",0,-1*SUMIF(Table5[CONCAT],GLOBAL[POINTER],Table5[3]))</f>
        <v>0</v>
      </c>
      <c r="K2514" s="39" t="str">
        <f>IF(GLOBAL[[#This Row],[b1]]="","",GLOBAL[[#This Row],[b1]]-GLOBAL[[#This Row],[a1]]-GLOBAL[[#This Row],[bkeluar1]])</f>
        <v/>
      </c>
      <c r="L2514" s="39">
        <f>SUM(GLOBAL[[#This Row],[bmasuk1]:[c1]])</f>
        <v>0</v>
      </c>
      <c r="M2514" s="40">
        <f>SUM(F2514,L2514)</f>
        <v>0</v>
      </c>
      <c r="N2514" s="31"/>
      <c r="O2514" s="39"/>
      <c r="P2514" s="40">
        <f ca="1">SUM(INDIRECT(GLOBAL_VAR[TABLENAME]&amp;"[@a"&amp;$1:$1-1&amp;"]"),INDIRECT(GLOBAL_VAR[TABLENAME]&amp;"[@c"&amp;$1:$1-1&amp;"]"))</f>
        <v>0</v>
      </c>
      <c r="Q2514" s="33"/>
      <c r="R2514" s="41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41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9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Z2514" s="29"/>
      <c r="AA251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2514" s="39" t="str">
        <f>_xlfn.IFNA(MATCH(GLOBAL[[#This Row],[POINTER]],Table6[NB BM_C_QTY+F],0),"")</f>
        <v/>
      </c>
      <c r="AC2514" s="29" t="str">
        <f>_xlfn.IFNA(MATCH(GLOBAL[[#This Row],[POINTER]],Table5[CONCAT],0),"")</f>
        <v/>
      </c>
      <c r="AD2514" s="29"/>
    </row>
    <row r="2515" spans="1:30">
      <c r="A2515" s="39" t="str">
        <f ca="1">IF(GLOBAL[[#This Row],[TT]]&lt;1,"",ROW()-2)</f>
        <v/>
      </c>
      <c r="B2515" s="33" t="s">
        <v>2558</v>
      </c>
      <c r="C2515" s="31">
        <v>0</v>
      </c>
      <c r="D2515" s="31" t="s">
        <v>121</v>
      </c>
      <c r="E2515" s="39">
        <f ca="1">IF(GLOBAL[[#This Row],[b12]]="",GLOBAL[[#This Row],[a6]],GLOBAL[[#This Row],[b12]])</f>
        <v>0</v>
      </c>
      <c r="F2515" s="40">
        <f>GLOBAL[[#This Row],[AWAL]]</f>
        <v>0</v>
      </c>
      <c r="G2515" s="31"/>
      <c r="H2515" s="31"/>
      <c r="I2515" s="31" t="str">
        <f>IF(GLOBAL[[#This Row],[/MASUK]]="","",SUMIF(Table6[NB BM_C_QTY+F],GLOBAL[POINTER],Table6[C]))</f>
        <v/>
      </c>
      <c r="J2515" s="102">
        <f>IF(GLOBAL[[#This Row],[//KELUAR]]="",0,-1*SUMIF(Table5[CONCAT],GLOBAL[POINTER],Table5[3]))</f>
        <v>0</v>
      </c>
      <c r="K2515" s="39" t="str">
        <f>IF(GLOBAL[[#This Row],[b1]]="","",GLOBAL[[#This Row],[b1]]-GLOBAL[[#This Row],[a1]]-GLOBAL[[#This Row],[bkeluar1]])</f>
        <v/>
      </c>
      <c r="L2515" s="39">
        <f>SUM(GLOBAL[[#This Row],[bmasuk1]:[c1]])</f>
        <v>0</v>
      </c>
      <c r="M2515" s="40">
        <f>SUM(F2515,L2515)</f>
        <v>0</v>
      </c>
      <c r="N2515" s="31"/>
      <c r="O2515" s="39"/>
      <c r="P2515" s="40">
        <f ca="1">SUM(INDIRECT(GLOBAL_VAR[TABLENAME]&amp;"[@a"&amp;$1:$1-1&amp;"]"),INDIRECT(GLOBAL_VAR[TABLENAME]&amp;"[@c"&amp;$1:$1-1&amp;"]"))</f>
        <v>0</v>
      </c>
      <c r="Q2515" s="33"/>
      <c r="R2515" s="41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0</v>
      </c>
      <c r="T2515" s="33"/>
      <c r="U2515" s="41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0</v>
      </c>
      <c r="W2515" s="31"/>
      <c r="X2515" s="39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0</v>
      </c>
      <c r="Z2515" s="29"/>
      <c r="AA25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2515" s="39" t="str">
        <f>_xlfn.IFNA(MATCH(GLOBAL[[#This Row],[POINTER]],Table6[NB BM_C_QTY+F],0),"")</f>
        <v/>
      </c>
      <c r="AC2515" s="29" t="str">
        <f>_xlfn.IFNA(MATCH(GLOBAL[[#This Row],[POINTER]],Table5[CONCAT],0),"")</f>
        <v/>
      </c>
      <c r="AD2515" s="29"/>
    </row>
    <row r="2516" spans="1:30">
      <c r="A2516" s="39" t="str">
        <f ca="1">IF(GLOBAL[[#This Row],[TT]]&lt;1,"",ROW()-2)</f>
        <v/>
      </c>
      <c r="B2516" s="33" t="s">
        <v>2559</v>
      </c>
      <c r="C2516" s="31">
        <v>0</v>
      </c>
      <c r="D2516" s="31" t="s">
        <v>121</v>
      </c>
      <c r="E2516" s="39">
        <f ca="1">IF(GLOBAL[[#This Row],[b12]]="",GLOBAL[[#This Row],[a6]],GLOBAL[[#This Row],[b12]])</f>
        <v>0</v>
      </c>
      <c r="F2516" s="40">
        <f>GLOBAL[[#This Row],[AWAL]]</f>
        <v>0</v>
      </c>
      <c r="G2516" s="31"/>
      <c r="H2516" s="31"/>
      <c r="I2516" s="31" t="str">
        <f>IF(GLOBAL[[#This Row],[/MASUK]]="","",SUMIF(Table6[NB BM_C_QTY+F],GLOBAL[POINTER],Table6[C]))</f>
        <v/>
      </c>
      <c r="J2516" s="102">
        <f>IF(GLOBAL[[#This Row],[//KELUAR]]="",0,-1*SUMIF(Table5[CONCAT],GLOBAL[POINTER],Table5[3]))</f>
        <v>0</v>
      </c>
      <c r="K2516" s="39" t="str">
        <f>IF(GLOBAL[[#This Row],[b1]]="","",GLOBAL[[#This Row],[b1]]-GLOBAL[[#This Row],[a1]]-GLOBAL[[#This Row],[bkeluar1]])</f>
        <v/>
      </c>
      <c r="L2516" s="39">
        <f>SUM(GLOBAL[[#This Row],[bmasuk1]:[c1]])</f>
        <v>0</v>
      </c>
      <c r="M2516" s="40">
        <f>SUM(F2516,L2516)</f>
        <v>0</v>
      </c>
      <c r="N2516" s="31"/>
      <c r="O2516" s="39"/>
      <c r="P2516" s="40">
        <f ca="1">SUM(INDIRECT(GLOBAL_VAR[TABLENAME]&amp;"[@a"&amp;$1:$1-1&amp;"]"),INDIRECT(GLOBAL_VAR[TABLENAME]&amp;"[@c"&amp;$1:$1-1&amp;"]"))</f>
        <v>0</v>
      </c>
      <c r="Q2516" s="33"/>
      <c r="R2516" s="41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0</v>
      </c>
      <c r="T2516" s="33"/>
      <c r="U2516" s="41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0</v>
      </c>
      <c r="W2516" s="31"/>
      <c r="X2516" s="39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0</v>
      </c>
      <c r="Z2516" s="29"/>
      <c r="AA251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2516" s="39" t="str">
        <f>_xlfn.IFNA(MATCH(GLOBAL[[#This Row],[POINTER]],Table6[NB BM_C_QTY+F],0),"")</f>
        <v/>
      </c>
      <c r="AC2516" s="29" t="str">
        <f>_xlfn.IFNA(MATCH(GLOBAL[[#This Row],[POINTER]],Table5[CONCAT],0),"")</f>
        <v/>
      </c>
      <c r="AD2516" s="29"/>
    </row>
    <row r="2517" spans="1:30">
      <c r="A2517" s="39" t="str">
        <f ca="1">IF(GLOBAL[[#This Row],[TT]]&lt;1,"",ROW()-2)</f>
        <v/>
      </c>
      <c r="B2517" s="33" t="s">
        <v>3759</v>
      </c>
      <c r="C2517" s="31">
        <v>0</v>
      </c>
      <c r="D2517" s="31" t="s">
        <v>2173</v>
      </c>
      <c r="E2517" s="39">
        <f ca="1">IF(GLOBAL[[#This Row],[b12]]="",GLOBAL[[#This Row],[a6]],GLOBAL[[#This Row],[b12]])</f>
        <v>0</v>
      </c>
      <c r="F2517" s="40">
        <f>GLOBAL[[#This Row],[AWAL]]</f>
        <v>0</v>
      </c>
      <c r="G2517" s="31"/>
      <c r="H2517" s="31"/>
      <c r="I2517" s="31" t="str">
        <f>IF(GLOBAL[[#This Row],[/MASUK]]="","",SUMIF(Table6[NB BM_C_QTY+F],GLOBAL[POINTER],Table6[C]))</f>
        <v/>
      </c>
      <c r="J2517" s="102">
        <f>IF(GLOBAL[[#This Row],[//KELUAR]]="",0,-1*SUMIF(Table5[CONCAT],GLOBAL[POINTER],Table5[3]))</f>
        <v>0</v>
      </c>
      <c r="K2517" s="39" t="str">
        <f>IF(GLOBAL[[#This Row],[b1]]="","",GLOBAL[[#This Row],[b1]]-GLOBAL[[#This Row],[a1]]-GLOBAL[[#This Row],[bkeluar1]])</f>
        <v/>
      </c>
      <c r="L2517" s="39">
        <f>SUM(GLOBAL[[#This Row],[bmasuk1]:[c1]])</f>
        <v>0</v>
      </c>
      <c r="M2517" s="40">
        <f>SUM(F2517,L2517)</f>
        <v>0</v>
      </c>
      <c r="N2517" s="31"/>
      <c r="O2517" s="39"/>
      <c r="P2517" s="40">
        <f ca="1">SUM(INDIRECT(GLOBAL_VAR[TABLENAME]&amp;"[@a"&amp;$1:$1-1&amp;"]"),INDIRECT(GLOBAL_VAR[TABLENAME]&amp;"[@c"&amp;$1:$1-1&amp;"]"))</f>
        <v>0</v>
      </c>
      <c r="Q2517" s="33"/>
      <c r="R2517" s="41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0</v>
      </c>
      <c r="T2517" s="33"/>
      <c r="U2517" s="41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0</v>
      </c>
      <c r="W2517" s="31"/>
      <c r="X2517" s="39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0</v>
      </c>
      <c r="Z2517" s="29"/>
      <c r="AA25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2517" s="39" t="str">
        <f>_xlfn.IFNA(MATCH(GLOBAL[[#This Row],[POINTER]],Table6[NB BM_C_QTY+F],0),"")</f>
        <v/>
      </c>
      <c r="AC2517" s="29" t="str">
        <f>_xlfn.IFNA(MATCH(GLOBAL[[#This Row],[POINTER]],Table5[CONCAT],0),"")</f>
        <v/>
      </c>
    </row>
    <row r="2518" spans="1:30">
      <c r="A2518" s="39">
        <f ca="1">IF(GLOBAL[[#This Row],[TT]]&lt;1,"",ROW()-2)</f>
        <v>2516</v>
      </c>
      <c r="B2518" s="33" t="s">
        <v>4826</v>
      </c>
      <c r="C2518" s="31">
        <v>14</v>
      </c>
      <c r="D2518" s="31" t="s">
        <v>1186</v>
      </c>
      <c r="E2518" s="39">
        <f ca="1">IF(GLOBAL[[#This Row],[b12]]="",GLOBAL[[#This Row],[a6]],GLOBAL[[#This Row],[b12]])</f>
        <v>14</v>
      </c>
      <c r="F2518" s="40">
        <f>GLOBAL[[#This Row],[AWAL]]</f>
        <v>14</v>
      </c>
      <c r="G2518" s="31"/>
      <c r="H2518" s="31"/>
      <c r="I2518" s="31" t="str">
        <f>IF(GLOBAL[[#This Row],[/MASUK]]="","",SUMIF(Table6[NB BM_C_QTY+F],GLOBAL[POINTER],Table6[C]))</f>
        <v/>
      </c>
      <c r="J2518" s="102">
        <f>IF(GLOBAL[[#This Row],[//KELUAR]]="",0,-1*SUMIF(Table5[CONCAT],GLOBAL[POINTER],Table5[3]))</f>
        <v>0</v>
      </c>
      <c r="K2518" s="39" t="str">
        <f>IF(GLOBAL[[#This Row],[b1]]="","",GLOBAL[[#This Row],[b1]]-GLOBAL[[#This Row],[a1]]-GLOBAL[[#This Row],[bkeluar1]])</f>
        <v/>
      </c>
      <c r="L2518" s="39">
        <f>SUM(GLOBAL[[#This Row],[bmasuk1]:[c1]])</f>
        <v>0</v>
      </c>
      <c r="M2518" s="40">
        <f>SUM(F2518,L2518)</f>
        <v>14</v>
      </c>
      <c r="N2518" s="31"/>
      <c r="O2518" s="39"/>
      <c r="P2518" s="40">
        <f ca="1">SUM(INDIRECT(GLOBAL_VAR[TABLENAME]&amp;"[@a"&amp;$1:$1-1&amp;"]"),INDIRECT(GLOBAL_VAR[TABLENAME]&amp;"[@c"&amp;$1:$1-1&amp;"]"))</f>
        <v>14</v>
      </c>
      <c r="Q2518" s="33"/>
      <c r="R2518" s="41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14</v>
      </c>
      <c r="T2518" s="33"/>
      <c r="U2518" s="41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14</v>
      </c>
      <c r="W2518" s="31"/>
      <c r="X2518" s="39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14</v>
      </c>
      <c r="Z2518" s="29"/>
      <c r="AA251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2518" s="39" t="str">
        <f>_xlfn.IFNA(MATCH(GLOBAL[[#This Row],[POINTER]],Table6[NB BM_C_QTY+F],0),"")</f>
        <v/>
      </c>
      <c r="AC2518" s="29" t="str">
        <f>_xlfn.IFNA(MATCH(GLOBAL[[#This Row],[POINTER]],Table5[CONCAT],0),"")</f>
        <v/>
      </c>
    </row>
    <row r="2519" spans="1:30">
      <c r="A2519" s="31">
        <f ca="1">IF(GLOBAL[[#This Row],[TT]]&lt;1,"",ROW()-2)</f>
        <v>2517</v>
      </c>
      <c r="B2519" s="33" t="s">
        <v>4827</v>
      </c>
      <c r="C2519" s="31">
        <v>1</v>
      </c>
      <c r="D2519" s="31" t="s">
        <v>664</v>
      </c>
      <c r="E2519" s="31">
        <f ca="1">IF(GLOBAL[[#This Row],[b12]]="",GLOBAL[[#This Row],[a6]],GLOBAL[[#This Row],[b12]])</f>
        <v>1</v>
      </c>
      <c r="F2519" s="32">
        <f>GLOBAL[[#This Row],[AWAL]]</f>
        <v>1</v>
      </c>
      <c r="G2519" s="31"/>
      <c r="H2519" s="31"/>
      <c r="I2519" s="31" t="str">
        <f>IF(GLOBAL[[#This Row],[/MASUK]]="","",SUMIF(Table6[NB BM_C_QTY+F],GLOBAL[POINTER],Table6[C]))</f>
        <v/>
      </c>
      <c r="J2519" s="102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>SUM(F2519,L2519)</f>
        <v>1</v>
      </c>
      <c r="N2519" s="31"/>
      <c r="O2519" s="31"/>
      <c r="P2519" s="32">
        <f ca="1">SUM(INDIRECT(GLOBAL_VAR[TABLENAME]&amp;"[@a"&amp;$1:$1-1&amp;"]"),INDIRECT(GLOBAL_VAR[TABLENAME]&amp;"[@c"&amp;$1:$1-1&amp;"]"))</f>
        <v>1</v>
      </c>
      <c r="Q2519" s="33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1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1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1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30">
      <c r="A2520" s="31">
        <f ca="1">IF(GLOBAL[[#This Row],[TT]]&lt;1,"",ROW()-2)</f>
        <v>2518</v>
      </c>
      <c r="B2520" s="33" t="s">
        <v>4828</v>
      </c>
      <c r="C2520" s="31">
        <v>2</v>
      </c>
      <c r="D2520" s="31" t="s">
        <v>141</v>
      </c>
      <c r="E2520" s="31">
        <f ca="1">IF(GLOBAL[[#This Row],[b12]]="",GLOBAL[[#This Row],[a6]],GLOBAL[[#This Row],[b12]])</f>
        <v>2</v>
      </c>
      <c r="F2520" s="32">
        <f>GLOBAL[[#This Row],[AWAL]]</f>
        <v>2</v>
      </c>
      <c r="G2520" s="31"/>
      <c r="H2520" s="31"/>
      <c r="I2520" s="31" t="str">
        <f>IF(GLOBAL[[#This Row],[/MASUK]]="","",SUMIF(Table6[NB BM_C_QTY+F],GLOBAL[POINTER],Table6[C]))</f>
        <v/>
      </c>
      <c r="J2520" s="102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>SUM(F2520,L2520)</f>
        <v>2</v>
      </c>
      <c r="N2520" s="31"/>
      <c r="O2520" s="31"/>
      <c r="P2520" s="32">
        <f ca="1">SUM(INDIRECT(GLOBAL_VAR[TABLENAME]&amp;"[@a"&amp;$1:$1-1&amp;"]"),INDIRECT(GLOBAL_VAR[TABLENAME]&amp;"[@c"&amp;$1:$1-1&amp;"]"))</f>
        <v>2</v>
      </c>
      <c r="Q2520" s="33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2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2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2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30">
      <c r="A2521" s="31">
        <f ca="1">IF(GLOBAL[[#This Row],[TT]]&lt;1,"",ROW()-2)</f>
        <v>2519</v>
      </c>
      <c r="B2521" s="33" t="s">
        <v>4829</v>
      </c>
      <c r="C2521" s="31">
        <v>1</v>
      </c>
      <c r="D2521" s="31" t="s">
        <v>16</v>
      </c>
      <c r="E2521" s="31">
        <f ca="1">IF(GLOBAL[[#This Row],[b12]]="",GLOBAL[[#This Row],[a6]],GLOBAL[[#This Row],[b12]])</f>
        <v>1</v>
      </c>
      <c r="F2521" s="32">
        <f>GLOBAL[[#This Row],[AWAL]]</f>
        <v>1</v>
      </c>
      <c r="G2521" s="31"/>
      <c r="H2521" s="31"/>
      <c r="I2521" s="31" t="str">
        <f>IF(GLOBAL[[#This Row],[/MASUK]]="","",SUMIF(Table6[NB BM_C_QTY+F],GLOBAL[POINTER],Table6[C]))</f>
        <v/>
      </c>
      <c r="J2521" s="102">
        <f>IF(GLOBAL[[#This Row],[//KELUAR]]="",0,-1*SUMIF(Table5[CONCAT],GLOBAL[POINTER],Table5[3]))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>SUM(F2521,L2521)</f>
        <v>1</v>
      </c>
      <c r="N2521" s="31"/>
      <c r="O2521" s="31"/>
      <c r="P2521" s="32">
        <f ca="1">SUM(INDIRECT(GLOBAL_VAR[TABLENAME]&amp;"[@a"&amp;$1:$1-1&amp;"]"),INDIRECT(GLOBAL_VAR[TABLENAME]&amp;"[@c"&amp;$1:$1-1&amp;"]"))</f>
        <v>1</v>
      </c>
      <c r="Q2521" s="33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1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1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1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2521" s="31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30">
      <c r="A2522" s="31">
        <f ca="1">IF(GLOBAL[[#This Row],[TT]]&lt;1,"",ROW()-2)</f>
        <v>2520</v>
      </c>
      <c r="B2522" s="33" t="s">
        <v>4830</v>
      </c>
      <c r="C2522" s="31">
        <v>1</v>
      </c>
      <c r="D2522" s="31" t="s">
        <v>643</v>
      </c>
      <c r="E2522" s="31">
        <f ca="1">IF(GLOBAL[[#This Row],[b12]]="",GLOBAL[[#This Row],[a6]],GLOBAL[[#This Row],[b12]])</f>
        <v>1</v>
      </c>
      <c r="F2522" s="32">
        <f>GLOBAL[[#This Row],[AWAL]]</f>
        <v>1</v>
      </c>
      <c r="G2522" s="31"/>
      <c r="H2522" s="31"/>
      <c r="I2522" s="31" t="str">
        <f>IF(GLOBAL[[#This Row],[/MASUK]]="","",SUMIF(Table6[NB BM_C_QTY+F],GLOBAL[POINTER],Table6[C]))</f>
        <v/>
      </c>
      <c r="J2522" s="102">
        <f>IF(GLOBAL[[#This Row],[//KELUAR]]="",0,-1*SUMIF(Table5[CONCAT],GLOBAL[POINTER],Table5[3]))</f>
        <v>0</v>
      </c>
      <c r="K2522" s="31" t="str">
        <f>IF(GLOBAL[[#This Row],[b1]]="","",GLOBAL[[#This Row],[b1]]-GLOBAL[[#This Row],[a1]]-GLOBAL[[#This Row],[bkeluar1]])</f>
        <v/>
      </c>
      <c r="L2522" s="31">
        <f>SUM(GLOBAL[[#This Row],[bmasuk1]:[c1]])</f>
        <v>0</v>
      </c>
      <c r="M2522" s="32">
        <f>SUM(F2522,L2522)</f>
        <v>1</v>
      </c>
      <c r="N2522" s="31"/>
      <c r="O2522" s="31"/>
      <c r="P2522" s="32">
        <f ca="1">SUM(INDIRECT(GLOBAL_VAR[TABLENAME]&amp;"[@a"&amp;$1:$1-1&amp;"]"),INDIRECT(GLOBAL_VAR[TABLENAME]&amp;"[@c"&amp;$1:$1-1&amp;"]"))</f>
        <v>1</v>
      </c>
      <c r="Q2522" s="33"/>
      <c r="R2522" s="33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1</v>
      </c>
      <c r="T2522" s="33"/>
      <c r="U2522" s="33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1</v>
      </c>
      <c r="W2522" s="31"/>
      <c r="X2522" s="31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1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2522" s="31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30">
      <c r="A2523" s="31">
        <f ca="1">IF(GLOBAL[[#This Row],[TT]]&lt;1,"",ROW()-2)</f>
        <v>2521</v>
      </c>
      <c r="B2523" s="33" t="s">
        <v>4831</v>
      </c>
      <c r="C2523" s="31">
        <v>1</v>
      </c>
      <c r="D2523" s="31" t="s">
        <v>2701</v>
      </c>
      <c r="E2523" s="31">
        <f ca="1">IF(GLOBAL[[#This Row],[b12]]="",GLOBAL[[#This Row],[a6]],GLOBAL[[#This Row],[b12]])</f>
        <v>1</v>
      </c>
      <c r="F2523" s="32">
        <f>GLOBAL[[#This Row],[AWAL]]</f>
        <v>1</v>
      </c>
      <c r="G2523" s="31"/>
      <c r="H2523" s="31"/>
      <c r="I2523" s="31" t="str">
        <f>IF(GLOBAL[[#This Row],[/MASUK]]="","",SUMIF(Table6[NB BM_C_QTY+F],GLOBAL[POINTER],Table6[C]))</f>
        <v/>
      </c>
      <c r="J2523" s="102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>SUM(F2523,L2523)</f>
        <v>1</v>
      </c>
      <c r="N2523" s="31"/>
      <c r="O2523" s="31"/>
      <c r="P2523" s="32">
        <f ca="1">SUM(INDIRECT(GLOBAL_VAR[TABLENAME]&amp;"[@a"&amp;$1:$1-1&amp;"]"),INDIRECT(GLOBAL_VAR[TABLENAME]&amp;"[@c"&amp;$1:$1-1&amp;"]"))</f>
        <v>1</v>
      </c>
      <c r="Q2523" s="33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1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1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1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30">
      <c r="A2524" s="31">
        <f ca="1">IF(GLOBAL[[#This Row],[TT]]&lt;1,"",ROW()-2)</f>
        <v>2522</v>
      </c>
      <c r="B2524" s="33" t="s">
        <v>4832</v>
      </c>
      <c r="C2524" s="31">
        <v>2</v>
      </c>
      <c r="D2524" s="31" t="s">
        <v>2701</v>
      </c>
      <c r="E2524" s="31">
        <f ca="1">IF(GLOBAL[[#This Row],[b12]]="",GLOBAL[[#This Row],[a6]],GLOBAL[[#This Row],[b12]])</f>
        <v>2</v>
      </c>
      <c r="F2524" s="32">
        <f>GLOBAL[[#This Row],[AWAL]]</f>
        <v>2</v>
      </c>
      <c r="G2524" s="31"/>
      <c r="H2524" s="31"/>
      <c r="I2524" s="31" t="str">
        <f>IF(GLOBAL[[#This Row],[/MASUK]]="","",SUMIF(Table6[NB BM_C_QTY+F],GLOBAL[POINTER],Table6[C]))</f>
        <v/>
      </c>
      <c r="J2524" s="102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>SUM(F2524,L2524)</f>
        <v>2</v>
      </c>
      <c r="N2524" s="31"/>
      <c r="O2524" s="31"/>
      <c r="P2524" s="32">
        <f ca="1">SUM(INDIRECT(GLOBAL_VAR[TABLENAME]&amp;"[@a"&amp;$1:$1-1&amp;"]"),INDIRECT(GLOBAL_VAR[TABLENAME]&amp;"[@c"&amp;$1:$1-1&amp;"]"))</f>
        <v>2</v>
      </c>
      <c r="Q2524" s="33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2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2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2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30">
      <c r="A2525" s="31">
        <f ca="1">IF(GLOBAL[[#This Row],[TT]]&lt;1,"",ROW()-2)</f>
        <v>2523</v>
      </c>
      <c r="B2525" s="33" t="s">
        <v>4833</v>
      </c>
      <c r="C2525" s="31">
        <v>2</v>
      </c>
      <c r="D2525" s="31" t="s">
        <v>101</v>
      </c>
      <c r="E2525" s="31">
        <f ca="1">IF(GLOBAL[[#This Row],[b12]]="",GLOBAL[[#This Row],[a6]],GLOBAL[[#This Row],[b12]])</f>
        <v>2</v>
      </c>
      <c r="F2525" s="32">
        <f>GLOBAL[[#This Row],[AWAL]]</f>
        <v>2</v>
      </c>
      <c r="G2525" s="31"/>
      <c r="H2525" s="31"/>
      <c r="I2525" s="31" t="str">
        <f>IF(GLOBAL[[#This Row],[/MASUK]]="","",SUMIF(Table6[NB BM_C_QTY+F],GLOBAL[POINTER],Table6[C]))</f>
        <v/>
      </c>
      <c r="J2525" s="102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>SUM(F2525,L2525)</f>
        <v>2</v>
      </c>
      <c r="N2525" s="31"/>
      <c r="O2525" s="31"/>
      <c r="P2525" s="32">
        <f ca="1">SUM(INDIRECT(GLOBAL_VAR[TABLENAME]&amp;"[@a"&amp;$1:$1-1&amp;"]"),INDIRECT(GLOBAL_VAR[TABLENAME]&amp;"[@c"&amp;$1:$1-1&amp;"]"))</f>
        <v>2</v>
      </c>
      <c r="Q2525" s="33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2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2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2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30">
      <c r="A2526" s="31" t="str">
        <f ca="1">IF(GLOBAL[[#This Row],[TT]]&lt;1,"",ROW()-2)</f>
        <v/>
      </c>
      <c r="B2526" s="33" t="s">
        <v>4950</v>
      </c>
      <c r="C2526" s="31">
        <v>0</v>
      </c>
      <c r="D2526" s="31" t="s">
        <v>1459</v>
      </c>
      <c r="E2526" s="31">
        <f ca="1">IF(GLOBAL[[#This Row],[b12]]="",GLOBAL[[#This Row],[a6]],GLOBAL[[#This Row],[b12]])</f>
        <v>0</v>
      </c>
      <c r="F2526" s="32">
        <f>GLOBAL[[#This Row],[AWAL]]</f>
        <v>0</v>
      </c>
      <c r="G2526" s="31"/>
      <c r="H2526" s="31"/>
      <c r="I2526" s="31" t="str">
        <f>IF(GLOBAL[[#This Row],[/MASUK]]="","",SUMIF(Table6[NB BM_C_QTY+F],GLOBAL[POINTER],Table6[C]))</f>
        <v/>
      </c>
      <c r="J2526" s="102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>SUM(F2526,L2526)</f>
        <v>0</v>
      </c>
      <c r="N2526" s="31"/>
      <c r="O2526" s="31"/>
      <c r="P2526" s="32">
        <f ca="1">SUM(INDIRECT(GLOBAL_VAR[TABLENAME]&amp;"[@a"&amp;$1:$1-1&amp;"]"),INDIRECT(GLOBAL_VAR[TABLENAME]&amp;"[@c"&amp;$1:$1-1&amp;"]"))</f>
        <v>0</v>
      </c>
      <c r="Q2526" s="33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0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0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0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30">
      <c r="A2527" s="31" t="str">
        <f ca="1">IF(GLOBAL[[#This Row],[TT]]&lt;1,"",ROW()-2)</f>
        <v/>
      </c>
      <c r="B2527" s="33" t="s">
        <v>4951</v>
      </c>
      <c r="C2527" s="31">
        <v>0</v>
      </c>
      <c r="D2527" s="31" t="s">
        <v>34</v>
      </c>
      <c r="E2527" s="31">
        <f ca="1">IF(GLOBAL[[#This Row],[b12]]="",GLOBAL[[#This Row],[a6]],GLOBAL[[#This Row],[b12]])</f>
        <v>0</v>
      </c>
      <c r="F2527" s="32">
        <f>GLOBAL[[#This Row],[AWAL]]</f>
        <v>0</v>
      </c>
      <c r="G2527" s="31"/>
      <c r="H2527" s="31"/>
      <c r="I2527" s="31" t="str">
        <f>IF(GLOBAL[[#This Row],[/MASUK]]="","",SUMIF(Table6[NB BM_C_QTY+F],GLOBAL[POINTER],Table6[C]))</f>
        <v/>
      </c>
      <c r="J2527" s="102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>SUM(F2527,L2527)</f>
        <v>0</v>
      </c>
      <c r="N2527" s="31"/>
      <c r="O2527" s="31"/>
      <c r="P2527" s="32">
        <f ca="1">SUM(INDIRECT(GLOBAL_VAR[TABLENAME]&amp;"[@a"&amp;$1:$1-1&amp;"]"),INDIRECT(GLOBAL_VAR[TABLENAME]&amp;"[@c"&amp;$1:$1-1&amp;"]"))</f>
        <v>0</v>
      </c>
      <c r="Q2527" s="33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0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0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0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30">
      <c r="A2528" s="31">
        <f ca="1">IF(GLOBAL[[#This Row],[TT]]&lt;1,"",ROW()-2)</f>
        <v>2526</v>
      </c>
      <c r="B2528" s="33" t="s">
        <v>4834</v>
      </c>
      <c r="C2528" s="31">
        <v>1</v>
      </c>
      <c r="D2528" s="31" t="s">
        <v>2404</v>
      </c>
      <c r="E2528" s="31">
        <f ca="1">IF(GLOBAL[[#This Row],[b12]]="",GLOBAL[[#This Row],[a6]],GLOBAL[[#This Row],[b12]])</f>
        <v>1</v>
      </c>
      <c r="F2528" s="32">
        <f>GLOBAL[[#This Row],[AWAL]]</f>
        <v>1</v>
      </c>
      <c r="G2528" s="31"/>
      <c r="H2528" s="31"/>
      <c r="I2528" s="31" t="str">
        <f>IF(GLOBAL[[#This Row],[/MASUK]]="","",SUMIF(Table6[NB BM_C_QTY+F],GLOBAL[POINTER],Table6[C]))</f>
        <v/>
      </c>
      <c r="J2528" s="102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>SUM(F2528,L2528)</f>
        <v>1</v>
      </c>
      <c r="N2528" s="31"/>
      <c r="O2528" s="31"/>
      <c r="P2528" s="32">
        <f ca="1">SUM(INDIRECT(GLOBAL_VAR[TABLENAME]&amp;"[@a"&amp;$1:$1-1&amp;"]"),INDIRECT(GLOBAL_VAR[TABLENAME]&amp;"[@c"&amp;$1:$1-1&amp;"]"))</f>
        <v>1</v>
      </c>
      <c r="Q2528" s="33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1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1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1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29">
      <c r="A2529" s="31">
        <f ca="1">IF(GLOBAL[[#This Row],[TT]]&lt;1,"",ROW()-2)</f>
        <v>2527</v>
      </c>
      <c r="B2529" s="33" t="s">
        <v>4835</v>
      </c>
      <c r="C2529" s="31">
        <v>4</v>
      </c>
      <c r="D2529" s="31" t="s">
        <v>692</v>
      </c>
      <c r="E2529" s="31">
        <f ca="1">IF(GLOBAL[[#This Row],[b12]]="",GLOBAL[[#This Row],[a6]],GLOBAL[[#This Row],[b12]])</f>
        <v>4</v>
      </c>
      <c r="F2529" s="32">
        <f>GLOBAL[[#This Row],[AWAL]]</f>
        <v>4</v>
      </c>
      <c r="G2529" s="31"/>
      <c r="H2529" s="31"/>
      <c r="I2529" s="31" t="str">
        <f>IF(GLOBAL[[#This Row],[/MASUK]]="","",SUMIF(Table6[NB BM_C_QTY+F],GLOBAL[POINTER],Table6[C]))</f>
        <v/>
      </c>
      <c r="J2529" s="102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>SUM(F2529,L2529)</f>
        <v>4</v>
      </c>
      <c r="N2529" s="31"/>
      <c r="O2529" s="31"/>
      <c r="P2529" s="32">
        <f ca="1">SUM(INDIRECT(GLOBAL_VAR[TABLENAME]&amp;"[@a"&amp;$1:$1-1&amp;"]"),INDIRECT(GLOBAL_VAR[TABLENAME]&amp;"[@c"&amp;$1:$1-1&amp;"]"))</f>
        <v>4</v>
      </c>
      <c r="Q2529" s="33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4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4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4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29">
      <c r="A2530" s="31">
        <f ca="1">IF(GLOBAL[[#This Row],[TT]]&lt;1,"",ROW()-2)</f>
        <v>2528</v>
      </c>
      <c r="B2530" s="33" t="s">
        <v>4836</v>
      </c>
      <c r="C2530" s="31">
        <v>2</v>
      </c>
      <c r="D2530" s="31" t="s">
        <v>31</v>
      </c>
      <c r="E2530" s="31">
        <f ca="1">IF(GLOBAL[[#This Row],[b12]]="",GLOBAL[[#This Row],[a6]],GLOBAL[[#This Row],[b12]])</f>
        <v>2</v>
      </c>
      <c r="F2530" s="32">
        <f>GLOBAL[[#This Row],[AWAL]]</f>
        <v>2</v>
      </c>
      <c r="G2530" s="31"/>
      <c r="H2530" s="31"/>
      <c r="I2530" s="31" t="str">
        <f>IF(GLOBAL[[#This Row],[/MASUK]]="","",SUMIF(Table6[NB BM_C_QTY+F],GLOBAL[POINTER],Table6[C]))</f>
        <v/>
      </c>
      <c r="J2530" s="102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>SUM(F2530,L2530)</f>
        <v>2</v>
      </c>
      <c r="N2530" s="31"/>
      <c r="O2530" s="31"/>
      <c r="P2530" s="32">
        <f ca="1">SUM(INDIRECT(GLOBAL_VAR[TABLENAME]&amp;"[@a"&amp;$1:$1-1&amp;"]"),INDIRECT(GLOBAL_VAR[TABLENAME]&amp;"[@c"&amp;$1:$1-1&amp;"]"))</f>
        <v>2</v>
      </c>
      <c r="Q2530" s="33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2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2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2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</row>
    <row r="2531" spans="1:29">
      <c r="A2531" s="39">
        <f ca="1">IF(GLOBAL[[#This Row],[TT]]&lt;1,"",ROW()-2)</f>
        <v>2529</v>
      </c>
      <c r="B2531" s="33" t="s">
        <v>4837</v>
      </c>
      <c r="C2531" s="31">
        <v>7</v>
      </c>
      <c r="D2531" s="31" t="s">
        <v>23</v>
      </c>
      <c r="E2531" s="39">
        <f ca="1">IF(GLOBAL[[#This Row],[b12]]="",GLOBAL[[#This Row],[a6]],GLOBAL[[#This Row],[b12]])</f>
        <v>7</v>
      </c>
      <c r="F2531" s="40">
        <f>GLOBAL[[#This Row],[AWAL]]</f>
        <v>7</v>
      </c>
      <c r="G2531" s="31"/>
      <c r="H2531" s="31"/>
      <c r="I2531" s="31" t="str">
        <f>IF(GLOBAL[[#This Row],[/MASUK]]="","",SUMIF(Table6[NB BM_C_QTY+F],GLOBAL[POINTER],Table6[C]))</f>
        <v/>
      </c>
      <c r="J2531" s="102">
        <f>IF(GLOBAL[[#This Row],[//KELUAR]]="",0,-1*SUMIF(Table5[CONCAT],GLOBAL[POINTER],Table5[3]))</f>
        <v>0</v>
      </c>
      <c r="K2531" s="39" t="str">
        <f>IF(GLOBAL[[#This Row],[b1]]="","",GLOBAL[[#This Row],[b1]]-GLOBAL[[#This Row],[a1]]-GLOBAL[[#This Row],[bkeluar1]])</f>
        <v/>
      </c>
      <c r="L2531" s="39">
        <f>SUM(GLOBAL[[#This Row],[bmasuk1]:[c1]])</f>
        <v>0</v>
      </c>
      <c r="M2531" s="40">
        <f>SUM(F2531,L2531)</f>
        <v>7</v>
      </c>
      <c r="N2531" s="31"/>
      <c r="O2531" s="39"/>
      <c r="P2531" s="40">
        <f ca="1">SUM(INDIRECT(GLOBAL_VAR[TABLENAME]&amp;"[@a"&amp;$1:$1-1&amp;"]"),INDIRECT(GLOBAL_VAR[TABLENAME]&amp;"[@c"&amp;$1:$1-1&amp;"]"))</f>
        <v>7</v>
      </c>
      <c r="Q2531" s="33"/>
      <c r="R2531" s="41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7</v>
      </c>
      <c r="T2531" s="33"/>
      <c r="U2531" s="41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7</v>
      </c>
      <c r="W2531" s="31"/>
      <c r="X2531" s="39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7</v>
      </c>
      <c r="Z2531" s="29"/>
      <c r="AA253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2531" s="39" t="str">
        <f>_xlfn.IFNA(MATCH(GLOBAL[[#This Row],[POINTER]],Table6[NB BM_C_QTY+F],0),"")</f>
        <v/>
      </c>
      <c r="AC2531" s="29" t="str">
        <f>_xlfn.IFNA(MATCH(GLOBAL[[#This Row],[POINTER]],Table5[CONCAT],0),"")</f>
        <v/>
      </c>
    </row>
    <row r="2532" spans="1:29">
      <c r="A2532" s="39">
        <f ca="1">IF(GLOBAL[[#This Row],[TT]]&lt;1,"",ROW()-2)</f>
        <v>2530</v>
      </c>
      <c r="B2532" s="33" t="s">
        <v>4838</v>
      </c>
      <c r="C2532" s="31">
        <v>2</v>
      </c>
      <c r="D2532" s="31" t="s">
        <v>31</v>
      </c>
      <c r="E2532" s="39">
        <f ca="1">IF(GLOBAL[[#This Row],[b12]]="",GLOBAL[[#This Row],[a6]],GLOBAL[[#This Row],[b12]])</f>
        <v>2</v>
      </c>
      <c r="F2532" s="40">
        <f>GLOBAL[[#This Row],[AWAL]]</f>
        <v>2</v>
      </c>
      <c r="G2532" s="31"/>
      <c r="H2532" s="31"/>
      <c r="I2532" s="31" t="str">
        <f>IF(GLOBAL[[#This Row],[/MASUK]]="","",SUMIF(Table6[NB BM_C_QTY+F],GLOBAL[POINTER],Table6[C]))</f>
        <v/>
      </c>
      <c r="J2532" s="102">
        <f>IF(GLOBAL[[#This Row],[//KELUAR]]="",0,-1*SUMIF(Table5[CONCAT],GLOBAL[POINTER],Table5[3]))</f>
        <v>0</v>
      </c>
      <c r="K2532" s="39" t="str">
        <f>IF(GLOBAL[[#This Row],[b1]]="","",GLOBAL[[#This Row],[b1]]-GLOBAL[[#This Row],[a1]]-GLOBAL[[#This Row],[bkeluar1]])</f>
        <v/>
      </c>
      <c r="L2532" s="39">
        <f>SUM(GLOBAL[[#This Row],[bmasuk1]:[c1]])</f>
        <v>0</v>
      </c>
      <c r="M2532" s="40">
        <f>SUM(F2532,L2532)</f>
        <v>2</v>
      </c>
      <c r="N2532" s="31"/>
      <c r="O2532" s="39"/>
      <c r="P2532" s="40">
        <f ca="1">SUM(INDIRECT(GLOBAL_VAR[TABLENAME]&amp;"[@a"&amp;$1:$1-1&amp;"]"),INDIRECT(GLOBAL_VAR[TABLENAME]&amp;"[@c"&amp;$1:$1-1&amp;"]"))</f>
        <v>2</v>
      </c>
      <c r="Q2532" s="33"/>
      <c r="R2532" s="41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2</v>
      </c>
      <c r="T2532" s="33"/>
      <c r="U2532" s="41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2</v>
      </c>
      <c r="W2532" s="31"/>
      <c r="X2532" s="39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2</v>
      </c>
      <c r="Z2532" s="29"/>
      <c r="AA25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2532" s="39" t="str">
        <f>_xlfn.IFNA(MATCH(GLOBAL[[#This Row],[POINTER]],Table6[NB BM_C_QTY+F],0),"")</f>
        <v/>
      </c>
      <c r="AC2532" s="29" t="str">
        <f>_xlfn.IFNA(MATCH(GLOBAL[[#This Row],[POINTER]],Table5[CONCAT],0),"")</f>
        <v/>
      </c>
    </row>
    <row r="2533" spans="1:29">
      <c r="A2533" s="31">
        <f ca="1">IF(GLOBAL[[#This Row],[TT]]&lt;1,"",ROW()-2)</f>
        <v>2531</v>
      </c>
      <c r="B2533" s="33" t="s">
        <v>4839</v>
      </c>
      <c r="C2533" s="31">
        <v>2</v>
      </c>
      <c r="D2533" s="31" t="s">
        <v>664</v>
      </c>
      <c r="E2533" s="31">
        <f ca="1">IF(GLOBAL[[#This Row],[b12]]="",GLOBAL[[#This Row],[a6]],GLOBAL[[#This Row],[b12]])</f>
        <v>2</v>
      </c>
      <c r="F2533" s="32">
        <f>GLOBAL[[#This Row],[AWAL]]</f>
        <v>2</v>
      </c>
      <c r="G2533" s="31"/>
      <c r="H2533" s="31"/>
      <c r="I2533" s="31" t="str">
        <f>IF(GLOBAL[[#This Row],[/MASUK]]="","",SUMIF(Table6[NB BM_C_QTY+F],GLOBAL[POINTER],Table6[C]))</f>
        <v/>
      </c>
      <c r="J2533" s="102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>SUM(F2533,L2533)</f>
        <v>2</v>
      </c>
      <c r="N2533" s="31"/>
      <c r="O2533" s="31"/>
      <c r="P2533" s="32">
        <f ca="1">SUM(INDIRECT(GLOBAL_VAR[TABLENAME]&amp;"[@a"&amp;$1:$1-1&amp;"]"),INDIRECT(GLOBAL_VAR[TABLENAME]&amp;"[@c"&amp;$1:$1-1&amp;"]"))</f>
        <v>2</v>
      </c>
      <c r="Q2533" s="33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2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2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2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29">
      <c r="A2534" s="31">
        <f ca="1">IF(GLOBAL[[#This Row],[TT]]&lt;1,"",ROW()-2)</f>
        <v>2532</v>
      </c>
      <c r="B2534" s="33" t="s">
        <v>4840</v>
      </c>
      <c r="C2534" s="31">
        <v>3</v>
      </c>
      <c r="D2534" s="31">
        <v>198</v>
      </c>
      <c r="E2534" s="31">
        <f ca="1">IF(GLOBAL[[#This Row],[b12]]="",GLOBAL[[#This Row],[a6]],GLOBAL[[#This Row],[b12]])</f>
        <v>3</v>
      </c>
      <c r="F2534" s="32">
        <f>GLOBAL[[#This Row],[AWAL]]</f>
        <v>3</v>
      </c>
      <c r="G2534" s="31"/>
      <c r="H2534" s="31"/>
      <c r="I2534" s="31" t="str">
        <f>IF(GLOBAL[[#This Row],[/MASUK]]="","",SUMIF(Table6[NB BM_C_QTY+F],GLOBAL[POINTER],Table6[C]))</f>
        <v/>
      </c>
      <c r="J2534" s="102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>SUM(F2534,L2534)</f>
        <v>3</v>
      </c>
      <c r="N2534" s="31"/>
      <c r="O2534" s="31"/>
      <c r="P2534" s="32">
        <f ca="1">SUM(INDIRECT(GLOBAL_VAR[TABLENAME]&amp;"[@a"&amp;$1:$1-1&amp;"]"),INDIRECT(GLOBAL_VAR[TABLENAME]&amp;"[@c"&amp;$1:$1-1&amp;"]"))</f>
        <v>3</v>
      </c>
      <c r="Q2534" s="33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3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3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3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29">
      <c r="A2535" s="31">
        <f ca="1">IF(GLOBAL[[#This Row],[TT]]&lt;1,"",ROW()-2)</f>
        <v>2533</v>
      </c>
      <c r="B2535" s="33" t="s">
        <v>4841</v>
      </c>
      <c r="C2535" s="31">
        <v>1</v>
      </c>
      <c r="D2535" s="31" t="s">
        <v>664</v>
      </c>
      <c r="E2535" s="31">
        <f ca="1">IF(GLOBAL[[#This Row],[b12]]="",GLOBAL[[#This Row],[a6]],GLOBAL[[#This Row],[b12]])</f>
        <v>1</v>
      </c>
      <c r="F2535" s="32">
        <f>GLOBAL[[#This Row],[AWAL]]</f>
        <v>1</v>
      </c>
      <c r="G2535" s="31"/>
      <c r="H2535" s="31"/>
      <c r="I2535" s="31" t="str">
        <f>IF(GLOBAL[[#This Row],[/MASUK]]="","",SUMIF(Table6[NB BM_C_QTY+F],GLOBAL[POINTER],Table6[C]))</f>
        <v/>
      </c>
      <c r="J2535" s="102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>SUM(F2535,L2535)</f>
        <v>1</v>
      </c>
      <c r="N2535" s="31"/>
      <c r="O2535" s="31"/>
      <c r="P2535" s="32">
        <f ca="1">SUM(INDIRECT(GLOBAL_VAR[TABLENAME]&amp;"[@a"&amp;$1:$1-1&amp;"]"),INDIRECT(GLOBAL_VAR[TABLENAME]&amp;"[@c"&amp;$1:$1-1&amp;"]"))</f>
        <v>1</v>
      </c>
      <c r="Q2535" s="33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1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1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1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29">
      <c r="A2536" s="31">
        <f ca="1">IF(GLOBAL[[#This Row],[TT]]&lt;1,"",ROW()-2)</f>
        <v>2534</v>
      </c>
      <c r="B2536" s="33" t="s">
        <v>4842</v>
      </c>
      <c r="C2536" s="31">
        <v>1</v>
      </c>
      <c r="D2536" s="31" t="s">
        <v>664</v>
      </c>
      <c r="E2536" s="31">
        <f ca="1">IF(GLOBAL[[#This Row],[b12]]="",GLOBAL[[#This Row],[a6]],GLOBAL[[#This Row],[b12]])</f>
        <v>1</v>
      </c>
      <c r="F2536" s="32">
        <f>GLOBAL[[#This Row],[AWAL]]</f>
        <v>1</v>
      </c>
      <c r="G2536" s="31"/>
      <c r="H2536" s="31"/>
      <c r="I2536" s="31" t="str">
        <f>IF(GLOBAL[[#This Row],[/MASUK]]="","",SUMIF(Table6[NB BM_C_QTY+F],GLOBAL[POINTER],Table6[C]))</f>
        <v/>
      </c>
      <c r="J2536" s="102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>SUM(F2536,L2536)</f>
        <v>1</v>
      </c>
      <c r="N2536" s="31"/>
      <c r="O2536" s="31"/>
      <c r="P2536" s="32">
        <f ca="1">SUM(INDIRECT(GLOBAL_VAR[TABLENAME]&amp;"[@a"&amp;$1:$1-1&amp;"]"),INDIRECT(GLOBAL_VAR[TABLENAME]&amp;"[@c"&amp;$1:$1-1&amp;"]"))</f>
        <v>1</v>
      </c>
      <c r="Q2536" s="33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1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1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1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29">
      <c r="A2537" s="31">
        <f ca="1">IF(GLOBAL[[#This Row],[TT]]&lt;1,"",ROW()-2)</f>
        <v>2535</v>
      </c>
      <c r="B2537" s="33" t="s">
        <v>4516</v>
      </c>
      <c r="C2537" s="31">
        <v>1</v>
      </c>
      <c r="D2537" s="31" t="s">
        <v>2701</v>
      </c>
      <c r="E2537" s="31">
        <f ca="1">IF(GLOBAL[[#This Row],[b12]]="",GLOBAL[[#This Row],[a6]],GLOBAL[[#This Row],[b12]])</f>
        <v>1</v>
      </c>
      <c r="F2537" s="32">
        <f>GLOBAL[[#This Row],[AWAL]]</f>
        <v>1</v>
      </c>
      <c r="G2537" s="31"/>
      <c r="H2537" s="31"/>
      <c r="I2537" s="31" t="str">
        <f>IF(GLOBAL[[#This Row],[/MASUK]]="","",SUMIF(Table6[NB BM_C_QTY+F],GLOBAL[POINTER],Table6[C]))</f>
        <v/>
      </c>
      <c r="J2537" s="102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>SUM(F2537,L2537)</f>
        <v>1</v>
      </c>
      <c r="N2537" s="31"/>
      <c r="O2537" s="31"/>
      <c r="P2537" s="32">
        <f ca="1">SUM(INDIRECT(GLOBAL_VAR[TABLENAME]&amp;"[@a"&amp;$1:$1-1&amp;"]"),INDIRECT(GLOBAL_VAR[TABLENAME]&amp;"[@c"&amp;$1:$1-1&amp;"]"))</f>
        <v>1</v>
      </c>
      <c r="Q2537" s="33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1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1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1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29">
      <c r="A2538" s="31">
        <f ca="1">IF(GLOBAL[[#This Row],[TT]]&lt;1,"",ROW()-2)</f>
        <v>2536</v>
      </c>
      <c r="B2538" s="33" t="s">
        <v>4517</v>
      </c>
      <c r="C2538" s="31">
        <v>1</v>
      </c>
      <c r="D2538" s="31" t="s">
        <v>2701</v>
      </c>
      <c r="E2538" s="31">
        <f ca="1">IF(GLOBAL[[#This Row],[b12]]="",GLOBAL[[#This Row],[a6]],GLOBAL[[#This Row],[b12]])</f>
        <v>1</v>
      </c>
      <c r="F2538" s="32">
        <f>GLOBAL[[#This Row],[AWAL]]</f>
        <v>1</v>
      </c>
      <c r="G2538" s="31"/>
      <c r="H2538" s="31"/>
      <c r="I2538" s="31" t="str">
        <f>IF(GLOBAL[[#This Row],[/MASUK]]="","",SUMIF(Table6[NB BM_C_QTY+F],GLOBAL[POINTER],Table6[C]))</f>
        <v/>
      </c>
      <c r="J2538" s="102">
        <f>IF(GLOBAL[[#This Row],[//KELUAR]]="",0,-1*SUMIF(Table5[CONCAT],GLOBAL[POINTER],Table5[3]))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>SUM(F2538,L2538)</f>
        <v>1</v>
      </c>
      <c r="N2538" s="31"/>
      <c r="O2538" s="31"/>
      <c r="P2538" s="32">
        <f ca="1">SUM(INDIRECT(GLOBAL_VAR[TABLENAME]&amp;"[@a"&amp;$1:$1-1&amp;"]"),INDIRECT(GLOBAL_VAR[TABLENAME]&amp;"[@c"&amp;$1:$1-1&amp;"]"))</f>
        <v>1</v>
      </c>
      <c r="Q2538" s="33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1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1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1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2538" s="31" t="str">
        <f>_xlfn.IFNA(MATCH(GLOBAL[[#This Row],[POINTER]],Table6[NB BM_C_QTY+F],0),"")</f>
        <v/>
      </c>
      <c r="AC2538" t="str">
        <f>_xlfn.IFNA(MATCH(GLOBAL[[#This Row],[POINTER]],Table5[CONCAT],0),"")</f>
        <v/>
      </c>
    </row>
    <row r="2539" spans="1:29">
      <c r="A2539" s="31">
        <f ca="1">IF(GLOBAL[[#This Row],[TT]]&lt;1,"",ROW()-2)</f>
        <v>2537</v>
      </c>
      <c r="B2539" s="33" t="s">
        <v>4843</v>
      </c>
      <c r="C2539" s="31">
        <v>1</v>
      </c>
      <c r="D2539" s="31" t="s">
        <v>714</v>
      </c>
      <c r="E2539" s="31">
        <f ca="1">IF(GLOBAL[[#This Row],[b12]]="",GLOBAL[[#This Row],[a6]],GLOBAL[[#This Row],[b12]])</f>
        <v>1</v>
      </c>
      <c r="F2539" s="32">
        <f>GLOBAL[[#This Row],[AWAL]]</f>
        <v>1</v>
      </c>
      <c r="G2539" s="31"/>
      <c r="H2539" s="31"/>
      <c r="I2539" s="31" t="str">
        <f>IF(GLOBAL[[#This Row],[/MASUK]]="","",SUMIF(Table6[NB BM_C_QTY+F],GLOBAL[POINTER],Table6[C]))</f>
        <v/>
      </c>
      <c r="J2539" s="102">
        <f>IF(GLOBAL[[#This Row],[//KELUAR]]="",0,-1*SUMIF(Table5[CONCAT],GLOBAL[POINTER],Table5[3]))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>SUM(F2539,L2539)</f>
        <v>1</v>
      </c>
      <c r="N2539" s="31"/>
      <c r="O2539" s="31"/>
      <c r="P2539" s="32">
        <f ca="1">SUM(INDIRECT(GLOBAL_VAR[TABLENAME]&amp;"[@a"&amp;$1:$1-1&amp;"]"),INDIRECT(GLOBAL_VAR[TABLENAME]&amp;"[@c"&amp;$1:$1-1&amp;"]"))</f>
        <v>1</v>
      </c>
      <c r="Q2539" s="33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1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1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1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2539" s="31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29">
      <c r="A2540" s="31">
        <f ca="1">IF(GLOBAL[[#This Row],[TT]]&lt;1,"",ROW()-2)</f>
        <v>2538</v>
      </c>
      <c r="B2540" s="33" t="s">
        <v>4844</v>
      </c>
      <c r="C2540" s="31">
        <v>7</v>
      </c>
      <c r="D2540" s="31" t="s">
        <v>23</v>
      </c>
      <c r="E2540" s="31">
        <f ca="1">IF(GLOBAL[[#This Row],[b12]]="",GLOBAL[[#This Row],[a6]],GLOBAL[[#This Row],[b12]])</f>
        <v>7</v>
      </c>
      <c r="F2540" s="32">
        <f>GLOBAL[[#This Row],[AWAL]]</f>
        <v>7</v>
      </c>
      <c r="G2540" s="31"/>
      <c r="H2540" s="31"/>
      <c r="I2540" s="31" t="str">
        <f>IF(GLOBAL[[#This Row],[/MASUK]]="","",SUMIF(Table6[NB BM_C_QTY+F],GLOBAL[POINTER],Table6[C]))</f>
        <v/>
      </c>
      <c r="J2540" s="102">
        <f>IF(GLOBAL[[#This Row],[//KELUAR]]="",0,-1*SUMIF(Table5[CONCAT],GLOBAL[POINTER],Table5[3]))</f>
        <v>0</v>
      </c>
      <c r="K2540" s="31" t="str">
        <f>IF(GLOBAL[[#This Row],[b1]]="","",GLOBAL[[#This Row],[b1]]-GLOBAL[[#This Row],[a1]]-GLOBAL[[#This Row],[bkeluar1]])</f>
        <v/>
      </c>
      <c r="L2540" s="31">
        <f>SUM(GLOBAL[[#This Row],[bmasuk1]:[c1]])</f>
        <v>0</v>
      </c>
      <c r="M2540" s="32">
        <f>SUM(F2540,L2540)</f>
        <v>7</v>
      </c>
      <c r="N2540" s="31"/>
      <c r="O2540" s="31"/>
      <c r="P2540" s="32">
        <f ca="1">SUM(INDIRECT(GLOBAL_VAR[TABLENAME]&amp;"[@a"&amp;$1:$1-1&amp;"]"),INDIRECT(GLOBAL_VAR[TABLENAME]&amp;"[@c"&amp;$1:$1-1&amp;"]"))</f>
        <v>7</v>
      </c>
      <c r="Q2540" s="33"/>
      <c r="R2540" s="33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7</v>
      </c>
      <c r="T2540" s="33"/>
      <c r="U2540" s="33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7</v>
      </c>
      <c r="W2540" s="31"/>
      <c r="X2540" s="31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7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2540" s="31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29">
      <c r="A2541" s="31">
        <f ca="1">IF(GLOBAL[[#This Row],[TT]]&lt;1,"",ROW()-2)</f>
        <v>2539</v>
      </c>
      <c r="B2541" s="33" t="s">
        <v>4845</v>
      </c>
      <c r="C2541" s="31">
        <v>16</v>
      </c>
      <c r="D2541" s="31" t="s">
        <v>23</v>
      </c>
      <c r="E2541" s="31">
        <f ca="1">IF(GLOBAL[[#This Row],[b12]]="",GLOBAL[[#This Row],[a6]],GLOBAL[[#This Row],[b12]])</f>
        <v>16</v>
      </c>
      <c r="F2541" s="32">
        <f>GLOBAL[[#This Row],[AWAL]]</f>
        <v>16</v>
      </c>
      <c r="G2541" s="31"/>
      <c r="H2541" s="31"/>
      <c r="I2541" s="31" t="str">
        <f>IF(GLOBAL[[#This Row],[/MASUK]]="","",SUMIF(Table6[NB BM_C_QTY+F],GLOBAL[POINTER],Table6[C]))</f>
        <v/>
      </c>
      <c r="J2541" s="102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>SUM(F2541,L2541)</f>
        <v>16</v>
      </c>
      <c r="N2541" s="31"/>
      <c r="O2541" s="31"/>
      <c r="P2541" s="32">
        <f ca="1">SUM(INDIRECT(GLOBAL_VAR[TABLENAME]&amp;"[@a"&amp;$1:$1-1&amp;"]"),INDIRECT(GLOBAL_VAR[TABLENAME]&amp;"[@c"&amp;$1:$1-1&amp;"]"))</f>
        <v>16</v>
      </c>
      <c r="Q2541" s="33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16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16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16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29">
      <c r="A2542" s="31">
        <f ca="1">IF(GLOBAL[[#This Row],[TT]]&lt;1,"",ROW()-2)</f>
        <v>2540</v>
      </c>
      <c r="B2542" s="33" t="s">
        <v>4846</v>
      </c>
      <c r="C2542" s="31">
        <v>2</v>
      </c>
      <c r="D2542" s="31" t="s">
        <v>23</v>
      </c>
      <c r="E2542" s="31">
        <f ca="1">IF(GLOBAL[[#This Row],[b12]]="",GLOBAL[[#This Row],[a6]],GLOBAL[[#This Row],[b12]])</f>
        <v>2</v>
      </c>
      <c r="F2542" s="32">
        <f>GLOBAL[[#This Row],[AWAL]]</f>
        <v>2</v>
      </c>
      <c r="G2542" s="31"/>
      <c r="H2542" s="31"/>
      <c r="I2542" s="31" t="str">
        <f>IF(GLOBAL[[#This Row],[/MASUK]]="","",SUMIF(Table6[NB BM_C_QTY+F],GLOBAL[POINTER],Table6[C]))</f>
        <v/>
      </c>
      <c r="J2542" s="102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>SUM(F2542,L2542)</f>
        <v>2</v>
      </c>
      <c r="N2542" s="31"/>
      <c r="O2542" s="31"/>
      <c r="P2542" s="32">
        <f ca="1">SUM(INDIRECT(GLOBAL_VAR[TABLENAME]&amp;"[@a"&amp;$1:$1-1&amp;"]"),INDIRECT(GLOBAL_VAR[TABLENAME]&amp;"[@c"&amp;$1:$1-1&amp;"]"))</f>
        <v>2</v>
      </c>
      <c r="Q2542" s="33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2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2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2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29">
      <c r="A2543" s="31">
        <f ca="1">IF(GLOBAL[[#This Row],[TT]]&lt;1,"",ROW()-2)</f>
        <v>2541</v>
      </c>
      <c r="B2543" s="33" t="s">
        <v>4847</v>
      </c>
      <c r="C2543" s="31">
        <v>1</v>
      </c>
      <c r="D2543" s="31" t="s">
        <v>699</v>
      </c>
      <c r="E2543" s="31">
        <f ca="1">IF(GLOBAL[[#This Row],[b12]]="",GLOBAL[[#This Row],[a6]],GLOBAL[[#This Row],[b12]])</f>
        <v>1</v>
      </c>
      <c r="F2543" s="32">
        <f>GLOBAL[[#This Row],[AWAL]]</f>
        <v>1</v>
      </c>
      <c r="G2543" s="31"/>
      <c r="H2543" s="31"/>
      <c r="I2543" s="31" t="str">
        <f>IF(GLOBAL[[#This Row],[/MASUK]]="","",SUMIF(Table6[NB BM_C_QTY+F],GLOBAL[POINTER],Table6[C]))</f>
        <v/>
      </c>
      <c r="J2543" s="102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>SUM(F2543,L2543)</f>
        <v>1</v>
      </c>
      <c r="N2543" s="31"/>
      <c r="O2543" s="31"/>
      <c r="P2543" s="32">
        <f ca="1">SUM(INDIRECT(GLOBAL_VAR[TABLENAME]&amp;"[@a"&amp;$1:$1-1&amp;"]"),INDIRECT(GLOBAL_VAR[TABLENAME]&amp;"[@c"&amp;$1:$1-1&amp;"]"))</f>
        <v>1</v>
      </c>
      <c r="Q2543" s="33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1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1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1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29">
      <c r="A2544" s="31" t="str">
        <f ca="1">IF(GLOBAL[[#This Row],[TT]]&lt;1,"",ROW()-2)</f>
        <v/>
      </c>
      <c r="B2544" s="33" t="s">
        <v>4235</v>
      </c>
      <c r="C2544" s="31">
        <v>0</v>
      </c>
      <c r="D2544" s="31">
        <v>180</v>
      </c>
      <c r="E2544" s="31">
        <f ca="1">IF(GLOBAL[[#This Row],[b12]]="",GLOBAL[[#This Row],[a6]],GLOBAL[[#This Row],[b12]])</f>
        <v>0</v>
      </c>
      <c r="F2544" s="32">
        <f>GLOBAL[[#This Row],[AWAL]]</f>
        <v>0</v>
      </c>
      <c r="G2544" s="31"/>
      <c r="H2544" s="31"/>
      <c r="I2544" s="31" t="str">
        <f>IF(GLOBAL[[#This Row],[/MASUK]]="","",SUMIF(Table6[NB BM_C_QTY+F],GLOBAL[POINTER],Table6[C]))</f>
        <v/>
      </c>
      <c r="J2544" s="102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>SUM(F2544,L2544)</f>
        <v>0</v>
      </c>
      <c r="N2544" s="31"/>
      <c r="O2544" s="31"/>
      <c r="P2544" s="32">
        <f ca="1">SUM(INDIRECT(GLOBAL_VAR[TABLENAME]&amp;"[@a"&amp;$1:$1-1&amp;"]"),INDIRECT(GLOBAL_VAR[TABLENAME]&amp;"[@c"&amp;$1:$1-1&amp;"]"))</f>
        <v>0</v>
      </c>
      <c r="Q2544" s="33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0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0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0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29">
      <c r="A2545" s="31" t="str">
        <f ca="1">IF(GLOBAL[[#This Row],[TT]]&lt;1,"",ROW()-2)</f>
        <v/>
      </c>
      <c r="B2545" s="33" t="s">
        <v>3646</v>
      </c>
      <c r="C2545" s="31">
        <v>0</v>
      </c>
      <c r="D2545" s="31" t="s">
        <v>2170</v>
      </c>
      <c r="E2545" s="31">
        <f ca="1">IF(GLOBAL[[#This Row],[b12]]="",GLOBAL[[#This Row],[a6]],GLOBAL[[#This Row],[b12]])</f>
        <v>0</v>
      </c>
      <c r="F2545" s="32">
        <f>GLOBAL[[#This Row],[AWAL]]</f>
        <v>0</v>
      </c>
      <c r="G2545" s="31"/>
      <c r="H2545" s="31"/>
      <c r="I2545" s="31" t="str">
        <f>IF(GLOBAL[[#This Row],[/MASUK]]="","",SUMIF(Table6[NB BM_C_QTY+F],GLOBAL[POINTER],Table6[C]))</f>
        <v/>
      </c>
      <c r="J2545" s="102">
        <f>IF(GLOBAL[[#This Row],[//KELUAR]]="",0,-1*SUMIF(Table5[CONCAT],GLOBAL[POINTER],Table5[3]))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>SUM(F2545,L2545)</f>
        <v>0</v>
      </c>
      <c r="N2545" s="31"/>
      <c r="O2545" s="31"/>
      <c r="P2545" s="32">
        <f ca="1">SUM(INDIRECT(GLOBAL_VAR[TABLENAME]&amp;"[@a"&amp;$1:$1-1&amp;"]"),INDIRECT(GLOBAL_VAR[TABLENAME]&amp;"[@c"&amp;$1:$1-1&amp;"]"))</f>
        <v>0</v>
      </c>
      <c r="Q2545" s="33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0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0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0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2545" s="31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29">
      <c r="A2546" s="31" t="str">
        <f ca="1">IF(GLOBAL[[#This Row],[TT]]&lt;1,"",ROW()-2)</f>
        <v/>
      </c>
      <c r="B2546" s="33" t="s">
        <v>4357</v>
      </c>
      <c r="C2546" s="31">
        <v>0</v>
      </c>
      <c r="D2546" s="31" t="s">
        <v>2170</v>
      </c>
      <c r="E2546" s="31">
        <f ca="1">IF(GLOBAL[[#This Row],[b12]]="",GLOBAL[[#This Row],[a6]],GLOBAL[[#This Row],[b12]])</f>
        <v>0</v>
      </c>
      <c r="F2546" s="32">
        <f>GLOBAL[[#This Row],[AWAL]]</f>
        <v>0</v>
      </c>
      <c r="G2546" s="31"/>
      <c r="H2546" s="31"/>
      <c r="I2546" s="31" t="str">
        <f>IF(GLOBAL[[#This Row],[/MASUK]]="","",SUMIF(Table6[NB BM_C_QTY+F],GLOBAL[POINTER],Table6[C]))</f>
        <v/>
      </c>
      <c r="J2546" s="102">
        <f>IF(GLOBAL[[#This Row],[//KELUAR]]="",0,-1*SUMIF(Table5[CONCAT],GLOBAL[POINTER],Table5[3]))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>SUM(F2546,L2546)</f>
        <v>0</v>
      </c>
      <c r="N2546" s="31"/>
      <c r="O2546" s="31"/>
      <c r="P2546" s="32">
        <f ca="1">SUM(INDIRECT(GLOBAL_VAR[TABLENAME]&amp;"[@a"&amp;$1:$1-1&amp;"]"),INDIRECT(GLOBAL_VAR[TABLENAME]&amp;"[@c"&amp;$1:$1-1&amp;"]"))</f>
        <v>0</v>
      </c>
      <c r="Q2546" s="33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0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0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0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2546" s="31" t="str">
        <f>_xlfn.IFNA(MATCH(GLOBAL[[#This Row],[POINTER]],Table6[NB BM_C_QTY+F],0),"")</f>
        <v/>
      </c>
      <c r="AC2546" t="str">
        <f>_xlfn.IFNA(MATCH(GLOBAL[[#This Row],[POINTER]],Table5[CONCAT],0),"")</f>
        <v/>
      </c>
    </row>
    <row r="2547" spans="1:29">
      <c r="A2547" s="31" t="str">
        <f ca="1">IF(GLOBAL[[#This Row],[TT]]&lt;1,"",ROW()-2)</f>
        <v/>
      </c>
      <c r="B2547" s="33" t="s">
        <v>4352</v>
      </c>
      <c r="C2547" s="31">
        <v>0</v>
      </c>
      <c r="D2547" s="31" t="s">
        <v>2170</v>
      </c>
      <c r="E2547" s="31">
        <f ca="1">IF(GLOBAL[[#This Row],[b12]]="",GLOBAL[[#This Row],[a6]],GLOBAL[[#This Row],[b12]])</f>
        <v>0</v>
      </c>
      <c r="F2547" s="32">
        <f>GLOBAL[[#This Row],[AWAL]]</f>
        <v>0</v>
      </c>
      <c r="G2547" s="31"/>
      <c r="H2547" s="31"/>
      <c r="I2547" s="31" t="str">
        <f>IF(GLOBAL[[#This Row],[/MASUK]]="","",SUMIF(Table6[NB BM_C_QTY+F],GLOBAL[POINTER],Table6[C]))</f>
        <v/>
      </c>
      <c r="J2547" s="102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>SUM(F2547,L2547)</f>
        <v>0</v>
      </c>
      <c r="N2547" s="31"/>
      <c r="O2547" s="31"/>
      <c r="P2547" s="32">
        <f ca="1">SUM(INDIRECT(GLOBAL_VAR[TABLENAME]&amp;"[@a"&amp;$1:$1-1&amp;"]"),INDIRECT(GLOBAL_VAR[TABLENAME]&amp;"[@c"&amp;$1:$1-1&amp;"]"))</f>
        <v>0</v>
      </c>
      <c r="Q2547" s="33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0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0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0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29">
      <c r="A2548" s="31" t="str">
        <f ca="1">IF(GLOBAL[[#This Row],[TT]]&lt;1,"",ROW()-2)</f>
        <v/>
      </c>
      <c r="B2548" s="33" t="s">
        <v>4353</v>
      </c>
      <c r="C2548" s="31">
        <v>0</v>
      </c>
      <c r="D2548" s="31" t="s">
        <v>2170</v>
      </c>
      <c r="E2548" s="31">
        <f ca="1">IF(GLOBAL[[#This Row],[b12]]="",GLOBAL[[#This Row],[a6]],GLOBAL[[#This Row],[b12]])</f>
        <v>0</v>
      </c>
      <c r="F2548" s="32">
        <f>GLOBAL[[#This Row],[AWAL]]</f>
        <v>0</v>
      </c>
      <c r="G2548" s="31"/>
      <c r="H2548" s="31"/>
      <c r="I2548" s="31" t="str">
        <f>IF(GLOBAL[[#This Row],[/MASUK]]="","",SUMIF(Table6[NB BM_C_QTY+F],GLOBAL[POINTER],Table6[C]))</f>
        <v/>
      </c>
      <c r="J2548" s="102">
        <f>IF(GLOBAL[[#This Row],[//KELUAR]]="",0,-1*SUMIF(Table5[CONCAT],GLOBAL[POINTER],Table5[3]))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>SUM(F2548,L2548)</f>
        <v>0</v>
      </c>
      <c r="N2548" s="31"/>
      <c r="O2548" s="31"/>
      <c r="P2548" s="32">
        <f ca="1">SUM(INDIRECT(GLOBAL_VAR[TABLENAME]&amp;"[@a"&amp;$1:$1-1&amp;"]"),INDIRECT(GLOBAL_VAR[TABLENAME]&amp;"[@c"&amp;$1:$1-1&amp;"]"))</f>
        <v>0</v>
      </c>
      <c r="Q2548" s="33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0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0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0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2548" s="31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29">
      <c r="A2549" s="31">
        <f ca="1">IF(GLOBAL[[#This Row],[TT]]&lt;1,"",ROW()-2)</f>
        <v>2547</v>
      </c>
      <c r="B2549" s="33" t="s">
        <v>4355</v>
      </c>
      <c r="C2549" s="31">
        <v>1</v>
      </c>
      <c r="D2549" s="31" t="s">
        <v>2170</v>
      </c>
      <c r="E2549" s="31">
        <f ca="1">IF(GLOBAL[[#This Row],[b12]]="",GLOBAL[[#This Row],[a6]],GLOBAL[[#This Row],[b12]])</f>
        <v>1</v>
      </c>
      <c r="F2549" s="32">
        <f>GLOBAL[[#This Row],[AWAL]]</f>
        <v>1</v>
      </c>
      <c r="G2549" s="31"/>
      <c r="H2549" s="31"/>
      <c r="I2549" s="31" t="str">
        <f>IF(GLOBAL[[#This Row],[/MASUK]]="","",SUMIF(Table6[NB BM_C_QTY+F],GLOBAL[POINTER],Table6[C]))</f>
        <v/>
      </c>
      <c r="J2549" s="102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>SUM(F2549,L2549)</f>
        <v>1</v>
      </c>
      <c r="N2549" s="31"/>
      <c r="O2549" s="31"/>
      <c r="P2549" s="32">
        <f ca="1">SUM(INDIRECT(GLOBAL_VAR[TABLENAME]&amp;"[@a"&amp;$1:$1-1&amp;"]"),INDIRECT(GLOBAL_VAR[TABLENAME]&amp;"[@c"&amp;$1:$1-1&amp;"]"))</f>
        <v>1</v>
      </c>
      <c r="Q2549" s="33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1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1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1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29">
      <c r="A2550" s="31" t="str">
        <f ca="1">IF(GLOBAL[[#This Row],[TT]]&lt;1,"",ROW()-2)</f>
        <v/>
      </c>
      <c r="B2550" s="33" t="s">
        <v>4227</v>
      </c>
      <c r="C2550" s="31">
        <v>0</v>
      </c>
      <c r="D2550" s="31">
        <v>180</v>
      </c>
      <c r="E2550" s="31">
        <f ca="1">IF(GLOBAL[[#This Row],[b12]]="",GLOBAL[[#This Row],[a6]],GLOBAL[[#This Row],[b12]])</f>
        <v>0</v>
      </c>
      <c r="F2550" s="32">
        <f>GLOBAL[[#This Row],[AWAL]]</f>
        <v>0</v>
      </c>
      <c r="G2550" s="31"/>
      <c r="H2550" s="31"/>
      <c r="I2550" s="31" t="str">
        <f>IF(GLOBAL[[#This Row],[/MASUK]]="","",SUMIF(Table6[NB BM_C_QTY+F],GLOBAL[POINTER],Table6[C]))</f>
        <v/>
      </c>
      <c r="J2550" s="102">
        <f>IF(GLOBAL[[#This Row],[//KELUAR]]="",0,-1*SUMIF(Table5[CONCAT],GLOBAL[POINTER],Table5[3]))</f>
        <v>0</v>
      </c>
      <c r="K2550" s="31" t="str">
        <f>IF(GLOBAL[[#This Row],[b1]]="","",GLOBAL[[#This Row],[b1]]-GLOBAL[[#This Row],[a1]]-GLOBAL[[#This Row],[bkeluar1]])</f>
        <v/>
      </c>
      <c r="L2550" s="31">
        <f>SUM(GLOBAL[[#This Row],[bmasuk1]:[c1]])</f>
        <v>0</v>
      </c>
      <c r="M2550" s="32">
        <f>SUM(F2550,L2550)</f>
        <v>0</v>
      </c>
      <c r="N2550" s="31"/>
      <c r="O2550" s="31"/>
      <c r="P2550" s="32">
        <f ca="1">SUM(INDIRECT(GLOBAL_VAR[TABLENAME]&amp;"[@a"&amp;$1:$1-1&amp;"]"),INDIRECT(GLOBAL_VAR[TABLENAME]&amp;"[@c"&amp;$1:$1-1&amp;"]"))</f>
        <v>0</v>
      </c>
      <c r="Q2550" s="33"/>
      <c r="R2550" s="33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0</v>
      </c>
      <c r="T2550" s="33"/>
      <c r="U2550" s="33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0</v>
      </c>
      <c r="W2550" s="31"/>
      <c r="X2550" s="31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0</v>
      </c>
      <c r="AA2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2550" s="31" t="str">
        <f>_xlfn.IFNA(MATCH(GLOBAL[[#This Row],[POINTER]],Table6[NB BM_C_QTY+F],0),"")</f>
        <v/>
      </c>
      <c r="AC2550" t="str">
        <f>_xlfn.IFNA(MATCH(GLOBAL[[#This Row],[POINTER]],Table5[CONCAT],0),"")</f>
        <v/>
      </c>
    </row>
    <row r="2551" spans="1:29">
      <c r="A2551" s="31" t="str">
        <f ca="1">IF(GLOBAL[[#This Row],[TT]]&lt;1,"",ROW()-2)</f>
        <v/>
      </c>
      <c r="B2551" s="33" t="s">
        <v>4227</v>
      </c>
      <c r="C2551" s="31">
        <v>0</v>
      </c>
      <c r="D2551" s="31" t="s">
        <v>2170</v>
      </c>
      <c r="E2551" s="31">
        <f ca="1">IF(GLOBAL[[#This Row],[b12]]="",GLOBAL[[#This Row],[a6]],GLOBAL[[#This Row],[b12]])</f>
        <v>0</v>
      </c>
      <c r="F2551" s="32">
        <f>GLOBAL[[#This Row],[AWAL]]</f>
        <v>0</v>
      </c>
      <c r="G2551" s="31"/>
      <c r="H2551" s="31"/>
      <c r="I2551" s="31" t="str">
        <f>IF(GLOBAL[[#This Row],[/MASUK]]="","",SUMIF(Table6[NB BM_C_QTY+F],GLOBAL[POINTER],Table6[C]))</f>
        <v/>
      </c>
      <c r="J2551" s="102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>SUM(F2551,L2551)</f>
        <v>0</v>
      </c>
      <c r="N2551" s="31"/>
      <c r="O2551" s="31"/>
      <c r="P2551" s="32">
        <f ca="1">SUM(INDIRECT(GLOBAL_VAR[TABLENAME]&amp;"[@a"&amp;$1:$1-1&amp;"]"),INDIRECT(GLOBAL_VAR[TABLENAME]&amp;"[@c"&amp;$1:$1-1&amp;"]"))</f>
        <v>0</v>
      </c>
      <c r="Q2551" s="33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0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0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0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29">
      <c r="A2552" s="31">
        <f ca="1">IF(GLOBAL[[#This Row],[TT]]&lt;1,"",ROW()-2)</f>
        <v>2550</v>
      </c>
      <c r="B2552" s="33" t="s">
        <v>4354</v>
      </c>
      <c r="C2552" s="31">
        <v>1</v>
      </c>
      <c r="D2552" s="31" t="s">
        <v>2170</v>
      </c>
      <c r="E2552" s="31">
        <f ca="1">IF(GLOBAL[[#This Row],[b12]]="",GLOBAL[[#This Row],[a6]],GLOBAL[[#This Row],[b12]])</f>
        <v>1</v>
      </c>
      <c r="F2552" s="32">
        <f>GLOBAL[[#This Row],[AWAL]]</f>
        <v>1</v>
      </c>
      <c r="G2552" s="31"/>
      <c r="H2552" s="31"/>
      <c r="I2552" s="31" t="str">
        <f>IF(GLOBAL[[#This Row],[/MASUK]]="","",SUMIF(Table6[NB BM_C_QTY+F],GLOBAL[POINTER],Table6[C]))</f>
        <v/>
      </c>
      <c r="J2552" s="102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>SUM(F2552,L2552)</f>
        <v>1</v>
      </c>
      <c r="N2552" s="31"/>
      <c r="O2552" s="31"/>
      <c r="P2552" s="32">
        <f ca="1">SUM(INDIRECT(GLOBAL_VAR[TABLENAME]&amp;"[@a"&amp;$1:$1-1&amp;"]"),INDIRECT(GLOBAL_VAR[TABLENAME]&amp;"[@c"&amp;$1:$1-1&amp;"]"))</f>
        <v>1</v>
      </c>
      <c r="Q2552" s="33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1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1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1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29">
      <c r="A2553" s="31" t="str">
        <f ca="1">IF(GLOBAL[[#This Row],[TT]]&lt;1,"",ROW()-2)</f>
        <v/>
      </c>
      <c r="B2553" s="33" t="s">
        <v>3793</v>
      </c>
      <c r="C2553" s="31">
        <v>0</v>
      </c>
      <c r="D2553" s="31" t="s">
        <v>2173</v>
      </c>
      <c r="E2553" s="31">
        <f ca="1">IF(GLOBAL[[#This Row],[b12]]="",GLOBAL[[#This Row],[a6]],GLOBAL[[#This Row],[b12]])</f>
        <v>0</v>
      </c>
      <c r="F2553" s="32">
        <f>GLOBAL[[#This Row],[AWAL]]</f>
        <v>0</v>
      </c>
      <c r="G2553" s="31"/>
      <c r="H2553" s="31"/>
      <c r="I2553" s="31" t="str">
        <f>IF(GLOBAL[[#This Row],[/MASUK]]="","",SUMIF(Table6[NB BM_C_QTY+F],GLOBAL[POINTER],Table6[C]))</f>
        <v/>
      </c>
      <c r="J2553" s="102">
        <f>IF(GLOBAL[[#This Row],[//KELUAR]]="",0,-1*SUMIF(Table5[CONCAT],GLOBAL[POINTER],Table5[3]))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>SUM(F2553,L2553)</f>
        <v>0</v>
      </c>
      <c r="N2553" s="31"/>
      <c r="O2553" s="31"/>
      <c r="P2553" s="32">
        <f ca="1">SUM(INDIRECT(GLOBAL_VAR[TABLENAME]&amp;"[@a"&amp;$1:$1-1&amp;"]"),INDIRECT(GLOBAL_VAR[TABLENAME]&amp;"[@c"&amp;$1:$1-1&amp;"]"))</f>
        <v>0</v>
      </c>
      <c r="Q2553" s="33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29">
      <c r="A2554" s="31" t="str">
        <f ca="1">IF(GLOBAL[[#This Row],[TT]]&lt;1,"",ROW()-2)</f>
        <v/>
      </c>
      <c r="B2554" s="33" t="s">
        <v>3794</v>
      </c>
      <c r="C2554" s="31">
        <v>0</v>
      </c>
      <c r="D2554" s="31" t="s">
        <v>2173</v>
      </c>
      <c r="E2554" s="31">
        <f ca="1">IF(GLOBAL[[#This Row],[b12]]="",GLOBAL[[#This Row],[a6]],GLOBAL[[#This Row],[b12]])</f>
        <v>0</v>
      </c>
      <c r="F2554" s="32">
        <f>GLOBAL[[#This Row],[AWAL]]</f>
        <v>0</v>
      </c>
      <c r="G2554" s="31"/>
      <c r="H2554" s="31"/>
      <c r="I2554" s="31" t="str">
        <f>IF(GLOBAL[[#This Row],[/MASUK]]="","",SUMIF(Table6[NB BM_C_QTY+F],GLOBAL[POINTER],Table6[C]))</f>
        <v/>
      </c>
      <c r="J2554" s="102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>SUM(F2554,L2554)</f>
        <v>0</v>
      </c>
      <c r="N2554" s="31"/>
      <c r="O2554" s="31"/>
      <c r="P2554" s="32">
        <f ca="1">SUM(INDIRECT(GLOBAL_VAR[TABLENAME]&amp;"[@a"&amp;$1:$1-1&amp;"]"),INDIRECT(GLOBAL_VAR[TABLENAME]&amp;"[@c"&amp;$1:$1-1&amp;"]"))</f>
        <v>0</v>
      </c>
      <c r="Q2554" s="33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0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0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0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29">
      <c r="A2555" s="31" t="str">
        <f ca="1">IF(GLOBAL[[#This Row],[TT]]&lt;1,"",ROW()-2)</f>
        <v/>
      </c>
      <c r="B2555" s="33" t="s">
        <v>4356</v>
      </c>
      <c r="C2555" s="31">
        <v>0</v>
      </c>
      <c r="D2555" s="31" t="s">
        <v>2170</v>
      </c>
      <c r="E2555" s="31">
        <f ca="1">IF(GLOBAL[[#This Row],[b12]]="",GLOBAL[[#This Row],[a6]],GLOBAL[[#This Row],[b12]])</f>
        <v>0</v>
      </c>
      <c r="F2555" s="32">
        <f>GLOBAL[[#This Row],[AWAL]]</f>
        <v>0</v>
      </c>
      <c r="G2555" s="31"/>
      <c r="H2555" s="31"/>
      <c r="I2555" s="31" t="str">
        <f>IF(GLOBAL[[#This Row],[/MASUK]]="","",SUMIF(Table6[NB BM_C_QTY+F],GLOBAL[POINTER],Table6[C]))</f>
        <v/>
      </c>
      <c r="J2555" s="102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>SUM(F2555,L2555)</f>
        <v>0</v>
      </c>
      <c r="N2555" s="31"/>
      <c r="O2555" s="31"/>
      <c r="P2555" s="32">
        <f ca="1">SUM(INDIRECT(GLOBAL_VAR[TABLENAME]&amp;"[@a"&amp;$1:$1-1&amp;"]"),INDIRECT(GLOBAL_VAR[TABLENAME]&amp;"[@c"&amp;$1:$1-1&amp;"]"))</f>
        <v>0</v>
      </c>
      <c r="Q2555" s="33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0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0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0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29">
      <c r="A2556" s="31" t="str">
        <f ca="1">IF(GLOBAL[[#This Row],[TT]]&lt;1,"",ROW()-2)</f>
        <v/>
      </c>
      <c r="B2556" s="33" t="s">
        <v>3653</v>
      </c>
      <c r="C2556" s="31">
        <v>0</v>
      </c>
      <c r="D2556" s="31" t="s">
        <v>2170</v>
      </c>
      <c r="E2556" s="31">
        <f ca="1">IF(GLOBAL[[#This Row],[b12]]="",GLOBAL[[#This Row],[a6]],GLOBAL[[#This Row],[b12]])</f>
        <v>0</v>
      </c>
      <c r="F2556" s="32">
        <f>GLOBAL[[#This Row],[AWAL]]</f>
        <v>0</v>
      </c>
      <c r="G2556" s="31"/>
      <c r="H2556" s="31"/>
      <c r="I2556" s="31" t="str">
        <f>IF(GLOBAL[[#This Row],[/MASUK]]="","",SUMIF(Table6[NB BM_C_QTY+F],GLOBAL[POINTER],Table6[C]))</f>
        <v/>
      </c>
      <c r="J2556" s="102">
        <f>IF(GLOBAL[[#This Row],[//KELUAR]]="",0,-1*SUMIF(Table5[CONCAT],GLOBAL[POINTER],Table5[3]))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>SUM(F2556,L2556)</f>
        <v>0</v>
      </c>
      <c r="N2556" s="31"/>
      <c r="O2556" s="31"/>
      <c r="P2556" s="32">
        <f ca="1">SUM(INDIRECT(GLOBAL_VAR[TABLENAME]&amp;"[@a"&amp;$1:$1-1&amp;"]"),INDIRECT(GLOBAL_VAR[TABLENAME]&amp;"[@c"&amp;$1:$1-1&amp;"]"))</f>
        <v>0</v>
      </c>
      <c r="Q2556" s="33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0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0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0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2556" s="31" t="str">
        <f>_xlfn.IFNA(MATCH(GLOBAL[[#This Row],[POINTER]],Table6[NB BM_C_QTY+F],0),"")</f>
        <v/>
      </c>
      <c r="AC2556" t="str">
        <f>_xlfn.IFNA(MATCH(GLOBAL[[#This Row],[POINTER]],Table5[CONCAT],0),"")</f>
        <v/>
      </c>
    </row>
    <row r="2557" spans="1:29">
      <c r="A2557" s="31" t="str">
        <f ca="1">IF(GLOBAL[[#This Row],[TT]]&lt;1,"",ROW()-2)</f>
        <v/>
      </c>
      <c r="B2557" s="33" t="s">
        <v>3792</v>
      </c>
      <c r="C2557" s="31">
        <v>0</v>
      </c>
      <c r="D2557" s="31" t="s">
        <v>2170</v>
      </c>
      <c r="E2557" s="31">
        <f ca="1">IF(GLOBAL[[#This Row],[b12]]="",GLOBAL[[#This Row],[a6]],GLOBAL[[#This Row],[b12]])</f>
        <v>0</v>
      </c>
      <c r="F2557" s="32">
        <f>GLOBAL[[#This Row],[AWAL]]</f>
        <v>0</v>
      </c>
      <c r="G2557" s="31"/>
      <c r="H2557" s="31"/>
      <c r="I2557" s="31" t="str">
        <f>IF(GLOBAL[[#This Row],[/MASUK]]="","",SUMIF(Table6[NB BM_C_QTY+F],GLOBAL[POINTER],Table6[C]))</f>
        <v/>
      </c>
      <c r="J2557" s="102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>SUM(F2557,L2557)</f>
        <v>0</v>
      </c>
      <c r="N2557" s="31"/>
      <c r="O2557" s="31"/>
      <c r="P2557" s="32">
        <f ca="1">SUM(INDIRECT(GLOBAL_VAR[TABLENAME]&amp;"[@a"&amp;$1:$1-1&amp;"]"),INDIRECT(GLOBAL_VAR[TABLENAME]&amp;"[@c"&amp;$1:$1-1&amp;"]"))</f>
        <v>0</v>
      </c>
      <c r="Q2557" s="33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0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0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0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29">
      <c r="A2558" s="31">
        <f ca="1">IF(GLOBAL[[#This Row],[TT]]&lt;1,"",ROW()-2)</f>
        <v>2556</v>
      </c>
      <c r="B2558" s="33" t="s">
        <v>4848</v>
      </c>
      <c r="C2558" s="31">
        <v>4</v>
      </c>
      <c r="D2558" s="31" t="s">
        <v>23</v>
      </c>
      <c r="E2558" s="31">
        <f ca="1">IF(GLOBAL[[#This Row],[b12]]="",GLOBAL[[#This Row],[a6]],GLOBAL[[#This Row],[b12]])</f>
        <v>4</v>
      </c>
      <c r="F2558" s="32">
        <f>GLOBAL[[#This Row],[AWAL]]</f>
        <v>4</v>
      </c>
      <c r="G2558" s="31"/>
      <c r="H2558" s="31"/>
      <c r="I2558" s="31" t="str">
        <f>IF(GLOBAL[[#This Row],[/MASUK]]="","",SUMIF(Table6[NB BM_C_QTY+F],GLOBAL[POINTER],Table6[C]))</f>
        <v/>
      </c>
      <c r="J2558" s="102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>SUM(F2558,L2558)</f>
        <v>4</v>
      </c>
      <c r="N2558" s="31"/>
      <c r="O2558" s="31"/>
      <c r="P2558" s="32">
        <f ca="1">SUM(INDIRECT(GLOBAL_VAR[TABLENAME]&amp;"[@a"&amp;$1:$1-1&amp;"]"),INDIRECT(GLOBAL_VAR[TABLENAME]&amp;"[@c"&amp;$1:$1-1&amp;"]"))</f>
        <v>4</v>
      </c>
      <c r="Q2558" s="33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4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4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4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pcretbeiledog888118882restleting320lsuntana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29">
      <c r="A2559" s="31" t="str">
        <f ca="1">IF(GLOBAL[[#This Row],[TT]]&lt;1,"",ROW()-2)</f>
        <v/>
      </c>
      <c r="B2559" s="33" t="s">
        <v>4849</v>
      </c>
      <c r="C2559" s="31">
        <v>1</v>
      </c>
      <c r="D2559" s="31" t="s">
        <v>705</v>
      </c>
      <c r="E2559" s="31">
        <f ca="1">IF(GLOBAL[[#This Row],[b12]]="",GLOBAL[[#This Row],[a6]],GLOBAL[[#This Row],[b12]])</f>
        <v>0</v>
      </c>
      <c r="F2559" s="32">
        <f>GLOBAL[[#This Row],[AWAL]]</f>
        <v>1</v>
      </c>
      <c r="G2559" s="31">
        <v>0</v>
      </c>
      <c r="H2559" s="31"/>
      <c r="I2559" s="31" t="str">
        <f>IF(GLOBAL[[#This Row],[/MASUK]]="","",SUMIF(Table6[NB BM_C_QTY+F],GLOBAL[POINTER],Table6[C]))</f>
        <v/>
      </c>
      <c r="J2559" s="102">
        <f>IF(GLOBAL[[#This Row],[//KELUAR]]="",0,-1*SUMIF(Table5[CONCAT],GLOBAL[POINTER],Table5[3]))</f>
        <v>0</v>
      </c>
      <c r="K2559" s="31">
        <f>IF(GLOBAL[[#This Row],[b1]]="","",GLOBAL[[#This Row],[b1]]-GLOBAL[[#This Row],[a1]]-GLOBAL[[#This Row],[bkeluar1]])</f>
        <v>-1</v>
      </c>
      <c r="L2559" s="31">
        <f>SUM(GLOBAL[[#This Row],[bmasuk1]:[c1]])</f>
        <v>-1</v>
      </c>
      <c r="M2559" s="32">
        <f>SUM(F2559,L2559)</f>
        <v>0</v>
      </c>
      <c r="N2559" s="31"/>
      <c r="O2559" s="31"/>
      <c r="P2559" s="32">
        <f ca="1">SUM(INDIRECT(GLOBAL_VAR[TABLENAME]&amp;"[@a"&amp;$1:$1-1&amp;"]"),INDIRECT(GLOBAL_VAR[TABLENAME]&amp;"[@c"&amp;$1:$1-1&amp;"]"))</f>
        <v>0</v>
      </c>
      <c r="Q2559" s="33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0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0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0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29">
      <c r="A2560" s="31">
        <f ca="1">IF(GLOBAL[[#This Row],[TT]]&lt;1,"",ROW()-2)</f>
        <v>2558</v>
      </c>
      <c r="B2560" s="33" t="s">
        <v>4850</v>
      </c>
      <c r="C2560" s="31">
        <v>1</v>
      </c>
      <c r="D2560" s="31" t="s">
        <v>1460</v>
      </c>
      <c r="E2560" s="31">
        <f ca="1">IF(GLOBAL[[#This Row],[b12]]="",GLOBAL[[#This Row],[a6]],GLOBAL[[#This Row],[b12]])</f>
        <v>1</v>
      </c>
      <c r="F2560" s="32">
        <f>GLOBAL[[#This Row],[AWAL]]</f>
        <v>1</v>
      </c>
      <c r="G2560" s="31"/>
      <c r="H2560" s="31"/>
      <c r="I2560" s="31" t="str">
        <f>IF(GLOBAL[[#This Row],[/MASUK]]="","",SUMIF(Table6[NB BM_C_QTY+F],GLOBAL[POINTER],Table6[C]))</f>
        <v/>
      </c>
      <c r="J2560" s="102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>SUM(F2560,L2560)</f>
        <v>1</v>
      </c>
      <c r="N2560" s="31"/>
      <c r="O2560" s="31"/>
      <c r="P2560" s="32">
        <f ca="1">SUM(INDIRECT(GLOBAL_VAR[TABLENAME]&amp;"[@a"&amp;$1:$1-1&amp;"]"),INDIRECT(GLOBAL_VAR[TABLENAME]&amp;"[@c"&amp;$1:$1-1&amp;"]"))</f>
        <v>1</v>
      </c>
      <c r="Q2560" s="33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1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1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1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29">
      <c r="A2561" s="31">
        <f ca="1">IF(GLOBAL[[#This Row],[TT]]&lt;1,"",ROW()-2)</f>
        <v>2559</v>
      </c>
      <c r="B2561" s="33" t="s">
        <v>4851</v>
      </c>
      <c r="C2561" s="31">
        <v>1</v>
      </c>
      <c r="D2561" s="31" t="s">
        <v>250</v>
      </c>
      <c r="E2561" s="31">
        <f ca="1">IF(GLOBAL[[#This Row],[b12]]="",GLOBAL[[#This Row],[a6]],GLOBAL[[#This Row],[b12]])</f>
        <v>1</v>
      </c>
      <c r="F2561" s="32">
        <f>GLOBAL[[#This Row],[AWAL]]</f>
        <v>1</v>
      </c>
      <c r="G2561" s="31"/>
      <c r="H2561" s="31"/>
      <c r="I2561" s="31" t="str">
        <f>IF(GLOBAL[[#This Row],[/MASUK]]="","",SUMIF(Table6[NB BM_C_QTY+F],GLOBAL[POINTER],Table6[C]))</f>
        <v/>
      </c>
      <c r="J2561" s="102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>SUM(F2561,L2561)</f>
        <v>1</v>
      </c>
      <c r="N2561" s="31"/>
      <c r="O2561" s="31"/>
      <c r="P2561" s="32">
        <f ca="1">SUM(INDIRECT(GLOBAL_VAR[TABLENAME]&amp;"[@a"&amp;$1:$1-1&amp;"]"),INDIRECT(GLOBAL_VAR[TABLENAME]&amp;"[@c"&amp;$1:$1-1&amp;"]"))</f>
        <v>1</v>
      </c>
      <c r="Q2561" s="33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1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1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1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29">
      <c r="A2562" s="31">
        <f ca="1">IF(GLOBAL[[#This Row],[TT]]&lt;1,"",ROW()-2)</f>
        <v>2560</v>
      </c>
      <c r="B2562" s="33" t="s">
        <v>4852</v>
      </c>
      <c r="C2562" s="31">
        <v>4</v>
      </c>
      <c r="D2562" s="31" t="s">
        <v>38</v>
      </c>
      <c r="E2562" s="31">
        <f ca="1">IF(GLOBAL[[#This Row],[b12]]="",GLOBAL[[#This Row],[a6]],GLOBAL[[#This Row],[b12]])</f>
        <v>4</v>
      </c>
      <c r="F2562" s="32">
        <f>GLOBAL[[#This Row],[AWAL]]</f>
        <v>4</v>
      </c>
      <c r="G2562" s="31"/>
      <c r="H2562" s="31"/>
      <c r="I2562" s="31" t="str">
        <f>IF(GLOBAL[[#This Row],[/MASUK]]="","",SUMIF(Table6[NB BM_C_QTY+F],GLOBAL[POINTER],Table6[C]))</f>
        <v/>
      </c>
      <c r="J2562" s="102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>SUM(F2562,L2562)</f>
        <v>4</v>
      </c>
      <c r="N2562" s="31"/>
      <c r="O2562" s="31"/>
      <c r="P2562" s="32">
        <f ca="1">SUM(INDIRECT(GLOBAL_VAR[TABLENAME]&amp;"[@a"&amp;$1:$1-1&amp;"]"),INDIRECT(GLOBAL_VAR[TABLENAME]&amp;"[@c"&amp;$1:$1-1&amp;"]"))</f>
        <v>4</v>
      </c>
      <c r="Q2562" s="33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4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4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4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29">
      <c r="A2563" s="31" t="str">
        <f ca="1">IF(GLOBAL[[#This Row],[TT]]&lt;1,"",ROW()-2)</f>
        <v/>
      </c>
      <c r="B2563" s="33" t="s">
        <v>4952</v>
      </c>
      <c r="C2563" s="31">
        <v>0</v>
      </c>
      <c r="D2563" s="31"/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 t="str">
        <f>IF(GLOBAL[[#This Row],[/MASUK]]="","",SUMIF(Table6[NB BM_C_QTY+F],GLOBAL[POINTER],Table6[C]))</f>
        <v/>
      </c>
      <c r="J2563" s="102">
        <f>IF(GLOBAL[[#This Row],[//KELUAR]]="",0,-1*SUMIF(Table5[CONCAT],GLOBAL[POINTER],Table5[3]))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>SUM(F2563,L2563)</f>
        <v>0</v>
      </c>
      <c r="N2563" s="31"/>
      <c r="O2563" s="31"/>
      <c r="P2563" s="32">
        <f ca="1">SUM(INDIRECT(GLOBAL_VAR[TABLENAME]&amp;"[@a"&amp;$1:$1-1&amp;"]"),INDIRECT(GLOBAL_VAR[TABLENAME]&amp;"[@c"&amp;$1:$1-1&amp;"]"))</f>
        <v>0</v>
      </c>
      <c r="Q2563" s="33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2563" s="31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29">
      <c r="A2564" s="31">
        <f ca="1">IF(GLOBAL[[#This Row],[TT]]&lt;1,"",ROW()-2)</f>
        <v>2562</v>
      </c>
      <c r="B2564" s="33" t="s">
        <v>4896</v>
      </c>
      <c r="C2564" s="31">
        <v>1</v>
      </c>
      <c r="D2564" s="31" t="s">
        <v>63</v>
      </c>
      <c r="E2564" s="31">
        <f ca="1">IF(GLOBAL[[#This Row],[b12]]="",GLOBAL[[#This Row],[a6]],GLOBAL[[#This Row],[b12]])</f>
        <v>1</v>
      </c>
      <c r="F2564" s="32">
        <f>GLOBAL[[#This Row],[AWAL]]</f>
        <v>1</v>
      </c>
      <c r="G2564" s="31"/>
      <c r="H2564" s="31"/>
      <c r="I2564" s="31" t="str">
        <f>IF(GLOBAL[[#This Row],[/MASUK]]="","",SUMIF(Table6[NB BM_C_QTY+F],GLOBAL[POINTER],Table6[C]))</f>
        <v/>
      </c>
      <c r="J2564" s="102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>SUM(F2564,L2564)</f>
        <v>1</v>
      </c>
      <c r="N2564" s="31"/>
      <c r="O2564" s="31"/>
      <c r="P2564" s="32">
        <f ca="1">SUM(INDIRECT(GLOBAL_VAR[TABLENAME]&amp;"[@a"&amp;$1:$1-1&amp;"]"),INDIRECT(GLOBAL_VAR[TABLENAME]&amp;"[@c"&amp;$1:$1-1&amp;"]"))</f>
        <v>1</v>
      </c>
      <c r="Q2564" s="33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1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1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1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29">
      <c r="A2565" s="31">
        <f ca="1">IF(GLOBAL[[#This Row],[TT]]&lt;1,"",ROW()-2)</f>
        <v>2563</v>
      </c>
      <c r="B2565" s="33" t="s">
        <v>4853</v>
      </c>
      <c r="C2565" s="31">
        <v>2</v>
      </c>
      <c r="D2565" s="31" t="s">
        <v>1459</v>
      </c>
      <c r="E2565" s="31">
        <f ca="1">IF(GLOBAL[[#This Row],[b12]]="",GLOBAL[[#This Row],[a6]],GLOBAL[[#This Row],[b12]])</f>
        <v>2</v>
      </c>
      <c r="F2565" s="32">
        <f>GLOBAL[[#This Row],[AWAL]]</f>
        <v>2</v>
      </c>
      <c r="G2565" s="31"/>
      <c r="H2565" s="31"/>
      <c r="I2565" s="31" t="str">
        <f>IF(GLOBAL[[#This Row],[/MASUK]]="","",SUMIF(Table6[NB BM_C_QTY+F],GLOBAL[POINTER],Table6[C]))</f>
        <v/>
      </c>
      <c r="J2565" s="102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>SUM(F2565,L2565)</f>
        <v>2</v>
      </c>
      <c r="N2565" s="31"/>
      <c r="O2565" s="31"/>
      <c r="P2565" s="32">
        <f ca="1">SUM(INDIRECT(GLOBAL_VAR[TABLENAME]&amp;"[@a"&amp;$1:$1-1&amp;"]"),INDIRECT(GLOBAL_VAR[TABLENAME]&amp;"[@c"&amp;$1:$1-1&amp;"]"))</f>
        <v>2</v>
      </c>
      <c r="Q2565" s="33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2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2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2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29">
      <c r="A2566" s="31">
        <f ca="1">IF(GLOBAL[[#This Row],[TT]]&lt;1,"",ROW()-2)</f>
        <v>2564</v>
      </c>
      <c r="B2566" s="33" t="s">
        <v>4854</v>
      </c>
      <c r="C2566" s="31">
        <v>10</v>
      </c>
      <c r="D2566" s="31" t="s">
        <v>51</v>
      </c>
      <c r="E2566" s="31">
        <f ca="1">IF(GLOBAL[[#This Row],[b12]]="",GLOBAL[[#This Row],[a6]],GLOBAL[[#This Row],[b12]])</f>
        <v>10</v>
      </c>
      <c r="F2566" s="32">
        <f>GLOBAL[[#This Row],[AWAL]]</f>
        <v>10</v>
      </c>
      <c r="G2566" s="31"/>
      <c r="H2566" s="31"/>
      <c r="I2566" s="31" t="str">
        <f>IF(GLOBAL[[#This Row],[/MASUK]]="","",SUMIF(Table6[NB BM_C_QTY+F],GLOBAL[POINTER],Table6[C]))</f>
        <v/>
      </c>
      <c r="J2566" s="102">
        <f>IF(GLOBAL[[#This Row],[//KELUAR]]="",0,-1*SUMIF(Table5[CONCAT],GLOBAL[POINTER],Table5[3]))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>SUM(F2566,L2566)</f>
        <v>10</v>
      </c>
      <c r="N2566" s="31"/>
      <c r="O2566" s="31"/>
      <c r="P2566" s="32">
        <f ca="1">SUM(INDIRECT(GLOBAL_VAR[TABLENAME]&amp;"[@a"&amp;$1:$1-1&amp;"]"),INDIRECT(GLOBAL_VAR[TABLENAME]&amp;"[@c"&amp;$1:$1-1&amp;"]"))</f>
        <v>10</v>
      </c>
      <c r="Q2566" s="33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10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10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10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2566" s="31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29">
      <c r="A2567" s="31">
        <f ca="1">IF(GLOBAL[[#This Row],[TT]]&lt;1,"",ROW()-2)</f>
        <v>2565</v>
      </c>
      <c r="B2567" s="33" t="s">
        <v>4855</v>
      </c>
      <c r="C2567" s="31">
        <v>2</v>
      </c>
      <c r="D2567" s="31" t="s">
        <v>33</v>
      </c>
      <c r="E2567" s="31">
        <f ca="1">IF(GLOBAL[[#This Row],[b12]]="",GLOBAL[[#This Row],[a6]],GLOBAL[[#This Row],[b12]])</f>
        <v>2</v>
      </c>
      <c r="F2567" s="32">
        <f>GLOBAL[[#This Row],[AWAL]]</f>
        <v>2</v>
      </c>
      <c r="G2567" s="31"/>
      <c r="H2567" s="31"/>
      <c r="I2567" s="31" t="str">
        <f>IF(GLOBAL[[#This Row],[/MASUK]]="","",SUMIF(Table6[NB BM_C_QTY+F],GLOBAL[POINTER],Table6[C]))</f>
        <v/>
      </c>
      <c r="J2567" s="102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>SUM(F2567,L2567)</f>
        <v>2</v>
      </c>
      <c r="N2567" s="31"/>
      <c r="O2567" s="31"/>
      <c r="P2567" s="32">
        <f ca="1">SUM(INDIRECT(GLOBAL_VAR[TABLENAME]&amp;"[@a"&amp;$1:$1-1&amp;"]"),INDIRECT(GLOBAL_VAR[TABLENAME]&amp;"[@c"&amp;$1:$1-1&amp;"]"))</f>
        <v>2</v>
      </c>
      <c r="Q2567" s="33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2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2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2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29">
      <c r="A2568" s="31">
        <f ca="1">IF(GLOBAL[[#This Row],[TT]]&lt;1,"",ROW()-2)</f>
        <v>2566</v>
      </c>
      <c r="B2568" s="33" t="s">
        <v>4856</v>
      </c>
      <c r="C2568" s="31">
        <v>1</v>
      </c>
      <c r="D2568" s="31" t="s">
        <v>56</v>
      </c>
      <c r="E2568" s="31">
        <f ca="1">IF(GLOBAL[[#This Row],[b12]]="",GLOBAL[[#This Row],[a6]],GLOBAL[[#This Row],[b12]])</f>
        <v>1</v>
      </c>
      <c r="F2568" s="32">
        <f>GLOBAL[[#This Row],[AWAL]]</f>
        <v>1</v>
      </c>
      <c r="G2568" s="31"/>
      <c r="H2568" s="31"/>
      <c r="I2568" s="31" t="str">
        <f>IF(GLOBAL[[#This Row],[/MASUK]]="","",SUMIF(Table6[NB BM_C_QTY+F],GLOBAL[POINTER],Table6[C]))</f>
        <v/>
      </c>
      <c r="J2568" s="102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>SUM(F2568,L2568)</f>
        <v>1</v>
      </c>
      <c r="N2568" s="31"/>
      <c r="O2568" s="31"/>
      <c r="P2568" s="32">
        <f ca="1">SUM(INDIRECT(GLOBAL_VAR[TABLENAME]&amp;"[@a"&amp;$1:$1-1&amp;"]"),INDIRECT(GLOBAL_VAR[TABLENAME]&amp;"[@c"&amp;$1:$1-1&amp;"]"))</f>
        <v>1</v>
      </c>
      <c r="Q2568" s="33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1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1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1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29">
      <c r="A2569" s="31">
        <f ca="1">IF(GLOBAL[[#This Row],[TT]]&lt;1,"",ROW()-2)</f>
        <v>2567</v>
      </c>
      <c r="B2569" s="33" t="s">
        <v>4857</v>
      </c>
      <c r="C2569" s="31">
        <v>12</v>
      </c>
      <c r="D2569" s="31" t="s">
        <v>17</v>
      </c>
      <c r="E2569" s="31">
        <f ca="1">IF(GLOBAL[[#This Row],[b12]]="",GLOBAL[[#This Row],[a6]],GLOBAL[[#This Row],[b12]])</f>
        <v>12</v>
      </c>
      <c r="F2569" s="32">
        <f>GLOBAL[[#This Row],[AWAL]]</f>
        <v>12</v>
      </c>
      <c r="G2569" s="31"/>
      <c r="H2569" s="31"/>
      <c r="I2569" s="31" t="str">
        <f>IF(GLOBAL[[#This Row],[/MASUK]]="","",SUMIF(Table6[NB BM_C_QTY+F],GLOBAL[POINTER],Table6[C]))</f>
        <v/>
      </c>
      <c r="J2569" s="102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>SUM(F2569,L2569)</f>
        <v>12</v>
      </c>
      <c r="N2569" s="31"/>
      <c r="O2569" s="31"/>
      <c r="P2569" s="32">
        <f ca="1">SUM(INDIRECT(GLOBAL_VAR[TABLENAME]&amp;"[@a"&amp;$1:$1-1&amp;"]"),INDIRECT(GLOBAL_VAR[TABLENAME]&amp;"[@c"&amp;$1:$1-1&amp;"]"))</f>
        <v>12</v>
      </c>
      <c r="Q2569" s="33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12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12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12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pcretkain1245fr1131751160pcuntana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29">
      <c r="A2570" s="31">
        <f ca="1">IF(GLOBAL[[#This Row],[TT]]&lt;1,"",ROW()-2)</f>
        <v>2568</v>
      </c>
      <c r="B2570" s="33" t="s">
        <v>4858</v>
      </c>
      <c r="C2570" s="31">
        <v>11</v>
      </c>
      <c r="D2570" s="31" t="s">
        <v>17</v>
      </c>
      <c r="E2570" s="31">
        <f ca="1">IF(GLOBAL[[#This Row],[b12]]="",GLOBAL[[#This Row],[a6]],GLOBAL[[#This Row],[b12]])</f>
        <v>11</v>
      </c>
      <c r="F2570" s="32">
        <f>GLOBAL[[#This Row],[AWAL]]</f>
        <v>11</v>
      </c>
      <c r="G2570" s="31"/>
      <c r="H2570" s="31"/>
      <c r="I2570" s="31" t="str">
        <f>IF(GLOBAL[[#This Row],[/MASUK]]="","",SUMIF(Table6[NB BM_C_QTY+F],GLOBAL[POINTER],Table6[C]))</f>
        <v/>
      </c>
      <c r="J2570" s="102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>SUM(F2570,L2570)</f>
        <v>11</v>
      </c>
      <c r="N2570" s="31"/>
      <c r="O2570" s="31"/>
      <c r="P2570" s="32">
        <f ca="1">SUM(INDIRECT(GLOBAL_VAR[TABLENAME]&amp;"[@a"&amp;$1:$1-1&amp;"]"),INDIRECT(GLOBAL_VAR[TABLENAME]&amp;"[@c"&amp;$1:$1-1&amp;"]"))</f>
        <v>11</v>
      </c>
      <c r="Q2570" s="33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11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11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11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29">
      <c r="A2571" s="31">
        <f ca="1">IF(GLOBAL[[#This Row],[TT]]&lt;1,"",ROW()-2)</f>
        <v>2569</v>
      </c>
      <c r="B2571" s="33" t="s">
        <v>4859</v>
      </c>
      <c r="C2571" s="31">
        <v>9</v>
      </c>
      <c r="D2571" s="31" t="s">
        <v>56</v>
      </c>
      <c r="E2571" s="31">
        <f ca="1">IF(GLOBAL[[#This Row],[b12]]="",GLOBAL[[#This Row],[a6]],GLOBAL[[#This Row],[b12]])</f>
        <v>9</v>
      </c>
      <c r="F2571" s="32">
        <f>GLOBAL[[#This Row],[AWAL]]</f>
        <v>9</v>
      </c>
      <c r="G2571" s="31"/>
      <c r="H2571" s="31"/>
      <c r="I2571" s="31" t="str">
        <f>IF(GLOBAL[[#This Row],[/MASUK]]="","",SUMIF(Table6[NB BM_C_QTY+F],GLOBAL[POINTER],Table6[C]))</f>
        <v/>
      </c>
      <c r="J2571" s="102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>SUM(F2571,L2571)</f>
        <v>9</v>
      </c>
      <c r="N2571" s="31"/>
      <c r="O2571" s="31"/>
      <c r="P2571" s="32">
        <f ca="1">SUM(INDIRECT(GLOBAL_VAR[TABLENAME]&amp;"[@a"&amp;$1:$1-1&amp;"]"),INDIRECT(GLOBAL_VAR[TABLENAME]&amp;"[@c"&amp;$1:$1-1&amp;"]"))</f>
        <v>9</v>
      </c>
      <c r="Q2571" s="33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9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9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9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</row>
    <row r="2572" spans="1:29">
      <c r="A2572" s="31">
        <f ca="1">IF(GLOBAL[[#This Row],[TT]]&lt;1,"",ROW()-2)</f>
        <v>2570</v>
      </c>
      <c r="B2572" s="84" t="s">
        <v>4860</v>
      </c>
      <c r="C2572" s="31">
        <v>1</v>
      </c>
      <c r="D2572" s="31" t="s">
        <v>56</v>
      </c>
      <c r="E2572" s="31">
        <f ca="1">IF(GLOBAL[[#This Row],[b12]]="",GLOBAL[[#This Row],[a6]],GLOBAL[[#This Row],[b12]])</f>
        <v>1</v>
      </c>
      <c r="F2572" s="32">
        <f>GLOBAL[[#This Row],[AWAL]]</f>
        <v>1</v>
      </c>
      <c r="G2572" s="31"/>
      <c r="H2572" s="31"/>
      <c r="I2572" s="31" t="str">
        <f>IF(GLOBAL[[#This Row],[/MASUK]]="","",SUMIF(Table6[NB BM_C_QTY+F],GLOBAL[POINTER],Table6[C]))</f>
        <v/>
      </c>
      <c r="J2572" s="102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>SUM(F2572,L2572)</f>
        <v>1</v>
      </c>
      <c r="N2572" s="31"/>
      <c r="O2572" s="31"/>
      <c r="P2572" s="32">
        <f ca="1">SUM(INDIRECT(GLOBAL_VAR[TABLENAME]&amp;"[@a"&amp;$1:$1-1&amp;"]"),INDIRECT(GLOBAL_VAR[TABLENAME]&amp;"[@c"&amp;$1:$1-1&amp;"]"))</f>
        <v>1</v>
      </c>
      <c r="Q2572" s="33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1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1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1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</row>
    <row r="2573" spans="1:29">
      <c r="A2573" s="31" t="str">
        <f ca="1">IF(GLOBAL[[#This Row],[TT]]&lt;1,"",ROW()-2)</f>
        <v/>
      </c>
      <c r="B2573" s="33" t="s">
        <v>4953</v>
      </c>
      <c r="C2573" s="31">
        <v>0</v>
      </c>
      <c r="D2573" s="31" t="s">
        <v>56</v>
      </c>
      <c r="E2573" s="31">
        <f ca="1">IF(GLOBAL[[#This Row],[b12]]="",GLOBAL[[#This Row],[a6]],GLOBAL[[#This Row],[b12]])</f>
        <v>0</v>
      </c>
      <c r="F2573" s="32">
        <f>GLOBAL[[#This Row],[AWAL]]</f>
        <v>0</v>
      </c>
      <c r="G2573" s="31"/>
      <c r="H2573" s="31"/>
      <c r="I2573" s="31" t="str">
        <f>IF(GLOBAL[[#This Row],[/MASUK]]="","",SUMIF(Table6[NB BM_C_QTY+F],GLOBAL[POINTER],Table6[C]))</f>
        <v/>
      </c>
      <c r="J2573" s="102">
        <f>IF(GLOBAL[[#This Row],[//KELUAR]]="",0,-1*SUMIF(Table5[CONCAT],GLOBAL[POINTER],Table5[3]))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>SUM(F2573,L2573)</f>
        <v>0</v>
      </c>
      <c r="N2573" s="31"/>
      <c r="O2573" s="31"/>
      <c r="P2573" s="32">
        <f ca="1">SUM(INDIRECT(GLOBAL_VAR[TABLENAME]&amp;"[@a"&amp;$1:$1-1&amp;"]"),INDIRECT(GLOBAL_VAR[TABLENAME]&amp;"[@c"&amp;$1:$1-1&amp;"]"))</f>
        <v>0</v>
      </c>
      <c r="Q2573" s="33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0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0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0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2573" s="31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29">
      <c r="A2574" s="31">
        <f ca="1">IF(GLOBAL[[#This Row],[TT]]&lt;1,"",ROW()-2)</f>
        <v>2572</v>
      </c>
      <c r="B2574" s="33" t="s">
        <v>4861</v>
      </c>
      <c r="C2574" s="31">
        <v>5</v>
      </c>
      <c r="D2574" s="31" t="s">
        <v>56</v>
      </c>
      <c r="E2574" s="31">
        <f ca="1">IF(GLOBAL[[#This Row],[b12]]="",GLOBAL[[#This Row],[a6]],GLOBAL[[#This Row],[b12]])</f>
        <v>5</v>
      </c>
      <c r="F2574" s="32">
        <f>GLOBAL[[#This Row],[AWAL]]</f>
        <v>5</v>
      </c>
      <c r="G2574" s="31"/>
      <c r="H2574" s="31"/>
      <c r="I2574" s="31" t="str">
        <f>IF(GLOBAL[[#This Row],[/MASUK]]="","",SUMIF(Table6[NB BM_C_QTY+F],GLOBAL[POINTER],Table6[C]))</f>
        <v/>
      </c>
      <c r="J2574" s="102">
        <f>IF(GLOBAL[[#This Row],[//KELUAR]]="",0,-1*SUMIF(Table5[CONCAT],GLOBAL[POINTER],Table5[3]))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>SUM(F2574,L2574)</f>
        <v>5</v>
      </c>
      <c r="N2574" s="31"/>
      <c r="O2574" s="31"/>
      <c r="P2574" s="32">
        <f ca="1">SUM(INDIRECT(GLOBAL_VAR[TABLENAME]&amp;"[@a"&amp;$1:$1-1&amp;"]"),INDIRECT(GLOBAL_VAR[TABLENAME]&amp;"[@c"&amp;$1:$1-1&amp;"]"))</f>
        <v>5</v>
      </c>
      <c r="Q2574" s="33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5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5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5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2574" s="31" t="str">
        <f>_xlfn.IFNA(MATCH(GLOBAL[[#This Row],[POINTER]],Table6[NB BM_C_QTY+F],0),"")</f>
        <v/>
      </c>
      <c r="AC2574" t="str">
        <f>_xlfn.IFNA(MATCH(GLOBAL[[#This Row],[POINTER]],Table5[CONCAT],0),"")</f>
        <v/>
      </c>
    </row>
    <row r="2575" spans="1:29">
      <c r="A2575" s="31">
        <f ca="1">IF(GLOBAL[[#This Row],[TT]]&lt;1,"",ROW()-2)</f>
        <v>2573</v>
      </c>
      <c r="B2575" s="33" t="s">
        <v>4862</v>
      </c>
      <c r="C2575" s="31">
        <v>13</v>
      </c>
      <c r="D2575" s="31" t="s">
        <v>56</v>
      </c>
      <c r="E2575" s="31">
        <f ca="1">IF(GLOBAL[[#This Row],[b12]]="",GLOBAL[[#This Row],[a6]],GLOBAL[[#This Row],[b12]])</f>
        <v>13</v>
      </c>
      <c r="F2575" s="32">
        <f>GLOBAL[[#This Row],[AWAL]]</f>
        <v>13</v>
      </c>
      <c r="G2575" s="31"/>
      <c r="H2575" s="31"/>
      <c r="I2575" s="31" t="str">
        <f>IF(GLOBAL[[#This Row],[/MASUK]]="","",SUMIF(Table6[NB BM_C_QTY+F],GLOBAL[POINTER],Table6[C]))</f>
        <v/>
      </c>
      <c r="J2575" s="102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>SUM(F2575,L2575)</f>
        <v>13</v>
      </c>
      <c r="N2575" s="31"/>
      <c r="O2575" s="31"/>
      <c r="P2575" s="32">
        <f ca="1">SUM(INDIRECT(GLOBAL_VAR[TABLENAME]&amp;"[@a"&amp;$1:$1-1&amp;"]"),INDIRECT(GLOBAL_VAR[TABLENAME]&amp;"[@c"&amp;$1:$1-1&amp;"]"))</f>
        <v>13</v>
      </c>
      <c r="Q2575" s="33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13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13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13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29">
      <c r="A2576" s="31" t="str">
        <f ca="1">IF(GLOBAL[[#This Row],[TT]]&lt;1,"",ROW()-2)</f>
        <v/>
      </c>
      <c r="B2576" s="33" t="s">
        <v>4954</v>
      </c>
      <c r="C2576" s="31">
        <v>0</v>
      </c>
      <c r="D2576" s="31" t="s">
        <v>2173</v>
      </c>
      <c r="E2576" s="31">
        <f ca="1">IF(GLOBAL[[#This Row],[b12]]="",GLOBAL[[#This Row],[a6]],GLOBAL[[#This Row],[b12]])</f>
        <v>0</v>
      </c>
      <c r="F2576" s="32">
        <f>GLOBAL[[#This Row],[AWAL]]</f>
        <v>0</v>
      </c>
      <c r="G2576" s="31"/>
      <c r="H2576" s="31"/>
      <c r="I2576" s="31" t="str">
        <f>IF(GLOBAL[[#This Row],[/MASUK]]="","",SUMIF(Table6[NB BM_C_QTY+F],GLOBAL[POINTER],Table6[C]))</f>
        <v/>
      </c>
      <c r="J2576" s="102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>SUM(F2576,L2576)</f>
        <v>0</v>
      </c>
      <c r="N2576" s="31"/>
      <c r="O2576" s="31"/>
      <c r="P2576" s="32">
        <f ca="1">SUM(INDIRECT(GLOBAL_VAR[TABLENAME]&amp;"[@a"&amp;$1:$1-1&amp;"]"),INDIRECT(GLOBAL_VAR[TABLENAME]&amp;"[@c"&amp;$1:$1-1&amp;"]"))</f>
        <v>0</v>
      </c>
      <c r="Q2576" s="33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0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0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0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29">
      <c r="A2577" s="31">
        <f ca="1">IF(GLOBAL[[#This Row],[TT]]&lt;1,"",ROW()-2)</f>
        <v>2575</v>
      </c>
      <c r="B2577" s="33" t="s">
        <v>4863</v>
      </c>
      <c r="C2577" s="31">
        <v>2</v>
      </c>
      <c r="D2577" s="31" t="s">
        <v>2173</v>
      </c>
      <c r="E2577" s="31">
        <f ca="1">IF(GLOBAL[[#This Row],[b12]]="",GLOBAL[[#This Row],[a6]],GLOBAL[[#This Row],[b12]])</f>
        <v>2</v>
      </c>
      <c r="F2577" s="32">
        <f>GLOBAL[[#This Row],[AWAL]]</f>
        <v>2</v>
      </c>
      <c r="G2577" s="31"/>
      <c r="H2577" s="31"/>
      <c r="I2577" s="31" t="str">
        <f>IF(GLOBAL[[#This Row],[/MASUK]]="","",SUMIF(Table6[NB BM_C_QTY+F],GLOBAL[POINTER],Table6[C]))</f>
        <v/>
      </c>
      <c r="J2577" s="102">
        <f>IF(GLOBAL[[#This Row],[//KELUAR]]="",0,-1*SUMIF(Table5[CONCAT],GLOBAL[POINTER],Table5[3]))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>SUM(F2577,L2577)</f>
        <v>2</v>
      </c>
      <c r="N2577" s="31"/>
      <c r="O2577" s="31"/>
      <c r="P2577" s="32">
        <f ca="1">SUM(INDIRECT(GLOBAL_VAR[TABLENAME]&amp;"[@a"&amp;$1:$1-1&amp;"]"),INDIRECT(GLOBAL_VAR[TABLENAME]&amp;"[@c"&amp;$1:$1-1&amp;"]"))</f>
        <v>2</v>
      </c>
      <c r="Q2577" s="33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2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2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2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2577" s="31" t="str">
        <f>_xlfn.IFNA(MATCH(GLOBAL[[#This Row],[POINTER]],Table6[NB BM_C_QTY+F],0),"")</f>
        <v/>
      </c>
      <c r="AC2577" t="str">
        <f>_xlfn.IFNA(MATCH(GLOBAL[[#This Row],[POINTER]],Table5[CONCAT],0),"")</f>
        <v/>
      </c>
    </row>
    <row r="2578" spans="1:29">
      <c r="A2578" s="31">
        <f ca="1">IF(GLOBAL[[#This Row],[TT]]&lt;1,"",ROW()-2)</f>
        <v>2576</v>
      </c>
      <c r="B2578" s="33" t="s">
        <v>4864</v>
      </c>
      <c r="C2578" s="31">
        <v>7</v>
      </c>
      <c r="D2578" s="31" t="s">
        <v>56</v>
      </c>
      <c r="E2578" s="31">
        <f ca="1">IF(GLOBAL[[#This Row],[b12]]="",GLOBAL[[#This Row],[a6]],GLOBAL[[#This Row],[b12]])</f>
        <v>7</v>
      </c>
      <c r="F2578" s="32">
        <f>GLOBAL[[#This Row],[AWAL]]</f>
        <v>7</v>
      </c>
      <c r="G2578" s="31"/>
      <c r="H2578" s="31"/>
      <c r="I2578" s="31" t="str">
        <f>IF(GLOBAL[[#This Row],[/MASUK]]="","",SUMIF(Table6[NB BM_C_QTY+F],GLOBAL[POINTER],Table6[C]))</f>
        <v/>
      </c>
      <c r="J2578" s="102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>SUM(F2578,L2578)</f>
        <v>7</v>
      </c>
      <c r="N2578" s="31"/>
      <c r="O2578" s="31"/>
      <c r="P2578" s="32">
        <f ca="1">SUM(INDIRECT(GLOBAL_VAR[TABLENAME]&amp;"[@a"&amp;$1:$1-1&amp;"]"),INDIRECT(GLOBAL_VAR[TABLENAME]&amp;"[@c"&amp;$1:$1-1&amp;"]"))</f>
        <v>7</v>
      </c>
      <c r="Q2578" s="33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7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7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7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29">
      <c r="A2579" s="31">
        <f ca="1">IF(GLOBAL[[#This Row],[TT]]&lt;1,"",ROW()-2)</f>
        <v>2577</v>
      </c>
      <c r="B2579" s="33" t="s">
        <v>4865</v>
      </c>
      <c r="C2579" s="31">
        <v>4</v>
      </c>
      <c r="D2579" s="31" t="s">
        <v>56</v>
      </c>
      <c r="E2579" s="31">
        <f ca="1">IF(GLOBAL[[#This Row],[b12]]="",GLOBAL[[#This Row],[a6]],GLOBAL[[#This Row],[b12]])</f>
        <v>4</v>
      </c>
      <c r="F2579" s="32">
        <f>GLOBAL[[#This Row],[AWAL]]</f>
        <v>4</v>
      </c>
      <c r="G2579" s="31"/>
      <c r="H2579" s="31"/>
      <c r="I2579" s="31" t="str">
        <f>IF(GLOBAL[[#This Row],[/MASUK]]="","",SUMIF(Table6[NB BM_C_QTY+F],GLOBAL[POINTER],Table6[C]))</f>
        <v/>
      </c>
      <c r="J2579" s="102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>SUM(F2579,L2579)</f>
        <v>4</v>
      </c>
      <c r="N2579" s="31"/>
      <c r="O2579" s="31"/>
      <c r="P2579" s="32">
        <f ca="1">SUM(INDIRECT(GLOBAL_VAR[TABLENAME]&amp;"[@a"&amp;$1:$1-1&amp;"]"),INDIRECT(GLOBAL_VAR[TABLENAME]&amp;"[@c"&amp;$1:$1-1&amp;"]"))</f>
        <v>4</v>
      </c>
      <c r="Q2579" s="33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4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4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4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29">
      <c r="A2580" s="31">
        <f ca="1">IF(GLOBAL[[#This Row],[TT]]&lt;1,"",ROW()-2)</f>
        <v>2578</v>
      </c>
      <c r="B2580" s="33" t="s">
        <v>4866</v>
      </c>
      <c r="C2580" s="31">
        <v>1</v>
      </c>
      <c r="D2580" s="31" t="s">
        <v>56</v>
      </c>
      <c r="E2580" s="31">
        <f ca="1">IF(GLOBAL[[#This Row],[b12]]="",GLOBAL[[#This Row],[a6]],GLOBAL[[#This Row],[b12]])</f>
        <v>1</v>
      </c>
      <c r="F2580" s="32">
        <f>GLOBAL[[#This Row],[AWAL]]</f>
        <v>1</v>
      </c>
      <c r="G2580" s="31"/>
      <c r="H2580" s="31"/>
      <c r="I2580" s="31" t="str">
        <f>IF(GLOBAL[[#This Row],[/MASUK]]="","",SUMIF(Table6[NB BM_C_QTY+F],GLOBAL[POINTER],Table6[C]))</f>
        <v/>
      </c>
      <c r="J2580" s="102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>SUM(F2580,L2580)</f>
        <v>1</v>
      </c>
      <c r="N2580" s="31"/>
      <c r="O2580" s="31"/>
      <c r="P2580" s="32">
        <f ca="1">SUM(INDIRECT(GLOBAL_VAR[TABLENAME]&amp;"[@a"&amp;$1:$1-1&amp;"]"),INDIRECT(GLOBAL_VAR[TABLENAME]&amp;"[@c"&amp;$1:$1-1&amp;"]"))</f>
        <v>1</v>
      </c>
      <c r="Q2580" s="33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1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1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1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29">
      <c r="A2581" s="31">
        <f ca="1">IF(GLOBAL[[#This Row],[TT]]&lt;1,"",ROW()-2)</f>
        <v>2579</v>
      </c>
      <c r="B2581" s="33" t="s">
        <v>4867</v>
      </c>
      <c r="C2581" s="31">
        <v>11</v>
      </c>
      <c r="D2581" s="31" t="s">
        <v>56</v>
      </c>
      <c r="E2581" s="31">
        <f ca="1">IF(GLOBAL[[#This Row],[b12]]="",GLOBAL[[#This Row],[a6]],GLOBAL[[#This Row],[b12]])</f>
        <v>11</v>
      </c>
      <c r="F2581" s="32">
        <f>GLOBAL[[#This Row],[AWAL]]</f>
        <v>11</v>
      </c>
      <c r="G2581" s="31"/>
      <c r="H2581" s="31"/>
      <c r="I2581" s="31" t="str">
        <f>IF(GLOBAL[[#This Row],[/MASUK]]="","",SUMIF(Table6[NB BM_C_QTY+F],GLOBAL[POINTER],Table6[C]))</f>
        <v/>
      </c>
      <c r="J2581" s="102">
        <f>IF(GLOBAL[[#This Row],[//KELUAR]]="",0,-1*SUMIF(Table5[CONCAT],GLOBAL[POINTER],Table5[3]))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>SUM(F2581,L2581)</f>
        <v>11</v>
      </c>
      <c r="N2581" s="31"/>
      <c r="O2581" s="31"/>
      <c r="P2581" s="32">
        <f ca="1">SUM(INDIRECT(GLOBAL_VAR[TABLENAME]&amp;"[@a"&amp;$1:$1-1&amp;"]"),INDIRECT(GLOBAL_VAR[TABLENAME]&amp;"[@c"&amp;$1:$1-1&amp;"]"))</f>
        <v>11</v>
      </c>
      <c r="Q2581" s="33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11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11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11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2581" s="31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29">
      <c r="A2582" s="31">
        <f ca="1">IF(GLOBAL[[#This Row],[TT]]&lt;1,"",ROW()-2)</f>
        <v>2580</v>
      </c>
      <c r="B2582" s="33" t="s">
        <v>4868</v>
      </c>
      <c r="C2582" s="31">
        <v>6</v>
      </c>
      <c r="D2582" s="31" t="s">
        <v>2173</v>
      </c>
      <c r="E2582" s="31">
        <f ca="1">IF(GLOBAL[[#This Row],[b12]]="",GLOBAL[[#This Row],[a6]],GLOBAL[[#This Row],[b12]])</f>
        <v>6</v>
      </c>
      <c r="F2582" s="32">
        <f>GLOBAL[[#This Row],[AWAL]]</f>
        <v>6</v>
      </c>
      <c r="G2582" s="31"/>
      <c r="H2582" s="31"/>
      <c r="I2582" s="31" t="str">
        <f>IF(GLOBAL[[#This Row],[/MASUK]]="","",SUMIF(Table6[NB BM_C_QTY+F],GLOBAL[POINTER],Table6[C]))</f>
        <v/>
      </c>
      <c r="J2582" s="102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>SUM(F2582,L2582)</f>
        <v>6</v>
      </c>
      <c r="N2582" s="31"/>
      <c r="O2582" s="31"/>
      <c r="P2582" s="32">
        <f ca="1">SUM(INDIRECT(GLOBAL_VAR[TABLENAME]&amp;"[@a"&amp;$1:$1-1&amp;"]"),INDIRECT(GLOBAL_VAR[TABLENAME]&amp;"[@c"&amp;$1:$1-1&amp;"]"))</f>
        <v>6</v>
      </c>
      <c r="Q2582" s="33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6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6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6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29">
      <c r="A2583" s="31" t="str">
        <f ca="1">IF(GLOBAL[[#This Row],[TT]]&lt;1,"",ROW()-2)</f>
        <v/>
      </c>
      <c r="B2583" s="33" t="s">
        <v>4955</v>
      </c>
      <c r="C2583" s="31">
        <v>0</v>
      </c>
      <c r="D2583" s="31" t="s">
        <v>56</v>
      </c>
      <c r="E2583" s="31">
        <f ca="1">IF(GLOBAL[[#This Row],[b12]]="",GLOBAL[[#This Row],[a6]],GLOBAL[[#This Row],[b12]])</f>
        <v>0</v>
      </c>
      <c r="F2583" s="32">
        <f>GLOBAL[[#This Row],[AWAL]]</f>
        <v>0</v>
      </c>
      <c r="G2583" s="31"/>
      <c r="H2583" s="31"/>
      <c r="I2583" s="31" t="str">
        <f>IF(GLOBAL[[#This Row],[/MASUK]]="","",SUMIF(Table6[NB BM_C_QTY+F],GLOBAL[POINTER],Table6[C]))</f>
        <v/>
      </c>
      <c r="J2583" s="102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>SUM(F2583,L2583)</f>
        <v>0</v>
      </c>
      <c r="N2583" s="31"/>
      <c r="O2583" s="31"/>
      <c r="P2583" s="32">
        <f ca="1">SUM(INDIRECT(GLOBAL_VAR[TABLENAME]&amp;"[@a"&amp;$1:$1-1&amp;"]"),INDIRECT(GLOBAL_VAR[TABLENAME]&amp;"[@c"&amp;$1:$1-1&amp;"]"))</f>
        <v>0</v>
      </c>
      <c r="Q2583" s="33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0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0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0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29">
      <c r="A2584" s="31" t="str">
        <f ca="1">IF(GLOBAL[[#This Row],[TT]]&lt;1,"",ROW()-2)</f>
        <v/>
      </c>
      <c r="B2584" s="33" t="s">
        <v>4956</v>
      </c>
      <c r="C2584" s="31">
        <v>0</v>
      </c>
      <c r="D2584" s="31" t="s">
        <v>2173</v>
      </c>
      <c r="E2584" s="31">
        <f ca="1">IF(GLOBAL[[#This Row],[b12]]="",GLOBAL[[#This Row],[a6]],GLOBAL[[#This Row],[b12]])</f>
        <v>0</v>
      </c>
      <c r="F2584" s="32">
        <f>GLOBAL[[#This Row],[AWAL]]</f>
        <v>0</v>
      </c>
      <c r="G2584" s="31"/>
      <c r="H2584" s="31"/>
      <c r="I2584" s="31" t="str">
        <f>IF(GLOBAL[[#This Row],[/MASUK]]="","",SUMIF(Table6[NB BM_C_QTY+F],GLOBAL[POINTER],Table6[C]))</f>
        <v/>
      </c>
      <c r="J2584" s="102">
        <f>IF(GLOBAL[[#This Row],[//KELUAR]]="",0,-1*SUMIF(Table5[CONCAT],GLOBAL[POINTER],Table5[3]))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>SUM(F2584,L2584)</f>
        <v>0</v>
      </c>
      <c r="N2584" s="31"/>
      <c r="O2584" s="31"/>
      <c r="P2584" s="32">
        <f ca="1">SUM(INDIRECT(GLOBAL_VAR[TABLENAME]&amp;"[@a"&amp;$1:$1-1&amp;"]"),INDIRECT(GLOBAL_VAR[TABLENAME]&amp;"[@c"&amp;$1:$1-1&amp;"]"))</f>
        <v>0</v>
      </c>
      <c r="Q2584" s="33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0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0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0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2584" s="31" t="str">
        <f>_xlfn.IFNA(MATCH(GLOBAL[[#This Row],[POINTER]],Table6[NB BM_C_QTY+F],0),"")</f>
        <v/>
      </c>
      <c r="AC2584" t="str">
        <f>_xlfn.IFNA(MATCH(GLOBAL[[#This Row],[POINTER]],Table5[CONCAT],0),"")</f>
        <v/>
      </c>
    </row>
    <row r="2585" spans="1:29">
      <c r="A2585" s="31">
        <f ca="1">IF(GLOBAL[[#This Row],[TT]]&lt;1,"",ROW()-2)</f>
        <v>2583</v>
      </c>
      <c r="B2585" s="33" t="s">
        <v>4869</v>
      </c>
      <c r="C2585" s="31">
        <v>2</v>
      </c>
      <c r="D2585" s="31" t="s">
        <v>16</v>
      </c>
      <c r="E2585" s="31">
        <f ca="1">IF(GLOBAL[[#This Row],[b12]]="",GLOBAL[[#This Row],[a6]],GLOBAL[[#This Row],[b12]])</f>
        <v>2</v>
      </c>
      <c r="F2585" s="32">
        <f>GLOBAL[[#This Row],[AWAL]]</f>
        <v>2</v>
      </c>
      <c r="G2585" s="31"/>
      <c r="H2585" s="31"/>
      <c r="I2585" s="31" t="str">
        <f>IF(GLOBAL[[#This Row],[/MASUK]]="","",SUMIF(Table6[NB BM_C_QTY+F],GLOBAL[POINTER],Table6[C]))</f>
        <v/>
      </c>
      <c r="J2585" s="102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>SUM(F2585,L2585)</f>
        <v>2</v>
      </c>
      <c r="N2585" s="31"/>
      <c r="O2585" s="31"/>
      <c r="P2585" s="32">
        <f ca="1">SUM(INDIRECT(GLOBAL_VAR[TABLENAME]&amp;"[@a"&amp;$1:$1-1&amp;"]"),INDIRECT(GLOBAL_VAR[TABLENAME]&amp;"[@c"&amp;$1:$1-1&amp;"]"))</f>
        <v>2</v>
      </c>
      <c r="Q2585" s="33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2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2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2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</row>
    <row r="2586" spans="1:29">
      <c r="A2586" s="31">
        <f ca="1">IF(GLOBAL[[#This Row],[TT]]&lt;1,"",ROW()-2)</f>
        <v>2584</v>
      </c>
      <c r="B2586" s="33" t="s">
        <v>4870</v>
      </c>
      <c r="C2586" s="31">
        <v>2</v>
      </c>
      <c r="D2586" s="31" t="s">
        <v>117</v>
      </c>
      <c r="E2586" s="31">
        <f ca="1">IF(GLOBAL[[#This Row],[b12]]="",GLOBAL[[#This Row],[a6]],GLOBAL[[#This Row],[b12]])</f>
        <v>2</v>
      </c>
      <c r="F2586" s="32">
        <f>GLOBAL[[#This Row],[AWAL]]</f>
        <v>2</v>
      </c>
      <c r="G2586" s="31"/>
      <c r="H2586" s="31"/>
      <c r="I2586" s="31" t="str">
        <f>IF(GLOBAL[[#This Row],[/MASUK]]="","",SUMIF(Table6[NB BM_C_QTY+F],GLOBAL[POINTER],Table6[C]))</f>
        <v/>
      </c>
      <c r="J2586" s="102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>SUM(F2586,L2586)</f>
        <v>2</v>
      </c>
      <c r="N2586" s="31"/>
      <c r="O2586" s="31"/>
      <c r="P2586" s="32">
        <f ca="1">SUM(INDIRECT(GLOBAL_VAR[TABLENAME]&amp;"[@a"&amp;$1:$1-1&amp;"]"),INDIRECT(GLOBAL_VAR[TABLENAME]&amp;"[@c"&amp;$1:$1-1&amp;"]"))</f>
        <v>2</v>
      </c>
      <c r="Q2586" s="33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2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2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2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29">
      <c r="A2587" s="31">
        <f ca="1">IF(GLOBAL[[#This Row],[TT]]&lt;1,"",ROW()-2)</f>
        <v>2585</v>
      </c>
      <c r="B2587" s="33" t="s">
        <v>4871</v>
      </c>
      <c r="C2587" s="31">
        <v>14</v>
      </c>
      <c r="D2587" s="31" t="s">
        <v>84</v>
      </c>
      <c r="E2587" s="31">
        <f ca="1">IF(GLOBAL[[#This Row],[b12]]="",GLOBAL[[#This Row],[a6]],GLOBAL[[#This Row],[b12]])</f>
        <v>14</v>
      </c>
      <c r="F2587" s="32">
        <f>GLOBAL[[#This Row],[AWAL]]</f>
        <v>14</v>
      </c>
      <c r="G2587" s="31"/>
      <c r="H2587" s="31"/>
      <c r="I2587" s="31" t="str">
        <f>IF(GLOBAL[[#This Row],[/MASUK]]="","",SUMIF(Table6[NB BM_C_QTY+F],GLOBAL[POINTER],Table6[C]))</f>
        <v/>
      </c>
      <c r="J2587" s="102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>SUM(F2587,L2587)</f>
        <v>14</v>
      </c>
      <c r="N2587" s="31"/>
      <c r="O2587" s="31"/>
      <c r="P2587" s="32">
        <f ca="1">SUM(INDIRECT(GLOBAL_VAR[TABLENAME]&amp;"[@a"&amp;$1:$1-1&amp;"]"),INDIRECT(GLOBAL_VAR[TABLENAME]&amp;"[@c"&amp;$1:$1-1&amp;"]"))</f>
        <v>14</v>
      </c>
      <c r="Q2587" s="33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14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14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14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29">
      <c r="A2588" s="31">
        <f ca="1">IF(GLOBAL[[#This Row],[TT]]&lt;1,"",ROW()-2)</f>
        <v>2586</v>
      </c>
      <c r="B2588" s="33" t="s">
        <v>4872</v>
      </c>
      <c r="C2588" s="31">
        <v>2</v>
      </c>
      <c r="D2588" s="31" t="s">
        <v>99</v>
      </c>
      <c r="E2588" s="31">
        <f ca="1">IF(GLOBAL[[#This Row],[b12]]="",GLOBAL[[#This Row],[a6]],GLOBAL[[#This Row],[b12]])</f>
        <v>2</v>
      </c>
      <c r="F2588" s="32">
        <f>GLOBAL[[#This Row],[AWAL]]</f>
        <v>2</v>
      </c>
      <c r="G2588" s="31"/>
      <c r="H2588" s="31"/>
      <c r="I2588" s="31" t="str">
        <f>IF(GLOBAL[[#This Row],[/MASUK]]="","",SUMIF(Table6[NB BM_C_QTY+F],GLOBAL[POINTER],Table6[C]))</f>
        <v/>
      </c>
      <c r="J2588" s="102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>SUM(F2588,L2588)</f>
        <v>2</v>
      </c>
      <c r="N2588" s="31"/>
      <c r="O2588" s="31"/>
      <c r="P2588" s="32">
        <f ca="1">SUM(INDIRECT(GLOBAL_VAR[TABLENAME]&amp;"[@a"&amp;$1:$1-1&amp;"]"),INDIRECT(GLOBAL_VAR[TABLENAME]&amp;"[@c"&amp;$1:$1-1&amp;"]"))</f>
        <v>2</v>
      </c>
      <c r="Q2588" s="33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2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2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2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29">
      <c r="A2589" s="31">
        <f ca="1">IF(GLOBAL[[#This Row],[TT]]&lt;1,"",ROW()-2)</f>
        <v>2587</v>
      </c>
      <c r="B2589" s="33" t="s">
        <v>4873</v>
      </c>
      <c r="C2589" s="31">
        <v>3</v>
      </c>
      <c r="D2589" s="31">
        <v>288</v>
      </c>
      <c r="E2589" s="31">
        <f ca="1">IF(GLOBAL[[#This Row],[b12]]="",GLOBAL[[#This Row],[a6]],GLOBAL[[#This Row],[b12]])</f>
        <v>3</v>
      </c>
      <c r="F2589" s="32">
        <f>GLOBAL[[#This Row],[AWAL]]</f>
        <v>3</v>
      </c>
      <c r="G2589" s="31"/>
      <c r="H2589" s="31"/>
      <c r="I2589" s="31" t="str">
        <f>IF(GLOBAL[[#This Row],[/MASUK]]="","",SUMIF(Table6[NB BM_C_QTY+F],GLOBAL[POINTER],Table6[C]))</f>
        <v/>
      </c>
      <c r="J2589" s="102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>SUM(F2589,L2589)</f>
        <v>3</v>
      </c>
      <c r="N2589" s="31"/>
      <c r="O2589" s="31"/>
      <c r="P2589" s="32">
        <f ca="1">SUM(INDIRECT(GLOBAL_VAR[TABLENAME]&amp;"[@a"&amp;$1:$1-1&amp;"]"),INDIRECT(GLOBAL_VAR[TABLENAME]&amp;"[@c"&amp;$1:$1-1&amp;"]"))</f>
        <v>3</v>
      </c>
      <c r="Q2589" s="33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3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3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3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29">
      <c r="A2590" s="31">
        <f ca="1">IF(GLOBAL[[#This Row],[TT]]&lt;1,"",ROW()-2)</f>
        <v>2588</v>
      </c>
      <c r="B2590" s="33" t="s">
        <v>4874</v>
      </c>
      <c r="C2590" s="31">
        <v>1</v>
      </c>
      <c r="D2590" s="31" t="s">
        <v>1439</v>
      </c>
      <c r="E2590" s="31">
        <f ca="1">IF(GLOBAL[[#This Row],[b12]]="",GLOBAL[[#This Row],[a6]],GLOBAL[[#This Row],[b12]])</f>
        <v>1</v>
      </c>
      <c r="F2590" s="32">
        <f>GLOBAL[[#This Row],[AWAL]]</f>
        <v>1</v>
      </c>
      <c r="G2590" s="31"/>
      <c r="H2590" s="31"/>
      <c r="I2590" s="31" t="str">
        <f>IF(GLOBAL[[#This Row],[/MASUK]]="","",SUMIF(Table6[NB BM_C_QTY+F],GLOBAL[POINTER],Table6[C]))</f>
        <v/>
      </c>
      <c r="J2590" s="102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>SUM(F2590,L2590)</f>
        <v>1</v>
      </c>
      <c r="N2590" s="31"/>
      <c r="O2590" s="31"/>
      <c r="P2590" s="32">
        <f ca="1">SUM(INDIRECT(GLOBAL_VAR[TABLENAME]&amp;"[@a"&amp;$1:$1-1&amp;"]"),INDIRECT(GLOBAL_VAR[TABLENAME]&amp;"[@c"&amp;$1:$1-1&amp;"]"))</f>
        <v>1</v>
      </c>
      <c r="Q2590" s="33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1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1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1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29">
      <c r="A2591" s="31">
        <f ca="1">IF(GLOBAL[[#This Row],[TT]]&lt;1,"",ROW()-2)</f>
        <v>2589</v>
      </c>
      <c r="B2591" s="33" t="s">
        <v>4875</v>
      </c>
      <c r="C2591" s="31">
        <v>2</v>
      </c>
      <c r="D2591" s="31" t="s">
        <v>1186</v>
      </c>
      <c r="E2591" s="31">
        <f ca="1">IF(GLOBAL[[#This Row],[b12]]="",GLOBAL[[#This Row],[a6]],GLOBAL[[#This Row],[b12]])</f>
        <v>2</v>
      </c>
      <c r="F2591" s="32">
        <f>GLOBAL[[#This Row],[AWAL]]</f>
        <v>2</v>
      </c>
      <c r="G2591" s="31"/>
      <c r="H2591" s="31"/>
      <c r="I2591" s="31" t="str">
        <f>IF(GLOBAL[[#This Row],[/MASUK]]="","",SUMIF(Table6[NB BM_C_QTY+F],GLOBAL[POINTER],Table6[C]))</f>
        <v/>
      </c>
      <c r="J2591" s="102">
        <f>IF(GLOBAL[[#This Row],[//KELUAR]]="",0,-1*SUMIF(Table5[CONCAT],GLOBAL[POINTER],Table5[3]))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>SUM(F2591,L2591)</f>
        <v>2</v>
      </c>
      <c r="N2591" s="31"/>
      <c r="O2591" s="31"/>
      <c r="P2591" s="32">
        <f ca="1">SUM(INDIRECT(GLOBAL_VAR[TABLENAME]&amp;"[@a"&amp;$1:$1-1&amp;"]"),INDIRECT(GLOBAL_VAR[TABLENAME]&amp;"[@c"&amp;$1:$1-1&amp;"]"))</f>
        <v>2</v>
      </c>
      <c r="Q2591" s="33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2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2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2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2591" s="31" t="str">
        <f>_xlfn.IFNA(MATCH(GLOBAL[[#This Row],[POINTER]],Table6[NB BM_C_QTY+F],0),"")</f>
        <v/>
      </c>
      <c r="AC2591" t="str">
        <f>_xlfn.IFNA(MATCH(GLOBAL[[#This Row],[POINTER]],Table5[CONCAT],0),"")</f>
        <v/>
      </c>
    </row>
    <row r="2592" spans="1:29">
      <c r="A2592" s="31" t="str">
        <f ca="1">IF(GLOBAL[[#This Row],[TT]]&lt;1,"",ROW()-2)</f>
        <v/>
      </c>
      <c r="B2592" s="33" t="s">
        <v>4957</v>
      </c>
      <c r="C2592" s="31">
        <v>0</v>
      </c>
      <c r="D2592" s="31" t="s">
        <v>33</v>
      </c>
      <c r="E2592" s="31">
        <f ca="1">IF(GLOBAL[[#This Row],[b12]]="",GLOBAL[[#This Row],[a6]],GLOBAL[[#This Row],[b12]])</f>
        <v>0</v>
      </c>
      <c r="F2592" s="32">
        <f>GLOBAL[[#This Row],[AWAL]]</f>
        <v>0</v>
      </c>
      <c r="G2592" s="31"/>
      <c r="H2592" s="31"/>
      <c r="I2592" s="31" t="str">
        <f>IF(GLOBAL[[#This Row],[/MASUK]]="","",SUMIF(Table6[NB BM_C_QTY+F],GLOBAL[POINTER],Table6[C]))</f>
        <v/>
      </c>
      <c r="J2592" s="102">
        <f>IF(GLOBAL[[#This Row],[//KELUAR]]="",0,-1*SUMIF(Table5[CONCAT],GLOBAL[POINTER],Table5[3]))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>SUM(F2592,L2592)</f>
        <v>0</v>
      </c>
      <c r="N2592" s="31"/>
      <c r="O2592" s="31"/>
      <c r="P2592" s="32">
        <f ca="1">SUM(INDIRECT(GLOBAL_VAR[TABLENAME]&amp;"[@a"&amp;$1:$1-1&amp;"]"),INDIRECT(GLOBAL_VAR[TABLENAME]&amp;"[@c"&amp;$1:$1-1&amp;"]"))</f>
        <v>0</v>
      </c>
      <c r="Q2592" s="33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0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0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0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2592" s="31" t="str">
        <f>_xlfn.IFNA(MATCH(GLOBAL[[#This Row],[POINTER]],Table6[NB BM_C_QTY+F],0),"")</f>
        <v/>
      </c>
      <c r="AC2592" t="str">
        <f>_xlfn.IFNA(MATCH(GLOBAL[[#This Row],[POINTER]],Table5[CONCAT],0),"")</f>
        <v/>
      </c>
    </row>
    <row r="2593" spans="1:29">
      <c r="A2593" s="31">
        <f ca="1">IF(GLOBAL[[#This Row],[TT]]&lt;1,"",ROW()-2)</f>
        <v>2591</v>
      </c>
      <c r="B2593" s="33" t="s">
        <v>4876</v>
      </c>
      <c r="C2593" s="31">
        <v>3</v>
      </c>
      <c r="D2593" s="31">
        <v>240</v>
      </c>
      <c r="E2593" s="31">
        <f ca="1">IF(GLOBAL[[#This Row],[b12]]="",GLOBAL[[#This Row],[a6]],GLOBAL[[#This Row],[b12]])</f>
        <v>3</v>
      </c>
      <c r="F2593" s="32">
        <f>GLOBAL[[#This Row],[AWAL]]</f>
        <v>3</v>
      </c>
      <c r="G2593" s="31"/>
      <c r="H2593" s="31"/>
      <c r="I2593" s="31" t="str">
        <f>IF(GLOBAL[[#This Row],[/MASUK]]="","",SUMIF(Table6[NB BM_C_QTY+F],GLOBAL[POINTER],Table6[C]))</f>
        <v/>
      </c>
      <c r="J2593" s="102">
        <f>IF(GLOBAL[[#This Row],[//KELUAR]]="",0,-1*SUMIF(Table5[CONCAT],GLOBAL[POINTER],Table5[3]))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>SUM(F2593,L2593)</f>
        <v>3</v>
      </c>
      <c r="N2593" s="31"/>
      <c r="O2593" s="31"/>
      <c r="P2593" s="32">
        <f ca="1">SUM(INDIRECT(GLOBAL_VAR[TABLENAME]&amp;"[@a"&amp;$1:$1-1&amp;"]"),INDIRECT(GLOBAL_VAR[TABLENAME]&amp;"[@c"&amp;$1:$1-1&amp;"]"))</f>
        <v>3</v>
      </c>
      <c r="Q2593" s="33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3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3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3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2593" s="31" t="str">
        <f>_xlfn.IFNA(MATCH(GLOBAL[[#This Row],[POINTER]],Table6[NB BM_C_QTY+F],0),"")</f>
        <v/>
      </c>
      <c r="AC2593" t="str">
        <f>_xlfn.IFNA(MATCH(GLOBAL[[#This Row],[POINTER]],Table5[CONCAT],0),"")</f>
        <v/>
      </c>
    </row>
    <row r="2594" spans="1:29">
      <c r="A2594" s="31">
        <f ca="1">IF(GLOBAL[[#This Row],[TT]]&lt;1,"",ROW()-2)</f>
        <v>2592</v>
      </c>
      <c r="B2594" s="33" t="s">
        <v>4877</v>
      </c>
      <c r="C2594" s="31">
        <v>38</v>
      </c>
      <c r="D2594" s="31">
        <v>144</v>
      </c>
      <c r="E2594" s="31">
        <f ca="1">IF(GLOBAL[[#This Row],[b12]]="",GLOBAL[[#This Row],[a6]],GLOBAL[[#This Row],[b12]])</f>
        <v>38</v>
      </c>
      <c r="F2594" s="32">
        <f>GLOBAL[[#This Row],[AWAL]]</f>
        <v>38</v>
      </c>
      <c r="G2594" s="31"/>
      <c r="H2594" s="31"/>
      <c r="I2594" s="31" t="str">
        <f>IF(GLOBAL[[#This Row],[/MASUK]]="","",SUMIF(Table6[NB BM_C_QTY+F],GLOBAL[POINTER],Table6[C]))</f>
        <v/>
      </c>
      <c r="J2594" s="102">
        <f>IF(GLOBAL[[#This Row],[//KELUAR]]="",0,-1*SUMIF(Table5[CONCAT],GLOBAL[POINTER],Table5[3]))</f>
        <v>0</v>
      </c>
      <c r="K2594" s="31" t="str">
        <f>IF(GLOBAL[[#This Row],[b1]]="","",GLOBAL[[#This Row],[b1]]-GLOBAL[[#This Row],[a1]]-GLOBAL[[#This Row],[bkeluar1]])</f>
        <v/>
      </c>
      <c r="L2594" s="31">
        <f>SUM(GLOBAL[[#This Row],[bmasuk1]:[c1]])</f>
        <v>0</v>
      </c>
      <c r="M2594" s="32">
        <f>SUM(F2594,L2594)</f>
        <v>38</v>
      </c>
      <c r="N2594" s="31"/>
      <c r="O2594" s="31"/>
      <c r="P2594" s="32">
        <f ca="1">SUM(INDIRECT(GLOBAL_VAR[TABLENAME]&amp;"[@a"&amp;$1:$1-1&amp;"]"),INDIRECT(GLOBAL_VAR[TABLENAME]&amp;"[@c"&amp;$1:$1-1&amp;"]"))</f>
        <v>38</v>
      </c>
      <c r="Q2594" s="33"/>
      <c r="R2594" s="33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38</v>
      </c>
      <c r="T2594" s="33"/>
      <c r="U2594" s="33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38</v>
      </c>
      <c r="W2594" s="31"/>
      <c r="X2594" s="31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38</v>
      </c>
      <c r="AA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2594" s="31" t="str">
        <f>_xlfn.IFNA(MATCH(GLOBAL[[#This Row],[POINTER]],Table6[NB BM_C_QTY+F],0),"")</f>
        <v/>
      </c>
      <c r="AC2594" t="str">
        <f>_xlfn.IFNA(MATCH(GLOBAL[[#This Row],[POINTER]],Table5[CONCAT],0),"")</f>
        <v/>
      </c>
    </row>
    <row r="2595" spans="1:29">
      <c r="A2595" s="31">
        <f ca="1">IF(GLOBAL[[#This Row],[TT]]&lt;1,"",ROW()-2)</f>
        <v>2593</v>
      </c>
      <c r="B2595" s="33" t="s">
        <v>4878</v>
      </c>
      <c r="C2595" s="31">
        <v>1</v>
      </c>
      <c r="D2595" s="31" t="s">
        <v>714</v>
      </c>
      <c r="E2595" s="31">
        <f ca="1">IF(GLOBAL[[#This Row],[b12]]="",GLOBAL[[#This Row],[a6]],GLOBAL[[#This Row],[b12]])</f>
        <v>1</v>
      </c>
      <c r="F2595" s="32">
        <f>GLOBAL[[#This Row],[AWAL]]</f>
        <v>1</v>
      </c>
      <c r="G2595" s="31"/>
      <c r="H2595" s="31"/>
      <c r="I2595" s="31" t="str">
        <f>IF(GLOBAL[[#This Row],[/MASUK]]="","",SUMIF(Table6[NB BM_C_QTY+F],GLOBAL[POINTER],Table6[C]))</f>
        <v/>
      </c>
      <c r="J2595" s="102">
        <f>IF(GLOBAL[[#This Row],[//KELUAR]]="",0,-1*SUMIF(Table5[CONCAT],GLOBAL[POINTER],Table5[3]))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>SUM(F2595,L2595)</f>
        <v>1</v>
      </c>
      <c r="N2595" s="31"/>
      <c r="O2595" s="31"/>
      <c r="P2595" s="32">
        <f ca="1">SUM(INDIRECT(GLOBAL_VAR[TABLENAME]&amp;"[@a"&amp;$1:$1-1&amp;"]"),INDIRECT(GLOBAL_VAR[TABLENAME]&amp;"[@c"&amp;$1:$1-1&amp;"]"))</f>
        <v>1</v>
      </c>
      <c r="Q2595" s="33"/>
      <c r="R2595" s="33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1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1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1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2595" s="31" t="str">
        <f>_xlfn.IFNA(MATCH(GLOBAL[[#This Row],[POINTER]],Table6[NB BM_C_QTY+F],0),"")</f>
        <v/>
      </c>
      <c r="AC2595" t="str">
        <f>_xlfn.IFNA(MATCH(GLOBAL[[#This Row],[POINTER]],Table5[CONCAT],0),"")</f>
        <v/>
      </c>
    </row>
    <row r="2596" spans="1:29">
      <c r="A2596" s="31">
        <f ca="1">IF(GLOBAL[[#This Row],[TT]]&lt;1,"",ROW()-2)</f>
        <v>2594</v>
      </c>
      <c r="B2596" s="33" t="s">
        <v>4879</v>
      </c>
      <c r="C2596" s="31">
        <v>2</v>
      </c>
      <c r="D2596" s="31" t="s">
        <v>56</v>
      </c>
      <c r="E2596" s="31">
        <f ca="1">IF(GLOBAL[[#This Row],[b12]]="",GLOBAL[[#This Row],[a6]],GLOBAL[[#This Row],[b12]])</f>
        <v>2</v>
      </c>
      <c r="F2596" s="32">
        <f>GLOBAL[[#This Row],[AWAL]]</f>
        <v>2</v>
      </c>
      <c r="G2596" s="31"/>
      <c r="H2596" s="31"/>
      <c r="I2596" s="31" t="str">
        <f>IF(GLOBAL[[#This Row],[/MASUK]]="","",SUMIF(Table6[NB BM_C_QTY+F],GLOBAL[POINTER],Table6[C]))</f>
        <v/>
      </c>
      <c r="J2596" s="102">
        <f>IF(GLOBAL[[#This Row],[//KELUAR]]="",0,-1*SUMIF(Table5[CONCAT],GLOBAL[POINTER],Table5[3]))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>SUM(F2596,L2596)</f>
        <v>2</v>
      </c>
      <c r="N2596" s="31"/>
      <c r="O2596" s="31"/>
      <c r="P2596" s="32">
        <f ca="1">SUM(INDIRECT(GLOBAL_VAR[TABLENAME]&amp;"[@a"&amp;$1:$1-1&amp;"]"),INDIRECT(GLOBAL_VAR[TABLENAME]&amp;"[@c"&amp;$1:$1-1&amp;"]"))</f>
        <v>2</v>
      </c>
      <c r="Q2596" s="33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2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2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2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2596" s="31" t="str">
        <f>_xlfn.IFNA(MATCH(GLOBAL[[#This Row],[POINTER]],Table6[NB BM_C_QTY+F],0),"")</f>
        <v/>
      </c>
      <c r="AC2596" t="str">
        <f>_xlfn.IFNA(MATCH(GLOBAL[[#This Row],[POINTER]],Table5[CONCAT],0),"")</f>
        <v/>
      </c>
    </row>
    <row r="2597" spans="1:29">
      <c r="A2597" s="31">
        <f ca="1">IF(GLOBAL[[#This Row],[TT]]&lt;1,"",ROW()-2)</f>
        <v>2595</v>
      </c>
      <c r="B2597" s="33" t="s">
        <v>4880</v>
      </c>
      <c r="C2597" s="31">
        <v>7</v>
      </c>
      <c r="D2597" s="31" t="s">
        <v>33</v>
      </c>
      <c r="E2597" s="31">
        <f ca="1">IF(GLOBAL[[#This Row],[b12]]="",GLOBAL[[#This Row],[a6]],GLOBAL[[#This Row],[b12]])</f>
        <v>7</v>
      </c>
      <c r="F2597" s="32">
        <f>GLOBAL[[#This Row],[AWAL]]</f>
        <v>7</v>
      </c>
      <c r="G2597" s="31"/>
      <c r="H2597" s="31"/>
      <c r="I2597" s="31" t="str">
        <f>IF(GLOBAL[[#This Row],[/MASUK]]="","",SUMIF(Table6[NB BM_C_QTY+F],GLOBAL[POINTER],Table6[C]))</f>
        <v/>
      </c>
      <c r="J2597" s="102">
        <f>IF(GLOBAL[[#This Row],[//KELUAR]]="",0,-1*SUMIF(Table5[CONCAT],GLOBAL[POINTER],Table5[3]))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>SUM(F2597,L2597)</f>
        <v>7</v>
      </c>
      <c r="N2597" s="31"/>
      <c r="O2597" s="31"/>
      <c r="P2597" s="32">
        <f ca="1">SUM(INDIRECT(GLOBAL_VAR[TABLENAME]&amp;"[@a"&amp;$1:$1-1&amp;"]"),INDIRECT(GLOBAL_VAR[TABLENAME]&amp;"[@c"&amp;$1:$1-1&amp;"]"))</f>
        <v>7</v>
      </c>
      <c r="Q2597" s="33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7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7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7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2597" s="31" t="str">
        <f>_xlfn.IFNA(MATCH(GLOBAL[[#This Row],[POINTER]],Table6[NB BM_C_QTY+F],0),"")</f>
        <v/>
      </c>
      <c r="AC2597" t="str">
        <f>_xlfn.IFNA(MATCH(GLOBAL[[#This Row],[POINTER]],Table5[CONCAT],0),"")</f>
        <v/>
      </c>
    </row>
    <row r="2598" spans="1:29">
      <c r="A2598" s="31" t="str">
        <f ca="1">IF(GLOBAL[[#This Row],[TT]]&lt;1,"",ROW()-2)</f>
        <v/>
      </c>
      <c r="B2598" s="33" t="s">
        <v>4340</v>
      </c>
      <c r="C2598" s="31">
        <v>0</v>
      </c>
      <c r="D2598" s="31" t="s">
        <v>2034</v>
      </c>
      <c r="E2598" s="31">
        <f ca="1">IF(GLOBAL[[#This Row],[b12]]="",GLOBAL[[#This Row],[a6]],GLOBAL[[#This Row],[b12]])</f>
        <v>0</v>
      </c>
      <c r="F2598" s="32">
        <f>GLOBAL[[#This Row],[AWAL]]</f>
        <v>0</v>
      </c>
      <c r="G2598" s="31"/>
      <c r="H2598" s="31"/>
      <c r="I2598" s="31" t="str">
        <f>IF(GLOBAL[[#This Row],[/MASUK]]="","",SUMIF(Table6[NB BM_C_QTY+F],GLOBAL[POINTER],Table6[C]))</f>
        <v/>
      </c>
      <c r="J2598" s="102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>SUM(F2598,L2598)</f>
        <v>0</v>
      </c>
      <c r="N2598" s="31"/>
      <c r="O2598" s="31"/>
      <c r="P2598" s="32">
        <f ca="1">SUM(INDIRECT(GLOBAL_VAR[TABLENAME]&amp;"[@a"&amp;$1:$1-1&amp;"]"),INDIRECT(GLOBAL_VAR[TABLENAME]&amp;"[@c"&amp;$1:$1-1&amp;"]"))</f>
        <v>0</v>
      </c>
      <c r="Q2598" s="33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0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0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0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29">
      <c r="A2599" s="31">
        <f ca="1">IF(GLOBAL[[#This Row],[TT]]&lt;1,"",ROW()-2)</f>
        <v>2597</v>
      </c>
      <c r="B2599" s="33" t="s">
        <v>4881</v>
      </c>
      <c r="C2599" s="31">
        <v>13</v>
      </c>
      <c r="D2599" s="31" t="s">
        <v>39</v>
      </c>
      <c r="E2599" s="31">
        <f ca="1">IF(GLOBAL[[#This Row],[b12]]="",GLOBAL[[#This Row],[a6]],GLOBAL[[#This Row],[b12]])</f>
        <v>13</v>
      </c>
      <c r="F2599" s="32">
        <f>GLOBAL[[#This Row],[AWAL]]</f>
        <v>13</v>
      </c>
      <c r="G2599" s="31"/>
      <c r="H2599" s="31"/>
      <c r="I2599" s="31" t="str">
        <f>IF(GLOBAL[[#This Row],[/MASUK]]="","",SUMIF(Table6[NB BM_C_QTY+F],GLOBAL[POINTER],Table6[C]))</f>
        <v/>
      </c>
      <c r="J2599" s="102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>SUM(F2599,L2599)</f>
        <v>13</v>
      </c>
      <c r="N2599" s="31"/>
      <c r="O2599" s="31"/>
      <c r="P2599" s="32">
        <f ca="1">SUM(INDIRECT(GLOBAL_VAR[TABLENAME]&amp;"[@a"&amp;$1:$1-1&amp;"]"),INDIRECT(GLOBAL_VAR[TABLENAME]&amp;"[@c"&amp;$1:$1-1&amp;"]"))</f>
        <v>13</v>
      </c>
      <c r="Q2599" s="33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13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13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13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29">
      <c r="A2600" s="31">
        <f ca="1">IF(GLOBAL[[#This Row],[TT]]&lt;1,"",ROW()-2)</f>
        <v>2598</v>
      </c>
      <c r="B2600" s="33" t="s">
        <v>4882</v>
      </c>
      <c r="C2600" s="31">
        <v>14</v>
      </c>
      <c r="D2600" s="31" t="s">
        <v>23</v>
      </c>
      <c r="E2600" s="31">
        <f ca="1">IF(GLOBAL[[#This Row],[b12]]="",GLOBAL[[#This Row],[a6]],GLOBAL[[#This Row],[b12]])</f>
        <v>14</v>
      </c>
      <c r="F2600" s="32">
        <f>GLOBAL[[#This Row],[AWAL]]</f>
        <v>14</v>
      </c>
      <c r="G2600" s="31"/>
      <c r="H2600" s="31"/>
      <c r="I2600" s="31" t="str">
        <f>IF(GLOBAL[[#This Row],[/MASUK]]="","",SUMIF(Table6[NB BM_C_QTY+F],GLOBAL[POINTER],Table6[C]))</f>
        <v/>
      </c>
      <c r="J2600" s="102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>SUM(F2600,L2600)</f>
        <v>14</v>
      </c>
      <c r="N2600" s="31"/>
      <c r="O2600" s="31"/>
      <c r="P2600" s="32">
        <f ca="1">SUM(INDIRECT(GLOBAL_VAR[TABLENAME]&amp;"[@a"&amp;$1:$1-1&amp;"]"),INDIRECT(GLOBAL_VAR[TABLENAME]&amp;"[@c"&amp;$1:$1-1&amp;"]"))</f>
        <v>14</v>
      </c>
      <c r="Q2600" s="33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14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14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14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29">
      <c r="A2601" s="31" t="str">
        <f ca="1">IF(GLOBAL[[#This Row],[TT]]&lt;1,"",ROW()-2)</f>
        <v/>
      </c>
      <c r="B2601" s="33" t="s">
        <v>4958</v>
      </c>
      <c r="C2601" s="31">
        <v>0</v>
      </c>
      <c r="D2601" s="31" t="s">
        <v>705</v>
      </c>
      <c r="E2601" s="31">
        <f ca="1">IF(GLOBAL[[#This Row],[b12]]="",GLOBAL[[#This Row],[a6]],GLOBAL[[#This Row],[b12]])</f>
        <v>0</v>
      </c>
      <c r="F2601" s="32">
        <f>GLOBAL[[#This Row],[AWAL]]</f>
        <v>0</v>
      </c>
      <c r="G2601" s="31"/>
      <c r="H2601" s="31"/>
      <c r="I2601" s="31" t="str">
        <f>IF(GLOBAL[[#This Row],[/MASUK]]="","",SUMIF(Table6[NB BM_C_QTY+F],GLOBAL[POINTER],Table6[C]))</f>
        <v/>
      </c>
      <c r="J2601" s="102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>SUM(F2601,L2601)</f>
        <v>0</v>
      </c>
      <c r="N2601" s="31"/>
      <c r="O2601" s="31"/>
      <c r="P2601" s="32">
        <f ca="1">SUM(INDIRECT(GLOBAL_VAR[TABLENAME]&amp;"[@a"&amp;$1:$1-1&amp;"]"),INDIRECT(GLOBAL_VAR[TABLENAME]&amp;"[@c"&amp;$1:$1-1&amp;"]"))</f>
        <v>0</v>
      </c>
      <c r="Q2601" s="33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0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0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0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29">
      <c r="A2602" s="31">
        <f ca="1">IF(GLOBAL[[#This Row],[TT]]&lt;1,"",ROW()-2)</f>
        <v>2600</v>
      </c>
      <c r="B2602" s="33" t="s">
        <v>4883</v>
      </c>
      <c r="C2602" s="31">
        <v>7</v>
      </c>
      <c r="D2602" s="31" t="s">
        <v>39</v>
      </c>
      <c r="E2602" s="31">
        <f ca="1">IF(GLOBAL[[#This Row],[b12]]="",GLOBAL[[#This Row],[a6]],GLOBAL[[#This Row],[b12]])</f>
        <v>7</v>
      </c>
      <c r="F2602" s="32">
        <f>GLOBAL[[#This Row],[AWAL]]</f>
        <v>7</v>
      </c>
      <c r="G2602" s="31"/>
      <c r="H2602" s="31"/>
      <c r="I2602" s="31" t="str">
        <f>IF(GLOBAL[[#This Row],[/MASUK]]="","",SUMIF(Table6[NB BM_C_QTY+F],GLOBAL[POINTER],Table6[C]))</f>
        <v/>
      </c>
      <c r="J2602" s="102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>SUM(F2602,L2602)</f>
        <v>7</v>
      </c>
      <c r="N2602" s="31"/>
      <c r="O2602" s="31"/>
      <c r="P2602" s="32">
        <f ca="1">SUM(INDIRECT(GLOBAL_VAR[TABLENAME]&amp;"[@a"&amp;$1:$1-1&amp;"]"),INDIRECT(GLOBAL_VAR[TABLENAME]&amp;"[@c"&amp;$1:$1-1&amp;"]"))</f>
        <v>7</v>
      </c>
      <c r="Q2602" s="33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7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7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7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29">
      <c r="A2603" s="31" t="str">
        <f ca="1">IF(GLOBAL[[#This Row],[TT]]&lt;1,"",ROW()-2)</f>
        <v/>
      </c>
      <c r="B2603" s="33" t="s">
        <v>2403</v>
      </c>
      <c r="C2603" s="31">
        <v>0</v>
      </c>
      <c r="D2603" s="31" t="s">
        <v>2404</v>
      </c>
      <c r="E2603" s="31">
        <f ca="1">IF(GLOBAL[[#This Row],[b12]]="",GLOBAL[[#This Row],[a6]],GLOBAL[[#This Row],[b12]])</f>
        <v>0</v>
      </c>
      <c r="F2603" s="32">
        <f>GLOBAL[[#This Row],[AWAL]]</f>
        <v>0</v>
      </c>
      <c r="G2603" s="31"/>
      <c r="H2603" s="31"/>
      <c r="I2603" s="31" t="str">
        <f>IF(GLOBAL[[#This Row],[/MASUK]]="","",SUMIF(Table6[NB BM_C_QTY+F],GLOBAL[POINTER],Table6[C]))</f>
        <v/>
      </c>
      <c r="J2603" s="102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>SUM(F2603,L2603)</f>
        <v>0</v>
      </c>
      <c r="N2603" s="31"/>
      <c r="O2603" s="31"/>
      <c r="P2603" s="32">
        <f ca="1">SUM(INDIRECT(GLOBAL_VAR[TABLENAME]&amp;"[@a"&amp;$1:$1-1&amp;"]"),INDIRECT(GLOBAL_VAR[TABLENAME]&amp;"[@c"&amp;$1:$1-1&amp;"]"))</f>
        <v>0</v>
      </c>
      <c r="Q2603" s="33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0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0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0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29">
      <c r="A2604" s="31">
        <f ca="1">IF(GLOBAL[[#This Row],[TT]]&lt;1,"",ROW()-2)</f>
        <v>2602</v>
      </c>
      <c r="B2604" s="33" t="s">
        <v>2402</v>
      </c>
      <c r="C2604" s="31">
        <v>5</v>
      </c>
      <c r="D2604" s="31" t="s">
        <v>2234</v>
      </c>
      <c r="E2604" s="31">
        <f ca="1">IF(GLOBAL[[#This Row],[b12]]="",GLOBAL[[#This Row],[a6]],GLOBAL[[#This Row],[b12]])</f>
        <v>5</v>
      </c>
      <c r="F2604" s="32">
        <f>GLOBAL[[#This Row],[AWAL]]</f>
        <v>5</v>
      </c>
      <c r="G2604" s="31"/>
      <c r="H2604" s="31"/>
      <c r="I2604" s="31" t="str">
        <f>IF(GLOBAL[[#This Row],[/MASUK]]="","",SUMIF(Table6[NB BM_C_QTY+F],GLOBAL[POINTER],Table6[C]))</f>
        <v/>
      </c>
      <c r="J2604" s="102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>SUM(F2604,L2604)</f>
        <v>5</v>
      </c>
      <c r="N2604" s="31"/>
      <c r="O2604" s="31"/>
      <c r="P2604" s="32">
        <f ca="1">SUM(INDIRECT(GLOBAL_VAR[TABLENAME]&amp;"[@a"&amp;$1:$1-1&amp;"]"),INDIRECT(GLOBAL_VAR[TABLENAME]&amp;"[@c"&amp;$1:$1-1&amp;"]"))</f>
        <v>5</v>
      </c>
      <c r="Q2604" s="33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5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5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5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29">
      <c r="A2605" s="31">
        <f ca="1">IF(GLOBAL[[#This Row],[TT]]&lt;1,"",ROW()-2)</f>
        <v>2603</v>
      </c>
      <c r="B2605" s="33" t="s">
        <v>4884</v>
      </c>
      <c r="C2605" s="31">
        <v>4</v>
      </c>
      <c r="D2605" s="31" t="s">
        <v>497</v>
      </c>
      <c r="E2605" s="31">
        <f ca="1">IF(GLOBAL[[#This Row],[b12]]="",GLOBAL[[#This Row],[a6]],GLOBAL[[#This Row],[b12]])</f>
        <v>4</v>
      </c>
      <c r="F2605" s="32">
        <f>GLOBAL[[#This Row],[AWAL]]</f>
        <v>4</v>
      </c>
      <c r="G2605" s="31"/>
      <c r="H2605" s="31"/>
      <c r="I2605" s="31" t="str">
        <f>IF(GLOBAL[[#This Row],[/MASUK]]="","",SUMIF(Table6[NB BM_C_QTY+F],GLOBAL[POINTER],Table6[C]))</f>
        <v/>
      </c>
      <c r="J2605" s="102">
        <f>IF(GLOBAL[[#This Row],[//KELUAR]]="",0,-1*SUMIF(Table5[CONCAT],GLOBAL[POINTER],Table5[3]))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>SUM(F2605,L2605)</f>
        <v>4</v>
      </c>
      <c r="N2605" s="31"/>
      <c r="O2605" s="31"/>
      <c r="P2605" s="32">
        <f ca="1">SUM(INDIRECT(GLOBAL_VAR[TABLENAME]&amp;"[@a"&amp;$1:$1-1&amp;"]"),INDIRECT(GLOBAL_VAR[TABLENAME]&amp;"[@c"&amp;$1:$1-1&amp;"]"))</f>
        <v>4</v>
      </c>
      <c r="Q2605" s="33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4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4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4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2605" s="31" t="str">
        <f>_xlfn.IFNA(MATCH(GLOBAL[[#This Row],[POINTER]],Table6[NB BM_C_QTY+F],0),"")</f>
        <v/>
      </c>
      <c r="AC2605" t="str">
        <f>_xlfn.IFNA(MATCH(GLOBAL[[#This Row],[POINTER]],Table5[CONCAT],0),"")</f>
        <v/>
      </c>
    </row>
    <row r="2606" spans="1:29">
      <c r="A2606" s="31">
        <f ca="1">IF(GLOBAL[[#This Row],[TT]]&lt;1,"",ROW()-2)</f>
        <v>2604</v>
      </c>
      <c r="B2606" s="33" t="s">
        <v>4885</v>
      </c>
      <c r="C2606" s="31">
        <v>3</v>
      </c>
      <c r="D2606" s="31" t="s">
        <v>39</v>
      </c>
      <c r="E2606" s="31">
        <f ca="1">IF(GLOBAL[[#This Row],[b12]]="",GLOBAL[[#This Row],[a6]],GLOBAL[[#This Row],[b12]])</f>
        <v>3</v>
      </c>
      <c r="F2606" s="32">
        <f>GLOBAL[[#This Row],[AWAL]]</f>
        <v>3</v>
      </c>
      <c r="G2606" s="31"/>
      <c r="H2606" s="31"/>
      <c r="I2606" s="31" t="str">
        <f>IF(GLOBAL[[#This Row],[/MASUK]]="","",SUMIF(Table6[NB BM_C_QTY+F],GLOBAL[POINTER],Table6[C]))</f>
        <v/>
      </c>
      <c r="J2606" s="102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>SUM(F2606,L2606)</f>
        <v>3</v>
      </c>
      <c r="N2606" s="31"/>
      <c r="O2606" s="31"/>
      <c r="P2606" s="32">
        <f ca="1">SUM(INDIRECT(GLOBAL_VAR[TABLENAME]&amp;"[@a"&amp;$1:$1-1&amp;"]"),INDIRECT(GLOBAL_VAR[TABLENAME]&amp;"[@c"&amp;$1:$1-1&amp;"]"))</f>
        <v>3</v>
      </c>
      <c r="Q2606" s="33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3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3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3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29">
      <c r="A2607" s="31">
        <f ca="1">IF(GLOBAL[[#This Row],[TT]]&lt;1,"",ROW()-2)</f>
        <v>2605</v>
      </c>
      <c r="B2607" s="33" t="s">
        <v>4886</v>
      </c>
      <c r="C2607" s="31">
        <v>12</v>
      </c>
      <c r="D2607" s="31" t="s">
        <v>71</v>
      </c>
      <c r="E2607" s="31">
        <f ca="1">IF(GLOBAL[[#This Row],[b12]]="",GLOBAL[[#This Row],[a6]],GLOBAL[[#This Row],[b12]])</f>
        <v>12</v>
      </c>
      <c r="F2607" s="32">
        <f>GLOBAL[[#This Row],[AWAL]]</f>
        <v>12</v>
      </c>
      <c r="G2607" s="31"/>
      <c r="H2607" s="31"/>
      <c r="I2607" s="31" t="str">
        <f>IF(GLOBAL[[#This Row],[/MASUK]]="","",SUMIF(Table6[NB BM_C_QTY+F],GLOBAL[POINTER],Table6[C]))</f>
        <v/>
      </c>
      <c r="J2607" s="102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>SUM(F2607,L2607)</f>
        <v>12</v>
      </c>
      <c r="N2607" s="31"/>
      <c r="O2607" s="31"/>
      <c r="P2607" s="32">
        <f ca="1">SUM(INDIRECT(GLOBAL_VAR[TABLENAME]&amp;"[@a"&amp;$1:$1-1&amp;"]"),INDIRECT(GLOBAL_VAR[TABLENAME]&amp;"[@c"&amp;$1:$1-1&amp;"]"))</f>
        <v>12</v>
      </c>
      <c r="Q2607" s="33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12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12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12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29">
      <c r="A2608" s="31">
        <f ca="1">IF(GLOBAL[[#This Row],[TT]]&lt;1,"",ROW()-2)</f>
        <v>2606</v>
      </c>
      <c r="B2608" s="33" t="s">
        <v>4887</v>
      </c>
      <c r="C2608" s="31">
        <v>3</v>
      </c>
      <c r="D2608" s="31" t="s">
        <v>71</v>
      </c>
      <c r="E2608" s="31">
        <f ca="1">IF(GLOBAL[[#This Row],[b12]]="",GLOBAL[[#This Row],[a6]],GLOBAL[[#This Row],[b12]])</f>
        <v>3</v>
      </c>
      <c r="F2608" s="32">
        <f>GLOBAL[[#This Row],[AWAL]]</f>
        <v>3</v>
      </c>
      <c r="G2608" s="31"/>
      <c r="H2608" s="31"/>
      <c r="I2608" s="31" t="str">
        <f>IF(GLOBAL[[#This Row],[/MASUK]]="","",SUMIF(Table6[NB BM_C_QTY+F],GLOBAL[POINTER],Table6[C]))</f>
        <v/>
      </c>
      <c r="J2608" s="102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>SUM(F2608,L2608)</f>
        <v>3</v>
      </c>
      <c r="N2608" s="31"/>
      <c r="O2608" s="31"/>
      <c r="P2608" s="32">
        <f ca="1">SUM(INDIRECT(GLOBAL_VAR[TABLENAME]&amp;"[@a"&amp;$1:$1-1&amp;"]"),INDIRECT(GLOBAL_VAR[TABLENAME]&amp;"[@c"&amp;$1:$1-1&amp;"]"))</f>
        <v>3</v>
      </c>
      <c r="Q2608" s="33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3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3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3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29">
      <c r="A2609" s="39">
        <f ca="1">IF(GLOBAL[[#This Row],[TT]]&lt;1,"",ROW()-2)</f>
        <v>2607</v>
      </c>
      <c r="B2609" s="33" t="s">
        <v>4888</v>
      </c>
      <c r="C2609" s="31">
        <v>7</v>
      </c>
      <c r="D2609" s="31" t="s">
        <v>71</v>
      </c>
      <c r="E2609" s="39">
        <f ca="1">IF(GLOBAL[[#This Row],[b12]]="",GLOBAL[[#This Row],[a6]],GLOBAL[[#This Row],[b12]])</f>
        <v>7</v>
      </c>
      <c r="F2609" s="40">
        <f>GLOBAL[[#This Row],[AWAL]]</f>
        <v>7</v>
      </c>
      <c r="G2609" s="31"/>
      <c r="H2609" s="31"/>
      <c r="I2609" s="31" t="str">
        <f>IF(GLOBAL[[#This Row],[/MASUK]]="","",SUMIF(Table6[NB BM_C_QTY+F],GLOBAL[POINTER],Table6[C]))</f>
        <v/>
      </c>
      <c r="J2609" s="102">
        <f>IF(GLOBAL[[#This Row],[//KELUAR]]="",0,-1*SUMIF(Table5[CONCAT],GLOBAL[POINTER],Table5[3]))</f>
        <v>0</v>
      </c>
      <c r="K2609" s="39" t="str">
        <f>IF(GLOBAL[[#This Row],[b1]]="","",GLOBAL[[#This Row],[b1]]-GLOBAL[[#This Row],[a1]]-GLOBAL[[#This Row],[bkeluar1]])</f>
        <v/>
      </c>
      <c r="L2609" s="39">
        <f>SUM(GLOBAL[[#This Row],[bmasuk1]:[c1]])</f>
        <v>0</v>
      </c>
      <c r="M2609" s="40">
        <f>SUM(F2609,L2609)</f>
        <v>7</v>
      </c>
      <c r="N2609" s="31"/>
      <c r="O2609" s="39"/>
      <c r="P2609" s="40">
        <f ca="1">SUM(INDIRECT(GLOBAL_VAR[TABLENAME]&amp;"[@a"&amp;$1:$1-1&amp;"]"),INDIRECT(GLOBAL_VAR[TABLENAME]&amp;"[@c"&amp;$1:$1-1&amp;"]"))</f>
        <v>7</v>
      </c>
      <c r="Q2609" s="33"/>
      <c r="R2609" s="41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7</v>
      </c>
      <c r="T2609" s="33"/>
      <c r="U2609" s="41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7</v>
      </c>
      <c r="W2609" s="31"/>
      <c r="X2609" s="39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7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2609" s="39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29">
      <c r="A2610" s="31">
        <f ca="1">IF(GLOBAL[[#This Row],[TT]]&lt;1,"",ROW()-2)</f>
        <v>2608</v>
      </c>
      <c r="B2610" s="33" t="s">
        <v>4889</v>
      </c>
      <c r="C2610" s="31">
        <v>12</v>
      </c>
      <c r="D2610" s="31" t="s">
        <v>39</v>
      </c>
      <c r="E2610" s="31">
        <f ca="1">IF(GLOBAL[[#This Row],[b12]]="",GLOBAL[[#This Row],[a6]],GLOBAL[[#This Row],[b12]])</f>
        <v>12</v>
      </c>
      <c r="F2610" s="32">
        <f>GLOBAL[[#This Row],[AWAL]]</f>
        <v>12</v>
      </c>
      <c r="G2610" s="31"/>
      <c r="H2610" s="31"/>
      <c r="I2610" s="31" t="str">
        <f>IF(GLOBAL[[#This Row],[/MASUK]]="","",SUMIF(Table6[NB BM_C_QTY+F],GLOBAL[POINTER],Table6[C]))</f>
        <v/>
      </c>
      <c r="J2610" s="102">
        <f>IF(GLOBAL[[#This Row],[//KELUAR]]="",0,-1*SUMIF(Table5[CONCAT],GLOBAL[POINTER],Table5[3]))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>SUM(F2610,L2610)</f>
        <v>12</v>
      </c>
      <c r="N2610" s="31"/>
      <c r="O2610" s="31"/>
      <c r="P2610" s="32">
        <f ca="1">SUM(INDIRECT(GLOBAL_VAR[TABLENAME]&amp;"[@a"&amp;$1:$1-1&amp;"]"),INDIRECT(GLOBAL_VAR[TABLENAME]&amp;"[@c"&amp;$1:$1-1&amp;"]"))</f>
        <v>12</v>
      </c>
      <c r="Q2610" s="33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12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12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12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2610" s="31" t="str">
        <f>_xlfn.IFNA(MATCH(GLOBAL[[#This Row],[POINTER]],Table6[NB BM_C_QTY+F],0),"")</f>
        <v/>
      </c>
      <c r="AC2610" t="str">
        <f>_xlfn.IFNA(MATCH(GLOBAL[[#This Row],[POINTER]],Table5[CONCAT],0),"")</f>
        <v/>
      </c>
    </row>
    <row r="2611" spans="1:29">
      <c r="A2611" s="31">
        <f ca="1">IF(GLOBAL[[#This Row],[TT]]&lt;1,"",ROW()-2)</f>
        <v>2609</v>
      </c>
      <c r="B2611" s="33" t="s">
        <v>4890</v>
      </c>
      <c r="C2611" s="31">
        <v>3</v>
      </c>
      <c r="D2611" s="31" t="s">
        <v>39</v>
      </c>
      <c r="E2611" s="31">
        <f ca="1">IF(GLOBAL[[#This Row],[b12]]="",GLOBAL[[#This Row],[a6]],GLOBAL[[#This Row],[b12]])</f>
        <v>3</v>
      </c>
      <c r="F2611" s="32">
        <f>GLOBAL[[#This Row],[AWAL]]</f>
        <v>3</v>
      </c>
      <c r="G2611" s="31"/>
      <c r="H2611" s="31"/>
      <c r="I2611" s="31" t="str">
        <f>IF(GLOBAL[[#This Row],[/MASUK]]="","",SUMIF(Table6[NB BM_C_QTY+F],GLOBAL[POINTER],Table6[C]))</f>
        <v/>
      </c>
      <c r="J2611" s="102">
        <f>IF(GLOBAL[[#This Row],[//KELUAR]]="",0,-1*SUMIF(Table5[CONCAT],GLOBAL[POINTER],Table5[3]))</f>
        <v>0</v>
      </c>
      <c r="K2611" s="31" t="str">
        <f>IF(GLOBAL[[#This Row],[b1]]="","",GLOBAL[[#This Row],[b1]]-GLOBAL[[#This Row],[a1]]-GLOBAL[[#This Row],[bkeluar1]])</f>
        <v/>
      </c>
      <c r="L2611" s="31">
        <f>SUM(GLOBAL[[#This Row],[bmasuk1]:[c1]])</f>
        <v>0</v>
      </c>
      <c r="M2611" s="32">
        <f>SUM(F2611,L2611)</f>
        <v>3</v>
      </c>
      <c r="N2611" s="31"/>
      <c r="O2611" s="31"/>
      <c r="P2611" s="32">
        <f ca="1">SUM(INDIRECT(GLOBAL_VAR[TABLENAME]&amp;"[@a"&amp;$1:$1-1&amp;"]"),INDIRECT(GLOBAL_VAR[TABLENAME]&amp;"[@c"&amp;$1:$1-1&amp;"]"))</f>
        <v>3</v>
      </c>
      <c r="Q2611" s="33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3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3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3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2611" s="31" t="str">
        <f>_xlfn.IFNA(MATCH(GLOBAL[[#This Row],[POINTER]],Table6[NB BM_C_QTY+F],0),"")</f>
        <v/>
      </c>
      <c r="AC2611" t="str">
        <f>_xlfn.IFNA(MATCH(GLOBAL[[#This Row],[POINTER]],Table5[CONCAT],0),"")</f>
        <v/>
      </c>
    </row>
    <row r="2612" spans="1:29">
      <c r="A2612" s="31">
        <f ca="1">IF(GLOBAL[[#This Row],[TT]]&lt;1,"",ROW()-2)</f>
        <v>2610</v>
      </c>
      <c r="B2612" s="33" t="s">
        <v>4891</v>
      </c>
      <c r="C2612" s="31">
        <v>6</v>
      </c>
      <c r="D2612" s="31" t="s">
        <v>38</v>
      </c>
      <c r="E2612" s="31">
        <f ca="1">IF(GLOBAL[[#This Row],[b12]]="",GLOBAL[[#This Row],[a6]],GLOBAL[[#This Row],[b12]])</f>
        <v>6</v>
      </c>
      <c r="F2612" s="32">
        <f>GLOBAL[[#This Row],[AWAL]]</f>
        <v>6</v>
      </c>
      <c r="G2612" s="31"/>
      <c r="H2612" s="31"/>
      <c r="I2612" s="31" t="str">
        <f>IF(GLOBAL[[#This Row],[/MASUK]]="","",SUMIF(Table6[NB BM_C_QTY+F],GLOBAL[POINTER],Table6[C]))</f>
        <v/>
      </c>
      <c r="J2612" s="102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>SUM(F2612,L2612)</f>
        <v>6</v>
      </c>
      <c r="N2612" s="31"/>
      <c r="O2612" s="31"/>
      <c r="P2612" s="32">
        <f ca="1">SUM(INDIRECT(GLOBAL_VAR[TABLENAME]&amp;"[@a"&amp;$1:$1-1&amp;"]"),INDIRECT(GLOBAL_VAR[TABLENAME]&amp;"[@c"&amp;$1:$1-1&amp;"]"))</f>
        <v>6</v>
      </c>
      <c r="Q2612" s="33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6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6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6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29">
      <c r="A2613" s="31">
        <f ca="1">IF(GLOBAL[[#This Row],[TT]]&lt;1,"",ROW()-2)</f>
        <v>2611</v>
      </c>
      <c r="B2613" s="33" t="s">
        <v>4892</v>
      </c>
      <c r="C2613" s="31">
        <v>6</v>
      </c>
      <c r="D2613" s="31" t="s">
        <v>38</v>
      </c>
      <c r="E2613" s="31">
        <f ca="1">IF(GLOBAL[[#This Row],[b12]]="",GLOBAL[[#This Row],[a6]],GLOBAL[[#This Row],[b12]])</f>
        <v>6</v>
      </c>
      <c r="F2613" s="32">
        <f>GLOBAL[[#This Row],[AWAL]]</f>
        <v>6</v>
      </c>
      <c r="G2613" s="31"/>
      <c r="H2613" s="31"/>
      <c r="I2613" s="31" t="str">
        <f>IF(GLOBAL[[#This Row],[/MASUK]]="","",SUMIF(Table6[NB BM_C_QTY+F],GLOBAL[POINTER],Table6[C]))</f>
        <v/>
      </c>
      <c r="J2613" s="102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>SUM(F2613,L2613)</f>
        <v>6</v>
      </c>
      <c r="N2613" s="31"/>
      <c r="O2613" s="31"/>
      <c r="P2613" s="32">
        <f ca="1">SUM(INDIRECT(GLOBAL_VAR[TABLENAME]&amp;"[@a"&amp;$1:$1-1&amp;"]"),INDIRECT(GLOBAL_VAR[TABLENAME]&amp;"[@c"&amp;$1:$1-1&amp;"]"))</f>
        <v>6</v>
      </c>
      <c r="Q2613" s="33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6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6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6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29">
      <c r="A2614" s="31" t="str">
        <f ca="1">IF(GLOBAL[[#This Row],[TT]]&lt;1,"",ROW()-2)</f>
        <v/>
      </c>
      <c r="B2614" s="33" t="s">
        <v>1461</v>
      </c>
      <c r="C2614" s="31">
        <v>0</v>
      </c>
      <c r="D2614" s="31" t="s">
        <v>308</v>
      </c>
      <c r="E2614" s="31">
        <f ca="1">IF(GLOBAL[[#This Row],[b12]]="",GLOBAL[[#This Row],[a6]],GLOBAL[[#This Row],[b12]])</f>
        <v>0</v>
      </c>
      <c r="F2614" s="32">
        <f>GLOBAL[[#This Row],[AWAL]]</f>
        <v>0</v>
      </c>
      <c r="G2614" s="31"/>
      <c r="H2614" s="31"/>
      <c r="I2614" s="31" t="str">
        <f>IF(GLOBAL[[#This Row],[/MASUK]]="","",SUMIF(Table6[NB BM_C_QTY+F],GLOBAL[POINTER],Table6[C]))</f>
        <v/>
      </c>
      <c r="J2614" s="102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>SUM(F2614,L2614)</f>
        <v>0</v>
      </c>
      <c r="N2614" s="31"/>
      <c r="O2614" s="31"/>
      <c r="P2614" s="32">
        <f ca="1">SUM(INDIRECT(GLOBAL_VAR[TABLENAME]&amp;"[@a"&amp;$1:$1-1&amp;"]"),INDIRECT(GLOBAL_VAR[TABLENAME]&amp;"[@c"&amp;$1:$1-1&amp;"]"))</f>
        <v>0</v>
      </c>
      <c r="Q2614" s="33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0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0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0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29">
      <c r="A2615" s="31">
        <f ca="1">IF(GLOBAL[[#This Row],[TT]]&lt;1,"",ROW()-2)</f>
        <v>2613</v>
      </c>
      <c r="B2615" s="33" t="s">
        <v>4893</v>
      </c>
      <c r="C2615" s="31">
        <v>10</v>
      </c>
      <c r="D2615" s="31" t="s">
        <v>158</v>
      </c>
      <c r="E2615" s="31">
        <f ca="1">IF(GLOBAL[[#This Row],[b12]]="",GLOBAL[[#This Row],[a6]],GLOBAL[[#This Row],[b12]])</f>
        <v>10</v>
      </c>
      <c r="F2615" s="32">
        <f>GLOBAL[[#This Row],[AWAL]]</f>
        <v>10</v>
      </c>
      <c r="G2615" s="31"/>
      <c r="H2615" s="31"/>
      <c r="I2615" s="31" t="str">
        <f>IF(GLOBAL[[#This Row],[/MASUK]]="","",SUMIF(Table6[NB BM_C_QTY+F],GLOBAL[POINTER],Table6[C]))</f>
        <v/>
      </c>
      <c r="J2615" s="102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>SUM(F2615,L2615)</f>
        <v>10</v>
      </c>
      <c r="N2615" s="31"/>
      <c r="O2615" s="31"/>
      <c r="P2615" s="32">
        <f ca="1">SUM(INDIRECT(GLOBAL_VAR[TABLENAME]&amp;"[@a"&amp;$1:$1-1&amp;"]"),INDIRECT(GLOBAL_VAR[TABLENAME]&amp;"[@c"&amp;$1:$1-1&amp;"]"))</f>
        <v>10</v>
      </c>
      <c r="Q2615" s="33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10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10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10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29">
      <c r="A2616" s="31" t="str">
        <f ca="1">IF(GLOBAL[[#This Row],[TT]]&lt;1,"",ROW()-2)</f>
        <v/>
      </c>
      <c r="B2616" s="33" t="s">
        <v>1462</v>
      </c>
      <c r="C2616" s="31">
        <v>0</v>
      </c>
      <c r="D2616" s="31" t="s">
        <v>822</v>
      </c>
      <c r="E2616" s="31">
        <f ca="1">IF(GLOBAL[[#This Row],[b12]]="",GLOBAL[[#This Row],[a6]],GLOBAL[[#This Row],[b12]])</f>
        <v>0</v>
      </c>
      <c r="F2616" s="32">
        <f>GLOBAL[[#This Row],[AWAL]]</f>
        <v>0</v>
      </c>
      <c r="G2616" s="31"/>
      <c r="H2616" s="31"/>
      <c r="I2616" s="31" t="str">
        <f>IF(GLOBAL[[#This Row],[/MASUK]]="","",SUMIF(Table6[NB BM_C_QTY+F],GLOBAL[POINTER],Table6[C]))</f>
        <v/>
      </c>
      <c r="J2616" s="102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>SUM(F2616,L2616)</f>
        <v>0</v>
      </c>
      <c r="N2616" s="31"/>
      <c r="O2616" s="31"/>
      <c r="P2616" s="32">
        <f ca="1">SUM(INDIRECT(GLOBAL_VAR[TABLENAME]&amp;"[@a"&amp;$1:$1-1&amp;"]"),INDIRECT(GLOBAL_VAR[TABLENAME]&amp;"[@c"&amp;$1:$1-1&amp;"]"))</f>
        <v>0</v>
      </c>
      <c r="Q2616" s="33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0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0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0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29">
      <c r="A2617" s="31">
        <f ca="1">IF(GLOBAL[[#This Row],[TT]]&lt;1,"",ROW()-2)</f>
        <v>2615</v>
      </c>
      <c r="B2617" s="33" t="s">
        <v>4894</v>
      </c>
      <c r="C2617" s="31">
        <v>5</v>
      </c>
      <c r="D2617" s="31" t="s">
        <v>308</v>
      </c>
      <c r="E2617" s="31">
        <f ca="1">IF(GLOBAL[[#This Row],[b12]]="",GLOBAL[[#This Row],[a6]],GLOBAL[[#This Row],[b12]])</f>
        <v>5</v>
      </c>
      <c r="F2617" s="32">
        <f>GLOBAL[[#This Row],[AWAL]]</f>
        <v>5</v>
      </c>
      <c r="G2617" s="31"/>
      <c r="H2617" s="31"/>
      <c r="I2617" s="31" t="str">
        <f>IF(GLOBAL[[#This Row],[/MASUK]]="","",SUMIF(Table6[NB BM_C_QTY+F],GLOBAL[POINTER],Table6[C]))</f>
        <v/>
      </c>
      <c r="J2617" s="102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>SUM(F2617,L2617)</f>
        <v>5</v>
      </c>
      <c r="N2617" s="31"/>
      <c r="O2617" s="31"/>
      <c r="P2617" s="32">
        <f ca="1">SUM(INDIRECT(GLOBAL_VAR[TABLENAME]&amp;"[@a"&amp;$1:$1-1&amp;"]"),INDIRECT(GLOBAL_VAR[TABLENAME]&amp;"[@c"&amp;$1:$1-1&amp;"]"))</f>
        <v>5</v>
      </c>
      <c r="Q2617" s="33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5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5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5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29">
      <c r="A2618" s="31">
        <f ca="1">IF(GLOBAL[[#This Row],[TT]]&lt;1,"",ROW()-2)</f>
        <v>2616</v>
      </c>
      <c r="B2618" s="33" t="s">
        <v>1463</v>
      </c>
      <c r="C2618" s="31">
        <v>10</v>
      </c>
      <c r="D2618" s="31" t="s">
        <v>32</v>
      </c>
      <c r="E2618" s="31">
        <f ca="1">IF(GLOBAL[[#This Row],[b12]]="",GLOBAL[[#This Row],[a6]],GLOBAL[[#This Row],[b12]])</f>
        <v>10</v>
      </c>
      <c r="F2618" s="32">
        <f>GLOBAL[[#This Row],[AWAL]]</f>
        <v>10</v>
      </c>
      <c r="G2618" s="31"/>
      <c r="H2618" s="31"/>
      <c r="I2618" s="31" t="str">
        <f>IF(GLOBAL[[#This Row],[/MASUK]]="","",SUMIF(Table6[NB BM_C_QTY+F],GLOBAL[POINTER],Table6[C]))</f>
        <v/>
      </c>
      <c r="J2618" s="102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>SUM(F2618,L2618)</f>
        <v>10</v>
      </c>
      <c r="N2618" s="31"/>
      <c r="O2618" s="31"/>
      <c r="P2618" s="32">
        <f ca="1">SUM(INDIRECT(GLOBAL_VAR[TABLENAME]&amp;"[@a"&amp;$1:$1-1&amp;"]"),INDIRECT(GLOBAL_VAR[TABLENAME]&amp;"[@c"&amp;$1:$1-1&amp;"]"))</f>
        <v>10</v>
      </c>
      <c r="Q2618" s="33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10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10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10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29">
      <c r="A2619" s="31">
        <f ca="1">IF(GLOBAL[[#This Row],[TT]]&lt;1,"",ROW()-2)</f>
        <v>2617</v>
      </c>
      <c r="B2619" s="33" t="s">
        <v>1464</v>
      </c>
      <c r="C2619" s="31">
        <v>1</v>
      </c>
      <c r="D2619" s="31" t="s">
        <v>56</v>
      </c>
      <c r="E2619" s="31">
        <f ca="1">IF(GLOBAL[[#This Row],[b12]]="",GLOBAL[[#This Row],[a6]],GLOBAL[[#This Row],[b12]])</f>
        <v>1</v>
      </c>
      <c r="F2619" s="32">
        <f>GLOBAL[[#This Row],[AWAL]]</f>
        <v>1</v>
      </c>
      <c r="G2619" s="31"/>
      <c r="H2619" s="31"/>
      <c r="I2619" s="31" t="str">
        <f>IF(GLOBAL[[#This Row],[/MASUK]]="","",SUMIF(Table6[NB BM_C_QTY+F],GLOBAL[POINTER],Table6[C]))</f>
        <v/>
      </c>
      <c r="J2619" s="102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>SUM(F2619,L2619)</f>
        <v>1</v>
      </c>
      <c r="N2619" s="31"/>
      <c r="O2619" s="31"/>
      <c r="P2619" s="32">
        <f ca="1">SUM(INDIRECT(GLOBAL_VAR[TABLENAME]&amp;"[@a"&amp;$1:$1-1&amp;"]"),INDIRECT(GLOBAL_VAR[TABLENAME]&amp;"[@c"&amp;$1:$1-1&amp;"]"))</f>
        <v>1</v>
      </c>
      <c r="Q2619" s="33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1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1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1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29">
      <c r="A2620" s="31" t="str">
        <f ca="1">IF(GLOBAL[[#This Row],[TT]]&lt;1,"",ROW()-2)</f>
        <v/>
      </c>
      <c r="B2620" s="33" t="s">
        <v>1465</v>
      </c>
      <c r="C2620" s="31">
        <v>0</v>
      </c>
      <c r="D2620" s="31" t="s">
        <v>45</v>
      </c>
      <c r="E2620" s="31">
        <f ca="1">IF(GLOBAL[[#This Row],[b12]]="",GLOBAL[[#This Row],[a6]],GLOBAL[[#This Row],[b12]])</f>
        <v>0</v>
      </c>
      <c r="F2620" s="32">
        <f>GLOBAL[[#This Row],[AWAL]]</f>
        <v>0</v>
      </c>
      <c r="G2620" s="31"/>
      <c r="H2620" s="31"/>
      <c r="I2620" s="31" t="str">
        <f>IF(GLOBAL[[#This Row],[/MASUK]]="","",SUMIF(Table6[NB BM_C_QTY+F],GLOBAL[POINTER],Table6[C]))</f>
        <v/>
      </c>
      <c r="J2620" s="102">
        <f>IF(GLOBAL[[#This Row],[//KELUAR]]="",0,-1*SUMIF(Table5[CONCAT],GLOBAL[POINTER],Table5[3]))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>SUM(F2620,L2620)</f>
        <v>0</v>
      </c>
      <c r="N2620" s="31"/>
      <c r="O2620" s="31"/>
      <c r="P2620" s="32">
        <f ca="1">SUM(INDIRECT(GLOBAL_VAR[TABLENAME]&amp;"[@a"&amp;$1:$1-1&amp;"]"),INDIRECT(GLOBAL_VAR[TABLENAME]&amp;"[@c"&amp;$1:$1-1&amp;"]"))</f>
        <v>0</v>
      </c>
      <c r="Q2620" s="33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0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0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0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29">
      <c r="A2621" s="31" t="str">
        <f ca="1">IF(GLOBAL[[#This Row],[TT]]&lt;1,"",ROW()-2)</f>
        <v/>
      </c>
      <c r="B2621" s="33" t="s">
        <v>2418</v>
      </c>
      <c r="C2621" s="31">
        <v>0</v>
      </c>
      <c r="D2621" s="31" t="s">
        <v>2037</v>
      </c>
      <c r="E2621" s="31">
        <f ca="1">IF(GLOBAL[[#This Row],[b12]]="",GLOBAL[[#This Row],[a6]],GLOBAL[[#This Row],[b12]])</f>
        <v>0</v>
      </c>
      <c r="F2621" s="32">
        <f>GLOBAL[[#This Row],[AWAL]]</f>
        <v>0</v>
      </c>
      <c r="G2621" s="31"/>
      <c r="H2621" s="31"/>
      <c r="I2621" s="31" t="str">
        <f>IF(GLOBAL[[#This Row],[/MASUK]]="","",SUMIF(Table6[NB BM_C_QTY+F],GLOBAL[POINTER],Table6[C]))</f>
        <v/>
      </c>
      <c r="J2621" s="102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>SUM(F2621,L2621)</f>
        <v>0</v>
      </c>
      <c r="N2621" s="31"/>
      <c r="O2621" s="31"/>
      <c r="P2621" s="32">
        <f ca="1">SUM(INDIRECT(GLOBAL_VAR[TABLENAME]&amp;"[@a"&amp;$1:$1-1&amp;"]"),INDIRECT(GLOBAL_VAR[TABLENAME]&amp;"[@c"&amp;$1:$1-1&amp;"]"))</f>
        <v>0</v>
      </c>
      <c r="Q2621" s="33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0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0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0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29">
      <c r="A2622" s="31">
        <f ca="1">IF(GLOBAL[[#This Row],[TT]]&lt;1,"",ROW()-2)</f>
        <v>2620</v>
      </c>
      <c r="B2622" s="33" t="s">
        <v>3952</v>
      </c>
      <c r="C2622" s="31">
        <v>5</v>
      </c>
      <c r="D2622" s="31" t="s">
        <v>2037</v>
      </c>
      <c r="E2622" s="31">
        <f ca="1">IF(GLOBAL[[#This Row],[b12]]="",GLOBAL[[#This Row],[a6]],GLOBAL[[#This Row],[b12]])</f>
        <v>5</v>
      </c>
      <c r="F2622" s="32">
        <f>GLOBAL[[#This Row],[AWAL]]</f>
        <v>5</v>
      </c>
      <c r="G2622" s="31"/>
      <c r="H2622" s="31"/>
      <c r="I2622" s="31" t="str">
        <f>IF(GLOBAL[[#This Row],[/MASUK]]="","",SUMIF(Table6[NB BM_C_QTY+F],GLOBAL[POINTER],Table6[C]))</f>
        <v/>
      </c>
      <c r="J2622" s="102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>SUM(F2622,L2622)</f>
        <v>5</v>
      </c>
      <c r="N2622" s="31"/>
      <c r="O2622" s="31"/>
      <c r="P2622" s="32">
        <f ca="1">SUM(INDIRECT(GLOBAL_VAR[TABLENAME]&amp;"[@a"&amp;$1:$1-1&amp;"]"),INDIRECT(GLOBAL_VAR[TABLENAME]&amp;"[@c"&amp;$1:$1-1&amp;"]"))</f>
        <v>5</v>
      </c>
      <c r="Q2622" s="33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5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5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5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29">
      <c r="A2623" s="31">
        <f ca="1">IF(GLOBAL[[#This Row],[TT]]&lt;1,"",ROW()-2)</f>
        <v>2621</v>
      </c>
      <c r="B2623" s="33" t="s">
        <v>3953</v>
      </c>
      <c r="C2623" s="31">
        <v>0</v>
      </c>
      <c r="D2623" s="31" t="s">
        <v>2010</v>
      </c>
      <c r="E2623" s="31">
        <f ca="1">IF(GLOBAL[[#This Row],[b12]]="",GLOBAL[[#This Row],[a6]],GLOBAL[[#This Row],[b12]])</f>
        <v>1</v>
      </c>
      <c r="F2623" s="32">
        <f>GLOBAL[[#This Row],[AWAL]]</f>
        <v>0</v>
      </c>
      <c r="G2623" s="31">
        <v>1</v>
      </c>
      <c r="H2623" s="31"/>
      <c r="I2623" s="31" t="str">
        <f>IF(GLOBAL[[#This Row],[/MASUK]]="","",SUMIF(Table6[NB BM_C_QTY+F],GLOBAL[POINTER],Table6[C]))</f>
        <v/>
      </c>
      <c r="J2623" s="102">
        <f>IF(GLOBAL[[#This Row],[//KELUAR]]="",0,-1*SUMIF(Table5[CONCAT],GLOBAL[POINTER],Table5[3]))</f>
        <v>0</v>
      </c>
      <c r="K2623" s="31">
        <f>IF(GLOBAL[[#This Row],[b1]]="","",GLOBAL[[#This Row],[b1]]-GLOBAL[[#This Row],[a1]]-GLOBAL[[#This Row],[bkeluar1]])</f>
        <v>1</v>
      </c>
      <c r="L2623" s="31">
        <f>SUM(GLOBAL[[#This Row],[bmasuk1]:[c1]])</f>
        <v>1</v>
      </c>
      <c r="M2623" s="32">
        <f>SUM(F2623,L2623)</f>
        <v>1</v>
      </c>
      <c r="N2623" s="31"/>
      <c r="O2623" s="31"/>
      <c r="P2623" s="32">
        <f ca="1">SUM(INDIRECT(GLOBAL_VAR[TABLENAME]&amp;"[@a"&amp;$1:$1-1&amp;"]"),INDIRECT(GLOBAL_VAR[TABLENAME]&amp;"[@c"&amp;$1:$1-1&amp;"]"))</f>
        <v>1</v>
      </c>
      <c r="Q2623" s="33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1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1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1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</row>
    <row r="2624" spans="1:29">
      <c r="A2624" s="31" t="str">
        <f ca="1">IF(GLOBAL[[#This Row],[TT]]&lt;1,"",ROW()-2)</f>
        <v/>
      </c>
      <c r="B2624" s="33" t="s">
        <v>2419</v>
      </c>
      <c r="C2624" s="31">
        <v>0</v>
      </c>
      <c r="D2624" s="31" t="s">
        <v>2010</v>
      </c>
      <c r="E2624" s="31">
        <f ca="1">IF(GLOBAL[[#This Row],[b12]]="",GLOBAL[[#This Row],[a6]],GLOBAL[[#This Row],[b12]])</f>
        <v>0</v>
      </c>
      <c r="F2624" s="32">
        <f>GLOBAL[[#This Row],[AWAL]]</f>
        <v>0</v>
      </c>
      <c r="G2624" s="31"/>
      <c r="H2624" s="31"/>
      <c r="I2624" s="31" t="str">
        <f>IF(GLOBAL[[#This Row],[/MASUK]]="","",SUMIF(Table6[NB BM_C_QTY+F],GLOBAL[POINTER],Table6[C]))</f>
        <v/>
      </c>
      <c r="J2624" s="102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>SUM(F2624,L2624)</f>
        <v>0</v>
      </c>
      <c r="N2624" s="31"/>
      <c r="O2624" s="31"/>
      <c r="P2624" s="32">
        <f ca="1">SUM(INDIRECT(GLOBAL_VAR[TABLENAME]&amp;"[@a"&amp;$1:$1-1&amp;"]"),INDIRECT(GLOBAL_VAR[TABLENAME]&amp;"[@c"&amp;$1:$1-1&amp;"]"))</f>
        <v>0</v>
      </c>
      <c r="Q2624" s="33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0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0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0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</row>
    <row r="2625" spans="1:29">
      <c r="A2625" s="31" t="str">
        <f>IF(GLOBAL[[#This Row],[TT]]&lt;1,"",ROW()-2)</f>
        <v/>
      </c>
      <c r="B2625" s="33" t="s">
        <v>3620</v>
      </c>
      <c r="C2625" s="31">
        <v>1</v>
      </c>
      <c r="D2625" s="31" t="s">
        <v>2037</v>
      </c>
      <c r="E2625" s="31">
        <f>IF(GLOBAL[[#This Row],[b12]]="",GLOBAL[[#This Row],[a6]],GLOBAL[[#This Row],[b12]])</f>
        <v>0</v>
      </c>
      <c r="F2625" s="32">
        <f>GLOBAL[[#This Row],[AWAL]]</f>
        <v>1</v>
      </c>
      <c r="G2625" s="31"/>
      <c r="H2625" s="31">
        <v>0</v>
      </c>
      <c r="I2625" s="31">
        <f>IF(GLOBAL[[#This Row],[/MASUK]]="","",SUMIF(Table6[NB BM_C_QTY+F],GLOBAL[POINTER],Table6[C]))</f>
        <v>0</v>
      </c>
      <c r="J2625" s="102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>SUM(F2625,L2625)</f>
        <v>1</v>
      </c>
      <c r="N2625" s="31"/>
      <c r="O2625" s="31"/>
      <c r="P2625" s="32">
        <f ca="1">SUM(INDIRECT(GLOBAL_VAR[TABLENAME]&amp;"[@a"&amp;$1:$1-1&amp;"]"),INDIRECT(GLOBAL_VAR[TABLENAME]&amp;"[@c"&amp;$1:$1-1&amp;"]"))</f>
        <v>1</v>
      </c>
      <c r="Q2625" s="33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1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1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1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2625" s="31">
        <f>_xlfn.IFNA(MATCH(GLOBAL[[#This Row],[POINTER]],Table6[NB BM_C_QTY+F],0),"")</f>
        <v>116</v>
      </c>
      <c r="AC2625" t="str">
        <f>_xlfn.IFNA(MATCH(GLOBAL[[#This Row],[POINTER]],Table5[CONCAT],0),"")</f>
        <v/>
      </c>
    </row>
    <row r="2626" spans="1:29">
      <c r="A2626" s="79" t="str">
        <f ca="1">IF(GLOBAL[[#This Row],[TT]]&lt;1,"",ROW()-2)</f>
        <v/>
      </c>
      <c r="B2626" s="33" t="s">
        <v>5158</v>
      </c>
      <c r="C2626" s="31">
        <v>0</v>
      </c>
      <c r="D2626" s="31" t="s">
        <v>2010</v>
      </c>
      <c r="E2626" s="31">
        <f ca="1">IF(GLOBAL[[#This Row],[b12]]="",GLOBAL[[#This Row],[a6]],GLOBAL[[#This Row],[b12]])</f>
        <v>0</v>
      </c>
      <c r="F2626" s="32">
        <f>GLOBAL[[#This Row],[AWAL]]</f>
        <v>0</v>
      </c>
      <c r="G2626" s="31"/>
      <c r="H2626" s="31"/>
      <c r="I2626" s="31" t="str">
        <f>IF(GLOBAL[[#This Row],[/MASUK]]="","",SUMIF(Table6[NB BM_C_QTY+F],GLOBAL[POINTER],Table6[C]))</f>
        <v/>
      </c>
      <c r="J2626" s="102">
        <f>IF(GLOBAL[[#This Row],[//KELUAR]]="",0,-1*SUMIF(Table5[CONCAT],GLOBAL[POINTER],Table5[3]))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>SUM(F2626,L2626)</f>
        <v>0</v>
      </c>
      <c r="N2626" s="31"/>
      <c r="O2626" s="31"/>
      <c r="P2626" s="32">
        <f ca="1">SUM(INDIRECT(GLOBAL_VAR[TABLENAME]&amp;"[@a"&amp;$1:$1-1&amp;"]"),INDIRECT(GLOBAL_VAR[TABLENAME]&amp;"[@c"&amp;$1:$1-1&amp;"]"))</f>
        <v>0</v>
      </c>
      <c r="Q2626" s="33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0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0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0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29">
      <c r="A2627" s="31">
        <f ca="1">IF(GLOBAL[[#This Row],[TT]]&lt;1,"",ROW()-2)</f>
        <v>2625</v>
      </c>
      <c r="B2627" s="33" t="s">
        <v>2591</v>
      </c>
      <c r="C2627" s="31">
        <v>3</v>
      </c>
      <c r="D2627" s="31" t="s">
        <v>2010</v>
      </c>
      <c r="E2627" s="31">
        <f ca="1">IF(GLOBAL[[#This Row],[b12]]="",GLOBAL[[#This Row],[a6]],GLOBAL[[#This Row],[b12]])</f>
        <v>3</v>
      </c>
      <c r="F2627" s="32">
        <f>GLOBAL[[#This Row],[AWAL]]</f>
        <v>3</v>
      </c>
      <c r="G2627" s="31"/>
      <c r="H2627" s="31"/>
      <c r="I2627" s="31" t="str">
        <f>IF(GLOBAL[[#This Row],[/MASUK]]="","",SUMIF(Table6[NB BM_C_QTY+F],GLOBAL[POINTER],Table6[C]))</f>
        <v/>
      </c>
      <c r="J2627" s="102">
        <f>IF(GLOBAL[[#This Row],[//KELUAR]]="",0,-1*SUMIF(Table5[CONCAT],GLOBAL[POINTER],Table5[3]))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>SUM(F2627,L2627)</f>
        <v>3</v>
      </c>
      <c r="N2627" s="31"/>
      <c r="O2627" s="31"/>
      <c r="P2627" s="32">
        <f ca="1">SUM(INDIRECT(GLOBAL_VAR[TABLENAME]&amp;"[@a"&amp;$1:$1-1&amp;"]"),INDIRECT(GLOBAL_VAR[TABLENAME]&amp;"[@c"&amp;$1:$1-1&amp;"]"))</f>
        <v>3</v>
      </c>
      <c r="Q2627" s="33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3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3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3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29">
      <c r="A2628" s="31" t="str">
        <f ca="1">IF(GLOBAL[[#This Row],[TT]]&lt;1,"",ROW()-2)</f>
        <v/>
      </c>
      <c r="B2628" s="33" t="s">
        <v>1466</v>
      </c>
      <c r="C2628" s="31">
        <v>0</v>
      </c>
      <c r="D2628" s="31" t="s">
        <v>149</v>
      </c>
      <c r="E2628" s="31">
        <f ca="1">IF(GLOBAL[[#This Row],[b12]]="",GLOBAL[[#This Row],[a6]],GLOBAL[[#This Row],[b12]])</f>
        <v>0</v>
      </c>
      <c r="F2628" s="32">
        <f>GLOBAL[[#This Row],[AWAL]]</f>
        <v>0</v>
      </c>
      <c r="G2628" s="31"/>
      <c r="H2628" s="31"/>
      <c r="I2628" s="31" t="str">
        <f>IF(GLOBAL[[#This Row],[/MASUK]]="","",SUMIF(Table6[NB BM_C_QTY+F],GLOBAL[POINTER],Table6[C]))</f>
        <v/>
      </c>
      <c r="J2628" s="102">
        <f>IF(GLOBAL[[#This Row],[//KELUAR]]="",0,-1*SUMIF(Table5[CONCAT],GLOBAL[POINTER],Table5[3]))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>SUM(F2628,L2628)</f>
        <v>0</v>
      </c>
      <c r="N2628" s="31"/>
      <c r="O2628" s="31"/>
      <c r="P2628" s="32">
        <f ca="1">SUM(INDIRECT(GLOBAL_VAR[TABLENAME]&amp;"[@a"&amp;$1:$1-1&amp;"]"),INDIRECT(GLOBAL_VAR[TABLENAME]&amp;"[@c"&amp;$1:$1-1&amp;"]"))</f>
        <v>0</v>
      </c>
      <c r="Q2628" s="33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0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0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0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29">
      <c r="A2629" s="31">
        <f ca="1">IF(GLOBAL[[#This Row],[TT]]&lt;1,"",ROW()-2)</f>
        <v>2627</v>
      </c>
      <c r="B2629" s="33" t="s">
        <v>1467</v>
      </c>
      <c r="C2629" s="31">
        <v>1</v>
      </c>
      <c r="D2629" s="31" t="s">
        <v>51</v>
      </c>
      <c r="E2629" s="31">
        <f ca="1">IF(GLOBAL[[#This Row],[b12]]="",GLOBAL[[#This Row],[a6]],GLOBAL[[#This Row],[b12]])</f>
        <v>1</v>
      </c>
      <c r="F2629" s="32">
        <f>GLOBAL[[#This Row],[AWAL]]</f>
        <v>1</v>
      </c>
      <c r="G2629" s="31"/>
      <c r="H2629" s="31"/>
      <c r="I2629" s="31" t="str">
        <f>IF(GLOBAL[[#This Row],[/MASUK]]="","",SUMIF(Table6[NB BM_C_QTY+F],GLOBAL[POINTER],Table6[C]))</f>
        <v/>
      </c>
      <c r="J2629" s="102">
        <f>IF(GLOBAL[[#This Row],[//KELUAR]]="",0,-1*SUMIF(Table5[CONCAT],GLOBAL[POINTER],Table5[3]))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>SUM(F2629,L2629)</f>
        <v>1</v>
      </c>
      <c r="N2629" s="31"/>
      <c r="O2629" s="31"/>
      <c r="P2629" s="32">
        <f ca="1">SUM(INDIRECT(GLOBAL_VAR[TABLENAME]&amp;"[@a"&amp;$1:$1-1&amp;"]"),INDIRECT(GLOBAL_VAR[TABLENAME]&amp;"[@c"&amp;$1:$1-1&amp;"]"))</f>
        <v>1</v>
      </c>
      <c r="Q2629" s="33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1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1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1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29">
      <c r="A2630" s="31" t="str">
        <f ca="1">IF(GLOBAL[[#This Row],[TT]]&lt;1,"",ROW()-2)</f>
        <v/>
      </c>
      <c r="B2630" s="33" t="s">
        <v>2592</v>
      </c>
      <c r="C2630" s="31">
        <v>0</v>
      </c>
      <c r="D2630" s="31" t="s">
        <v>2103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 t="str">
        <f>IF(GLOBAL[[#This Row],[/MASUK]]="","",SUMIF(Table6[NB BM_C_QTY+F],GLOBAL[POINTER],Table6[C]))</f>
        <v/>
      </c>
      <c r="J2630" s="102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>SUM(F2630,L2630)</f>
        <v>0</v>
      </c>
      <c r="N2630" s="31"/>
      <c r="O2630" s="31"/>
      <c r="P2630" s="32">
        <f ca="1">SUM(INDIRECT(GLOBAL_VAR[TABLENAME]&amp;"[@a"&amp;$1:$1-1&amp;"]"),INDIRECT(GLOBAL_VAR[TABLENAME]&amp;"[@c"&amp;$1:$1-1&amp;"]"))</f>
        <v>0</v>
      </c>
      <c r="Q2630" s="33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29">
      <c r="A2631" s="31">
        <f ca="1">IF(GLOBAL[[#This Row],[TT]]&lt;1,"",ROW()-2)</f>
        <v>2629</v>
      </c>
      <c r="B2631" s="33" t="s">
        <v>4018</v>
      </c>
      <c r="C2631" s="31">
        <v>1</v>
      </c>
      <c r="D2631" s="31" t="s">
        <v>2158</v>
      </c>
      <c r="E2631" s="31">
        <f ca="1">IF(GLOBAL[[#This Row],[b12]]="",GLOBAL[[#This Row],[a6]],GLOBAL[[#This Row],[b12]])</f>
        <v>1</v>
      </c>
      <c r="F2631" s="32">
        <f>GLOBAL[[#This Row],[AWAL]]</f>
        <v>1</v>
      </c>
      <c r="G2631" s="31"/>
      <c r="H2631" s="31"/>
      <c r="I2631" s="31" t="str">
        <f>IF(GLOBAL[[#This Row],[/MASUK]]="","",SUMIF(Table6[NB BM_C_QTY+F],GLOBAL[POINTER],Table6[C]))</f>
        <v/>
      </c>
      <c r="J2631" s="102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>SUM(F2631,L2631)</f>
        <v>1</v>
      </c>
      <c r="N2631" s="31"/>
      <c r="O2631" s="31"/>
      <c r="P2631" s="32">
        <f ca="1">SUM(INDIRECT(GLOBAL_VAR[TABLENAME]&amp;"[@a"&amp;$1:$1-1&amp;"]"),INDIRECT(GLOBAL_VAR[TABLENAME]&amp;"[@c"&amp;$1:$1-1&amp;"]"))</f>
        <v>1</v>
      </c>
      <c r="Q2631" s="33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1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1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1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</row>
    <row r="2632" spans="1:29">
      <c r="A2632" s="31">
        <f ca="1">IF(GLOBAL[[#This Row],[TT]]&lt;1,"",ROW()-2)</f>
        <v>2630</v>
      </c>
      <c r="B2632" s="33" t="s">
        <v>1468</v>
      </c>
      <c r="C2632" s="31">
        <v>3</v>
      </c>
      <c r="D2632" s="31" t="s">
        <v>1469</v>
      </c>
      <c r="E2632" s="31">
        <f ca="1">IF(GLOBAL[[#This Row],[b12]]="",GLOBAL[[#This Row],[a6]],GLOBAL[[#This Row],[b12]])</f>
        <v>3</v>
      </c>
      <c r="F2632" s="32">
        <f>GLOBAL[[#This Row],[AWAL]]</f>
        <v>3</v>
      </c>
      <c r="G2632" s="31"/>
      <c r="H2632" s="31"/>
      <c r="I2632" s="31" t="str">
        <f>IF(GLOBAL[[#This Row],[/MASUK]]="","",SUMIF(Table6[NB BM_C_QTY+F],GLOBAL[POINTER],Table6[C]))</f>
        <v/>
      </c>
      <c r="J2632" s="102">
        <f>IF(GLOBAL[[#This Row],[//KELUAR]]="",0,-1*SUMIF(Table5[CONCAT],GLOBAL[POINTER],Table5[3]))</f>
        <v>0</v>
      </c>
      <c r="K2632" s="31" t="str">
        <f>IF(GLOBAL[[#This Row],[b1]]="","",GLOBAL[[#This Row],[b1]]-GLOBAL[[#This Row],[a1]]-GLOBAL[[#This Row],[bkeluar1]])</f>
        <v/>
      </c>
      <c r="L2632" s="31">
        <f>SUM(GLOBAL[[#This Row],[bmasuk1]:[c1]])</f>
        <v>0</v>
      </c>
      <c r="M2632" s="32">
        <f>SUM(F2632,L2632)</f>
        <v>3</v>
      </c>
      <c r="N2632" s="31"/>
      <c r="O2632" s="31"/>
      <c r="P2632" s="32">
        <f ca="1">SUM(INDIRECT(GLOBAL_VAR[TABLENAME]&amp;"[@a"&amp;$1:$1-1&amp;"]"),INDIRECT(GLOBAL_VAR[TABLENAME]&amp;"[@c"&amp;$1:$1-1&amp;"]"))</f>
        <v>3</v>
      </c>
      <c r="Q2632" s="33"/>
      <c r="R2632" s="33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3</v>
      </c>
      <c r="T2632" s="33"/>
      <c r="U2632" s="33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3</v>
      </c>
      <c r="W2632" s="31"/>
      <c r="X2632" s="31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3</v>
      </c>
      <c r="AA2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2632" s="31" t="str">
        <f>_xlfn.IFNA(MATCH(GLOBAL[[#This Row],[POINTER]],Table6[NB BM_C_QTY+F],0),"")</f>
        <v/>
      </c>
      <c r="AC2632" t="str">
        <f>_xlfn.IFNA(MATCH(GLOBAL[[#This Row],[POINTER]],Table5[CONCAT],0),"")</f>
        <v/>
      </c>
    </row>
    <row r="2633" spans="1:29">
      <c r="A2633" s="31">
        <f ca="1">IF(GLOBAL[[#This Row],[TT]]&lt;1,"",ROW()-2)</f>
        <v>2631</v>
      </c>
      <c r="B2633" s="33" t="s">
        <v>1470</v>
      </c>
      <c r="C2633" s="31">
        <v>2</v>
      </c>
      <c r="D2633" s="31" t="s">
        <v>1471</v>
      </c>
      <c r="E2633" s="31">
        <f ca="1">IF(GLOBAL[[#This Row],[b12]]="",GLOBAL[[#This Row],[a6]],GLOBAL[[#This Row],[b12]])</f>
        <v>2</v>
      </c>
      <c r="F2633" s="32">
        <f>GLOBAL[[#This Row],[AWAL]]</f>
        <v>2</v>
      </c>
      <c r="G2633" s="31"/>
      <c r="H2633" s="31"/>
      <c r="I2633" s="31" t="str">
        <f>IF(GLOBAL[[#This Row],[/MASUK]]="","",SUMIF(Table6[NB BM_C_QTY+F],GLOBAL[POINTER],Table6[C]))</f>
        <v/>
      </c>
      <c r="J2633" s="102">
        <f>IF(GLOBAL[[#This Row],[//KELUAR]]="",0,-1*SUMIF(Table5[CONCAT],GLOBAL[POINTER],Table5[3]))</f>
        <v>0</v>
      </c>
      <c r="K2633" s="31" t="str">
        <f>IF(GLOBAL[[#This Row],[b1]]="","",GLOBAL[[#This Row],[b1]]-GLOBAL[[#This Row],[a1]]-GLOBAL[[#This Row],[bkeluar1]])</f>
        <v/>
      </c>
      <c r="L2633" s="31">
        <f>SUM(GLOBAL[[#This Row],[bmasuk1]:[c1]])</f>
        <v>0</v>
      </c>
      <c r="M2633" s="32">
        <f>SUM(F2633,L2633)</f>
        <v>2</v>
      </c>
      <c r="N2633" s="31"/>
      <c r="O2633" s="31"/>
      <c r="P2633" s="32">
        <f ca="1">SUM(INDIRECT(GLOBAL_VAR[TABLENAME]&amp;"[@a"&amp;$1:$1-1&amp;"]"),INDIRECT(GLOBAL_VAR[TABLENAME]&amp;"[@c"&amp;$1:$1-1&amp;"]"))</f>
        <v>2</v>
      </c>
      <c r="Q2633" s="33"/>
      <c r="R2633" s="33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2</v>
      </c>
      <c r="T2633" s="33"/>
      <c r="U2633" s="33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2</v>
      </c>
      <c r="W2633" s="31"/>
      <c r="X2633" s="31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2</v>
      </c>
      <c r="AA2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2633" s="31" t="str">
        <f>_xlfn.IFNA(MATCH(GLOBAL[[#This Row],[POINTER]],Table6[NB BM_C_QTY+F],0),"")</f>
        <v/>
      </c>
      <c r="AC2633" t="str">
        <f>_xlfn.IFNA(MATCH(GLOBAL[[#This Row],[POINTER]],Table5[CONCAT],0),"")</f>
        <v/>
      </c>
    </row>
    <row r="2634" spans="1:29">
      <c r="A2634" s="31">
        <f ca="1">IF(GLOBAL[[#This Row],[TT]]&lt;1,"",ROW()-2)</f>
        <v>2632</v>
      </c>
      <c r="B2634" s="33" t="s">
        <v>1472</v>
      </c>
      <c r="C2634" s="31">
        <v>2</v>
      </c>
      <c r="D2634" s="31" t="s">
        <v>214</v>
      </c>
      <c r="E2634" s="31">
        <f ca="1">IF(GLOBAL[[#This Row],[b12]]="",GLOBAL[[#This Row],[a6]],GLOBAL[[#This Row],[b12]])</f>
        <v>2</v>
      </c>
      <c r="F2634" s="32">
        <f>GLOBAL[[#This Row],[AWAL]]</f>
        <v>2</v>
      </c>
      <c r="G2634" s="31"/>
      <c r="H2634" s="31"/>
      <c r="I2634" s="31" t="str">
        <f>IF(GLOBAL[[#This Row],[/MASUK]]="","",SUMIF(Table6[NB BM_C_QTY+F],GLOBAL[POINTER],Table6[C]))</f>
        <v/>
      </c>
      <c r="J2634" s="102">
        <f>IF(GLOBAL[[#This Row],[//KELUAR]]="",0,-1*SUMIF(Table5[CONCAT],GLOBAL[POINTER],Table5[3]))</f>
        <v>0</v>
      </c>
      <c r="K2634" s="31" t="str">
        <f>IF(GLOBAL[[#This Row],[b1]]="","",GLOBAL[[#This Row],[b1]]-GLOBAL[[#This Row],[a1]]-GLOBAL[[#This Row],[bkeluar1]])</f>
        <v/>
      </c>
      <c r="L2634" s="31">
        <f>SUM(GLOBAL[[#This Row],[bmasuk1]:[c1]])</f>
        <v>0</v>
      </c>
      <c r="M2634" s="32">
        <f>SUM(F2634,L2634)</f>
        <v>2</v>
      </c>
      <c r="N2634" s="31"/>
      <c r="O2634" s="31"/>
      <c r="P2634" s="32">
        <f ca="1">SUM(INDIRECT(GLOBAL_VAR[TABLENAME]&amp;"[@a"&amp;$1:$1-1&amp;"]"),INDIRECT(GLOBAL_VAR[TABLENAME]&amp;"[@c"&amp;$1:$1-1&amp;"]"))</f>
        <v>2</v>
      </c>
      <c r="Q2634" s="33"/>
      <c r="R2634" s="33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2</v>
      </c>
      <c r="T2634" s="33"/>
      <c r="U2634" s="33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2</v>
      </c>
      <c r="W2634" s="31"/>
      <c r="X2634" s="31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2</v>
      </c>
      <c r="AA2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2634" s="31" t="str">
        <f>_xlfn.IFNA(MATCH(GLOBAL[[#This Row],[POINTER]],Table6[NB BM_C_QTY+F],0),"")</f>
        <v/>
      </c>
      <c r="AC2634" t="str">
        <f>_xlfn.IFNA(MATCH(GLOBAL[[#This Row],[POINTER]],Table5[CONCAT],0),"")</f>
        <v/>
      </c>
    </row>
    <row r="2635" spans="1:29">
      <c r="A2635" s="31">
        <f ca="1">IF(GLOBAL[[#This Row],[TT]]&lt;1,"",ROW()-2)</f>
        <v>2633</v>
      </c>
      <c r="B2635" s="33" t="s">
        <v>1473</v>
      </c>
      <c r="C2635" s="31">
        <v>1</v>
      </c>
      <c r="D2635" s="31" t="s">
        <v>29</v>
      </c>
      <c r="E2635" s="31">
        <f ca="1">IF(GLOBAL[[#This Row],[b12]]="",GLOBAL[[#This Row],[a6]],GLOBAL[[#This Row],[b12]])</f>
        <v>1</v>
      </c>
      <c r="F2635" s="32">
        <f>GLOBAL[[#This Row],[AWAL]]</f>
        <v>1</v>
      </c>
      <c r="G2635" s="31"/>
      <c r="H2635" s="31"/>
      <c r="I2635" s="31" t="str">
        <f>IF(GLOBAL[[#This Row],[/MASUK]]="","",SUMIF(Table6[NB BM_C_QTY+F],GLOBAL[POINTER],Table6[C]))</f>
        <v/>
      </c>
      <c r="J2635" s="102">
        <f>IF(GLOBAL[[#This Row],[//KELUAR]]="",0,-1*SUMIF(Table5[CONCAT],GLOBAL[POINTER],Table5[3]))</f>
        <v>0</v>
      </c>
      <c r="K2635" s="31" t="str">
        <f>IF(GLOBAL[[#This Row],[b1]]="","",GLOBAL[[#This Row],[b1]]-GLOBAL[[#This Row],[a1]]-GLOBAL[[#This Row],[bkeluar1]])</f>
        <v/>
      </c>
      <c r="L2635" s="31">
        <f>SUM(GLOBAL[[#This Row],[bmasuk1]:[c1]])</f>
        <v>0</v>
      </c>
      <c r="M2635" s="32">
        <f>SUM(F2635,L2635)</f>
        <v>1</v>
      </c>
      <c r="N2635" s="31"/>
      <c r="O2635" s="31"/>
      <c r="P2635" s="32">
        <f ca="1">SUM(INDIRECT(GLOBAL_VAR[TABLENAME]&amp;"[@a"&amp;$1:$1-1&amp;"]"),INDIRECT(GLOBAL_VAR[TABLENAME]&amp;"[@c"&amp;$1:$1-1&amp;"]"))</f>
        <v>1</v>
      </c>
      <c r="Q2635" s="33"/>
      <c r="R2635" s="33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1</v>
      </c>
      <c r="T2635" s="33"/>
      <c r="U2635" s="33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1</v>
      </c>
      <c r="W2635" s="31"/>
      <c r="X2635" s="31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1</v>
      </c>
      <c r="AA2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2635" s="31" t="str">
        <f>_xlfn.IFNA(MATCH(GLOBAL[[#This Row],[POINTER]],Table6[NB BM_C_QTY+F],0),"")</f>
        <v/>
      </c>
      <c r="AC2635" t="str">
        <f>_xlfn.IFNA(MATCH(GLOBAL[[#This Row],[POINTER]],Table5[CONCAT],0),"")</f>
        <v/>
      </c>
    </row>
    <row r="2636" spans="1:29">
      <c r="A2636" s="31">
        <f ca="1">IF(GLOBAL[[#This Row],[TT]]&lt;1,"",ROW()-2)</f>
        <v>2634</v>
      </c>
      <c r="B2636" s="33" t="s">
        <v>1473</v>
      </c>
      <c r="C2636" s="31">
        <v>1</v>
      </c>
      <c r="D2636" s="31" t="s">
        <v>1474</v>
      </c>
      <c r="E2636" s="31">
        <f ca="1">IF(GLOBAL[[#This Row],[b12]]="",GLOBAL[[#This Row],[a6]],GLOBAL[[#This Row],[b12]])</f>
        <v>1</v>
      </c>
      <c r="F2636" s="32">
        <f>GLOBAL[[#This Row],[AWAL]]</f>
        <v>1</v>
      </c>
      <c r="G2636" s="31"/>
      <c r="H2636" s="31"/>
      <c r="I2636" s="31" t="str">
        <f>IF(GLOBAL[[#This Row],[/MASUK]]="","",SUMIF(Table6[NB BM_C_QTY+F],GLOBAL[POINTER],Table6[C]))</f>
        <v/>
      </c>
      <c r="J2636" s="102">
        <f>IF(GLOBAL[[#This Row],[//KELUAR]]="",0,-1*SUMIF(Table5[CONCAT],GLOBAL[POINTER],Table5[3]))</f>
        <v>0</v>
      </c>
      <c r="K2636" s="31" t="str">
        <f>IF(GLOBAL[[#This Row],[b1]]="","",GLOBAL[[#This Row],[b1]]-GLOBAL[[#This Row],[a1]]-GLOBAL[[#This Row],[bkeluar1]])</f>
        <v/>
      </c>
      <c r="L2636" s="31">
        <f>SUM(GLOBAL[[#This Row],[bmasuk1]:[c1]])</f>
        <v>0</v>
      </c>
      <c r="M2636" s="32">
        <f>SUM(F2636,L2636)</f>
        <v>1</v>
      </c>
      <c r="N2636" s="31"/>
      <c r="O2636" s="31"/>
      <c r="P2636" s="32">
        <f ca="1">SUM(INDIRECT(GLOBAL_VAR[TABLENAME]&amp;"[@a"&amp;$1:$1-1&amp;"]"),INDIRECT(GLOBAL_VAR[TABLENAME]&amp;"[@c"&amp;$1:$1-1&amp;"]"))</f>
        <v>1</v>
      </c>
      <c r="Q2636" s="33"/>
      <c r="R2636" s="33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1</v>
      </c>
      <c r="T2636" s="33"/>
      <c r="U2636" s="33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1</v>
      </c>
      <c r="W2636" s="31"/>
      <c r="X2636" s="31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1</v>
      </c>
      <c r="AA2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2636" s="31" t="str">
        <f>_xlfn.IFNA(MATCH(GLOBAL[[#This Row],[POINTER]],Table6[NB BM_C_QTY+F],0),"")</f>
        <v/>
      </c>
      <c r="AC2636" t="str">
        <f>_xlfn.IFNA(MATCH(GLOBAL[[#This Row],[POINTER]],Table5[CONCAT],0),"")</f>
        <v/>
      </c>
    </row>
    <row r="2637" spans="1:29">
      <c r="A2637" s="31">
        <f ca="1">IF(GLOBAL[[#This Row],[TT]]&lt;1,"",ROW()-2)</f>
        <v>2635</v>
      </c>
      <c r="B2637" s="33" t="s">
        <v>1475</v>
      </c>
      <c r="C2637" s="31">
        <v>1</v>
      </c>
      <c r="D2637" s="31" t="s">
        <v>1476</v>
      </c>
      <c r="E2637" s="31">
        <f ca="1">IF(GLOBAL[[#This Row],[b12]]="",GLOBAL[[#This Row],[a6]],GLOBAL[[#This Row],[b12]])</f>
        <v>1</v>
      </c>
      <c r="F2637" s="32">
        <f>GLOBAL[[#This Row],[AWAL]]</f>
        <v>1</v>
      </c>
      <c r="G2637" s="31"/>
      <c r="H2637" s="31"/>
      <c r="I2637" s="31" t="str">
        <f>IF(GLOBAL[[#This Row],[/MASUK]]="","",SUMIF(Table6[NB BM_C_QTY+F],GLOBAL[POINTER],Table6[C]))</f>
        <v/>
      </c>
      <c r="J2637" s="102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>SUM(F2637,L2637)</f>
        <v>1</v>
      </c>
      <c r="N2637" s="31"/>
      <c r="O2637" s="31"/>
      <c r="P2637" s="32">
        <f ca="1">SUM(INDIRECT(GLOBAL_VAR[TABLENAME]&amp;"[@a"&amp;$1:$1-1&amp;"]"),INDIRECT(GLOBAL_VAR[TABLENAME]&amp;"[@c"&amp;$1:$1-1&amp;"]"))</f>
        <v>1</v>
      </c>
      <c r="Q2637" s="33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1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1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1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29">
      <c r="A2638" s="31">
        <f ca="1">IF(GLOBAL[[#This Row],[TT]]&lt;1,"",ROW()-2)</f>
        <v>2636</v>
      </c>
      <c r="B2638" s="33" t="s">
        <v>1477</v>
      </c>
      <c r="C2638" s="31">
        <v>5</v>
      </c>
      <c r="D2638" s="31" t="s">
        <v>1478</v>
      </c>
      <c r="E2638" s="31">
        <f ca="1">IF(GLOBAL[[#This Row],[b12]]="",GLOBAL[[#This Row],[a6]],GLOBAL[[#This Row],[b12]])</f>
        <v>5</v>
      </c>
      <c r="F2638" s="32">
        <f>GLOBAL[[#This Row],[AWAL]]</f>
        <v>5</v>
      </c>
      <c r="G2638" s="31"/>
      <c r="H2638" s="31"/>
      <c r="I2638" s="31" t="str">
        <f>IF(GLOBAL[[#This Row],[/MASUK]]="","",SUMIF(Table6[NB BM_C_QTY+F],GLOBAL[POINTER],Table6[C]))</f>
        <v/>
      </c>
      <c r="J2638" s="102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>SUM(F2638,L2638)</f>
        <v>5</v>
      </c>
      <c r="N2638" s="31"/>
      <c r="O2638" s="31"/>
      <c r="P2638" s="32">
        <f ca="1">SUM(INDIRECT(GLOBAL_VAR[TABLENAME]&amp;"[@a"&amp;$1:$1-1&amp;"]"),INDIRECT(GLOBAL_VAR[TABLENAME]&amp;"[@c"&amp;$1:$1-1&amp;"]"))</f>
        <v>5</v>
      </c>
      <c r="Q2638" s="33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5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5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5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29">
      <c r="A2639" s="31">
        <f ca="1">IF(GLOBAL[[#This Row],[TT]]&lt;1,"",ROW()-2)</f>
        <v>2637</v>
      </c>
      <c r="B2639" s="33" t="s">
        <v>1479</v>
      </c>
      <c r="C2639" s="31">
        <v>4</v>
      </c>
      <c r="D2639" s="31" t="s">
        <v>1478</v>
      </c>
      <c r="E2639" s="31">
        <f ca="1">IF(GLOBAL[[#This Row],[b12]]="",GLOBAL[[#This Row],[a6]],GLOBAL[[#This Row],[b12]])</f>
        <v>4</v>
      </c>
      <c r="F2639" s="32">
        <f>GLOBAL[[#This Row],[AWAL]]</f>
        <v>4</v>
      </c>
      <c r="G2639" s="31"/>
      <c r="H2639" s="31"/>
      <c r="I2639" s="31" t="str">
        <f>IF(GLOBAL[[#This Row],[/MASUK]]="","",SUMIF(Table6[NB BM_C_QTY+F],GLOBAL[POINTER],Table6[C]))</f>
        <v/>
      </c>
      <c r="J2639" s="102">
        <f>IF(GLOBAL[[#This Row],[//KELUAR]]="",0,-1*SUMIF(Table5[CONCAT],GLOBAL[POINTER],Table5[3]))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>SUM(F2639,L2639)</f>
        <v>4</v>
      </c>
      <c r="N2639" s="31"/>
      <c r="O2639" s="31"/>
      <c r="P2639" s="32">
        <f ca="1">SUM(INDIRECT(GLOBAL_VAR[TABLENAME]&amp;"[@a"&amp;$1:$1-1&amp;"]"),INDIRECT(GLOBAL_VAR[TABLENAME]&amp;"[@c"&amp;$1:$1-1&amp;"]"))</f>
        <v>4</v>
      </c>
      <c r="Q2639" s="33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4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4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4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29">
      <c r="A2640" s="31">
        <f ca="1">IF(GLOBAL[[#This Row],[TT]]&lt;1,"",ROW()-2)</f>
        <v>2638</v>
      </c>
      <c r="B2640" s="33" t="s">
        <v>1480</v>
      </c>
      <c r="C2640" s="31">
        <v>1</v>
      </c>
      <c r="D2640" s="31" t="s">
        <v>1481</v>
      </c>
      <c r="E2640" s="31">
        <f ca="1">IF(GLOBAL[[#This Row],[b12]]="",GLOBAL[[#This Row],[a6]],GLOBAL[[#This Row],[b12]])</f>
        <v>1</v>
      </c>
      <c r="F2640" s="32">
        <f>GLOBAL[[#This Row],[AWAL]]</f>
        <v>1</v>
      </c>
      <c r="G2640" s="31"/>
      <c r="H2640" s="31"/>
      <c r="I2640" s="31" t="str">
        <f>IF(GLOBAL[[#This Row],[/MASUK]]="","",SUMIF(Table6[NB BM_C_QTY+F],GLOBAL[POINTER],Table6[C]))</f>
        <v/>
      </c>
      <c r="J2640" s="102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>SUM(F2640,L2640)</f>
        <v>1</v>
      </c>
      <c r="N2640" s="31"/>
      <c r="O2640" s="31"/>
      <c r="P2640" s="32">
        <f ca="1">SUM(INDIRECT(GLOBAL_VAR[TABLENAME]&amp;"[@a"&amp;$1:$1-1&amp;"]"),INDIRECT(GLOBAL_VAR[TABLENAME]&amp;"[@c"&amp;$1:$1-1&amp;"]"))</f>
        <v>1</v>
      </c>
      <c r="Q2640" s="33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1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1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1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29">
      <c r="A2641" s="31">
        <f ca="1">IF(GLOBAL[[#This Row],[TT]]&lt;1,"",ROW()-2)</f>
        <v>2639</v>
      </c>
      <c r="B2641" s="33" t="s">
        <v>1482</v>
      </c>
      <c r="C2641" s="31">
        <v>1</v>
      </c>
      <c r="D2641" s="31" t="s">
        <v>366</v>
      </c>
      <c r="E2641" s="31">
        <f ca="1">IF(GLOBAL[[#This Row],[b12]]="",GLOBAL[[#This Row],[a6]],GLOBAL[[#This Row],[b12]])</f>
        <v>1</v>
      </c>
      <c r="F2641" s="32">
        <f>GLOBAL[[#This Row],[AWAL]]</f>
        <v>1</v>
      </c>
      <c r="G2641" s="31"/>
      <c r="H2641" s="31"/>
      <c r="I2641" s="31" t="str">
        <f>IF(GLOBAL[[#This Row],[/MASUK]]="","",SUMIF(Table6[NB BM_C_QTY+F],GLOBAL[POINTER],Table6[C]))</f>
        <v/>
      </c>
      <c r="J2641" s="102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>SUM(F2641,L2641)</f>
        <v>1</v>
      </c>
      <c r="N2641" s="31"/>
      <c r="O2641" s="31"/>
      <c r="P2641" s="32">
        <f ca="1">SUM(INDIRECT(GLOBAL_VAR[TABLENAME]&amp;"[@a"&amp;$1:$1-1&amp;"]"),INDIRECT(GLOBAL_VAR[TABLENAME]&amp;"[@c"&amp;$1:$1-1&amp;"]"))</f>
        <v>1</v>
      </c>
      <c r="Q2641" s="33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1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1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1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29">
      <c r="A2642" s="31">
        <f ca="1">IF(GLOBAL[[#This Row],[TT]]&lt;1,"",ROW()-2)</f>
        <v>2640</v>
      </c>
      <c r="B2642" s="33" t="s">
        <v>1483</v>
      </c>
      <c r="C2642" s="31">
        <v>8</v>
      </c>
      <c r="D2642" s="31" t="s">
        <v>195</v>
      </c>
      <c r="E2642" s="31">
        <f ca="1">IF(GLOBAL[[#This Row],[b12]]="",GLOBAL[[#This Row],[a6]],GLOBAL[[#This Row],[b12]])</f>
        <v>8</v>
      </c>
      <c r="F2642" s="32">
        <f>GLOBAL[[#This Row],[AWAL]]</f>
        <v>8</v>
      </c>
      <c r="G2642" s="31"/>
      <c r="H2642" s="31"/>
      <c r="I2642" s="31" t="str">
        <f>IF(GLOBAL[[#This Row],[/MASUK]]="","",SUMIF(Table6[NB BM_C_QTY+F],GLOBAL[POINTER],Table6[C]))</f>
        <v/>
      </c>
      <c r="J2642" s="102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>SUM(F2642,L2642)</f>
        <v>8</v>
      </c>
      <c r="N2642" s="31"/>
      <c r="O2642" s="31"/>
      <c r="P2642" s="32">
        <f ca="1">SUM(INDIRECT(GLOBAL_VAR[TABLENAME]&amp;"[@a"&amp;$1:$1-1&amp;"]"),INDIRECT(GLOBAL_VAR[TABLENAME]&amp;"[@c"&amp;$1:$1-1&amp;"]"))</f>
        <v>8</v>
      </c>
      <c r="Q2642" s="33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8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8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8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29">
      <c r="A2643" s="31">
        <f ca="1">IF(GLOBAL[[#This Row],[TT]]&lt;1,"",ROW()-2)</f>
        <v>2641</v>
      </c>
      <c r="B2643" s="33" t="s">
        <v>1484</v>
      </c>
      <c r="C2643" s="31">
        <v>62</v>
      </c>
      <c r="D2643" s="31" t="s">
        <v>168</v>
      </c>
      <c r="E2643" s="31">
        <f ca="1">IF(GLOBAL[[#This Row],[b12]]="",GLOBAL[[#This Row],[a6]],GLOBAL[[#This Row],[b12]])</f>
        <v>62</v>
      </c>
      <c r="F2643" s="32">
        <f>GLOBAL[[#This Row],[AWAL]]</f>
        <v>62</v>
      </c>
      <c r="G2643" s="31"/>
      <c r="H2643" s="31"/>
      <c r="I2643" s="31" t="str">
        <f>IF(GLOBAL[[#This Row],[/MASUK]]="","",SUMIF(Table6[NB BM_C_QTY+F],GLOBAL[POINTER],Table6[C]))</f>
        <v/>
      </c>
      <c r="J2643" s="102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>SUM(F2643,L2643)</f>
        <v>62</v>
      </c>
      <c r="N2643" s="31"/>
      <c r="O2643" s="31"/>
      <c r="P2643" s="32">
        <f ca="1">SUM(INDIRECT(GLOBAL_VAR[TABLENAME]&amp;"[@a"&amp;$1:$1-1&amp;"]"),INDIRECT(GLOBAL_VAR[TABLENAME]&amp;"[@c"&amp;$1:$1-1&amp;"]"))</f>
        <v>62</v>
      </c>
      <c r="Q2643" s="33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62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62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62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29">
      <c r="A2644" s="31">
        <f ca="1">IF(GLOBAL[[#This Row],[TT]]&lt;1,"",ROW()-2)</f>
        <v>2642</v>
      </c>
      <c r="B2644" s="33" t="s">
        <v>1485</v>
      </c>
      <c r="C2644" s="31">
        <v>50</v>
      </c>
      <c r="D2644" s="31" t="s">
        <v>168</v>
      </c>
      <c r="E2644" s="31">
        <f ca="1">IF(GLOBAL[[#This Row],[b12]]="",GLOBAL[[#This Row],[a6]],GLOBAL[[#This Row],[b12]])</f>
        <v>50</v>
      </c>
      <c r="F2644" s="32">
        <f>GLOBAL[[#This Row],[AWAL]]</f>
        <v>50</v>
      </c>
      <c r="G2644" s="31"/>
      <c r="H2644" s="31"/>
      <c r="I2644" s="31" t="str">
        <f>IF(GLOBAL[[#This Row],[/MASUK]]="","",SUMIF(Table6[NB BM_C_QTY+F],GLOBAL[POINTER],Table6[C]))</f>
        <v/>
      </c>
      <c r="J2644" s="102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>SUM(F2644,L2644)</f>
        <v>50</v>
      </c>
      <c r="N2644" s="31"/>
      <c r="O2644" s="31"/>
      <c r="P2644" s="32">
        <f ca="1">SUM(INDIRECT(GLOBAL_VAR[TABLENAME]&amp;"[@a"&amp;$1:$1-1&amp;"]"),INDIRECT(GLOBAL_VAR[TABLENAME]&amp;"[@c"&amp;$1:$1-1&amp;"]"))</f>
        <v>50</v>
      </c>
      <c r="Q2644" s="33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50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50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50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29">
      <c r="A2645" s="31">
        <f ca="1">IF(GLOBAL[[#This Row],[TT]]&lt;1,"",ROW()-2)</f>
        <v>2643</v>
      </c>
      <c r="B2645" s="33" t="s">
        <v>1486</v>
      </c>
      <c r="C2645" s="31">
        <v>2</v>
      </c>
      <c r="D2645" s="31" t="s">
        <v>5</v>
      </c>
      <c r="E2645" s="31">
        <f ca="1">IF(GLOBAL[[#This Row],[b12]]="",GLOBAL[[#This Row],[a6]],GLOBAL[[#This Row],[b12]])</f>
        <v>2</v>
      </c>
      <c r="F2645" s="32">
        <f>GLOBAL[[#This Row],[AWAL]]</f>
        <v>2</v>
      </c>
      <c r="G2645" s="31"/>
      <c r="H2645" s="31"/>
      <c r="I2645" s="31" t="str">
        <f>IF(GLOBAL[[#This Row],[/MASUK]]="","",SUMIF(Table6[NB BM_C_QTY+F],GLOBAL[POINTER],Table6[C]))</f>
        <v/>
      </c>
      <c r="J2645" s="102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>SUM(F2645,L2645)</f>
        <v>2</v>
      </c>
      <c r="N2645" s="31"/>
      <c r="O2645" s="31"/>
      <c r="P2645" s="32">
        <f ca="1">SUM(INDIRECT(GLOBAL_VAR[TABLENAME]&amp;"[@a"&amp;$1:$1-1&amp;"]"),INDIRECT(GLOBAL_VAR[TABLENAME]&amp;"[@c"&amp;$1:$1-1&amp;"]"))</f>
        <v>2</v>
      </c>
      <c r="Q2645" s="33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2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2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2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29">
      <c r="A2646" s="31">
        <f ca="1">IF(GLOBAL[[#This Row],[TT]]&lt;1,"",ROW()-2)</f>
        <v>2644</v>
      </c>
      <c r="B2646" s="33" t="s">
        <v>1487</v>
      </c>
      <c r="C2646" s="31">
        <v>2</v>
      </c>
      <c r="D2646" s="31" t="s">
        <v>61</v>
      </c>
      <c r="E2646" s="31">
        <f ca="1">IF(GLOBAL[[#This Row],[b12]]="",GLOBAL[[#This Row],[a6]],GLOBAL[[#This Row],[b12]])</f>
        <v>2</v>
      </c>
      <c r="F2646" s="32">
        <f>GLOBAL[[#This Row],[AWAL]]</f>
        <v>2</v>
      </c>
      <c r="G2646" s="31"/>
      <c r="H2646" s="31"/>
      <c r="I2646" s="31" t="str">
        <f>IF(GLOBAL[[#This Row],[/MASUK]]="","",SUMIF(Table6[NB BM_C_QTY+F],GLOBAL[POINTER],Table6[C]))</f>
        <v/>
      </c>
      <c r="J2646" s="102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>SUM(F2646,L2646)</f>
        <v>2</v>
      </c>
      <c r="N2646" s="31"/>
      <c r="O2646" s="31"/>
      <c r="P2646" s="32">
        <f ca="1">SUM(INDIRECT(GLOBAL_VAR[TABLENAME]&amp;"[@a"&amp;$1:$1-1&amp;"]"),INDIRECT(GLOBAL_VAR[TABLENAME]&amp;"[@c"&amp;$1:$1-1&amp;"]"))</f>
        <v>2</v>
      </c>
      <c r="Q2646" s="33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2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2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2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29">
      <c r="A2647" s="31" t="str">
        <f ca="1">IF(GLOBAL[[#This Row],[TT]]&lt;1,"",ROW()-2)</f>
        <v/>
      </c>
      <c r="B2647" s="33" t="s">
        <v>1488</v>
      </c>
      <c r="C2647" s="31">
        <v>0</v>
      </c>
      <c r="D2647" s="31" t="s">
        <v>61</v>
      </c>
      <c r="E2647" s="31">
        <f ca="1">IF(GLOBAL[[#This Row],[b12]]="",GLOBAL[[#This Row],[a6]],GLOBAL[[#This Row],[b12]])</f>
        <v>0</v>
      </c>
      <c r="F2647" s="32">
        <f>GLOBAL[[#This Row],[AWAL]]</f>
        <v>0</v>
      </c>
      <c r="G2647" s="31"/>
      <c r="H2647" s="31"/>
      <c r="I2647" s="31" t="str">
        <f>IF(GLOBAL[[#This Row],[/MASUK]]="","",SUMIF(Table6[NB BM_C_QTY+F],GLOBAL[POINTER],Table6[C]))</f>
        <v/>
      </c>
      <c r="J2647" s="102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>SUM(F2647,L2647)</f>
        <v>0</v>
      </c>
      <c r="N2647" s="31"/>
      <c r="O2647" s="31"/>
      <c r="P2647" s="32">
        <f ca="1">SUM(INDIRECT(GLOBAL_VAR[TABLENAME]&amp;"[@a"&amp;$1:$1-1&amp;"]"),INDIRECT(GLOBAL_VAR[TABLENAME]&amp;"[@c"&amp;$1:$1-1&amp;"]"))</f>
        <v>0</v>
      </c>
      <c r="Q2647" s="33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0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0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0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29">
      <c r="A2648" s="31">
        <f ca="1">IF(GLOBAL[[#This Row],[TT]]&lt;1,"",ROW()-2)</f>
        <v>2646</v>
      </c>
      <c r="B2648" s="33" t="s">
        <v>3654</v>
      </c>
      <c r="C2648" s="31">
        <v>4</v>
      </c>
      <c r="D2648" s="31" t="s">
        <v>2100</v>
      </c>
      <c r="E2648" s="31">
        <f ca="1">IF(GLOBAL[[#This Row],[b12]]="",GLOBAL[[#This Row],[a6]],GLOBAL[[#This Row],[b12]])</f>
        <v>4</v>
      </c>
      <c r="F2648" s="32">
        <f>GLOBAL[[#This Row],[AWAL]]</f>
        <v>4</v>
      </c>
      <c r="G2648" s="31"/>
      <c r="H2648" s="31"/>
      <c r="I2648" s="31" t="str">
        <f>IF(GLOBAL[[#This Row],[/MASUK]]="","",SUMIF(Table6[NB BM_C_QTY+F],GLOBAL[POINTER],Table6[C]))</f>
        <v/>
      </c>
      <c r="J2648" s="102">
        <f>IF(GLOBAL[[#This Row],[//KELUAR]]="",0,-1*SUMIF(Table5[CONCAT],GLOBAL[POINTER],Table5[3]))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>SUM(F2648,L2648)</f>
        <v>4</v>
      </c>
      <c r="N2648" s="31"/>
      <c r="O2648" s="31"/>
      <c r="P2648" s="32">
        <f ca="1">SUM(INDIRECT(GLOBAL_VAR[TABLENAME]&amp;"[@a"&amp;$1:$1-1&amp;"]"),INDIRECT(GLOBAL_VAR[TABLENAME]&amp;"[@c"&amp;$1:$1-1&amp;"]"))</f>
        <v>4</v>
      </c>
      <c r="Q2648" s="33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4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4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4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2648" s="31" t="str">
        <f>_xlfn.IFNA(MATCH(GLOBAL[[#This Row],[POINTER]],Table6[NB BM_C_QTY+F],0),"")</f>
        <v/>
      </c>
      <c r="AC2648" t="str">
        <f>_xlfn.IFNA(MATCH(GLOBAL[[#This Row],[POINTER]],Table5[CONCAT],0),"")</f>
        <v/>
      </c>
    </row>
    <row r="2649" spans="1:29">
      <c r="A2649" s="31">
        <f ca="1">IF(GLOBAL[[#This Row],[TT]]&lt;1,"",ROW()-2)</f>
        <v>2647</v>
      </c>
      <c r="B2649" s="33" t="s">
        <v>1489</v>
      </c>
      <c r="C2649" s="31">
        <v>5</v>
      </c>
      <c r="D2649" s="31" t="s">
        <v>1490</v>
      </c>
      <c r="E2649" s="31">
        <f ca="1">IF(GLOBAL[[#This Row],[b12]]="",GLOBAL[[#This Row],[a6]],GLOBAL[[#This Row],[b12]])</f>
        <v>5</v>
      </c>
      <c r="F2649" s="32">
        <f>GLOBAL[[#This Row],[AWAL]]</f>
        <v>5</v>
      </c>
      <c r="G2649" s="31"/>
      <c r="H2649" s="31"/>
      <c r="I2649" s="31" t="str">
        <f>IF(GLOBAL[[#This Row],[/MASUK]]="","",SUMIF(Table6[NB BM_C_QTY+F],GLOBAL[POINTER],Table6[C]))</f>
        <v/>
      </c>
      <c r="J2649" s="102">
        <f>IF(GLOBAL[[#This Row],[//KELUAR]]="",0,-1*SUMIF(Table5[CONCAT],GLOBAL[POINTER],Table5[3]))</f>
        <v>0</v>
      </c>
      <c r="K2649" s="31" t="str">
        <f>IF(GLOBAL[[#This Row],[b1]]="","",GLOBAL[[#This Row],[b1]]-GLOBAL[[#This Row],[a1]]-GLOBAL[[#This Row],[bkeluar1]])</f>
        <v/>
      </c>
      <c r="L2649" s="31">
        <f>SUM(GLOBAL[[#This Row],[bmasuk1]:[c1]])</f>
        <v>0</v>
      </c>
      <c r="M2649" s="32">
        <f>SUM(F2649,L2649)</f>
        <v>5</v>
      </c>
      <c r="N2649" s="31"/>
      <c r="O2649" s="31"/>
      <c r="P2649" s="32">
        <f ca="1">SUM(INDIRECT(GLOBAL_VAR[TABLENAME]&amp;"[@a"&amp;$1:$1-1&amp;"]"),INDIRECT(GLOBAL_VAR[TABLENAME]&amp;"[@c"&amp;$1:$1-1&amp;"]"))</f>
        <v>5</v>
      </c>
      <c r="Q2649" s="33"/>
      <c r="R2649" s="33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5</v>
      </c>
      <c r="T2649" s="33"/>
      <c r="U2649" s="33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5</v>
      </c>
      <c r="W2649" s="31"/>
      <c r="X2649" s="31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5</v>
      </c>
      <c r="AA2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2649" s="31" t="str">
        <f>_xlfn.IFNA(MATCH(GLOBAL[[#This Row],[POINTER]],Table6[NB BM_C_QTY+F],0),"")</f>
        <v/>
      </c>
      <c r="AC2649" t="str">
        <f>_xlfn.IFNA(MATCH(GLOBAL[[#This Row],[POINTER]],Table5[CONCAT],0),"")</f>
        <v/>
      </c>
    </row>
    <row r="2650" spans="1:29">
      <c r="A2650" s="31">
        <f ca="1">IF(GLOBAL[[#This Row],[TT]]&lt;1,"",ROW()-2)</f>
        <v>2648</v>
      </c>
      <c r="B2650" s="33" t="s">
        <v>1491</v>
      </c>
      <c r="C2650" s="31">
        <v>2</v>
      </c>
      <c r="D2650" s="31" t="s">
        <v>5</v>
      </c>
      <c r="E2650" s="31">
        <f ca="1">IF(GLOBAL[[#This Row],[b12]]="",GLOBAL[[#This Row],[a6]],GLOBAL[[#This Row],[b12]])</f>
        <v>2</v>
      </c>
      <c r="F2650" s="32">
        <f>GLOBAL[[#This Row],[AWAL]]</f>
        <v>2</v>
      </c>
      <c r="G2650" s="31"/>
      <c r="H2650" s="31"/>
      <c r="I2650" s="31" t="str">
        <f>IF(GLOBAL[[#This Row],[/MASUK]]="","",SUMIF(Table6[NB BM_C_QTY+F],GLOBAL[POINTER],Table6[C]))</f>
        <v/>
      </c>
      <c r="J2650" s="102">
        <f>IF(GLOBAL[[#This Row],[//KELUAR]]="",0,-1*SUMIF(Table5[CONCAT],GLOBAL[POINTER],Table5[3]))</f>
        <v>0</v>
      </c>
      <c r="K2650" s="31" t="str">
        <f>IF(GLOBAL[[#This Row],[b1]]="","",GLOBAL[[#This Row],[b1]]-GLOBAL[[#This Row],[a1]]-GLOBAL[[#This Row],[bkeluar1]])</f>
        <v/>
      </c>
      <c r="L2650" s="31">
        <f>SUM(GLOBAL[[#This Row],[bmasuk1]:[c1]])</f>
        <v>0</v>
      </c>
      <c r="M2650" s="32">
        <f>SUM(F2650,L2650)</f>
        <v>2</v>
      </c>
      <c r="N2650" s="31"/>
      <c r="O2650" s="31"/>
      <c r="P2650" s="32">
        <f ca="1">SUM(INDIRECT(GLOBAL_VAR[TABLENAME]&amp;"[@a"&amp;$1:$1-1&amp;"]"),INDIRECT(GLOBAL_VAR[TABLENAME]&amp;"[@c"&amp;$1:$1-1&amp;"]"))</f>
        <v>2</v>
      </c>
      <c r="Q2650" s="33"/>
      <c r="R2650" s="33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2</v>
      </c>
      <c r="T2650" s="33"/>
      <c r="U2650" s="33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2</v>
      </c>
      <c r="W2650" s="31"/>
      <c r="X2650" s="31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2</v>
      </c>
      <c r="AA2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2650" s="31" t="str">
        <f>_xlfn.IFNA(MATCH(GLOBAL[[#This Row],[POINTER]],Table6[NB BM_C_QTY+F],0),"")</f>
        <v/>
      </c>
      <c r="AC2650" t="str">
        <f>_xlfn.IFNA(MATCH(GLOBAL[[#This Row],[POINTER]],Table5[CONCAT],0),"")</f>
        <v/>
      </c>
    </row>
    <row r="2651" spans="1:29">
      <c r="A2651" s="31" t="str">
        <f ca="1">IF(GLOBAL[[#This Row],[TT]]&lt;1,"",ROW()-2)</f>
        <v/>
      </c>
      <c r="B2651" s="33" t="s">
        <v>1492</v>
      </c>
      <c r="C2651" s="31">
        <v>0</v>
      </c>
      <c r="D2651" s="31" t="s">
        <v>5</v>
      </c>
      <c r="E2651" s="31">
        <f ca="1">IF(GLOBAL[[#This Row],[b12]]="",GLOBAL[[#This Row],[a6]],GLOBAL[[#This Row],[b12]])</f>
        <v>0</v>
      </c>
      <c r="F2651" s="32">
        <f>GLOBAL[[#This Row],[AWAL]]</f>
        <v>0</v>
      </c>
      <c r="G2651" s="31"/>
      <c r="H2651" s="31"/>
      <c r="I2651" s="31" t="str">
        <f>IF(GLOBAL[[#This Row],[/MASUK]]="","",SUMIF(Table6[NB BM_C_QTY+F],GLOBAL[POINTER],Table6[C]))</f>
        <v/>
      </c>
      <c r="J2651" s="102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>SUM(F2651,L2651)</f>
        <v>0</v>
      </c>
      <c r="N2651" s="31"/>
      <c r="O2651" s="31"/>
      <c r="P2651" s="32">
        <f ca="1">SUM(INDIRECT(GLOBAL_VAR[TABLENAME]&amp;"[@a"&amp;$1:$1-1&amp;"]"),INDIRECT(GLOBAL_VAR[TABLENAME]&amp;"[@c"&amp;$1:$1-1&amp;"]"))</f>
        <v>0</v>
      </c>
      <c r="Q2651" s="33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0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0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0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29">
      <c r="A2652" s="31">
        <f ca="1">IF(GLOBAL[[#This Row],[TT]]&lt;1,"",ROW()-2)</f>
        <v>2650</v>
      </c>
      <c r="B2652" s="33" t="s">
        <v>5612</v>
      </c>
      <c r="C2652" s="31">
        <v>0</v>
      </c>
      <c r="D2652" s="31" t="s">
        <v>61</v>
      </c>
      <c r="E2652" s="31">
        <f ca="1">IF(GLOBAL[[#This Row],[b12]]="",GLOBAL[[#This Row],[a6]],GLOBAL[[#This Row],[b12]])</f>
        <v>2</v>
      </c>
      <c r="F2652" s="32">
        <f>GLOBAL[[#This Row],[AWAL]]</f>
        <v>0</v>
      </c>
      <c r="G2652" s="31">
        <v>2</v>
      </c>
      <c r="H2652" s="31"/>
      <c r="I2652" s="31" t="str">
        <f>IF(GLOBAL[[#This Row],[/MASUK]]="","",SUMIF(Table6[NB BM_C_QTY+F],GLOBAL[POINTER],Table6[C]))</f>
        <v/>
      </c>
      <c r="J2652" s="102">
        <f>IF(GLOBAL[[#This Row],[//KELUAR]]="",0,-1*SUMIF(Table5[CONCAT],GLOBAL[POINTER],Table5[3]))</f>
        <v>0</v>
      </c>
      <c r="K2652" s="31">
        <f>IF(GLOBAL[[#This Row],[b1]]="","",GLOBAL[[#This Row],[b1]]-GLOBAL[[#This Row],[a1]]-GLOBAL[[#This Row],[bkeluar1]])</f>
        <v>2</v>
      </c>
      <c r="L2652" s="31">
        <f>SUM(GLOBAL[[#This Row],[bmasuk1]:[c1]])</f>
        <v>2</v>
      </c>
      <c r="M2652" s="32">
        <f>SUM(F2652,L2652)</f>
        <v>2</v>
      </c>
      <c r="N2652" s="31"/>
      <c r="O2652" s="31"/>
      <c r="P2652" s="32">
        <f ca="1">SUM(INDIRECT(GLOBAL_VAR[TABLENAME]&amp;"[@a"&amp;$1:$1-1&amp;"]"),INDIRECT(GLOBAL_VAR[TABLENAME]&amp;"[@c"&amp;$1:$1-1&amp;"]"))</f>
        <v>2</v>
      </c>
      <c r="Q2652" s="33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2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2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2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</row>
    <row r="2653" spans="1:29">
      <c r="A2653" s="31">
        <f ca="1">IF(GLOBAL[[#This Row],[TT]]&lt;1,"",ROW()-2)</f>
        <v>2651</v>
      </c>
      <c r="B2653" s="33" t="s">
        <v>1493</v>
      </c>
      <c r="C2653" s="31">
        <v>55</v>
      </c>
      <c r="D2653" s="31" t="s">
        <v>561</v>
      </c>
      <c r="E2653" s="31">
        <f ca="1">IF(GLOBAL[[#This Row],[b12]]="",GLOBAL[[#This Row],[a6]],GLOBAL[[#This Row],[b12]])</f>
        <v>55</v>
      </c>
      <c r="F2653" s="32">
        <f>GLOBAL[[#This Row],[AWAL]]</f>
        <v>55</v>
      </c>
      <c r="G2653" s="31"/>
      <c r="H2653" s="31"/>
      <c r="I2653" s="31" t="str">
        <f>IF(GLOBAL[[#This Row],[/MASUK]]="","",SUMIF(Table6[NB BM_C_QTY+F],GLOBAL[POINTER],Table6[C]))</f>
        <v/>
      </c>
      <c r="J2653" s="102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>SUM(F2653,L2653)</f>
        <v>55</v>
      </c>
      <c r="N2653" s="31"/>
      <c r="O2653" s="31"/>
      <c r="P2653" s="32">
        <f ca="1">SUM(INDIRECT(GLOBAL_VAR[TABLENAME]&amp;"[@a"&amp;$1:$1-1&amp;"]"),INDIRECT(GLOBAL_VAR[TABLENAME]&amp;"[@c"&amp;$1:$1-1&amp;"]"))</f>
        <v>55</v>
      </c>
      <c r="Q2653" s="33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55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55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55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29">
      <c r="A2654" s="31">
        <f ca="1">IF(GLOBAL[[#This Row],[TT]]&lt;1,"",ROW()-2)</f>
        <v>2652</v>
      </c>
      <c r="B2654" s="33" t="s">
        <v>1494</v>
      </c>
      <c r="C2654" s="31">
        <v>41</v>
      </c>
      <c r="D2654" s="31" t="s">
        <v>497</v>
      </c>
      <c r="E2654" s="31">
        <f ca="1">IF(GLOBAL[[#This Row],[b12]]="",GLOBAL[[#This Row],[a6]],GLOBAL[[#This Row],[b12]])</f>
        <v>41</v>
      </c>
      <c r="F2654" s="32">
        <f>GLOBAL[[#This Row],[AWAL]]</f>
        <v>41</v>
      </c>
      <c r="G2654" s="31"/>
      <c r="H2654" s="31"/>
      <c r="I2654" s="31" t="str">
        <f>IF(GLOBAL[[#This Row],[/MASUK]]="","",SUMIF(Table6[NB BM_C_QTY+F],GLOBAL[POINTER],Table6[C]))</f>
        <v/>
      </c>
      <c r="J2654" s="102">
        <f>IF(GLOBAL[[#This Row],[//KELUAR]]="",0,-1*SUMIF(Table5[CONCAT],GLOBAL[POINTER],Table5[3]))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>SUM(F2654,L2654)</f>
        <v>41</v>
      </c>
      <c r="N2654" s="31"/>
      <c r="O2654" s="31"/>
      <c r="P2654" s="32">
        <f ca="1">SUM(INDIRECT(GLOBAL_VAR[TABLENAME]&amp;"[@a"&amp;$1:$1-1&amp;"]"),INDIRECT(GLOBAL_VAR[TABLENAME]&amp;"[@c"&amp;$1:$1-1&amp;"]"))</f>
        <v>41</v>
      </c>
      <c r="Q2654" s="33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41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41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41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29">
      <c r="A2655" s="31">
        <f ca="1">IF(GLOBAL[[#This Row],[TT]]&lt;1,"",ROW()-2)</f>
        <v>2653</v>
      </c>
      <c r="B2655" s="33" t="s">
        <v>1495</v>
      </c>
      <c r="C2655" s="31">
        <v>3</v>
      </c>
      <c r="D2655" s="31" t="s">
        <v>1496</v>
      </c>
      <c r="E2655" s="31">
        <f ca="1">IF(GLOBAL[[#This Row],[b12]]="",GLOBAL[[#This Row],[a6]],GLOBAL[[#This Row],[b12]])</f>
        <v>3</v>
      </c>
      <c r="F2655" s="32">
        <f>GLOBAL[[#This Row],[AWAL]]</f>
        <v>3</v>
      </c>
      <c r="G2655" s="31"/>
      <c r="H2655" s="31"/>
      <c r="I2655" s="31" t="str">
        <f>IF(GLOBAL[[#This Row],[/MASUK]]="","",SUMIF(Table6[NB BM_C_QTY+F],GLOBAL[POINTER],Table6[C]))</f>
        <v/>
      </c>
      <c r="J2655" s="102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>SUM(F2655,L2655)</f>
        <v>3</v>
      </c>
      <c r="N2655" s="31"/>
      <c r="O2655" s="31"/>
      <c r="P2655" s="32">
        <f ca="1">SUM(INDIRECT(GLOBAL_VAR[TABLENAME]&amp;"[@a"&amp;$1:$1-1&amp;"]"),INDIRECT(GLOBAL_VAR[TABLENAME]&amp;"[@c"&amp;$1:$1-1&amp;"]"))</f>
        <v>3</v>
      </c>
      <c r="Q2655" s="33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3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3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3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</row>
    <row r="2656" spans="1:29">
      <c r="A2656" s="39" t="str">
        <f ca="1">IF(GLOBAL[[#This Row],[TT]]&lt;1,"",ROW()-2)</f>
        <v/>
      </c>
      <c r="B2656" s="33" t="s">
        <v>1497</v>
      </c>
      <c r="C2656" s="31">
        <v>0</v>
      </c>
      <c r="D2656" s="31" t="s">
        <v>1498</v>
      </c>
      <c r="E2656" s="39">
        <f ca="1">IF(GLOBAL[[#This Row],[b12]]="",GLOBAL[[#This Row],[a6]],GLOBAL[[#This Row],[b12]])</f>
        <v>0</v>
      </c>
      <c r="F2656" s="40">
        <f>GLOBAL[[#This Row],[AWAL]]</f>
        <v>0</v>
      </c>
      <c r="G2656" s="31"/>
      <c r="H2656" s="31"/>
      <c r="I2656" s="31" t="str">
        <f>IF(GLOBAL[[#This Row],[/MASUK]]="","",SUMIF(Table6[NB BM_C_QTY+F],GLOBAL[POINTER],Table6[C]))</f>
        <v/>
      </c>
      <c r="J2656" s="102">
        <f>IF(GLOBAL[[#This Row],[//KELUAR]]="",0,-1*SUMIF(Table5[CONCAT],GLOBAL[POINTER],Table5[3]))</f>
        <v>0</v>
      </c>
      <c r="K2656" s="39" t="str">
        <f>IF(GLOBAL[[#This Row],[b1]]="","",GLOBAL[[#This Row],[b1]]-GLOBAL[[#This Row],[a1]]-GLOBAL[[#This Row],[bkeluar1]])</f>
        <v/>
      </c>
      <c r="L2656" s="39">
        <f>SUM(GLOBAL[[#This Row],[bmasuk1]:[c1]])</f>
        <v>0</v>
      </c>
      <c r="M2656" s="40">
        <f>SUM(F2656,L2656)</f>
        <v>0</v>
      </c>
      <c r="N2656" s="31"/>
      <c r="O2656" s="39"/>
      <c r="P2656" s="40">
        <f ca="1">SUM(INDIRECT(GLOBAL_VAR[TABLENAME]&amp;"[@a"&amp;$1:$1-1&amp;"]"),INDIRECT(GLOBAL_VAR[TABLENAME]&amp;"[@c"&amp;$1:$1-1&amp;"]"))</f>
        <v>0</v>
      </c>
      <c r="Q2656" s="33"/>
      <c r="R2656" s="41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0</v>
      </c>
      <c r="T2656" s="33"/>
      <c r="U2656" s="41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0</v>
      </c>
      <c r="W2656" s="31"/>
      <c r="X2656" s="39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0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2656" s="39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29">
      <c r="A2657" s="31">
        <f ca="1">IF(GLOBAL[[#This Row],[TT]]&lt;1,"",ROW()-2)</f>
        <v>2655</v>
      </c>
      <c r="B2657" s="33" t="s">
        <v>1499</v>
      </c>
      <c r="C2657" s="31">
        <v>23</v>
      </c>
      <c r="D2657" s="31" t="s">
        <v>1500</v>
      </c>
      <c r="E2657" s="31">
        <f ca="1">IF(GLOBAL[[#This Row],[b12]]="",GLOBAL[[#This Row],[a6]],GLOBAL[[#This Row],[b12]])</f>
        <v>22</v>
      </c>
      <c r="F2657" s="32">
        <f>GLOBAL[[#This Row],[AWAL]]</f>
        <v>23</v>
      </c>
      <c r="G2657" s="31"/>
      <c r="H2657" s="31"/>
      <c r="I2657" s="31" t="str">
        <f>IF(GLOBAL[[#This Row],[/MASUK]]="","",SUMIF(Table6[NB BM_C_QTY+F],GLOBAL[POINTER],Table6[C]))</f>
        <v/>
      </c>
      <c r="J2657" s="102">
        <f>IF(GLOBAL[[#This Row],[//KELUAR]]="",0,-1*SUMIF(Table5[CONCAT],GLOBAL[POINTER],Table5[3]))</f>
        <v>-1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-1</v>
      </c>
      <c r="M2657" s="32">
        <f>SUM(F2657,L2657)</f>
        <v>22</v>
      </c>
      <c r="N2657" s="31"/>
      <c r="O2657" s="31"/>
      <c r="P2657" s="32">
        <f ca="1">SUM(INDIRECT(GLOBAL_VAR[TABLENAME]&amp;"[@a"&amp;$1:$1-1&amp;"]"),INDIRECT(GLOBAL_VAR[TABLENAME]&amp;"[@c"&amp;$1:$1-1&amp;"]"))</f>
        <v>22</v>
      </c>
      <c r="Q2657" s="33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22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22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22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2657" s="31" t="str">
        <f>_xlfn.IFNA(MATCH(GLOBAL[[#This Row],[POINTER]],Table6[NB BM_C_QTY+F],0),"")</f>
        <v/>
      </c>
      <c r="AC2657">
        <f>_xlfn.IFNA(MATCH(GLOBAL[[#This Row],[POINTER]],Table5[CONCAT],0),"")</f>
        <v>17</v>
      </c>
    </row>
    <row r="2658" spans="1:29">
      <c r="A2658" s="31">
        <f ca="1">IF(GLOBAL[[#This Row],[TT]]&lt;1,"",ROW()-2)</f>
        <v>2656</v>
      </c>
      <c r="B2658" s="33" t="s">
        <v>1501</v>
      </c>
      <c r="C2658" s="31">
        <v>8</v>
      </c>
      <c r="D2658" s="31" t="s">
        <v>1502</v>
      </c>
      <c r="E2658" s="31">
        <f ca="1">IF(GLOBAL[[#This Row],[b12]]="",GLOBAL[[#This Row],[a6]],GLOBAL[[#This Row],[b12]])</f>
        <v>8</v>
      </c>
      <c r="F2658" s="32">
        <f>GLOBAL[[#This Row],[AWAL]]</f>
        <v>8</v>
      </c>
      <c r="G2658" s="31"/>
      <c r="H2658" s="31"/>
      <c r="I2658" s="31" t="str">
        <f>IF(GLOBAL[[#This Row],[/MASUK]]="","",SUMIF(Table6[NB BM_C_QTY+F],GLOBAL[POINTER],Table6[C]))</f>
        <v/>
      </c>
      <c r="J2658" s="102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>SUM(F2658,L2658)</f>
        <v>8</v>
      </c>
      <c r="N2658" s="31"/>
      <c r="O2658" s="31"/>
      <c r="P2658" s="32">
        <f ca="1">SUM(INDIRECT(GLOBAL_VAR[TABLENAME]&amp;"[@a"&amp;$1:$1-1&amp;"]"),INDIRECT(GLOBAL_VAR[TABLENAME]&amp;"[@c"&amp;$1:$1-1&amp;"]"))</f>
        <v>8</v>
      </c>
      <c r="Q2658" s="33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8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8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8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29">
      <c r="A2659" s="31">
        <f ca="1">IF(GLOBAL[[#This Row],[TT]]&lt;1,"",ROW()-2)</f>
        <v>2657</v>
      </c>
      <c r="B2659" s="33" t="s">
        <v>1503</v>
      </c>
      <c r="C2659" s="31">
        <v>1</v>
      </c>
      <c r="D2659" s="31" t="s">
        <v>1504</v>
      </c>
      <c r="E2659" s="31">
        <f ca="1">IF(GLOBAL[[#This Row],[b12]]="",GLOBAL[[#This Row],[a6]],GLOBAL[[#This Row],[b12]])</f>
        <v>1</v>
      </c>
      <c r="F2659" s="32">
        <f>GLOBAL[[#This Row],[AWAL]]</f>
        <v>1</v>
      </c>
      <c r="G2659" s="31"/>
      <c r="H2659" s="31"/>
      <c r="I2659" s="31" t="str">
        <f>IF(GLOBAL[[#This Row],[/MASUK]]="","",SUMIF(Table6[NB BM_C_QTY+F],GLOBAL[POINTER],Table6[C]))</f>
        <v/>
      </c>
      <c r="J2659" s="102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>SUM(F2659,L2659)</f>
        <v>1</v>
      </c>
      <c r="N2659" s="31"/>
      <c r="O2659" s="31"/>
      <c r="P2659" s="32">
        <f ca="1">SUM(INDIRECT(GLOBAL_VAR[TABLENAME]&amp;"[@a"&amp;$1:$1-1&amp;"]"),INDIRECT(GLOBAL_VAR[TABLENAME]&amp;"[@c"&amp;$1:$1-1&amp;"]"))</f>
        <v>1</v>
      </c>
      <c r="Q2659" s="33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1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1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1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29">
      <c r="A2660" s="31">
        <f ca="1">IF(GLOBAL[[#This Row],[TT]]&lt;1,"",ROW()-2)</f>
        <v>2658</v>
      </c>
      <c r="B2660" s="33" t="s">
        <v>1505</v>
      </c>
      <c r="C2660" s="31">
        <v>4</v>
      </c>
      <c r="D2660" s="31" t="s">
        <v>99</v>
      </c>
      <c r="E2660" s="31">
        <f ca="1">IF(GLOBAL[[#This Row],[b12]]="",GLOBAL[[#This Row],[a6]],GLOBAL[[#This Row],[b12]])</f>
        <v>4</v>
      </c>
      <c r="F2660" s="32">
        <f>GLOBAL[[#This Row],[AWAL]]</f>
        <v>4</v>
      </c>
      <c r="G2660" s="31"/>
      <c r="H2660" s="31"/>
      <c r="I2660" s="31" t="str">
        <f>IF(GLOBAL[[#This Row],[/MASUK]]="","",SUMIF(Table6[NB BM_C_QTY+F],GLOBAL[POINTER],Table6[C]))</f>
        <v/>
      </c>
      <c r="J2660" s="102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>SUM(F2660,L2660)</f>
        <v>4</v>
      </c>
      <c r="N2660" s="31"/>
      <c r="O2660" s="31"/>
      <c r="P2660" s="32">
        <f ca="1">SUM(INDIRECT(GLOBAL_VAR[TABLENAME]&amp;"[@a"&amp;$1:$1-1&amp;"]"),INDIRECT(GLOBAL_VAR[TABLENAME]&amp;"[@c"&amp;$1:$1-1&amp;"]"))</f>
        <v>4</v>
      </c>
      <c r="Q2660" s="33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4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4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4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29">
      <c r="A2661" s="31">
        <f ca="1">IF(GLOBAL[[#This Row],[TT]]&lt;1,"",ROW()-2)</f>
        <v>2659</v>
      </c>
      <c r="B2661" s="33" t="s">
        <v>1506</v>
      </c>
      <c r="C2661" s="31">
        <v>10</v>
      </c>
      <c r="D2661" s="31" t="s">
        <v>84</v>
      </c>
      <c r="E2661" s="31">
        <f ca="1">IF(GLOBAL[[#This Row],[b12]]="",GLOBAL[[#This Row],[a6]],GLOBAL[[#This Row],[b12]])</f>
        <v>10</v>
      </c>
      <c r="F2661" s="32">
        <f>GLOBAL[[#This Row],[AWAL]]</f>
        <v>10</v>
      </c>
      <c r="G2661" s="31"/>
      <c r="H2661" s="31"/>
      <c r="I2661" s="31" t="str">
        <f>IF(GLOBAL[[#This Row],[/MASUK]]="","",SUMIF(Table6[NB BM_C_QTY+F],GLOBAL[POINTER],Table6[C]))</f>
        <v/>
      </c>
      <c r="J2661" s="102">
        <f>IF(GLOBAL[[#This Row],[//KELUAR]]="",0,-1*SUMIF(Table5[CONCAT],GLOBAL[POINTER],Table5[3]))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>SUM(F2661,L2661)</f>
        <v>10</v>
      </c>
      <c r="N2661" s="31"/>
      <c r="O2661" s="31"/>
      <c r="P2661" s="32">
        <f ca="1">SUM(INDIRECT(GLOBAL_VAR[TABLENAME]&amp;"[@a"&amp;$1:$1-1&amp;"]"),INDIRECT(GLOBAL_VAR[TABLENAME]&amp;"[@c"&amp;$1:$1-1&amp;"]"))</f>
        <v>10</v>
      </c>
      <c r="Q2661" s="33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10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10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10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2661" s="31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29">
      <c r="A2662" s="31" t="str">
        <f ca="1">IF(GLOBAL[[#This Row],[TT]]&lt;1,"",ROW()-2)</f>
        <v/>
      </c>
      <c r="B2662" s="33" t="s">
        <v>2204</v>
      </c>
      <c r="C2662" s="31">
        <v>0</v>
      </c>
      <c r="D2662" s="31" t="s">
        <v>2011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 t="str">
        <f>IF(GLOBAL[[#This Row],[/MASUK]]="","",SUMIF(Table6[NB BM_C_QTY+F],GLOBAL[POINTER],Table6[C]))</f>
        <v/>
      </c>
      <c r="J2662" s="102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>SUM(F2662,L2662)</f>
        <v>0</v>
      </c>
      <c r="N2662" s="31"/>
      <c r="O2662" s="31"/>
      <c r="P2662" s="32">
        <f ca="1">SUM(INDIRECT(GLOBAL_VAR[TABLENAME]&amp;"[@a"&amp;$1:$1-1&amp;"]"),INDIRECT(GLOBAL_VAR[TABLENAME]&amp;"[@c"&amp;$1:$1-1&amp;"]"))</f>
        <v>0</v>
      </c>
      <c r="Q2662" s="33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29">
      <c r="A2663" s="31" t="str">
        <f ca="1">IF(GLOBAL[[#This Row],[TT]]&lt;1,"",ROW()-2)</f>
        <v/>
      </c>
      <c r="B2663" s="33" t="s">
        <v>2205</v>
      </c>
      <c r="C2663" s="31">
        <v>0</v>
      </c>
      <c r="D2663" s="31" t="s">
        <v>2011</v>
      </c>
      <c r="E2663" s="31">
        <f ca="1">IF(GLOBAL[[#This Row],[b12]]="",GLOBAL[[#This Row],[a6]],GLOBAL[[#This Row],[b12]])</f>
        <v>0</v>
      </c>
      <c r="F2663" s="32">
        <f>GLOBAL[[#This Row],[AWAL]]</f>
        <v>0</v>
      </c>
      <c r="G2663" s="31"/>
      <c r="H2663" s="31"/>
      <c r="I2663" s="31" t="str">
        <f>IF(GLOBAL[[#This Row],[/MASUK]]="","",SUMIF(Table6[NB BM_C_QTY+F],GLOBAL[POINTER],Table6[C]))</f>
        <v/>
      </c>
      <c r="J2663" s="102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>SUM(F2663,L2663)</f>
        <v>0</v>
      </c>
      <c r="N2663" s="31"/>
      <c r="O2663" s="31"/>
      <c r="P2663" s="32">
        <f ca="1">SUM(INDIRECT(GLOBAL_VAR[TABLENAME]&amp;"[@a"&amp;$1:$1-1&amp;"]"),INDIRECT(GLOBAL_VAR[TABLENAME]&amp;"[@c"&amp;$1:$1-1&amp;"]"))</f>
        <v>0</v>
      </c>
      <c r="Q2663" s="33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0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0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0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29">
      <c r="A2664" s="31" t="str">
        <f ca="1">IF(GLOBAL[[#This Row],[TT]]&lt;1,"",ROW()-2)</f>
        <v/>
      </c>
      <c r="B2664" s="33" t="s">
        <v>2202</v>
      </c>
      <c r="C2664" s="31">
        <v>0</v>
      </c>
      <c r="D2664" s="31" t="s">
        <v>2011</v>
      </c>
      <c r="E2664" s="31">
        <f ca="1">IF(GLOBAL[[#This Row],[b12]]="",GLOBAL[[#This Row],[a6]],GLOBAL[[#This Row],[b12]])</f>
        <v>0</v>
      </c>
      <c r="F2664" s="32">
        <f>GLOBAL[[#This Row],[AWAL]]</f>
        <v>0</v>
      </c>
      <c r="G2664" s="31"/>
      <c r="H2664" s="31"/>
      <c r="I2664" s="31" t="str">
        <f>IF(GLOBAL[[#This Row],[/MASUK]]="","",SUMIF(Table6[NB BM_C_QTY+F],GLOBAL[POINTER],Table6[C]))</f>
        <v/>
      </c>
      <c r="J2664" s="102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>SUM(F2664,L2664)</f>
        <v>0</v>
      </c>
      <c r="N2664" s="31"/>
      <c r="O2664" s="31"/>
      <c r="P2664" s="32">
        <f ca="1">SUM(INDIRECT(GLOBAL_VAR[TABLENAME]&amp;"[@a"&amp;$1:$1-1&amp;"]"),INDIRECT(GLOBAL_VAR[TABLENAME]&amp;"[@c"&amp;$1:$1-1&amp;"]"))</f>
        <v>0</v>
      </c>
      <c r="Q2664" s="33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0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0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0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</row>
    <row r="2665" spans="1:29">
      <c r="A2665" s="39" t="str">
        <f ca="1">IF(GLOBAL[[#This Row],[TT]]&lt;1,"",ROW()-2)</f>
        <v/>
      </c>
      <c r="B2665" s="33" t="s">
        <v>2206</v>
      </c>
      <c r="C2665" s="31">
        <v>0</v>
      </c>
      <c r="D2665" s="31" t="s">
        <v>2011</v>
      </c>
      <c r="E2665" s="39">
        <f ca="1">IF(GLOBAL[[#This Row],[b12]]="",GLOBAL[[#This Row],[a6]],GLOBAL[[#This Row],[b12]])</f>
        <v>0</v>
      </c>
      <c r="F2665" s="40">
        <f>GLOBAL[[#This Row],[AWAL]]</f>
        <v>0</v>
      </c>
      <c r="G2665" s="31"/>
      <c r="H2665" s="31"/>
      <c r="I2665" s="31" t="str">
        <f>IF(GLOBAL[[#This Row],[/MASUK]]="","",SUMIF(Table6[NB BM_C_QTY+F],GLOBAL[POINTER],Table6[C]))</f>
        <v/>
      </c>
      <c r="J2665" s="102">
        <f>IF(GLOBAL[[#This Row],[//KELUAR]]="",0,-1*SUMIF(Table5[CONCAT],GLOBAL[POINTER],Table5[3]))</f>
        <v>0</v>
      </c>
      <c r="K2665" s="39" t="str">
        <f>IF(GLOBAL[[#This Row],[b1]]="","",GLOBAL[[#This Row],[b1]]-GLOBAL[[#This Row],[a1]]-GLOBAL[[#This Row],[bkeluar1]])</f>
        <v/>
      </c>
      <c r="L2665" s="39">
        <f>SUM(GLOBAL[[#This Row],[bmasuk1]:[c1]])</f>
        <v>0</v>
      </c>
      <c r="M2665" s="40">
        <f>SUM(F2665,L2665)</f>
        <v>0</v>
      </c>
      <c r="N2665" s="31"/>
      <c r="O2665" s="39"/>
      <c r="P2665" s="40">
        <f ca="1">SUM(INDIRECT(GLOBAL_VAR[TABLENAME]&amp;"[@a"&amp;$1:$1-1&amp;"]"),INDIRECT(GLOBAL_VAR[TABLENAME]&amp;"[@c"&amp;$1:$1-1&amp;"]"))</f>
        <v>0</v>
      </c>
      <c r="Q2665" s="33"/>
      <c r="R2665" s="41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0</v>
      </c>
      <c r="T2665" s="33"/>
      <c r="U2665" s="41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0</v>
      </c>
      <c r="W2665" s="31"/>
      <c r="X2665" s="39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0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2665" s="39" t="str">
        <f>_xlfn.IFNA(MATCH(GLOBAL[[#This Row],[POINTER]],Table6[NB BM_C_QTY+F],0),"")</f>
        <v/>
      </c>
      <c r="AC2665" t="str">
        <f>_xlfn.IFNA(MATCH(GLOBAL[[#This Row],[POINTER]],Table5[CONCAT],0),"")</f>
        <v/>
      </c>
    </row>
    <row r="2666" spans="1:29">
      <c r="A2666" s="31" t="str">
        <f ca="1">IF(GLOBAL[[#This Row],[TT]]&lt;1,"",ROW()-2)</f>
        <v/>
      </c>
      <c r="B2666" s="33" t="s">
        <v>2200</v>
      </c>
      <c r="C2666" s="31">
        <v>0</v>
      </c>
      <c r="D2666" s="31" t="s">
        <v>2011</v>
      </c>
      <c r="E2666" s="31">
        <f ca="1">IF(GLOBAL[[#This Row],[b12]]="",GLOBAL[[#This Row],[a6]],GLOBAL[[#This Row],[b12]])</f>
        <v>0</v>
      </c>
      <c r="F2666" s="32">
        <f>GLOBAL[[#This Row],[AWAL]]</f>
        <v>0</v>
      </c>
      <c r="G2666" s="31"/>
      <c r="H2666" s="31"/>
      <c r="I2666" s="31" t="str">
        <f>IF(GLOBAL[[#This Row],[/MASUK]]="","",SUMIF(Table6[NB BM_C_QTY+F],GLOBAL[POINTER],Table6[C]))</f>
        <v/>
      </c>
      <c r="J2666" s="102">
        <f>IF(GLOBAL[[#This Row],[//KELUAR]]="",0,-1*SUMIF(Table5[CONCAT],GLOBAL[POINTER],Table5[3]))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>SUM(F2666,L2666)</f>
        <v>0</v>
      </c>
      <c r="N2666" s="31"/>
      <c r="O2666" s="31"/>
      <c r="P2666" s="32">
        <f ca="1">SUM(INDIRECT(GLOBAL_VAR[TABLENAME]&amp;"[@a"&amp;$1:$1-1&amp;"]"),INDIRECT(GLOBAL_VAR[TABLENAME]&amp;"[@c"&amp;$1:$1-1&amp;"]"))</f>
        <v>0</v>
      </c>
      <c r="Q2666" s="33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0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0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0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2666" s="31" t="str">
        <f>_xlfn.IFNA(MATCH(GLOBAL[[#This Row],[POINTER]],Table6[NB BM_C_QTY+F],0),"")</f>
        <v/>
      </c>
      <c r="AC2666" t="str">
        <f>_xlfn.IFNA(MATCH(GLOBAL[[#This Row],[POINTER]],Table5[CONCAT],0),"")</f>
        <v/>
      </c>
    </row>
    <row r="2667" spans="1:29">
      <c r="A2667" s="31" t="str">
        <f ca="1">IF(GLOBAL[[#This Row],[TT]]&lt;1,"",ROW()-2)</f>
        <v/>
      </c>
      <c r="B2667" s="33" t="s">
        <v>2201</v>
      </c>
      <c r="C2667" s="31">
        <v>0</v>
      </c>
      <c r="D2667" s="31" t="s">
        <v>2011</v>
      </c>
      <c r="E2667" s="31">
        <f ca="1">IF(GLOBAL[[#This Row],[b12]]="",GLOBAL[[#This Row],[a6]],GLOBAL[[#This Row],[b12]])</f>
        <v>0</v>
      </c>
      <c r="F2667" s="32">
        <f>GLOBAL[[#This Row],[AWAL]]</f>
        <v>0</v>
      </c>
      <c r="G2667" s="31"/>
      <c r="H2667" s="31"/>
      <c r="I2667" s="31" t="str">
        <f>IF(GLOBAL[[#This Row],[/MASUK]]="","",SUMIF(Table6[NB BM_C_QTY+F],GLOBAL[POINTER],Table6[C]))</f>
        <v/>
      </c>
      <c r="J2667" s="102">
        <f>IF(GLOBAL[[#This Row],[//KELUAR]]="",0,-1*SUMIF(Table5[CONCAT],GLOBAL[POINTER],Table5[3]))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>SUM(F2667,L2667)</f>
        <v>0</v>
      </c>
      <c r="N2667" s="31"/>
      <c r="O2667" s="31"/>
      <c r="P2667" s="32">
        <f ca="1">SUM(INDIRECT(GLOBAL_VAR[TABLENAME]&amp;"[@a"&amp;$1:$1-1&amp;"]"),INDIRECT(GLOBAL_VAR[TABLENAME]&amp;"[@c"&amp;$1:$1-1&amp;"]"))</f>
        <v>0</v>
      </c>
      <c r="Q2667" s="33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0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0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0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2667" s="31" t="str">
        <f>_xlfn.IFNA(MATCH(GLOBAL[[#This Row],[POINTER]],Table6[NB BM_C_QTY+F],0),"")</f>
        <v/>
      </c>
      <c r="AC2667" t="str">
        <f>_xlfn.IFNA(MATCH(GLOBAL[[#This Row],[POINTER]],Table5[CONCAT],0),"")</f>
        <v/>
      </c>
    </row>
    <row r="2668" spans="1:29">
      <c r="A2668" s="31" t="str">
        <f ca="1">IF(GLOBAL[[#This Row],[TT]]&lt;1,"",ROW()-2)</f>
        <v/>
      </c>
      <c r="B2668" s="33" t="s">
        <v>2207</v>
      </c>
      <c r="C2668" s="31">
        <v>0</v>
      </c>
      <c r="D2668" s="31" t="s">
        <v>2011</v>
      </c>
      <c r="E2668" s="31">
        <f ca="1">IF(GLOBAL[[#This Row],[b12]]="",GLOBAL[[#This Row],[a6]],GLOBAL[[#This Row],[b12]])</f>
        <v>0</v>
      </c>
      <c r="F2668" s="32">
        <f>GLOBAL[[#This Row],[AWAL]]</f>
        <v>0</v>
      </c>
      <c r="G2668" s="31"/>
      <c r="H2668" s="31"/>
      <c r="I2668" s="31" t="str">
        <f>IF(GLOBAL[[#This Row],[/MASUK]]="","",SUMIF(Table6[NB BM_C_QTY+F],GLOBAL[POINTER],Table6[C]))</f>
        <v/>
      </c>
      <c r="J2668" s="102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>SUM(F2668,L2668)</f>
        <v>0</v>
      </c>
      <c r="N2668" s="31"/>
      <c r="O2668" s="31"/>
      <c r="P2668" s="32">
        <f ca="1">SUM(INDIRECT(GLOBAL_VAR[TABLENAME]&amp;"[@a"&amp;$1:$1-1&amp;"]"),INDIRECT(GLOBAL_VAR[TABLENAME]&amp;"[@c"&amp;$1:$1-1&amp;"]"))</f>
        <v>0</v>
      </c>
      <c r="Q2668" s="33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0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0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0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</row>
    <row r="2669" spans="1:29">
      <c r="A2669" s="39" t="str">
        <f ca="1">IF(GLOBAL[[#This Row],[TT]]&lt;1,"",ROW()-2)</f>
        <v/>
      </c>
      <c r="B2669" s="33" t="s">
        <v>2199</v>
      </c>
      <c r="C2669" s="31">
        <v>0</v>
      </c>
      <c r="D2669" s="31" t="s">
        <v>2011</v>
      </c>
      <c r="E2669" s="39">
        <f ca="1">IF(GLOBAL[[#This Row],[b12]]="",GLOBAL[[#This Row],[a6]],GLOBAL[[#This Row],[b12]])</f>
        <v>0</v>
      </c>
      <c r="F2669" s="40">
        <f>GLOBAL[[#This Row],[AWAL]]</f>
        <v>0</v>
      </c>
      <c r="G2669" s="31"/>
      <c r="H2669" s="31"/>
      <c r="I2669" s="31" t="str">
        <f>IF(GLOBAL[[#This Row],[/MASUK]]="","",SUMIF(Table6[NB BM_C_QTY+F],GLOBAL[POINTER],Table6[C]))</f>
        <v/>
      </c>
      <c r="J2669" s="102">
        <f>IF(GLOBAL[[#This Row],[//KELUAR]]="",0,-1*SUMIF(Table5[CONCAT],GLOBAL[POINTER],Table5[3]))</f>
        <v>0</v>
      </c>
      <c r="K2669" s="39" t="str">
        <f>IF(GLOBAL[[#This Row],[b1]]="","",GLOBAL[[#This Row],[b1]]-GLOBAL[[#This Row],[a1]]-GLOBAL[[#This Row],[bkeluar1]])</f>
        <v/>
      </c>
      <c r="L2669" s="39">
        <f>SUM(GLOBAL[[#This Row],[bmasuk1]:[c1]])</f>
        <v>0</v>
      </c>
      <c r="M2669" s="40">
        <f>SUM(F2669,L2669)</f>
        <v>0</v>
      </c>
      <c r="N2669" s="31"/>
      <c r="O2669" s="39"/>
      <c r="P2669" s="40">
        <f ca="1">SUM(INDIRECT(GLOBAL_VAR[TABLENAME]&amp;"[@a"&amp;$1:$1-1&amp;"]"),INDIRECT(GLOBAL_VAR[TABLENAME]&amp;"[@c"&amp;$1:$1-1&amp;"]"))</f>
        <v>0</v>
      </c>
      <c r="Q2669" s="33"/>
      <c r="R2669" s="41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0</v>
      </c>
      <c r="T2669" s="33"/>
      <c r="U2669" s="41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0</v>
      </c>
      <c r="W2669" s="31"/>
      <c r="X2669" s="39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0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2669" s="39" t="str">
        <f>_xlfn.IFNA(MATCH(GLOBAL[[#This Row],[POINTER]],Table6[NB BM_C_QTY+F],0),"")</f>
        <v/>
      </c>
      <c r="AC2669" t="str">
        <f>_xlfn.IFNA(MATCH(GLOBAL[[#This Row],[POINTER]],Table5[CONCAT],0),"")</f>
        <v/>
      </c>
    </row>
    <row r="2670" spans="1:29">
      <c r="A2670" s="39" t="str">
        <f ca="1">IF(GLOBAL[[#This Row],[TT]]&lt;1,"",ROW()-2)</f>
        <v/>
      </c>
      <c r="B2670" s="33" t="s">
        <v>2203</v>
      </c>
      <c r="C2670" s="31">
        <v>0</v>
      </c>
      <c r="D2670" s="31" t="s">
        <v>2011</v>
      </c>
      <c r="E2670" s="39">
        <f ca="1">IF(GLOBAL[[#This Row],[b12]]="",GLOBAL[[#This Row],[a6]],GLOBAL[[#This Row],[b12]])</f>
        <v>0</v>
      </c>
      <c r="F2670" s="40">
        <f>GLOBAL[[#This Row],[AWAL]]</f>
        <v>0</v>
      </c>
      <c r="G2670" s="31"/>
      <c r="H2670" s="31"/>
      <c r="I2670" s="31" t="str">
        <f>IF(GLOBAL[[#This Row],[/MASUK]]="","",SUMIF(Table6[NB BM_C_QTY+F],GLOBAL[POINTER],Table6[C]))</f>
        <v/>
      </c>
      <c r="J2670" s="102">
        <f>IF(GLOBAL[[#This Row],[//KELUAR]]="",0,-1*SUMIF(Table5[CONCAT],GLOBAL[POINTER],Table5[3]))</f>
        <v>0</v>
      </c>
      <c r="K2670" s="39" t="str">
        <f>IF(GLOBAL[[#This Row],[b1]]="","",GLOBAL[[#This Row],[b1]]-GLOBAL[[#This Row],[a1]]-GLOBAL[[#This Row],[bkeluar1]])</f>
        <v/>
      </c>
      <c r="L2670" s="39">
        <f>SUM(GLOBAL[[#This Row],[bmasuk1]:[c1]])</f>
        <v>0</v>
      </c>
      <c r="M2670" s="40">
        <f>SUM(F2670,L2670)</f>
        <v>0</v>
      </c>
      <c r="N2670" s="31"/>
      <c r="O2670" s="39"/>
      <c r="P2670" s="40">
        <f ca="1">SUM(INDIRECT(GLOBAL_VAR[TABLENAME]&amp;"[@a"&amp;$1:$1-1&amp;"]"),INDIRECT(GLOBAL_VAR[TABLENAME]&amp;"[@c"&amp;$1:$1-1&amp;"]"))</f>
        <v>0</v>
      </c>
      <c r="Q2670" s="33"/>
      <c r="R2670" s="41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0</v>
      </c>
      <c r="T2670" s="33"/>
      <c r="U2670" s="41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0</v>
      </c>
      <c r="W2670" s="31"/>
      <c r="X2670" s="39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0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2670" s="39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29">
      <c r="A2671" s="39" t="str">
        <f ca="1">IF(GLOBAL[[#This Row],[TT]]&lt;1,"",ROW()-2)</f>
        <v/>
      </c>
      <c r="B2671" s="33" t="s">
        <v>1507</v>
      </c>
      <c r="C2671" s="31">
        <v>0</v>
      </c>
      <c r="D2671" s="31" t="s">
        <v>61</v>
      </c>
      <c r="E2671" s="39">
        <f ca="1">IF(GLOBAL[[#This Row],[b12]]="",GLOBAL[[#This Row],[a6]],GLOBAL[[#This Row],[b12]])</f>
        <v>0</v>
      </c>
      <c r="F2671" s="40">
        <f>GLOBAL[[#This Row],[AWAL]]</f>
        <v>0</v>
      </c>
      <c r="G2671" s="31"/>
      <c r="H2671" s="31"/>
      <c r="I2671" s="31" t="str">
        <f>IF(GLOBAL[[#This Row],[/MASUK]]="","",SUMIF(Table6[NB BM_C_QTY+F],GLOBAL[POINTER],Table6[C]))</f>
        <v/>
      </c>
      <c r="J2671" s="102">
        <f>IF(GLOBAL[[#This Row],[//KELUAR]]="",0,-1*SUMIF(Table5[CONCAT],GLOBAL[POINTER],Table5[3]))</f>
        <v>0</v>
      </c>
      <c r="K2671" s="39" t="str">
        <f>IF(GLOBAL[[#This Row],[b1]]="","",GLOBAL[[#This Row],[b1]]-GLOBAL[[#This Row],[a1]]-GLOBAL[[#This Row],[bkeluar1]])</f>
        <v/>
      </c>
      <c r="L2671" s="39">
        <f>SUM(GLOBAL[[#This Row],[bmasuk1]:[c1]])</f>
        <v>0</v>
      </c>
      <c r="M2671" s="40">
        <f>SUM(F2671,L2671)</f>
        <v>0</v>
      </c>
      <c r="N2671" s="31"/>
      <c r="O2671" s="39"/>
      <c r="P2671" s="40">
        <f ca="1">SUM(INDIRECT(GLOBAL_VAR[TABLENAME]&amp;"[@a"&amp;$1:$1-1&amp;"]"),INDIRECT(GLOBAL_VAR[TABLENAME]&amp;"[@c"&amp;$1:$1-1&amp;"]"))</f>
        <v>0</v>
      </c>
      <c r="Q2671" s="33"/>
      <c r="R2671" s="41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0</v>
      </c>
      <c r="T2671" s="33"/>
      <c r="U2671" s="41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0</v>
      </c>
      <c r="W2671" s="31"/>
      <c r="X2671" s="39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0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2671" s="39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29">
      <c r="A2672" s="31" t="str">
        <f ca="1">IF(GLOBAL[[#This Row],[TT]]&lt;1,"",ROW()-2)</f>
        <v/>
      </c>
      <c r="B2672" s="33" t="s">
        <v>1508</v>
      </c>
      <c r="C2672" s="31">
        <v>0</v>
      </c>
      <c r="D2672" s="31" t="s">
        <v>61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 t="str">
        <f>IF(GLOBAL[[#This Row],[/MASUK]]="","",SUMIF(Table6[NB BM_C_QTY+F],GLOBAL[POINTER],Table6[C]))</f>
        <v/>
      </c>
      <c r="J2672" s="102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>SUM(F2672,L2672)</f>
        <v>0</v>
      </c>
      <c r="N2672" s="31"/>
      <c r="O2672" s="31"/>
      <c r="P2672" s="32">
        <f ca="1">SUM(INDIRECT(GLOBAL_VAR[TABLENAME]&amp;"[@a"&amp;$1:$1-1&amp;"]"),INDIRECT(GLOBAL_VAR[TABLENAME]&amp;"[@c"&amp;$1:$1-1&amp;"]"))</f>
        <v>0</v>
      </c>
      <c r="Q2672" s="33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</row>
    <row r="2673" spans="1:29">
      <c r="A2673" s="31">
        <f ca="1">IF(GLOBAL[[#This Row],[TT]]&lt;1,"",ROW()-2)</f>
        <v>2671</v>
      </c>
      <c r="B2673" s="33" t="s">
        <v>1509</v>
      </c>
      <c r="C2673" s="31">
        <v>2</v>
      </c>
      <c r="D2673" s="31" t="s">
        <v>497</v>
      </c>
      <c r="E2673" s="31">
        <f ca="1">IF(GLOBAL[[#This Row],[b12]]="",GLOBAL[[#This Row],[a6]],GLOBAL[[#This Row],[b12]])</f>
        <v>2</v>
      </c>
      <c r="F2673" s="32">
        <f>GLOBAL[[#This Row],[AWAL]]</f>
        <v>2</v>
      </c>
      <c r="G2673" s="31"/>
      <c r="H2673" s="31"/>
      <c r="I2673" s="31" t="str">
        <f>IF(GLOBAL[[#This Row],[/MASUK]]="","",SUMIF(Table6[NB BM_C_QTY+F],GLOBAL[POINTER],Table6[C]))</f>
        <v/>
      </c>
      <c r="J2673" s="102">
        <f>IF(GLOBAL[[#This Row],[//KELUAR]]="",0,-1*SUMIF(Table5[CONCAT],GLOBAL[POINTER],Table5[3]))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>SUM(F2673,L2673)</f>
        <v>2</v>
      </c>
      <c r="N2673" s="31"/>
      <c r="O2673" s="31"/>
      <c r="P2673" s="32">
        <f ca="1">SUM(INDIRECT(GLOBAL_VAR[TABLENAME]&amp;"[@a"&amp;$1:$1-1&amp;"]"),INDIRECT(GLOBAL_VAR[TABLENAME]&amp;"[@c"&amp;$1:$1-1&amp;"]"))</f>
        <v>2</v>
      </c>
      <c r="Q2673" s="33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2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2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2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2673" s="31" t="str">
        <f>_xlfn.IFNA(MATCH(GLOBAL[[#This Row],[POINTER]],Table6[NB BM_C_QTY+F],0),"")</f>
        <v/>
      </c>
      <c r="AC2673" t="str">
        <f>_xlfn.IFNA(MATCH(GLOBAL[[#This Row],[POINTER]],Table5[CONCAT],0),"")</f>
        <v/>
      </c>
    </row>
    <row r="2674" spans="1:29">
      <c r="A2674" s="31" t="str">
        <f ca="1">IF(GLOBAL[[#This Row],[TT]]&lt;1,"",ROW()-2)</f>
        <v/>
      </c>
      <c r="B2674" s="33" t="s">
        <v>2198</v>
      </c>
      <c r="C2674" s="31">
        <v>0</v>
      </c>
      <c r="D2674" s="31" t="s">
        <v>2011</v>
      </c>
      <c r="E2674" s="31">
        <f ca="1">IF(GLOBAL[[#This Row],[b12]]="",GLOBAL[[#This Row],[a6]],GLOBAL[[#This Row],[b12]])</f>
        <v>0</v>
      </c>
      <c r="F2674" s="32">
        <f>GLOBAL[[#This Row],[AWAL]]</f>
        <v>0</v>
      </c>
      <c r="G2674" s="31"/>
      <c r="H2674" s="31"/>
      <c r="I2674" s="31" t="str">
        <f>IF(GLOBAL[[#This Row],[/MASUK]]="","",SUMIF(Table6[NB BM_C_QTY+F],GLOBAL[POINTER],Table6[C]))</f>
        <v/>
      </c>
      <c r="J2674" s="102">
        <f>IF(GLOBAL[[#This Row],[//KELUAR]]="",0,-1*SUMIF(Table5[CONCAT],GLOBAL[POINTER],Table5[3]))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>SUM(F2674,L2674)</f>
        <v>0</v>
      </c>
      <c r="N2674" s="31"/>
      <c r="O2674" s="31"/>
      <c r="P2674" s="32">
        <f ca="1">SUM(INDIRECT(GLOBAL_VAR[TABLENAME]&amp;"[@a"&amp;$1:$1-1&amp;"]"),INDIRECT(GLOBAL_VAR[TABLENAME]&amp;"[@c"&amp;$1:$1-1&amp;"]"))</f>
        <v>0</v>
      </c>
      <c r="Q2674" s="33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2674" s="31" t="str">
        <f>_xlfn.IFNA(MATCH(GLOBAL[[#This Row],[POINTER]],Table6[NB BM_C_QTY+F],0),"")</f>
        <v/>
      </c>
      <c r="AC2674" t="str">
        <f>_xlfn.IFNA(MATCH(GLOBAL[[#This Row],[POINTER]],Table5[CONCAT],0),"")</f>
        <v/>
      </c>
    </row>
    <row r="2675" spans="1:29">
      <c r="A2675" s="31" t="str">
        <f ca="1">IF(GLOBAL[[#This Row],[TT]]&lt;1,"",ROW()-2)</f>
        <v/>
      </c>
      <c r="B2675" s="33" t="s">
        <v>2196</v>
      </c>
      <c r="C2675" s="31">
        <v>0</v>
      </c>
      <c r="D2675" s="31" t="s">
        <v>2011</v>
      </c>
      <c r="E2675" s="31">
        <f ca="1">IF(GLOBAL[[#This Row],[b12]]="",GLOBAL[[#This Row],[a6]],GLOBAL[[#This Row],[b12]])</f>
        <v>0</v>
      </c>
      <c r="F2675" s="32">
        <f>GLOBAL[[#This Row],[AWAL]]</f>
        <v>0</v>
      </c>
      <c r="G2675" s="31"/>
      <c r="H2675" s="31"/>
      <c r="I2675" s="31" t="str">
        <f>IF(GLOBAL[[#This Row],[/MASUK]]="","",SUMIF(Table6[NB BM_C_QTY+F],GLOBAL[POINTER],Table6[C]))</f>
        <v/>
      </c>
      <c r="J2675" s="102">
        <f>IF(GLOBAL[[#This Row],[//KELUAR]]="",0,-1*SUMIF(Table5[CONCAT],GLOBAL[POINTER],Table5[3]))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>SUM(F2675,L2675)</f>
        <v>0</v>
      </c>
      <c r="N2675" s="31"/>
      <c r="O2675" s="31"/>
      <c r="P2675" s="32">
        <f ca="1">SUM(INDIRECT(GLOBAL_VAR[TABLENAME]&amp;"[@a"&amp;$1:$1-1&amp;"]"),INDIRECT(GLOBAL_VAR[TABLENAME]&amp;"[@c"&amp;$1:$1-1&amp;"]"))</f>
        <v>0</v>
      </c>
      <c r="Q2675" s="33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2675" s="31" t="str">
        <f>_xlfn.IFNA(MATCH(GLOBAL[[#This Row],[POINTER]],Table6[NB BM_C_QTY+F],0),"")</f>
        <v/>
      </c>
      <c r="AC2675" t="str">
        <f>_xlfn.IFNA(MATCH(GLOBAL[[#This Row],[POINTER]],Table5[CONCAT],0),"")</f>
        <v/>
      </c>
    </row>
    <row r="2676" spans="1:29">
      <c r="A2676" s="31" t="str">
        <f ca="1">IF(GLOBAL[[#This Row],[TT]]&lt;1,"",ROW()-2)</f>
        <v/>
      </c>
      <c r="B2676" s="33" t="s">
        <v>2197</v>
      </c>
      <c r="C2676" s="31">
        <v>0</v>
      </c>
      <c r="D2676" s="31" t="s">
        <v>2011</v>
      </c>
      <c r="E2676" s="31">
        <f ca="1">IF(GLOBAL[[#This Row],[b12]]="",GLOBAL[[#This Row],[a6]],GLOBAL[[#This Row],[b12]])</f>
        <v>0</v>
      </c>
      <c r="F2676" s="32">
        <f>GLOBAL[[#This Row],[AWAL]]</f>
        <v>0</v>
      </c>
      <c r="G2676" s="31"/>
      <c r="H2676" s="31"/>
      <c r="I2676" s="31" t="str">
        <f>IF(GLOBAL[[#This Row],[/MASUK]]="","",SUMIF(Table6[NB BM_C_QTY+F],GLOBAL[POINTER],Table6[C]))</f>
        <v/>
      </c>
      <c r="J2676" s="102">
        <f>IF(GLOBAL[[#This Row],[//KELUAR]]="",0,-1*SUMIF(Table5[CONCAT],GLOBAL[POINTER],Table5[3]))</f>
        <v>0</v>
      </c>
      <c r="K2676" s="31" t="str">
        <f>IF(GLOBAL[[#This Row],[b1]]="","",GLOBAL[[#This Row],[b1]]-GLOBAL[[#This Row],[a1]]-GLOBAL[[#This Row],[bkeluar1]])</f>
        <v/>
      </c>
      <c r="L2676" s="31">
        <f>SUM(GLOBAL[[#This Row],[bmasuk1]:[c1]])</f>
        <v>0</v>
      </c>
      <c r="M2676" s="32">
        <f>SUM(F2676,L2676)</f>
        <v>0</v>
      </c>
      <c r="N2676" s="31"/>
      <c r="O2676" s="31"/>
      <c r="P2676" s="32">
        <f ca="1">SUM(INDIRECT(GLOBAL_VAR[TABLENAME]&amp;"[@a"&amp;$1:$1-1&amp;"]"),INDIRECT(GLOBAL_VAR[TABLENAME]&amp;"[@c"&amp;$1:$1-1&amp;"]"))</f>
        <v>0</v>
      </c>
      <c r="Q2676" s="33"/>
      <c r="R2676" s="33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0</v>
      </c>
      <c r="T2676" s="33"/>
      <c r="U2676" s="33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0</v>
      </c>
      <c r="W2676" s="31"/>
      <c r="X2676" s="31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0</v>
      </c>
      <c r="AA2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2676" s="31" t="str">
        <f>_xlfn.IFNA(MATCH(GLOBAL[[#This Row],[POINTER]],Table6[NB BM_C_QTY+F],0),"")</f>
        <v/>
      </c>
      <c r="AC2676" t="str">
        <f>_xlfn.IFNA(MATCH(GLOBAL[[#This Row],[POINTER]],Table5[CONCAT],0),"")</f>
        <v/>
      </c>
    </row>
    <row r="2677" spans="1:29">
      <c r="A2677" s="31" t="str">
        <f ca="1">IF(GLOBAL[[#This Row],[TT]]&lt;1,"",ROW()-2)</f>
        <v/>
      </c>
      <c r="B2677" s="33" t="s">
        <v>3723</v>
      </c>
      <c r="C2677" s="31">
        <v>0</v>
      </c>
      <c r="D2677" s="31" t="s">
        <v>2100</v>
      </c>
      <c r="E2677" s="31">
        <f ca="1">IF(GLOBAL[[#This Row],[b12]]="",GLOBAL[[#This Row],[a6]],GLOBAL[[#This Row],[b12]])</f>
        <v>0</v>
      </c>
      <c r="F2677" s="32">
        <f>GLOBAL[[#This Row],[AWAL]]</f>
        <v>0</v>
      </c>
      <c r="G2677" s="31"/>
      <c r="H2677" s="31"/>
      <c r="I2677" s="31" t="str">
        <f>IF(GLOBAL[[#This Row],[/MASUK]]="","",SUMIF(Table6[NB BM_C_QTY+F],GLOBAL[POINTER],Table6[C]))</f>
        <v/>
      </c>
      <c r="J2677" s="102">
        <f>IF(GLOBAL[[#This Row],[//KELUAR]]="",0,-1*SUMIF(Table5[CONCAT],GLOBAL[POINTER],Table5[3]))</f>
        <v>0</v>
      </c>
      <c r="K2677" s="31" t="str">
        <f>IF(GLOBAL[[#This Row],[b1]]="","",GLOBAL[[#This Row],[b1]]-GLOBAL[[#This Row],[a1]]-GLOBAL[[#This Row],[bkeluar1]])</f>
        <v/>
      </c>
      <c r="L2677" s="31">
        <f>SUM(GLOBAL[[#This Row],[bmasuk1]:[c1]])</f>
        <v>0</v>
      </c>
      <c r="M2677" s="32">
        <f>SUM(F2677,L2677)</f>
        <v>0</v>
      </c>
      <c r="N2677" s="31"/>
      <c r="O2677" s="31"/>
      <c r="P2677" s="32">
        <f ca="1">SUM(INDIRECT(GLOBAL_VAR[TABLENAME]&amp;"[@a"&amp;$1:$1-1&amp;"]"),INDIRECT(GLOBAL_VAR[TABLENAME]&amp;"[@c"&amp;$1:$1-1&amp;"]"))</f>
        <v>0</v>
      </c>
      <c r="Q2677" s="33"/>
      <c r="R2677" s="33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0</v>
      </c>
      <c r="T2677" s="33"/>
      <c r="U2677" s="33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0</v>
      </c>
      <c r="W2677" s="31"/>
      <c r="X2677" s="31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0</v>
      </c>
      <c r="AA2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2677" s="31" t="str">
        <f>_xlfn.IFNA(MATCH(GLOBAL[[#This Row],[POINTER]],Table6[NB BM_C_QTY+F],0),"")</f>
        <v/>
      </c>
      <c r="AC2677" t="str">
        <f>_xlfn.IFNA(MATCH(GLOBAL[[#This Row],[POINTER]],Table5[CONCAT],0),"")</f>
        <v/>
      </c>
    </row>
    <row r="2678" spans="1:29">
      <c r="A2678" s="31">
        <f ca="1">IF(GLOBAL[[#This Row],[TT]]&lt;1,"",ROW()-2)</f>
        <v>2676</v>
      </c>
      <c r="B2678" s="33" t="s">
        <v>4159</v>
      </c>
      <c r="C2678" s="31">
        <v>3</v>
      </c>
      <c r="D2678" s="31" t="s">
        <v>2100</v>
      </c>
      <c r="E2678" s="31">
        <f ca="1">IF(GLOBAL[[#This Row],[b12]]="",GLOBAL[[#This Row],[a6]],GLOBAL[[#This Row],[b12]])</f>
        <v>3</v>
      </c>
      <c r="F2678" s="32">
        <f>GLOBAL[[#This Row],[AWAL]]</f>
        <v>3</v>
      </c>
      <c r="G2678" s="31"/>
      <c r="H2678" s="31"/>
      <c r="I2678" s="31" t="str">
        <f>IF(GLOBAL[[#This Row],[/MASUK]]="","",SUMIF(Table6[NB BM_C_QTY+F],GLOBAL[POINTER],Table6[C]))</f>
        <v/>
      </c>
      <c r="J2678" s="102">
        <f>IF(GLOBAL[[#This Row],[//KELUAR]]="",0,-1*SUMIF(Table5[CONCAT],GLOBAL[POINTER],Table5[3]))</f>
        <v>0</v>
      </c>
      <c r="K2678" s="31" t="str">
        <f>IF(GLOBAL[[#This Row],[b1]]="","",GLOBAL[[#This Row],[b1]]-GLOBAL[[#This Row],[a1]]-GLOBAL[[#This Row],[bkeluar1]])</f>
        <v/>
      </c>
      <c r="L2678" s="31">
        <f>SUM(GLOBAL[[#This Row],[bmasuk1]:[c1]])</f>
        <v>0</v>
      </c>
      <c r="M2678" s="32">
        <f>SUM(F2678,L2678)</f>
        <v>3</v>
      </c>
      <c r="N2678" s="31"/>
      <c r="O2678" s="31"/>
      <c r="P2678" s="32">
        <f ca="1">SUM(INDIRECT(GLOBAL_VAR[TABLENAME]&amp;"[@a"&amp;$1:$1-1&amp;"]"),INDIRECT(GLOBAL_VAR[TABLENAME]&amp;"[@c"&amp;$1:$1-1&amp;"]"))</f>
        <v>3</v>
      </c>
      <c r="Q2678" s="33"/>
      <c r="R2678" s="33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3</v>
      </c>
      <c r="T2678" s="33"/>
      <c r="U2678" s="33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3</v>
      </c>
      <c r="W2678" s="31"/>
      <c r="X2678" s="31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3</v>
      </c>
      <c r="AA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2678" s="31" t="str">
        <f>_xlfn.IFNA(MATCH(GLOBAL[[#This Row],[POINTER]],Table6[NB BM_C_QTY+F],0),"")</f>
        <v/>
      </c>
      <c r="AC2678" t="str">
        <f>_xlfn.IFNA(MATCH(GLOBAL[[#This Row],[POINTER]],Table5[CONCAT],0),"")</f>
        <v/>
      </c>
    </row>
    <row r="2679" spans="1:29">
      <c r="A2679" s="31">
        <f ca="1">IF(GLOBAL[[#This Row],[TT]]&lt;1,"",ROW()-2)</f>
        <v>2677</v>
      </c>
      <c r="B2679" s="33" t="s">
        <v>4160</v>
      </c>
      <c r="C2679" s="31">
        <v>4</v>
      </c>
      <c r="D2679" s="31" t="s">
        <v>2100</v>
      </c>
      <c r="E2679" s="31">
        <f ca="1">IF(GLOBAL[[#This Row],[b12]]="",GLOBAL[[#This Row],[a6]],GLOBAL[[#This Row],[b12]])</f>
        <v>3</v>
      </c>
      <c r="F2679" s="32">
        <f>GLOBAL[[#This Row],[AWAL]]</f>
        <v>4</v>
      </c>
      <c r="G2679" s="31"/>
      <c r="H2679" s="31"/>
      <c r="I2679" s="31" t="str">
        <f>IF(GLOBAL[[#This Row],[/MASUK]]="","",SUMIF(Table6[NB BM_C_QTY+F],GLOBAL[POINTER],Table6[C]))</f>
        <v/>
      </c>
      <c r="J2679" s="102">
        <f>IF(GLOBAL[[#This Row],[//KELUAR]]="",0,-1*SUMIF(Table5[CONCAT],GLOBAL[POINTER],Table5[3]))</f>
        <v>-1</v>
      </c>
      <c r="K2679" s="31" t="str">
        <f>IF(GLOBAL[[#This Row],[b1]]="","",GLOBAL[[#This Row],[b1]]-GLOBAL[[#This Row],[a1]]-GLOBAL[[#This Row],[bkeluar1]])</f>
        <v/>
      </c>
      <c r="L2679" s="31">
        <f>SUM(GLOBAL[[#This Row],[bmasuk1]:[c1]])</f>
        <v>-1</v>
      </c>
      <c r="M2679" s="32">
        <f>SUM(F2679,L2679)</f>
        <v>3</v>
      </c>
      <c r="N2679" s="31"/>
      <c r="O2679" s="31"/>
      <c r="P2679" s="32">
        <f ca="1">SUM(INDIRECT(GLOBAL_VAR[TABLENAME]&amp;"[@a"&amp;$1:$1-1&amp;"]"),INDIRECT(GLOBAL_VAR[TABLENAME]&amp;"[@c"&amp;$1:$1-1&amp;"]"))</f>
        <v>3</v>
      </c>
      <c r="Q2679" s="33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3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3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3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2679" s="31" t="str">
        <f>_xlfn.IFNA(MATCH(GLOBAL[[#This Row],[POINTER]],Table6[NB BM_C_QTY+F],0),"")</f>
        <v/>
      </c>
      <c r="AC2679">
        <f>_xlfn.IFNA(MATCH(GLOBAL[[#This Row],[POINTER]],Table5[CONCAT],0),"")</f>
        <v>150</v>
      </c>
    </row>
    <row r="2680" spans="1:29">
      <c r="A2680" s="31">
        <f ca="1">IF(GLOBAL[[#This Row],[TT]]&lt;1,"",ROW()-2)</f>
        <v>2678</v>
      </c>
      <c r="B2680" s="33" t="s">
        <v>3452</v>
      </c>
      <c r="C2680" s="31">
        <v>5</v>
      </c>
      <c r="D2680" s="31" t="s">
        <v>2100</v>
      </c>
      <c r="E2680" s="31">
        <f ca="1">IF(GLOBAL[[#This Row],[b12]]="",GLOBAL[[#This Row],[a6]],GLOBAL[[#This Row],[b12]])</f>
        <v>5</v>
      </c>
      <c r="F2680" s="32">
        <f>GLOBAL[[#This Row],[AWAL]]</f>
        <v>5</v>
      </c>
      <c r="G2680" s="31"/>
      <c r="H2680" s="31"/>
      <c r="I2680" s="31" t="str">
        <f>IF(GLOBAL[[#This Row],[/MASUK]]="","",SUMIF(Table6[NB BM_C_QTY+F],GLOBAL[POINTER],Table6[C]))</f>
        <v/>
      </c>
      <c r="J2680" s="102">
        <f>IF(GLOBAL[[#This Row],[//KELUAR]]="",0,-1*SUMIF(Table5[CONCAT],GLOBAL[POINTER],Table5[3]))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>SUM(F2680,L2680)</f>
        <v>5</v>
      </c>
      <c r="N2680" s="31"/>
      <c r="O2680" s="31"/>
      <c r="P2680" s="32">
        <f ca="1">SUM(INDIRECT(GLOBAL_VAR[TABLENAME]&amp;"[@a"&amp;$1:$1-1&amp;"]"),INDIRECT(GLOBAL_VAR[TABLENAME]&amp;"[@c"&amp;$1:$1-1&amp;"]"))</f>
        <v>5</v>
      </c>
      <c r="Q2680" s="33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5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5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5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2680" s="31" t="str">
        <f>_xlfn.IFNA(MATCH(GLOBAL[[#This Row],[POINTER]],Table6[NB BM_C_QTY+F],0),"")</f>
        <v/>
      </c>
      <c r="AC2680" t="str">
        <f>_xlfn.IFNA(MATCH(GLOBAL[[#This Row],[POINTER]],Table5[CONCAT],0),"")</f>
        <v/>
      </c>
    </row>
    <row r="2681" spans="1:29">
      <c r="A2681" s="31">
        <f ca="1">IF(GLOBAL[[#This Row],[TT]]&lt;1,"",ROW()-2)</f>
        <v>2679</v>
      </c>
      <c r="B2681" s="33" t="s">
        <v>3453</v>
      </c>
      <c r="C2681" s="31">
        <v>1</v>
      </c>
      <c r="D2681" s="31" t="s">
        <v>2100</v>
      </c>
      <c r="E2681" s="31">
        <f ca="1">IF(GLOBAL[[#This Row],[b12]]="",GLOBAL[[#This Row],[a6]],GLOBAL[[#This Row],[b12]])</f>
        <v>1</v>
      </c>
      <c r="F2681" s="32">
        <f>GLOBAL[[#This Row],[AWAL]]</f>
        <v>1</v>
      </c>
      <c r="G2681" s="31"/>
      <c r="H2681" s="31"/>
      <c r="I2681" s="31" t="str">
        <f>IF(GLOBAL[[#This Row],[/MASUK]]="","",SUMIF(Table6[NB BM_C_QTY+F],GLOBAL[POINTER],Table6[C]))</f>
        <v/>
      </c>
      <c r="J2681" s="102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>SUM(F2681,L2681)</f>
        <v>1</v>
      </c>
      <c r="N2681" s="31"/>
      <c r="O2681" s="31"/>
      <c r="P2681" s="32">
        <f ca="1">SUM(INDIRECT(GLOBAL_VAR[TABLENAME]&amp;"[@a"&amp;$1:$1-1&amp;"]"),INDIRECT(GLOBAL_VAR[TABLENAME]&amp;"[@c"&amp;$1:$1-1&amp;"]"))</f>
        <v>1</v>
      </c>
      <c r="Q2681" s="33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1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1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1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29">
      <c r="A2682" s="31">
        <f ca="1">IF(GLOBAL[[#This Row],[TT]]&lt;1,"",ROW()-2)</f>
        <v>2680</v>
      </c>
      <c r="B2682" s="33" t="s">
        <v>3454</v>
      </c>
      <c r="C2682" s="31">
        <v>6</v>
      </c>
      <c r="D2682" s="31" t="s">
        <v>2100</v>
      </c>
      <c r="E2682" s="31">
        <f ca="1">IF(GLOBAL[[#This Row],[b12]]="",GLOBAL[[#This Row],[a6]],GLOBAL[[#This Row],[b12]])</f>
        <v>6</v>
      </c>
      <c r="F2682" s="32">
        <f>GLOBAL[[#This Row],[AWAL]]</f>
        <v>6</v>
      </c>
      <c r="G2682" s="31"/>
      <c r="H2682" s="31"/>
      <c r="I2682" s="31" t="str">
        <f>IF(GLOBAL[[#This Row],[/MASUK]]="","",SUMIF(Table6[NB BM_C_QTY+F],GLOBAL[POINTER],Table6[C]))</f>
        <v/>
      </c>
      <c r="J2682" s="102">
        <f>IF(GLOBAL[[#This Row],[//KELUAR]]="",0,-1*SUMIF(Table5[CONCAT],GLOBAL[POINTER],Table5[3]))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>SUM(F2682,L2682)</f>
        <v>6</v>
      </c>
      <c r="N2682" s="31"/>
      <c r="O2682" s="31"/>
      <c r="P2682" s="32">
        <f ca="1">SUM(INDIRECT(GLOBAL_VAR[TABLENAME]&amp;"[@a"&amp;$1:$1-1&amp;"]"),INDIRECT(GLOBAL_VAR[TABLENAME]&amp;"[@c"&amp;$1:$1-1&amp;"]"))</f>
        <v>6</v>
      </c>
      <c r="Q2682" s="33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6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6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6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2682" s="31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29">
      <c r="A2683" s="31" t="str">
        <f ca="1">IF(GLOBAL[[#This Row],[TT]]&lt;1,"",ROW()-2)</f>
        <v/>
      </c>
      <c r="B2683" s="33" t="s">
        <v>1510</v>
      </c>
      <c r="C2683" s="31">
        <v>0</v>
      </c>
      <c r="D2683" s="31" t="s">
        <v>561</v>
      </c>
      <c r="E2683" s="31">
        <f ca="1">IF(GLOBAL[[#This Row],[b12]]="",GLOBAL[[#This Row],[a6]],GLOBAL[[#This Row],[b12]])</f>
        <v>0</v>
      </c>
      <c r="F2683" s="32">
        <f>GLOBAL[[#This Row],[AWAL]]</f>
        <v>0</v>
      </c>
      <c r="G2683" s="31"/>
      <c r="H2683" s="31"/>
      <c r="I2683" s="31" t="str">
        <f>IF(GLOBAL[[#This Row],[/MASUK]]="","",SUMIF(Table6[NB BM_C_QTY+F],GLOBAL[POINTER],Table6[C]))</f>
        <v/>
      </c>
      <c r="J2683" s="102">
        <f>IF(GLOBAL[[#This Row],[//KELUAR]]="",0,-1*SUMIF(Table5[CONCAT],GLOBAL[POINTER],Table5[3]))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>SUM(F2683,L2683)</f>
        <v>0</v>
      </c>
      <c r="N2683" s="31"/>
      <c r="O2683" s="31"/>
      <c r="P2683" s="32">
        <f ca="1">SUM(INDIRECT(GLOBAL_VAR[TABLENAME]&amp;"[@a"&amp;$1:$1-1&amp;"]"),INDIRECT(GLOBAL_VAR[TABLENAME]&amp;"[@c"&amp;$1:$1-1&amp;"]"))</f>
        <v>0</v>
      </c>
      <c r="Q2683" s="33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0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0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0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2683" s="31" t="str">
        <f>_xlfn.IFNA(MATCH(GLOBAL[[#This Row],[POINTER]],Table6[NB BM_C_QTY+F],0),"")</f>
        <v/>
      </c>
      <c r="AC2683" t="str">
        <f>_xlfn.IFNA(MATCH(GLOBAL[[#This Row],[POINTER]],Table5[CONCAT],0),"")</f>
        <v/>
      </c>
    </row>
    <row r="2684" spans="1:29">
      <c r="A2684" s="31">
        <f ca="1">IF(GLOBAL[[#This Row],[TT]]&lt;1,"",ROW()-2)</f>
        <v>2682</v>
      </c>
      <c r="B2684" s="33" t="s">
        <v>4161</v>
      </c>
      <c r="C2684" s="31">
        <v>5</v>
      </c>
      <c r="D2684" s="31" t="s">
        <v>2100</v>
      </c>
      <c r="E2684" s="31">
        <f ca="1">IF(GLOBAL[[#This Row],[b12]]="",GLOBAL[[#This Row],[a6]],GLOBAL[[#This Row],[b12]])</f>
        <v>5</v>
      </c>
      <c r="F2684" s="32">
        <f>GLOBAL[[#This Row],[AWAL]]</f>
        <v>5</v>
      </c>
      <c r="G2684" s="31"/>
      <c r="H2684" s="31"/>
      <c r="I2684" s="31" t="str">
        <f>IF(GLOBAL[[#This Row],[/MASUK]]="","",SUMIF(Table6[NB BM_C_QTY+F],GLOBAL[POINTER],Table6[C]))</f>
        <v/>
      </c>
      <c r="J2684" s="102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>SUM(F2684,L2684)</f>
        <v>5</v>
      </c>
      <c r="N2684" s="31"/>
      <c r="O2684" s="31"/>
      <c r="P2684" s="32">
        <f ca="1">SUM(INDIRECT(GLOBAL_VAR[TABLENAME]&amp;"[@a"&amp;$1:$1-1&amp;"]"),INDIRECT(GLOBAL_VAR[TABLENAME]&amp;"[@c"&amp;$1:$1-1&amp;"]"))</f>
        <v>5</v>
      </c>
      <c r="Q2684" s="33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5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5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5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29">
      <c r="A2685" s="31">
        <f ca="1">IF(GLOBAL[[#This Row],[TT]]&lt;1,"",ROW()-2)</f>
        <v>2683</v>
      </c>
      <c r="B2685" s="33" t="s">
        <v>1511</v>
      </c>
      <c r="C2685" s="31">
        <v>101</v>
      </c>
      <c r="D2685" s="31" t="s">
        <v>561</v>
      </c>
      <c r="E2685" s="31">
        <f ca="1">IF(GLOBAL[[#This Row],[b12]]="",GLOBAL[[#This Row],[a6]],GLOBAL[[#This Row],[b12]])</f>
        <v>101</v>
      </c>
      <c r="F2685" s="32">
        <f>GLOBAL[[#This Row],[AWAL]]</f>
        <v>101</v>
      </c>
      <c r="G2685" s="31"/>
      <c r="H2685" s="31"/>
      <c r="I2685" s="31" t="str">
        <f>IF(GLOBAL[[#This Row],[/MASUK]]="","",SUMIF(Table6[NB BM_C_QTY+F],GLOBAL[POINTER],Table6[C]))</f>
        <v/>
      </c>
      <c r="J2685" s="102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>SUM(F2685,L2685)</f>
        <v>101</v>
      </c>
      <c r="N2685" s="31"/>
      <c r="O2685" s="31"/>
      <c r="P2685" s="32">
        <f ca="1">SUM(INDIRECT(GLOBAL_VAR[TABLENAME]&amp;"[@a"&amp;$1:$1-1&amp;"]"),INDIRECT(GLOBAL_VAR[TABLENAME]&amp;"[@c"&amp;$1:$1-1&amp;"]"))</f>
        <v>101</v>
      </c>
      <c r="Q2685" s="33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101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101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101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29">
      <c r="A2686" s="31">
        <f ca="1">IF(GLOBAL[[#This Row],[TT]]&lt;1,"",ROW()-2)</f>
        <v>2684</v>
      </c>
      <c r="B2686" s="33" t="s">
        <v>1512</v>
      </c>
      <c r="C2686" s="31">
        <v>1</v>
      </c>
      <c r="D2686" s="31" t="s">
        <v>2100</v>
      </c>
      <c r="E2686" s="31">
        <f ca="1">IF(GLOBAL[[#This Row],[b12]]="",GLOBAL[[#This Row],[a6]],GLOBAL[[#This Row],[b12]])</f>
        <v>1</v>
      </c>
      <c r="F2686" s="32">
        <f>GLOBAL[[#This Row],[AWAL]]</f>
        <v>1</v>
      </c>
      <c r="G2686" s="31"/>
      <c r="H2686" s="31"/>
      <c r="I2686" s="31" t="str">
        <f>IF(GLOBAL[[#This Row],[/MASUK]]="","",SUMIF(Table6[NB BM_C_QTY+F],GLOBAL[POINTER],Table6[C]))</f>
        <v/>
      </c>
      <c r="J2686" s="102">
        <f>IF(GLOBAL[[#This Row],[//KELUAR]]="",0,-1*SUMIF(Table5[CONCAT],GLOBAL[POINTER],Table5[3]))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>SUM(F2686,L2686)</f>
        <v>1</v>
      </c>
      <c r="N2686" s="31"/>
      <c r="O2686" s="31"/>
      <c r="P2686" s="32">
        <f ca="1">SUM(INDIRECT(GLOBAL_VAR[TABLENAME]&amp;"[@a"&amp;$1:$1-1&amp;"]"),INDIRECT(GLOBAL_VAR[TABLENAME]&amp;"[@c"&amp;$1:$1-1&amp;"]"))</f>
        <v>1</v>
      </c>
      <c r="Q2686" s="33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1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1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1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29">
      <c r="A2687" s="31" t="str">
        <f ca="1">IF(GLOBAL[[#This Row],[TT]]&lt;1,"",ROW()-2)</f>
        <v/>
      </c>
      <c r="B2687" s="33" t="s">
        <v>3738</v>
      </c>
      <c r="C2687" s="31">
        <v>0</v>
      </c>
      <c r="D2687" s="31" t="s">
        <v>2100</v>
      </c>
      <c r="E2687" s="31">
        <f ca="1">IF(GLOBAL[[#This Row],[b12]]="",GLOBAL[[#This Row],[a6]],GLOBAL[[#This Row],[b12]])</f>
        <v>0</v>
      </c>
      <c r="F2687" s="32">
        <f>GLOBAL[[#This Row],[AWAL]]</f>
        <v>0</v>
      </c>
      <c r="G2687" s="31"/>
      <c r="H2687" s="31"/>
      <c r="I2687" s="31" t="str">
        <f>IF(GLOBAL[[#This Row],[/MASUK]]="","",SUMIF(Table6[NB BM_C_QTY+F],GLOBAL[POINTER],Table6[C]))</f>
        <v/>
      </c>
      <c r="J2687" s="102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>SUM(F2687,L2687)</f>
        <v>0</v>
      </c>
      <c r="N2687" s="31"/>
      <c r="O2687" s="31"/>
      <c r="P2687" s="32">
        <f ca="1">SUM(INDIRECT(GLOBAL_VAR[TABLENAME]&amp;"[@a"&amp;$1:$1-1&amp;"]"),INDIRECT(GLOBAL_VAR[TABLENAME]&amp;"[@c"&amp;$1:$1-1&amp;"]"))</f>
        <v>0</v>
      </c>
      <c r="Q2687" s="33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0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0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0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29">
      <c r="A2688" s="31">
        <f ca="1">IF(GLOBAL[[#This Row],[TT]]&lt;1,"",ROW()-2)</f>
        <v>2686</v>
      </c>
      <c r="B2688" s="33" t="s">
        <v>1513</v>
      </c>
      <c r="C2688" s="31">
        <v>46</v>
      </c>
      <c r="D2688" s="31" t="s">
        <v>561</v>
      </c>
      <c r="E2688" s="31">
        <f ca="1">IF(GLOBAL[[#This Row],[b12]]="",GLOBAL[[#This Row],[a6]],GLOBAL[[#This Row],[b12]])</f>
        <v>46</v>
      </c>
      <c r="F2688" s="32">
        <f>GLOBAL[[#This Row],[AWAL]]</f>
        <v>46</v>
      </c>
      <c r="G2688" s="31"/>
      <c r="H2688" s="31"/>
      <c r="I2688" s="31" t="str">
        <f>IF(GLOBAL[[#This Row],[/MASUK]]="","",SUMIF(Table6[NB BM_C_QTY+F],GLOBAL[POINTER],Table6[C]))</f>
        <v/>
      </c>
      <c r="J2688" s="102">
        <f>IF(GLOBAL[[#This Row],[//KELUAR]]="",0,-1*SUMIF(Table5[CONCAT],GLOBAL[POINTER],Table5[3]))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>SUM(F2688,L2688)</f>
        <v>46</v>
      </c>
      <c r="N2688" s="31"/>
      <c r="O2688" s="31"/>
      <c r="P2688" s="32">
        <f ca="1">SUM(INDIRECT(GLOBAL_VAR[TABLENAME]&amp;"[@a"&amp;$1:$1-1&amp;"]"),INDIRECT(GLOBAL_VAR[TABLENAME]&amp;"[@c"&amp;$1:$1-1&amp;"]"))</f>
        <v>46</v>
      </c>
      <c r="Q2688" s="33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46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46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46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2688" s="31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>
        <f ca="1">IF(GLOBAL[[#This Row],[TT]]&lt;1,"",ROW()-2)</f>
        <v>2687</v>
      </c>
      <c r="B2689" s="33" t="s">
        <v>4964</v>
      </c>
      <c r="C2689" s="31">
        <v>5</v>
      </c>
      <c r="D2689" s="31" t="s">
        <v>180</v>
      </c>
      <c r="E2689" s="31">
        <f ca="1">IF(GLOBAL[[#This Row],[b12]]="",GLOBAL[[#This Row],[a6]],GLOBAL[[#This Row],[b12]])</f>
        <v>5</v>
      </c>
      <c r="F2689" s="32">
        <f>GLOBAL[[#This Row],[AWAL]]</f>
        <v>5</v>
      </c>
      <c r="G2689" s="31"/>
      <c r="H2689" s="31"/>
      <c r="I2689" s="31" t="str">
        <f>IF(GLOBAL[[#This Row],[/MASUK]]="","",SUMIF(Table6[NB BM_C_QTY+F],GLOBAL[POINTER],Table6[C]))</f>
        <v/>
      </c>
      <c r="J2689" s="102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>SUM(F2689,L2689)</f>
        <v>5</v>
      </c>
      <c r="N2689" s="31"/>
      <c r="O2689" s="31"/>
      <c r="P2689" s="32">
        <f ca="1">SUM(INDIRECT(GLOBAL_VAR[TABLENAME]&amp;"[@a"&amp;$1:$1-1&amp;"]"),INDIRECT(GLOBAL_VAR[TABLENAME]&amp;"[@c"&amp;$1:$1-1&amp;"]"))</f>
        <v>5</v>
      </c>
      <c r="Q2689" s="33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5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5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5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1">
        <f ca="1">IF(GLOBAL[[#This Row],[TT]]&lt;1,"",ROW()-2)</f>
        <v>2688</v>
      </c>
      <c r="B2690" s="33" t="s">
        <v>1514</v>
      </c>
      <c r="C2690" s="31">
        <v>7</v>
      </c>
      <c r="D2690" s="31" t="s">
        <v>311</v>
      </c>
      <c r="E2690" s="31">
        <f ca="1">IF(GLOBAL[[#This Row],[b12]]="",GLOBAL[[#This Row],[a6]],GLOBAL[[#This Row],[b12]])</f>
        <v>7</v>
      </c>
      <c r="F2690" s="32">
        <f>GLOBAL[[#This Row],[AWAL]]</f>
        <v>7</v>
      </c>
      <c r="G2690" s="31"/>
      <c r="H2690" s="31"/>
      <c r="I2690" s="31" t="str">
        <f>IF(GLOBAL[[#This Row],[/MASUK]]="","",SUMIF(Table6[NB BM_C_QTY+F],GLOBAL[POINTER],Table6[C]))</f>
        <v/>
      </c>
      <c r="J2690" s="102">
        <f>IF(GLOBAL[[#This Row],[//KELUAR]]="",0,-1*SUMIF(Table5[CONCAT],GLOBAL[POINTER],Table5[3]))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>SUM(F2690,L2690)</f>
        <v>7</v>
      </c>
      <c r="N2690" s="31"/>
      <c r="O2690" s="31"/>
      <c r="P2690" s="32">
        <f ca="1">SUM(INDIRECT(GLOBAL_VAR[TABLENAME]&amp;"[@a"&amp;$1:$1-1&amp;"]"),INDIRECT(GLOBAL_VAR[TABLENAME]&amp;"[@c"&amp;$1:$1-1&amp;"]"))</f>
        <v>7</v>
      </c>
      <c r="Q2690" s="33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7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7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7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2690" s="31" t="str">
        <f>_xlfn.IFNA(MATCH(GLOBAL[[#This Row],[POINTER]],Table6[NB BM_C_QTY+F],0),"")</f>
        <v/>
      </c>
      <c r="AC2690" t="str">
        <f>_xlfn.IFNA(MATCH(GLOBAL[[#This Row],[POINTER]],Table5[CONCAT],0),"")</f>
        <v/>
      </c>
    </row>
    <row r="2691" spans="1:29">
      <c r="A2691" s="31">
        <f ca="1">IF(GLOBAL[[#This Row],[TT]]&lt;1,"",ROW()-2)</f>
        <v>2689</v>
      </c>
      <c r="B2691" s="33" t="s">
        <v>1515</v>
      </c>
      <c r="C2691" s="31">
        <v>86</v>
      </c>
      <c r="D2691" s="31" t="s">
        <v>479</v>
      </c>
      <c r="E2691" s="31">
        <f ca="1">IF(GLOBAL[[#This Row],[b12]]="",GLOBAL[[#This Row],[a6]],GLOBAL[[#This Row],[b12]])</f>
        <v>86</v>
      </c>
      <c r="F2691" s="32">
        <f>GLOBAL[[#This Row],[AWAL]]</f>
        <v>86</v>
      </c>
      <c r="G2691" s="31"/>
      <c r="H2691" s="31"/>
      <c r="I2691" s="31" t="str">
        <f>IF(GLOBAL[[#This Row],[/MASUK]]="","",SUMIF(Table6[NB BM_C_QTY+F],GLOBAL[POINTER],Table6[C]))</f>
        <v/>
      </c>
      <c r="J2691" s="102">
        <f>IF(GLOBAL[[#This Row],[//KELUAR]]="",0,-1*SUMIF(Table5[CONCAT],GLOBAL[POINTER],Table5[3]))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>SUM(F2691,L2691)</f>
        <v>86</v>
      </c>
      <c r="N2691" s="31"/>
      <c r="O2691" s="31"/>
      <c r="P2691" s="32">
        <f ca="1">SUM(INDIRECT(GLOBAL_VAR[TABLENAME]&amp;"[@a"&amp;$1:$1-1&amp;"]"),INDIRECT(GLOBAL_VAR[TABLENAME]&amp;"[@c"&amp;$1:$1-1&amp;"]"))</f>
        <v>86</v>
      </c>
      <c r="Q2691" s="33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86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86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86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2691" s="31" t="str">
        <f>_xlfn.IFNA(MATCH(GLOBAL[[#This Row],[POINTER]],Table6[NB BM_C_QTY+F],0),"")</f>
        <v/>
      </c>
      <c r="AC2691" t="str">
        <f>_xlfn.IFNA(MATCH(GLOBAL[[#This Row],[POINTER]],Table5[CONCAT],0),"")</f>
        <v/>
      </c>
    </row>
    <row r="2692" spans="1:29">
      <c r="A2692" s="31">
        <f ca="1">IF(GLOBAL[[#This Row],[TT]]&lt;1,"",ROW()-2)</f>
        <v>2690</v>
      </c>
      <c r="B2692" s="33" t="s">
        <v>1516</v>
      </c>
      <c r="C2692" s="31">
        <v>24</v>
      </c>
      <c r="D2692" s="31" t="s">
        <v>141</v>
      </c>
      <c r="E2692" s="31">
        <f ca="1">IF(GLOBAL[[#This Row],[b12]]="",GLOBAL[[#This Row],[a6]],GLOBAL[[#This Row],[b12]])</f>
        <v>24</v>
      </c>
      <c r="F2692" s="32">
        <f>GLOBAL[[#This Row],[AWAL]]</f>
        <v>24</v>
      </c>
      <c r="G2692" s="31"/>
      <c r="H2692" s="31"/>
      <c r="I2692" s="31" t="str">
        <f>IF(GLOBAL[[#This Row],[/MASUK]]="","",SUMIF(Table6[NB BM_C_QTY+F],GLOBAL[POINTER],Table6[C]))</f>
        <v/>
      </c>
      <c r="J2692" s="102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>SUM(F2692,L2692)</f>
        <v>24</v>
      </c>
      <c r="N2692" s="31"/>
      <c r="O2692" s="31"/>
      <c r="P2692" s="32">
        <f ca="1">SUM(INDIRECT(GLOBAL_VAR[TABLENAME]&amp;"[@a"&amp;$1:$1-1&amp;"]"),INDIRECT(GLOBAL_VAR[TABLENAME]&amp;"[@c"&amp;$1:$1-1&amp;"]"))</f>
        <v>24</v>
      </c>
      <c r="Q2692" s="33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24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24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24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1">
        <f ca="1">IF(GLOBAL[[#This Row],[TT]]&lt;1,"",ROW()-2)</f>
        <v>2691</v>
      </c>
      <c r="B2693" s="33" t="s">
        <v>4228</v>
      </c>
      <c r="C2693" s="31">
        <v>1</v>
      </c>
      <c r="D2693" s="31" t="s">
        <v>2108</v>
      </c>
      <c r="E2693" s="31">
        <f ca="1">IF(GLOBAL[[#This Row],[b12]]="",GLOBAL[[#This Row],[a6]],GLOBAL[[#This Row],[b12]])</f>
        <v>1</v>
      </c>
      <c r="F2693" s="32">
        <f>GLOBAL[[#This Row],[AWAL]]</f>
        <v>1</v>
      </c>
      <c r="G2693" s="31"/>
      <c r="H2693" s="31"/>
      <c r="I2693" s="31" t="str">
        <f>IF(GLOBAL[[#This Row],[/MASUK]]="","",SUMIF(Table6[NB BM_C_QTY+F],GLOBAL[POINTER],Table6[C]))</f>
        <v/>
      </c>
      <c r="J2693" s="102">
        <f>IF(GLOBAL[[#This Row],[//KELUAR]]="",0,-1*SUMIF(Table5[CONCAT],GLOBAL[POINTER],Table5[3]))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>SUM(F2693,L2693)</f>
        <v>1</v>
      </c>
      <c r="N2693" s="31"/>
      <c r="O2693" s="31"/>
      <c r="P2693" s="32">
        <f ca="1">SUM(INDIRECT(GLOBAL_VAR[TABLENAME]&amp;"[@a"&amp;$1:$1-1&amp;"]"),INDIRECT(GLOBAL_VAR[TABLENAME]&amp;"[@c"&amp;$1:$1-1&amp;"]"))</f>
        <v>1</v>
      </c>
      <c r="Q2693" s="33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1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1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1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2693" s="31" t="str">
        <f>_xlfn.IFNA(MATCH(GLOBAL[[#This Row],[POINTER]],Table6[NB BM_C_QTY+F],0),"")</f>
        <v/>
      </c>
      <c r="AC2693" t="str">
        <f>_xlfn.IFNA(MATCH(GLOBAL[[#This Row],[POINTER]],Table5[CONCAT],0),"")</f>
        <v/>
      </c>
    </row>
    <row r="2694" spans="1:29">
      <c r="A2694" s="31">
        <f ca="1">IF(GLOBAL[[#This Row],[TT]]&lt;1,"",ROW()-2)</f>
        <v>2692</v>
      </c>
      <c r="B2694" s="33" t="s">
        <v>1517</v>
      </c>
      <c r="C2694" s="31">
        <v>6</v>
      </c>
      <c r="D2694" s="31" t="s">
        <v>61</v>
      </c>
      <c r="E2694" s="31">
        <f ca="1">IF(GLOBAL[[#This Row],[b12]]="",GLOBAL[[#This Row],[a6]],GLOBAL[[#This Row],[b12]])</f>
        <v>6</v>
      </c>
      <c r="F2694" s="32">
        <f>GLOBAL[[#This Row],[AWAL]]</f>
        <v>6</v>
      </c>
      <c r="G2694" s="31"/>
      <c r="H2694" s="31"/>
      <c r="I2694" s="31" t="str">
        <f>IF(GLOBAL[[#This Row],[/MASUK]]="","",SUMIF(Table6[NB BM_C_QTY+F],GLOBAL[POINTER],Table6[C]))</f>
        <v/>
      </c>
      <c r="J2694" s="102">
        <f>IF(GLOBAL[[#This Row],[//KELUAR]]="",0,-1*SUMIF(Table5[CONCAT],GLOBAL[POINTER],Table5[3]))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>SUM(F2694,L2694)</f>
        <v>6</v>
      </c>
      <c r="N2694" s="31"/>
      <c r="O2694" s="31"/>
      <c r="P2694" s="32">
        <f ca="1">SUM(INDIRECT(GLOBAL_VAR[TABLENAME]&amp;"[@a"&amp;$1:$1-1&amp;"]"),INDIRECT(GLOBAL_VAR[TABLENAME]&amp;"[@c"&amp;$1:$1-1&amp;"]"))</f>
        <v>6</v>
      </c>
      <c r="Q2694" s="33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6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6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6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2694" s="31" t="str">
        <f>_xlfn.IFNA(MATCH(GLOBAL[[#This Row],[POINTER]],Table6[NB BM_C_QTY+F],0),"")</f>
        <v/>
      </c>
      <c r="AC2694" t="str">
        <f>_xlfn.IFNA(MATCH(GLOBAL[[#This Row],[POINTER]],Table5[CONCAT],0),"")</f>
        <v/>
      </c>
    </row>
    <row r="2695" spans="1:29">
      <c r="A2695" s="31">
        <f ca="1">IF(GLOBAL[[#This Row],[TT]]&lt;1,"",ROW()-2)</f>
        <v>2693</v>
      </c>
      <c r="B2695" s="33" t="s">
        <v>1518</v>
      </c>
      <c r="C2695" s="31">
        <v>4</v>
      </c>
      <c r="D2695" s="31" t="s">
        <v>1496</v>
      </c>
      <c r="E2695" s="31">
        <f ca="1">IF(GLOBAL[[#This Row],[b12]]="",GLOBAL[[#This Row],[a6]],GLOBAL[[#This Row],[b12]])</f>
        <v>4</v>
      </c>
      <c r="F2695" s="32">
        <f>GLOBAL[[#This Row],[AWAL]]</f>
        <v>4</v>
      </c>
      <c r="G2695" s="31"/>
      <c r="H2695" s="31"/>
      <c r="I2695" s="31" t="str">
        <f>IF(GLOBAL[[#This Row],[/MASUK]]="","",SUMIF(Table6[NB BM_C_QTY+F],GLOBAL[POINTER],Table6[C]))</f>
        <v/>
      </c>
      <c r="J2695" s="102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>SUM(F2695,L2695)</f>
        <v>4</v>
      </c>
      <c r="N2695" s="31"/>
      <c r="O2695" s="31"/>
      <c r="P2695" s="32">
        <f ca="1">SUM(INDIRECT(GLOBAL_VAR[TABLENAME]&amp;"[@a"&amp;$1:$1-1&amp;"]"),INDIRECT(GLOBAL_VAR[TABLENAME]&amp;"[@c"&amp;$1:$1-1&amp;"]"))</f>
        <v>4</v>
      </c>
      <c r="Q2695" s="33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4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4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4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 t="str">
        <f ca="1">IF(GLOBAL[[#This Row],[TT]]&lt;1,"",ROW()-2)</f>
        <v/>
      </c>
      <c r="B2696" s="33" t="s">
        <v>5541</v>
      </c>
      <c r="C2696" s="31">
        <v>0</v>
      </c>
      <c r="D2696" s="31" t="s">
        <v>2112</v>
      </c>
      <c r="E2696" s="31">
        <f ca="1">IF(GLOBAL[[#This Row],[b12]]="",GLOBAL[[#This Row],[a6]],GLOBAL[[#This Row],[b12]])</f>
        <v>0</v>
      </c>
      <c r="F2696" s="32">
        <f>GLOBAL[[#This Row],[AWAL]]</f>
        <v>0</v>
      </c>
      <c r="G2696" s="31"/>
      <c r="H2696" s="31"/>
      <c r="I2696" s="31" t="str">
        <f>IF(GLOBAL[[#This Row],[/MASUK]]="","",SUMIF(Table6[NB BM_C_QTY+F],GLOBAL[POINTER],Table6[C]))</f>
        <v/>
      </c>
      <c r="J2696" s="102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>SUM(F2696,L2696)</f>
        <v>0</v>
      </c>
      <c r="N2696" s="31"/>
      <c r="O2696" s="31"/>
      <c r="P2696" s="32">
        <f ca="1">SUM(INDIRECT(GLOBAL_VAR[TABLENAME]&amp;"[@a"&amp;$1:$1-1&amp;"]"),INDIRECT(GLOBAL_VAR[TABLENAME]&amp;"[@c"&amp;$1:$1-1&amp;"]"))</f>
        <v>0</v>
      </c>
      <c r="Q2696" s="33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0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0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0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>
        <f ca="1">IF(GLOBAL[[#This Row],[TT]]&lt;1,"",ROW()-2)</f>
        <v>2695</v>
      </c>
      <c r="B2697" s="33" t="s">
        <v>5613</v>
      </c>
      <c r="C2697" s="31">
        <v>0</v>
      </c>
      <c r="D2697" s="31" t="s">
        <v>2112</v>
      </c>
      <c r="E2697" s="31">
        <f ca="1">IF(GLOBAL[[#This Row],[b12]]="",GLOBAL[[#This Row],[a6]],GLOBAL[[#This Row],[b12]])</f>
        <v>10</v>
      </c>
      <c r="F2697" s="32">
        <f>GLOBAL[[#This Row],[AWAL]]</f>
        <v>0</v>
      </c>
      <c r="G2697" s="31">
        <v>10</v>
      </c>
      <c r="H2697" s="31"/>
      <c r="I2697" s="31" t="str">
        <f>IF(GLOBAL[[#This Row],[/MASUK]]="","",SUMIF(Table6[NB BM_C_QTY+F],GLOBAL[POINTER],Table6[C]))</f>
        <v/>
      </c>
      <c r="J2697" s="102">
        <f>IF(GLOBAL[[#This Row],[//KELUAR]]="",0,-1*SUMIF(Table5[CONCAT],GLOBAL[POINTER],Table5[3]))</f>
        <v>0</v>
      </c>
      <c r="K2697" s="31">
        <f>IF(GLOBAL[[#This Row],[b1]]="","",GLOBAL[[#This Row],[b1]]-GLOBAL[[#This Row],[a1]]-GLOBAL[[#This Row],[bkeluar1]])</f>
        <v>10</v>
      </c>
      <c r="L2697" s="31">
        <f>SUM(GLOBAL[[#This Row],[bmasuk1]:[c1]])</f>
        <v>10</v>
      </c>
      <c r="M2697" s="32">
        <f>SUM(F2697,L2697)</f>
        <v>10</v>
      </c>
      <c r="N2697" s="31"/>
      <c r="O2697" s="31"/>
      <c r="P2697" s="32">
        <f ca="1">SUM(INDIRECT(GLOBAL_VAR[TABLENAME]&amp;"[@a"&amp;$1:$1-1&amp;"]"),INDIRECT(GLOBAL_VAR[TABLENAME]&amp;"[@c"&amp;$1:$1-1&amp;"]"))</f>
        <v>10</v>
      </c>
      <c r="Q2697" s="33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10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10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10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>
        <f ca="1">IF(GLOBAL[[#This Row],[TT]]&lt;1,"",ROW()-2)</f>
        <v>2696</v>
      </c>
      <c r="B2698" s="33" t="s">
        <v>5614</v>
      </c>
      <c r="C2698" s="31">
        <v>0</v>
      </c>
      <c r="D2698" s="31" t="s">
        <v>2112</v>
      </c>
      <c r="E2698" s="31">
        <f ca="1">IF(GLOBAL[[#This Row],[b12]]="",GLOBAL[[#This Row],[a6]],GLOBAL[[#This Row],[b12]])</f>
        <v>3</v>
      </c>
      <c r="F2698" s="32">
        <f>GLOBAL[[#This Row],[AWAL]]</f>
        <v>0</v>
      </c>
      <c r="G2698" s="31">
        <v>3</v>
      </c>
      <c r="H2698" s="31"/>
      <c r="I2698" s="31" t="str">
        <f>IF(GLOBAL[[#This Row],[/MASUK]]="","",SUMIF(Table6[NB BM_C_QTY+F],GLOBAL[POINTER],Table6[C]))</f>
        <v/>
      </c>
      <c r="J2698" s="102">
        <f>IF(GLOBAL[[#This Row],[//KELUAR]]="",0,-1*SUMIF(Table5[CONCAT],GLOBAL[POINTER],Table5[3]))</f>
        <v>0</v>
      </c>
      <c r="K2698" s="31">
        <f>IF(GLOBAL[[#This Row],[b1]]="","",GLOBAL[[#This Row],[b1]]-GLOBAL[[#This Row],[a1]]-GLOBAL[[#This Row],[bkeluar1]])</f>
        <v>3</v>
      </c>
      <c r="L2698" s="31">
        <f>SUM(GLOBAL[[#This Row],[bmasuk1]:[c1]])</f>
        <v>3</v>
      </c>
      <c r="M2698" s="32">
        <f>SUM(F2698,L2698)</f>
        <v>3</v>
      </c>
      <c r="N2698" s="31"/>
      <c r="O2698" s="31"/>
      <c r="P2698" s="32">
        <f ca="1">SUM(INDIRECT(GLOBAL_VAR[TABLENAME]&amp;"[@a"&amp;$1:$1-1&amp;"]"),INDIRECT(GLOBAL_VAR[TABLENAME]&amp;"[@c"&amp;$1:$1-1&amp;"]"))</f>
        <v>3</v>
      </c>
      <c r="Q2698" s="33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3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3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3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 t="str">
        <f ca="1">IF(GLOBAL[[#This Row],[TT]]&lt;1,"",ROW()-2)</f>
        <v/>
      </c>
      <c r="B2699" s="33" t="s">
        <v>2195</v>
      </c>
      <c r="C2699" s="31">
        <v>0</v>
      </c>
      <c r="D2699" s="31" t="s">
        <v>2112</v>
      </c>
      <c r="E2699" s="31">
        <f ca="1">IF(GLOBAL[[#This Row],[b12]]="",GLOBAL[[#This Row],[a6]],GLOBAL[[#This Row],[b12]])</f>
        <v>0</v>
      </c>
      <c r="F2699" s="32">
        <f>GLOBAL[[#This Row],[AWAL]]</f>
        <v>0</v>
      </c>
      <c r="G2699" s="31"/>
      <c r="H2699" s="31"/>
      <c r="I2699" s="31" t="str">
        <f>IF(GLOBAL[[#This Row],[/MASUK]]="","",SUMIF(Table6[NB BM_C_QTY+F],GLOBAL[POINTER],Table6[C]))</f>
        <v/>
      </c>
      <c r="J2699" s="102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>SUM(F2699,L2699)</f>
        <v>0</v>
      </c>
      <c r="N2699" s="31"/>
      <c r="O2699" s="31"/>
      <c r="P2699" s="32">
        <f ca="1">SUM(INDIRECT(GLOBAL_VAR[TABLENAME]&amp;"[@a"&amp;$1:$1-1&amp;"]"),INDIRECT(GLOBAL_VAR[TABLENAME]&amp;"[@c"&amp;$1:$1-1&amp;"]"))</f>
        <v>0</v>
      </c>
      <c r="Q2699" s="33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0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0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0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 t="str">
        <f ca="1">IF(GLOBAL[[#This Row],[TT]]&lt;1,"",ROW()-2)</f>
        <v/>
      </c>
      <c r="B2700" s="33" t="s">
        <v>2194</v>
      </c>
      <c r="C2700" s="31">
        <v>0</v>
      </c>
      <c r="D2700" s="31" t="s">
        <v>2112</v>
      </c>
      <c r="E2700" s="31">
        <f ca="1">IF(GLOBAL[[#This Row],[b12]]="",GLOBAL[[#This Row],[a6]],GLOBAL[[#This Row],[b12]])</f>
        <v>0</v>
      </c>
      <c r="F2700" s="32">
        <f>GLOBAL[[#This Row],[AWAL]]</f>
        <v>0</v>
      </c>
      <c r="G2700" s="31"/>
      <c r="H2700" s="31"/>
      <c r="I2700" s="31" t="str">
        <f>IF(GLOBAL[[#This Row],[/MASUK]]="","",SUMIF(Table6[NB BM_C_QTY+F],GLOBAL[POINTER],Table6[C]))</f>
        <v/>
      </c>
      <c r="J2700" s="102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>SUM(F2700,L2700)</f>
        <v>0</v>
      </c>
      <c r="N2700" s="31"/>
      <c r="O2700" s="31"/>
      <c r="P2700" s="32">
        <f ca="1">SUM(INDIRECT(GLOBAL_VAR[TABLENAME]&amp;"[@a"&amp;$1:$1-1&amp;"]"),INDIRECT(GLOBAL_VAR[TABLENAME]&amp;"[@c"&amp;$1:$1-1&amp;"]"))</f>
        <v>0</v>
      </c>
      <c r="Q2700" s="33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0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0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0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 t="str">
        <f ca="1">IF(GLOBAL[[#This Row],[TT]]&lt;1,"",ROW()-2)</f>
        <v/>
      </c>
      <c r="B2701" s="33" t="s">
        <v>3678</v>
      </c>
      <c r="C2701" s="31">
        <v>0</v>
      </c>
      <c r="D2701" s="31" t="s">
        <v>2298</v>
      </c>
      <c r="E2701" s="31">
        <f ca="1">IF(GLOBAL[[#This Row],[b12]]="",GLOBAL[[#This Row],[a6]],GLOBAL[[#This Row],[b12]])</f>
        <v>0</v>
      </c>
      <c r="F2701" s="32">
        <f>GLOBAL[[#This Row],[AWAL]]</f>
        <v>0</v>
      </c>
      <c r="G2701" s="31"/>
      <c r="H2701" s="31"/>
      <c r="I2701" s="31" t="str">
        <f>IF(GLOBAL[[#This Row],[/MASUK]]="","",SUMIF(Table6[NB BM_C_QTY+F],GLOBAL[POINTER],Table6[C]))</f>
        <v/>
      </c>
      <c r="J2701" s="102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>SUM(F2701,L2701)</f>
        <v>0</v>
      </c>
      <c r="N2701" s="31"/>
      <c r="O2701" s="31"/>
      <c r="P2701" s="32">
        <f ca="1">SUM(INDIRECT(GLOBAL_VAR[TABLENAME]&amp;"[@a"&amp;$1:$1-1&amp;"]"),INDIRECT(GLOBAL_VAR[TABLENAME]&amp;"[@c"&amp;$1:$1-1&amp;"]"))</f>
        <v>0</v>
      </c>
      <c r="Q2701" s="33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0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0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0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 t="str">
        <f ca="1">IF(GLOBAL[[#This Row],[TT]]&lt;1,"",ROW()-2)</f>
        <v/>
      </c>
      <c r="B2702" s="33" t="s">
        <v>3504</v>
      </c>
      <c r="C2702" s="31">
        <v>0</v>
      </c>
      <c r="D2702" s="31" t="s">
        <v>2112</v>
      </c>
      <c r="E2702" s="31">
        <f ca="1">IF(GLOBAL[[#This Row],[b12]]="",GLOBAL[[#This Row],[a6]],GLOBAL[[#This Row],[b12]])</f>
        <v>0</v>
      </c>
      <c r="F2702" s="32">
        <f>GLOBAL[[#This Row],[AWAL]]</f>
        <v>0</v>
      </c>
      <c r="G2702" s="31"/>
      <c r="H2702" s="31"/>
      <c r="I2702" s="31" t="str">
        <f>IF(GLOBAL[[#This Row],[/MASUK]]="","",SUMIF(Table6[NB BM_C_QTY+F],GLOBAL[POINTER],Table6[C]))</f>
        <v/>
      </c>
      <c r="J2702" s="102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>SUM(F2702,L2702)</f>
        <v>0</v>
      </c>
      <c r="N2702" s="31"/>
      <c r="O2702" s="31"/>
      <c r="P2702" s="32">
        <f ca="1">SUM(INDIRECT(GLOBAL_VAR[TABLENAME]&amp;"[@a"&amp;$1:$1-1&amp;"]"),INDIRECT(GLOBAL_VAR[TABLENAME]&amp;"[@c"&amp;$1:$1-1&amp;"]"))</f>
        <v>0</v>
      </c>
      <c r="Q2702" s="33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0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0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0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 t="str">
        <f ca="1">IF(GLOBAL[[#This Row],[TT]]&lt;1,"",ROW()-2)</f>
        <v/>
      </c>
      <c r="B2703" s="33" t="s">
        <v>2791</v>
      </c>
      <c r="C2703" s="31">
        <v>0</v>
      </c>
      <c r="D2703" s="31">
        <v>24</v>
      </c>
      <c r="E2703" s="31">
        <f ca="1">IF(GLOBAL[[#This Row],[b12]]="",GLOBAL[[#This Row],[a6]],GLOBAL[[#This Row],[b12]])</f>
        <v>0</v>
      </c>
      <c r="F2703" s="32">
        <f>GLOBAL[[#This Row],[AWAL]]</f>
        <v>0</v>
      </c>
      <c r="G2703" s="31"/>
      <c r="H2703" s="31"/>
      <c r="I2703" s="31" t="str">
        <f>IF(GLOBAL[[#This Row],[/MASUK]]="","",SUMIF(Table6[NB BM_C_QTY+F],GLOBAL[POINTER],Table6[C]))</f>
        <v/>
      </c>
      <c r="J2703" s="102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>SUM(F2703,L2703)</f>
        <v>0</v>
      </c>
      <c r="N2703" s="31"/>
      <c r="O2703" s="31"/>
      <c r="P2703" s="32">
        <f ca="1">SUM(INDIRECT(GLOBAL_VAR[TABLENAME]&amp;"[@a"&amp;$1:$1-1&amp;"]"),INDIRECT(GLOBAL_VAR[TABLENAME]&amp;"[@c"&amp;$1:$1-1&amp;"]"))</f>
        <v>0</v>
      </c>
      <c r="Q2703" s="33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0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0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0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 t="str">
        <f ca="1">IF(GLOBAL[[#This Row],[TT]]&lt;1,"",ROW()-2)</f>
        <v/>
      </c>
      <c r="B2704" s="33" t="s">
        <v>2792</v>
      </c>
      <c r="C2704" s="31">
        <v>0</v>
      </c>
      <c r="D2704" s="31" t="s">
        <v>2112</v>
      </c>
      <c r="E2704" s="31">
        <f ca="1">IF(GLOBAL[[#This Row],[b12]]="",GLOBAL[[#This Row],[a6]],GLOBAL[[#This Row],[b12]])</f>
        <v>0</v>
      </c>
      <c r="F2704" s="32">
        <f>GLOBAL[[#This Row],[AWAL]]</f>
        <v>0</v>
      </c>
      <c r="G2704" s="31"/>
      <c r="H2704" s="31"/>
      <c r="I2704" s="31" t="str">
        <f>IF(GLOBAL[[#This Row],[/MASUK]]="","",SUMIF(Table6[NB BM_C_QTY+F],GLOBAL[POINTER],Table6[C]))</f>
        <v/>
      </c>
      <c r="J2704" s="102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>SUM(F2704,L2704)</f>
        <v>0</v>
      </c>
      <c r="N2704" s="31"/>
      <c r="O2704" s="31"/>
      <c r="P2704" s="32">
        <f ca="1">SUM(INDIRECT(GLOBAL_VAR[TABLENAME]&amp;"[@a"&amp;$1:$1-1&amp;"]"),INDIRECT(GLOBAL_VAR[TABLENAME]&amp;"[@c"&amp;$1:$1-1&amp;"]"))</f>
        <v>0</v>
      </c>
      <c r="Q2704" s="33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0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0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0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31" t="str">
        <f ca="1">IF(GLOBAL[[#This Row],[TT]]&lt;1,"",ROW()-2)</f>
        <v/>
      </c>
      <c r="B2705" s="33" t="s">
        <v>2299</v>
      </c>
      <c r="C2705" s="31">
        <v>0</v>
      </c>
      <c r="D2705" s="31" t="s">
        <v>2298</v>
      </c>
      <c r="E2705" s="31">
        <f ca="1">IF(GLOBAL[[#This Row],[b12]]="",GLOBAL[[#This Row],[a6]],GLOBAL[[#This Row],[b12]])</f>
        <v>0</v>
      </c>
      <c r="F2705" s="32">
        <f>GLOBAL[[#This Row],[AWAL]]</f>
        <v>0</v>
      </c>
      <c r="G2705" s="31"/>
      <c r="H2705" s="31"/>
      <c r="I2705" s="31" t="str">
        <f>IF(GLOBAL[[#This Row],[/MASUK]]="","",SUMIF(Table6[NB BM_C_QTY+F],GLOBAL[POINTER],Table6[C]))</f>
        <v/>
      </c>
      <c r="J2705" s="102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>SUM(F2705,L2705)</f>
        <v>0</v>
      </c>
      <c r="N2705" s="31"/>
      <c r="O2705" s="31"/>
      <c r="P2705" s="32">
        <f ca="1">SUM(INDIRECT(GLOBAL_VAR[TABLENAME]&amp;"[@a"&amp;$1:$1-1&amp;"]"),INDIRECT(GLOBAL_VAR[TABLENAME]&amp;"[@c"&amp;$1:$1-1&amp;"]"))</f>
        <v>0</v>
      </c>
      <c r="Q2705" s="33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0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0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0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31">
        <f ca="1">IF(GLOBAL[[#This Row],[TT]]&lt;1,"",ROW()-2)</f>
        <v>2704</v>
      </c>
      <c r="B2706" s="33" t="s">
        <v>2369</v>
      </c>
      <c r="C2706" s="31">
        <v>14</v>
      </c>
      <c r="D2706" s="31" t="s">
        <v>2112</v>
      </c>
      <c r="E2706" s="31">
        <f ca="1">IF(GLOBAL[[#This Row],[b12]]="",GLOBAL[[#This Row],[a6]],GLOBAL[[#This Row],[b12]])</f>
        <v>73</v>
      </c>
      <c r="F2706" s="32">
        <f>GLOBAL[[#This Row],[AWAL]]</f>
        <v>14</v>
      </c>
      <c r="G2706" s="31">
        <v>73</v>
      </c>
      <c r="H2706" s="31"/>
      <c r="I2706" s="31" t="str">
        <f>IF(GLOBAL[[#This Row],[/MASUK]]="","",SUMIF(Table6[NB BM_C_QTY+F],GLOBAL[POINTER],Table6[C]))</f>
        <v/>
      </c>
      <c r="J2706" s="102">
        <f>IF(GLOBAL[[#This Row],[//KELUAR]]="",0,-1*SUMIF(Table5[CONCAT],GLOBAL[POINTER],Table5[3]))</f>
        <v>-9</v>
      </c>
      <c r="K2706" s="31">
        <f>IF(GLOBAL[[#This Row],[b1]]="","",GLOBAL[[#This Row],[b1]]-GLOBAL[[#This Row],[a1]]-GLOBAL[[#This Row],[bkeluar1]])</f>
        <v>68</v>
      </c>
      <c r="L2706" s="31">
        <f>SUM(GLOBAL[[#This Row],[bmasuk1]:[c1]])</f>
        <v>59</v>
      </c>
      <c r="M2706" s="32">
        <f>SUM(F2706,L2706)</f>
        <v>73</v>
      </c>
      <c r="N2706" s="31"/>
      <c r="O2706" s="31"/>
      <c r="P2706" s="32">
        <f ca="1">SUM(INDIRECT(GLOBAL_VAR[TABLENAME]&amp;"[@a"&amp;$1:$1-1&amp;"]"),INDIRECT(GLOBAL_VAR[TABLENAME]&amp;"[@c"&amp;$1:$1-1&amp;"]"))</f>
        <v>73</v>
      </c>
      <c r="Q2706" s="33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73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73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73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pianikalovely12pcsuntana</v>
      </c>
      <c r="AB2706" s="31" t="str">
        <f>_xlfn.IFNA(MATCH(GLOBAL[[#This Row],[POINTER]],Table6[NB BM_C_QTY+F],0),"")</f>
        <v/>
      </c>
      <c r="AC2706">
        <f>_xlfn.IFNA(MATCH(GLOBAL[[#This Row],[POINTER]],Table5[CONCAT],0),"")</f>
        <v>9</v>
      </c>
    </row>
    <row r="2707" spans="1:29">
      <c r="A2707" s="31" t="str">
        <f ca="1">IF(GLOBAL[[#This Row],[TT]]&lt;1,"",ROW()-2)</f>
        <v/>
      </c>
      <c r="B2707" s="33" t="s">
        <v>2369</v>
      </c>
      <c r="C2707" s="31">
        <v>1</v>
      </c>
      <c r="D2707" s="31" t="s">
        <v>2221</v>
      </c>
      <c r="E2707" s="31">
        <f ca="1">IF(GLOBAL[[#This Row],[b12]]="",GLOBAL[[#This Row],[a6]],GLOBAL[[#This Row],[b12]])</f>
        <v>0</v>
      </c>
      <c r="F2707" s="32">
        <f>GLOBAL[[#This Row],[AWAL]]</f>
        <v>1</v>
      </c>
      <c r="G2707" s="31">
        <v>0</v>
      </c>
      <c r="H2707" s="31"/>
      <c r="I2707" s="31" t="str">
        <f>IF(GLOBAL[[#This Row],[/MASUK]]="","",SUMIF(Table6[NB BM_C_QTY+F],GLOBAL[POINTER],Table6[C]))</f>
        <v/>
      </c>
      <c r="J2707" s="102">
        <f>IF(GLOBAL[[#This Row],[//KELUAR]]="",0,-1*SUMIF(Table5[CONCAT],GLOBAL[POINTER],Table5[3]))</f>
        <v>0</v>
      </c>
      <c r="K2707" s="31">
        <f>IF(GLOBAL[[#This Row],[b1]]="","",GLOBAL[[#This Row],[b1]]-GLOBAL[[#This Row],[a1]]-GLOBAL[[#This Row],[bkeluar1]])</f>
        <v>-1</v>
      </c>
      <c r="L2707" s="31">
        <f>SUM(GLOBAL[[#This Row],[bmasuk1]:[c1]])</f>
        <v>-1</v>
      </c>
      <c r="M2707" s="32">
        <f>SUM(F2707,L2707)</f>
        <v>0</v>
      </c>
      <c r="N2707" s="31"/>
      <c r="O2707" s="31"/>
      <c r="P2707" s="32">
        <f ca="1">SUM(INDIRECT(GLOBAL_VAR[TABLENAME]&amp;"[@a"&amp;$1:$1-1&amp;"]"),INDIRECT(GLOBAL_VAR[TABLENAME]&amp;"[@c"&amp;$1:$1-1&amp;"]"))</f>
        <v>0</v>
      </c>
      <c r="Q2707" s="33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0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0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0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pianikalovely20pcsuntana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 t="str">
        <f ca="1">IF(GLOBAL[[#This Row],[TT]]&lt;1,"",ROW()-2)</f>
        <v/>
      </c>
      <c r="B2708" s="33" t="s">
        <v>2369</v>
      </c>
      <c r="C2708" s="31">
        <v>22</v>
      </c>
      <c r="D2708" s="31" t="s">
        <v>2160</v>
      </c>
      <c r="E2708" s="31">
        <f ca="1">IF(GLOBAL[[#This Row],[b12]]="",GLOBAL[[#This Row],[a6]],GLOBAL[[#This Row],[b12]])</f>
        <v>0</v>
      </c>
      <c r="F2708" s="32">
        <f>GLOBAL[[#This Row],[AWAL]]</f>
        <v>22</v>
      </c>
      <c r="G2708" s="31">
        <v>0</v>
      </c>
      <c r="H2708" s="31"/>
      <c r="I2708" s="31" t="str">
        <f>IF(GLOBAL[[#This Row],[/MASUK]]="","",SUMIF(Table6[NB BM_C_QTY+F],GLOBAL[POINTER],Table6[C]))</f>
        <v/>
      </c>
      <c r="J2708" s="102">
        <f>IF(GLOBAL[[#This Row],[//KELUAR]]="",0,-1*SUMIF(Table5[CONCAT],GLOBAL[POINTER],Table5[3]))</f>
        <v>0</v>
      </c>
      <c r="K2708" s="31">
        <f>IF(GLOBAL[[#This Row],[b1]]="","",GLOBAL[[#This Row],[b1]]-GLOBAL[[#This Row],[a1]]-GLOBAL[[#This Row],[bkeluar1]])</f>
        <v>-22</v>
      </c>
      <c r="L2708" s="31">
        <f>SUM(GLOBAL[[#This Row],[bmasuk1]:[c1]])</f>
        <v>-22</v>
      </c>
      <c r="M2708" s="32">
        <f>SUM(F2708,L2708)</f>
        <v>0</v>
      </c>
      <c r="N2708" s="31"/>
      <c r="O2708" s="31"/>
      <c r="P2708" s="32">
        <f ca="1">SUM(INDIRECT(GLOBAL_VAR[TABLENAME]&amp;"[@a"&amp;$1:$1-1&amp;"]"),INDIRECT(GLOBAL_VAR[TABLENAME]&amp;"[@c"&amp;$1:$1-1&amp;"]"))</f>
        <v>0</v>
      </c>
      <c r="Q2708" s="33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0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0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0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pianikalovely40pcsuntana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31" t="str">
        <f>IF(GLOBAL[[#This Row],[TT]]&lt;1,"",ROW()-2)</f>
        <v/>
      </c>
      <c r="B2709" s="33" t="s">
        <v>5543</v>
      </c>
      <c r="C2709" s="31">
        <v>0</v>
      </c>
      <c r="D2709" s="31" t="s">
        <v>2112</v>
      </c>
      <c r="E2709" s="31">
        <f>IF(GLOBAL[[#This Row],[b12]]="",GLOBAL[[#This Row],[a6]],GLOBAL[[#This Row],[b12]])</f>
        <v>0</v>
      </c>
      <c r="F2709" s="32">
        <f>GLOBAL[[#This Row],[AWAL]]</f>
        <v>0</v>
      </c>
      <c r="G2709" s="31"/>
      <c r="H2709" s="31">
        <v>0</v>
      </c>
      <c r="I2709" s="31">
        <f>IF(GLOBAL[[#This Row],[/MASUK]]="","",SUMIF(Table6[NB BM_C_QTY+F],GLOBAL[POINTER],Table6[C]))</f>
        <v>1</v>
      </c>
      <c r="J2709" s="102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1</v>
      </c>
      <c r="M2709" s="32">
        <f>SUM(F2709,L2709)</f>
        <v>1</v>
      </c>
      <c r="N2709" s="31"/>
      <c r="O2709" s="31"/>
      <c r="P2709" s="32">
        <f ca="1">SUM(INDIRECT(GLOBAL_VAR[TABLENAME]&amp;"[@a"&amp;$1:$1-1&amp;"]"),INDIRECT(GLOBAL_VAR[TABLENAME]&amp;"[@c"&amp;$1:$1-1&amp;"]"))</f>
        <v>1</v>
      </c>
      <c r="Q2709" s="33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1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1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1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pianikamarvelbox12pcsuntana</v>
      </c>
      <c r="AB2709" s="31">
        <f>_xlfn.IFNA(MATCH(GLOBAL[[#This Row],[POINTER]],Table6[NB BM_C_QTY+F],0),"")</f>
        <v>63</v>
      </c>
      <c r="AC2709" t="str">
        <f>_xlfn.IFNA(MATCH(GLOBAL[[#This Row],[POINTER]],Table5[CONCAT],0),"")</f>
        <v/>
      </c>
    </row>
    <row r="2710" spans="1:29">
      <c r="A2710" s="39" t="str">
        <f>IF(GLOBAL[[#This Row],[TT]]&lt;1,"",ROW()-2)</f>
        <v/>
      </c>
      <c r="B2710" s="33" t="s">
        <v>5542</v>
      </c>
      <c r="C2710" s="31">
        <v>0</v>
      </c>
      <c r="D2710" s="31" t="s">
        <v>2112</v>
      </c>
      <c r="E2710" s="39">
        <f>IF(GLOBAL[[#This Row],[b12]]="",GLOBAL[[#This Row],[a6]],GLOBAL[[#This Row],[b12]])</f>
        <v>0</v>
      </c>
      <c r="F2710" s="40">
        <f>GLOBAL[[#This Row],[AWAL]]</f>
        <v>0</v>
      </c>
      <c r="G2710" s="31"/>
      <c r="H2710" s="31">
        <v>0</v>
      </c>
      <c r="I2710" s="31">
        <f>IF(GLOBAL[[#This Row],[/MASUK]]="","",SUMIF(Table6[NB BM_C_QTY+F],GLOBAL[POINTER],Table6[C]))</f>
        <v>1</v>
      </c>
      <c r="J2710" s="102">
        <f>IF(GLOBAL[[#This Row],[//KELUAR]]="",0,-1*SUMIF(Table5[CONCAT],GLOBAL[POINTER],Table5[3]))</f>
        <v>0</v>
      </c>
      <c r="K2710" s="39" t="str">
        <f>IF(GLOBAL[[#This Row],[b1]]="","",GLOBAL[[#This Row],[b1]]-GLOBAL[[#This Row],[a1]]-GLOBAL[[#This Row],[bkeluar1]])</f>
        <v/>
      </c>
      <c r="L2710" s="39">
        <f>SUM(GLOBAL[[#This Row],[bmasuk1]:[c1]])</f>
        <v>1</v>
      </c>
      <c r="M2710" s="40">
        <f>SUM(F2710,L2710)</f>
        <v>1</v>
      </c>
      <c r="N2710" s="31"/>
      <c r="O2710" s="39"/>
      <c r="P2710" s="40">
        <f ca="1">SUM(INDIRECT(GLOBAL_VAR[TABLENAME]&amp;"[@a"&amp;$1:$1-1&amp;"]"),INDIRECT(GLOBAL_VAR[TABLENAME]&amp;"[@c"&amp;$1:$1-1&amp;"]"))</f>
        <v>1</v>
      </c>
      <c r="Q2710" s="33"/>
      <c r="R2710" s="41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1</v>
      </c>
      <c r="T2710" s="33"/>
      <c r="U2710" s="41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1</v>
      </c>
      <c r="W2710" s="31"/>
      <c r="X2710" s="39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1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pianikamarvelkain12pcsuntana</v>
      </c>
      <c r="AB2710" s="39">
        <f>_xlfn.IFNA(MATCH(GLOBAL[[#This Row],[POINTER]],Table6[NB BM_C_QTY+F],0),"")</f>
        <v>64</v>
      </c>
      <c r="AC2710" t="str">
        <f>_xlfn.IFNA(MATCH(GLOBAL[[#This Row],[POINTER]],Table5[CONCAT],0),"")</f>
        <v/>
      </c>
    </row>
    <row r="2711" spans="1:29">
      <c r="A2711" s="31" t="str">
        <f ca="1">IF(GLOBAL[[#This Row],[TT]]&lt;1,"",ROW()-2)</f>
        <v/>
      </c>
      <c r="B2711" s="33" t="s">
        <v>3693</v>
      </c>
      <c r="C2711" s="31">
        <v>0</v>
      </c>
      <c r="D2711" s="31" t="s">
        <v>2112</v>
      </c>
      <c r="E2711" s="31">
        <f ca="1">IF(GLOBAL[[#This Row],[b12]]="",GLOBAL[[#This Row],[a6]],GLOBAL[[#This Row],[b12]])</f>
        <v>0</v>
      </c>
      <c r="F2711" s="32">
        <f>GLOBAL[[#This Row],[AWAL]]</f>
        <v>0</v>
      </c>
      <c r="G2711" s="31"/>
      <c r="H2711" s="31"/>
      <c r="I2711" s="31" t="str">
        <f>IF(GLOBAL[[#This Row],[/MASUK]]="","",SUMIF(Table6[NB BM_C_QTY+F],GLOBAL[POINTER],Table6[C]))</f>
        <v/>
      </c>
      <c r="J2711" s="102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>SUM(F2711,L2711)</f>
        <v>0</v>
      </c>
      <c r="N2711" s="31"/>
      <c r="O2711" s="31"/>
      <c r="P2711" s="32">
        <f ca="1">SUM(INDIRECT(GLOBAL_VAR[TABLENAME]&amp;"[@a"&amp;$1:$1-1&amp;"]"),INDIRECT(GLOBAL_VAR[TABLENAME]&amp;"[@c"&amp;$1:$1-1&amp;"]"))</f>
        <v>0</v>
      </c>
      <c r="Q2711" s="33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0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0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0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31" t="str">
        <f ca="1">IF(GLOBAL[[#This Row],[TT]]&lt;1,"",ROW()-2)</f>
        <v/>
      </c>
      <c r="B2712" s="33" t="s">
        <v>1519</v>
      </c>
      <c r="C2712" s="31">
        <v>0</v>
      </c>
      <c r="D2712" s="31" t="s">
        <v>45</v>
      </c>
      <c r="E2712" s="31">
        <f ca="1">IF(GLOBAL[[#This Row],[b12]]="",GLOBAL[[#This Row],[a6]],GLOBAL[[#This Row],[b12]])</f>
        <v>0</v>
      </c>
      <c r="F2712" s="32">
        <f>GLOBAL[[#This Row],[AWAL]]</f>
        <v>0</v>
      </c>
      <c r="G2712" s="31"/>
      <c r="H2712" s="31"/>
      <c r="I2712" s="31" t="str">
        <f>IF(GLOBAL[[#This Row],[/MASUK]]="","",SUMIF(Table6[NB BM_C_QTY+F],GLOBAL[POINTER],Table6[C]))</f>
        <v/>
      </c>
      <c r="J2712" s="102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>SUM(F2712,L2712)</f>
        <v>0</v>
      </c>
      <c r="N2712" s="31"/>
      <c r="O2712" s="31"/>
      <c r="P2712" s="32">
        <f ca="1">SUM(INDIRECT(GLOBAL_VAR[TABLENAME]&amp;"[@a"&amp;$1:$1-1&amp;"]"),INDIRECT(GLOBAL_VAR[TABLENAME]&amp;"[@c"&amp;$1:$1-1&amp;"]"))</f>
        <v>0</v>
      </c>
      <c r="Q2712" s="33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0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0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0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 t="str">
        <f ca="1">IF(GLOBAL[[#This Row],[TT]]&lt;1,"",ROW()-2)</f>
        <v/>
      </c>
      <c r="B2713" s="33" t="s">
        <v>1520</v>
      </c>
      <c r="C2713" s="31">
        <v>0</v>
      </c>
      <c r="D2713" s="31" t="s">
        <v>45</v>
      </c>
      <c r="E2713" s="31">
        <f ca="1">IF(GLOBAL[[#This Row],[b12]]="",GLOBAL[[#This Row],[a6]],GLOBAL[[#This Row],[b12]])</f>
        <v>0</v>
      </c>
      <c r="F2713" s="32">
        <f>GLOBAL[[#This Row],[AWAL]]</f>
        <v>0</v>
      </c>
      <c r="G2713" s="31"/>
      <c r="H2713" s="31"/>
      <c r="I2713" s="31" t="str">
        <f>IF(GLOBAL[[#This Row],[/MASUK]]="","",SUMIF(Table6[NB BM_C_QTY+F],GLOBAL[POINTER],Table6[C]))</f>
        <v/>
      </c>
      <c r="J2713" s="102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>SUM(F2713,L2713)</f>
        <v>0</v>
      </c>
      <c r="N2713" s="31"/>
      <c r="O2713" s="31"/>
      <c r="P2713" s="32">
        <f ca="1">SUM(INDIRECT(GLOBAL_VAR[TABLENAME]&amp;"[@a"&amp;$1:$1-1&amp;"]"),INDIRECT(GLOBAL_VAR[TABLENAME]&amp;"[@c"&amp;$1:$1-1&amp;"]"))</f>
        <v>0</v>
      </c>
      <c r="Q2713" s="33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0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0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0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>
        <f ca="1">IF(GLOBAL[[#This Row],[TT]]&lt;1,"",ROW()-2)</f>
        <v>2712</v>
      </c>
      <c r="B2714" s="33" t="s">
        <v>1521</v>
      </c>
      <c r="C2714" s="31">
        <v>7</v>
      </c>
      <c r="D2714" s="31" t="s">
        <v>45</v>
      </c>
      <c r="E2714" s="31">
        <f ca="1">IF(GLOBAL[[#This Row],[b12]]="",GLOBAL[[#This Row],[a6]],GLOBAL[[#This Row],[b12]])</f>
        <v>7</v>
      </c>
      <c r="F2714" s="32">
        <f>GLOBAL[[#This Row],[AWAL]]</f>
        <v>7</v>
      </c>
      <c r="G2714" s="31"/>
      <c r="H2714" s="31"/>
      <c r="I2714" s="31" t="str">
        <f>IF(GLOBAL[[#This Row],[/MASUK]]="","",SUMIF(Table6[NB BM_C_QTY+F],GLOBAL[POINTER],Table6[C]))</f>
        <v/>
      </c>
      <c r="J2714" s="102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>SUM(F2714,L2714)</f>
        <v>7</v>
      </c>
      <c r="N2714" s="31"/>
      <c r="O2714" s="31"/>
      <c r="P2714" s="32">
        <f ca="1">SUM(INDIRECT(GLOBAL_VAR[TABLENAME]&amp;"[@a"&amp;$1:$1-1&amp;"]"),INDIRECT(GLOBAL_VAR[TABLENAME]&amp;"[@c"&amp;$1:$1-1&amp;"]"))</f>
        <v>7</v>
      </c>
      <c r="Q2714" s="33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7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7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7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>
        <f ca="1">IF(GLOBAL[[#This Row],[TT]]&lt;1,"",ROW()-2)</f>
        <v>2713</v>
      </c>
      <c r="B2715" s="33" t="s">
        <v>1522</v>
      </c>
      <c r="C2715" s="31">
        <v>14</v>
      </c>
      <c r="D2715" s="31" t="s">
        <v>45</v>
      </c>
      <c r="E2715" s="31">
        <f ca="1">IF(GLOBAL[[#This Row],[b12]]="",GLOBAL[[#This Row],[a6]],GLOBAL[[#This Row],[b12]])</f>
        <v>14</v>
      </c>
      <c r="F2715" s="32">
        <f>GLOBAL[[#This Row],[AWAL]]</f>
        <v>14</v>
      </c>
      <c r="G2715" s="31"/>
      <c r="H2715" s="31"/>
      <c r="I2715" s="31" t="str">
        <f>IF(GLOBAL[[#This Row],[/MASUK]]="","",SUMIF(Table6[NB BM_C_QTY+F],GLOBAL[POINTER],Table6[C]))</f>
        <v/>
      </c>
      <c r="J2715" s="102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>SUM(F2715,L2715)</f>
        <v>14</v>
      </c>
      <c r="N2715" s="31"/>
      <c r="O2715" s="31"/>
      <c r="P2715" s="32">
        <f ca="1">SUM(INDIRECT(GLOBAL_VAR[TABLENAME]&amp;"[@a"&amp;$1:$1-1&amp;"]"),INDIRECT(GLOBAL_VAR[TABLENAME]&amp;"[@c"&amp;$1:$1-1&amp;"]"))</f>
        <v>14</v>
      </c>
      <c r="Q2715" s="33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14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14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14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>
        <f ca="1">IF(GLOBAL[[#This Row],[TT]]&lt;1,"",ROW()-2)</f>
        <v>2714</v>
      </c>
      <c r="B2716" s="33" t="s">
        <v>1523</v>
      </c>
      <c r="C2716" s="31">
        <v>2</v>
      </c>
      <c r="D2716" s="31" t="s">
        <v>51</v>
      </c>
      <c r="E2716" s="31">
        <f ca="1">IF(GLOBAL[[#This Row],[b12]]="",GLOBAL[[#This Row],[a6]],GLOBAL[[#This Row],[b12]])</f>
        <v>2</v>
      </c>
      <c r="F2716" s="32">
        <f>GLOBAL[[#This Row],[AWAL]]</f>
        <v>2</v>
      </c>
      <c r="G2716" s="31"/>
      <c r="H2716" s="31"/>
      <c r="I2716" s="31" t="str">
        <f>IF(GLOBAL[[#This Row],[/MASUK]]="","",SUMIF(Table6[NB BM_C_QTY+F],GLOBAL[POINTER],Table6[C]))</f>
        <v/>
      </c>
      <c r="J2716" s="102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>SUM(F2716,L2716)</f>
        <v>2</v>
      </c>
      <c r="N2716" s="31"/>
      <c r="O2716" s="31"/>
      <c r="P2716" s="32">
        <f ca="1">SUM(INDIRECT(GLOBAL_VAR[TABLENAME]&amp;"[@a"&amp;$1:$1-1&amp;"]"),INDIRECT(GLOBAL_VAR[TABLENAME]&amp;"[@c"&amp;$1:$1-1&amp;"]"))</f>
        <v>2</v>
      </c>
      <c r="Q2716" s="33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2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2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2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 t="str">
        <f ca="1">IF(GLOBAL[[#This Row],[TT]]&lt;1,"",ROW()-2)</f>
        <v/>
      </c>
      <c r="B2717" s="33" t="s">
        <v>1524</v>
      </c>
      <c r="C2717" s="31">
        <v>0</v>
      </c>
      <c r="D2717" s="31" t="s">
        <v>39</v>
      </c>
      <c r="E2717" s="31">
        <f ca="1">IF(GLOBAL[[#This Row],[b12]]="",GLOBAL[[#This Row],[a6]],GLOBAL[[#This Row],[b12]])</f>
        <v>0</v>
      </c>
      <c r="F2717" s="32">
        <f>GLOBAL[[#This Row],[AWAL]]</f>
        <v>0</v>
      </c>
      <c r="G2717" s="31"/>
      <c r="H2717" s="31"/>
      <c r="I2717" s="31" t="str">
        <f>IF(GLOBAL[[#This Row],[/MASUK]]="","",SUMIF(Table6[NB BM_C_QTY+F],GLOBAL[POINTER],Table6[C]))</f>
        <v/>
      </c>
      <c r="J2717" s="102">
        <f>IF(GLOBAL[[#This Row],[//KELUAR]]="",0,-1*SUMIF(Table5[CONCAT],GLOBAL[POINTER],Table5[3]))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>SUM(F2717,L2717)</f>
        <v>0</v>
      </c>
      <c r="N2717" s="31"/>
      <c r="O2717" s="31"/>
      <c r="P2717" s="32">
        <f ca="1">SUM(INDIRECT(GLOBAL_VAR[TABLENAME]&amp;"[@a"&amp;$1:$1-1&amp;"]"),INDIRECT(GLOBAL_VAR[TABLENAME]&amp;"[@c"&amp;$1:$1-1&amp;"]"))</f>
        <v>0</v>
      </c>
      <c r="Q2717" s="33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0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0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0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>
        <f ca="1">IF(GLOBAL[[#This Row],[TT]]&lt;1,"",ROW()-2)</f>
        <v>2716</v>
      </c>
      <c r="B2718" s="33" t="s">
        <v>1525</v>
      </c>
      <c r="C2718" s="31">
        <v>2</v>
      </c>
      <c r="D2718" s="31" t="s">
        <v>47</v>
      </c>
      <c r="E2718" s="31">
        <f ca="1">IF(GLOBAL[[#This Row],[b12]]="",GLOBAL[[#This Row],[a6]],GLOBAL[[#This Row],[b12]])</f>
        <v>2</v>
      </c>
      <c r="F2718" s="32">
        <f>GLOBAL[[#This Row],[AWAL]]</f>
        <v>2</v>
      </c>
      <c r="G2718" s="31"/>
      <c r="H2718" s="31"/>
      <c r="I2718" s="31" t="str">
        <f>IF(GLOBAL[[#This Row],[/MASUK]]="","",SUMIF(Table6[NB BM_C_QTY+F],GLOBAL[POINTER],Table6[C]))</f>
        <v/>
      </c>
      <c r="J2718" s="102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>SUM(F2718,L2718)</f>
        <v>2</v>
      </c>
      <c r="N2718" s="31"/>
      <c r="O2718" s="31"/>
      <c r="P2718" s="32">
        <f ca="1">SUM(INDIRECT(GLOBAL_VAR[TABLENAME]&amp;"[@a"&amp;$1:$1-1&amp;"]"),INDIRECT(GLOBAL_VAR[TABLENAME]&amp;"[@c"&amp;$1:$1-1&amp;"]"))</f>
        <v>2</v>
      </c>
      <c r="Q2718" s="33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2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2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2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>
        <f ca="1">IF(GLOBAL[[#This Row],[TT]]&lt;1,"",ROW()-2)</f>
        <v>2717</v>
      </c>
      <c r="B2719" s="33" t="s">
        <v>1525</v>
      </c>
      <c r="C2719" s="31">
        <v>18</v>
      </c>
      <c r="D2719" s="31" t="s">
        <v>145</v>
      </c>
      <c r="E2719" s="31">
        <f ca="1">IF(GLOBAL[[#This Row],[b12]]="",GLOBAL[[#This Row],[a6]],GLOBAL[[#This Row],[b12]])</f>
        <v>18</v>
      </c>
      <c r="F2719" s="32">
        <f>GLOBAL[[#This Row],[AWAL]]</f>
        <v>18</v>
      </c>
      <c r="G2719" s="31"/>
      <c r="H2719" s="31"/>
      <c r="I2719" s="31" t="str">
        <f>IF(GLOBAL[[#This Row],[/MASUK]]="","",SUMIF(Table6[NB BM_C_QTY+F],GLOBAL[POINTER],Table6[C]))</f>
        <v/>
      </c>
      <c r="J2719" s="102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>SUM(F2719,L2719)</f>
        <v>18</v>
      </c>
      <c r="N2719" s="31"/>
      <c r="O2719" s="31"/>
      <c r="P2719" s="32">
        <f ca="1">SUM(INDIRECT(GLOBAL_VAR[TABLENAME]&amp;"[@a"&amp;$1:$1-1&amp;"]"),INDIRECT(GLOBAL_VAR[TABLENAME]&amp;"[@c"&amp;$1:$1-1&amp;"]"))</f>
        <v>18</v>
      </c>
      <c r="Q2719" s="33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18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18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18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>
        <f ca="1">IF(GLOBAL[[#This Row],[TT]]&lt;1,"",ROW()-2)</f>
        <v>2718</v>
      </c>
      <c r="B2720" s="33" t="s">
        <v>1526</v>
      </c>
      <c r="C2720" s="31">
        <v>1</v>
      </c>
      <c r="D2720" s="31" t="s">
        <v>33</v>
      </c>
      <c r="E2720" s="31">
        <f ca="1">IF(GLOBAL[[#This Row],[b12]]="",GLOBAL[[#This Row],[a6]],GLOBAL[[#This Row],[b12]])</f>
        <v>1</v>
      </c>
      <c r="F2720" s="32">
        <f>GLOBAL[[#This Row],[AWAL]]</f>
        <v>1</v>
      </c>
      <c r="G2720" s="31"/>
      <c r="H2720" s="31"/>
      <c r="I2720" s="31" t="str">
        <f>IF(GLOBAL[[#This Row],[/MASUK]]="","",SUMIF(Table6[NB BM_C_QTY+F],GLOBAL[POINTER],Table6[C]))</f>
        <v/>
      </c>
      <c r="J2720" s="102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>SUM(F2720,L2720)</f>
        <v>1</v>
      </c>
      <c r="N2720" s="31"/>
      <c r="O2720" s="31"/>
      <c r="P2720" s="32">
        <f ca="1">SUM(INDIRECT(GLOBAL_VAR[TABLENAME]&amp;"[@a"&amp;$1:$1-1&amp;"]"),INDIRECT(GLOBAL_VAR[TABLENAME]&amp;"[@c"&amp;$1:$1-1&amp;"]"))</f>
        <v>1</v>
      </c>
      <c r="Q2720" s="33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1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1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1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31">
      <c r="A2721" s="31">
        <f ca="1">IF(GLOBAL[[#This Row],[TT]]&lt;1,"",ROW()-2)</f>
        <v>2719</v>
      </c>
      <c r="B2721" s="33" t="s">
        <v>1527</v>
      </c>
      <c r="C2721" s="31">
        <v>2</v>
      </c>
      <c r="D2721" s="31">
        <v>2400</v>
      </c>
      <c r="E2721" s="31">
        <f ca="1">IF(GLOBAL[[#This Row],[b12]]="",GLOBAL[[#This Row],[a6]],GLOBAL[[#This Row],[b12]])</f>
        <v>2</v>
      </c>
      <c r="F2721" s="32">
        <f>GLOBAL[[#This Row],[AWAL]]</f>
        <v>2</v>
      </c>
      <c r="G2721" s="31"/>
      <c r="H2721" s="31"/>
      <c r="I2721" s="31" t="str">
        <f>IF(GLOBAL[[#This Row],[/MASUK]]="","",SUMIF(Table6[NB BM_C_QTY+F],GLOBAL[POINTER],Table6[C]))</f>
        <v/>
      </c>
      <c r="J2721" s="102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>SUM(F2721,L2721)</f>
        <v>2</v>
      </c>
      <c r="N2721" s="31"/>
      <c r="O2721" s="31"/>
      <c r="P2721" s="32">
        <f ca="1">SUM(INDIRECT(GLOBAL_VAR[TABLENAME]&amp;"[@a"&amp;$1:$1-1&amp;"]"),INDIRECT(GLOBAL_VAR[TABLENAME]&amp;"[@c"&amp;$1:$1-1&amp;"]"))</f>
        <v>2</v>
      </c>
      <c r="Q2721" s="33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2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2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2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31">
      <c r="A2722" s="31" t="str">
        <f ca="1">IF(GLOBAL[[#This Row],[TT]]&lt;1,"",ROW()-2)</f>
        <v/>
      </c>
      <c r="B2722" s="33" t="s">
        <v>1528</v>
      </c>
      <c r="C2722" s="31">
        <v>0</v>
      </c>
      <c r="D2722" s="31">
        <v>2400</v>
      </c>
      <c r="E2722" s="31">
        <f ca="1">IF(GLOBAL[[#This Row],[b12]]="",GLOBAL[[#This Row],[a6]],GLOBAL[[#This Row],[b12]])</f>
        <v>0</v>
      </c>
      <c r="F2722" s="32">
        <f>GLOBAL[[#This Row],[AWAL]]</f>
        <v>0</v>
      </c>
      <c r="G2722" s="31"/>
      <c r="H2722" s="31"/>
      <c r="I2722" s="31" t="str">
        <f>IF(GLOBAL[[#This Row],[/MASUK]]="","",SUMIF(Table6[NB BM_C_QTY+F],GLOBAL[POINTER],Table6[C]))</f>
        <v/>
      </c>
      <c r="J2722" s="102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>SUM(F2722,L2722)</f>
        <v>0</v>
      </c>
      <c r="N2722" s="31"/>
      <c r="O2722" s="31"/>
      <c r="P2722" s="32">
        <f ca="1">SUM(INDIRECT(GLOBAL_VAR[TABLENAME]&amp;"[@a"&amp;$1:$1-1&amp;"]"),INDIRECT(GLOBAL_VAR[TABLENAME]&amp;"[@c"&amp;$1:$1-1&amp;"]"))</f>
        <v>0</v>
      </c>
      <c r="Q2722" s="33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0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0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0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31">
      <c r="A2723" s="31" t="str">
        <f ca="1">IF(GLOBAL[[#This Row],[TT]]&lt;1,"",ROW()-2)</f>
        <v/>
      </c>
      <c r="B2723" s="33" t="s">
        <v>1529</v>
      </c>
      <c r="C2723" s="31">
        <v>0</v>
      </c>
      <c r="D2723" s="31">
        <v>1200</v>
      </c>
      <c r="E2723" s="31">
        <f ca="1">IF(GLOBAL[[#This Row],[b12]]="",GLOBAL[[#This Row],[a6]],GLOBAL[[#This Row],[b12]])</f>
        <v>0</v>
      </c>
      <c r="F2723" s="32">
        <f>GLOBAL[[#This Row],[AWAL]]</f>
        <v>0</v>
      </c>
      <c r="G2723" s="31"/>
      <c r="H2723" s="31"/>
      <c r="I2723" s="31" t="str">
        <f>IF(GLOBAL[[#This Row],[/MASUK]]="","",SUMIF(Table6[NB BM_C_QTY+F],GLOBAL[POINTER],Table6[C]))</f>
        <v/>
      </c>
      <c r="J2723" s="102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>SUM(F2723,L2723)</f>
        <v>0</v>
      </c>
      <c r="N2723" s="31"/>
      <c r="O2723" s="31"/>
      <c r="P2723" s="32">
        <f ca="1">SUM(INDIRECT(GLOBAL_VAR[TABLENAME]&amp;"[@a"&amp;$1:$1-1&amp;"]"),INDIRECT(GLOBAL_VAR[TABLENAME]&amp;"[@c"&amp;$1:$1-1&amp;"]"))</f>
        <v>0</v>
      </c>
      <c r="Q2723" s="33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0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0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0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31">
      <c r="A2724" s="31">
        <f ca="1">IF(GLOBAL[[#This Row],[TT]]&lt;1,"",ROW()-2)</f>
        <v>2722</v>
      </c>
      <c r="B2724" s="33" t="s">
        <v>2135</v>
      </c>
      <c r="C2724" s="31">
        <v>4</v>
      </c>
      <c r="D2724" s="31">
        <v>120</v>
      </c>
      <c r="E2724" s="31">
        <f ca="1">IF(GLOBAL[[#This Row],[b12]]="",GLOBAL[[#This Row],[a6]],GLOBAL[[#This Row],[b12]])</f>
        <v>4</v>
      </c>
      <c r="F2724" s="32">
        <f>GLOBAL[[#This Row],[AWAL]]</f>
        <v>4</v>
      </c>
      <c r="G2724" s="31"/>
      <c r="H2724" s="31"/>
      <c r="I2724" s="31" t="str">
        <f>IF(GLOBAL[[#This Row],[/MASUK]]="","",SUMIF(Table6[NB BM_C_QTY+F],GLOBAL[POINTER],Table6[C]))</f>
        <v/>
      </c>
      <c r="J2724" s="102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>SUM(F2724,L2724)</f>
        <v>4</v>
      </c>
      <c r="N2724" s="31"/>
      <c r="O2724" s="31"/>
      <c r="P2724" s="32">
        <f ca="1">SUM(INDIRECT(GLOBAL_VAR[TABLENAME]&amp;"[@a"&amp;$1:$1-1&amp;"]"),INDIRECT(GLOBAL_VAR[TABLENAME]&amp;"[@c"&amp;$1:$1-1&amp;"]"))</f>
        <v>4</v>
      </c>
      <c r="Q2724" s="33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4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4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4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31">
      <c r="A2725" s="31">
        <f ca="1">IF(GLOBAL[[#This Row],[TT]]&lt;1,"",ROW()-2)</f>
        <v>2723</v>
      </c>
      <c r="B2725" s="33" t="s">
        <v>2136</v>
      </c>
      <c r="C2725" s="31">
        <v>2</v>
      </c>
      <c r="D2725" s="31">
        <v>120</v>
      </c>
      <c r="E2725" s="31">
        <f ca="1">IF(GLOBAL[[#This Row],[b12]]="",GLOBAL[[#This Row],[a6]],GLOBAL[[#This Row],[b12]])</f>
        <v>2</v>
      </c>
      <c r="F2725" s="32">
        <f>GLOBAL[[#This Row],[AWAL]]</f>
        <v>2</v>
      </c>
      <c r="G2725" s="31"/>
      <c r="H2725" s="31"/>
      <c r="I2725" s="31" t="str">
        <f>IF(GLOBAL[[#This Row],[/MASUK]]="","",SUMIF(Table6[NB BM_C_QTY+F],GLOBAL[POINTER],Table6[C]))</f>
        <v/>
      </c>
      <c r="J2725" s="102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>SUM(F2725,L2725)</f>
        <v>2</v>
      </c>
      <c r="N2725" s="31"/>
      <c r="O2725" s="31"/>
      <c r="P2725" s="32">
        <f ca="1">SUM(INDIRECT(GLOBAL_VAR[TABLENAME]&amp;"[@a"&amp;$1:$1-1&amp;"]"),INDIRECT(GLOBAL_VAR[TABLENAME]&amp;"[@c"&amp;$1:$1-1&amp;"]"))</f>
        <v>2</v>
      </c>
      <c r="Q2725" s="33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2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2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2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31">
      <c r="A2726" s="31">
        <f ca="1">IF(GLOBAL[[#This Row],[TT]]&lt;1,"",ROW()-2)</f>
        <v>2724</v>
      </c>
      <c r="B2726" s="33" t="s">
        <v>2137</v>
      </c>
      <c r="C2726" s="31">
        <v>2</v>
      </c>
      <c r="D2726" s="31" t="s">
        <v>2174</v>
      </c>
      <c r="E2726" s="31">
        <f ca="1">IF(GLOBAL[[#This Row],[b12]]="",GLOBAL[[#This Row],[a6]],GLOBAL[[#This Row],[b12]])</f>
        <v>2</v>
      </c>
      <c r="F2726" s="32">
        <f>GLOBAL[[#This Row],[AWAL]]</f>
        <v>2</v>
      </c>
      <c r="G2726" s="31"/>
      <c r="H2726" s="31"/>
      <c r="I2726" s="31" t="str">
        <f>IF(GLOBAL[[#This Row],[/MASUK]]="","",SUMIF(Table6[NB BM_C_QTY+F],GLOBAL[POINTER],Table6[C]))</f>
        <v/>
      </c>
      <c r="J2726" s="102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>SUM(F2726,L2726)</f>
        <v>2</v>
      </c>
      <c r="N2726" s="31"/>
      <c r="O2726" s="31"/>
      <c r="P2726" s="32">
        <f ca="1">SUM(INDIRECT(GLOBAL_VAR[TABLENAME]&amp;"[@a"&amp;$1:$1-1&amp;"]"),INDIRECT(GLOBAL_VAR[TABLENAME]&amp;"[@c"&amp;$1:$1-1&amp;"]"))</f>
        <v>2</v>
      </c>
      <c r="Q2726" s="33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2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2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2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31">
      <c r="A2727" s="31">
        <f ca="1">IF(GLOBAL[[#This Row],[TT]]&lt;1,"",ROW()-2)</f>
        <v>2725</v>
      </c>
      <c r="B2727" s="33" t="s">
        <v>2138</v>
      </c>
      <c r="C2727" s="31">
        <v>9</v>
      </c>
      <c r="D2727" s="31" t="s">
        <v>2174</v>
      </c>
      <c r="E2727" s="31">
        <f ca="1">IF(GLOBAL[[#This Row],[b12]]="",GLOBAL[[#This Row],[a6]],GLOBAL[[#This Row],[b12]])</f>
        <v>9</v>
      </c>
      <c r="F2727" s="32">
        <f>GLOBAL[[#This Row],[AWAL]]</f>
        <v>9</v>
      </c>
      <c r="G2727" s="31"/>
      <c r="H2727" s="31"/>
      <c r="I2727" s="31" t="str">
        <f>IF(GLOBAL[[#This Row],[/MASUK]]="","",SUMIF(Table6[NB BM_C_QTY+F],GLOBAL[POINTER],Table6[C]))</f>
        <v/>
      </c>
      <c r="J2727" s="102">
        <f>IF(GLOBAL[[#This Row],[//KELUAR]]="",0,-1*SUMIF(Table5[CONCAT],GLOBAL[POINTER],Table5[3]))</f>
        <v>0</v>
      </c>
      <c r="K2727" s="31" t="str">
        <f>IF(GLOBAL[[#This Row],[b1]]="","",GLOBAL[[#This Row],[b1]]-GLOBAL[[#This Row],[a1]]-GLOBAL[[#This Row],[bkeluar1]])</f>
        <v/>
      </c>
      <c r="L2727" s="31">
        <f>SUM(GLOBAL[[#This Row],[bmasuk1]:[c1]])</f>
        <v>0</v>
      </c>
      <c r="M2727" s="32">
        <f>SUM(F2727,L2727)</f>
        <v>9</v>
      </c>
      <c r="N2727" s="31"/>
      <c r="O2727" s="31"/>
      <c r="P2727" s="32">
        <f ca="1">SUM(INDIRECT(GLOBAL_VAR[TABLENAME]&amp;"[@a"&amp;$1:$1-1&amp;"]"),INDIRECT(GLOBAL_VAR[TABLENAME]&amp;"[@c"&amp;$1:$1-1&amp;"]"))</f>
        <v>9</v>
      </c>
      <c r="Q2727" s="33"/>
      <c r="R2727" s="33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9</v>
      </c>
      <c r="T2727" s="33"/>
      <c r="U2727" s="33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9</v>
      </c>
      <c r="W2727" s="31"/>
      <c r="X2727" s="31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9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2727" s="31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31">
      <c r="A2728" s="31" t="str">
        <f ca="1">IF(GLOBAL[[#This Row],[TT]]&lt;1,"",ROW()-2)</f>
        <v/>
      </c>
      <c r="B2728" s="33" t="s">
        <v>3486</v>
      </c>
      <c r="C2728" s="31">
        <v>0</v>
      </c>
      <c r="D2728" s="31">
        <v>40</v>
      </c>
      <c r="E2728" s="31">
        <f ca="1">IF(GLOBAL[[#This Row],[b12]]="",GLOBAL[[#This Row],[a6]],GLOBAL[[#This Row],[b12]])</f>
        <v>0</v>
      </c>
      <c r="F2728" s="32">
        <f>GLOBAL[[#This Row],[AWAL]]</f>
        <v>0</v>
      </c>
      <c r="G2728" s="31"/>
      <c r="H2728" s="31"/>
      <c r="I2728" s="31" t="str">
        <f>IF(GLOBAL[[#This Row],[/MASUK]]="","",SUMIF(Table6[NB BM_C_QTY+F],GLOBAL[POINTER],Table6[C]))</f>
        <v/>
      </c>
      <c r="J2728" s="102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>SUM(F2728,L2728)</f>
        <v>0</v>
      </c>
      <c r="N2728" s="31"/>
      <c r="O2728" s="31"/>
      <c r="P2728" s="32">
        <f ca="1">SUM(INDIRECT(GLOBAL_VAR[TABLENAME]&amp;"[@a"&amp;$1:$1-1&amp;"]"),INDIRECT(GLOBAL_VAR[TABLENAME]&amp;"[@c"&amp;$1:$1-1&amp;"]"))</f>
        <v>0</v>
      </c>
      <c r="Q2728" s="33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0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0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0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  <c r="AD2728" s="71"/>
    </row>
    <row r="2729" spans="1:31">
      <c r="A2729" s="81">
        <f ca="1">IF(GLOBAL[[#This Row],[TT]]&lt;1,"",ROW()-2)</f>
        <v>2727</v>
      </c>
      <c r="B2729" s="33" t="s">
        <v>5601</v>
      </c>
      <c r="C2729" s="31">
        <v>0</v>
      </c>
      <c r="D2729" s="31" t="s">
        <v>3484</v>
      </c>
      <c r="E2729" s="39">
        <f ca="1">IF(GLOBAL[[#This Row],[b12]]="",GLOBAL[[#This Row],[a6]],GLOBAL[[#This Row],[b12]])</f>
        <v>15</v>
      </c>
      <c r="F2729" s="40">
        <f>GLOBAL[[#This Row],[AWAL]]</f>
        <v>0</v>
      </c>
      <c r="G2729" s="31">
        <v>15</v>
      </c>
      <c r="H2729" s="31"/>
      <c r="I2729" s="31" t="str">
        <f>IF(GLOBAL[[#This Row],[/MASUK]]="","",SUMIF(Table6[NB BM_C_QTY+F],GLOBAL[POINTER],Table6[C]))</f>
        <v/>
      </c>
      <c r="J2729" s="102">
        <f>IF(GLOBAL[[#This Row],[//KELUAR]]="",0,-1*SUMIF(Table5[CONCAT],GLOBAL[POINTER],Table5[3]))</f>
        <v>0</v>
      </c>
      <c r="K2729" s="39">
        <f>IF(GLOBAL[[#This Row],[b1]]="","",GLOBAL[[#This Row],[b1]]-GLOBAL[[#This Row],[a1]]-GLOBAL[[#This Row],[bkeluar1]])</f>
        <v>15</v>
      </c>
      <c r="L2729" s="39">
        <f>SUM(GLOBAL[[#This Row],[bmasuk1]:[c1]])</f>
        <v>15</v>
      </c>
      <c r="M2729" s="40">
        <f>SUM(F2729,L2729)</f>
        <v>15</v>
      </c>
      <c r="N2729" s="31"/>
      <c r="O2729" s="39"/>
      <c r="P2729" s="40">
        <f ca="1">SUM(INDIRECT(GLOBAL_VAR[TABLENAME]&amp;"[@a"&amp;$1:$1-1&amp;"]"),INDIRECT(GLOBAL_VAR[TABLENAME]&amp;"[@c"&amp;$1:$1-1&amp;"]"))</f>
        <v>15</v>
      </c>
      <c r="Q2729" s="33"/>
      <c r="R2729" s="41" t="str">
        <f>IF(GLOBAL[[#This Row],[b3]]="","",GLOBAL[[#This Row],[b3]]-GLOBAL[[#This Row],[a3]])</f>
        <v/>
      </c>
      <c r="S2729" s="40">
        <f ca="1">SUM(INDIRECT(GLOBAL_VAR[TABLENAME]&amp;"[@a"&amp;$1:$1-1&amp;"]"),INDIRECT(GLOBAL_VAR[TABLENAME]&amp;"[@c"&amp;$1:$1-1&amp;"]"))</f>
        <v>15</v>
      </c>
      <c r="T2729" s="33"/>
      <c r="U2729" s="41" t="str">
        <f>IF(GLOBAL[[#This Row],[b4]]="","",GLOBAL[[#This Row],[b4]]-GLOBAL[[#This Row],[a4]])</f>
        <v/>
      </c>
      <c r="V2729" s="40">
        <f ca="1">SUM(INDIRECT(GLOBAL_VAR[TABLENAME]&amp;"[@a"&amp;$1:$1-1&amp;"]"),INDIRECT(GLOBAL_VAR[TABLENAME]&amp;"[@c"&amp;$1:$1-1&amp;"]"))</f>
        <v>15</v>
      </c>
      <c r="W2729" s="31"/>
      <c r="X2729" s="39" t="str">
        <f>IF(GLOBAL[[#This Row],[b5]]="","",GLOBAL[[#This Row],[b5]]-GLOBAL[[#This Row],[a5]])</f>
        <v/>
      </c>
      <c r="Y2729" s="40">
        <f ca="1">SUM(INDIRECT(GLOBAL_VAR[TABLENAME]&amp;"[@a"&amp;$1:$1-1&amp;"]"),INDIRECT(GLOBAL_VAR[TABLENAME]&amp;"[@c"&amp;$1:$1-1&amp;"]"))</f>
        <v>15</v>
      </c>
      <c r="AA272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2729" s="39" t="str">
        <f>_xlfn.IFNA(MATCH(GLOBAL[[#This Row],[POINTER]],Table6[NB BM_C_QTY+F],0),"")</f>
        <v/>
      </c>
      <c r="AC2729" s="71" t="str">
        <f>_xlfn.IFNA(MATCH(GLOBAL[[#This Row],[POINTER]],Table5[CONCAT],0),"")</f>
        <v/>
      </c>
    </row>
    <row r="2730" spans="1:31">
      <c r="A2730" s="31" t="str">
        <f ca="1">IF(GLOBAL[[#This Row],[TT]]&lt;1,"",ROW()-2)</f>
        <v/>
      </c>
      <c r="B2730" s="33" t="s">
        <v>4345</v>
      </c>
      <c r="C2730" s="31">
        <v>0</v>
      </c>
      <c r="D2730" s="31" t="s">
        <v>3484</v>
      </c>
      <c r="E2730" s="31">
        <f ca="1">IF(GLOBAL[[#This Row],[b12]]="",GLOBAL[[#This Row],[a6]],GLOBAL[[#This Row],[b12]])</f>
        <v>0</v>
      </c>
      <c r="F2730" s="32">
        <f>GLOBAL[[#This Row],[AWAL]]</f>
        <v>0</v>
      </c>
      <c r="G2730" s="31"/>
      <c r="H2730" s="31"/>
      <c r="I2730" s="31" t="str">
        <f>IF(GLOBAL[[#This Row],[/MASUK]]="","",SUMIF(Table6[NB BM_C_QTY+F],GLOBAL[POINTER],Table6[C]))</f>
        <v/>
      </c>
      <c r="J2730" s="102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>SUM(F2730,L2730)</f>
        <v>0</v>
      </c>
      <c r="N2730" s="31"/>
      <c r="O2730" s="31"/>
      <c r="P2730" s="32">
        <f ca="1">SUM(INDIRECT(GLOBAL_VAR[TABLENAME]&amp;"[@a"&amp;$1:$1-1&amp;"]"),INDIRECT(GLOBAL_VAR[TABLENAME]&amp;"[@c"&amp;$1:$1-1&amp;"]"))</f>
        <v>0</v>
      </c>
      <c r="Q2730" s="33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0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0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0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  <c r="AD2730" s="71"/>
    </row>
    <row r="2731" spans="1:31">
      <c r="A2731" s="81" t="str">
        <f ca="1">IF(GLOBAL[[#This Row],[TT]]&lt;1,"",ROW()-2)</f>
        <v/>
      </c>
      <c r="B2731" s="33" t="s">
        <v>5159</v>
      </c>
      <c r="C2731" s="31">
        <v>0</v>
      </c>
      <c r="D2731" s="31" t="s">
        <v>2160</v>
      </c>
      <c r="E2731" s="39">
        <f ca="1">IF(GLOBAL[[#This Row],[b12]]="",GLOBAL[[#This Row],[a6]],GLOBAL[[#This Row],[b12]])</f>
        <v>0</v>
      </c>
      <c r="F2731" s="40">
        <f>GLOBAL[[#This Row],[AWAL]]</f>
        <v>0</v>
      </c>
      <c r="G2731" s="31"/>
      <c r="H2731" s="31"/>
      <c r="I2731" s="31" t="str">
        <f>IF(GLOBAL[[#This Row],[/MASUK]]="","",SUMIF(Table6[NB BM_C_QTY+F],GLOBAL[POINTER],Table6[C]))</f>
        <v/>
      </c>
      <c r="J2731" s="102">
        <f>IF(GLOBAL[[#This Row],[//KELUAR]]="",0,-1*SUMIF(Table5[CONCAT],GLOBAL[POINTER],Table5[3]))</f>
        <v>0</v>
      </c>
      <c r="K2731" s="39" t="str">
        <f>IF(GLOBAL[[#This Row],[b1]]="","",GLOBAL[[#This Row],[b1]]-GLOBAL[[#This Row],[a1]]-GLOBAL[[#This Row],[bkeluar1]])</f>
        <v/>
      </c>
      <c r="L2731" s="39">
        <f>SUM(GLOBAL[[#This Row],[bmasuk1]:[c1]])</f>
        <v>0</v>
      </c>
      <c r="M2731" s="40">
        <f>SUM(F2731,L2731)</f>
        <v>0</v>
      </c>
      <c r="N2731" s="31"/>
      <c r="O2731" s="39"/>
      <c r="P2731" s="40">
        <f ca="1">SUM(INDIRECT(GLOBAL_VAR[TABLENAME]&amp;"[@a"&amp;$1:$1-1&amp;"]"),INDIRECT(GLOBAL_VAR[TABLENAME]&amp;"[@c"&amp;$1:$1-1&amp;"]"))</f>
        <v>0</v>
      </c>
      <c r="Q2731" s="33"/>
      <c r="R2731" s="41" t="str">
        <f>IF(GLOBAL[[#This Row],[b3]]="","",GLOBAL[[#This Row],[b3]]-GLOBAL[[#This Row],[a3]])</f>
        <v/>
      </c>
      <c r="S2731" s="40">
        <f ca="1">SUM(INDIRECT(GLOBAL_VAR[TABLENAME]&amp;"[@a"&amp;$1:$1-1&amp;"]"),INDIRECT(GLOBAL_VAR[TABLENAME]&amp;"[@c"&amp;$1:$1-1&amp;"]"))</f>
        <v>0</v>
      </c>
      <c r="T2731" s="33"/>
      <c r="U2731" s="41" t="str">
        <f>IF(GLOBAL[[#This Row],[b4]]="","",GLOBAL[[#This Row],[b4]]-GLOBAL[[#This Row],[a4]])</f>
        <v/>
      </c>
      <c r="V2731" s="40">
        <f ca="1">SUM(INDIRECT(GLOBAL_VAR[TABLENAME]&amp;"[@a"&amp;$1:$1-1&amp;"]"),INDIRECT(GLOBAL_VAR[TABLENAME]&amp;"[@c"&amp;$1:$1-1&amp;"]"))</f>
        <v>0</v>
      </c>
      <c r="W2731" s="31"/>
      <c r="X2731" s="39" t="str">
        <f>IF(GLOBAL[[#This Row],[b5]]="","",GLOBAL[[#This Row],[b5]]-GLOBAL[[#This Row],[a5]])</f>
        <v/>
      </c>
      <c r="Y2731" s="40">
        <f ca="1">SUM(INDIRECT(GLOBAL_VAR[TABLENAME]&amp;"[@a"&amp;$1:$1-1&amp;"]"),INDIRECT(GLOBAL_VAR[TABLENAME]&amp;"[@c"&amp;$1:$1-1&amp;"]"))</f>
        <v>0</v>
      </c>
      <c r="AA273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2731" s="39" t="str">
        <f>_xlfn.IFNA(MATCH(GLOBAL[[#This Row],[POINTER]],Table6[NB BM_C_QTY+F],0),"")</f>
        <v/>
      </c>
      <c r="AC2731" s="71" t="str">
        <f>_xlfn.IFNA(MATCH(GLOBAL[[#This Row],[POINTER]],Table5[CONCAT],0),"")</f>
        <v/>
      </c>
    </row>
    <row r="2732" spans="1:31">
      <c r="A2732" s="31" t="str">
        <f>IF(GLOBAL[[#This Row],[TT]]&lt;1,"",ROW()-2)</f>
        <v/>
      </c>
      <c r="B2732" s="33" t="s">
        <v>3655</v>
      </c>
      <c r="C2732" s="31">
        <v>0</v>
      </c>
      <c r="D2732" s="31" t="s">
        <v>2160</v>
      </c>
      <c r="E2732" s="31">
        <f>IF(GLOBAL[[#This Row],[b12]]="",GLOBAL[[#This Row],[a6]],GLOBAL[[#This Row],[b12]])</f>
        <v>0</v>
      </c>
      <c r="F2732" s="32">
        <f>GLOBAL[[#This Row],[AWAL]]</f>
        <v>0</v>
      </c>
      <c r="G2732" s="31"/>
      <c r="H2732" s="31">
        <v>0</v>
      </c>
      <c r="I2732" s="31">
        <f>IF(GLOBAL[[#This Row],[/MASUK]]="","",SUMIF(Table6[NB BM_C_QTY+F],GLOBAL[POINTER],Table6[C]))</f>
        <v>26</v>
      </c>
      <c r="J2732" s="102">
        <f>IF(GLOBAL[[#This Row],[//KELUAR]]="",0,-1*SUMIF(Table5[CONCAT],GLOBAL[POINTER],Table5[3]))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26</v>
      </c>
      <c r="M2732" s="32">
        <f>SUM(F2732,L2732)</f>
        <v>26</v>
      </c>
      <c r="N2732" s="31"/>
      <c r="O2732" s="31"/>
      <c r="P2732" s="32">
        <f ca="1">SUM(INDIRECT(GLOBAL_VAR[TABLENAME]&amp;"[@a"&amp;$1:$1-1&amp;"]"),INDIRECT(GLOBAL_VAR[TABLENAME]&amp;"[@c"&amp;$1:$1-1&amp;"]"))</f>
        <v>26</v>
      </c>
      <c r="Q2732" s="33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26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26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26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2732" s="31">
        <f>_xlfn.IFNA(MATCH(GLOBAL[[#This Row],[POINTER]],Table6[NB BM_C_QTY+F],0),"")</f>
        <v>96</v>
      </c>
      <c r="AC2732" t="str">
        <f>_xlfn.IFNA(MATCH(GLOBAL[[#This Row],[POINTER]],Table5[CONCAT],0),"")</f>
        <v/>
      </c>
    </row>
    <row r="2733" spans="1:31">
      <c r="A2733" s="31" t="str">
        <f ca="1">IF(GLOBAL[[#This Row],[TT]]&lt;1,"",ROW()-2)</f>
        <v/>
      </c>
      <c r="B2733" s="33" t="s">
        <v>1530</v>
      </c>
      <c r="C2733" s="31">
        <v>0</v>
      </c>
      <c r="D2733" s="31">
        <v>40</v>
      </c>
      <c r="E2733" s="31">
        <f ca="1">IF(GLOBAL[[#This Row],[b12]]="",GLOBAL[[#This Row],[a6]],GLOBAL[[#This Row],[b12]])</f>
        <v>0</v>
      </c>
      <c r="F2733" s="32">
        <f>GLOBAL[[#This Row],[AWAL]]</f>
        <v>0</v>
      </c>
      <c r="G2733" s="31"/>
      <c r="H2733" s="31"/>
      <c r="I2733" s="31" t="str">
        <f>IF(GLOBAL[[#This Row],[/MASUK]]="","",SUMIF(Table6[NB BM_C_QTY+F],GLOBAL[POINTER],Table6[C]))</f>
        <v/>
      </c>
      <c r="J2733" s="102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>SUM(F2733,L2733)</f>
        <v>0</v>
      </c>
      <c r="N2733" s="31"/>
      <c r="O2733" s="31"/>
      <c r="P2733" s="32">
        <f ca="1">SUM(INDIRECT(GLOBAL_VAR[TABLENAME]&amp;"[@a"&amp;$1:$1-1&amp;"]"),INDIRECT(GLOBAL_VAR[TABLENAME]&amp;"[@c"&amp;$1:$1-1&amp;"]"))</f>
        <v>0</v>
      </c>
      <c r="Q2733" s="33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0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0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0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  <c r="AD2733" s="71"/>
    </row>
    <row r="2734" spans="1:31">
      <c r="A2734" s="31" t="str">
        <f ca="1">IF(GLOBAL[[#This Row],[TT]]&lt;1,"",ROW()-2)</f>
        <v/>
      </c>
      <c r="B2734" s="33" t="s">
        <v>3936</v>
      </c>
      <c r="C2734" s="31">
        <v>0</v>
      </c>
      <c r="D2734" s="31">
        <v>40</v>
      </c>
      <c r="E2734" s="31">
        <f ca="1">IF(GLOBAL[[#This Row],[b12]]="",GLOBAL[[#This Row],[a6]],GLOBAL[[#This Row],[b12]])</f>
        <v>0</v>
      </c>
      <c r="F2734" s="32">
        <f>GLOBAL[[#This Row],[AWAL]]</f>
        <v>0</v>
      </c>
      <c r="G2734" s="31"/>
      <c r="H2734" s="31"/>
      <c r="I2734" s="31" t="str">
        <f>IF(GLOBAL[[#This Row],[/MASUK]]="","",SUMIF(Table6[NB BM_C_QTY+F],GLOBAL[POINTER],Table6[C]))</f>
        <v/>
      </c>
      <c r="J2734" s="102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>SUM(F2734,L2734)</f>
        <v>0</v>
      </c>
      <c r="N2734" s="31"/>
      <c r="O2734" s="31"/>
      <c r="P2734" s="32">
        <f ca="1">SUM(INDIRECT(GLOBAL_VAR[TABLENAME]&amp;"[@a"&amp;$1:$1-1&amp;"]"),INDIRECT(GLOBAL_VAR[TABLENAME]&amp;"[@c"&amp;$1:$1-1&amp;"]"))</f>
        <v>0</v>
      </c>
      <c r="Q2734" s="33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0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0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0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  <c r="AD2734" s="72"/>
      <c r="AE2734" s="29"/>
    </row>
    <row r="2735" spans="1:31">
      <c r="A2735" s="81" t="str">
        <f ca="1">IF(GLOBAL[[#This Row],[TT]]&lt;1,"",ROW()-2)</f>
        <v/>
      </c>
      <c r="B2735" s="33" t="s">
        <v>5160</v>
      </c>
      <c r="C2735" s="31">
        <v>0</v>
      </c>
      <c r="D2735" s="31" t="s">
        <v>2160</v>
      </c>
      <c r="E2735" s="39">
        <f ca="1">IF(GLOBAL[[#This Row],[b12]]="",GLOBAL[[#This Row],[a6]],GLOBAL[[#This Row],[b12]])</f>
        <v>0</v>
      </c>
      <c r="F2735" s="40">
        <f>GLOBAL[[#This Row],[AWAL]]</f>
        <v>0</v>
      </c>
      <c r="G2735" s="31"/>
      <c r="H2735" s="31"/>
      <c r="I2735" s="31" t="str">
        <f>IF(GLOBAL[[#This Row],[/MASUK]]="","",SUMIF(Table6[NB BM_C_QTY+F],GLOBAL[POINTER],Table6[C]))</f>
        <v/>
      </c>
      <c r="J2735" s="102">
        <f>IF(GLOBAL[[#This Row],[//KELUAR]]="",0,-1*SUMIF(Table5[CONCAT],GLOBAL[POINTER],Table5[3]))</f>
        <v>0</v>
      </c>
      <c r="K2735" s="39" t="str">
        <f>IF(GLOBAL[[#This Row],[b1]]="","",GLOBAL[[#This Row],[b1]]-GLOBAL[[#This Row],[a1]]-GLOBAL[[#This Row],[bkeluar1]])</f>
        <v/>
      </c>
      <c r="L2735" s="39">
        <f>SUM(GLOBAL[[#This Row],[bmasuk1]:[c1]])</f>
        <v>0</v>
      </c>
      <c r="M2735" s="40">
        <f>SUM(F2735,L2735)</f>
        <v>0</v>
      </c>
      <c r="N2735" s="31"/>
      <c r="O2735" s="39"/>
      <c r="P2735" s="40">
        <f ca="1">SUM(INDIRECT(GLOBAL_VAR[TABLENAME]&amp;"[@a"&amp;$1:$1-1&amp;"]"),INDIRECT(GLOBAL_VAR[TABLENAME]&amp;"[@c"&amp;$1:$1-1&amp;"]"))</f>
        <v>0</v>
      </c>
      <c r="Q2735" s="33"/>
      <c r="R2735" s="41" t="str">
        <f>IF(GLOBAL[[#This Row],[b3]]="","",GLOBAL[[#This Row],[b3]]-GLOBAL[[#This Row],[a3]])</f>
        <v/>
      </c>
      <c r="S2735" s="40">
        <f ca="1">SUM(INDIRECT(GLOBAL_VAR[TABLENAME]&amp;"[@a"&amp;$1:$1-1&amp;"]"),INDIRECT(GLOBAL_VAR[TABLENAME]&amp;"[@c"&amp;$1:$1-1&amp;"]"))</f>
        <v>0</v>
      </c>
      <c r="T2735" s="33"/>
      <c r="U2735" s="41" t="str">
        <f>IF(GLOBAL[[#This Row],[b4]]="","",GLOBAL[[#This Row],[b4]]-GLOBAL[[#This Row],[a4]])</f>
        <v/>
      </c>
      <c r="V2735" s="40">
        <f ca="1">SUM(INDIRECT(GLOBAL_VAR[TABLENAME]&amp;"[@a"&amp;$1:$1-1&amp;"]"),INDIRECT(GLOBAL_VAR[TABLENAME]&amp;"[@c"&amp;$1:$1-1&amp;"]"))</f>
        <v>0</v>
      </c>
      <c r="W2735" s="31"/>
      <c r="X2735" s="39" t="str">
        <f>IF(GLOBAL[[#This Row],[b5]]="","",GLOBAL[[#This Row],[b5]]-GLOBAL[[#This Row],[a5]])</f>
        <v/>
      </c>
      <c r="Y2735" s="40">
        <f ca="1">SUM(INDIRECT(GLOBAL_VAR[TABLENAME]&amp;"[@a"&amp;$1:$1-1&amp;"]"),INDIRECT(GLOBAL_VAR[TABLENAME]&amp;"[@c"&amp;$1:$1-1&amp;"]"))</f>
        <v>0</v>
      </c>
      <c r="AA273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2735" s="39" t="str">
        <f>_xlfn.IFNA(MATCH(GLOBAL[[#This Row],[POINTER]],Table6[NB BM_C_QTY+F],0),"")</f>
        <v/>
      </c>
      <c r="AC2735" s="71" t="str">
        <f>_xlfn.IFNA(MATCH(GLOBAL[[#This Row],[POINTER]],Table5[CONCAT],0),"")</f>
        <v/>
      </c>
    </row>
    <row r="2736" spans="1:31">
      <c r="A2736" s="81" t="str">
        <f ca="1">IF(GLOBAL[[#This Row],[TT]]&lt;1,"",ROW()-2)</f>
        <v/>
      </c>
      <c r="B2736" s="33" t="s">
        <v>5161</v>
      </c>
      <c r="C2736" s="31">
        <v>0</v>
      </c>
      <c r="D2736" s="31" t="s">
        <v>2160</v>
      </c>
      <c r="E2736" s="39">
        <f ca="1">IF(GLOBAL[[#This Row],[b12]]="",GLOBAL[[#This Row],[a6]],GLOBAL[[#This Row],[b12]])</f>
        <v>0</v>
      </c>
      <c r="F2736" s="40">
        <f>GLOBAL[[#This Row],[AWAL]]</f>
        <v>0</v>
      </c>
      <c r="G2736" s="31"/>
      <c r="H2736" s="31"/>
      <c r="I2736" s="31" t="str">
        <f>IF(GLOBAL[[#This Row],[/MASUK]]="","",SUMIF(Table6[NB BM_C_QTY+F],GLOBAL[POINTER],Table6[C]))</f>
        <v/>
      </c>
      <c r="J2736" s="102">
        <f>IF(GLOBAL[[#This Row],[//KELUAR]]="",0,-1*SUMIF(Table5[CONCAT],GLOBAL[POINTER],Table5[3]))</f>
        <v>0</v>
      </c>
      <c r="K2736" s="39" t="str">
        <f>IF(GLOBAL[[#This Row],[b1]]="","",GLOBAL[[#This Row],[b1]]-GLOBAL[[#This Row],[a1]]-GLOBAL[[#This Row],[bkeluar1]])</f>
        <v/>
      </c>
      <c r="L2736" s="39">
        <f>SUM(GLOBAL[[#This Row],[bmasuk1]:[c1]])</f>
        <v>0</v>
      </c>
      <c r="M2736" s="40">
        <f>SUM(F2736,L2736)</f>
        <v>0</v>
      </c>
      <c r="N2736" s="31"/>
      <c r="O2736" s="39"/>
      <c r="P2736" s="40">
        <f ca="1">SUM(INDIRECT(GLOBAL_VAR[TABLENAME]&amp;"[@a"&amp;$1:$1-1&amp;"]"),INDIRECT(GLOBAL_VAR[TABLENAME]&amp;"[@c"&amp;$1:$1-1&amp;"]"))</f>
        <v>0</v>
      </c>
      <c r="Q2736" s="33"/>
      <c r="R2736" s="41" t="str">
        <f>IF(GLOBAL[[#This Row],[b3]]="","",GLOBAL[[#This Row],[b3]]-GLOBAL[[#This Row],[a3]])</f>
        <v/>
      </c>
      <c r="S2736" s="40">
        <f ca="1">SUM(INDIRECT(GLOBAL_VAR[TABLENAME]&amp;"[@a"&amp;$1:$1-1&amp;"]"),INDIRECT(GLOBAL_VAR[TABLENAME]&amp;"[@c"&amp;$1:$1-1&amp;"]"))</f>
        <v>0</v>
      </c>
      <c r="T2736" s="33"/>
      <c r="U2736" s="41" t="str">
        <f>IF(GLOBAL[[#This Row],[b4]]="","",GLOBAL[[#This Row],[b4]]-GLOBAL[[#This Row],[a4]])</f>
        <v/>
      </c>
      <c r="V2736" s="40">
        <f ca="1">SUM(INDIRECT(GLOBAL_VAR[TABLENAME]&amp;"[@a"&amp;$1:$1-1&amp;"]"),INDIRECT(GLOBAL_VAR[TABLENAME]&amp;"[@c"&amp;$1:$1-1&amp;"]"))</f>
        <v>0</v>
      </c>
      <c r="W2736" s="31"/>
      <c r="X2736" s="39" t="str">
        <f>IF(GLOBAL[[#This Row],[b5]]="","",GLOBAL[[#This Row],[b5]]-GLOBAL[[#This Row],[a5]])</f>
        <v/>
      </c>
      <c r="Y2736" s="40">
        <f ca="1">SUM(INDIRECT(GLOBAL_VAR[TABLENAME]&amp;"[@a"&amp;$1:$1-1&amp;"]"),INDIRECT(GLOBAL_VAR[TABLENAME]&amp;"[@c"&amp;$1:$1-1&amp;"]"))</f>
        <v>0</v>
      </c>
      <c r="Z2736" s="29"/>
      <c r="AA273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2736" s="39" t="str">
        <f>_xlfn.IFNA(MATCH(GLOBAL[[#This Row],[POINTER]],Table6[NB BM_C_QTY+F],0),"")</f>
        <v/>
      </c>
      <c r="AC2736" s="72" t="str">
        <f>_xlfn.IFNA(MATCH(GLOBAL[[#This Row],[POINTER]],Table5[CONCAT],0),"")</f>
        <v/>
      </c>
    </row>
    <row r="2737" spans="1:30">
      <c r="A2737" s="31">
        <f>IF(GLOBAL[[#This Row],[TT]]&lt;1,"",ROW()-2)</f>
        <v>2735</v>
      </c>
      <c r="B2737" s="33" t="s">
        <v>5602</v>
      </c>
      <c r="C2737" s="31">
        <v>0</v>
      </c>
      <c r="D2737" s="31" t="s">
        <v>3484</v>
      </c>
      <c r="E2737" s="31">
        <f>IF(GLOBAL[[#This Row],[b12]]="",GLOBAL[[#This Row],[a6]],GLOBAL[[#This Row],[b12]])</f>
        <v>5</v>
      </c>
      <c r="F2737" s="32">
        <f>GLOBAL[[#This Row],[AWAL]]</f>
        <v>0</v>
      </c>
      <c r="G2737" s="31"/>
      <c r="H2737" s="31">
        <v>5</v>
      </c>
      <c r="I2737" s="31" t="str">
        <f>IF(GLOBAL[[#This Row],[/MASUK]]="","",SUMIF(Table6[NB BM_C_QTY+F],GLOBAL[POINTER],Table6[C]))</f>
        <v/>
      </c>
      <c r="J2737" s="102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>SUM(F2737,L2737)</f>
        <v>0</v>
      </c>
      <c r="N2737" s="31"/>
      <c r="O2737" s="31"/>
      <c r="P2737" s="32">
        <f ca="1">SUM(INDIRECT(GLOBAL_VAR[TABLENAME]&amp;"[@a"&amp;$1:$1-1&amp;"]"),INDIRECT(GLOBAL_VAR[TABLENAME]&amp;"[@c"&amp;$1:$1-1&amp;"]"))</f>
        <v>0</v>
      </c>
      <c r="Q2737" s="33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0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0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0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30">
      <c r="A2738" s="31" t="str">
        <f ca="1">IF(GLOBAL[[#This Row],[TT]]&lt;1,"",ROW()-2)</f>
        <v/>
      </c>
      <c r="B2738" s="33" t="s">
        <v>3485</v>
      </c>
      <c r="C2738" s="31">
        <v>0</v>
      </c>
      <c r="D2738" s="31" t="s">
        <v>3484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 t="str">
        <f>IF(GLOBAL[[#This Row],[/MASUK]]="","",SUMIF(Table6[NB BM_C_QTY+F],GLOBAL[POINTER],Table6[C]))</f>
        <v/>
      </c>
      <c r="J2738" s="102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>SUM(F2738,L2738)</f>
        <v>0</v>
      </c>
      <c r="N2738" s="31"/>
      <c r="O2738" s="31"/>
      <c r="P2738" s="32">
        <f ca="1">SUM(INDIRECT(GLOBAL_VAR[TABLENAME]&amp;"[@a"&amp;$1:$1-1&amp;"]"),INDIRECT(GLOBAL_VAR[TABLENAME]&amp;"[@c"&amp;$1:$1-1&amp;"]"))</f>
        <v>0</v>
      </c>
      <c r="Q2738" s="33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30">
      <c r="A2739" s="31">
        <f ca="1">IF(GLOBAL[[#This Row],[TT]]&lt;1,"",ROW()-2)</f>
        <v>2737</v>
      </c>
      <c r="B2739" s="33" t="s">
        <v>1531</v>
      </c>
      <c r="C2739" s="31">
        <v>1</v>
      </c>
      <c r="D2739" s="31">
        <v>1500</v>
      </c>
      <c r="E2739" s="31">
        <f ca="1">IF(GLOBAL[[#This Row],[b12]]="",GLOBAL[[#This Row],[a6]],GLOBAL[[#This Row],[b12]])</f>
        <v>1</v>
      </c>
      <c r="F2739" s="32">
        <f>GLOBAL[[#This Row],[AWAL]]</f>
        <v>1</v>
      </c>
      <c r="G2739" s="31"/>
      <c r="H2739" s="31"/>
      <c r="I2739" s="31" t="str">
        <f>IF(GLOBAL[[#This Row],[/MASUK]]="","",SUMIF(Table6[NB BM_C_QTY+F],GLOBAL[POINTER],Table6[C]))</f>
        <v/>
      </c>
      <c r="J2739" s="102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>SUM(F2739,L2739)</f>
        <v>1</v>
      </c>
      <c r="N2739" s="31"/>
      <c r="O2739" s="31"/>
      <c r="P2739" s="32">
        <f ca="1">SUM(INDIRECT(GLOBAL_VAR[TABLENAME]&amp;"[@a"&amp;$1:$1-1&amp;"]"),INDIRECT(GLOBAL_VAR[TABLENAME]&amp;"[@c"&amp;$1:$1-1&amp;"]"))</f>
        <v>1</v>
      </c>
      <c r="Q2739" s="33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1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1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1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30">
      <c r="A2740" s="31">
        <f ca="1">IF(GLOBAL[[#This Row],[TT]]&lt;1,"",ROW()-2)</f>
        <v>2738</v>
      </c>
      <c r="B2740" s="33" t="s">
        <v>1532</v>
      </c>
      <c r="C2740" s="31">
        <v>9</v>
      </c>
      <c r="D2740" s="31">
        <v>2400</v>
      </c>
      <c r="E2740" s="31">
        <f ca="1">IF(GLOBAL[[#This Row],[b12]]="",GLOBAL[[#This Row],[a6]],GLOBAL[[#This Row],[b12]])</f>
        <v>9</v>
      </c>
      <c r="F2740" s="32">
        <f>GLOBAL[[#This Row],[AWAL]]</f>
        <v>9</v>
      </c>
      <c r="G2740" s="31"/>
      <c r="H2740" s="31"/>
      <c r="I2740" s="31" t="str">
        <f>IF(GLOBAL[[#This Row],[/MASUK]]="","",SUMIF(Table6[NB BM_C_QTY+F],GLOBAL[POINTER],Table6[C]))</f>
        <v/>
      </c>
      <c r="J2740" s="102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>SUM(F2740,L2740)</f>
        <v>9</v>
      </c>
      <c r="N2740" s="31"/>
      <c r="O2740" s="31"/>
      <c r="P2740" s="32">
        <f ca="1">SUM(INDIRECT(GLOBAL_VAR[TABLENAME]&amp;"[@a"&amp;$1:$1-1&amp;"]"),INDIRECT(GLOBAL_VAR[TABLENAME]&amp;"[@c"&amp;$1:$1-1&amp;"]"))</f>
        <v>9</v>
      </c>
      <c r="Q2740" s="33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9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9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9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  <c r="AD2740" s="71"/>
    </row>
    <row r="2741" spans="1:30">
      <c r="A2741" s="31">
        <f ca="1">IF(GLOBAL[[#This Row],[TT]]&lt;1,"",ROW()-2)</f>
        <v>2739</v>
      </c>
      <c r="B2741" s="33" t="s">
        <v>1533</v>
      </c>
      <c r="C2741" s="31">
        <v>5</v>
      </c>
      <c r="D2741" s="31">
        <v>2000</v>
      </c>
      <c r="E2741" s="31">
        <f ca="1">IF(GLOBAL[[#This Row],[b12]]="",GLOBAL[[#This Row],[a6]],GLOBAL[[#This Row],[b12]])</f>
        <v>5</v>
      </c>
      <c r="F2741" s="32">
        <f>GLOBAL[[#This Row],[AWAL]]</f>
        <v>5</v>
      </c>
      <c r="G2741" s="31"/>
      <c r="H2741" s="31"/>
      <c r="I2741" s="31" t="str">
        <f>IF(GLOBAL[[#This Row],[/MASUK]]="","",SUMIF(Table6[NB BM_C_QTY+F],GLOBAL[POINTER],Table6[C]))</f>
        <v/>
      </c>
      <c r="J2741" s="102">
        <f>IF(GLOBAL[[#This Row],[//KELUAR]]="",0,-1*SUMIF(Table5[CONCAT],GLOBAL[POINTER],Table5[3]))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>SUM(F2741,L2741)</f>
        <v>5</v>
      </c>
      <c r="N2741" s="31"/>
      <c r="O2741" s="31"/>
      <c r="P2741" s="32">
        <f ca="1">SUM(INDIRECT(GLOBAL_VAR[TABLENAME]&amp;"[@a"&amp;$1:$1-1&amp;"]"),INDIRECT(GLOBAL_VAR[TABLENAME]&amp;"[@c"&amp;$1:$1-1&amp;"]"))</f>
        <v>5</v>
      </c>
      <c r="Q2741" s="33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5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5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5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2741" s="31" t="str">
        <f>_xlfn.IFNA(MATCH(GLOBAL[[#This Row],[POINTER]],Table6[NB BM_C_QTY+F],0),"")</f>
        <v/>
      </c>
      <c r="AC2741" t="str">
        <f>_xlfn.IFNA(MATCH(GLOBAL[[#This Row],[POINTER]],Table5[CONCAT],0),"")</f>
        <v/>
      </c>
      <c r="AD2741" s="71"/>
    </row>
    <row r="2742" spans="1:30">
      <c r="A2742" s="31">
        <f ca="1">IF(GLOBAL[[#This Row],[TT]]&lt;1,"",ROW()-2)</f>
        <v>2740</v>
      </c>
      <c r="B2742" s="33" t="s">
        <v>1534</v>
      </c>
      <c r="C2742" s="31">
        <v>2</v>
      </c>
      <c r="D2742" s="31">
        <v>2000</v>
      </c>
      <c r="E2742" s="31">
        <f ca="1">IF(GLOBAL[[#This Row],[b12]]="",GLOBAL[[#This Row],[a6]],GLOBAL[[#This Row],[b12]])</f>
        <v>2</v>
      </c>
      <c r="F2742" s="32">
        <f>GLOBAL[[#This Row],[AWAL]]</f>
        <v>2</v>
      </c>
      <c r="G2742" s="31"/>
      <c r="H2742" s="31"/>
      <c r="I2742" s="31" t="str">
        <f>IF(GLOBAL[[#This Row],[/MASUK]]="","",SUMIF(Table6[NB BM_C_QTY+F],GLOBAL[POINTER],Table6[C]))</f>
        <v/>
      </c>
      <c r="J2742" s="102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>SUM(F2742,L2742)</f>
        <v>2</v>
      </c>
      <c r="N2742" s="31"/>
      <c r="O2742" s="31"/>
      <c r="P2742" s="32">
        <f ca="1">SUM(INDIRECT(GLOBAL_VAR[TABLENAME]&amp;"[@a"&amp;$1:$1-1&amp;"]"),INDIRECT(GLOBAL_VAR[TABLENAME]&amp;"[@c"&amp;$1:$1-1&amp;"]"))</f>
        <v>2</v>
      </c>
      <c r="Q2742" s="33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2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2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2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  <c r="AD2742" s="72"/>
    </row>
    <row r="2743" spans="1:30">
      <c r="A2743" s="31">
        <f ca="1">IF(GLOBAL[[#This Row],[TT]]&lt;1,"",ROW()-2)</f>
        <v>2741</v>
      </c>
      <c r="B2743" s="33" t="s">
        <v>1535</v>
      </c>
      <c r="C2743" s="31">
        <v>12</v>
      </c>
      <c r="D2743" s="31" t="s">
        <v>109</v>
      </c>
      <c r="E2743" s="31">
        <f ca="1">IF(GLOBAL[[#This Row],[b12]]="",GLOBAL[[#This Row],[a6]],GLOBAL[[#This Row],[b12]])</f>
        <v>12</v>
      </c>
      <c r="F2743" s="32">
        <f>GLOBAL[[#This Row],[AWAL]]</f>
        <v>12</v>
      </c>
      <c r="G2743" s="31"/>
      <c r="H2743" s="31"/>
      <c r="I2743" s="31" t="str">
        <f>IF(GLOBAL[[#This Row],[/MASUK]]="","",SUMIF(Table6[NB BM_C_QTY+F],GLOBAL[POINTER],Table6[C]))</f>
        <v/>
      </c>
      <c r="J2743" s="102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>SUM(F2743,L2743)</f>
        <v>12</v>
      </c>
      <c r="N2743" s="31"/>
      <c r="O2743" s="31"/>
      <c r="P2743" s="32">
        <f ca="1">SUM(INDIRECT(GLOBAL_VAR[TABLENAME]&amp;"[@a"&amp;$1:$1-1&amp;"]"),INDIRECT(GLOBAL_VAR[TABLENAME]&amp;"[@c"&amp;$1:$1-1&amp;"]"))</f>
        <v>12</v>
      </c>
      <c r="Q2743" s="33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12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12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12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30">
      <c r="A2744" s="31" t="str">
        <f ca="1">IF(GLOBAL[[#This Row],[TT]]&lt;1,"",ROW()-2)</f>
        <v/>
      </c>
      <c r="B2744" s="33" t="s">
        <v>2139</v>
      </c>
      <c r="C2744" s="31">
        <v>0</v>
      </c>
      <c r="D2744" s="31">
        <v>1200</v>
      </c>
      <c r="E2744" s="31">
        <f ca="1">IF(GLOBAL[[#This Row],[b12]]="",GLOBAL[[#This Row],[a6]],GLOBAL[[#This Row],[b12]])</f>
        <v>0</v>
      </c>
      <c r="F2744" s="32">
        <f>GLOBAL[[#This Row],[AWAL]]</f>
        <v>0</v>
      </c>
      <c r="G2744" s="31"/>
      <c r="H2744" s="31"/>
      <c r="I2744" s="31" t="str">
        <f>IF(GLOBAL[[#This Row],[/MASUK]]="","",SUMIF(Table6[NB BM_C_QTY+F],GLOBAL[POINTER],Table6[C]))</f>
        <v/>
      </c>
      <c r="J2744" s="102">
        <f>IF(GLOBAL[[#This Row],[//KELUAR]]="",0,-1*SUMIF(Table5[CONCAT],GLOBAL[POINTER],Table5[3]))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>SUM(F2744,L2744)</f>
        <v>0</v>
      </c>
      <c r="N2744" s="31"/>
      <c r="O2744" s="31"/>
      <c r="P2744" s="32">
        <f ca="1">SUM(INDIRECT(GLOBAL_VAR[TABLENAME]&amp;"[@a"&amp;$1:$1-1&amp;"]"),INDIRECT(GLOBAL_VAR[TABLENAME]&amp;"[@c"&amp;$1:$1-1&amp;"]"))</f>
        <v>0</v>
      </c>
      <c r="Q2744" s="33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0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0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0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2744" s="31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30">
      <c r="A2745" s="31" t="str">
        <f ca="1">IF(GLOBAL[[#This Row],[TT]]&lt;1,"",ROW()-2)</f>
        <v/>
      </c>
      <c r="B2745" s="33" t="s">
        <v>1536</v>
      </c>
      <c r="C2745" s="31">
        <v>0</v>
      </c>
      <c r="D2745" s="31">
        <v>1200</v>
      </c>
      <c r="E2745" s="31">
        <f ca="1">IF(GLOBAL[[#This Row],[b12]]="",GLOBAL[[#This Row],[a6]],GLOBAL[[#This Row],[b12]])</f>
        <v>0</v>
      </c>
      <c r="F2745" s="32">
        <f>GLOBAL[[#This Row],[AWAL]]</f>
        <v>0</v>
      </c>
      <c r="G2745" s="31"/>
      <c r="H2745" s="31"/>
      <c r="I2745" s="31" t="str">
        <f>IF(GLOBAL[[#This Row],[/MASUK]]="","",SUMIF(Table6[NB BM_C_QTY+F],GLOBAL[POINTER],Table6[C]))</f>
        <v/>
      </c>
      <c r="J2745" s="102">
        <f>IF(GLOBAL[[#This Row],[//KELUAR]]="",0,-1*SUMIF(Table5[CONCAT],GLOBAL[POINTER],Table5[3]))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>SUM(F2745,L2745)</f>
        <v>0</v>
      </c>
      <c r="N2745" s="31"/>
      <c r="O2745" s="31"/>
      <c r="P2745" s="32">
        <f ca="1">SUM(INDIRECT(GLOBAL_VAR[TABLENAME]&amp;"[@a"&amp;$1:$1-1&amp;"]"),INDIRECT(GLOBAL_VAR[TABLENAME]&amp;"[@c"&amp;$1:$1-1&amp;"]"))</f>
        <v>0</v>
      </c>
      <c r="Q2745" s="33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0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0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0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2745" s="31" t="str">
        <f>_xlfn.IFNA(MATCH(GLOBAL[[#This Row],[POINTER]],Table6[NB BM_C_QTY+F],0),"")</f>
        <v/>
      </c>
      <c r="AC2745" t="str">
        <f>_xlfn.IFNA(MATCH(GLOBAL[[#This Row],[POINTER]],Table5[CONCAT],0),"")</f>
        <v/>
      </c>
    </row>
    <row r="2746" spans="1:30">
      <c r="A2746" s="31" t="str">
        <f ca="1">IF(GLOBAL[[#This Row],[TT]]&lt;1,"",ROW()-2)</f>
        <v/>
      </c>
      <c r="B2746" s="33" t="s">
        <v>2267</v>
      </c>
      <c r="C2746" s="31">
        <v>0</v>
      </c>
      <c r="D2746" s="31">
        <v>20</v>
      </c>
      <c r="E2746" s="31">
        <f ca="1">IF(GLOBAL[[#This Row],[b12]]="",GLOBAL[[#This Row],[a6]],GLOBAL[[#This Row],[b12]])</f>
        <v>0</v>
      </c>
      <c r="F2746" s="32">
        <f>GLOBAL[[#This Row],[AWAL]]</f>
        <v>0</v>
      </c>
      <c r="G2746" s="31"/>
      <c r="H2746" s="31"/>
      <c r="I2746" s="31" t="str">
        <f>IF(GLOBAL[[#This Row],[/MASUK]]="","",SUMIF(Table6[NB BM_C_QTY+F],GLOBAL[POINTER],Table6[C]))</f>
        <v/>
      </c>
      <c r="J2746" s="102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>SUM(F2746,L2746)</f>
        <v>0</v>
      </c>
      <c r="N2746" s="31"/>
      <c r="O2746" s="31"/>
      <c r="P2746" s="32">
        <f ca="1">SUM(INDIRECT(GLOBAL_VAR[TABLENAME]&amp;"[@a"&amp;$1:$1-1&amp;"]"),INDIRECT(GLOBAL_VAR[TABLENAME]&amp;"[@c"&amp;$1:$1-1&amp;"]"))</f>
        <v>0</v>
      </c>
      <c r="Q2746" s="33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30">
      <c r="A2747" s="31" t="str">
        <f ca="1">IF(GLOBAL[[#This Row],[TT]]&lt;1,"",ROW()-2)</f>
        <v/>
      </c>
      <c r="B2747" s="33" t="s">
        <v>1537</v>
      </c>
      <c r="C2747" s="31">
        <v>0</v>
      </c>
      <c r="D2747" s="31" t="s">
        <v>26</v>
      </c>
      <c r="E2747" s="31">
        <f ca="1">IF(GLOBAL[[#This Row],[b12]]="",GLOBAL[[#This Row],[a6]],GLOBAL[[#This Row],[b12]])</f>
        <v>0</v>
      </c>
      <c r="F2747" s="32">
        <f>GLOBAL[[#This Row],[AWAL]]</f>
        <v>0</v>
      </c>
      <c r="G2747" s="31"/>
      <c r="H2747" s="31"/>
      <c r="I2747" s="31" t="str">
        <f>IF(GLOBAL[[#This Row],[/MASUK]]="","",SUMIF(Table6[NB BM_C_QTY+F],GLOBAL[POINTER],Table6[C]))</f>
        <v/>
      </c>
      <c r="J2747" s="102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>SUM(F2747,L2747)</f>
        <v>0</v>
      </c>
      <c r="N2747" s="31"/>
      <c r="O2747" s="31"/>
      <c r="P2747" s="32">
        <f ca="1">SUM(INDIRECT(GLOBAL_VAR[TABLENAME]&amp;"[@a"&amp;$1:$1-1&amp;"]"),INDIRECT(GLOBAL_VAR[TABLENAME]&amp;"[@c"&amp;$1:$1-1&amp;"]"))</f>
        <v>0</v>
      </c>
      <c r="Q2747" s="33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0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0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0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30">
      <c r="A2748" s="31" t="str">
        <f ca="1">IF(GLOBAL[[#This Row],[TT]]&lt;1,"",ROW()-2)</f>
        <v/>
      </c>
      <c r="B2748" s="33" t="s">
        <v>1538</v>
      </c>
      <c r="C2748" s="31">
        <v>0</v>
      </c>
      <c r="D2748" s="31">
        <v>100</v>
      </c>
      <c r="E2748" s="31">
        <f ca="1">IF(GLOBAL[[#This Row],[b12]]="",GLOBAL[[#This Row],[a6]],GLOBAL[[#This Row],[b12]])</f>
        <v>0</v>
      </c>
      <c r="F2748" s="32">
        <f>GLOBAL[[#This Row],[AWAL]]</f>
        <v>0</v>
      </c>
      <c r="G2748" s="31"/>
      <c r="H2748" s="31"/>
      <c r="I2748" s="31" t="str">
        <f>IF(GLOBAL[[#This Row],[/MASUK]]="","",SUMIF(Table6[NB BM_C_QTY+F],GLOBAL[POINTER],Table6[C]))</f>
        <v/>
      </c>
      <c r="J2748" s="102">
        <f>IF(GLOBAL[[#This Row],[//KELUAR]]="",0,-1*SUMIF(Table5[CONCAT],GLOBAL[POINTER],Table5[3]))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>SUM(F2748,L2748)</f>
        <v>0</v>
      </c>
      <c r="N2748" s="31"/>
      <c r="O2748" s="31"/>
      <c r="P2748" s="32">
        <f ca="1">SUM(INDIRECT(GLOBAL_VAR[TABLENAME]&amp;"[@a"&amp;$1:$1-1&amp;"]"),INDIRECT(GLOBAL_VAR[TABLENAME]&amp;"[@c"&amp;$1:$1-1&amp;"]"))</f>
        <v>0</v>
      </c>
      <c r="Q2748" s="33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0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0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0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2748" s="31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30">
      <c r="A2749" s="31">
        <f ca="1">IF(GLOBAL[[#This Row],[TT]]&lt;1,"",ROW()-2)</f>
        <v>2747</v>
      </c>
      <c r="B2749" s="33" t="s">
        <v>1539</v>
      </c>
      <c r="C2749" s="31">
        <v>8</v>
      </c>
      <c r="D2749" s="31">
        <v>100</v>
      </c>
      <c r="E2749" s="31">
        <f ca="1">IF(GLOBAL[[#This Row],[b12]]="",GLOBAL[[#This Row],[a6]],GLOBAL[[#This Row],[b12]])</f>
        <v>8</v>
      </c>
      <c r="F2749" s="32">
        <f>GLOBAL[[#This Row],[AWAL]]</f>
        <v>8</v>
      </c>
      <c r="G2749" s="31"/>
      <c r="H2749" s="31"/>
      <c r="I2749" s="31" t="str">
        <f>IF(GLOBAL[[#This Row],[/MASUK]]="","",SUMIF(Table6[NB BM_C_QTY+F],GLOBAL[POINTER],Table6[C]))</f>
        <v/>
      </c>
      <c r="J2749" s="102">
        <f>IF(GLOBAL[[#This Row],[//KELUAR]]="",0,-1*SUMIF(Table5[CONCAT],GLOBAL[POINTER],Table5[3]))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>SUM(F2749,L2749)</f>
        <v>8</v>
      </c>
      <c r="N2749" s="31"/>
      <c r="O2749" s="31"/>
      <c r="P2749" s="32">
        <f ca="1">SUM(INDIRECT(GLOBAL_VAR[TABLENAME]&amp;"[@a"&amp;$1:$1-1&amp;"]"),INDIRECT(GLOBAL_VAR[TABLENAME]&amp;"[@c"&amp;$1:$1-1&amp;"]"))</f>
        <v>8</v>
      </c>
      <c r="Q2749" s="33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8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8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8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2749" s="31" t="str">
        <f>_xlfn.IFNA(MATCH(GLOBAL[[#This Row],[POINTER]],Table6[NB BM_C_QTY+F],0),"")</f>
        <v/>
      </c>
      <c r="AC2749" t="str">
        <f>_xlfn.IFNA(MATCH(GLOBAL[[#This Row],[POINTER]],Table5[CONCAT],0),"")</f>
        <v/>
      </c>
      <c r="AD2749" s="71"/>
    </row>
    <row r="2750" spans="1:30">
      <c r="A2750" s="31">
        <f ca="1">IF(GLOBAL[[#This Row],[TT]]&lt;1,"",ROW()-2)</f>
        <v>2748</v>
      </c>
      <c r="B2750" s="33" t="s">
        <v>1540</v>
      </c>
      <c r="C2750" s="31">
        <v>5</v>
      </c>
      <c r="D2750" s="31">
        <v>1200</v>
      </c>
      <c r="E2750" s="31">
        <f ca="1">IF(GLOBAL[[#This Row],[b12]]="",GLOBAL[[#This Row],[a6]],GLOBAL[[#This Row],[b12]])</f>
        <v>5</v>
      </c>
      <c r="F2750" s="32">
        <f>GLOBAL[[#This Row],[AWAL]]</f>
        <v>5</v>
      </c>
      <c r="G2750" s="31"/>
      <c r="H2750" s="31"/>
      <c r="I2750" s="31" t="str">
        <f>IF(GLOBAL[[#This Row],[/MASUK]]="","",SUMIF(Table6[NB BM_C_QTY+F],GLOBAL[POINTER],Table6[C]))</f>
        <v/>
      </c>
      <c r="J2750" s="102">
        <f>IF(GLOBAL[[#This Row],[//KELUAR]]="",0,-1*SUMIF(Table5[CONCAT],GLOBAL[POINTER],Table5[3]))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>SUM(F2750,L2750)</f>
        <v>5</v>
      </c>
      <c r="N2750" s="31"/>
      <c r="O2750" s="31"/>
      <c r="P2750" s="32">
        <f ca="1">SUM(INDIRECT(GLOBAL_VAR[TABLENAME]&amp;"[@a"&amp;$1:$1-1&amp;"]"),INDIRECT(GLOBAL_VAR[TABLENAME]&amp;"[@c"&amp;$1:$1-1&amp;"]"))</f>
        <v>5</v>
      </c>
      <c r="Q2750" s="33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5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5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5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2750" s="31" t="str">
        <f>_xlfn.IFNA(MATCH(GLOBAL[[#This Row],[POINTER]],Table6[NB BM_C_QTY+F],0),"")</f>
        <v/>
      </c>
      <c r="AC2750" t="str">
        <f>_xlfn.IFNA(MATCH(GLOBAL[[#This Row],[POINTER]],Table5[CONCAT],0),"")</f>
        <v/>
      </c>
      <c r="AD2750" s="72"/>
    </row>
    <row r="2751" spans="1:30">
      <c r="A2751" s="31" t="str">
        <f ca="1">IF(GLOBAL[[#This Row],[TT]]&lt;1,"",ROW()-2)</f>
        <v/>
      </c>
      <c r="B2751" s="33" t="s">
        <v>1541</v>
      </c>
      <c r="C2751" s="31">
        <v>0</v>
      </c>
      <c r="D2751" s="31">
        <v>1200</v>
      </c>
      <c r="E2751" s="31">
        <f ca="1">IF(GLOBAL[[#This Row],[b12]]="",GLOBAL[[#This Row],[a6]],GLOBAL[[#This Row],[b12]])</f>
        <v>0</v>
      </c>
      <c r="F2751" s="32">
        <f>GLOBAL[[#This Row],[AWAL]]</f>
        <v>0</v>
      </c>
      <c r="G2751" s="31"/>
      <c r="H2751" s="31"/>
      <c r="I2751" s="31" t="str">
        <f>IF(GLOBAL[[#This Row],[/MASUK]]="","",SUMIF(Table6[NB BM_C_QTY+F],GLOBAL[POINTER],Table6[C]))</f>
        <v/>
      </c>
      <c r="J2751" s="102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>SUM(F2751,L2751)</f>
        <v>0</v>
      </c>
      <c r="N2751" s="31"/>
      <c r="O2751" s="31"/>
      <c r="P2751" s="32">
        <f ca="1">SUM(INDIRECT(GLOBAL_VAR[TABLENAME]&amp;"[@a"&amp;$1:$1-1&amp;"]"),INDIRECT(GLOBAL_VAR[TABLENAME]&amp;"[@c"&amp;$1:$1-1&amp;"]"))</f>
        <v>0</v>
      </c>
      <c r="Q2751" s="33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0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0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0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30">
      <c r="A2752" s="31">
        <f ca="1">IF(GLOBAL[[#This Row],[TT]]&lt;1,"",ROW()-2)</f>
        <v>2750</v>
      </c>
      <c r="B2752" s="33" t="s">
        <v>1542</v>
      </c>
      <c r="C2752" s="31">
        <v>1</v>
      </c>
      <c r="D2752" s="31">
        <v>1200</v>
      </c>
      <c r="E2752" s="31">
        <f ca="1">IF(GLOBAL[[#This Row],[b12]]="",GLOBAL[[#This Row],[a6]],GLOBAL[[#This Row],[b12]])</f>
        <v>1</v>
      </c>
      <c r="F2752" s="32">
        <f>GLOBAL[[#This Row],[AWAL]]</f>
        <v>1</v>
      </c>
      <c r="G2752" s="31"/>
      <c r="H2752" s="31"/>
      <c r="I2752" s="31" t="str">
        <f>IF(GLOBAL[[#This Row],[/MASUK]]="","",SUMIF(Table6[NB BM_C_QTY+F],GLOBAL[POINTER],Table6[C]))</f>
        <v/>
      </c>
      <c r="J2752" s="102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>SUM(F2752,L2752)</f>
        <v>1</v>
      </c>
      <c r="N2752" s="31"/>
      <c r="O2752" s="31"/>
      <c r="P2752" s="32">
        <f ca="1">SUM(INDIRECT(GLOBAL_VAR[TABLENAME]&amp;"[@a"&amp;$1:$1-1&amp;"]"),INDIRECT(GLOBAL_VAR[TABLENAME]&amp;"[@c"&amp;$1:$1-1&amp;"]"))</f>
        <v>1</v>
      </c>
      <c r="Q2752" s="33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1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1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1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31">
      <c r="A2753" s="31">
        <f ca="1">IF(GLOBAL[[#This Row],[TT]]&lt;1,"",ROW()-2)</f>
        <v>2751</v>
      </c>
      <c r="B2753" s="33" t="s">
        <v>1543</v>
      </c>
      <c r="C2753" s="31">
        <v>19</v>
      </c>
      <c r="D2753" s="31">
        <v>1200</v>
      </c>
      <c r="E2753" s="31">
        <f ca="1">IF(GLOBAL[[#This Row],[b12]]="",GLOBAL[[#This Row],[a6]],GLOBAL[[#This Row],[b12]])</f>
        <v>19</v>
      </c>
      <c r="F2753" s="32">
        <f>GLOBAL[[#This Row],[AWAL]]</f>
        <v>19</v>
      </c>
      <c r="G2753" s="31"/>
      <c r="H2753" s="31"/>
      <c r="I2753" s="31" t="str">
        <f>IF(GLOBAL[[#This Row],[/MASUK]]="","",SUMIF(Table6[NB BM_C_QTY+F],GLOBAL[POINTER],Table6[C]))</f>
        <v/>
      </c>
      <c r="J2753" s="102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>SUM(F2753,L2753)</f>
        <v>19</v>
      </c>
      <c r="N2753" s="31"/>
      <c r="O2753" s="31"/>
      <c r="P2753" s="32">
        <f ca="1">SUM(INDIRECT(GLOBAL_VAR[TABLENAME]&amp;"[@a"&amp;$1:$1-1&amp;"]"),INDIRECT(GLOBAL_VAR[TABLENAME]&amp;"[@c"&amp;$1:$1-1&amp;"]"))</f>
        <v>19</v>
      </c>
      <c r="Q2753" s="33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19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19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19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</row>
    <row r="2754" spans="1:31">
      <c r="A2754" s="31" t="str">
        <f ca="1">IF(GLOBAL[[#This Row],[TT]]&lt;1,"",ROW()-2)</f>
        <v/>
      </c>
      <c r="B2754" s="33" t="s">
        <v>1544</v>
      </c>
      <c r="C2754" s="31">
        <v>0</v>
      </c>
      <c r="D2754" s="31">
        <v>1200</v>
      </c>
      <c r="E2754" s="31">
        <f ca="1">IF(GLOBAL[[#This Row],[b12]]="",GLOBAL[[#This Row],[a6]],GLOBAL[[#This Row],[b12]])</f>
        <v>0</v>
      </c>
      <c r="F2754" s="32">
        <f>GLOBAL[[#This Row],[AWAL]]</f>
        <v>0</v>
      </c>
      <c r="G2754" s="31"/>
      <c r="H2754" s="31"/>
      <c r="I2754" s="31" t="str">
        <f>IF(GLOBAL[[#This Row],[/MASUK]]="","",SUMIF(Table6[NB BM_C_QTY+F],GLOBAL[POINTER],Table6[C]))</f>
        <v/>
      </c>
      <c r="J2754" s="102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>SUM(F2754,L2754)</f>
        <v>0</v>
      </c>
      <c r="N2754" s="31"/>
      <c r="O2754" s="31"/>
      <c r="P2754" s="32">
        <f ca="1">SUM(INDIRECT(GLOBAL_VAR[TABLENAME]&amp;"[@a"&amp;$1:$1-1&amp;"]"),INDIRECT(GLOBAL_VAR[TABLENAME]&amp;"[@c"&amp;$1:$1-1&amp;"]"))</f>
        <v>0</v>
      </c>
      <c r="Q2754" s="33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0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0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0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31">
      <c r="A2755" s="31">
        <f ca="1">IF(GLOBAL[[#This Row],[TT]]&lt;1,"",ROW()-2)</f>
        <v>2753</v>
      </c>
      <c r="B2755" s="33" t="s">
        <v>1545</v>
      </c>
      <c r="C2755" s="31">
        <v>6</v>
      </c>
      <c r="D2755" s="31" t="s">
        <v>185</v>
      </c>
      <c r="E2755" s="31">
        <f ca="1">IF(GLOBAL[[#This Row],[b12]]="",GLOBAL[[#This Row],[a6]],GLOBAL[[#This Row],[b12]])</f>
        <v>6</v>
      </c>
      <c r="F2755" s="32">
        <f>GLOBAL[[#This Row],[AWAL]]</f>
        <v>6</v>
      </c>
      <c r="G2755" s="31"/>
      <c r="H2755" s="31"/>
      <c r="I2755" s="31" t="str">
        <f>IF(GLOBAL[[#This Row],[/MASUK]]="","",SUMIF(Table6[NB BM_C_QTY+F],GLOBAL[POINTER],Table6[C]))</f>
        <v/>
      </c>
      <c r="J2755" s="102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>SUM(F2755,L2755)</f>
        <v>6</v>
      </c>
      <c r="N2755" s="31"/>
      <c r="O2755" s="31"/>
      <c r="P2755" s="32">
        <f ca="1">SUM(INDIRECT(GLOBAL_VAR[TABLENAME]&amp;"[@a"&amp;$1:$1-1&amp;"]"),INDIRECT(GLOBAL_VAR[TABLENAME]&amp;"[@c"&amp;$1:$1-1&amp;"]"))</f>
        <v>6</v>
      </c>
      <c r="Q2755" s="33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6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6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6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31">
      <c r="A2756" s="31">
        <f ca="1">IF(GLOBAL[[#This Row],[TT]]&lt;1,"",ROW()-2)</f>
        <v>2754</v>
      </c>
      <c r="B2756" s="33" t="s">
        <v>1546</v>
      </c>
      <c r="C2756" s="31">
        <v>9</v>
      </c>
      <c r="D2756" s="31" t="s">
        <v>185</v>
      </c>
      <c r="E2756" s="31">
        <f ca="1">IF(GLOBAL[[#This Row],[b12]]="",GLOBAL[[#This Row],[a6]],GLOBAL[[#This Row],[b12]])</f>
        <v>9</v>
      </c>
      <c r="F2756" s="32">
        <f>GLOBAL[[#This Row],[AWAL]]</f>
        <v>9</v>
      </c>
      <c r="G2756" s="31"/>
      <c r="H2756" s="31"/>
      <c r="I2756" s="31" t="str">
        <f>IF(GLOBAL[[#This Row],[/MASUK]]="","",SUMIF(Table6[NB BM_C_QTY+F],GLOBAL[POINTER],Table6[C]))</f>
        <v/>
      </c>
      <c r="J2756" s="102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>SUM(F2756,L2756)</f>
        <v>9</v>
      </c>
      <c r="N2756" s="31"/>
      <c r="O2756" s="31"/>
      <c r="P2756" s="32">
        <f ca="1">SUM(INDIRECT(GLOBAL_VAR[TABLENAME]&amp;"[@a"&amp;$1:$1-1&amp;"]"),INDIRECT(GLOBAL_VAR[TABLENAME]&amp;"[@c"&amp;$1:$1-1&amp;"]"))</f>
        <v>9</v>
      </c>
      <c r="Q2756" s="33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9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9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9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31">
      <c r="A2757" s="31">
        <f ca="1">IF(GLOBAL[[#This Row],[TT]]&lt;1,"",ROW()-2)</f>
        <v>2755</v>
      </c>
      <c r="B2757" s="33" t="s">
        <v>1547</v>
      </c>
      <c r="C2757" s="31">
        <v>1</v>
      </c>
      <c r="D2757" s="31" t="s">
        <v>185</v>
      </c>
      <c r="E2757" s="31">
        <f ca="1">IF(GLOBAL[[#This Row],[b12]]="",GLOBAL[[#This Row],[a6]],GLOBAL[[#This Row],[b12]])</f>
        <v>1</v>
      </c>
      <c r="F2757" s="32">
        <f>GLOBAL[[#This Row],[AWAL]]</f>
        <v>1</v>
      </c>
      <c r="G2757" s="31"/>
      <c r="H2757" s="31"/>
      <c r="I2757" s="31" t="str">
        <f>IF(GLOBAL[[#This Row],[/MASUK]]="","",SUMIF(Table6[NB BM_C_QTY+F],GLOBAL[POINTER],Table6[C]))</f>
        <v/>
      </c>
      <c r="J2757" s="102">
        <f>IF(GLOBAL[[#This Row],[//KELUAR]]="",0,-1*SUMIF(Table5[CONCAT],GLOBAL[POINTER],Table5[3]))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>SUM(F2757,L2757)</f>
        <v>1</v>
      </c>
      <c r="N2757" s="31"/>
      <c r="O2757" s="31"/>
      <c r="P2757" s="32">
        <f ca="1">SUM(INDIRECT(GLOBAL_VAR[TABLENAME]&amp;"[@a"&amp;$1:$1-1&amp;"]"),INDIRECT(GLOBAL_VAR[TABLENAME]&amp;"[@c"&amp;$1:$1-1&amp;"]"))</f>
        <v>1</v>
      </c>
      <c r="Q2757" s="33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1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1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1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2757" s="31" t="str">
        <f>_xlfn.IFNA(MATCH(GLOBAL[[#This Row],[POINTER]],Table6[NB BM_C_QTY+F],0),"")</f>
        <v/>
      </c>
      <c r="AC2757" t="str">
        <f>_xlfn.IFNA(MATCH(GLOBAL[[#This Row],[POINTER]],Table5[CONCAT],0),"")</f>
        <v/>
      </c>
    </row>
    <row r="2758" spans="1:31">
      <c r="A2758" s="31">
        <f ca="1">IF(GLOBAL[[#This Row],[TT]]&lt;1,"",ROW()-2)</f>
        <v>2756</v>
      </c>
      <c r="B2758" s="33" t="s">
        <v>1548</v>
      </c>
      <c r="C2758" s="31">
        <v>9</v>
      </c>
      <c r="D2758" s="31" t="s">
        <v>185</v>
      </c>
      <c r="E2758" s="31">
        <f ca="1">IF(GLOBAL[[#This Row],[b12]]="",GLOBAL[[#This Row],[a6]],GLOBAL[[#This Row],[b12]])</f>
        <v>9</v>
      </c>
      <c r="F2758" s="32">
        <f>GLOBAL[[#This Row],[AWAL]]</f>
        <v>9</v>
      </c>
      <c r="G2758" s="31"/>
      <c r="H2758" s="31"/>
      <c r="I2758" s="31" t="str">
        <f>IF(GLOBAL[[#This Row],[/MASUK]]="","",SUMIF(Table6[NB BM_C_QTY+F],GLOBAL[POINTER],Table6[C]))</f>
        <v/>
      </c>
      <c r="J2758" s="102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>SUM(F2758,L2758)</f>
        <v>9</v>
      </c>
      <c r="N2758" s="31"/>
      <c r="O2758" s="31"/>
      <c r="P2758" s="32">
        <f ca="1">SUM(INDIRECT(GLOBAL_VAR[TABLENAME]&amp;"[@a"&amp;$1:$1-1&amp;"]"),INDIRECT(GLOBAL_VAR[TABLENAME]&amp;"[@c"&amp;$1:$1-1&amp;"]"))</f>
        <v>9</v>
      </c>
      <c r="Q2758" s="33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9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9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9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31">
      <c r="A2759" s="31">
        <f ca="1">IF(GLOBAL[[#This Row],[TT]]&lt;1,"",ROW()-2)</f>
        <v>2757</v>
      </c>
      <c r="B2759" s="33" t="s">
        <v>1549</v>
      </c>
      <c r="C2759" s="31">
        <v>5</v>
      </c>
      <c r="D2759" s="31" t="s">
        <v>185</v>
      </c>
      <c r="E2759" s="31">
        <f ca="1">IF(GLOBAL[[#This Row],[b12]]="",GLOBAL[[#This Row],[a6]],GLOBAL[[#This Row],[b12]])</f>
        <v>5</v>
      </c>
      <c r="F2759" s="32">
        <f>GLOBAL[[#This Row],[AWAL]]</f>
        <v>5</v>
      </c>
      <c r="G2759" s="31"/>
      <c r="H2759" s="31"/>
      <c r="I2759" s="31" t="str">
        <f>IF(GLOBAL[[#This Row],[/MASUK]]="","",SUMIF(Table6[NB BM_C_QTY+F],GLOBAL[POINTER],Table6[C]))</f>
        <v/>
      </c>
      <c r="J2759" s="102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>SUM(F2759,L2759)</f>
        <v>5</v>
      </c>
      <c r="N2759" s="31"/>
      <c r="O2759" s="31"/>
      <c r="P2759" s="32">
        <f ca="1">SUM(INDIRECT(GLOBAL_VAR[TABLENAME]&amp;"[@a"&amp;$1:$1-1&amp;"]"),INDIRECT(GLOBAL_VAR[TABLENAME]&amp;"[@c"&amp;$1:$1-1&amp;"]"))</f>
        <v>5</v>
      </c>
      <c r="Q2759" s="33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5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5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5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31">
      <c r="A2760" s="31">
        <f ca="1">IF(GLOBAL[[#This Row],[TT]]&lt;1,"",ROW()-2)</f>
        <v>2758</v>
      </c>
      <c r="B2760" s="33" t="s">
        <v>1550</v>
      </c>
      <c r="C2760" s="31">
        <v>9</v>
      </c>
      <c r="D2760" s="31" t="s">
        <v>185</v>
      </c>
      <c r="E2760" s="31">
        <f ca="1">IF(GLOBAL[[#This Row],[b12]]="",GLOBAL[[#This Row],[a6]],GLOBAL[[#This Row],[b12]])</f>
        <v>9</v>
      </c>
      <c r="F2760" s="32">
        <f>GLOBAL[[#This Row],[AWAL]]</f>
        <v>9</v>
      </c>
      <c r="G2760" s="31"/>
      <c r="H2760" s="31"/>
      <c r="I2760" s="31" t="str">
        <f>IF(GLOBAL[[#This Row],[/MASUK]]="","",SUMIF(Table6[NB BM_C_QTY+F],GLOBAL[POINTER],Table6[C]))</f>
        <v/>
      </c>
      <c r="J2760" s="102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>SUM(F2760,L2760)</f>
        <v>9</v>
      </c>
      <c r="N2760" s="31"/>
      <c r="O2760" s="31"/>
      <c r="P2760" s="32">
        <f ca="1">SUM(INDIRECT(GLOBAL_VAR[TABLENAME]&amp;"[@a"&amp;$1:$1-1&amp;"]"),INDIRECT(GLOBAL_VAR[TABLENAME]&amp;"[@c"&amp;$1:$1-1&amp;"]"))</f>
        <v>9</v>
      </c>
      <c r="Q2760" s="33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9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9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9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31">
      <c r="A2761" s="31">
        <f ca="1">IF(GLOBAL[[#This Row],[TT]]&lt;1,"",ROW()-2)</f>
        <v>2759</v>
      </c>
      <c r="B2761" s="33" t="s">
        <v>1551</v>
      </c>
      <c r="C2761" s="31">
        <v>4</v>
      </c>
      <c r="D2761" s="31" t="s">
        <v>185</v>
      </c>
      <c r="E2761" s="31">
        <f ca="1">IF(GLOBAL[[#This Row],[b12]]="",GLOBAL[[#This Row],[a6]],GLOBAL[[#This Row],[b12]])</f>
        <v>4</v>
      </c>
      <c r="F2761" s="32">
        <f>GLOBAL[[#This Row],[AWAL]]</f>
        <v>4</v>
      </c>
      <c r="G2761" s="31"/>
      <c r="H2761" s="31"/>
      <c r="I2761" s="31" t="str">
        <f>IF(GLOBAL[[#This Row],[/MASUK]]="","",SUMIF(Table6[NB BM_C_QTY+F],GLOBAL[POINTER],Table6[C]))</f>
        <v/>
      </c>
      <c r="J2761" s="102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>SUM(F2761,L2761)</f>
        <v>4</v>
      </c>
      <c r="N2761" s="31"/>
      <c r="O2761" s="31"/>
      <c r="P2761" s="32">
        <f ca="1">SUM(INDIRECT(GLOBAL_VAR[TABLENAME]&amp;"[@a"&amp;$1:$1-1&amp;"]"),INDIRECT(GLOBAL_VAR[TABLENAME]&amp;"[@c"&amp;$1:$1-1&amp;"]"))</f>
        <v>4</v>
      </c>
      <c r="Q2761" s="33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4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4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4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  <c r="AE2761" s="71"/>
    </row>
    <row r="2762" spans="1:31">
      <c r="A2762" s="39">
        <f ca="1">IF(GLOBAL[[#This Row],[TT]]&lt;1,"",ROW()-2)</f>
        <v>2760</v>
      </c>
      <c r="B2762" s="33" t="s">
        <v>1552</v>
      </c>
      <c r="C2762" s="31">
        <v>1</v>
      </c>
      <c r="D2762" s="31" t="s">
        <v>101</v>
      </c>
      <c r="E2762" s="39">
        <f ca="1">IF(GLOBAL[[#This Row],[b12]]="",GLOBAL[[#This Row],[a6]],GLOBAL[[#This Row],[b12]])</f>
        <v>1</v>
      </c>
      <c r="F2762" s="40">
        <f>GLOBAL[[#This Row],[AWAL]]</f>
        <v>1</v>
      </c>
      <c r="G2762" s="31"/>
      <c r="H2762" s="31"/>
      <c r="I2762" s="31" t="str">
        <f>IF(GLOBAL[[#This Row],[/MASUK]]="","",SUMIF(Table6[NB BM_C_QTY+F],GLOBAL[POINTER],Table6[C]))</f>
        <v/>
      </c>
      <c r="J2762" s="102">
        <f>IF(GLOBAL[[#This Row],[//KELUAR]]="",0,-1*SUMIF(Table5[CONCAT],GLOBAL[POINTER],Table5[3]))</f>
        <v>0</v>
      </c>
      <c r="K2762" s="39" t="str">
        <f>IF(GLOBAL[[#This Row],[b1]]="","",GLOBAL[[#This Row],[b1]]-GLOBAL[[#This Row],[a1]]-GLOBAL[[#This Row],[bkeluar1]])</f>
        <v/>
      </c>
      <c r="L2762" s="39">
        <f>SUM(GLOBAL[[#This Row],[bmasuk1]:[c1]])</f>
        <v>0</v>
      </c>
      <c r="M2762" s="40">
        <f>SUM(F2762,L2762)</f>
        <v>1</v>
      </c>
      <c r="N2762" s="31"/>
      <c r="O2762" s="39"/>
      <c r="P2762" s="40">
        <f ca="1">SUM(INDIRECT(GLOBAL_VAR[TABLENAME]&amp;"[@a"&amp;$1:$1-1&amp;"]"),INDIRECT(GLOBAL_VAR[TABLENAME]&amp;"[@c"&amp;$1:$1-1&amp;"]"))</f>
        <v>1</v>
      </c>
      <c r="Q2762" s="33"/>
      <c r="R2762" s="41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1</v>
      </c>
      <c r="T2762" s="33"/>
      <c r="U2762" s="41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1</v>
      </c>
      <c r="W2762" s="31"/>
      <c r="X2762" s="39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1</v>
      </c>
      <c r="AA27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2762" s="39" t="str">
        <f>_xlfn.IFNA(MATCH(GLOBAL[[#This Row],[POINTER]],Table6[NB BM_C_QTY+F],0),"")</f>
        <v/>
      </c>
      <c r="AC2762" s="71" t="str">
        <f>_xlfn.IFNA(MATCH(GLOBAL[[#This Row],[POINTER]],Table5[CONCAT],0),"")</f>
        <v/>
      </c>
      <c r="AE2762" s="71"/>
    </row>
    <row r="2763" spans="1:31">
      <c r="A2763" s="39">
        <f ca="1">IF(GLOBAL[[#This Row],[TT]]&lt;1,"",ROW()-2)</f>
        <v>2761</v>
      </c>
      <c r="B2763" s="33" t="s">
        <v>1553</v>
      </c>
      <c r="C2763" s="31">
        <v>1</v>
      </c>
      <c r="D2763" s="31">
        <v>1200</v>
      </c>
      <c r="E2763" s="39">
        <f ca="1">IF(GLOBAL[[#This Row],[b12]]="",GLOBAL[[#This Row],[a6]],GLOBAL[[#This Row],[b12]])</f>
        <v>1</v>
      </c>
      <c r="F2763" s="40">
        <f>GLOBAL[[#This Row],[AWAL]]</f>
        <v>1</v>
      </c>
      <c r="G2763" s="31"/>
      <c r="H2763" s="31"/>
      <c r="I2763" s="31" t="str">
        <f>IF(GLOBAL[[#This Row],[/MASUK]]="","",SUMIF(Table6[NB BM_C_QTY+F],GLOBAL[POINTER],Table6[C]))</f>
        <v/>
      </c>
      <c r="J2763" s="102">
        <f>IF(GLOBAL[[#This Row],[//KELUAR]]="",0,-1*SUMIF(Table5[CONCAT],GLOBAL[POINTER],Table5[3]))</f>
        <v>0</v>
      </c>
      <c r="K2763" s="39" t="str">
        <f>IF(GLOBAL[[#This Row],[b1]]="","",GLOBAL[[#This Row],[b1]]-GLOBAL[[#This Row],[a1]]-GLOBAL[[#This Row],[bkeluar1]])</f>
        <v/>
      </c>
      <c r="L2763" s="39">
        <f>SUM(GLOBAL[[#This Row],[bmasuk1]:[c1]])</f>
        <v>0</v>
      </c>
      <c r="M2763" s="40">
        <f>SUM(F2763,L2763)</f>
        <v>1</v>
      </c>
      <c r="N2763" s="31"/>
      <c r="O2763" s="39"/>
      <c r="P2763" s="40">
        <f ca="1">SUM(INDIRECT(GLOBAL_VAR[TABLENAME]&amp;"[@a"&amp;$1:$1-1&amp;"]"),INDIRECT(GLOBAL_VAR[TABLENAME]&amp;"[@c"&amp;$1:$1-1&amp;"]"))</f>
        <v>1</v>
      </c>
      <c r="Q2763" s="33"/>
      <c r="R2763" s="41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1</v>
      </c>
      <c r="T2763" s="33"/>
      <c r="U2763" s="41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1</v>
      </c>
      <c r="W2763" s="31"/>
      <c r="X2763" s="39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1</v>
      </c>
      <c r="AA27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2763" s="39" t="str">
        <f>_xlfn.IFNA(MATCH(GLOBAL[[#This Row],[POINTER]],Table6[NB BM_C_QTY+F],0),"")</f>
        <v/>
      </c>
      <c r="AC2763" s="71" t="str">
        <f>_xlfn.IFNA(MATCH(GLOBAL[[#This Row],[POINTER]],Table5[CONCAT],0),"")</f>
        <v/>
      </c>
      <c r="AE2763" s="71"/>
    </row>
    <row r="2764" spans="1:31">
      <c r="A2764" s="39">
        <f ca="1">IF(GLOBAL[[#This Row],[TT]]&lt;1,"",ROW()-2)</f>
        <v>2762</v>
      </c>
      <c r="B2764" s="33" t="s">
        <v>1554</v>
      </c>
      <c r="C2764" s="31">
        <v>1</v>
      </c>
      <c r="D2764" s="31" t="s">
        <v>54</v>
      </c>
      <c r="E2764" s="39">
        <f ca="1">IF(GLOBAL[[#This Row],[b12]]="",GLOBAL[[#This Row],[a6]],GLOBAL[[#This Row],[b12]])</f>
        <v>1</v>
      </c>
      <c r="F2764" s="40">
        <f>GLOBAL[[#This Row],[AWAL]]</f>
        <v>1</v>
      </c>
      <c r="G2764" s="31"/>
      <c r="H2764" s="31"/>
      <c r="I2764" s="31" t="str">
        <f>IF(GLOBAL[[#This Row],[/MASUK]]="","",SUMIF(Table6[NB BM_C_QTY+F],GLOBAL[POINTER],Table6[C]))</f>
        <v/>
      </c>
      <c r="J2764" s="102">
        <f>IF(GLOBAL[[#This Row],[//KELUAR]]="",0,-1*SUMIF(Table5[CONCAT],GLOBAL[POINTER],Table5[3]))</f>
        <v>0</v>
      </c>
      <c r="K2764" s="39" t="str">
        <f>IF(GLOBAL[[#This Row],[b1]]="","",GLOBAL[[#This Row],[b1]]-GLOBAL[[#This Row],[a1]]-GLOBAL[[#This Row],[bkeluar1]])</f>
        <v/>
      </c>
      <c r="L2764" s="39">
        <f>SUM(GLOBAL[[#This Row],[bmasuk1]:[c1]])</f>
        <v>0</v>
      </c>
      <c r="M2764" s="40">
        <f>SUM(F2764,L2764)</f>
        <v>1</v>
      </c>
      <c r="N2764" s="31"/>
      <c r="O2764" s="39"/>
      <c r="P2764" s="40">
        <f ca="1">SUM(INDIRECT(GLOBAL_VAR[TABLENAME]&amp;"[@a"&amp;$1:$1-1&amp;"]"),INDIRECT(GLOBAL_VAR[TABLENAME]&amp;"[@c"&amp;$1:$1-1&amp;"]"))</f>
        <v>1</v>
      </c>
      <c r="Q2764" s="33"/>
      <c r="R2764" s="41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1</v>
      </c>
      <c r="T2764" s="33"/>
      <c r="U2764" s="41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1</v>
      </c>
      <c r="W2764" s="31"/>
      <c r="X2764" s="39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1</v>
      </c>
      <c r="Z2764" s="29"/>
      <c r="AA276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2764" s="39" t="str">
        <f>_xlfn.IFNA(MATCH(GLOBAL[[#This Row],[POINTER]],Table6[NB BM_C_QTY+F],0),"")</f>
        <v/>
      </c>
      <c r="AC2764" s="72" t="str">
        <f>_xlfn.IFNA(MATCH(GLOBAL[[#This Row],[POINTER]],Table5[CONCAT],0),"")</f>
        <v/>
      </c>
      <c r="AE2764" s="71"/>
    </row>
    <row r="2765" spans="1:31">
      <c r="A2765" s="31">
        <f ca="1">IF(GLOBAL[[#This Row],[TT]]&lt;1,"",ROW()-2)</f>
        <v>2763</v>
      </c>
      <c r="B2765" s="33" t="s">
        <v>1555</v>
      </c>
      <c r="C2765" s="31">
        <v>28</v>
      </c>
      <c r="D2765" s="31" t="s">
        <v>799</v>
      </c>
      <c r="E2765" s="31">
        <f ca="1">IF(GLOBAL[[#This Row],[b12]]="",GLOBAL[[#This Row],[a6]],GLOBAL[[#This Row],[b12]])</f>
        <v>28</v>
      </c>
      <c r="F2765" s="32">
        <f>GLOBAL[[#This Row],[AWAL]]</f>
        <v>28</v>
      </c>
      <c r="G2765" s="31"/>
      <c r="H2765" s="31"/>
      <c r="I2765" s="31" t="str">
        <f>IF(GLOBAL[[#This Row],[/MASUK]]="","",SUMIF(Table6[NB BM_C_QTY+F],GLOBAL[POINTER],Table6[C]))</f>
        <v/>
      </c>
      <c r="J2765" s="102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>SUM(F2765,L2765)</f>
        <v>28</v>
      </c>
      <c r="N2765" s="31"/>
      <c r="O2765" s="31"/>
      <c r="P2765" s="32">
        <f ca="1">SUM(INDIRECT(GLOBAL_VAR[TABLENAME]&amp;"[@a"&amp;$1:$1-1&amp;"]"),INDIRECT(GLOBAL_VAR[TABLENAME]&amp;"[@c"&amp;$1:$1-1&amp;"]"))</f>
        <v>28</v>
      </c>
      <c r="Q2765" s="33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28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28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28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</row>
    <row r="2766" spans="1:31">
      <c r="A2766" s="39">
        <f ca="1">IF(GLOBAL[[#This Row],[TT]]&lt;1,"",ROW()-2)</f>
        <v>2764</v>
      </c>
      <c r="B2766" s="33" t="s">
        <v>1556</v>
      </c>
      <c r="C2766" s="31">
        <v>17</v>
      </c>
      <c r="D2766" s="31" t="s">
        <v>31</v>
      </c>
      <c r="E2766" s="39">
        <f ca="1">IF(GLOBAL[[#This Row],[b12]]="",GLOBAL[[#This Row],[a6]],GLOBAL[[#This Row],[b12]])</f>
        <v>17</v>
      </c>
      <c r="F2766" s="40">
        <f>GLOBAL[[#This Row],[AWAL]]</f>
        <v>17</v>
      </c>
      <c r="G2766" s="31"/>
      <c r="H2766" s="31"/>
      <c r="I2766" s="31" t="str">
        <f>IF(GLOBAL[[#This Row],[/MASUK]]="","",SUMIF(Table6[NB BM_C_QTY+F],GLOBAL[POINTER],Table6[C]))</f>
        <v/>
      </c>
      <c r="J2766" s="102">
        <f>IF(GLOBAL[[#This Row],[//KELUAR]]="",0,-1*SUMIF(Table5[CONCAT],GLOBAL[POINTER],Table5[3]))</f>
        <v>0</v>
      </c>
      <c r="K2766" s="39" t="str">
        <f>IF(GLOBAL[[#This Row],[b1]]="","",GLOBAL[[#This Row],[b1]]-GLOBAL[[#This Row],[a1]]-GLOBAL[[#This Row],[bkeluar1]])</f>
        <v/>
      </c>
      <c r="L2766" s="39">
        <f>SUM(GLOBAL[[#This Row],[bmasuk1]:[c1]])</f>
        <v>0</v>
      </c>
      <c r="M2766" s="40">
        <f>SUM(F2766,L2766)</f>
        <v>17</v>
      </c>
      <c r="N2766" s="31"/>
      <c r="O2766" s="39"/>
      <c r="P2766" s="40">
        <f ca="1">SUM(INDIRECT(GLOBAL_VAR[TABLENAME]&amp;"[@a"&amp;$1:$1-1&amp;"]"),INDIRECT(GLOBAL_VAR[TABLENAME]&amp;"[@c"&amp;$1:$1-1&amp;"]"))</f>
        <v>17</v>
      </c>
      <c r="Q2766" s="33"/>
      <c r="R2766" s="41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17</v>
      </c>
      <c r="T2766" s="33"/>
      <c r="U2766" s="41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17</v>
      </c>
      <c r="W2766" s="31"/>
      <c r="X2766" s="39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17</v>
      </c>
      <c r="AA27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2766" s="39" t="str">
        <f>_xlfn.IFNA(MATCH(GLOBAL[[#This Row],[POINTER]],Table6[NB BM_C_QTY+F],0),"")</f>
        <v/>
      </c>
      <c r="AC2766" s="71" t="str">
        <f>_xlfn.IFNA(MATCH(GLOBAL[[#This Row],[POINTER]],Table5[CONCAT],0),"")</f>
        <v/>
      </c>
      <c r="AE2766" s="71"/>
    </row>
    <row r="2767" spans="1:31">
      <c r="A2767" s="39">
        <f ca="1">IF(GLOBAL[[#This Row],[TT]]&lt;1,"",ROW()-2)</f>
        <v>2765</v>
      </c>
      <c r="B2767" s="33" t="s">
        <v>1557</v>
      </c>
      <c r="C2767" s="31">
        <v>2</v>
      </c>
      <c r="D2767" s="31" t="s">
        <v>1558</v>
      </c>
      <c r="E2767" s="39">
        <f ca="1">IF(GLOBAL[[#This Row],[b12]]="",GLOBAL[[#This Row],[a6]],GLOBAL[[#This Row],[b12]])</f>
        <v>2</v>
      </c>
      <c r="F2767" s="40">
        <f>GLOBAL[[#This Row],[AWAL]]</f>
        <v>2</v>
      </c>
      <c r="G2767" s="31"/>
      <c r="H2767" s="31"/>
      <c r="I2767" s="31" t="str">
        <f>IF(GLOBAL[[#This Row],[/MASUK]]="","",SUMIF(Table6[NB BM_C_QTY+F],GLOBAL[POINTER],Table6[C]))</f>
        <v/>
      </c>
      <c r="J2767" s="102">
        <f>IF(GLOBAL[[#This Row],[//KELUAR]]="",0,-1*SUMIF(Table5[CONCAT],GLOBAL[POINTER],Table5[3]))</f>
        <v>0</v>
      </c>
      <c r="K2767" s="39" t="str">
        <f>IF(GLOBAL[[#This Row],[b1]]="","",GLOBAL[[#This Row],[b1]]-GLOBAL[[#This Row],[a1]]-GLOBAL[[#This Row],[bkeluar1]])</f>
        <v/>
      </c>
      <c r="L2767" s="39">
        <f>SUM(GLOBAL[[#This Row],[bmasuk1]:[c1]])</f>
        <v>0</v>
      </c>
      <c r="M2767" s="40">
        <f>SUM(F2767,L2767)</f>
        <v>2</v>
      </c>
      <c r="N2767" s="31"/>
      <c r="O2767" s="39"/>
      <c r="P2767" s="40">
        <f ca="1">SUM(INDIRECT(GLOBAL_VAR[TABLENAME]&amp;"[@a"&amp;$1:$1-1&amp;"]"),INDIRECT(GLOBAL_VAR[TABLENAME]&amp;"[@c"&amp;$1:$1-1&amp;"]"))</f>
        <v>2</v>
      </c>
      <c r="Q2767" s="33"/>
      <c r="R2767" s="41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2</v>
      </c>
      <c r="T2767" s="33"/>
      <c r="U2767" s="41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2</v>
      </c>
      <c r="W2767" s="31"/>
      <c r="X2767" s="39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2</v>
      </c>
      <c r="Z2767" s="29"/>
      <c r="AA27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2767" s="39" t="str">
        <f>_xlfn.IFNA(MATCH(GLOBAL[[#This Row],[POINTER]],Table6[NB BM_C_QTY+F],0),"")</f>
        <v/>
      </c>
      <c r="AC2767" s="72" t="str">
        <f>_xlfn.IFNA(MATCH(GLOBAL[[#This Row],[POINTER]],Table5[CONCAT],0),"")</f>
        <v/>
      </c>
      <c r="AE2767" s="71"/>
    </row>
    <row r="2768" spans="1:31">
      <c r="A2768" s="31" t="str">
        <f ca="1">IF(GLOBAL[[#This Row],[TT]]&lt;1,"",ROW()-2)</f>
        <v/>
      </c>
      <c r="B2768" s="33" t="s">
        <v>1559</v>
      </c>
      <c r="C2768" s="31">
        <v>0</v>
      </c>
      <c r="D2768" s="31" t="s">
        <v>123</v>
      </c>
      <c r="E2768" s="31">
        <f ca="1">IF(GLOBAL[[#This Row],[b12]]="",GLOBAL[[#This Row],[a6]],GLOBAL[[#This Row],[b12]])</f>
        <v>0</v>
      </c>
      <c r="F2768" s="32">
        <f>GLOBAL[[#This Row],[AWAL]]</f>
        <v>0</v>
      </c>
      <c r="G2768" s="31"/>
      <c r="H2768" s="31"/>
      <c r="I2768" s="31" t="str">
        <f>IF(GLOBAL[[#This Row],[/MASUK]]="","",SUMIF(Table6[NB BM_C_QTY+F],GLOBAL[POINTER],Table6[C]))</f>
        <v/>
      </c>
      <c r="J2768" s="102">
        <f>IF(GLOBAL[[#This Row],[//KELUAR]]="",0,-1*SUMIF(Table5[CONCAT],GLOBAL[POINTER],Table5[3]))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>SUM(F2768,L2768)</f>
        <v>0</v>
      </c>
      <c r="N2768" s="31"/>
      <c r="O2768" s="31"/>
      <c r="P2768" s="32">
        <f ca="1">SUM(INDIRECT(GLOBAL_VAR[TABLENAME]&amp;"[@a"&amp;$1:$1-1&amp;"]"),INDIRECT(GLOBAL_VAR[TABLENAME]&amp;"[@c"&amp;$1:$1-1&amp;"]"))</f>
        <v>0</v>
      </c>
      <c r="Q2768" s="33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0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0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0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2768" s="31" t="str">
        <f>_xlfn.IFNA(MATCH(GLOBAL[[#This Row],[POINTER]],Table6[NB BM_C_QTY+F],0),"")</f>
        <v/>
      </c>
      <c r="AC2768" t="str">
        <f>_xlfn.IFNA(MATCH(GLOBAL[[#This Row],[POINTER]],Table5[CONCAT],0),"")</f>
        <v/>
      </c>
    </row>
    <row r="2769" spans="1:31">
      <c r="A2769" s="31">
        <f ca="1">IF(GLOBAL[[#This Row],[TT]]&lt;1,"",ROW()-2)</f>
        <v>2767</v>
      </c>
      <c r="B2769" s="33" t="s">
        <v>1560</v>
      </c>
      <c r="C2769" s="31">
        <v>1</v>
      </c>
      <c r="D2769" s="31" t="s">
        <v>103</v>
      </c>
      <c r="E2769" s="31">
        <f ca="1">IF(GLOBAL[[#This Row],[b12]]="",GLOBAL[[#This Row],[a6]],GLOBAL[[#This Row],[b12]])</f>
        <v>1</v>
      </c>
      <c r="F2769" s="32">
        <f>GLOBAL[[#This Row],[AWAL]]</f>
        <v>1</v>
      </c>
      <c r="G2769" s="31"/>
      <c r="H2769" s="31"/>
      <c r="I2769" s="31" t="str">
        <f>IF(GLOBAL[[#This Row],[/MASUK]]="","",SUMIF(Table6[NB BM_C_QTY+F],GLOBAL[POINTER],Table6[C]))</f>
        <v/>
      </c>
      <c r="J2769" s="102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>SUM(F2769,L2769)</f>
        <v>1</v>
      </c>
      <c r="N2769" s="31"/>
      <c r="O2769" s="31"/>
      <c r="P2769" s="32">
        <f ca="1">SUM(INDIRECT(GLOBAL_VAR[TABLENAME]&amp;"[@a"&amp;$1:$1-1&amp;"]"),INDIRECT(GLOBAL_VAR[TABLENAME]&amp;"[@c"&amp;$1:$1-1&amp;"]"))</f>
        <v>1</v>
      </c>
      <c r="Q2769" s="33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1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1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1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</row>
    <row r="2770" spans="1:31">
      <c r="A2770" s="31">
        <f ca="1">IF(GLOBAL[[#This Row],[TT]]&lt;1,"",ROW()-2)</f>
        <v>2768</v>
      </c>
      <c r="B2770" s="33" t="s">
        <v>1561</v>
      </c>
      <c r="C2770" s="31">
        <v>7</v>
      </c>
      <c r="D2770" s="31" t="s">
        <v>1562</v>
      </c>
      <c r="E2770" s="31">
        <f ca="1">IF(GLOBAL[[#This Row],[b12]]="",GLOBAL[[#This Row],[a6]],GLOBAL[[#This Row],[b12]])</f>
        <v>7</v>
      </c>
      <c r="F2770" s="32">
        <f>GLOBAL[[#This Row],[AWAL]]</f>
        <v>7</v>
      </c>
      <c r="G2770" s="31"/>
      <c r="H2770" s="31"/>
      <c r="I2770" s="31" t="str">
        <f>IF(GLOBAL[[#This Row],[/MASUK]]="","",SUMIF(Table6[NB BM_C_QTY+F],GLOBAL[POINTER],Table6[C]))</f>
        <v/>
      </c>
      <c r="J2770" s="102">
        <f>IF(GLOBAL[[#This Row],[//KELUAR]]="",0,-1*SUMIF(Table5[CONCAT],GLOBAL[POINTER],Table5[3]))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>SUM(F2770,L2770)</f>
        <v>7</v>
      </c>
      <c r="N2770" s="31"/>
      <c r="O2770" s="31"/>
      <c r="P2770" s="32">
        <f ca="1">SUM(INDIRECT(GLOBAL_VAR[TABLENAME]&amp;"[@a"&amp;$1:$1-1&amp;"]"),INDIRECT(GLOBAL_VAR[TABLENAME]&amp;"[@c"&amp;$1:$1-1&amp;"]"))</f>
        <v>7</v>
      </c>
      <c r="Q2770" s="33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7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7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7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  <c r="AE2770" s="71"/>
    </row>
    <row r="2771" spans="1:31">
      <c r="A2771" s="31">
        <f ca="1">IF(GLOBAL[[#This Row],[TT]]&lt;1,"",ROW()-2)</f>
        <v>2769</v>
      </c>
      <c r="B2771" s="33" t="s">
        <v>1563</v>
      </c>
      <c r="C2771" s="31">
        <v>6</v>
      </c>
      <c r="D2771" s="31" t="s">
        <v>355</v>
      </c>
      <c r="E2771" s="31">
        <f ca="1">IF(GLOBAL[[#This Row],[b12]]="",GLOBAL[[#This Row],[a6]],GLOBAL[[#This Row],[b12]])</f>
        <v>6</v>
      </c>
      <c r="F2771" s="32">
        <f>GLOBAL[[#This Row],[AWAL]]</f>
        <v>6</v>
      </c>
      <c r="G2771" s="31"/>
      <c r="H2771" s="31"/>
      <c r="I2771" s="31" t="str">
        <f>IF(GLOBAL[[#This Row],[/MASUK]]="","",SUMIF(Table6[NB BM_C_QTY+F],GLOBAL[POINTER],Table6[C]))</f>
        <v/>
      </c>
      <c r="J2771" s="102">
        <f>IF(GLOBAL[[#This Row],[//KELUAR]]="",0,-1*SUMIF(Table5[CONCAT],GLOBAL[POINTER],Table5[3]))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>SUM(F2771,L2771)</f>
        <v>6</v>
      </c>
      <c r="N2771" s="31"/>
      <c r="O2771" s="31"/>
      <c r="P2771" s="32">
        <f ca="1">SUM(INDIRECT(GLOBAL_VAR[TABLENAME]&amp;"[@a"&amp;$1:$1-1&amp;"]"),INDIRECT(GLOBAL_VAR[TABLENAME]&amp;"[@c"&amp;$1:$1-1&amp;"]"))</f>
        <v>6</v>
      </c>
      <c r="Q2771" s="33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6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6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6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2771" s="31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31">
      <c r="A2772" s="31">
        <f ca="1">IF(GLOBAL[[#This Row],[TT]]&lt;1,"",ROW()-2)</f>
        <v>2770</v>
      </c>
      <c r="B2772" s="33" t="s">
        <v>1563</v>
      </c>
      <c r="C2772" s="31">
        <v>10</v>
      </c>
      <c r="D2772" s="31" t="s">
        <v>2304</v>
      </c>
      <c r="E2772" s="31">
        <f ca="1">IF(GLOBAL[[#This Row],[b12]]="",GLOBAL[[#This Row],[a6]],GLOBAL[[#This Row],[b12]])</f>
        <v>10</v>
      </c>
      <c r="F2772" s="32">
        <f>GLOBAL[[#This Row],[AWAL]]</f>
        <v>10</v>
      </c>
      <c r="G2772" s="31"/>
      <c r="H2772" s="31"/>
      <c r="I2772" s="31" t="str">
        <f>IF(GLOBAL[[#This Row],[/MASUK]]="","",SUMIF(Table6[NB BM_C_QTY+F],GLOBAL[POINTER],Table6[C]))</f>
        <v/>
      </c>
      <c r="J2772" s="102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>SUM(F2772,L2772)</f>
        <v>10</v>
      </c>
      <c r="N2772" s="31"/>
      <c r="O2772" s="31"/>
      <c r="P2772" s="32">
        <f ca="1">SUM(INDIRECT(GLOBAL_VAR[TABLENAME]&amp;"[@a"&amp;$1:$1-1&amp;"]"),INDIRECT(GLOBAL_VAR[TABLENAME]&amp;"[@c"&amp;$1:$1-1&amp;"]"))</f>
        <v>10</v>
      </c>
      <c r="Q2772" s="33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10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10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10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  <c r="AE2772" s="72"/>
    </row>
    <row r="2773" spans="1:31">
      <c r="A2773" s="31">
        <f ca="1">IF(GLOBAL[[#This Row],[TT]]&lt;1,"",ROW()-2)</f>
        <v>2771</v>
      </c>
      <c r="B2773" s="33" t="s">
        <v>1563</v>
      </c>
      <c r="C2773" s="31">
        <v>7</v>
      </c>
      <c r="D2773" s="31" t="s">
        <v>1021</v>
      </c>
      <c r="E2773" s="31">
        <f ca="1">IF(GLOBAL[[#This Row],[b12]]="",GLOBAL[[#This Row],[a6]],GLOBAL[[#This Row],[b12]])</f>
        <v>7</v>
      </c>
      <c r="F2773" s="32">
        <f>GLOBAL[[#This Row],[AWAL]]</f>
        <v>7</v>
      </c>
      <c r="G2773" s="31"/>
      <c r="H2773" s="31"/>
      <c r="I2773" s="31" t="str">
        <f>IF(GLOBAL[[#This Row],[/MASUK]]="","",SUMIF(Table6[NB BM_C_QTY+F],GLOBAL[POINTER],Table6[C]))</f>
        <v/>
      </c>
      <c r="J2773" s="102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>SUM(F2773,L2773)</f>
        <v>7</v>
      </c>
      <c r="N2773" s="31"/>
      <c r="O2773" s="31"/>
      <c r="P2773" s="32">
        <f ca="1">SUM(INDIRECT(GLOBAL_VAR[TABLENAME]&amp;"[@a"&amp;$1:$1-1&amp;"]"),INDIRECT(GLOBAL_VAR[TABLENAME]&amp;"[@c"&amp;$1:$1-1&amp;"]"))</f>
        <v>7</v>
      </c>
      <c r="Q2773" s="33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7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7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7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31">
      <c r="A2774" s="31" t="str">
        <f ca="1">IF(GLOBAL[[#This Row],[TT]]&lt;1,"",ROW()-2)</f>
        <v/>
      </c>
      <c r="B2774" s="33" t="s">
        <v>1564</v>
      </c>
      <c r="C2774" s="31">
        <v>0</v>
      </c>
      <c r="D2774" s="31" t="s">
        <v>23</v>
      </c>
      <c r="E2774" s="31">
        <f ca="1">IF(GLOBAL[[#This Row],[b12]]="",GLOBAL[[#This Row],[a6]],GLOBAL[[#This Row],[b12]])</f>
        <v>0</v>
      </c>
      <c r="F2774" s="32">
        <f>GLOBAL[[#This Row],[AWAL]]</f>
        <v>0</v>
      </c>
      <c r="G2774" s="31"/>
      <c r="H2774" s="31"/>
      <c r="I2774" s="31" t="str">
        <f>IF(GLOBAL[[#This Row],[/MASUK]]="","",SUMIF(Table6[NB BM_C_QTY+F],GLOBAL[POINTER],Table6[C]))</f>
        <v/>
      </c>
      <c r="J2774" s="102">
        <f>IF(GLOBAL[[#This Row],[//KELUAR]]="",0,-1*SUMIF(Table5[CONCAT],GLOBAL[POINTER],Table5[3]))</f>
        <v>0</v>
      </c>
      <c r="K2774" s="31" t="str">
        <f>IF(GLOBAL[[#This Row],[b1]]="","",GLOBAL[[#This Row],[b1]]-GLOBAL[[#This Row],[a1]]-GLOBAL[[#This Row],[bkeluar1]])</f>
        <v/>
      </c>
      <c r="L2774" s="31">
        <f>SUM(GLOBAL[[#This Row],[bmasuk1]:[c1]])</f>
        <v>0</v>
      </c>
      <c r="M2774" s="32">
        <f>SUM(F2774,L2774)</f>
        <v>0</v>
      </c>
      <c r="N2774" s="31"/>
      <c r="O2774" s="31"/>
      <c r="P2774" s="32">
        <f ca="1">SUM(INDIRECT(GLOBAL_VAR[TABLENAME]&amp;"[@a"&amp;$1:$1-1&amp;"]"),INDIRECT(GLOBAL_VAR[TABLENAME]&amp;"[@c"&amp;$1:$1-1&amp;"]"))</f>
        <v>0</v>
      </c>
      <c r="Q2774" s="33"/>
      <c r="R2774" s="33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0</v>
      </c>
      <c r="T2774" s="33"/>
      <c r="U2774" s="33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0</v>
      </c>
      <c r="W2774" s="31"/>
      <c r="X2774" s="31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0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2774" s="31" t="str">
        <f>_xlfn.IFNA(MATCH(GLOBAL[[#This Row],[POINTER]],Table6[NB BM_C_QTY+F],0),"")</f>
        <v/>
      </c>
      <c r="AC2774" t="str">
        <f>_xlfn.IFNA(MATCH(GLOBAL[[#This Row],[POINTER]],Table5[CONCAT],0),"")</f>
        <v/>
      </c>
    </row>
    <row r="2775" spans="1:31">
      <c r="A2775" s="31">
        <f ca="1">IF(GLOBAL[[#This Row],[TT]]&lt;1,"",ROW()-2)</f>
        <v>2773</v>
      </c>
      <c r="B2775" s="33" t="s">
        <v>3558</v>
      </c>
      <c r="C2775" s="31">
        <v>3</v>
      </c>
      <c r="D2775" s="31" t="s">
        <v>2014</v>
      </c>
      <c r="E2775" s="31">
        <f ca="1">IF(GLOBAL[[#This Row],[b12]]="",GLOBAL[[#This Row],[a6]],GLOBAL[[#This Row],[b12]])</f>
        <v>3</v>
      </c>
      <c r="F2775" s="32">
        <f>GLOBAL[[#This Row],[AWAL]]</f>
        <v>3</v>
      </c>
      <c r="G2775" s="31"/>
      <c r="H2775" s="31"/>
      <c r="I2775" s="31" t="str">
        <f>IF(GLOBAL[[#This Row],[/MASUK]]="","",SUMIF(Table6[NB BM_C_QTY+F],GLOBAL[POINTER],Table6[C]))</f>
        <v/>
      </c>
      <c r="J2775" s="102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>SUM(F2775,L2775)</f>
        <v>3</v>
      </c>
      <c r="N2775" s="31"/>
      <c r="O2775" s="31"/>
      <c r="P2775" s="32">
        <f ca="1">SUM(INDIRECT(GLOBAL_VAR[TABLENAME]&amp;"[@a"&amp;$1:$1-1&amp;"]"),INDIRECT(GLOBAL_VAR[TABLENAME]&amp;"[@c"&amp;$1:$1-1&amp;"]"))</f>
        <v>3</v>
      </c>
      <c r="Q2775" s="33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3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3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3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31">
      <c r="A2776" s="31">
        <f ca="1">IF(GLOBAL[[#This Row],[TT]]&lt;1,"",ROW()-2)</f>
        <v>2774</v>
      </c>
      <c r="B2776" s="33" t="s">
        <v>4019</v>
      </c>
      <c r="C2776" s="31">
        <v>9</v>
      </c>
      <c r="D2776" s="31" t="s">
        <v>2014</v>
      </c>
      <c r="E2776" s="31">
        <f ca="1">IF(GLOBAL[[#This Row],[b12]]="",GLOBAL[[#This Row],[a6]],GLOBAL[[#This Row],[b12]])</f>
        <v>9</v>
      </c>
      <c r="F2776" s="32">
        <f>GLOBAL[[#This Row],[AWAL]]</f>
        <v>9</v>
      </c>
      <c r="G2776" s="31"/>
      <c r="H2776" s="31"/>
      <c r="I2776" s="31" t="str">
        <f>IF(GLOBAL[[#This Row],[/MASUK]]="","",SUMIF(Table6[NB BM_C_QTY+F],GLOBAL[POINTER],Table6[C]))</f>
        <v/>
      </c>
      <c r="J2776" s="102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>SUM(F2776,L2776)</f>
        <v>9</v>
      </c>
      <c r="N2776" s="31"/>
      <c r="O2776" s="31"/>
      <c r="P2776" s="32">
        <f ca="1">SUM(INDIRECT(GLOBAL_VAR[TABLENAME]&amp;"[@a"&amp;$1:$1-1&amp;"]"),INDIRECT(GLOBAL_VAR[TABLENAME]&amp;"[@c"&amp;$1:$1-1&amp;"]"))</f>
        <v>9</v>
      </c>
      <c r="Q2776" s="33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9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9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9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31">
      <c r="A2777" s="39">
        <f ca="1">IF(GLOBAL[[#This Row],[TT]]&lt;1,"",ROW()-2)</f>
        <v>2775</v>
      </c>
      <c r="B2777" s="33" t="s">
        <v>1565</v>
      </c>
      <c r="C2777" s="31">
        <v>34</v>
      </c>
      <c r="D2777" s="31" t="s">
        <v>561</v>
      </c>
      <c r="E2777" s="39">
        <f ca="1">IF(GLOBAL[[#This Row],[b12]]="",GLOBAL[[#This Row],[a6]],GLOBAL[[#This Row],[b12]])</f>
        <v>34</v>
      </c>
      <c r="F2777" s="40">
        <f>GLOBAL[[#This Row],[AWAL]]</f>
        <v>34</v>
      </c>
      <c r="G2777" s="31"/>
      <c r="H2777" s="31"/>
      <c r="I2777" s="31" t="str">
        <f>IF(GLOBAL[[#This Row],[/MASUK]]="","",SUMIF(Table6[NB BM_C_QTY+F],GLOBAL[POINTER],Table6[C]))</f>
        <v/>
      </c>
      <c r="J2777" s="102">
        <f>IF(GLOBAL[[#This Row],[//KELUAR]]="",0,-1*SUMIF(Table5[CONCAT],GLOBAL[POINTER],Table5[3]))</f>
        <v>0</v>
      </c>
      <c r="K2777" s="39" t="str">
        <f>IF(GLOBAL[[#This Row],[b1]]="","",GLOBAL[[#This Row],[b1]]-GLOBAL[[#This Row],[a1]]-GLOBAL[[#This Row],[bkeluar1]])</f>
        <v/>
      </c>
      <c r="L2777" s="39">
        <f>SUM(GLOBAL[[#This Row],[bmasuk1]:[c1]])</f>
        <v>0</v>
      </c>
      <c r="M2777" s="40">
        <f>SUM(F2777,L2777)</f>
        <v>34</v>
      </c>
      <c r="N2777" s="31"/>
      <c r="O2777" s="39"/>
      <c r="P2777" s="40">
        <f ca="1">SUM(INDIRECT(GLOBAL_VAR[TABLENAME]&amp;"[@a"&amp;$1:$1-1&amp;"]"),INDIRECT(GLOBAL_VAR[TABLENAME]&amp;"[@c"&amp;$1:$1-1&amp;"]"))</f>
        <v>34</v>
      </c>
      <c r="Q2777" s="33"/>
      <c r="R2777" s="41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34</v>
      </c>
      <c r="T2777" s="33"/>
      <c r="U2777" s="41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34</v>
      </c>
      <c r="W2777" s="31"/>
      <c r="X2777" s="39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34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2777" s="39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31">
      <c r="A2778" s="31">
        <f ca="1">IF(GLOBAL[[#This Row],[TT]]&lt;1,"",ROW()-2)</f>
        <v>2776</v>
      </c>
      <c r="B2778" s="33" t="s">
        <v>1566</v>
      </c>
      <c r="C2778" s="31">
        <v>4</v>
      </c>
      <c r="D2778" s="31" t="s">
        <v>497</v>
      </c>
      <c r="E2778" s="31">
        <f ca="1">IF(GLOBAL[[#This Row],[b12]]="",GLOBAL[[#This Row],[a6]],GLOBAL[[#This Row],[b12]])</f>
        <v>4</v>
      </c>
      <c r="F2778" s="32">
        <f>GLOBAL[[#This Row],[AWAL]]</f>
        <v>4</v>
      </c>
      <c r="G2778" s="31"/>
      <c r="H2778" s="31"/>
      <c r="I2778" s="31" t="str">
        <f>IF(GLOBAL[[#This Row],[/MASUK]]="","",SUMIF(Table6[NB BM_C_QTY+F],GLOBAL[POINTER],Table6[C]))</f>
        <v/>
      </c>
      <c r="J2778" s="102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>SUM(F2778,L2778)</f>
        <v>4</v>
      </c>
      <c r="N2778" s="31"/>
      <c r="O2778" s="31"/>
      <c r="P2778" s="32">
        <f ca="1">SUM(INDIRECT(GLOBAL_VAR[TABLENAME]&amp;"[@a"&amp;$1:$1-1&amp;"]"),INDIRECT(GLOBAL_VAR[TABLENAME]&amp;"[@c"&amp;$1:$1-1&amp;"]"))</f>
        <v>4</v>
      </c>
      <c r="Q2778" s="33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4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4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4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31">
      <c r="A2779" s="31">
        <f ca="1">IF(GLOBAL[[#This Row],[TT]]&lt;1,"",ROW()-2)</f>
        <v>2777</v>
      </c>
      <c r="B2779" s="33" t="s">
        <v>1567</v>
      </c>
      <c r="C2779" s="31">
        <v>1</v>
      </c>
      <c r="D2779" s="31" t="s">
        <v>39</v>
      </c>
      <c r="E2779" s="31">
        <f ca="1">IF(GLOBAL[[#This Row],[b12]]="",GLOBAL[[#This Row],[a6]],GLOBAL[[#This Row],[b12]])</f>
        <v>1</v>
      </c>
      <c r="F2779" s="32">
        <f>GLOBAL[[#This Row],[AWAL]]</f>
        <v>1</v>
      </c>
      <c r="G2779" s="31"/>
      <c r="H2779" s="31"/>
      <c r="I2779" s="31" t="str">
        <f>IF(GLOBAL[[#This Row],[/MASUK]]="","",SUMIF(Table6[NB BM_C_QTY+F],GLOBAL[POINTER],Table6[C]))</f>
        <v/>
      </c>
      <c r="J2779" s="102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>SUM(F2779,L2779)</f>
        <v>1</v>
      </c>
      <c r="N2779" s="31"/>
      <c r="O2779" s="31"/>
      <c r="P2779" s="32">
        <f ca="1">SUM(INDIRECT(GLOBAL_VAR[TABLENAME]&amp;"[@a"&amp;$1:$1-1&amp;"]"),INDIRECT(GLOBAL_VAR[TABLENAME]&amp;"[@c"&amp;$1:$1-1&amp;"]"))</f>
        <v>1</v>
      </c>
      <c r="Q2779" s="33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1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1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1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31">
      <c r="A2780" s="31" t="str">
        <f ca="1">IF(GLOBAL[[#This Row],[TT]]&lt;1,"",ROW()-2)</f>
        <v/>
      </c>
      <c r="B2780" s="33" t="s">
        <v>3543</v>
      </c>
      <c r="C2780" s="31">
        <v>0</v>
      </c>
      <c r="D2780" s="31" t="s">
        <v>2034</v>
      </c>
      <c r="E2780" s="31">
        <f ca="1">IF(GLOBAL[[#This Row],[b12]]="",GLOBAL[[#This Row],[a6]],GLOBAL[[#This Row],[b12]])</f>
        <v>0</v>
      </c>
      <c r="F2780" s="32">
        <f>GLOBAL[[#This Row],[AWAL]]</f>
        <v>0</v>
      </c>
      <c r="G2780" s="31"/>
      <c r="H2780" s="31"/>
      <c r="I2780" s="31" t="str">
        <f>IF(GLOBAL[[#This Row],[/MASUK]]="","",SUMIF(Table6[NB BM_C_QTY+F],GLOBAL[POINTER],Table6[C]))</f>
        <v/>
      </c>
      <c r="J2780" s="102">
        <f>IF(GLOBAL[[#This Row],[//KELUAR]]="",0,-1*SUMIF(Table5[CONCAT],GLOBAL[POINTER],Table5[3]))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>SUM(F2780,L2780)</f>
        <v>0</v>
      </c>
      <c r="N2780" s="31"/>
      <c r="O2780" s="31"/>
      <c r="P2780" s="32">
        <f ca="1">SUM(INDIRECT(GLOBAL_VAR[TABLENAME]&amp;"[@a"&amp;$1:$1-1&amp;"]"),INDIRECT(GLOBAL_VAR[TABLENAME]&amp;"[@c"&amp;$1:$1-1&amp;"]"))</f>
        <v>0</v>
      </c>
      <c r="Q2780" s="33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2780" s="31" t="str">
        <f>_xlfn.IFNA(MATCH(GLOBAL[[#This Row],[POINTER]],Table6[NB BM_C_QTY+F],0),"")</f>
        <v/>
      </c>
      <c r="AC2780" t="str">
        <f>_xlfn.IFNA(MATCH(GLOBAL[[#This Row],[POINTER]],Table5[CONCAT],0),"")</f>
        <v/>
      </c>
    </row>
    <row r="2781" spans="1:31">
      <c r="A2781" s="31" t="str">
        <f ca="1">IF(GLOBAL[[#This Row],[TT]]&lt;1,"",ROW()-2)</f>
        <v/>
      </c>
      <c r="B2781" s="33" t="s">
        <v>1568</v>
      </c>
      <c r="C2781" s="31">
        <v>0</v>
      </c>
      <c r="D2781" s="31" t="s">
        <v>23</v>
      </c>
      <c r="E2781" s="31">
        <f ca="1">IF(GLOBAL[[#This Row],[b12]]="",GLOBAL[[#This Row],[a6]],GLOBAL[[#This Row],[b12]])</f>
        <v>0</v>
      </c>
      <c r="F2781" s="32">
        <f>GLOBAL[[#This Row],[AWAL]]</f>
        <v>0</v>
      </c>
      <c r="G2781" s="31"/>
      <c r="H2781" s="31"/>
      <c r="I2781" s="31" t="str">
        <f>IF(GLOBAL[[#This Row],[/MASUK]]="","",SUMIF(Table6[NB BM_C_QTY+F],GLOBAL[POINTER],Table6[C]))</f>
        <v/>
      </c>
      <c r="J2781" s="102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>SUM(F2781,L2781)</f>
        <v>0</v>
      </c>
      <c r="N2781" s="31"/>
      <c r="O2781" s="31"/>
      <c r="P2781" s="32">
        <f ca="1">SUM(INDIRECT(GLOBAL_VAR[TABLENAME]&amp;"[@a"&amp;$1:$1-1&amp;"]"),INDIRECT(GLOBAL_VAR[TABLENAME]&amp;"[@c"&amp;$1:$1-1&amp;"]"))</f>
        <v>0</v>
      </c>
      <c r="Q2781" s="33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0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0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0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</row>
    <row r="2782" spans="1:31">
      <c r="A2782" s="31">
        <f ca="1">IF(GLOBAL[[#This Row],[TT]]&lt;1,"",ROW()-2)</f>
        <v>2780</v>
      </c>
      <c r="B2782" s="33" t="s">
        <v>2240</v>
      </c>
      <c r="C2782" s="31">
        <v>5</v>
      </c>
      <c r="D2782" s="31" t="s">
        <v>2014</v>
      </c>
      <c r="E2782" s="31">
        <f ca="1">IF(GLOBAL[[#This Row],[b12]]="",GLOBAL[[#This Row],[a6]],GLOBAL[[#This Row],[b12]])</f>
        <v>5</v>
      </c>
      <c r="F2782" s="32">
        <f>GLOBAL[[#This Row],[AWAL]]</f>
        <v>5</v>
      </c>
      <c r="G2782" s="31"/>
      <c r="H2782" s="31"/>
      <c r="I2782" s="31" t="str">
        <f>IF(GLOBAL[[#This Row],[/MASUK]]="","",SUMIF(Table6[NB BM_C_QTY+F],GLOBAL[POINTER],Table6[C]))</f>
        <v/>
      </c>
      <c r="J2782" s="102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>SUM(F2782,L2782)</f>
        <v>5</v>
      </c>
      <c r="N2782" s="31"/>
      <c r="O2782" s="31"/>
      <c r="P2782" s="32">
        <f ca="1">SUM(INDIRECT(GLOBAL_VAR[TABLENAME]&amp;"[@a"&amp;$1:$1-1&amp;"]"),INDIRECT(GLOBAL_VAR[TABLENAME]&amp;"[@c"&amp;$1:$1-1&amp;"]"))</f>
        <v>5</v>
      </c>
      <c r="Q2782" s="33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5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5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5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</row>
    <row r="2783" spans="1:31">
      <c r="A2783" s="31">
        <f ca="1">IF(GLOBAL[[#This Row],[TT]]&lt;1,"",ROW()-2)</f>
        <v>2781</v>
      </c>
      <c r="B2783" s="33" t="s">
        <v>3725</v>
      </c>
      <c r="C2783" s="31">
        <v>2</v>
      </c>
      <c r="D2783" s="31" t="s">
        <v>2014</v>
      </c>
      <c r="E2783" s="31">
        <f ca="1">IF(GLOBAL[[#This Row],[b12]]="",GLOBAL[[#This Row],[a6]],GLOBAL[[#This Row],[b12]])</f>
        <v>2</v>
      </c>
      <c r="F2783" s="32">
        <f>GLOBAL[[#This Row],[AWAL]]</f>
        <v>2</v>
      </c>
      <c r="G2783" s="31"/>
      <c r="H2783" s="31"/>
      <c r="I2783" s="31" t="str">
        <f>IF(GLOBAL[[#This Row],[/MASUK]]="","",SUMIF(Table6[NB BM_C_QTY+F],GLOBAL[POINTER],Table6[C]))</f>
        <v/>
      </c>
      <c r="J2783" s="102">
        <f>IF(GLOBAL[[#This Row],[//KELUAR]]="",0,-1*SUMIF(Table5[CONCAT],GLOBAL[POINTER],Table5[3]))</f>
        <v>0</v>
      </c>
      <c r="K2783" s="31" t="str">
        <f>IF(GLOBAL[[#This Row],[b1]]="","",GLOBAL[[#This Row],[b1]]-GLOBAL[[#This Row],[a1]]-GLOBAL[[#This Row],[bkeluar1]])</f>
        <v/>
      </c>
      <c r="L2783" s="31">
        <f>SUM(GLOBAL[[#This Row],[bmasuk1]:[c1]])</f>
        <v>0</v>
      </c>
      <c r="M2783" s="32">
        <f>SUM(F2783,L2783)</f>
        <v>2</v>
      </c>
      <c r="N2783" s="31"/>
      <c r="O2783" s="31"/>
      <c r="P2783" s="32">
        <f ca="1">SUM(INDIRECT(GLOBAL_VAR[TABLENAME]&amp;"[@a"&amp;$1:$1-1&amp;"]"),INDIRECT(GLOBAL_VAR[TABLENAME]&amp;"[@c"&amp;$1:$1-1&amp;"]"))</f>
        <v>2</v>
      </c>
      <c r="Q2783" s="33"/>
      <c r="R2783" s="33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2</v>
      </c>
      <c r="T2783" s="33"/>
      <c r="U2783" s="33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2</v>
      </c>
      <c r="W2783" s="31"/>
      <c r="X2783" s="31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2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2783" s="31" t="str">
        <f>_xlfn.IFNA(MATCH(GLOBAL[[#This Row],[POINTER]],Table6[NB BM_C_QTY+F],0),"")</f>
        <v/>
      </c>
      <c r="AC2783" t="str">
        <f>_xlfn.IFNA(MATCH(GLOBAL[[#This Row],[POINTER]],Table5[CONCAT],0),"")</f>
        <v/>
      </c>
    </row>
    <row r="2784" spans="1:31">
      <c r="A2784" s="31" t="str">
        <f ca="1">IF(GLOBAL[[#This Row],[TT]]&lt;1,"",ROW()-2)</f>
        <v/>
      </c>
      <c r="B2784" s="33" t="s">
        <v>3724</v>
      </c>
      <c r="C2784" s="31">
        <v>0</v>
      </c>
      <c r="D2784" s="31" t="s">
        <v>2163</v>
      </c>
      <c r="E2784" s="31">
        <f ca="1">IF(GLOBAL[[#This Row],[b12]]="",GLOBAL[[#This Row],[a6]],GLOBAL[[#This Row],[b12]])</f>
        <v>0</v>
      </c>
      <c r="F2784" s="32">
        <f>GLOBAL[[#This Row],[AWAL]]</f>
        <v>0</v>
      </c>
      <c r="G2784" s="31"/>
      <c r="H2784" s="31"/>
      <c r="I2784" s="31" t="str">
        <f>IF(GLOBAL[[#This Row],[/MASUK]]="","",SUMIF(Table6[NB BM_C_QTY+F],GLOBAL[POINTER],Table6[C]))</f>
        <v/>
      </c>
      <c r="J2784" s="102">
        <f>IF(GLOBAL[[#This Row],[//KELUAR]]="",0,-1*SUMIF(Table5[CONCAT],GLOBAL[POINTER],Table5[3]))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>SUM(F2784,L2784)</f>
        <v>0</v>
      </c>
      <c r="N2784" s="31"/>
      <c r="O2784" s="31"/>
      <c r="P2784" s="32">
        <f ca="1">SUM(INDIRECT(GLOBAL_VAR[TABLENAME]&amp;"[@a"&amp;$1:$1-1&amp;"]"),INDIRECT(GLOBAL_VAR[TABLENAME]&amp;"[@c"&amp;$1:$1-1&amp;"]"))</f>
        <v>0</v>
      </c>
      <c r="Q2784" s="33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0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0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0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2784" s="31" t="str">
        <f>_xlfn.IFNA(MATCH(GLOBAL[[#This Row],[POINTER]],Table6[NB BM_C_QTY+F],0),"")</f>
        <v/>
      </c>
      <c r="AC2784" t="str">
        <f>_xlfn.IFNA(MATCH(GLOBAL[[#This Row],[POINTER]],Table5[CONCAT],0),"")</f>
        <v/>
      </c>
    </row>
    <row r="2785" spans="1:31">
      <c r="A2785" s="31">
        <f ca="1">IF(GLOBAL[[#This Row],[TT]]&lt;1,"",ROW()-2)</f>
        <v>2783</v>
      </c>
      <c r="B2785" s="33" t="s">
        <v>3726</v>
      </c>
      <c r="C2785" s="31">
        <v>1</v>
      </c>
      <c r="D2785" s="31" t="s">
        <v>2176</v>
      </c>
      <c r="E2785" s="31">
        <f ca="1">IF(GLOBAL[[#This Row],[b12]]="",GLOBAL[[#This Row],[a6]],GLOBAL[[#This Row],[b12]])</f>
        <v>1</v>
      </c>
      <c r="F2785" s="32">
        <f>GLOBAL[[#This Row],[AWAL]]</f>
        <v>1</v>
      </c>
      <c r="G2785" s="31"/>
      <c r="H2785" s="31"/>
      <c r="I2785" s="31" t="str">
        <f>IF(GLOBAL[[#This Row],[/MASUK]]="","",SUMIF(Table6[NB BM_C_QTY+F],GLOBAL[POINTER],Table6[C]))</f>
        <v/>
      </c>
      <c r="J2785" s="102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>SUM(F2785,L2785)</f>
        <v>1</v>
      </c>
      <c r="N2785" s="31"/>
      <c r="O2785" s="31"/>
      <c r="P2785" s="32">
        <f ca="1">SUM(INDIRECT(GLOBAL_VAR[TABLENAME]&amp;"[@a"&amp;$1:$1-1&amp;"]"),INDIRECT(GLOBAL_VAR[TABLENAME]&amp;"[@c"&amp;$1:$1-1&amp;"]"))</f>
        <v>1</v>
      </c>
      <c r="Q2785" s="33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1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1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1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</row>
    <row r="2786" spans="1:31">
      <c r="A2786" s="31" t="str">
        <f ca="1">IF(GLOBAL[[#This Row],[TT]]&lt;1,"",ROW()-2)</f>
        <v/>
      </c>
      <c r="B2786" s="33" t="s">
        <v>1569</v>
      </c>
      <c r="C2786" s="31">
        <v>0</v>
      </c>
      <c r="D2786" s="31" t="s">
        <v>1248</v>
      </c>
      <c r="E2786" s="31">
        <f ca="1">IF(GLOBAL[[#This Row],[b12]]="",GLOBAL[[#This Row],[a6]],GLOBAL[[#This Row],[b12]])</f>
        <v>0</v>
      </c>
      <c r="F2786" s="32">
        <f>GLOBAL[[#This Row],[AWAL]]</f>
        <v>0</v>
      </c>
      <c r="G2786" s="31"/>
      <c r="H2786" s="31"/>
      <c r="I2786" s="31" t="str">
        <f>IF(GLOBAL[[#This Row],[/MASUK]]="","",SUMIF(Table6[NB BM_C_QTY+F],GLOBAL[POINTER],Table6[C]))</f>
        <v/>
      </c>
      <c r="J2786" s="102">
        <f>IF(GLOBAL[[#This Row],[//KELUAR]]="",0,-1*SUMIF(Table5[CONCAT],GLOBAL[POINTER],Table5[3]))</f>
        <v>0</v>
      </c>
      <c r="K2786" s="31" t="str">
        <f>IF(GLOBAL[[#This Row],[b1]]="","",GLOBAL[[#This Row],[b1]]-GLOBAL[[#This Row],[a1]]-GLOBAL[[#This Row],[bkeluar1]])</f>
        <v/>
      </c>
      <c r="L2786" s="31">
        <f>SUM(GLOBAL[[#This Row],[bmasuk1]:[c1]])</f>
        <v>0</v>
      </c>
      <c r="M2786" s="32">
        <f>SUM(F2786,L2786)</f>
        <v>0</v>
      </c>
      <c r="N2786" s="31"/>
      <c r="O2786" s="31"/>
      <c r="P2786" s="32">
        <f ca="1">SUM(INDIRECT(GLOBAL_VAR[TABLENAME]&amp;"[@a"&amp;$1:$1-1&amp;"]"),INDIRECT(GLOBAL_VAR[TABLENAME]&amp;"[@c"&amp;$1:$1-1&amp;"]"))</f>
        <v>0</v>
      </c>
      <c r="Q2786" s="33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0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0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0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</row>
    <row r="2787" spans="1:31">
      <c r="A2787" s="31" t="str">
        <f ca="1">IF(GLOBAL[[#This Row],[TT]]&lt;1,"",ROW()-2)</f>
        <v/>
      </c>
      <c r="B2787" s="33" t="s">
        <v>1570</v>
      </c>
      <c r="C2787" s="31">
        <v>0</v>
      </c>
      <c r="D2787" s="31" t="s">
        <v>149</v>
      </c>
      <c r="E2787" s="31">
        <f ca="1">IF(GLOBAL[[#This Row],[b12]]="",GLOBAL[[#This Row],[a6]],GLOBAL[[#This Row],[b12]])</f>
        <v>0</v>
      </c>
      <c r="F2787" s="32">
        <f>GLOBAL[[#This Row],[AWAL]]</f>
        <v>0</v>
      </c>
      <c r="G2787" s="31"/>
      <c r="H2787" s="31"/>
      <c r="I2787" s="31" t="str">
        <f>IF(GLOBAL[[#This Row],[/MASUK]]="","",SUMIF(Table6[NB BM_C_QTY+F],GLOBAL[POINTER],Table6[C]))</f>
        <v/>
      </c>
      <c r="J2787" s="102">
        <f>IF(GLOBAL[[#This Row],[//KELUAR]]="",0,-1*SUMIF(Table5[CONCAT],GLOBAL[POINTER],Table5[3]))</f>
        <v>0</v>
      </c>
      <c r="K2787" s="31" t="str">
        <f>IF(GLOBAL[[#This Row],[b1]]="","",GLOBAL[[#This Row],[b1]]-GLOBAL[[#This Row],[a1]]-GLOBAL[[#This Row],[bkeluar1]])</f>
        <v/>
      </c>
      <c r="L2787" s="31">
        <f>SUM(GLOBAL[[#This Row],[bmasuk1]:[c1]])</f>
        <v>0</v>
      </c>
      <c r="M2787" s="32">
        <f>SUM(F2787,L2787)</f>
        <v>0</v>
      </c>
      <c r="N2787" s="31"/>
      <c r="O2787" s="31"/>
      <c r="P2787" s="32">
        <f ca="1">SUM(INDIRECT(GLOBAL_VAR[TABLENAME]&amp;"[@a"&amp;$1:$1-1&amp;"]"),INDIRECT(GLOBAL_VAR[TABLENAME]&amp;"[@c"&amp;$1:$1-1&amp;"]"))</f>
        <v>0</v>
      </c>
      <c r="Q2787" s="33"/>
      <c r="R2787" s="33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0</v>
      </c>
      <c r="T2787" s="33"/>
      <c r="U2787" s="33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0</v>
      </c>
      <c r="W2787" s="31"/>
      <c r="X2787" s="31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0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2787" s="31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31">
      <c r="A2788" s="31" t="str">
        <f ca="1">IF(GLOBAL[[#This Row],[TT]]&lt;1,"",ROW()-2)</f>
        <v/>
      </c>
      <c r="B2788" s="33" t="s">
        <v>2368</v>
      </c>
      <c r="C2788" s="31">
        <v>0</v>
      </c>
      <c r="D2788" s="31" t="s">
        <v>2034</v>
      </c>
      <c r="E2788" s="31">
        <f ca="1">IF(GLOBAL[[#This Row],[b12]]="",GLOBAL[[#This Row],[a6]],GLOBAL[[#This Row],[b12]])</f>
        <v>0</v>
      </c>
      <c r="F2788" s="32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2">
        <f>IF(GLOBAL[[#This Row],[//KELUAR]]="",0,-1*SUMIF(Table5[CONCAT],GLOBAL[POINTER],Table5[3]))</f>
        <v>0</v>
      </c>
      <c r="K2788" s="31" t="str">
        <f>IF(GLOBAL[[#This Row],[b1]]="","",GLOBAL[[#This Row],[b1]]-GLOBAL[[#This Row],[a1]]-GLOBAL[[#This Row],[bkeluar1]])</f>
        <v/>
      </c>
      <c r="L2788" s="31">
        <f>SUM(GLOBAL[[#This Row],[bmasuk1]:[c1]])</f>
        <v>0</v>
      </c>
      <c r="M2788" s="32">
        <f>SUM(F2788,L2788)</f>
        <v>0</v>
      </c>
      <c r="N2788" s="31"/>
      <c r="O2788" s="31"/>
      <c r="P2788" s="32">
        <f ca="1">SUM(INDIRECT(GLOBAL_VAR[TABLENAME]&amp;"[@a"&amp;$1:$1-1&amp;"]"),INDIRECT(GLOBAL_VAR[TABLENAME]&amp;"[@c"&amp;$1:$1-1&amp;"]"))</f>
        <v>0</v>
      </c>
      <c r="Q2788" s="33"/>
      <c r="R2788" s="33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33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1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2788" s="31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31">
      <c r="A2789" s="31">
        <f ca="1">IF(GLOBAL[[#This Row],[TT]]&lt;1,"",ROW()-2)</f>
        <v>2787</v>
      </c>
      <c r="B2789" s="33" t="s">
        <v>1571</v>
      </c>
      <c r="C2789" s="31">
        <v>1</v>
      </c>
      <c r="D2789" s="31" t="s">
        <v>23</v>
      </c>
      <c r="E2789" s="31">
        <f ca="1">IF(GLOBAL[[#This Row],[b12]]="",GLOBAL[[#This Row],[a6]],GLOBAL[[#This Row],[b12]])</f>
        <v>1</v>
      </c>
      <c r="F2789" s="32">
        <f>GLOBAL[[#This Row],[AWAL]]</f>
        <v>1</v>
      </c>
      <c r="G2789" s="31"/>
      <c r="H2789" s="31"/>
      <c r="I2789" s="31" t="str">
        <f>IF(GLOBAL[[#This Row],[/MASUK]]="","",SUMIF(Table6[NB BM_C_QTY+F],GLOBAL[POINTER],Table6[C]))</f>
        <v/>
      </c>
      <c r="J2789" s="102">
        <f>IF(GLOBAL[[#This Row],[//KELUAR]]="",0,-1*SUMIF(Table5[CONCAT],GLOBAL[POINTER],Table5[3]))</f>
        <v>0</v>
      </c>
      <c r="K2789" s="31" t="str">
        <f>IF(GLOBAL[[#This Row],[b1]]="","",GLOBAL[[#This Row],[b1]]-GLOBAL[[#This Row],[a1]]-GLOBAL[[#This Row],[bkeluar1]])</f>
        <v/>
      </c>
      <c r="L2789" s="31">
        <f>SUM(GLOBAL[[#This Row],[bmasuk1]:[c1]])</f>
        <v>0</v>
      </c>
      <c r="M2789" s="32">
        <f>SUM(F2789,L2789)</f>
        <v>1</v>
      </c>
      <c r="N2789" s="31"/>
      <c r="O2789" s="31"/>
      <c r="P2789" s="32">
        <f ca="1">SUM(INDIRECT(GLOBAL_VAR[TABLENAME]&amp;"[@a"&amp;$1:$1-1&amp;"]"),INDIRECT(GLOBAL_VAR[TABLENAME]&amp;"[@c"&amp;$1:$1-1&amp;"]"))</f>
        <v>1</v>
      </c>
      <c r="Q2789" s="33"/>
      <c r="R2789" s="33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1</v>
      </c>
      <c r="T2789" s="33"/>
      <c r="U2789" s="33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1</v>
      </c>
      <c r="W2789" s="31"/>
      <c r="X2789" s="31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1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2789" s="31" t="str">
        <f>_xlfn.IFNA(MATCH(GLOBAL[[#This Row],[POINTER]],Table6[NB BM_C_QTY+F],0),"")</f>
        <v/>
      </c>
      <c r="AC2789" t="str">
        <f>_xlfn.IFNA(MATCH(GLOBAL[[#This Row],[POINTER]],Table5[CONCAT],0),"")</f>
        <v/>
      </c>
    </row>
    <row r="2790" spans="1:31">
      <c r="A2790" s="31" t="str">
        <f ca="1">IF(GLOBAL[[#This Row],[TT]]&lt;1,"",ROW()-2)</f>
        <v/>
      </c>
      <c r="B2790" s="33" t="s">
        <v>1572</v>
      </c>
      <c r="C2790" s="31">
        <v>0</v>
      </c>
      <c r="D2790" s="31" t="s">
        <v>39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2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>SUM(F2790,L2790)</f>
        <v>0</v>
      </c>
      <c r="N2790" s="31"/>
      <c r="O2790" s="31"/>
      <c r="P2790" s="32">
        <f ca="1">SUM(INDIRECT(GLOBAL_VAR[TABLENAME]&amp;"[@a"&amp;$1:$1-1&amp;"]"),INDIRECT(GLOBAL_VAR[TABLENAME]&amp;"[@c"&amp;$1:$1-1&amp;"]"))</f>
        <v>0</v>
      </c>
      <c r="Q2790" s="33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31">
      <c r="A2791" s="31">
        <f ca="1">IF(GLOBAL[[#This Row],[TT]]&lt;1,"",ROW()-2)</f>
        <v>2789</v>
      </c>
      <c r="B2791" s="33" t="s">
        <v>1573</v>
      </c>
      <c r="C2791" s="31">
        <v>1</v>
      </c>
      <c r="D2791" s="31" t="s">
        <v>1498</v>
      </c>
      <c r="E2791" s="31">
        <f ca="1">IF(GLOBAL[[#This Row],[b12]]="",GLOBAL[[#This Row],[a6]],GLOBAL[[#This Row],[b12]])</f>
        <v>1</v>
      </c>
      <c r="F2791" s="32">
        <f>GLOBAL[[#This Row],[AWAL]]</f>
        <v>1</v>
      </c>
      <c r="G2791" s="31"/>
      <c r="H2791" s="31"/>
      <c r="I2791" s="31" t="str">
        <f>IF(GLOBAL[[#This Row],[/MASUK]]="","",SUMIF(Table6[NB BM_C_QTY+F],GLOBAL[POINTER],Table6[C]))</f>
        <v/>
      </c>
      <c r="J2791" s="102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>SUM(F2791,L2791)</f>
        <v>1</v>
      </c>
      <c r="N2791" s="31"/>
      <c r="O2791" s="31"/>
      <c r="P2791" s="32">
        <f ca="1">SUM(INDIRECT(GLOBAL_VAR[TABLENAME]&amp;"[@a"&amp;$1:$1-1&amp;"]"),INDIRECT(GLOBAL_VAR[TABLENAME]&amp;"[@c"&amp;$1:$1-1&amp;"]"))</f>
        <v>1</v>
      </c>
      <c r="Q2791" s="33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1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1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1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</row>
    <row r="2792" spans="1:31">
      <c r="A2792" s="31">
        <f ca="1">IF(GLOBAL[[#This Row],[TT]]&lt;1,"",ROW()-2)</f>
        <v>2790</v>
      </c>
      <c r="B2792" s="33" t="s">
        <v>1574</v>
      </c>
      <c r="C2792" s="31">
        <v>5</v>
      </c>
      <c r="D2792" s="31" t="s">
        <v>34</v>
      </c>
      <c r="E2792" s="31">
        <f ca="1">IF(GLOBAL[[#This Row],[b12]]="",GLOBAL[[#This Row],[a6]],GLOBAL[[#This Row],[b12]])</f>
        <v>5</v>
      </c>
      <c r="F2792" s="32">
        <f>GLOBAL[[#This Row],[AWAL]]</f>
        <v>5</v>
      </c>
      <c r="G2792" s="31"/>
      <c r="H2792" s="31"/>
      <c r="I2792" s="31" t="str">
        <f>IF(GLOBAL[[#This Row],[/MASUK]]="","",SUMIF(Table6[NB BM_C_QTY+F],GLOBAL[POINTER],Table6[C]))</f>
        <v/>
      </c>
      <c r="J2792" s="102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>SUM(F2792,L2792)</f>
        <v>5</v>
      </c>
      <c r="N2792" s="31"/>
      <c r="O2792" s="31"/>
      <c r="P2792" s="32">
        <f ca="1">SUM(INDIRECT(GLOBAL_VAR[TABLENAME]&amp;"[@a"&amp;$1:$1-1&amp;"]"),INDIRECT(GLOBAL_VAR[TABLENAME]&amp;"[@c"&amp;$1:$1-1&amp;"]"))</f>
        <v>5</v>
      </c>
      <c r="Q2792" s="33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5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5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5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31">
      <c r="A2793" s="31" t="str">
        <f ca="1">IF(GLOBAL[[#This Row],[TT]]&lt;1,"",ROW()-2)</f>
        <v/>
      </c>
      <c r="B2793" s="33" t="s">
        <v>4246</v>
      </c>
      <c r="C2793" s="31">
        <v>0</v>
      </c>
      <c r="D2793" s="31" t="s">
        <v>2032</v>
      </c>
      <c r="E2793" s="31">
        <f ca="1">IF(GLOBAL[[#This Row],[b12]]="",GLOBAL[[#This Row],[a6]],GLOBAL[[#This Row],[b12]])</f>
        <v>0</v>
      </c>
      <c r="F2793" s="32">
        <f>GLOBAL[[#This Row],[AWAL]]</f>
        <v>0</v>
      </c>
      <c r="G2793" s="31"/>
      <c r="H2793" s="31"/>
      <c r="I2793" s="31" t="str">
        <f>IF(GLOBAL[[#This Row],[/MASUK]]="","",SUMIF(Table6[NB BM_C_QTY+F],GLOBAL[POINTER],Table6[C]))</f>
        <v/>
      </c>
      <c r="J2793" s="102">
        <f>IF(GLOBAL[[#This Row],[//KELUAR]]="",0,-1*SUMIF(Table5[CONCAT],GLOBAL[POINTER],Table5[3]))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>SUM(F2793,L2793)</f>
        <v>0</v>
      </c>
      <c r="N2793" s="31"/>
      <c r="O2793" s="31"/>
      <c r="P2793" s="32">
        <f ca="1">SUM(INDIRECT(GLOBAL_VAR[TABLENAME]&amp;"[@a"&amp;$1:$1-1&amp;"]"),INDIRECT(GLOBAL_VAR[TABLENAME]&amp;"[@c"&amp;$1:$1-1&amp;"]"))</f>
        <v>0</v>
      </c>
      <c r="Q2793" s="33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0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0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0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2793" s="31" t="str">
        <f>_xlfn.IFNA(MATCH(GLOBAL[[#This Row],[POINTER]],Table6[NB BM_C_QTY+F],0),"")</f>
        <v/>
      </c>
      <c r="AC2793" t="str">
        <f>_xlfn.IFNA(MATCH(GLOBAL[[#This Row],[POINTER]],Table5[CONCAT],0),"")</f>
        <v/>
      </c>
    </row>
    <row r="2794" spans="1:31">
      <c r="A2794" s="31" t="str">
        <f ca="1">IF(GLOBAL[[#This Row],[TT]]&lt;1,"",ROW()-2)</f>
        <v/>
      </c>
      <c r="B2794" s="33" t="s">
        <v>4245</v>
      </c>
      <c r="C2794" s="31">
        <v>0</v>
      </c>
      <c r="D2794" s="31" t="s">
        <v>2014</v>
      </c>
      <c r="E2794" s="31">
        <f ca="1">IF(GLOBAL[[#This Row],[b12]]="",GLOBAL[[#This Row],[a6]],GLOBAL[[#This Row],[b12]])</f>
        <v>0</v>
      </c>
      <c r="F2794" s="32">
        <f>GLOBAL[[#This Row],[AWAL]]</f>
        <v>0</v>
      </c>
      <c r="G2794" s="31"/>
      <c r="H2794" s="31"/>
      <c r="I2794" s="31" t="str">
        <f>IF(GLOBAL[[#This Row],[/MASUK]]="","",SUMIF(Table6[NB BM_C_QTY+F],GLOBAL[POINTER],Table6[C]))</f>
        <v/>
      </c>
      <c r="J2794" s="102">
        <f>IF(GLOBAL[[#This Row],[//KELUAR]]="",0,-1*SUMIF(Table5[CONCAT],GLOBAL[POINTER],Table5[3]))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>SUM(F2794,L2794)</f>
        <v>0</v>
      </c>
      <c r="N2794" s="31"/>
      <c r="O2794" s="31"/>
      <c r="P2794" s="32">
        <f ca="1">SUM(INDIRECT(GLOBAL_VAR[TABLENAME]&amp;"[@a"&amp;$1:$1-1&amp;"]"),INDIRECT(GLOBAL_VAR[TABLENAME]&amp;"[@c"&amp;$1:$1-1&amp;"]"))</f>
        <v>0</v>
      </c>
      <c r="Q2794" s="33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0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0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0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2794" s="31" t="str">
        <f>_xlfn.IFNA(MATCH(GLOBAL[[#This Row],[POINTER]],Table6[NB BM_C_QTY+F],0),"")</f>
        <v/>
      </c>
      <c r="AC2794" t="str">
        <f>_xlfn.IFNA(MATCH(GLOBAL[[#This Row],[POINTER]],Table5[CONCAT],0),"")</f>
        <v/>
      </c>
      <c r="AD2794" s="72"/>
    </row>
    <row r="2795" spans="1:31">
      <c r="A2795" s="31">
        <f ca="1">IF(GLOBAL[[#This Row],[TT]]&lt;1,"",ROW()-2)</f>
        <v>2793</v>
      </c>
      <c r="B2795" s="33" t="s">
        <v>1575</v>
      </c>
      <c r="C2795" s="31">
        <v>2</v>
      </c>
      <c r="D2795" s="31" t="s">
        <v>141</v>
      </c>
      <c r="E2795" s="31">
        <f ca="1">IF(GLOBAL[[#This Row],[b12]]="",GLOBAL[[#This Row],[a6]],GLOBAL[[#This Row],[b12]])</f>
        <v>2</v>
      </c>
      <c r="F2795" s="32">
        <f>GLOBAL[[#This Row],[AWAL]]</f>
        <v>2</v>
      </c>
      <c r="G2795" s="31"/>
      <c r="H2795" s="31"/>
      <c r="I2795" s="31" t="str">
        <f>IF(GLOBAL[[#This Row],[/MASUK]]="","",SUMIF(Table6[NB BM_C_QTY+F],GLOBAL[POINTER],Table6[C]))</f>
        <v/>
      </c>
      <c r="J2795" s="102">
        <f>IF(GLOBAL[[#This Row],[//KELUAR]]="",0,-1*SUMIF(Table5[CONCAT],GLOBAL[POINTER],Table5[3]))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>SUM(F2795,L2795)</f>
        <v>2</v>
      </c>
      <c r="N2795" s="31"/>
      <c r="O2795" s="31"/>
      <c r="P2795" s="32">
        <f ca="1">SUM(INDIRECT(GLOBAL_VAR[TABLENAME]&amp;"[@a"&amp;$1:$1-1&amp;"]"),INDIRECT(GLOBAL_VAR[TABLENAME]&amp;"[@c"&amp;$1:$1-1&amp;"]"))</f>
        <v>2</v>
      </c>
      <c r="Q2795" s="33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2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2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2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2795" s="31" t="str">
        <f>_xlfn.IFNA(MATCH(GLOBAL[[#This Row],[POINTER]],Table6[NB BM_C_QTY+F],0),"")</f>
        <v/>
      </c>
      <c r="AC2795" t="str">
        <f>_xlfn.IFNA(MATCH(GLOBAL[[#This Row],[POINTER]],Table5[CONCAT],0),"")</f>
        <v/>
      </c>
      <c r="AE2795" s="29"/>
    </row>
    <row r="2796" spans="1:31">
      <c r="A2796" s="31">
        <f ca="1">IF(GLOBAL[[#This Row],[TT]]&lt;1,"",ROW()-2)</f>
        <v>2794</v>
      </c>
      <c r="B2796" s="33" t="s">
        <v>1576</v>
      </c>
      <c r="C2796" s="31">
        <v>3</v>
      </c>
      <c r="D2796" s="31" t="s">
        <v>932</v>
      </c>
      <c r="E2796" s="31">
        <f ca="1">IF(GLOBAL[[#This Row],[b12]]="",GLOBAL[[#This Row],[a6]],GLOBAL[[#This Row],[b12]])</f>
        <v>3</v>
      </c>
      <c r="F2796" s="32">
        <f>GLOBAL[[#This Row],[AWAL]]</f>
        <v>3</v>
      </c>
      <c r="G2796" s="31"/>
      <c r="H2796" s="31"/>
      <c r="I2796" s="31" t="str">
        <f>IF(GLOBAL[[#This Row],[/MASUK]]="","",SUMIF(Table6[NB BM_C_QTY+F],GLOBAL[POINTER],Table6[C]))</f>
        <v/>
      </c>
      <c r="J2796" s="102">
        <f>IF(GLOBAL[[#This Row],[//KELUAR]]="",0,-1*SUMIF(Table5[CONCAT],GLOBAL[POINTER],Table5[3]))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>SUM(F2796,L2796)</f>
        <v>3</v>
      </c>
      <c r="N2796" s="31"/>
      <c r="O2796" s="31"/>
      <c r="P2796" s="32">
        <f ca="1">SUM(INDIRECT(GLOBAL_VAR[TABLENAME]&amp;"[@a"&amp;$1:$1-1&amp;"]"),INDIRECT(GLOBAL_VAR[TABLENAME]&amp;"[@c"&amp;$1:$1-1&amp;"]"))</f>
        <v>3</v>
      </c>
      <c r="Q2796" s="33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3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3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3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2796" s="31" t="str">
        <f>_xlfn.IFNA(MATCH(GLOBAL[[#This Row],[POINTER]],Table6[NB BM_C_QTY+F],0),"")</f>
        <v/>
      </c>
      <c r="AC2796" t="str">
        <f>_xlfn.IFNA(MATCH(GLOBAL[[#This Row],[POINTER]],Table5[CONCAT],0),"")</f>
        <v/>
      </c>
    </row>
    <row r="2797" spans="1:31">
      <c r="A2797" s="31" t="str">
        <f ca="1">IF(GLOBAL[[#This Row],[TT]]&lt;1,"",ROW()-2)</f>
        <v/>
      </c>
      <c r="B2797" s="33" t="s">
        <v>3795</v>
      </c>
      <c r="C2797" s="31">
        <v>0</v>
      </c>
      <c r="D2797" s="31" t="s">
        <v>3796</v>
      </c>
      <c r="E2797" s="31">
        <f ca="1">IF(GLOBAL[[#This Row],[b12]]="",GLOBAL[[#This Row],[a6]],GLOBAL[[#This Row],[b12]])</f>
        <v>0</v>
      </c>
      <c r="F2797" s="32">
        <f>GLOBAL[[#This Row],[AWAL]]</f>
        <v>0</v>
      </c>
      <c r="G2797" s="31"/>
      <c r="H2797" s="31"/>
      <c r="I2797" s="31" t="str">
        <f>IF(GLOBAL[[#This Row],[/MASUK]]="","",SUMIF(Table6[NB BM_C_QTY+F],GLOBAL[POINTER],Table6[C]))</f>
        <v/>
      </c>
      <c r="J2797" s="102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>SUM(F2797,L2797)</f>
        <v>0</v>
      </c>
      <c r="N2797" s="31"/>
      <c r="O2797" s="31"/>
      <c r="P2797" s="32">
        <f ca="1">SUM(INDIRECT(GLOBAL_VAR[TABLENAME]&amp;"[@a"&amp;$1:$1-1&amp;"]"),INDIRECT(GLOBAL_VAR[TABLENAME]&amp;"[@c"&amp;$1:$1-1&amp;"]"))</f>
        <v>0</v>
      </c>
      <c r="Q2797" s="33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0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0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0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  <c r="AE2797" s="29"/>
    </row>
    <row r="2798" spans="1:31">
      <c r="A2798" s="31">
        <f ca="1">IF(GLOBAL[[#This Row],[TT]]&lt;1,"",ROW()-2)</f>
        <v>2796</v>
      </c>
      <c r="B2798" s="33" t="s">
        <v>1577</v>
      </c>
      <c r="C2798" s="31">
        <v>1</v>
      </c>
      <c r="D2798" s="31" t="s">
        <v>1578</v>
      </c>
      <c r="E2798" s="31">
        <f ca="1">IF(GLOBAL[[#This Row],[b12]]="",GLOBAL[[#This Row],[a6]],GLOBAL[[#This Row],[b12]])</f>
        <v>1</v>
      </c>
      <c r="F2798" s="32">
        <f>GLOBAL[[#This Row],[AWAL]]</f>
        <v>1</v>
      </c>
      <c r="G2798" s="31"/>
      <c r="H2798" s="31"/>
      <c r="I2798" s="31" t="str">
        <f>IF(GLOBAL[[#This Row],[/MASUK]]="","",SUMIF(Table6[NB BM_C_QTY+F],GLOBAL[POINTER],Table6[C]))</f>
        <v/>
      </c>
      <c r="J2798" s="102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>SUM(F2798,L2798)</f>
        <v>1</v>
      </c>
      <c r="N2798" s="31"/>
      <c r="O2798" s="31"/>
      <c r="P2798" s="32">
        <f ca="1">SUM(INDIRECT(GLOBAL_VAR[TABLENAME]&amp;"[@a"&amp;$1:$1-1&amp;"]"),INDIRECT(GLOBAL_VAR[TABLENAME]&amp;"[@c"&amp;$1:$1-1&amp;"]"))</f>
        <v>1</v>
      </c>
      <c r="Q2798" s="33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1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1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1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</row>
    <row r="2799" spans="1:31">
      <c r="A2799" s="39" t="str">
        <f ca="1">IF(GLOBAL[[#This Row],[TT]]&lt;1,"",ROW()-2)</f>
        <v/>
      </c>
      <c r="B2799" s="33" t="s">
        <v>4469</v>
      </c>
      <c r="C2799" s="31">
        <v>0</v>
      </c>
      <c r="D2799" s="31" t="s">
        <v>4471</v>
      </c>
      <c r="E2799" s="39">
        <f ca="1">IF(GLOBAL[[#This Row],[b12]]="",GLOBAL[[#This Row],[a6]],GLOBAL[[#This Row],[b12]])</f>
        <v>0</v>
      </c>
      <c r="F2799" s="40">
        <f>GLOBAL[[#This Row],[AWAL]]</f>
        <v>0</v>
      </c>
      <c r="G2799" s="31"/>
      <c r="H2799" s="31"/>
      <c r="I2799" s="31" t="str">
        <f>IF(GLOBAL[[#This Row],[/MASUK]]="","",SUMIF(Table6[NB BM_C_QTY+F],GLOBAL[POINTER],Table6[C]))</f>
        <v/>
      </c>
      <c r="J2799" s="102">
        <f>IF(GLOBAL[[#This Row],[//KELUAR]]="",0,-1*SUMIF(Table5[CONCAT],GLOBAL[POINTER],Table5[3]))</f>
        <v>0</v>
      </c>
      <c r="K2799" s="39" t="str">
        <f>IF(GLOBAL[[#This Row],[b1]]="","",GLOBAL[[#This Row],[b1]]-GLOBAL[[#This Row],[a1]]-GLOBAL[[#This Row],[bkeluar1]])</f>
        <v/>
      </c>
      <c r="L2799" s="39">
        <f>SUM(GLOBAL[[#This Row],[bmasuk1]:[c1]])</f>
        <v>0</v>
      </c>
      <c r="M2799" s="40">
        <f>SUM(F2799,L2799)</f>
        <v>0</v>
      </c>
      <c r="N2799" s="31"/>
      <c r="O2799" s="39"/>
      <c r="P2799" s="40">
        <f ca="1">SUM(INDIRECT(GLOBAL_VAR[TABLENAME]&amp;"[@a"&amp;$1:$1-1&amp;"]"),INDIRECT(GLOBAL_VAR[TABLENAME]&amp;"[@c"&amp;$1:$1-1&amp;"]"))</f>
        <v>0</v>
      </c>
      <c r="Q2799" s="33"/>
      <c r="R2799" s="41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0</v>
      </c>
      <c r="T2799" s="33"/>
      <c r="U2799" s="41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0</v>
      </c>
      <c r="W2799" s="31"/>
      <c r="X2799" s="39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0</v>
      </c>
      <c r="Z2799" s="29"/>
      <c r="AA27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2799" s="39" t="str">
        <f>_xlfn.IFNA(MATCH(GLOBAL[[#This Row],[POINTER]],Table6[NB BM_C_QTY+F],0),"")</f>
        <v/>
      </c>
      <c r="AC2799" s="72" t="str">
        <f>_xlfn.IFNA(MATCH(GLOBAL[[#This Row],[POINTER]],Table5[CONCAT],0),"")</f>
        <v/>
      </c>
    </row>
    <row r="2800" spans="1:31">
      <c r="A2800" s="31" t="str">
        <f ca="1">IF(GLOBAL[[#This Row],[TT]]&lt;1,"",ROW()-2)</f>
        <v/>
      </c>
      <c r="B2800" s="33" t="s">
        <v>2370</v>
      </c>
      <c r="C2800" s="31">
        <v>0</v>
      </c>
      <c r="D2800" s="31">
        <v>200</v>
      </c>
      <c r="E2800" s="31">
        <f ca="1">IF(GLOBAL[[#This Row],[b12]]="",GLOBAL[[#This Row],[a6]],GLOBAL[[#This Row],[b12]])</f>
        <v>0</v>
      </c>
      <c r="F2800" s="32">
        <f>GLOBAL[[#This Row],[AWAL]]</f>
        <v>0</v>
      </c>
      <c r="G2800" s="31"/>
      <c r="H2800" s="31"/>
      <c r="I2800" s="31" t="str">
        <f>IF(GLOBAL[[#This Row],[/MASUK]]="","",SUMIF(Table6[NB BM_C_QTY+F],GLOBAL[POINTER],Table6[C]))</f>
        <v/>
      </c>
      <c r="J2800" s="102">
        <f>IF(GLOBAL[[#This Row],[//KELUAR]]="",0,-1*SUMIF(Table5[CONCAT],GLOBAL[POINTER],Table5[3]))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>SUM(F2800,L2800)</f>
        <v>0</v>
      </c>
      <c r="N2800" s="31"/>
      <c r="O2800" s="31"/>
      <c r="P2800" s="32">
        <f ca="1">SUM(INDIRECT(GLOBAL_VAR[TABLENAME]&amp;"[@a"&amp;$1:$1-1&amp;"]"),INDIRECT(GLOBAL_VAR[TABLENAME]&amp;"[@c"&amp;$1:$1-1&amp;"]"))</f>
        <v>0</v>
      </c>
      <c r="Q2800" s="33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0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0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0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2800" s="31" t="str">
        <f>_xlfn.IFNA(MATCH(GLOBAL[[#This Row],[POINTER]],Table6[NB BM_C_QTY+F],0),"")</f>
        <v/>
      </c>
      <c r="AC2800" t="str">
        <f>_xlfn.IFNA(MATCH(GLOBAL[[#This Row],[POINTER]],Table5[CONCAT],0),"")</f>
        <v/>
      </c>
    </row>
    <row r="2801" spans="1:31">
      <c r="A2801" s="31" t="str">
        <f ca="1">IF(GLOBAL[[#This Row],[TT]]&lt;1,"",ROW()-2)</f>
        <v/>
      </c>
      <c r="B2801" s="33" t="s">
        <v>2370</v>
      </c>
      <c r="C2801" s="31">
        <v>0</v>
      </c>
      <c r="D2801" s="31">
        <v>180</v>
      </c>
      <c r="E2801" s="31">
        <f ca="1">IF(GLOBAL[[#This Row],[b12]]="",GLOBAL[[#This Row],[a6]],GLOBAL[[#This Row],[b12]])</f>
        <v>0</v>
      </c>
      <c r="F2801" s="32">
        <f>GLOBAL[[#This Row],[AWAL]]</f>
        <v>0</v>
      </c>
      <c r="G2801" s="31"/>
      <c r="H2801" s="31"/>
      <c r="I2801" s="31" t="str">
        <f>IF(GLOBAL[[#This Row],[/MASUK]]="","",SUMIF(Table6[NB BM_C_QTY+F],GLOBAL[POINTER],Table6[C]))</f>
        <v/>
      </c>
      <c r="J2801" s="102">
        <f>IF(GLOBAL[[#This Row],[//KELUAR]]="",0,-1*SUMIF(Table5[CONCAT],GLOBAL[POINTER],Table5[3]))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>SUM(F2801,L2801)</f>
        <v>0</v>
      </c>
      <c r="N2801" s="31"/>
      <c r="O2801" s="31"/>
      <c r="P2801" s="32">
        <f ca="1">SUM(INDIRECT(GLOBAL_VAR[TABLENAME]&amp;"[@a"&amp;$1:$1-1&amp;"]"),INDIRECT(GLOBAL_VAR[TABLENAME]&amp;"[@c"&amp;$1:$1-1&amp;"]"))</f>
        <v>0</v>
      </c>
      <c r="Q2801" s="33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0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0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0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2801" s="31" t="str">
        <f>_xlfn.IFNA(MATCH(GLOBAL[[#This Row],[POINTER]],Table6[NB BM_C_QTY+F],0),"")</f>
        <v/>
      </c>
      <c r="AC2801" t="str">
        <f>_xlfn.IFNA(MATCH(GLOBAL[[#This Row],[POINTER]],Table5[CONCAT],0),"")</f>
        <v/>
      </c>
    </row>
    <row r="2802" spans="1:31">
      <c r="A2802" s="31" t="str">
        <f ca="1">IF(GLOBAL[[#This Row],[TT]]&lt;1,"",ROW()-2)</f>
        <v/>
      </c>
      <c r="B2802" s="33" t="s">
        <v>2235</v>
      </c>
      <c r="C2802" s="31">
        <v>0</v>
      </c>
      <c r="D2802" s="31">
        <v>200</v>
      </c>
      <c r="E2802" s="31">
        <f ca="1">IF(GLOBAL[[#This Row],[b12]]="",GLOBAL[[#This Row],[a6]],GLOBAL[[#This Row],[b12]])</f>
        <v>0</v>
      </c>
      <c r="F2802" s="32">
        <f>GLOBAL[[#This Row],[AWAL]]</f>
        <v>0</v>
      </c>
      <c r="G2802" s="31"/>
      <c r="H2802" s="31"/>
      <c r="I2802" s="31" t="str">
        <f>IF(GLOBAL[[#This Row],[/MASUK]]="","",SUMIF(Table6[NB BM_C_QTY+F],GLOBAL[POINTER],Table6[C]))</f>
        <v/>
      </c>
      <c r="J2802" s="102">
        <f>IF(GLOBAL[[#This Row],[//KELUAR]]="",0,-1*SUMIF(Table5[CONCAT],GLOBAL[POINTER],Table5[3]))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>SUM(F2802,L2802)</f>
        <v>0</v>
      </c>
      <c r="N2802" s="31"/>
      <c r="O2802" s="31"/>
      <c r="P2802" s="32">
        <f ca="1">SUM(INDIRECT(GLOBAL_VAR[TABLENAME]&amp;"[@a"&amp;$1:$1-1&amp;"]"),INDIRECT(GLOBAL_VAR[TABLENAME]&amp;"[@c"&amp;$1:$1-1&amp;"]"))</f>
        <v>0</v>
      </c>
      <c r="Q2802" s="33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0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0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0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2802" s="31" t="str">
        <f>_xlfn.IFNA(MATCH(GLOBAL[[#This Row],[POINTER]],Table6[NB BM_C_QTY+F],0),"")</f>
        <v/>
      </c>
      <c r="AC2802" t="str">
        <f>_xlfn.IFNA(MATCH(GLOBAL[[#This Row],[POINTER]],Table5[CONCAT],0),"")</f>
        <v/>
      </c>
    </row>
    <row r="2803" spans="1:31">
      <c r="A2803" s="31">
        <f ca="1">IF(GLOBAL[[#This Row],[TT]]&lt;1,"",ROW()-2)</f>
        <v>2801</v>
      </c>
      <c r="B2803" s="33" t="s">
        <v>3700</v>
      </c>
      <c r="C2803" s="31">
        <v>120</v>
      </c>
      <c r="D2803" s="31">
        <v>180</v>
      </c>
      <c r="E2803" s="31">
        <f ca="1">IF(GLOBAL[[#This Row],[b12]]="",GLOBAL[[#This Row],[a6]],GLOBAL[[#This Row],[b12]])</f>
        <v>120</v>
      </c>
      <c r="F2803" s="32">
        <f>GLOBAL[[#This Row],[AWAL]]</f>
        <v>120</v>
      </c>
      <c r="G2803" s="31"/>
      <c r="H2803" s="31"/>
      <c r="I2803" s="31" t="str">
        <f>IF(GLOBAL[[#This Row],[/MASUK]]="","",SUMIF(Table6[NB BM_C_QTY+F],GLOBAL[POINTER],Table6[C]))</f>
        <v/>
      </c>
      <c r="J2803" s="102">
        <f>IF(GLOBAL[[#This Row],[//KELUAR]]="",0,-1*SUMIF(Table5[CONCAT],GLOBAL[POINTER],Table5[3]))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>SUM(F2803,L2803)</f>
        <v>120</v>
      </c>
      <c r="N2803" s="31"/>
      <c r="O2803" s="31"/>
      <c r="P2803" s="32">
        <f ca="1">SUM(INDIRECT(GLOBAL_VAR[TABLENAME]&amp;"[@a"&amp;$1:$1-1&amp;"]"),INDIRECT(GLOBAL_VAR[TABLENAME]&amp;"[@c"&amp;$1:$1-1&amp;"]"))</f>
        <v>120</v>
      </c>
      <c r="Q2803" s="33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120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120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120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sampulboxyfancy150stok26180untana</v>
      </c>
      <c r="AB2803" s="31" t="str">
        <f>_xlfn.IFNA(MATCH(GLOBAL[[#This Row],[POINTER]],Table6[NB BM_C_QTY+F],0),"")</f>
        <v/>
      </c>
      <c r="AC2803" t="str">
        <f>_xlfn.IFNA(MATCH(GLOBAL[[#This Row],[POINTER]],Table5[CONCAT],0),"")</f>
        <v/>
      </c>
    </row>
    <row r="2804" spans="1:31">
      <c r="A2804" s="31">
        <f ca="1">IF(GLOBAL[[#This Row],[TT]]&lt;1,"",ROW()-2)</f>
        <v>2802</v>
      </c>
      <c r="B2804" s="33" t="s">
        <v>4529</v>
      </c>
      <c r="C2804" s="31">
        <v>1</v>
      </c>
      <c r="D2804" s="31" t="s">
        <v>4420</v>
      </c>
      <c r="E2804" s="31">
        <f ca="1">IF(GLOBAL[[#This Row],[b12]]="",GLOBAL[[#This Row],[a6]],GLOBAL[[#This Row],[b12]])</f>
        <v>1</v>
      </c>
      <c r="F2804" s="32">
        <f>GLOBAL[[#This Row],[AWAL]]</f>
        <v>1</v>
      </c>
      <c r="G2804" s="31"/>
      <c r="H2804" s="31"/>
      <c r="I2804" s="31" t="str">
        <f>IF(GLOBAL[[#This Row],[/MASUK]]="","",SUMIF(Table6[NB BM_C_QTY+F],GLOBAL[POINTER],Table6[C]))</f>
        <v/>
      </c>
      <c r="J2804" s="102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>SUM(F2804,L2804)</f>
        <v>1</v>
      </c>
      <c r="N2804" s="31"/>
      <c r="O2804" s="31"/>
      <c r="P2804" s="32">
        <f ca="1">SUM(INDIRECT(GLOBAL_VAR[TABLENAME]&amp;"[@a"&amp;$1:$1-1&amp;"]"),INDIRECT(GLOBAL_VAR[TABLENAME]&amp;"[@c"&amp;$1:$1-1&amp;"]"))</f>
        <v>1</v>
      </c>
      <c r="Q2804" s="33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1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1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1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</row>
    <row r="2805" spans="1:31">
      <c r="A2805" s="31" t="str">
        <f ca="1">IF(GLOBAL[[#This Row],[TT]]&lt;1,"",ROW()-2)</f>
        <v/>
      </c>
      <c r="B2805" s="33" t="s">
        <v>4118</v>
      </c>
      <c r="C2805" s="31">
        <v>0</v>
      </c>
      <c r="D2805" s="31">
        <v>250</v>
      </c>
      <c r="E2805" s="31">
        <f ca="1">IF(GLOBAL[[#This Row],[b12]]="",GLOBAL[[#This Row],[a6]],GLOBAL[[#This Row],[b12]])</f>
        <v>0</v>
      </c>
      <c r="F2805" s="32">
        <f>GLOBAL[[#This Row],[AWAL]]</f>
        <v>0</v>
      </c>
      <c r="G2805" s="31"/>
      <c r="H2805" s="31"/>
      <c r="I2805" s="31" t="str">
        <f>IF(GLOBAL[[#This Row],[/MASUK]]="","",SUMIF(Table6[NB BM_C_QTY+F],GLOBAL[POINTER],Table6[C]))</f>
        <v/>
      </c>
      <c r="J2805" s="102">
        <f>IF(GLOBAL[[#This Row],[//KELUAR]]="",0,-1*SUMIF(Table5[CONCAT],GLOBAL[POINTER],Table5[3]))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>SUM(F2805,L2805)</f>
        <v>0</v>
      </c>
      <c r="N2805" s="31"/>
      <c r="O2805" s="31"/>
      <c r="P2805" s="32">
        <f ca="1">SUM(INDIRECT(GLOBAL_VAR[TABLENAME]&amp;"[@a"&amp;$1:$1-1&amp;"]"),INDIRECT(GLOBAL_VAR[TABLENAME]&amp;"[@c"&amp;$1:$1-1&amp;"]"))</f>
        <v>0</v>
      </c>
      <c r="Q2805" s="33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0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0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0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2805" s="31" t="str">
        <f>_xlfn.IFNA(MATCH(GLOBAL[[#This Row],[POINTER]],Table6[NB BM_C_QTY+F],0),"")</f>
        <v/>
      </c>
      <c r="AC2805" t="str">
        <f>_xlfn.IFNA(MATCH(GLOBAL[[#This Row],[POINTER]],Table5[CONCAT],0),"")</f>
        <v/>
      </c>
      <c r="AD2805" s="72"/>
    </row>
    <row r="2806" spans="1:31">
      <c r="A2806" s="31" t="str">
        <f ca="1">IF(GLOBAL[[#This Row],[TT]]&lt;1,"",ROW()-2)</f>
        <v/>
      </c>
      <c r="B2806" s="33" t="s">
        <v>4118</v>
      </c>
      <c r="C2806" s="31">
        <v>0</v>
      </c>
      <c r="D2806" s="31">
        <v>300</v>
      </c>
      <c r="E2806" s="31">
        <f ca="1">IF(GLOBAL[[#This Row],[b12]]="",GLOBAL[[#This Row],[a6]],GLOBAL[[#This Row],[b12]])</f>
        <v>0</v>
      </c>
      <c r="F2806" s="32">
        <f>GLOBAL[[#This Row],[AWAL]]</f>
        <v>0</v>
      </c>
      <c r="G2806" s="31"/>
      <c r="H2806" s="31"/>
      <c r="I2806" s="31" t="str">
        <f>IF(GLOBAL[[#This Row],[/MASUK]]="","",SUMIF(Table6[NB BM_C_QTY+F],GLOBAL[POINTER],Table6[C]))</f>
        <v/>
      </c>
      <c r="J2806" s="102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>SUM(F2806,L2806)</f>
        <v>0</v>
      </c>
      <c r="N2806" s="31"/>
      <c r="O2806" s="31"/>
      <c r="P2806" s="32">
        <f ca="1">SUM(INDIRECT(GLOBAL_VAR[TABLENAME]&amp;"[@a"&amp;$1:$1-1&amp;"]"),INDIRECT(GLOBAL_VAR[TABLENAME]&amp;"[@c"&amp;$1:$1-1&amp;"]"))</f>
        <v>0</v>
      </c>
      <c r="Q2806" s="33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0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0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0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</row>
    <row r="2807" spans="1:31">
      <c r="A2807" s="31">
        <f ca="1">IF(GLOBAL[[#This Row],[TT]]&lt;1,"",ROW()-2)</f>
        <v>2805</v>
      </c>
      <c r="B2807" s="33" t="s">
        <v>4117</v>
      </c>
      <c r="C2807" s="31">
        <v>4</v>
      </c>
      <c r="D2807" s="31">
        <v>300</v>
      </c>
      <c r="E2807" s="31">
        <f ca="1">IF(GLOBAL[[#This Row],[b12]]="",GLOBAL[[#This Row],[a6]],GLOBAL[[#This Row],[b12]])</f>
        <v>4</v>
      </c>
      <c r="F2807" s="32">
        <f>GLOBAL[[#This Row],[AWAL]]</f>
        <v>4</v>
      </c>
      <c r="G2807" s="31"/>
      <c r="H2807" s="31"/>
      <c r="I2807" s="31" t="str">
        <f>IF(GLOBAL[[#This Row],[/MASUK]]="","",SUMIF(Table6[NB BM_C_QTY+F],GLOBAL[POINTER],Table6[C]))</f>
        <v/>
      </c>
      <c r="J2807" s="102">
        <f>IF(GLOBAL[[#This Row],[//KELUAR]]="",0,-1*SUMIF(Table5[CONCAT],GLOBAL[POINTER],Table5[3]))</f>
        <v>0</v>
      </c>
      <c r="K2807" s="31" t="str">
        <f>IF(GLOBAL[[#This Row],[b1]]="","",GLOBAL[[#This Row],[b1]]-GLOBAL[[#This Row],[a1]]-GLOBAL[[#This Row],[bkeluar1]])</f>
        <v/>
      </c>
      <c r="L2807" s="31">
        <f>SUM(GLOBAL[[#This Row],[bmasuk1]:[c1]])</f>
        <v>0</v>
      </c>
      <c r="M2807" s="32">
        <f>SUM(F2807,L2807)</f>
        <v>4</v>
      </c>
      <c r="N2807" s="31"/>
      <c r="O2807" s="31"/>
      <c r="P2807" s="32">
        <f ca="1">SUM(INDIRECT(GLOBAL_VAR[TABLENAME]&amp;"[@a"&amp;$1:$1-1&amp;"]"),INDIRECT(GLOBAL_VAR[TABLENAME]&amp;"[@c"&amp;$1:$1-1&amp;"]"))</f>
        <v>4</v>
      </c>
      <c r="Q2807" s="33"/>
      <c r="R2807" s="33" t="str">
        <f>IF(GLOBAL[[#This Row],[b3]]="","",GLOBAL[[#This Row],[b3]]-GLOBAL[[#This Row],[a3]])</f>
        <v/>
      </c>
      <c r="S2807" s="32">
        <f ca="1">SUM(INDIRECT(GLOBAL_VAR[TABLENAME]&amp;"[@a"&amp;$1:$1-1&amp;"]"),INDIRECT(GLOBAL_VAR[TABLENAME]&amp;"[@c"&amp;$1:$1-1&amp;"]"))</f>
        <v>4</v>
      </c>
      <c r="T2807" s="33"/>
      <c r="U2807" s="33" t="str">
        <f>IF(GLOBAL[[#This Row],[b4]]="","",GLOBAL[[#This Row],[b4]]-GLOBAL[[#This Row],[a4]])</f>
        <v/>
      </c>
      <c r="V2807" s="32">
        <f ca="1">SUM(INDIRECT(GLOBAL_VAR[TABLENAME]&amp;"[@a"&amp;$1:$1-1&amp;"]"),INDIRECT(GLOBAL_VAR[TABLENAME]&amp;"[@c"&amp;$1:$1-1&amp;"]"))</f>
        <v>4</v>
      </c>
      <c r="W2807" s="31"/>
      <c r="X2807" s="31" t="str">
        <f>IF(GLOBAL[[#This Row],[b5]]="","",GLOBAL[[#This Row],[b5]]-GLOBAL[[#This Row],[a5]])</f>
        <v/>
      </c>
      <c r="Y2807" s="32">
        <f ca="1">SUM(INDIRECT(GLOBAL_VAR[TABLENAME]&amp;"[@a"&amp;$1:$1-1&amp;"]"),INDIRECT(GLOBAL_VAR[TABLENAME]&amp;"[@c"&amp;$1:$1-1&amp;"]"))</f>
        <v>4</v>
      </c>
      <c r="AA2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2807" s="31" t="str">
        <f>_xlfn.IFNA(MATCH(GLOBAL[[#This Row],[POINTER]],Table6[NB BM_C_QTY+F],0),"")</f>
        <v/>
      </c>
      <c r="AC2807" t="str">
        <f>_xlfn.IFNA(MATCH(GLOBAL[[#This Row],[POINTER]],Table5[CONCAT],0),"")</f>
        <v/>
      </c>
    </row>
    <row r="2808" spans="1:31">
      <c r="A2808" s="39" t="str">
        <f ca="1">IF(GLOBAL[[#This Row],[TT]]&lt;1,"",ROW()-2)</f>
        <v/>
      </c>
      <c r="B2808" s="33" t="s">
        <v>3714</v>
      </c>
      <c r="C2808" s="31">
        <v>0</v>
      </c>
      <c r="D2808" s="31">
        <v>500</v>
      </c>
      <c r="E2808" s="39">
        <f ca="1">IF(GLOBAL[[#This Row],[b12]]="",GLOBAL[[#This Row],[a6]],GLOBAL[[#This Row],[b12]])</f>
        <v>0</v>
      </c>
      <c r="F2808" s="40">
        <f>GLOBAL[[#This Row],[AWAL]]</f>
        <v>0</v>
      </c>
      <c r="G2808" s="31"/>
      <c r="H2808" s="31"/>
      <c r="I2808" s="31" t="str">
        <f>IF(GLOBAL[[#This Row],[/MASUK]]="","",SUMIF(Table6[NB BM_C_QTY+F],GLOBAL[POINTER],Table6[C]))</f>
        <v/>
      </c>
      <c r="J2808" s="102">
        <f>IF(GLOBAL[[#This Row],[//KELUAR]]="",0,-1*SUMIF(Table5[CONCAT],GLOBAL[POINTER],Table5[3]))</f>
        <v>0</v>
      </c>
      <c r="K2808" s="39" t="str">
        <f>IF(GLOBAL[[#This Row],[b1]]="","",GLOBAL[[#This Row],[b1]]-GLOBAL[[#This Row],[a1]]-GLOBAL[[#This Row],[bkeluar1]])</f>
        <v/>
      </c>
      <c r="L2808" s="39">
        <f>SUM(GLOBAL[[#This Row],[bmasuk1]:[c1]])</f>
        <v>0</v>
      </c>
      <c r="M2808" s="40">
        <f>SUM(F2808,L2808)</f>
        <v>0</v>
      </c>
      <c r="N2808" s="31"/>
      <c r="O2808" s="39"/>
      <c r="P2808" s="40">
        <f ca="1">SUM(INDIRECT(GLOBAL_VAR[TABLENAME]&amp;"[@a"&amp;$1:$1-1&amp;"]"),INDIRECT(GLOBAL_VAR[TABLENAME]&amp;"[@c"&amp;$1:$1-1&amp;"]"))</f>
        <v>0</v>
      </c>
      <c r="Q2808" s="33"/>
      <c r="R2808" s="41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0</v>
      </c>
      <c r="T2808" s="33"/>
      <c r="U2808" s="41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0</v>
      </c>
      <c r="W2808" s="31"/>
      <c r="X2808" s="39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0</v>
      </c>
      <c r="Z2808" s="29"/>
      <c r="AA28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2808" s="39" t="str">
        <f>_xlfn.IFNA(MATCH(GLOBAL[[#This Row],[POINTER]],Table6[NB BM_C_QTY+F],0),"")</f>
        <v/>
      </c>
      <c r="AC2808" s="72" t="str">
        <f>_xlfn.IFNA(MATCH(GLOBAL[[#This Row],[POINTER]],Table5[CONCAT],0),"")</f>
        <v/>
      </c>
    </row>
    <row r="2809" spans="1:31">
      <c r="A2809" s="31" t="str">
        <f ca="1">IF(GLOBAL[[#This Row],[TT]]&lt;1,"",ROW()-2)</f>
        <v/>
      </c>
      <c r="B2809" s="33" t="s">
        <v>3715</v>
      </c>
      <c r="C2809" s="31">
        <v>0</v>
      </c>
      <c r="D2809" s="31">
        <v>500</v>
      </c>
      <c r="E2809" s="31">
        <f ca="1">IF(GLOBAL[[#This Row],[b12]]="",GLOBAL[[#This Row],[a6]],GLOBAL[[#This Row],[b12]])</f>
        <v>0</v>
      </c>
      <c r="F2809" s="32">
        <f>GLOBAL[[#This Row],[AWAL]]</f>
        <v>0</v>
      </c>
      <c r="G2809" s="31"/>
      <c r="H2809" s="31"/>
      <c r="I2809" s="31" t="str">
        <f>IF(GLOBAL[[#This Row],[/MASUK]]="","",SUMIF(Table6[NB BM_C_QTY+F],GLOBAL[POINTER],Table6[C]))</f>
        <v/>
      </c>
      <c r="J2809" s="102">
        <f>IF(GLOBAL[[#This Row],[//KELUAR]]="",0,-1*SUMIF(Table5[CONCAT],GLOBAL[POINTER],Table5[3]))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>SUM(F2809,L2809)</f>
        <v>0</v>
      </c>
      <c r="N2809" s="31"/>
      <c r="O2809" s="31"/>
      <c r="P2809" s="32">
        <f ca="1">SUM(INDIRECT(GLOBAL_VAR[TABLENAME]&amp;"[@a"&amp;$1:$1-1&amp;"]"),INDIRECT(GLOBAL_VAR[TABLENAME]&amp;"[@c"&amp;$1:$1-1&amp;"]"))</f>
        <v>0</v>
      </c>
      <c r="Q2809" s="33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0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0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0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2809" s="31" t="str">
        <f>_xlfn.IFNA(MATCH(GLOBAL[[#This Row],[POINTER]],Table6[NB BM_C_QTY+F],0),"")</f>
        <v/>
      </c>
      <c r="AC2809" t="str">
        <f>_xlfn.IFNA(MATCH(GLOBAL[[#This Row],[POINTER]],Table5[CONCAT],0),"")</f>
        <v/>
      </c>
    </row>
    <row r="2810" spans="1:31">
      <c r="A2810" s="31">
        <f ca="1">IF(GLOBAL[[#This Row],[TT]]&lt;1,"",ROW()-2)</f>
        <v>2808</v>
      </c>
      <c r="B2810" s="33" t="s">
        <v>1579</v>
      </c>
      <c r="C2810" s="31">
        <v>24</v>
      </c>
      <c r="D2810" s="31" t="s">
        <v>1102</v>
      </c>
      <c r="E2810" s="31">
        <f ca="1">IF(GLOBAL[[#This Row],[b12]]="",GLOBAL[[#This Row],[a6]],GLOBAL[[#This Row],[b12]])</f>
        <v>24</v>
      </c>
      <c r="F2810" s="32">
        <f>GLOBAL[[#This Row],[AWAL]]</f>
        <v>24</v>
      </c>
      <c r="G2810" s="31"/>
      <c r="H2810" s="31"/>
      <c r="I2810" s="31" t="str">
        <f>IF(GLOBAL[[#This Row],[/MASUK]]="","",SUMIF(Table6[NB BM_C_QTY+F],GLOBAL[POINTER],Table6[C]))</f>
        <v/>
      </c>
      <c r="J2810" s="102">
        <f>IF(GLOBAL[[#This Row],[//KELUAR]]="",0,-1*SUMIF(Table5[CONCAT],GLOBAL[POINTER],Table5[3]))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>SUM(F2810,L2810)</f>
        <v>24</v>
      </c>
      <c r="N2810" s="31"/>
      <c r="O2810" s="31"/>
      <c r="P2810" s="32">
        <f ca="1">SUM(INDIRECT(GLOBAL_VAR[TABLENAME]&amp;"[@a"&amp;$1:$1-1&amp;"]"),INDIRECT(GLOBAL_VAR[TABLENAME]&amp;"[@c"&amp;$1:$1-1&amp;"]"))</f>
        <v>24</v>
      </c>
      <c r="Q2810" s="33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24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24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24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2810" s="31" t="str">
        <f>_xlfn.IFNA(MATCH(GLOBAL[[#This Row],[POINTER]],Table6[NB BM_C_QTY+F],0),"")</f>
        <v/>
      </c>
      <c r="AC2810" t="str">
        <f>_xlfn.IFNA(MATCH(GLOBAL[[#This Row],[POINTER]],Table5[CONCAT],0),"")</f>
        <v/>
      </c>
    </row>
    <row r="2811" spans="1:31">
      <c r="A2811" s="31">
        <f ca="1">IF(GLOBAL[[#This Row],[TT]]&lt;1,"",ROW()-2)</f>
        <v>2809</v>
      </c>
      <c r="B2811" s="33" t="s">
        <v>4076</v>
      </c>
      <c r="C2811" s="31">
        <v>1</v>
      </c>
      <c r="D2811" s="31" t="s">
        <v>17</v>
      </c>
      <c r="E2811" s="31">
        <f ca="1">IF(GLOBAL[[#This Row],[b12]]="",GLOBAL[[#This Row],[a6]],GLOBAL[[#This Row],[b12]])</f>
        <v>1</v>
      </c>
      <c r="F2811" s="32">
        <f>GLOBAL[[#This Row],[AWAL]]</f>
        <v>1</v>
      </c>
      <c r="G2811" s="31"/>
      <c r="H2811" s="31"/>
      <c r="I2811" s="31" t="str">
        <f>IF(GLOBAL[[#This Row],[/MASUK]]="","",SUMIF(Table6[NB BM_C_QTY+F],GLOBAL[POINTER],Table6[C]))</f>
        <v/>
      </c>
      <c r="J2811" s="102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>SUM(F2811,L2811)</f>
        <v>1</v>
      </c>
      <c r="N2811" s="31"/>
      <c r="O2811" s="31"/>
      <c r="P2811" s="32">
        <f ca="1">SUM(INDIRECT(GLOBAL_VAR[TABLENAME]&amp;"[@a"&amp;$1:$1-1&amp;"]"),INDIRECT(GLOBAL_VAR[TABLENAME]&amp;"[@c"&amp;$1:$1-1&amp;"]"))</f>
        <v>1</v>
      </c>
      <c r="Q2811" s="33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1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1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1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</row>
    <row r="2812" spans="1:31">
      <c r="A2812" s="31">
        <f ca="1">IF(GLOBAL[[#This Row],[TT]]&lt;1,"",ROW()-2)</f>
        <v>2810</v>
      </c>
      <c r="B2812" s="33" t="s">
        <v>1580</v>
      </c>
      <c r="C2812" s="31">
        <v>3</v>
      </c>
      <c r="D2812" s="31">
        <v>270</v>
      </c>
      <c r="E2812" s="31">
        <f ca="1">IF(GLOBAL[[#This Row],[b12]]="",GLOBAL[[#This Row],[a6]],GLOBAL[[#This Row],[b12]])</f>
        <v>3</v>
      </c>
      <c r="F2812" s="32">
        <f>GLOBAL[[#This Row],[AWAL]]</f>
        <v>3</v>
      </c>
      <c r="G2812" s="31"/>
      <c r="H2812" s="31"/>
      <c r="I2812" s="31" t="str">
        <f>IF(GLOBAL[[#This Row],[/MASUK]]="","",SUMIF(Table6[NB BM_C_QTY+F],GLOBAL[POINTER],Table6[C]))</f>
        <v/>
      </c>
      <c r="J2812" s="102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>SUM(F2812,L2812)</f>
        <v>3</v>
      </c>
      <c r="N2812" s="31"/>
      <c r="O2812" s="31"/>
      <c r="P2812" s="32">
        <f ca="1">SUM(INDIRECT(GLOBAL_VAR[TABLENAME]&amp;"[@a"&amp;$1:$1-1&amp;"]"),INDIRECT(GLOBAL_VAR[TABLENAME]&amp;"[@c"&amp;$1:$1-1&amp;"]"))</f>
        <v>3</v>
      </c>
      <c r="Q2812" s="33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3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3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3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</row>
    <row r="2813" spans="1:31">
      <c r="A2813" s="31" t="str">
        <f ca="1">IF(GLOBAL[[#This Row],[TT]]&lt;1,"",ROW()-2)</f>
        <v/>
      </c>
      <c r="B2813" s="33" t="s">
        <v>1581</v>
      </c>
      <c r="C2813" s="31">
        <v>0</v>
      </c>
      <c r="D2813" s="31">
        <v>240</v>
      </c>
      <c r="E2813" s="31">
        <f ca="1">IF(GLOBAL[[#This Row],[b12]]="",GLOBAL[[#This Row],[a6]],GLOBAL[[#This Row],[b12]])</f>
        <v>0</v>
      </c>
      <c r="F2813" s="32">
        <f>GLOBAL[[#This Row],[AWAL]]</f>
        <v>0</v>
      </c>
      <c r="G2813" s="31"/>
      <c r="H2813" s="31"/>
      <c r="I2813" s="31" t="str">
        <f>IF(GLOBAL[[#This Row],[/MASUK]]="","",SUMIF(Table6[NB BM_C_QTY+F],GLOBAL[POINTER],Table6[C]))</f>
        <v/>
      </c>
      <c r="J2813" s="102">
        <f>IF(GLOBAL[[#This Row],[//KELUAR]]="",0,-1*SUMIF(Table5[CONCAT],GLOBAL[POINTER],Table5[3]))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>SUM(F2813,L2813)</f>
        <v>0</v>
      </c>
      <c r="N2813" s="31"/>
      <c r="O2813" s="31"/>
      <c r="P2813" s="32">
        <f ca="1">SUM(INDIRECT(GLOBAL_VAR[TABLENAME]&amp;"[@a"&amp;$1:$1-1&amp;"]"),INDIRECT(GLOBAL_VAR[TABLENAME]&amp;"[@c"&amp;$1:$1-1&amp;"]"))</f>
        <v>0</v>
      </c>
      <c r="Q2813" s="33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0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0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0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2813" s="31" t="str">
        <f>_xlfn.IFNA(MATCH(GLOBAL[[#This Row],[POINTER]],Table6[NB BM_C_QTY+F],0),"")</f>
        <v/>
      </c>
      <c r="AC2813" t="str">
        <f>_xlfn.IFNA(MATCH(GLOBAL[[#This Row],[POINTER]],Table5[CONCAT],0),"")</f>
        <v/>
      </c>
    </row>
    <row r="2814" spans="1:31">
      <c r="A2814" s="31" t="str">
        <f ca="1">IF(GLOBAL[[#This Row],[TT]]&lt;1,"",ROW()-2)</f>
        <v/>
      </c>
      <c r="B2814" s="33" t="s">
        <v>1581</v>
      </c>
      <c r="C2814" s="31">
        <v>0</v>
      </c>
      <c r="D2814" s="31" t="s">
        <v>1582</v>
      </c>
      <c r="E2814" s="31">
        <f ca="1">IF(GLOBAL[[#This Row],[b12]]="",GLOBAL[[#This Row],[a6]],GLOBAL[[#This Row],[b12]])</f>
        <v>0</v>
      </c>
      <c r="F2814" s="32">
        <f>GLOBAL[[#This Row],[AWAL]]</f>
        <v>0</v>
      </c>
      <c r="G2814" s="31"/>
      <c r="H2814" s="31"/>
      <c r="I2814" s="31" t="str">
        <f>IF(GLOBAL[[#This Row],[/MASUK]]="","",SUMIF(Table6[NB BM_C_QTY+F],GLOBAL[POINTER],Table6[C]))</f>
        <v/>
      </c>
      <c r="J2814" s="102">
        <f>IF(GLOBAL[[#This Row],[//KELUAR]]="",0,-1*SUMIF(Table5[CONCAT],GLOBAL[POINTER],Table5[3]))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>SUM(F2814,L2814)</f>
        <v>0</v>
      </c>
      <c r="N2814" s="31"/>
      <c r="O2814" s="31"/>
      <c r="P2814" s="32">
        <f ca="1">SUM(INDIRECT(GLOBAL_VAR[TABLENAME]&amp;"[@a"&amp;$1:$1-1&amp;"]"),INDIRECT(GLOBAL_VAR[TABLENAME]&amp;"[@c"&amp;$1:$1-1&amp;"]"))</f>
        <v>0</v>
      </c>
      <c r="Q2814" s="33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0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0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0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2814" s="31" t="str">
        <f>_xlfn.IFNA(MATCH(GLOBAL[[#This Row],[POINTER]],Table6[NB BM_C_QTY+F],0),"")</f>
        <v/>
      </c>
      <c r="AC2814" t="str">
        <f>_xlfn.IFNA(MATCH(GLOBAL[[#This Row],[POINTER]],Table5[CONCAT],0),"")</f>
        <v/>
      </c>
      <c r="AE2814" s="9"/>
    </row>
    <row r="2815" spans="1:31">
      <c r="A2815" s="31" t="str">
        <f ca="1">IF(GLOBAL[[#This Row],[TT]]&lt;1,"",ROW()-2)</f>
        <v/>
      </c>
      <c r="B2815" s="33" t="s">
        <v>2236</v>
      </c>
      <c r="C2815" s="31">
        <v>0</v>
      </c>
      <c r="D2815" s="31">
        <v>240</v>
      </c>
      <c r="E2815" s="31">
        <f ca="1">IF(GLOBAL[[#This Row],[b12]]="",GLOBAL[[#This Row],[a6]],GLOBAL[[#This Row],[b12]])</f>
        <v>0</v>
      </c>
      <c r="F2815" s="32">
        <f>GLOBAL[[#This Row],[AWAL]]</f>
        <v>0</v>
      </c>
      <c r="G2815" s="31"/>
      <c r="H2815" s="31"/>
      <c r="I2815" s="31" t="str">
        <f>IF(GLOBAL[[#This Row],[/MASUK]]="","",SUMIF(Table6[NB BM_C_QTY+F],GLOBAL[POINTER],Table6[C]))</f>
        <v/>
      </c>
      <c r="J2815" s="102">
        <f>IF(GLOBAL[[#This Row],[//KELUAR]]="",0,-1*SUMIF(Table5[CONCAT],GLOBAL[POINTER],Table5[3]))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>SUM(F2815,L2815)</f>
        <v>0</v>
      </c>
      <c r="N2815" s="31"/>
      <c r="O2815" s="31"/>
      <c r="P2815" s="32">
        <f ca="1">SUM(INDIRECT(GLOBAL_VAR[TABLENAME]&amp;"[@a"&amp;$1:$1-1&amp;"]"),INDIRECT(GLOBAL_VAR[TABLENAME]&amp;"[@c"&amp;$1:$1-1&amp;"]"))</f>
        <v>0</v>
      </c>
      <c r="Q2815" s="33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0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0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0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2815" s="31" t="str">
        <f>_xlfn.IFNA(MATCH(GLOBAL[[#This Row],[POINTER]],Table6[NB BM_C_QTY+F],0),"")</f>
        <v/>
      </c>
      <c r="AC2815" t="str">
        <f>_xlfn.IFNA(MATCH(GLOBAL[[#This Row],[POINTER]],Table5[CONCAT],0),"")</f>
        <v/>
      </c>
    </row>
    <row r="2816" spans="1:31">
      <c r="A2816" s="31" t="str">
        <f ca="1">IF(GLOBAL[[#This Row],[TT]]&lt;1,"",ROW()-2)</f>
        <v/>
      </c>
      <c r="B2816" s="33" t="s">
        <v>4530</v>
      </c>
      <c r="C2816" s="31">
        <v>0</v>
      </c>
      <c r="D2816" s="31" t="s">
        <v>4420</v>
      </c>
      <c r="E2816" s="31">
        <f ca="1">IF(GLOBAL[[#This Row],[b12]]="",GLOBAL[[#This Row],[a6]],GLOBAL[[#This Row],[b12]])</f>
        <v>0</v>
      </c>
      <c r="F2816" s="32">
        <f>GLOBAL[[#This Row],[AWAL]]</f>
        <v>0</v>
      </c>
      <c r="G2816" s="31"/>
      <c r="H2816" s="31"/>
      <c r="I2816" s="31" t="str">
        <f>IF(GLOBAL[[#This Row],[/MASUK]]="","",SUMIF(Table6[NB BM_C_QTY+F],GLOBAL[POINTER],Table6[C]))</f>
        <v/>
      </c>
      <c r="J2816" s="102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>SUM(F2816,L2816)</f>
        <v>0</v>
      </c>
      <c r="N2816" s="31"/>
      <c r="O2816" s="31"/>
      <c r="P2816" s="32">
        <f ca="1">SUM(INDIRECT(GLOBAL_VAR[TABLENAME]&amp;"[@a"&amp;$1:$1-1&amp;"]"),INDIRECT(GLOBAL_VAR[TABLENAME]&amp;"[@c"&amp;$1:$1-1&amp;"]"))</f>
        <v>0</v>
      </c>
      <c r="Q2816" s="33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</row>
    <row r="2817" spans="1:31">
      <c r="A2817" s="31" t="str">
        <f ca="1">IF(GLOBAL[[#This Row],[TT]]&lt;1,"",ROW()-2)</f>
        <v/>
      </c>
      <c r="B2817" s="33" t="s">
        <v>1583</v>
      </c>
      <c r="C2817" s="31">
        <v>0</v>
      </c>
      <c r="D2817" s="31">
        <v>300</v>
      </c>
      <c r="E2817" s="31">
        <f ca="1">IF(GLOBAL[[#This Row],[b12]]="",GLOBAL[[#This Row],[a6]],GLOBAL[[#This Row],[b12]])</f>
        <v>0</v>
      </c>
      <c r="F2817" s="32">
        <f>GLOBAL[[#This Row],[AWAL]]</f>
        <v>0</v>
      </c>
      <c r="G2817" s="31"/>
      <c r="H2817" s="31"/>
      <c r="I2817" s="31" t="str">
        <f>IF(GLOBAL[[#This Row],[/MASUK]]="","",SUMIF(Table6[NB BM_C_QTY+F],GLOBAL[POINTER],Table6[C]))</f>
        <v/>
      </c>
      <c r="J2817" s="102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>SUM(F2817,L2817)</f>
        <v>0</v>
      </c>
      <c r="N2817" s="31"/>
      <c r="O2817" s="31"/>
      <c r="P2817" s="32">
        <f ca="1">SUM(INDIRECT(GLOBAL_VAR[TABLENAME]&amp;"[@a"&amp;$1:$1-1&amp;"]"),INDIRECT(GLOBAL_VAR[TABLENAME]&amp;"[@c"&amp;$1:$1-1&amp;"]"))</f>
        <v>0</v>
      </c>
      <c r="Q2817" s="33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0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0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0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31">
      <c r="A2818" s="31" t="str">
        <f ca="1">IF(GLOBAL[[#This Row],[TT]]&lt;1,"",ROW()-2)</f>
        <v/>
      </c>
      <c r="B2818" s="33" t="s">
        <v>2025</v>
      </c>
      <c r="C2818" s="31">
        <v>0</v>
      </c>
      <c r="D2818" s="31" t="s">
        <v>2175</v>
      </c>
      <c r="E2818" s="31">
        <f ca="1">IF(GLOBAL[[#This Row],[b12]]="",GLOBAL[[#This Row],[a6]],GLOBAL[[#This Row],[b12]])</f>
        <v>0</v>
      </c>
      <c r="F2818" s="32">
        <f>GLOBAL[[#This Row],[AWAL]]</f>
        <v>0</v>
      </c>
      <c r="G2818" s="31"/>
      <c r="H2818" s="31"/>
      <c r="I2818" s="31" t="str">
        <f>IF(GLOBAL[[#This Row],[/MASUK]]="","",SUMIF(Table6[NB BM_C_QTY+F],GLOBAL[POINTER],Table6[C]))</f>
        <v/>
      </c>
      <c r="J2818" s="102">
        <f>IF(GLOBAL[[#This Row],[//KELUAR]]="",0,-1*SUMIF(Table5[CONCAT],GLOBAL[POINTER],Table5[3]))</f>
        <v>0</v>
      </c>
      <c r="K2818" s="31" t="str">
        <f>IF(GLOBAL[[#This Row],[b1]]="","",GLOBAL[[#This Row],[b1]]-GLOBAL[[#This Row],[a1]]-GLOBAL[[#This Row],[bkeluar1]])</f>
        <v/>
      </c>
      <c r="L2818" s="31">
        <f>SUM(GLOBAL[[#This Row],[bmasuk1]:[c1]])</f>
        <v>0</v>
      </c>
      <c r="M2818" s="32">
        <f>SUM(F2818,L2818)</f>
        <v>0</v>
      </c>
      <c r="N2818" s="31"/>
      <c r="O2818" s="31"/>
      <c r="P2818" s="32">
        <f ca="1">SUM(INDIRECT(GLOBAL_VAR[TABLENAME]&amp;"[@a"&amp;$1:$1-1&amp;"]"),INDIRECT(GLOBAL_VAR[TABLENAME]&amp;"[@c"&amp;$1:$1-1&amp;"]"))</f>
        <v>0</v>
      </c>
      <c r="Q2818" s="33"/>
      <c r="R2818" s="33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0</v>
      </c>
      <c r="T2818" s="33"/>
      <c r="U2818" s="33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0</v>
      </c>
      <c r="W2818" s="31"/>
      <c r="X2818" s="31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0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2818" s="31" t="str">
        <f>_xlfn.IFNA(MATCH(GLOBAL[[#This Row],[POINTER]],Table6[NB BM_C_QTY+F],0),"")</f>
        <v/>
      </c>
      <c r="AC2818" t="str">
        <f>_xlfn.IFNA(MATCH(GLOBAL[[#This Row],[POINTER]],Table5[CONCAT],0),"")</f>
        <v/>
      </c>
      <c r="AE2818" s="29"/>
    </row>
    <row r="2819" spans="1:31">
      <c r="A2819" s="31" t="str">
        <f ca="1">IF(GLOBAL[[#This Row],[TT]]&lt;1,"",ROW()-2)</f>
        <v/>
      </c>
      <c r="B2819" s="33" t="s">
        <v>2026</v>
      </c>
      <c r="C2819" s="31">
        <v>0</v>
      </c>
      <c r="D2819" s="31" t="s">
        <v>2175</v>
      </c>
      <c r="E2819" s="31">
        <f ca="1">IF(GLOBAL[[#This Row],[b12]]="",GLOBAL[[#This Row],[a6]],GLOBAL[[#This Row],[b12]])</f>
        <v>0</v>
      </c>
      <c r="F2819" s="32">
        <f>GLOBAL[[#This Row],[AWAL]]</f>
        <v>0</v>
      </c>
      <c r="G2819" s="31"/>
      <c r="H2819" s="31"/>
      <c r="I2819" s="31" t="str">
        <f>IF(GLOBAL[[#This Row],[/MASUK]]="","",SUMIF(Table6[NB BM_C_QTY+F],GLOBAL[POINTER],Table6[C]))</f>
        <v/>
      </c>
      <c r="J2819" s="102">
        <f>IF(GLOBAL[[#This Row],[//KELUAR]]="",0,-1*SUMIF(Table5[CONCAT],GLOBAL[POINTER],Table5[3]))</f>
        <v>0</v>
      </c>
      <c r="K2819" s="31" t="str">
        <f>IF(GLOBAL[[#This Row],[b1]]="","",GLOBAL[[#This Row],[b1]]-GLOBAL[[#This Row],[a1]]-GLOBAL[[#This Row],[bkeluar1]])</f>
        <v/>
      </c>
      <c r="L2819" s="31">
        <f>SUM(GLOBAL[[#This Row],[bmasuk1]:[c1]])</f>
        <v>0</v>
      </c>
      <c r="M2819" s="32">
        <f>SUM(F2819,L2819)</f>
        <v>0</v>
      </c>
      <c r="N2819" s="31"/>
      <c r="O2819" s="31"/>
      <c r="P2819" s="32">
        <f ca="1">SUM(INDIRECT(GLOBAL_VAR[TABLENAME]&amp;"[@a"&amp;$1:$1-1&amp;"]"),INDIRECT(GLOBAL_VAR[TABLENAME]&amp;"[@c"&amp;$1:$1-1&amp;"]"))</f>
        <v>0</v>
      </c>
      <c r="Q2819" s="33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0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0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0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2819" s="31" t="str">
        <f>_xlfn.IFNA(MATCH(GLOBAL[[#This Row],[POINTER]],Table6[NB BM_C_QTY+F],0),"")</f>
        <v/>
      </c>
      <c r="AC2819" t="str">
        <f>_xlfn.IFNA(MATCH(GLOBAL[[#This Row],[POINTER]],Table5[CONCAT],0),"")</f>
        <v/>
      </c>
    </row>
    <row r="2820" spans="1:31">
      <c r="A2820" s="81">
        <f ca="1">IF(GLOBAL[[#This Row],[TT]]&lt;1,"",ROW()-2)</f>
        <v>2818</v>
      </c>
      <c r="B2820" s="33" t="s">
        <v>4248</v>
      </c>
      <c r="C2820" s="31">
        <v>3</v>
      </c>
      <c r="D2820" s="31" t="s">
        <v>5086</v>
      </c>
      <c r="E2820" s="39">
        <f ca="1">IF(GLOBAL[[#This Row],[b12]]="",GLOBAL[[#This Row],[a6]],GLOBAL[[#This Row],[b12]])</f>
        <v>4</v>
      </c>
      <c r="F2820" s="40">
        <f>GLOBAL[[#This Row],[AWAL]]</f>
        <v>3</v>
      </c>
      <c r="G2820" s="31"/>
      <c r="H2820" s="31"/>
      <c r="I2820" s="31">
        <f>IF(GLOBAL[[#This Row],[/MASUK]]="","",SUMIF(Table6[NB BM_C_QTY+F],GLOBAL[POINTER],Table6[C]))</f>
        <v>1</v>
      </c>
      <c r="J2820" s="102">
        <f>IF(GLOBAL[[#This Row],[//KELUAR]]="",0,-1*SUMIF(Table5[CONCAT],GLOBAL[POINTER],Table5[3]))</f>
        <v>0</v>
      </c>
      <c r="K2820" s="39" t="str">
        <f>IF(GLOBAL[[#This Row],[b1]]="","",GLOBAL[[#This Row],[b1]]-GLOBAL[[#This Row],[a1]]-GLOBAL[[#This Row],[bkeluar1]])</f>
        <v/>
      </c>
      <c r="L2820" s="39">
        <f>SUM(GLOBAL[[#This Row],[bmasuk1]:[c1]])</f>
        <v>1</v>
      </c>
      <c r="M2820" s="40">
        <f>SUM(F2820,L2820)</f>
        <v>4</v>
      </c>
      <c r="N2820" s="31"/>
      <c r="O2820" s="39"/>
      <c r="P2820" s="40">
        <f ca="1">SUM(INDIRECT(GLOBAL_VAR[TABLENAME]&amp;"[@a"&amp;$1:$1-1&amp;"]"),INDIRECT(GLOBAL_VAR[TABLENAME]&amp;"[@c"&amp;$1:$1-1&amp;"]"))</f>
        <v>4</v>
      </c>
      <c r="Q2820" s="33"/>
      <c r="R2820" s="41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4</v>
      </c>
      <c r="T2820" s="33"/>
      <c r="U2820" s="41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4</v>
      </c>
      <c r="W2820" s="31"/>
      <c r="X2820" s="39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4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2820" s="39">
        <f>_xlfn.IFNA(MATCH(GLOBAL[[#This Row],[POINTER]],Table6[NB BM_C_QTY+F],0),"")</f>
        <v>118</v>
      </c>
      <c r="AC2820" t="str">
        <f>_xlfn.IFNA(MATCH(GLOBAL[[#This Row],[POINTER]],Table5[CONCAT],0),"")</f>
        <v/>
      </c>
    </row>
    <row r="2821" spans="1:31">
      <c r="A2821" s="39" t="str">
        <f>IF(GLOBAL[[#This Row],[TT]]&lt;1,"",ROW()-2)</f>
        <v/>
      </c>
      <c r="B2821" s="33" t="s">
        <v>4249</v>
      </c>
      <c r="C2821" s="31">
        <v>0</v>
      </c>
      <c r="D2821" s="31" t="s">
        <v>5086</v>
      </c>
      <c r="E2821" s="39">
        <f>IF(GLOBAL[[#This Row],[b12]]="",GLOBAL[[#This Row],[a6]],GLOBAL[[#This Row],[b12]])</f>
        <v>0</v>
      </c>
      <c r="F2821" s="40">
        <f>GLOBAL[[#This Row],[AWAL]]</f>
        <v>0</v>
      </c>
      <c r="G2821" s="31"/>
      <c r="H2821" s="31">
        <v>0</v>
      </c>
      <c r="I2821" s="31">
        <f>IF(GLOBAL[[#This Row],[/MASUK]]="","",SUMIF(Table6[NB BM_C_QTY+F],GLOBAL[POINTER],Table6[C]))</f>
        <v>1</v>
      </c>
      <c r="J2821" s="102">
        <f>IF(GLOBAL[[#This Row],[//KELUAR]]="",0,-1*SUMIF(Table5[CONCAT],GLOBAL[POINTER],Table5[3]))</f>
        <v>0</v>
      </c>
      <c r="K2821" s="39" t="str">
        <f>IF(GLOBAL[[#This Row],[b1]]="","",GLOBAL[[#This Row],[b1]]-GLOBAL[[#This Row],[a1]]-GLOBAL[[#This Row],[bkeluar1]])</f>
        <v/>
      </c>
      <c r="L2821" s="39">
        <f>SUM(GLOBAL[[#This Row],[bmasuk1]:[c1]])</f>
        <v>1</v>
      </c>
      <c r="M2821" s="40">
        <f>SUM(F2821,L2821)</f>
        <v>1</v>
      </c>
      <c r="N2821" s="31"/>
      <c r="O2821" s="39"/>
      <c r="P2821" s="40">
        <f ca="1">SUM(INDIRECT(GLOBAL_VAR[TABLENAME]&amp;"[@a"&amp;$1:$1-1&amp;"]"),INDIRECT(GLOBAL_VAR[TABLENAME]&amp;"[@c"&amp;$1:$1-1&amp;"]"))</f>
        <v>1</v>
      </c>
      <c r="Q2821" s="33"/>
      <c r="R2821" s="41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1</v>
      </c>
      <c r="T2821" s="33"/>
      <c r="U2821" s="41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1</v>
      </c>
      <c r="W2821" s="31"/>
      <c r="X2821" s="39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1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2821" s="39">
        <f>_xlfn.IFNA(MATCH(GLOBAL[[#This Row],[POINTER]],Table6[NB BM_C_QTY+F],0),"")</f>
        <v>117</v>
      </c>
      <c r="AC2821" t="str">
        <f>_xlfn.IFNA(MATCH(GLOBAL[[#This Row],[POINTER]],Table5[CONCAT],0),"")</f>
        <v/>
      </c>
    </row>
    <row r="2822" spans="1:31">
      <c r="A2822" s="39" t="str">
        <f ca="1">IF(GLOBAL[[#This Row],[TT]]&lt;1,"",ROW()-2)</f>
        <v/>
      </c>
      <c r="B2822" s="33" t="s">
        <v>1584</v>
      </c>
      <c r="C2822" s="31">
        <v>0</v>
      </c>
      <c r="D2822" s="31" t="s">
        <v>5533</v>
      </c>
      <c r="E2822" s="39">
        <f ca="1">IF(GLOBAL[[#This Row],[b12]]="",GLOBAL[[#This Row],[a6]],GLOBAL[[#This Row],[b12]])</f>
        <v>0</v>
      </c>
      <c r="F2822" s="40">
        <f>GLOBAL[[#This Row],[AWAL]]</f>
        <v>0</v>
      </c>
      <c r="G2822" s="31"/>
      <c r="H2822" s="31"/>
      <c r="I2822" s="31" t="str">
        <f>IF(GLOBAL[[#This Row],[/MASUK]]="","",SUMIF(Table6[NB BM_C_QTY+F],GLOBAL[POINTER],Table6[C]))</f>
        <v/>
      </c>
      <c r="J2822" s="102">
        <f>IF(GLOBAL[[#This Row],[//KELUAR]]="",0,-1*SUMIF(Table5[CONCAT],GLOBAL[POINTER],Table5[3]))</f>
        <v>0</v>
      </c>
      <c r="K2822" s="39" t="str">
        <f>IF(GLOBAL[[#This Row],[b1]]="","",GLOBAL[[#This Row],[b1]]-GLOBAL[[#This Row],[a1]]-GLOBAL[[#This Row],[bkeluar1]])</f>
        <v/>
      </c>
      <c r="L2822" s="39">
        <f>SUM(GLOBAL[[#This Row],[bmasuk1]:[c1]])</f>
        <v>0</v>
      </c>
      <c r="M2822" s="40">
        <f>SUM(F2822,L2822)</f>
        <v>0</v>
      </c>
      <c r="N2822" s="31"/>
      <c r="O2822" s="39"/>
      <c r="P2822" s="40">
        <f ca="1">SUM(INDIRECT(GLOBAL_VAR[TABLENAME]&amp;"[@a"&amp;$1:$1-1&amp;"]"),INDIRECT(GLOBAL_VAR[TABLENAME]&amp;"[@c"&amp;$1:$1-1&amp;"]"))</f>
        <v>0</v>
      </c>
      <c r="Q2822" s="33"/>
      <c r="R2822" s="41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0</v>
      </c>
      <c r="T2822" s="33"/>
      <c r="U2822" s="41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0</v>
      </c>
      <c r="W2822" s="31"/>
      <c r="X2822" s="39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0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2822" s="39" t="str">
        <f>_xlfn.IFNA(MATCH(GLOBAL[[#This Row],[POINTER]],Table6[NB BM_C_QTY+F],0),"")</f>
        <v/>
      </c>
      <c r="AC2822" t="str">
        <f>_xlfn.IFNA(MATCH(GLOBAL[[#This Row],[POINTER]],Table5[CONCAT],0),"")</f>
        <v/>
      </c>
    </row>
    <row r="2823" spans="1:31">
      <c r="A2823" s="31" t="str">
        <f ca="1">IF(GLOBAL[[#This Row],[TT]]&lt;1,"",ROW()-2)</f>
        <v/>
      </c>
      <c r="B2823" s="33" t="s">
        <v>4446</v>
      </c>
      <c r="C2823" s="31">
        <v>0</v>
      </c>
      <c r="D2823" s="31" t="s">
        <v>2170</v>
      </c>
      <c r="E2823" s="31">
        <f ca="1">IF(GLOBAL[[#This Row],[b12]]="",GLOBAL[[#This Row],[a6]],GLOBAL[[#This Row],[b12]])</f>
        <v>0</v>
      </c>
      <c r="F2823" s="32">
        <f>GLOBAL[[#This Row],[AWAL]]</f>
        <v>0</v>
      </c>
      <c r="G2823" s="31"/>
      <c r="H2823" s="31"/>
      <c r="I2823" s="31" t="str">
        <f>IF(GLOBAL[[#This Row],[/MASUK]]="","",SUMIF(Table6[NB BM_C_QTY+F],GLOBAL[POINTER],Table6[C]))</f>
        <v/>
      </c>
      <c r="J2823" s="102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>SUM(F2823,L2823)</f>
        <v>0</v>
      </c>
      <c r="N2823" s="31"/>
      <c r="O2823" s="31"/>
      <c r="P2823" s="32">
        <f ca="1">SUM(INDIRECT(GLOBAL_VAR[TABLENAME]&amp;"[@a"&amp;$1:$1-1&amp;"]"),INDIRECT(GLOBAL_VAR[TABLENAME]&amp;"[@c"&amp;$1:$1-1&amp;"]"))</f>
        <v>0</v>
      </c>
      <c r="Q2823" s="33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</row>
    <row r="2824" spans="1:31">
      <c r="A2824" s="31" t="str">
        <f ca="1">IF(GLOBAL[[#This Row],[TT]]&lt;1,"",ROW()-2)</f>
        <v/>
      </c>
      <c r="B2824" s="33" t="s">
        <v>4447</v>
      </c>
      <c r="C2824" s="31">
        <v>0</v>
      </c>
      <c r="D2824" s="31" t="s">
        <v>2158</v>
      </c>
      <c r="E2824" s="31">
        <f ca="1">IF(GLOBAL[[#This Row],[b12]]="",GLOBAL[[#This Row],[a6]],GLOBAL[[#This Row],[b12]])</f>
        <v>0</v>
      </c>
      <c r="F2824" s="32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2">
        <f>IF(GLOBAL[[#This Row],[//KELUAR]]="",0,-1*SUMIF(Table5[CONCAT],GLOBAL[POINTER],Table5[3]))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>SUM(F2824,L2824)</f>
        <v>0</v>
      </c>
      <c r="N2824" s="31"/>
      <c r="O2824" s="31"/>
      <c r="P2824" s="32">
        <f ca="1">SUM(INDIRECT(GLOBAL_VAR[TABLENAME]&amp;"[@a"&amp;$1:$1-1&amp;"]"),INDIRECT(GLOBAL_VAR[TABLENAME]&amp;"[@c"&amp;$1:$1-1&amp;"]"))</f>
        <v>0</v>
      </c>
      <c r="Q2824" s="33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2824" s="31" t="str">
        <f>_xlfn.IFNA(MATCH(GLOBAL[[#This Row],[POINTER]],Table6[NB BM_C_QTY+F],0),"")</f>
        <v/>
      </c>
      <c r="AC2824" t="str">
        <f>_xlfn.IFNA(MATCH(GLOBAL[[#This Row],[POINTER]],Table5[CONCAT],0),"")</f>
        <v/>
      </c>
    </row>
    <row r="2825" spans="1:31">
      <c r="A2825" s="31">
        <f ca="1">IF(GLOBAL[[#This Row],[TT]]&lt;1,"",ROW()-2)</f>
        <v>2823</v>
      </c>
      <c r="B2825" s="33" t="s">
        <v>4247</v>
      </c>
      <c r="C2825" s="31">
        <v>23</v>
      </c>
      <c r="D2825" s="31">
        <v>250</v>
      </c>
      <c r="E2825" s="31">
        <f ca="1">IF(GLOBAL[[#This Row],[b12]]="",GLOBAL[[#This Row],[a6]],GLOBAL[[#This Row],[b12]])</f>
        <v>23</v>
      </c>
      <c r="F2825" s="32">
        <f>GLOBAL[[#This Row],[AWAL]]</f>
        <v>23</v>
      </c>
      <c r="G2825" s="31"/>
      <c r="H2825" s="31"/>
      <c r="I2825" s="31" t="str">
        <f>IF(GLOBAL[[#This Row],[/MASUK]]="","",SUMIF(Table6[NB BM_C_QTY+F],GLOBAL[POINTER],Table6[C]))</f>
        <v/>
      </c>
      <c r="J2825" s="102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>SUM(F2825,L2825)</f>
        <v>23</v>
      </c>
      <c r="N2825" s="31"/>
      <c r="O2825" s="31"/>
      <c r="P2825" s="32">
        <f ca="1">SUM(INDIRECT(GLOBAL_VAR[TABLENAME]&amp;"[@a"&amp;$1:$1-1&amp;"]"),INDIRECT(GLOBAL_VAR[TABLENAME]&amp;"[@c"&amp;$1:$1-1&amp;"]"))</f>
        <v>23</v>
      </c>
      <c r="Q2825" s="33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23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23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23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31">
      <c r="A2826" s="31" t="str">
        <f ca="1">IF(GLOBAL[[#This Row],[TT]]&lt;1,"",ROW()-2)</f>
        <v/>
      </c>
      <c r="B2826" s="33" t="s">
        <v>1585</v>
      </c>
      <c r="C2826" s="31">
        <v>0</v>
      </c>
      <c r="D2826" s="31" t="s">
        <v>2231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2">
        <f>IF(GLOBAL[[#This Row],[//KELUAR]]="",0,-1*SUMIF(Table5[CONCAT],GLOBAL[POINTER],Table5[3]))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>SUM(F2826,L2826)</f>
        <v>0</v>
      </c>
      <c r="N2826" s="31"/>
      <c r="O2826" s="31"/>
      <c r="P2826" s="32">
        <f ca="1">SUM(INDIRECT(GLOBAL_VAR[TABLENAME]&amp;"[@a"&amp;$1:$1-1&amp;"]"),INDIRECT(GLOBAL_VAR[TABLENAME]&amp;"[@c"&amp;$1:$1-1&amp;"]"))</f>
        <v>0</v>
      </c>
      <c r="Q2826" s="33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2826" s="31" t="str">
        <f>_xlfn.IFNA(MATCH(GLOBAL[[#This Row],[POINTER]],Table6[NB BM_C_QTY+F],0),"")</f>
        <v/>
      </c>
      <c r="AC2826" t="str">
        <f>_xlfn.IFNA(MATCH(GLOBAL[[#This Row],[POINTER]],Table5[CONCAT],0),"")</f>
        <v/>
      </c>
    </row>
    <row r="2827" spans="1:31">
      <c r="A2827" s="31" t="str">
        <f ca="1">IF(GLOBAL[[#This Row],[TT]]&lt;1,"",ROW()-2)</f>
        <v/>
      </c>
      <c r="B2827" s="33" t="s">
        <v>1586</v>
      </c>
      <c r="C2827" s="31">
        <v>0</v>
      </c>
      <c r="D2827" s="31" t="s">
        <v>561</v>
      </c>
      <c r="E2827" s="31">
        <f ca="1">IF(GLOBAL[[#This Row],[b12]]="",GLOBAL[[#This Row],[a6]],GLOBAL[[#This Row],[b12]])</f>
        <v>0</v>
      </c>
      <c r="F2827" s="32">
        <f>GLOBAL[[#This Row],[AWAL]]</f>
        <v>0</v>
      </c>
      <c r="G2827" s="31"/>
      <c r="H2827" s="31"/>
      <c r="I2827" s="31" t="str">
        <f>IF(GLOBAL[[#This Row],[/MASUK]]="","",SUMIF(Table6[NB BM_C_QTY+F],GLOBAL[POINTER],Table6[C]))</f>
        <v/>
      </c>
      <c r="J2827" s="102">
        <f>IF(GLOBAL[[#This Row],[//KELUAR]]="",0,-1*SUMIF(Table5[CONCAT],GLOBAL[POINTER],Table5[3]))</f>
        <v>0</v>
      </c>
      <c r="K2827" s="31" t="str">
        <f>IF(GLOBAL[[#This Row],[b1]]="","",GLOBAL[[#This Row],[b1]]-GLOBAL[[#This Row],[a1]]-GLOBAL[[#This Row],[bkeluar1]])</f>
        <v/>
      </c>
      <c r="L2827" s="31">
        <f>SUM(GLOBAL[[#This Row],[bmasuk1]:[c1]])</f>
        <v>0</v>
      </c>
      <c r="M2827" s="32">
        <f>SUM(F2827,L2827)</f>
        <v>0</v>
      </c>
      <c r="N2827" s="31"/>
      <c r="O2827" s="31"/>
      <c r="P2827" s="32">
        <f ca="1">SUM(INDIRECT(GLOBAL_VAR[TABLENAME]&amp;"[@a"&amp;$1:$1-1&amp;"]"),INDIRECT(GLOBAL_VAR[TABLENAME]&amp;"[@c"&amp;$1:$1-1&amp;"]"))</f>
        <v>0</v>
      </c>
      <c r="Q2827" s="33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0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0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0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2827" s="31" t="str">
        <f>_xlfn.IFNA(MATCH(GLOBAL[[#This Row],[POINTER]],Table6[NB BM_C_QTY+F],0),"")</f>
        <v/>
      </c>
      <c r="AC2827" t="str">
        <f>_xlfn.IFNA(MATCH(GLOBAL[[#This Row],[POINTER]],Table5[CONCAT],0),"")</f>
        <v/>
      </c>
    </row>
    <row r="2828" spans="1:31">
      <c r="A2828" s="31">
        <f ca="1">IF(GLOBAL[[#This Row],[TT]]&lt;1,"",ROW()-2)</f>
        <v>2826</v>
      </c>
      <c r="B2828" s="33" t="s">
        <v>4162</v>
      </c>
      <c r="C2828" s="31">
        <v>6</v>
      </c>
      <c r="D2828" s="31" t="s">
        <v>2149</v>
      </c>
      <c r="E2828" s="31">
        <f ca="1">IF(GLOBAL[[#This Row],[b12]]="",GLOBAL[[#This Row],[a6]],GLOBAL[[#This Row],[b12]])</f>
        <v>5</v>
      </c>
      <c r="F2828" s="32">
        <f>GLOBAL[[#This Row],[AWAL]]</f>
        <v>6</v>
      </c>
      <c r="G2828" s="31"/>
      <c r="H2828" s="31"/>
      <c r="I2828" s="31" t="str">
        <f>IF(GLOBAL[[#This Row],[/MASUK]]="","",SUMIF(Table6[NB BM_C_QTY+F],GLOBAL[POINTER],Table6[C]))</f>
        <v/>
      </c>
      <c r="J2828" s="102">
        <f>IF(GLOBAL[[#This Row],[//KELUAR]]="",0,-1*SUMIF(Table5[CONCAT],GLOBAL[POINTER],Table5[3]))</f>
        <v>-1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-1</v>
      </c>
      <c r="M2828" s="32">
        <f>SUM(F2828,L2828)</f>
        <v>5</v>
      </c>
      <c r="N2828" s="31"/>
      <c r="O2828" s="31"/>
      <c r="P2828" s="32">
        <f ca="1">SUM(INDIRECT(GLOBAL_VAR[TABLENAME]&amp;"[@a"&amp;$1:$1-1&amp;"]"),INDIRECT(GLOBAL_VAR[TABLENAME]&amp;"[@c"&amp;$1:$1-1&amp;"]"))</f>
        <v>5</v>
      </c>
      <c r="Q2828" s="33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5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5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5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2828" s="31" t="str">
        <f>_xlfn.IFNA(MATCH(GLOBAL[[#This Row],[POINTER]],Table6[NB BM_C_QTY+F],0),"")</f>
        <v/>
      </c>
      <c r="AC2828">
        <f>_xlfn.IFNA(MATCH(GLOBAL[[#This Row],[POINTER]],Table5[CONCAT],0),"")</f>
        <v>41</v>
      </c>
    </row>
    <row r="2829" spans="1:31">
      <c r="A2829" s="31" t="str">
        <f ca="1">IF(GLOBAL[[#This Row],[TT]]&lt;1,"",ROW()-2)</f>
        <v/>
      </c>
      <c r="B2829" s="33" t="s">
        <v>2621</v>
      </c>
      <c r="C2829" s="31">
        <v>0</v>
      </c>
      <c r="D2829" s="31" t="s">
        <v>2031</v>
      </c>
      <c r="E2829" s="31">
        <f ca="1">IF(GLOBAL[[#This Row],[b12]]="",GLOBAL[[#This Row],[a6]],GLOBAL[[#This Row],[b12]])</f>
        <v>0</v>
      </c>
      <c r="F2829" s="32">
        <f>GLOBAL[[#This Row],[AWAL]]</f>
        <v>0</v>
      </c>
      <c r="G2829" s="31"/>
      <c r="H2829" s="31"/>
      <c r="I2829" s="31" t="str">
        <f>IF(GLOBAL[[#This Row],[/MASUK]]="","",SUMIF(Table6[NB BM_C_QTY+F],GLOBAL[POINTER],Table6[C]))</f>
        <v/>
      </c>
      <c r="J2829" s="102">
        <f>IF(GLOBAL[[#This Row],[//KELUAR]]="",0,-1*SUMIF(Table5[CONCAT],GLOBAL[POINTER],Table5[3]))</f>
        <v>0</v>
      </c>
      <c r="K2829" s="31" t="str">
        <f>IF(GLOBAL[[#This Row],[b1]]="","",GLOBAL[[#This Row],[b1]]-GLOBAL[[#This Row],[a1]]-GLOBAL[[#This Row],[bkeluar1]])</f>
        <v/>
      </c>
      <c r="L2829" s="31">
        <f>SUM(GLOBAL[[#This Row],[bmasuk1]:[c1]])</f>
        <v>0</v>
      </c>
      <c r="M2829" s="32">
        <f>SUM(F2829,L2829)</f>
        <v>0</v>
      </c>
      <c r="N2829" s="31"/>
      <c r="O2829" s="31"/>
      <c r="P2829" s="32">
        <f ca="1">SUM(INDIRECT(GLOBAL_VAR[TABLENAME]&amp;"[@a"&amp;$1:$1-1&amp;"]"),INDIRECT(GLOBAL_VAR[TABLENAME]&amp;"[@c"&amp;$1:$1-1&amp;"]"))</f>
        <v>0</v>
      </c>
      <c r="Q2829" s="33"/>
      <c r="R2829" s="33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33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1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2829" s="31" t="str">
        <f>_xlfn.IFNA(MATCH(GLOBAL[[#This Row],[POINTER]],Table6[NB BM_C_QTY+F],0),"")</f>
        <v/>
      </c>
      <c r="AC2829" t="str">
        <f>_xlfn.IFNA(MATCH(GLOBAL[[#This Row],[POINTER]],Table5[CONCAT],0),"")</f>
        <v/>
      </c>
      <c r="AD2829" s="72"/>
      <c r="AE2829" s="29"/>
    </row>
    <row r="2830" spans="1:31">
      <c r="A2830" s="31" t="str">
        <f ca="1">IF(GLOBAL[[#This Row],[TT]]&lt;1,"",ROW()-2)</f>
        <v/>
      </c>
      <c r="B2830" s="33" t="s">
        <v>1587</v>
      </c>
      <c r="C2830" s="31">
        <v>0</v>
      </c>
      <c r="D2830" s="31" t="s">
        <v>692</v>
      </c>
      <c r="E2830" s="31">
        <f ca="1">IF(GLOBAL[[#This Row],[b12]]="",GLOBAL[[#This Row],[a6]],GLOBAL[[#This Row],[b12]])</f>
        <v>0</v>
      </c>
      <c r="F2830" s="32">
        <f>GLOBAL[[#This Row],[AWAL]]</f>
        <v>0</v>
      </c>
      <c r="G2830" s="31"/>
      <c r="H2830" s="31"/>
      <c r="I2830" s="31" t="str">
        <f>IF(GLOBAL[[#This Row],[/MASUK]]="","",SUMIF(Table6[NB BM_C_QTY+F],GLOBAL[POINTER],Table6[C]))</f>
        <v/>
      </c>
      <c r="J2830" s="102">
        <f>IF(GLOBAL[[#This Row],[//KELUAR]]="",0,-1*SUMIF(Table5[CONCAT],GLOBAL[POINTER],Table5[3]))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>SUM(F2830,L2830)</f>
        <v>0</v>
      </c>
      <c r="N2830" s="31"/>
      <c r="O2830" s="31"/>
      <c r="P2830" s="32">
        <f ca="1">SUM(INDIRECT(GLOBAL_VAR[TABLENAME]&amp;"[@a"&amp;$1:$1-1&amp;"]"),INDIRECT(GLOBAL_VAR[TABLENAME]&amp;"[@c"&amp;$1:$1-1&amp;"]"))</f>
        <v>0</v>
      </c>
      <c r="Q2830" s="33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2830" s="31" t="str">
        <f>_xlfn.IFNA(MATCH(GLOBAL[[#This Row],[POINTER]],Table6[NB BM_C_QTY+F],0),"")</f>
        <v/>
      </c>
      <c r="AC2830" t="str">
        <f>_xlfn.IFNA(MATCH(GLOBAL[[#This Row],[POINTER]],Table5[CONCAT],0),"")</f>
        <v/>
      </c>
    </row>
    <row r="2831" spans="1:31">
      <c r="A2831" s="31" t="str">
        <f ca="1">IF(GLOBAL[[#This Row],[TT]]&lt;1,"",ROW()-2)</f>
        <v/>
      </c>
      <c r="B2831" s="33" t="s">
        <v>3598</v>
      </c>
      <c r="C2831" s="31">
        <v>0</v>
      </c>
      <c r="D2831" s="31" t="s">
        <v>3599</v>
      </c>
      <c r="E2831" s="31">
        <f ca="1">IF(GLOBAL[[#This Row],[b12]]="",GLOBAL[[#This Row],[a6]],GLOBAL[[#This Row],[b12]])</f>
        <v>0</v>
      </c>
      <c r="F2831" s="32">
        <f>GLOBAL[[#This Row],[AWAL]]</f>
        <v>0</v>
      </c>
      <c r="G2831" s="31"/>
      <c r="H2831" s="31"/>
      <c r="I2831" s="31" t="str">
        <f>IF(GLOBAL[[#This Row],[/MASUK]]="","",SUMIF(Table6[NB BM_C_QTY+F],GLOBAL[POINTER],Table6[C]))</f>
        <v/>
      </c>
      <c r="J2831" s="102">
        <f>IF(GLOBAL[[#This Row],[//KELUAR]]="",0,-1*SUMIF(Table5[CONCAT],GLOBAL[POINTER],Table5[3]))</f>
        <v>0</v>
      </c>
      <c r="K2831" s="31" t="str">
        <f>IF(GLOBAL[[#This Row],[b1]]="","",GLOBAL[[#This Row],[b1]]-GLOBAL[[#This Row],[a1]]-GLOBAL[[#This Row],[bkeluar1]])</f>
        <v/>
      </c>
      <c r="L2831" s="31">
        <f>SUM(GLOBAL[[#This Row],[bmasuk1]:[c1]])</f>
        <v>0</v>
      </c>
      <c r="M2831" s="32">
        <f>SUM(F2831,L2831)</f>
        <v>0</v>
      </c>
      <c r="N2831" s="31"/>
      <c r="O2831" s="31"/>
      <c r="P2831" s="32">
        <f ca="1">SUM(INDIRECT(GLOBAL_VAR[TABLENAME]&amp;"[@a"&amp;$1:$1-1&amp;"]"),INDIRECT(GLOBAL_VAR[TABLENAME]&amp;"[@c"&amp;$1:$1-1&amp;"]"))</f>
        <v>0</v>
      </c>
      <c r="Q2831" s="33"/>
      <c r="R2831" s="33" t="str">
        <f>IF(GLOBAL[[#This Row],[b3]]="","",GLOBAL[[#This Row],[b3]]-GLOBAL[[#This Row],[a3]])</f>
        <v/>
      </c>
      <c r="S2831" s="32">
        <f ca="1">SUM(INDIRECT(GLOBAL_VAR[TABLENAME]&amp;"[@a"&amp;$1:$1-1&amp;"]"),INDIRECT(GLOBAL_VAR[TABLENAME]&amp;"[@c"&amp;$1:$1-1&amp;"]"))</f>
        <v>0</v>
      </c>
      <c r="T2831" s="33"/>
      <c r="U2831" s="33" t="str">
        <f>IF(GLOBAL[[#This Row],[b4]]="","",GLOBAL[[#This Row],[b4]]-GLOBAL[[#This Row],[a4]])</f>
        <v/>
      </c>
      <c r="V2831" s="32">
        <f ca="1">SUM(INDIRECT(GLOBAL_VAR[TABLENAME]&amp;"[@a"&amp;$1:$1-1&amp;"]"),INDIRECT(GLOBAL_VAR[TABLENAME]&amp;"[@c"&amp;$1:$1-1&amp;"]"))</f>
        <v>0</v>
      </c>
      <c r="W2831" s="31"/>
      <c r="X2831" s="31" t="str">
        <f>IF(GLOBAL[[#This Row],[b5]]="","",GLOBAL[[#This Row],[b5]]-GLOBAL[[#This Row],[a5]])</f>
        <v/>
      </c>
      <c r="Y2831" s="32">
        <f ca="1">SUM(INDIRECT(GLOBAL_VAR[TABLENAME]&amp;"[@a"&amp;$1:$1-1&amp;"]"),INDIRECT(GLOBAL_VAR[TABLENAME]&amp;"[@c"&amp;$1:$1-1&amp;"]"))</f>
        <v>0</v>
      </c>
      <c r="AA2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2831" s="31" t="str">
        <f>_xlfn.IFNA(MATCH(GLOBAL[[#This Row],[POINTER]],Table6[NB BM_C_QTY+F],0),"")</f>
        <v/>
      </c>
      <c r="AC2831" t="str">
        <f>_xlfn.IFNA(MATCH(GLOBAL[[#This Row],[POINTER]],Table5[CONCAT],0),"")</f>
        <v/>
      </c>
    </row>
    <row r="2832" spans="1:31">
      <c r="A2832" s="31" t="str">
        <f ca="1">IF(GLOBAL[[#This Row],[TT]]&lt;1,"",ROW()-2)</f>
        <v/>
      </c>
      <c r="B2832" s="33" t="s">
        <v>3598</v>
      </c>
      <c r="C2832" s="31">
        <v>0</v>
      </c>
      <c r="D2832" s="31" t="s">
        <v>3600</v>
      </c>
      <c r="E2832" s="31">
        <f ca="1">IF(GLOBAL[[#This Row],[b12]]="",GLOBAL[[#This Row],[a6]],GLOBAL[[#This Row],[b12]])</f>
        <v>0</v>
      </c>
      <c r="F2832" s="32">
        <f>GLOBAL[[#This Row],[AWAL]]</f>
        <v>0</v>
      </c>
      <c r="G2832" s="31"/>
      <c r="H2832" s="31"/>
      <c r="I2832" s="31" t="str">
        <f>IF(GLOBAL[[#This Row],[/MASUK]]="","",SUMIF(Table6[NB BM_C_QTY+F],GLOBAL[POINTER],Table6[C]))</f>
        <v/>
      </c>
      <c r="J2832" s="102">
        <f>IF(GLOBAL[[#This Row],[//KELUAR]]="",0,-1*SUMIF(Table5[CONCAT],GLOBAL[POINTER],Table5[3]))</f>
        <v>0</v>
      </c>
      <c r="K2832" s="31" t="str">
        <f>IF(GLOBAL[[#This Row],[b1]]="","",GLOBAL[[#This Row],[b1]]-GLOBAL[[#This Row],[a1]]-GLOBAL[[#This Row],[bkeluar1]])</f>
        <v/>
      </c>
      <c r="L2832" s="31">
        <f>SUM(GLOBAL[[#This Row],[bmasuk1]:[c1]])</f>
        <v>0</v>
      </c>
      <c r="M2832" s="32">
        <f>SUM(F2832,L2832)</f>
        <v>0</v>
      </c>
      <c r="N2832" s="31"/>
      <c r="O2832" s="31"/>
      <c r="P2832" s="32">
        <f ca="1">SUM(INDIRECT(GLOBAL_VAR[TABLENAME]&amp;"[@a"&amp;$1:$1-1&amp;"]"),INDIRECT(GLOBAL_VAR[TABLENAME]&amp;"[@c"&amp;$1:$1-1&amp;"]"))</f>
        <v>0</v>
      </c>
      <c r="Q2832" s="33"/>
      <c r="R2832" s="33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0</v>
      </c>
      <c r="T2832" s="33"/>
      <c r="U2832" s="33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0</v>
      </c>
      <c r="W2832" s="31"/>
      <c r="X2832" s="31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0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2832" s="31" t="str">
        <f>_xlfn.IFNA(MATCH(GLOBAL[[#This Row],[POINTER]],Table6[NB BM_C_QTY+F],0),"")</f>
        <v/>
      </c>
      <c r="AC2832" t="str">
        <f>_xlfn.IFNA(MATCH(GLOBAL[[#This Row],[POINTER]],Table5[CONCAT],0),"")</f>
        <v/>
      </c>
    </row>
    <row r="2833" spans="1:31">
      <c r="A2833" s="39" t="str">
        <f ca="1">IF(GLOBAL[[#This Row],[TT]]&lt;1,"",ROW()-2)</f>
        <v/>
      </c>
      <c r="B2833" s="33" t="s">
        <v>1588</v>
      </c>
      <c r="C2833" s="31">
        <v>0</v>
      </c>
      <c r="D2833" s="31" t="s">
        <v>121</v>
      </c>
      <c r="E2833" s="39">
        <f ca="1">IF(GLOBAL[[#This Row],[b12]]="",GLOBAL[[#This Row],[a6]],GLOBAL[[#This Row],[b12]])</f>
        <v>0</v>
      </c>
      <c r="F2833" s="40">
        <f>GLOBAL[[#This Row],[AWAL]]</f>
        <v>0</v>
      </c>
      <c r="G2833" s="31"/>
      <c r="H2833" s="31"/>
      <c r="I2833" s="31" t="str">
        <f>IF(GLOBAL[[#This Row],[/MASUK]]="","",SUMIF(Table6[NB BM_C_QTY+F],GLOBAL[POINTER],Table6[C]))</f>
        <v/>
      </c>
      <c r="J2833" s="102">
        <f>IF(GLOBAL[[#This Row],[//KELUAR]]="",0,-1*SUMIF(Table5[CONCAT],GLOBAL[POINTER],Table5[3]))</f>
        <v>0</v>
      </c>
      <c r="K2833" s="39" t="str">
        <f>IF(GLOBAL[[#This Row],[b1]]="","",GLOBAL[[#This Row],[b1]]-GLOBAL[[#This Row],[a1]]-GLOBAL[[#This Row],[bkeluar1]])</f>
        <v/>
      </c>
      <c r="L2833" s="39">
        <f>SUM(GLOBAL[[#This Row],[bmasuk1]:[c1]])</f>
        <v>0</v>
      </c>
      <c r="M2833" s="40">
        <f>SUM(F2833,L2833)</f>
        <v>0</v>
      </c>
      <c r="N2833" s="31"/>
      <c r="O2833" s="39"/>
      <c r="P2833" s="40">
        <f ca="1">SUM(INDIRECT(GLOBAL_VAR[TABLENAME]&amp;"[@a"&amp;$1:$1-1&amp;"]"),INDIRECT(GLOBAL_VAR[TABLENAME]&amp;"[@c"&amp;$1:$1-1&amp;"]"))</f>
        <v>0</v>
      </c>
      <c r="Q2833" s="33"/>
      <c r="R2833" s="41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41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9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Z2833" s="29"/>
      <c r="AA28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2833" s="39" t="str">
        <f>_xlfn.IFNA(MATCH(GLOBAL[[#This Row],[POINTER]],Table6[NB BM_C_QTY+F],0),"")</f>
        <v/>
      </c>
      <c r="AC2833" s="72" t="str">
        <f>_xlfn.IFNA(MATCH(GLOBAL[[#This Row],[POINTER]],Table5[CONCAT],0),"")</f>
        <v/>
      </c>
    </row>
    <row r="2834" spans="1:31">
      <c r="A2834" s="31" t="str">
        <f ca="1">IF(GLOBAL[[#This Row],[TT]]&lt;1,"",ROW()-2)</f>
        <v/>
      </c>
      <c r="B2834" s="33" t="s">
        <v>2577</v>
      </c>
      <c r="C2834" s="31">
        <v>0</v>
      </c>
      <c r="D2834" s="31" t="s">
        <v>1816</v>
      </c>
      <c r="E2834" s="31">
        <f ca="1">IF(GLOBAL[[#This Row],[b12]]="",GLOBAL[[#This Row],[a6]],GLOBAL[[#This Row],[b12]])</f>
        <v>0</v>
      </c>
      <c r="F2834" s="32">
        <f>GLOBAL[[#This Row],[AWAL]]</f>
        <v>0</v>
      </c>
      <c r="G2834" s="31"/>
      <c r="H2834" s="31"/>
      <c r="I2834" s="31" t="str">
        <f>IF(GLOBAL[[#This Row],[/MASUK]]="","",SUMIF(Table6[NB BM_C_QTY+F],GLOBAL[POINTER],Table6[C]))</f>
        <v/>
      </c>
      <c r="J2834" s="102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>SUM(F2834,L2834)</f>
        <v>0</v>
      </c>
      <c r="N2834" s="31"/>
      <c r="O2834" s="31"/>
      <c r="P2834" s="32">
        <f ca="1">SUM(INDIRECT(GLOBAL_VAR[TABLENAME]&amp;"[@a"&amp;$1:$1-1&amp;"]"),INDIRECT(GLOBAL_VAR[TABLENAME]&amp;"[@c"&amp;$1:$1-1&amp;"]"))</f>
        <v>0</v>
      </c>
      <c r="Q2834" s="33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0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0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0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</row>
    <row r="2835" spans="1:31">
      <c r="A2835" s="31">
        <f ca="1">IF(GLOBAL[[#This Row],[TT]]&lt;1,"",ROW()-2)</f>
        <v>2833</v>
      </c>
      <c r="B2835" s="33" t="s">
        <v>1589</v>
      </c>
      <c r="C2835" s="31">
        <v>2</v>
      </c>
      <c r="D2835" s="31" t="s">
        <v>15</v>
      </c>
      <c r="E2835" s="31">
        <f ca="1">IF(GLOBAL[[#This Row],[b12]]="",GLOBAL[[#This Row],[a6]],GLOBAL[[#This Row],[b12]])</f>
        <v>2</v>
      </c>
      <c r="F2835" s="32">
        <f>GLOBAL[[#This Row],[AWAL]]</f>
        <v>2</v>
      </c>
      <c r="G2835" s="31"/>
      <c r="H2835" s="31"/>
      <c r="I2835" s="31" t="str">
        <f>IF(GLOBAL[[#This Row],[/MASUK]]="","",SUMIF(Table6[NB BM_C_QTY+F],GLOBAL[POINTER],Table6[C]))</f>
        <v/>
      </c>
      <c r="J2835" s="102">
        <f>IF(GLOBAL[[#This Row],[//KELUAR]]="",0,-1*SUMIF(Table5[CONCAT],GLOBAL[POINTER],Table5[3]))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>SUM(F2835,L2835)</f>
        <v>2</v>
      </c>
      <c r="N2835" s="31"/>
      <c r="O2835" s="31"/>
      <c r="P2835" s="32">
        <f ca="1">SUM(INDIRECT(GLOBAL_VAR[TABLENAME]&amp;"[@a"&amp;$1:$1-1&amp;"]"),INDIRECT(GLOBAL_VAR[TABLENAME]&amp;"[@c"&amp;$1:$1-1&amp;"]"))</f>
        <v>2</v>
      </c>
      <c r="Q2835" s="33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2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2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2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2835" s="31" t="str">
        <f>_xlfn.IFNA(MATCH(GLOBAL[[#This Row],[POINTER]],Table6[NB BM_C_QTY+F],0),"")</f>
        <v/>
      </c>
      <c r="AC2835" t="str">
        <f>_xlfn.IFNA(MATCH(GLOBAL[[#This Row],[POINTER]],Table5[CONCAT],0),"")</f>
        <v/>
      </c>
    </row>
    <row r="2836" spans="1:31">
      <c r="A2836" s="31" t="str">
        <f ca="1">IF(GLOBAL[[#This Row],[TT]]&lt;1,"",ROW()-2)</f>
        <v/>
      </c>
      <c r="B2836" s="33" t="s">
        <v>1590</v>
      </c>
      <c r="C2836" s="31">
        <v>0</v>
      </c>
      <c r="D2836" s="31" t="s">
        <v>38</v>
      </c>
      <c r="E2836" s="31">
        <f ca="1">IF(GLOBAL[[#This Row],[b12]]="",GLOBAL[[#This Row],[a6]],GLOBAL[[#This Row],[b12]])</f>
        <v>0</v>
      </c>
      <c r="F2836" s="32">
        <f>GLOBAL[[#This Row],[AWAL]]</f>
        <v>0</v>
      </c>
      <c r="G2836" s="31"/>
      <c r="H2836" s="31"/>
      <c r="I2836" s="31" t="str">
        <f>IF(GLOBAL[[#This Row],[/MASUK]]="","",SUMIF(Table6[NB BM_C_QTY+F],GLOBAL[POINTER],Table6[C]))</f>
        <v/>
      </c>
      <c r="J2836" s="102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>SUM(F2836,L2836)</f>
        <v>0</v>
      </c>
      <c r="N2836" s="31"/>
      <c r="O2836" s="31"/>
      <c r="P2836" s="32">
        <f ca="1">SUM(INDIRECT(GLOBAL_VAR[TABLENAME]&amp;"[@a"&amp;$1:$1-1&amp;"]"),INDIRECT(GLOBAL_VAR[TABLENAME]&amp;"[@c"&amp;$1:$1-1&amp;"]"))</f>
        <v>0</v>
      </c>
      <c r="Q2836" s="33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0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0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0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</row>
    <row r="2837" spans="1:31">
      <c r="A2837" s="31">
        <f ca="1">IF(GLOBAL[[#This Row],[TT]]&lt;1,"",ROW()-2)</f>
        <v>2835</v>
      </c>
      <c r="B2837" s="33" t="s">
        <v>1591</v>
      </c>
      <c r="C2837" s="31">
        <v>12</v>
      </c>
      <c r="D2837" s="31" t="s">
        <v>56</v>
      </c>
      <c r="E2837" s="31">
        <f ca="1">IF(GLOBAL[[#This Row],[b12]]="",GLOBAL[[#This Row],[a6]],GLOBAL[[#This Row],[b12]])</f>
        <v>12</v>
      </c>
      <c r="F2837" s="32">
        <f>GLOBAL[[#This Row],[AWAL]]</f>
        <v>12</v>
      </c>
      <c r="G2837" s="31"/>
      <c r="H2837" s="31"/>
      <c r="I2837" s="31" t="str">
        <f>IF(GLOBAL[[#This Row],[/MASUK]]="","",SUMIF(Table6[NB BM_C_QTY+F],GLOBAL[POINTER],Table6[C]))</f>
        <v/>
      </c>
      <c r="J2837" s="102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>SUM(F2837,L2837)</f>
        <v>12</v>
      </c>
      <c r="N2837" s="31"/>
      <c r="O2837" s="31"/>
      <c r="P2837" s="32">
        <f ca="1">SUM(INDIRECT(GLOBAL_VAR[TABLENAME]&amp;"[@a"&amp;$1:$1-1&amp;"]"),INDIRECT(GLOBAL_VAR[TABLENAME]&amp;"[@c"&amp;$1:$1-1&amp;"]"))</f>
        <v>12</v>
      </c>
      <c r="Q2837" s="33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12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12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12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</row>
    <row r="2838" spans="1:31">
      <c r="A2838" s="31">
        <f ca="1">IF(GLOBAL[[#This Row],[TT]]&lt;1,"",ROW()-2)</f>
        <v>2836</v>
      </c>
      <c r="B2838" s="33" t="s">
        <v>1592</v>
      </c>
      <c r="C2838" s="31">
        <v>4</v>
      </c>
      <c r="D2838" s="31" t="s">
        <v>141</v>
      </c>
      <c r="E2838" s="31">
        <f ca="1">IF(GLOBAL[[#This Row],[b12]]="",GLOBAL[[#This Row],[a6]],GLOBAL[[#This Row],[b12]])</f>
        <v>4</v>
      </c>
      <c r="F2838" s="32">
        <f>GLOBAL[[#This Row],[AWAL]]</f>
        <v>4</v>
      </c>
      <c r="G2838" s="31"/>
      <c r="H2838" s="31"/>
      <c r="I2838" s="31" t="str">
        <f>IF(GLOBAL[[#This Row],[/MASUK]]="","",SUMIF(Table6[NB BM_C_QTY+F],GLOBAL[POINTER],Table6[C]))</f>
        <v/>
      </c>
      <c r="J2838" s="102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>SUM(F2838,L2838)</f>
        <v>4</v>
      </c>
      <c r="N2838" s="31"/>
      <c r="O2838" s="31"/>
      <c r="P2838" s="32">
        <f ca="1">SUM(INDIRECT(GLOBAL_VAR[TABLENAME]&amp;"[@a"&amp;$1:$1-1&amp;"]"),INDIRECT(GLOBAL_VAR[TABLENAME]&amp;"[@c"&amp;$1:$1-1&amp;"]"))</f>
        <v>4</v>
      </c>
      <c r="Q2838" s="33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4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4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4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</row>
    <row r="2839" spans="1:31">
      <c r="A2839" s="31">
        <f ca="1">IF(GLOBAL[[#This Row],[TT]]&lt;1,"",ROW()-2)</f>
        <v>2837</v>
      </c>
      <c r="B2839" s="33" t="s">
        <v>1593</v>
      </c>
      <c r="C2839" s="31">
        <v>15</v>
      </c>
      <c r="D2839" s="31" t="s">
        <v>141</v>
      </c>
      <c r="E2839" s="31">
        <f ca="1">IF(GLOBAL[[#This Row],[b12]]="",GLOBAL[[#This Row],[a6]],GLOBAL[[#This Row],[b12]])</f>
        <v>14</v>
      </c>
      <c r="F2839" s="32">
        <f>GLOBAL[[#This Row],[AWAL]]</f>
        <v>15</v>
      </c>
      <c r="G2839" s="31"/>
      <c r="H2839" s="31"/>
      <c r="I2839" s="31" t="str">
        <f>IF(GLOBAL[[#This Row],[/MASUK]]="","",SUMIF(Table6[NB BM_C_QTY+F],GLOBAL[POINTER],Table6[C]))</f>
        <v/>
      </c>
      <c r="J2839" s="102">
        <f>IF(GLOBAL[[#This Row],[//KELUAR]]="",0,-1*SUMIF(Table5[CONCAT],GLOBAL[POINTER],Table5[3]))</f>
        <v>-1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-1</v>
      </c>
      <c r="M2839" s="32">
        <f>SUM(F2839,L2839)</f>
        <v>14</v>
      </c>
      <c r="N2839" s="31"/>
      <c r="O2839" s="31"/>
      <c r="P2839" s="32">
        <f ca="1">SUM(INDIRECT(GLOBAL_VAR[TABLENAME]&amp;"[@a"&amp;$1:$1-1&amp;"]"),INDIRECT(GLOBAL_VAR[TABLENAME]&amp;"[@c"&amp;$1:$1-1&amp;"]"))</f>
        <v>14</v>
      </c>
      <c r="Q2839" s="33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14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14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14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2839" s="31" t="str">
        <f>_xlfn.IFNA(MATCH(GLOBAL[[#This Row],[POINTER]],Table6[NB BM_C_QTY+F],0),"")</f>
        <v/>
      </c>
      <c r="AC2839">
        <f>_xlfn.IFNA(MATCH(GLOBAL[[#This Row],[POINTER]],Table5[CONCAT],0),"")</f>
        <v>137</v>
      </c>
    </row>
    <row r="2840" spans="1:31">
      <c r="A2840" s="31">
        <f ca="1">IF(GLOBAL[[#This Row],[TT]]&lt;1,"",ROW()-2)</f>
        <v>2838</v>
      </c>
      <c r="B2840" s="33" t="s">
        <v>1594</v>
      </c>
      <c r="C2840" s="31">
        <v>4</v>
      </c>
      <c r="D2840" s="31" t="s">
        <v>141</v>
      </c>
      <c r="E2840" s="31">
        <f ca="1">IF(GLOBAL[[#This Row],[b12]]="",GLOBAL[[#This Row],[a6]],GLOBAL[[#This Row],[b12]])</f>
        <v>4</v>
      </c>
      <c r="F2840" s="32">
        <f>GLOBAL[[#This Row],[AWAL]]</f>
        <v>4</v>
      </c>
      <c r="G2840" s="31"/>
      <c r="H2840" s="31"/>
      <c r="I2840" s="31" t="str">
        <f>IF(GLOBAL[[#This Row],[/MASUK]]="","",SUMIF(Table6[NB BM_C_QTY+F],GLOBAL[POINTER],Table6[C]))</f>
        <v/>
      </c>
      <c r="J2840" s="102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>SUM(F2840,L2840)</f>
        <v>4</v>
      </c>
      <c r="N2840" s="31"/>
      <c r="O2840" s="31"/>
      <c r="P2840" s="32">
        <f ca="1">SUM(INDIRECT(GLOBAL_VAR[TABLENAME]&amp;"[@a"&amp;$1:$1-1&amp;"]"),INDIRECT(GLOBAL_VAR[TABLENAME]&amp;"[@c"&amp;$1:$1-1&amp;"]"))</f>
        <v>4</v>
      </c>
      <c r="Q2840" s="33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4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4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4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</row>
    <row r="2841" spans="1:31">
      <c r="A2841" s="31" t="str">
        <f ca="1">IF(GLOBAL[[#This Row],[TT]]&lt;1,"",ROW()-2)</f>
        <v/>
      </c>
      <c r="B2841" s="33" t="s">
        <v>1595</v>
      </c>
      <c r="C2841" s="31">
        <v>0</v>
      </c>
      <c r="D2841" s="31" t="s">
        <v>782</v>
      </c>
      <c r="E2841" s="31">
        <f ca="1">IF(GLOBAL[[#This Row],[b12]]="",GLOBAL[[#This Row],[a6]],GLOBAL[[#This Row],[b12]])</f>
        <v>0</v>
      </c>
      <c r="F2841" s="32">
        <f>GLOBAL[[#This Row],[AWAL]]</f>
        <v>0</v>
      </c>
      <c r="G2841" s="31"/>
      <c r="H2841" s="31"/>
      <c r="I2841" s="31" t="str">
        <f>IF(GLOBAL[[#This Row],[/MASUK]]="","",SUMIF(Table6[NB BM_C_QTY+F],GLOBAL[POINTER],Table6[C]))</f>
        <v/>
      </c>
      <c r="J2841" s="102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>SUM(F2841,L2841)</f>
        <v>0</v>
      </c>
      <c r="N2841" s="31"/>
      <c r="O2841" s="31"/>
      <c r="P2841" s="32">
        <f ca="1">SUM(INDIRECT(GLOBAL_VAR[TABLENAME]&amp;"[@a"&amp;$1:$1-1&amp;"]"),INDIRECT(GLOBAL_VAR[TABLENAME]&amp;"[@c"&amp;$1:$1-1&amp;"]"))</f>
        <v>0</v>
      </c>
      <c r="Q2841" s="33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0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0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0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</row>
    <row r="2842" spans="1:31">
      <c r="A2842" s="31">
        <f ca="1">IF(GLOBAL[[#This Row],[TT]]&lt;1,"",ROW()-2)</f>
        <v>2840</v>
      </c>
      <c r="B2842" s="33" t="s">
        <v>1596</v>
      </c>
      <c r="C2842" s="31">
        <v>6</v>
      </c>
      <c r="D2842" s="31" t="s">
        <v>71</v>
      </c>
      <c r="E2842" s="31">
        <f ca="1">IF(GLOBAL[[#This Row],[b12]]="",GLOBAL[[#This Row],[a6]],GLOBAL[[#This Row],[b12]])</f>
        <v>6</v>
      </c>
      <c r="F2842" s="32">
        <f>GLOBAL[[#This Row],[AWAL]]</f>
        <v>6</v>
      </c>
      <c r="G2842" s="31"/>
      <c r="H2842" s="31"/>
      <c r="I2842" s="31" t="str">
        <f>IF(GLOBAL[[#This Row],[/MASUK]]="","",SUMIF(Table6[NB BM_C_QTY+F],GLOBAL[POINTER],Table6[C]))</f>
        <v/>
      </c>
      <c r="J2842" s="102">
        <f>IF(GLOBAL[[#This Row],[//KELUAR]]="",0,-1*SUMIF(Table5[CONCAT],GLOBAL[POINTER],Table5[3]))</f>
        <v>0</v>
      </c>
      <c r="K2842" s="31" t="str">
        <f>IF(GLOBAL[[#This Row],[b1]]="","",GLOBAL[[#This Row],[b1]]-GLOBAL[[#This Row],[a1]]-GLOBAL[[#This Row],[bkeluar1]])</f>
        <v/>
      </c>
      <c r="L2842" s="31">
        <f>SUM(GLOBAL[[#This Row],[bmasuk1]:[c1]])</f>
        <v>0</v>
      </c>
      <c r="M2842" s="32">
        <f>SUM(F2842,L2842)</f>
        <v>6</v>
      </c>
      <c r="N2842" s="31"/>
      <c r="O2842" s="31"/>
      <c r="P2842" s="32">
        <f ca="1">SUM(INDIRECT(GLOBAL_VAR[TABLENAME]&amp;"[@a"&amp;$1:$1-1&amp;"]"),INDIRECT(GLOBAL_VAR[TABLENAME]&amp;"[@c"&amp;$1:$1-1&amp;"]"))</f>
        <v>6</v>
      </c>
      <c r="Q2842" s="33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6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6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6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2842" s="31" t="str">
        <f>_xlfn.IFNA(MATCH(GLOBAL[[#This Row],[POINTER]],Table6[NB BM_C_QTY+F],0),"")</f>
        <v/>
      </c>
      <c r="AC2842" t="str">
        <f>_xlfn.IFNA(MATCH(GLOBAL[[#This Row],[POINTER]],Table5[CONCAT],0),"")</f>
        <v/>
      </c>
    </row>
    <row r="2843" spans="1:31">
      <c r="A2843" s="31">
        <f ca="1">IF(GLOBAL[[#This Row],[TT]]&lt;1,"",ROW()-2)</f>
        <v>2841</v>
      </c>
      <c r="B2843" s="33" t="s">
        <v>3699</v>
      </c>
      <c r="C2843" s="31">
        <v>10</v>
      </c>
      <c r="D2843" s="31" t="s">
        <v>149</v>
      </c>
      <c r="E2843" s="31">
        <f ca="1">IF(GLOBAL[[#This Row],[b12]]="",GLOBAL[[#This Row],[a6]],GLOBAL[[#This Row],[b12]])</f>
        <v>10</v>
      </c>
      <c r="F2843" s="32">
        <f>GLOBAL[[#This Row],[AWAL]]</f>
        <v>10</v>
      </c>
      <c r="G2843" s="31"/>
      <c r="H2843" s="31"/>
      <c r="I2843" s="31" t="str">
        <f>IF(GLOBAL[[#This Row],[/MASUK]]="","",SUMIF(Table6[NB BM_C_QTY+F],GLOBAL[POINTER],Table6[C]))</f>
        <v/>
      </c>
      <c r="J2843" s="102">
        <f>IF(GLOBAL[[#This Row],[//KELUAR]]="",0,-1*SUMIF(Table5[CONCAT],GLOBAL[POINTER],Table5[3]))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>SUM(F2843,L2843)</f>
        <v>10</v>
      </c>
      <c r="N2843" s="31"/>
      <c r="O2843" s="31"/>
      <c r="P2843" s="32">
        <f ca="1">SUM(INDIRECT(GLOBAL_VAR[TABLENAME]&amp;"[@a"&amp;$1:$1-1&amp;"]"),INDIRECT(GLOBAL_VAR[TABLENAME]&amp;"[@c"&amp;$1:$1-1&amp;"]"))</f>
        <v>10</v>
      </c>
      <c r="Q2843" s="33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10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10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10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2843" s="31" t="str">
        <f>_xlfn.IFNA(MATCH(GLOBAL[[#This Row],[POINTER]],Table6[NB BM_C_QTY+F],0),"")</f>
        <v/>
      </c>
      <c r="AC2843" t="str">
        <f>_xlfn.IFNA(MATCH(GLOBAL[[#This Row],[POINTER]],Table5[CONCAT],0),"")</f>
        <v/>
      </c>
    </row>
    <row r="2844" spans="1:31">
      <c r="A2844" s="31" t="str">
        <f ca="1">IF(GLOBAL[[#This Row],[TT]]&lt;1,"",ROW()-2)</f>
        <v/>
      </c>
      <c r="B2844" s="33" t="s">
        <v>1597</v>
      </c>
      <c r="C2844" s="31">
        <v>0</v>
      </c>
      <c r="D2844" s="31" t="s">
        <v>121</v>
      </c>
      <c r="E2844" s="31">
        <f ca="1">IF(GLOBAL[[#This Row],[b12]]="",GLOBAL[[#This Row],[a6]],GLOBAL[[#This Row],[b12]])</f>
        <v>0</v>
      </c>
      <c r="F2844" s="32">
        <f>GLOBAL[[#This Row],[AWAL]]</f>
        <v>0</v>
      </c>
      <c r="G2844" s="31"/>
      <c r="H2844" s="31"/>
      <c r="I2844" s="31" t="str">
        <f>IF(GLOBAL[[#This Row],[/MASUK]]="","",SUMIF(Table6[NB BM_C_QTY+F],GLOBAL[POINTER],Table6[C]))</f>
        <v/>
      </c>
      <c r="J2844" s="102">
        <f>IF(GLOBAL[[#This Row],[//KELUAR]]="",0,-1*SUMIF(Table5[CONCAT],GLOBAL[POINTER],Table5[3]))</f>
        <v>0</v>
      </c>
      <c r="K2844" s="31" t="str">
        <f>IF(GLOBAL[[#This Row],[b1]]="","",GLOBAL[[#This Row],[b1]]-GLOBAL[[#This Row],[a1]]-GLOBAL[[#This Row],[bkeluar1]])</f>
        <v/>
      </c>
      <c r="L2844" s="31">
        <f>SUM(GLOBAL[[#This Row],[bmasuk1]:[c1]])</f>
        <v>0</v>
      </c>
      <c r="M2844" s="32">
        <f>SUM(F2844,L2844)</f>
        <v>0</v>
      </c>
      <c r="N2844" s="31"/>
      <c r="O2844" s="31"/>
      <c r="P2844" s="32">
        <f ca="1">SUM(INDIRECT(GLOBAL_VAR[TABLENAME]&amp;"[@a"&amp;$1:$1-1&amp;"]"),INDIRECT(GLOBAL_VAR[TABLENAME]&amp;"[@c"&amp;$1:$1-1&amp;"]"))</f>
        <v>0</v>
      </c>
      <c r="Q2844" s="33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0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0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0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2844" s="31" t="str">
        <f>_xlfn.IFNA(MATCH(GLOBAL[[#This Row],[POINTER]],Table6[NB BM_C_QTY+F],0),"")</f>
        <v/>
      </c>
      <c r="AC2844" t="str">
        <f>_xlfn.IFNA(MATCH(GLOBAL[[#This Row],[POINTER]],Table5[CONCAT],0),"")</f>
        <v/>
      </c>
    </row>
    <row r="2845" spans="1:31">
      <c r="A2845" s="31">
        <f ca="1">IF(GLOBAL[[#This Row],[TT]]&lt;1,"",ROW()-2)</f>
        <v>2843</v>
      </c>
      <c r="B2845" s="33" t="s">
        <v>1598</v>
      </c>
      <c r="C2845" s="31">
        <v>3</v>
      </c>
      <c r="D2845" s="31" t="s">
        <v>395</v>
      </c>
      <c r="E2845" s="31">
        <f ca="1">IF(GLOBAL[[#This Row],[b12]]="",GLOBAL[[#This Row],[a6]],GLOBAL[[#This Row],[b12]])</f>
        <v>3</v>
      </c>
      <c r="F2845" s="32">
        <f>GLOBAL[[#This Row],[AWAL]]</f>
        <v>3</v>
      </c>
      <c r="G2845" s="31"/>
      <c r="H2845" s="31"/>
      <c r="I2845" s="31" t="str">
        <f>IF(GLOBAL[[#This Row],[/MASUK]]="","",SUMIF(Table6[NB BM_C_QTY+F],GLOBAL[POINTER],Table6[C]))</f>
        <v/>
      </c>
      <c r="J2845" s="102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>SUM(F2845,L2845)</f>
        <v>3</v>
      </c>
      <c r="N2845" s="31"/>
      <c r="O2845" s="31"/>
      <c r="P2845" s="32">
        <f ca="1">SUM(INDIRECT(GLOBAL_VAR[TABLENAME]&amp;"[@a"&amp;$1:$1-1&amp;"]"),INDIRECT(GLOBAL_VAR[TABLENAME]&amp;"[@c"&amp;$1:$1-1&amp;"]"))</f>
        <v>3</v>
      </c>
      <c r="Q2845" s="33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3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3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3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  <c r="AE2845" s="29"/>
    </row>
    <row r="2846" spans="1:31">
      <c r="A2846" s="31" t="str">
        <f ca="1">IF(GLOBAL[[#This Row],[TT]]&lt;1,"",ROW()-2)</f>
        <v/>
      </c>
      <c r="B2846" s="33" t="s">
        <v>1599</v>
      </c>
      <c r="C2846" s="31">
        <v>0</v>
      </c>
      <c r="D2846" s="31" t="s">
        <v>39</v>
      </c>
      <c r="E2846" s="31">
        <f ca="1">IF(GLOBAL[[#This Row],[b12]]="",GLOBAL[[#This Row],[a6]],GLOBAL[[#This Row],[b12]])</f>
        <v>0</v>
      </c>
      <c r="F2846" s="32">
        <f>GLOBAL[[#This Row],[AWAL]]</f>
        <v>0</v>
      </c>
      <c r="G2846" s="31"/>
      <c r="H2846" s="31"/>
      <c r="I2846" s="31" t="str">
        <f>IF(GLOBAL[[#This Row],[/MASUK]]="","",SUMIF(Table6[NB BM_C_QTY+F],GLOBAL[POINTER],Table6[C]))</f>
        <v/>
      </c>
      <c r="J2846" s="102">
        <f>IF(GLOBAL[[#This Row],[//KELUAR]]="",0,-1*SUMIF(Table5[CONCAT],GLOBAL[POINTER],Table5[3]))</f>
        <v>0</v>
      </c>
      <c r="K2846" s="31" t="str">
        <f>IF(GLOBAL[[#This Row],[b1]]="","",GLOBAL[[#This Row],[b1]]-GLOBAL[[#This Row],[a1]]-GLOBAL[[#This Row],[bkeluar1]])</f>
        <v/>
      </c>
      <c r="L2846" s="31">
        <f>SUM(GLOBAL[[#This Row],[bmasuk1]:[c1]])</f>
        <v>0</v>
      </c>
      <c r="M2846" s="32">
        <f>SUM(F2846,L2846)</f>
        <v>0</v>
      </c>
      <c r="N2846" s="31"/>
      <c r="O2846" s="31"/>
      <c r="P2846" s="32">
        <f ca="1">SUM(INDIRECT(GLOBAL_VAR[TABLENAME]&amp;"[@a"&amp;$1:$1-1&amp;"]"),INDIRECT(GLOBAL_VAR[TABLENAME]&amp;"[@c"&amp;$1:$1-1&amp;"]"))</f>
        <v>0</v>
      </c>
      <c r="Q2846" s="33"/>
      <c r="R2846" s="33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0</v>
      </c>
      <c r="T2846" s="33"/>
      <c r="U2846" s="33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0</v>
      </c>
      <c r="W2846" s="31"/>
      <c r="X2846" s="31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0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2846" s="31" t="str">
        <f>_xlfn.IFNA(MATCH(GLOBAL[[#This Row],[POINTER]],Table6[NB BM_C_QTY+F],0),"")</f>
        <v/>
      </c>
      <c r="AC2846" t="str">
        <f>_xlfn.IFNA(MATCH(GLOBAL[[#This Row],[POINTER]],Table5[CONCAT],0),"")</f>
        <v/>
      </c>
      <c r="AE2846" s="29"/>
    </row>
    <row r="2847" spans="1:31">
      <c r="A2847" s="31">
        <f ca="1">IF(GLOBAL[[#This Row],[TT]]&lt;1,"",ROW()-2)</f>
        <v>2845</v>
      </c>
      <c r="B2847" s="33" t="s">
        <v>1600</v>
      </c>
      <c r="C2847" s="31">
        <v>4</v>
      </c>
      <c r="D2847" s="31" t="s">
        <v>63</v>
      </c>
      <c r="E2847" s="31">
        <f ca="1">IF(GLOBAL[[#This Row],[b12]]="",GLOBAL[[#This Row],[a6]],GLOBAL[[#This Row],[b12]])</f>
        <v>4</v>
      </c>
      <c r="F2847" s="32">
        <f>GLOBAL[[#This Row],[AWAL]]</f>
        <v>4</v>
      </c>
      <c r="G2847" s="31"/>
      <c r="H2847" s="31"/>
      <c r="I2847" s="31" t="str">
        <f>IF(GLOBAL[[#This Row],[/MASUK]]="","",SUMIF(Table6[NB BM_C_QTY+F],GLOBAL[POINTER],Table6[C]))</f>
        <v/>
      </c>
      <c r="J2847" s="102">
        <f>IF(GLOBAL[[#This Row],[//KELUAR]]="",0,-1*SUMIF(Table5[CONCAT],GLOBAL[POINTER],Table5[3]))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>SUM(F2847,L2847)</f>
        <v>4</v>
      </c>
      <c r="N2847" s="31"/>
      <c r="O2847" s="31"/>
      <c r="P2847" s="32">
        <f ca="1">SUM(INDIRECT(GLOBAL_VAR[TABLENAME]&amp;"[@a"&amp;$1:$1-1&amp;"]"),INDIRECT(GLOBAL_VAR[TABLENAME]&amp;"[@c"&amp;$1:$1-1&amp;"]"))</f>
        <v>4</v>
      </c>
      <c r="Q2847" s="33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4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4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4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2847" s="31" t="str">
        <f>_xlfn.IFNA(MATCH(GLOBAL[[#This Row],[POINTER]],Table6[NB BM_C_QTY+F],0),"")</f>
        <v/>
      </c>
      <c r="AC2847" t="str">
        <f>_xlfn.IFNA(MATCH(GLOBAL[[#This Row],[POINTER]],Table5[CONCAT],0),"")</f>
        <v/>
      </c>
      <c r="AE2847" s="29"/>
    </row>
    <row r="2848" spans="1:31">
      <c r="A2848" s="31">
        <f ca="1">IF(GLOBAL[[#This Row],[TT]]&lt;1,"",ROW()-2)</f>
        <v>2846</v>
      </c>
      <c r="B2848" s="33" t="s">
        <v>1601</v>
      </c>
      <c r="C2848" s="31">
        <v>8</v>
      </c>
      <c r="D2848" s="31" t="s">
        <v>1602</v>
      </c>
      <c r="E2848" s="31">
        <f ca="1">IF(GLOBAL[[#This Row],[b12]]="",GLOBAL[[#This Row],[a6]],GLOBAL[[#This Row],[b12]])</f>
        <v>8</v>
      </c>
      <c r="F2848" s="32">
        <f>GLOBAL[[#This Row],[AWAL]]</f>
        <v>8</v>
      </c>
      <c r="G2848" s="31"/>
      <c r="H2848" s="31"/>
      <c r="I2848" s="31" t="str">
        <f>IF(GLOBAL[[#This Row],[/MASUK]]="","",SUMIF(Table6[NB BM_C_QTY+F],GLOBAL[POINTER],Table6[C]))</f>
        <v/>
      </c>
      <c r="J2848" s="102">
        <f>IF(GLOBAL[[#This Row],[//KELUAR]]="",0,-1*SUMIF(Table5[CONCAT],GLOBAL[POINTER],Table5[3]))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>SUM(F2848,L2848)</f>
        <v>8</v>
      </c>
      <c r="N2848" s="31"/>
      <c r="O2848" s="31"/>
      <c r="P2848" s="32">
        <f ca="1">SUM(INDIRECT(GLOBAL_VAR[TABLENAME]&amp;"[@a"&amp;$1:$1-1&amp;"]"),INDIRECT(GLOBAL_VAR[TABLENAME]&amp;"[@c"&amp;$1:$1-1&amp;"]"))</f>
        <v>8</v>
      </c>
      <c r="Q2848" s="33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8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8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8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2848" s="31" t="str">
        <f>_xlfn.IFNA(MATCH(GLOBAL[[#This Row],[POINTER]],Table6[NB BM_C_QTY+F],0),"")</f>
        <v/>
      </c>
      <c r="AC2848" t="str">
        <f>_xlfn.IFNA(MATCH(GLOBAL[[#This Row],[POINTER]],Table5[CONCAT],0),"")</f>
        <v/>
      </c>
      <c r="AE2848" s="29"/>
    </row>
    <row r="2849" spans="1:31">
      <c r="A2849" s="31">
        <f ca="1">IF(GLOBAL[[#This Row],[TT]]&lt;1,"",ROW()-2)</f>
        <v>2847</v>
      </c>
      <c r="B2849" s="33" t="s">
        <v>1603</v>
      </c>
      <c r="C2849" s="31">
        <v>7</v>
      </c>
      <c r="D2849" s="31" t="s">
        <v>714</v>
      </c>
      <c r="E2849" s="31">
        <f ca="1">IF(GLOBAL[[#This Row],[b12]]="",GLOBAL[[#This Row],[a6]],GLOBAL[[#This Row],[b12]])</f>
        <v>7</v>
      </c>
      <c r="F2849" s="32">
        <f>GLOBAL[[#This Row],[AWAL]]</f>
        <v>7</v>
      </c>
      <c r="G2849" s="31"/>
      <c r="H2849" s="31"/>
      <c r="I2849" s="31" t="str">
        <f>IF(GLOBAL[[#This Row],[/MASUK]]="","",SUMIF(Table6[NB BM_C_QTY+F],GLOBAL[POINTER],Table6[C]))</f>
        <v/>
      </c>
      <c r="J2849" s="102">
        <f>IF(GLOBAL[[#This Row],[//KELUAR]]="",0,-1*SUMIF(Table5[CONCAT],GLOBAL[POINTER],Table5[3]))</f>
        <v>0</v>
      </c>
      <c r="K2849" s="31" t="str">
        <f>IF(GLOBAL[[#This Row],[b1]]="","",GLOBAL[[#This Row],[b1]]-GLOBAL[[#This Row],[a1]]-GLOBAL[[#This Row],[bkeluar1]])</f>
        <v/>
      </c>
      <c r="L2849" s="31">
        <f>SUM(GLOBAL[[#This Row],[bmasuk1]:[c1]])</f>
        <v>0</v>
      </c>
      <c r="M2849" s="32">
        <f>SUM(F2849,L2849)</f>
        <v>7</v>
      </c>
      <c r="N2849" s="31"/>
      <c r="O2849" s="31"/>
      <c r="P2849" s="32">
        <f ca="1">SUM(INDIRECT(GLOBAL_VAR[TABLENAME]&amp;"[@a"&amp;$1:$1-1&amp;"]"),INDIRECT(GLOBAL_VAR[TABLENAME]&amp;"[@c"&amp;$1:$1-1&amp;"]"))</f>
        <v>7</v>
      </c>
      <c r="Q2849" s="33"/>
      <c r="R2849" s="33" t="str">
        <f>IF(GLOBAL[[#This Row],[b3]]="","",GLOBAL[[#This Row],[b3]]-GLOBAL[[#This Row],[a3]])</f>
        <v/>
      </c>
      <c r="S2849" s="32">
        <f ca="1">SUM(INDIRECT(GLOBAL_VAR[TABLENAME]&amp;"[@a"&amp;$1:$1-1&amp;"]"),INDIRECT(GLOBAL_VAR[TABLENAME]&amp;"[@c"&amp;$1:$1-1&amp;"]"))</f>
        <v>7</v>
      </c>
      <c r="T2849" s="33"/>
      <c r="U2849" s="33" t="str">
        <f>IF(GLOBAL[[#This Row],[b4]]="","",GLOBAL[[#This Row],[b4]]-GLOBAL[[#This Row],[a4]])</f>
        <v/>
      </c>
      <c r="V2849" s="32">
        <f ca="1">SUM(INDIRECT(GLOBAL_VAR[TABLENAME]&amp;"[@a"&amp;$1:$1-1&amp;"]"),INDIRECT(GLOBAL_VAR[TABLENAME]&amp;"[@c"&amp;$1:$1-1&amp;"]"))</f>
        <v>7</v>
      </c>
      <c r="W2849" s="31"/>
      <c r="X2849" s="31" t="str">
        <f>IF(GLOBAL[[#This Row],[b5]]="","",GLOBAL[[#This Row],[b5]]-GLOBAL[[#This Row],[a5]])</f>
        <v/>
      </c>
      <c r="Y2849" s="32">
        <f ca="1">SUM(INDIRECT(GLOBAL_VAR[TABLENAME]&amp;"[@a"&amp;$1:$1-1&amp;"]"),INDIRECT(GLOBAL_VAR[TABLENAME]&amp;"[@c"&amp;$1:$1-1&amp;"]"))</f>
        <v>7</v>
      </c>
      <c r="AA2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2849" s="31" t="str">
        <f>_xlfn.IFNA(MATCH(GLOBAL[[#This Row],[POINTER]],Table6[NB BM_C_QTY+F],0),"")</f>
        <v/>
      </c>
      <c r="AC2849" t="str">
        <f>_xlfn.IFNA(MATCH(GLOBAL[[#This Row],[POINTER]],Table5[CONCAT],0),"")</f>
        <v/>
      </c>
    </row>
    <row r="2850" spans="1:31">
      <c r="A2850" s="31">
        <f ca="1">IF(GLOBAL[[#This Row],[TT]]&lt;1,"",ROW()-2)</f>
        <v>2848</v>
      </c>
      <c r="B2850" s="33" t="s">
        <v>4965</v>
      </c>
      <c r="C2850" s="31">
        <v>1</v>
      </c>
      <c r="D2850" s="31">
        <v>300</v>
      </c>
      <c r="E2850" s="31">
        <f ca="1">IF(GLOBAL[[#This Row],[b12]]="",GLOBAL[[#This Row],[a6]],GLOBAL[[#This Row],[b12]])</f>
        <v>1</v>
      </c>
      <c r="F2850" s="32">
        <f>GLOBAL[[#This Row],[AWAL]]</f>
        <v>1</v>
      </c>
      <c r="G2850" s="31"/>
      <c r="H2850" s="31"/>
      <c r="I2850" s="31" t="str">
        <f>IF(GLOBAL[[#This Row],[/MASUK]]="","",SUMIF(Table6[NB BM_C_QTY+F],GLOBAL[POINTER],Table6[C]))</f>
        <v/>
      </c>
      <c r="J2850" s="102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>SUM(F2850,L2850)</f>
        <v>1</v>
      </c>
      <c r="N2850" s="31"/>
      <c r="O2850" s="31"/>
      <c r="P2850" s="32">
        <f ca="1">SUM(INDIRECT(GLOBAL_VAR[TABLENAME]&amp;"[@a"&amp;$1:$1-1&amp;"]"),INDIRECT(GLOBAL_VAR[TABLENAME]&amp;"[@c"&amp;$1:$1-1&amp;"]"))</f>
        <v>1</v>
      </c>
      <c r="Q2850" s="33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1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1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1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sipoat13baruetj300untana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</row>
    <row r="2851" spans="1:31">
      <c r="A2851" s="31">
        <f ca="1">IF(GLOBAL[[#This Row],[TT]]&lt;1,"",ROW()-2)</f>
        <v>2849</v>
      </c>
      <c r="B2851" s="33" t="s">
        <v>4966</v>
      </c>
      <c r="C2851" s="31">
        <v>4</v>
      </c>
      <c r="D2851" s="31">
        <v>300</v>
      </c>
      <c r="E2851" s="31">
        <f ca="1">IF(GLOBAL[[#This Row],[b12]]="",GLOBAL[[#This Row],[a6]],GLOBAL[[#This Row],[b12]])</f>
        <v>4</v>
      </c>
      <c r="F2851" s="32">
        <f>GLOBAL[[#This Row],[AWAL]]</f>
        <v>4</v>
      </c>
      <c r="G2851" s="31"/>
      <c r="H2851" s="31"/>
      <c r="I2851" s="31" t="str">
        <f>IF(GLOBAL[[#This Row],[/MASUK]]="","",SUMIF(Table6[NB BM_C_QTY+F],GLOBAL[POINTER],Table6[C]))</f>
        <v/>
      </c>
      <c r="J2851" s="102">
        <f>IF(GLOBAL[[#This Row],[//KELUAR]]="",0,-1*SUMIF(Table5[CONCAT],GLOBAL[POINTER],Table5[3]))</f>
        <v>0</v>
      </c>
      <c r="K2851" s="31" t="str">
        <f>IF(GLOBAL[[#This Row],[b1]]="","",GLOBAL[[#This Row],[b1]]-GLOBAL[[#This Row],[a1]]-GLOBAL[[#This Row],[bkeluar1]])</f>
        <v/>
      </c>
      <c r="L2851" s="31">
        <f>SUM(GLOBAL[[#This Row],[bmasuk1]:[c1]])</f>
        <v>0</v>
      </c>
      <c r="M2851" s="32">
        <f>SUM(F2851,L2851)</f>
        <v>4</v>
      </c>
      <c r="N2851" s="31"/>
      <c r="O2851" s="31"/>
      <c r="P2851" s="32">
        <f ca="1">SUM(INDIRECT(GLOBAL_VAR[TABLENAME]&amp;"[@a"&amp;$1:$1-1&amp;"]"),INDIRECT(GLOBAL_VAR[TABLENAME]&amp;"[@c"&amp;$1:$1-1&amp;"]"))</f>
        <v>4</v>
      </c>
      <c r="Q2851" s="33"/>
      <c r="R2851" s="33" t="str">
        <f>IF(GLOBAL[[#This Row],[b3]]="","",GLOBAL[[#This Row],[b3]]-GLOBAL[[#This Row],[a3]])</f>
        <v/>
      </c>
      <c r="S2851" s="32">
        <f ca="1">SUM(INDIRECT(GLOBAL_VAR[TABLENAME]&amp;"[@a"&amp;$1:$1-1&amp;"]"),INDIRECT(GLOBAL_VAR[TABLENAME]&amp;"[@c"&amp;$1:$1-1&amp;"]"))</f>
        <v>4</v>
      </c>
      <c r="T2851" s="33"/>
      <c r="U2851" s="33" t="str">
        <f>IF(GLOBAL[[#This Row],[b4]]="","",GLOBAL[[#This Row],[b4]]-GLOBAL[[#This Row],[a4]])</f>
        <v/>
      </c>
      <c r="V2851" s="32">
        <f ca="1">SUM(INDIRECT(GLOBAL_VAR[TABLENAME]&amp;"[@a"&amp;$1:$1-1&amp;"]"),INDIRECT(GLOBAL_VAR[TABLENAME]&amp;"[@c"&amp;$1:$1-1&amp;"]"))</f>
        <v>4</v>
      </c>
      <c r="W2851" s="31"/>
      <c r="X2851" s="31" t="str">
        <f>IF(GLOBAL[[#This Row],[b5]]="","",GLOBAL[[#This Row],[b5]]-GLOBAL[[#This Row],[a5]])</f>
        <v/>
      </c>
      <c r="Y2851" s="32">
        <f ca="1">SUM(INDIRECT(GLOBAL_VAR[TABLENAME]&amp;"[@a"&amp;$1:$1-1&amp;"]"),INDIRECT(GLOBAL_VAR[TABLENAME]&amp;"[@c"&amp;$1:$1-1&amp;"]"))</f>
        <v>4</v>
      </c>
      <c r="AA2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2851" s="31" t="str">
        <f>_xlfn.IFNA(MATCH(GLOBAL[[#This Row],[POINTER]],Table6[NB BM_C_QTY+F],0),"")</f>
        <v/>
      </c>
      <c r="AC2851" t="str">
        <f>_xlfn.IFNA(MATCH(GLOBAL[[#This Row],[POINTER]],Table5[CONCAT],0),"")</f>
        <v/>
      </c>
    </row>
    <row r="2852" spans="1:31">
      <c r="A2852" s="31" t="str">
        <f ca="1">IF(GLOBAL[[#This Row],[TT]]&lt;1,"",ROW()-2)</f>
        <v/>
      </c>
      <c r="B2852" s="33" t="s">
        <v>1604</v>
      </c>
      <c r="C2852" s="31">
        <v>0</v>
      </c>
      <c r="D2852" s="31" t="s">
        <v>141</v>
      </c>
      <c r="E2852" s="31">
        <f ca="1">IF(GLOBAL[[#This Row],[b12]]="",GLOBAL[[#This Row],[a6]],GLOBAL[[#This Row],[b12]])</f>
        <v>0</v>
      </c>
      <c r="F2852" s="32">
        <f>GLOBAL[[#This Row],[AWAL]]</f>
        <v>0</v>
      </c>
      <c r="G2852" s="31"/>
      <c r="H2852" s="31"/>
      <c r="I2852" s="31" t="str">
        <f>IF(GLOBAL[[#This Row],[/MASUK]]="","",SUMIF(Table6[NB BM_C_QTY+F],GLOBAL[POINTER],Table6[C]))</f>
        <v/>
      </c>
      <c r="J2852" s="102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>SUM(F2852,L2852)</f>
        <v>0</v>
      </c>
      <c r="N2852" s="31"/>
      <c r="O2852" s="31"/>
      <c r="P2852" s="32">
        <f ca="1">SUM(INDIRECT(GLOBAL_VAR[TABLENAME]&amp;"[@a"&amp;$1:$1-1&amp;"]"),INDIRECT(GLOBAL_VAR[TABLENAME]&amp;"[@c"&amp;$1:$1-1&amp;"]"))</f>
        <v>0</v>
      </c>
      <c r="Q2852" s="33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0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0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0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9">
        <f ca="1">IF(GLOBAL[[#This Row],[TT]]&lt;1,"",ROW()-2)</f>
        <v>2851</v>
      </c>
      <c r="B2853" s="33" t="s">
        <v>1605</v>
      </c>
      <c r="C2853" s="31">
        <v>14</v>
      </c>
      <c r="D2853" s="31" t="s">
        <v>51</v>
      </c>
      <c r="E2853" s="39">
        <f ca="1">IF(GLOBAL[[#This Row],[b12]]="",GLOBAL[[#This Row],[a6]],GLOBAL[[#This Row],[b12]])</f>
        <v>14</v>
      </c>
      <c r="F2853" s="40">
        <f>GLOBAL[[#This Row],[AWAL]]</f>
        <v>14</v>
      </c>
      <c r="G2853" s="31"/>
      <c r="H2853" s="31"/>
      <c r="I2853" s="31" t="str">
        <f>IF(GLOBAL[[#This Row],[/MASUK]]="","",SUMIF(Table6[NB BM_C_QTY+F],GLOBAL[POINTER],Table6[C]))</f>
        <v/>
      </c>
      <c r="J2853" s="102">
        <f>IF(GLOBAL[[#This Row],[//KELUAR]]="",0,-1*SUMIF(Table5[CONCAT],GLOBAL[POINTER],Table5[3]))</f>
        <v>0</v>
      </c>
      <c r="K2853" s="39" t="str">
        <f>IF(GLOBAL[[#This Row],[b1]]="","",GLOBAL[[#This Row],[b1]]-GLOBAL[[#This Row],[a1]]-GLOBAL[[#This Row],[bkeluar1]])</f>
        <v/>
      </c>
      <c r="L2853" s="39">
        <f>SUM(GLOBAL[[#This Row],[bmasuk1]:[c1]])</f>
        <v>0</v>
      </c>
      <c r="M2853" s="40">
        <f>SUM(F2853,L2853)</f>
        <v>14</v>
      </c>
      <c r="N2853" s="31"/>
      <c r="O2853" s="39"/>
      <c r="P2853" s="40">
        <f ca="1">SUM(INDIRECT(GLOBAL_VAR[TABLENAME]&amp;"[@a"&amp;$1:$1-1&amp;"]"),INDIRECT(GLOBAL_VAR[TABLENAME]&amp;"[@c"&amp;$1:$1-1&amp;"]"))</f>
        <v>14</v>
      </c>
      <c r="Q2853" s="33"/>
      <c r="R2853" s="41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14</v>
      </c>
      <c r="T2853" s="33"/>
      <c r="U2853" s="41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14</v>
      </c>
      <c r="W2853" s="31"/>
      <c r="X2853" s="39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14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2853" s="39" t="str">
        <f>_xlfn.IFNA(MATCH(GLOBAL[[#This Row],[POINTER]],Table6[NB BM_C_QTY+F],0),"")</f>
        <v/>
      </c>
      <c r="AC2853" t="str">
        <f>_xlfn.IFNA(MATCH(GLOBAL[[#This Row],[POINTER]],Table5[CONCAT],0),"")</f>
        <v/>
      </c>
    </row>
    <row r="2854" spans="1:31">
      <c r="A2854" s="39">
        <f ca="1">IF(GLOBAL[[#This Row],[TT]]&lt;1,"",ROW()-2)</f>
        <v>2852</v>
      </c>
      <c r="B2854" s="33" t="s">
        <v>3531</v>
      </c>
      <c r="C2854" s="31">
        <v>3</v>
      </c>
      <c r="D2854" s="31">
        <v>2000</v>
      </c>
      <c r="E2854" s="39">
        <f ca="1">IF(GLOBAL[[#This Row],[b12]]="",GLOBAL[[#This Row],[a6]],GLOBAL[[#This Row],[b12]])</f>
        <v>3</v>
      </c>
      <c r="F2854" s="40">
        <f>GLOBAL[[#This Row],[AWAL]]</f>
        <v>3</v>
      </c>
      <c r="G2854" s="31"/>
      <c r="H2854" s="31"/>
      <c r="I2854" s="31" t="str">
        <f>IF(GLOBAL[[#This Row],[/MASUK]]="","",SUMIF(Table6[NB BM_C_QTY+F],GLOBAL[POINTER],Table6[C]))</f>
        <v/>
      </c>
      <c r="J2854" s="102">
        <f>IF(GLOBAL[[#This Row],[//KELUAR]]="",0,-1*SUMIF(Table5[CONCAT],GLOBAL[POINTER],Table5[3]))</f>
        <v>0</v>
      </c>
      <c r="K2854" s="39" t="str">
        <f>IF(GLOBAL[[#This Row],[b1]]="","",GLOBAL[[#This Row],[b1]]-GLOBAL[[#This Row],[a1]]-GLOBAL[[#This Row],[bkeluar1]])</f>
        <v/>
      </c>
      <c r="L2854" s="39">
        <f>SUM(GLOBAL[[#This Row],[bmasuk1]:[c1]])</f>
        <v>0</v>
      </c>
      <c r="M2854" s="40">
        <f>SUM(F2854,L2854)</f>
        <v>3</v>
      </c>
      <c r="N2854" s="31"/>
      <c r="O2854" s="39"/>
      <c r="P2854" s="40">
        <f ca="1">SUM(INDIRECT(GLOBAL_VAR[TABLENAME]&amp;"[@a"&amp;$1:$1-1&amp;"]"),INDIRECT(GLOBAL_VAR[TABLENAME]&amp;"[@c"&amp;$1:$1-1&amp;"]"))</f>
        <v>3</v>
      </c>
      <c r="Q2854" s="33"/>
      <c r="R2854" s="41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3</v>
      </c>
      <c r="T2854" s="33"/>
      <c r="U2854" s="41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3</v>
      </c>
      <c r="W2854" s="31"/>
      <c r="X2854" s="39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3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2854" s="39" t="str">
        <f>_xlfn.IFNA(MATCH(GLOBAL[[#This Row],[POINTER]],Table6[NB BM_C_QTY+F],0),"")</f>
        <v/>
      </c>
      <c r="AC2854" t="str">
        <f>_xlfn.IFNA(MATCH(GLOBAL[[#This Row],[POINTER]],Table5[CONCAT],0),"")</f>
        <v/>
      </c>
    </row>
    <row r="2855" spans="1:31">
      <c r="A2855" s="39">
        <f ca="1">IF(GLOBAL[[#This Row],[TT]]&lt;1,"",ROW()-2)</f>
        <v>2853</v>
      </c>
      <c r="B2855" s="33" t="s">
        <v>4341</v>
      </c>
      <c r="C2855" s="31">
        <v>21</v>
      </c>
      <c r="D2855" s="31" t="s">
        <v>2176</v>
      </c>
      <c r="E2855" s="39">
        <f ca="1">IF(GLOBAL[[#This Row],[b12]]="",GLOBAL[[#This Row],[a6]],GLOBAL[[#This Row],[b12]])</f>
        <v>21</v>
      </c>
      <c r="F2855" s="40">
        <f>GLOBAL[[#This Row],[AWAL]]</f>
        <v>21</v>
      </c>
      <c r="G2855" s="31"/>
      <c r="H2855" s="31"/>
      <c r="I2855" s="31" t="str">
        <f>IF(GLOBAL[[#This Row],[/MASUK]]="","",SUMIF(Table6[NB BM_C_QTY+F],GLOBAL[POINTER],Table6[C]))</f>
        <v/>
      </c>
      <c r="J2855" s="102">
        <f>IF(GLOBAL[[#This Row],[//KELUAR]]="",0,-1*SUMIF(Table5[CONCAT],GLOBAL[POINTER],Table5[3]))</f>
        <v>0</v>
      </c>
      <c r="K2855" s="39" t="str">
        <f>IF(GLOBAL[[#This Row],[b1]]="","",GLOBAL[[#This Row],[b1]]-GLOBAL[[#This Row],[a1]]-GLOBAL[[#This Row],[bkeluar1]])</f>
        <v/>
      </c>
      <c r="L2855" s="39">
        <f>SUM(GLOBAL[[#This Row],[bmasuk1]:[c1]])</f>
        <v>0</v>
      </c>
      <c r="M2855" s="40">
        <f>SUM(F2855,L2855)</f>
        <v>21</v>
      </c>
      <c r="N2855" s="31"/>
      <c r="O2855" s="39"/>
      <c r="P2855" s="40">
        <f ca="1">SUM(INDIRECT(GLOBAL_VAR[TABLENAME]&amp;"[@a"&amp;$1:$1-1&amp;"]"),INDIRECT(GLOBAL_VAR[TABLENAME]&amp;"[@c"&amp;$1:$1-1&amp;"]"))</f>
        <v>21</v>
      </c>
      <c r="Q2855" s="33"/>
      <c r="R2855" s="41" t="str">
        <f>IF(GLOBAL[[#This Row],[b3]]="","",GLOBAL[[#This Row],[b3]]-GLOBAL[[#This Row],[a3]])</f>
        <v/>
      </c>
      <c r="S2855" s="32">
        <f ca="1">SUM(INDIRECT(GLOBAL_VAR[TABLENAME]&amp;"[@a"&amp;$1:$1-1&amp;"]"),INDIRECT(GLOBAL_VAR[TABLENAME]&amp;"[@c"&amp;$1:$1-1&amp;"]"))</f>
        <v>21</v>
      </c>
      <c r="T2855" s="33"/>
      <c r="U2855" s="41" t="str">
        <f>IF(GLOBAL[[#This Row],[b4]]="","",GLOBAL[[#This Row],[b4]]-GLOBAL[[#This Row],[a4]])</f>
        <v/>
      </c>
      <c r="V2855" s="32">
        <f ca="1">SUM(INDIRECT(GLOBAL_VAR[TABLENAME]&amp;"[@a"&amp;$1:$1-1&amp;"]"),INDIRECT(GLOBAL_VAR[TABLENAME]&amp;"[@c"&amp;$1:$1-1&amp;"]"))</f>
        <v>21</v>
      </c>
      <c r="W2855" s="31"/>
      <c r="X2855" s="39" t="str">
        <f>IF(GLOBAL[[#This Row],[b5]]="","",GLOBAL[[#This Row],[b5]]-GLOBAL[[#This Row],[a5]])</f>
        <v/>
      </c>
      <c r="Y2855" s="32">
        <f ca="1">SUM(INDIRECT(GLOBAL_VAR[TABLENAME]&amp;"[@a"&amp;$1:$1-1&amp;"]"),INDIRECT(GLOBAL_VAR[TABLENAME]&amp;"[@c"&amp;$1:$1-1&amp;"]"))</f>
        <v>21</v>
      </c>
      <c r="AA2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2855" s="39" t="str">
        <f>_xlfn.IFNA(MATCH(GLOBAL[[#This Row],[POINTER]],Table6[NB BM_C_QTY+F],0),"")</f>
        <v/>
      </c>
      <c r="AC2855" t="str">
        <f>_xlfn.IFNA(MATCH(GLOBAL[[#This Row],[POINTER]],Table5[CONCAT],0),"")</f>
        <v/>
      </c>
      <c r="AE2855" s="29"/>
    </row>
    <row r="2856" spans="1:31">
      <c r="A2856" s="31">
        <f ca="1">IF(GLOBAL[[#This Row],[TT]]&lt;1,"",ROW()-2)</f>
        <v>2854</v>
      </c>
      <c r="B2856" s="33" t="s">
        <v>3573</v>
      </c>
      <c r="C2856" s="31">
        <v>26</v>
      </c>
      <c r="D2856" s="31" t="s">
        <v>2034</v>
      </c>
      <c r="E2856" s="31">
        <f ca="1">IF(GLOBAL[[#This Row],[b12]]="",GLOBAL[[#This Row],[a6]],GLOBAL[[#This Row],[b12]])</f>
        <v>26</v>
      </c>
      <c r="F2856" s="32">
        <f>GLOBAL[[#This Row],[AWAL]]</f>
        <v>26</v>
      </c>
      <c r="G2856" s="31"/>
      <c r="H2856" s="31"/>
      <c r="I2856" s="31" t="str">
        <f>IF(GLOBAL[[#This Row],[/MASUK]]="","",SUMIF(Table6[NB BM_C_QTY+F],GLOBAL[POINTER],Table6[C]))</f>
        <v/>
      </c>
      <c r="J2856" s="102">
        <f>IF(GLOBAL[[#This Row],[//KELUAR]]="",0,-1*SUMIF(Table5[CONCAT],GLOBAL[POINTER],Table5[3]))</f>
        <v>0</v>
      </c>
      <c r="K2856" s="31" t="str">
        <f>IF(GLOBAL[[#This Row],[b1]]="","",GLOBAL[[#This Row],[b1]]-GLOBAL[[#This Row],[a1]]-GLOBAL[[#This Row],[bkeluar1]])</f>
        <v/>
      </c>
      <c r="L2856" s="31">
        <f>SUM(GLOBAL[[#This Row],[bmasuk1]:[c1]])</f>
        <v>0</v>
      </c>
      <c r="M2856" s="32">
        <f>SUM(F2856,L2856)</f>
        <v>26</v>
      </c>
      <c r="N2856" s="31"/>
      <c r="O2856" s="31"/>
      <c r="P2856" s="32">
        <f ca="1">SUM(INDIRECT(GLOBAL_VAR[TABLENAME]&amp;"[@a"&amp;$1:$1-1&amp;"]"),INDIRECT(GLOBAL_VAR[TABLENAME]&amp;"[@c"&amp;$1:$1-1&amp;"]"))</f>
        <v>26</v>
      </c>
      <c r="Q2856" s="33"/>
      <c r="R2856" s="33" t="str">
        <f>IF(GLOBAL[[#This Row],[b3]]="","",GLOBAL[[#This Row],[b3]]-GLOBAL[[#This Row],[a3]])</f>
        <v/>
      </c>
      <c r="S2856" s="32">
        <f ca="1">SUM(INDIRECT(GLOBAL_VAR[TABLENAME]&amp;"[@a"&amp;$1:$1-1&amp;"]"),INDIRECT(GLOBAL_VAR[TABLENAME]&amp;"[@c"&amp;$1:$1-1&amp;"]"))</f>
        <v>26</v>
      </c>
      <c r="T2856" s="33"/>
      <c r="U2856" s="33" t="str">
        <f>IF(GLOBAL[[#This Row],[b4]]="","",GLOBAL[[#This Row],[b4]]-GLOBAL[[#This Row],[a4]])</f>
        <v/>
      </c>
      <c r="V2856" s="32">
        <f ca="1">SUM(INDIRECT(GLOBAL_VAR[TABLENAME]&amp;"[@a"&amp;$1:$1-1&amp;"]"),INDIRECT(GLOBAL_VAR[TABLENAME]&amp;"[@c"&amp;$1:$1-1&amp;"]"))</f>
        <v>26</v>
      </c>
      <c r="W2856" s="31"/>
      <c r="X2856" s="31" t="str">
        <f>IF(GLOBAL[[#This Row],[b5]]="","",GLOBAL[[#This Row],[b5]]-GLOBAL[[#This Row],[a5]])</f>
        <v/>
      </c>
      <c r="Y2856" s="32">
        <f ca="1">SUM(INDIRECT(GLOBAL_VAR[TABLENAME]&amp;"[@a"&amp;$1:$1-1&amp;"]"),INDIRECT(GLOBAL_VAR[TABLENAME]&amp;"[@c"&amp;$1:$1-1&amp;"]"))</f>
        <v>26</v>
      </c>
      <c r="AA2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2856" s="31" t="str">
        <f>_xlfn.IFNA(MATCH(GLOBAL[[#This Row],[POINTER]],Table6[NB BM_C_QTY+F],0),"")</f>
        <v/>
      </c>
      <c r="AC2856" t="str">
        <f>_xlfn.IFNA(MATCH(GLOBAL[[#This Row],[POINTER]],Table5[CONCAT],0),"")</f>
        <v/>
      </c>
    </row>
    <row r="2857" spans="1:31">
      <c r="A2857" s="31" t="str">
        <f ca="1">IF(GLOBAL[[#This Row],[TT]]&lt;1,"",ROW()-2)</f>
        <v/>
      </c>
      <c r="B2857" s="33" t="s">
        <v>1606</v>
      </c>
      <c r="C2857" s="31">
        <v>0</v>
      </c>
      <c r="D2857" s="31" t="s">
        <v>1607</v>
      </c>
      <c r="E2857" s="31">
        <f ca="1">IF(GLOBAL[[#This Row],[b12]]="",GLOBAL[[#This Row],[a6]],GLOBAL[[#This Row],[b12]])</f>
        <v>0</v>
      </c>
      <c r="F2857" s="32">
        <f>GLOBAL[[#This Row],[AWAL]]</f>
        <v>0</v>
      </c>
      <c r="G2857" s="31"/>
      <c r="H2857" s="31"/>
      <c r="I2857" s="31" t="str">
        <f>IF(GLOBAL[[#This Row],[/MASUK]]="","",SUMIF(Table6[NB BM_C_QTY+F],GLOBAL[POINTER],Table6[C]))</f>
        <v/>
      </c>
      <c r="J2857" s="102">
        <f>IF(GLOBAL[[#This Row],[//KELUAR]]="",0,-1*SUMIF(Table5[CONCAT],GLOBAL[POINTER],Table5[3]))</f>
        <v>0</v>
      </c>
      <c r="K2857" s="31" t="str">
        <f>IF(GLOBAL[[#This Row],[b1]]="","",GLOBAL[[#This Row],[b1]]-GLOBAL[[#This Row],[a1]]-GLOBAL[[#This Row],[bkeluar1]])</f>
        <v/>
      </c>
      <c r="L2857" s="31">
        <f>SUM(GLOBAL[[#This Row],[bmasuk1]:[c1]])</f>
        <v>0</v>
      </c>
      <c r="M2857" s="32">
        <f>SUM(F2857,L2857)</f>
        <v>0</v>
      </c>
      <c r="N2857" s="31"/>
      <c r="O2857" s="31"/>
      <c r="P2857" s="32">
        <f ca="1">SUM(INDIRECT(GLOBAL_VAR[TABLENAME]&amp;"[@a"&amp;$1:$1-1&amp;"]"),INDIRECT(GLOBAL_VAR[TABLENAME]&amp;"[@c"&amp;$1:$1-1&amp;"]"))</f>
        <v>0</v>
      </c>
      <c r="Q2857" s="33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0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0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0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2857" s="31" t="str">
        <f>_xlfn.IFNA(MATCH(GLOBAL[[#This Row],[POINTER]],Table6[NB BM_C_QTY+F],0),"")</f>
        <v/>
      </c>
      <c r="AC2857" t="str">
        <f>_xlfn.IFNA(MATCH(GLOBAL[[#This Row],[POINTER]],Table5[CONCAT],0),"")</f>
        <v/>
      </c>
    </row>
    <row r="2858" spans="1:31">
      <c r="A2858" s="31">
        <f ca="1">IF(GLOBAL[[#This Row],[TT]]&lt;1,"",ROW()-2)</f>
        <v>2856</v>
      </c>
      <c r="B2858" s="33" t="s">
        <v>1608</v>
      </c>
      <c r="C2858" s="31">
        <v>6</v>
      </c>
      <c r="D2858" s="31" t="s">
        <v>2049</v>
      </c>
      <c r="E2858" s="31">
        <f ca="1">IF(GLOBAL[[#This Row],[b12]]="",GLOBAL[[#This Row],[a6]],GLOBAL[[#This Row],[b12]])</f>
        <v>6</v>
      </c>
      <c r="F2858" s="32">
        <f>GLOBAL[[#This Row],[AWAL]]</f>
        <v>6</v>
      </c>
      <c r="G2858" s="31"/>
      <c r="H2858" s="31"/>
      <c r="I2858" s="31" t="str">
        <f>IF(GLOBAL[[#This Row],[/MASUK]]="","",SUMIF(Table6[NB BM_C_QTY+F],GLOBAL[POINTER],Table6[C]))</f>
        <v/>
      </c>
      <c r="J2858" s="102">
        <f>IF(GLOBAL[[#This Row],[//KELUAR]]="",0,-1*SUMIF(Table5[CONCAT],GLOBAL[POINTER],Table5[3]))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>SUM(F2858,L2858)</f>
        <v>6</v>
      </c>
      <c r="N2858" s="31"/>
      <c r="O2858" s="31"/>
      <c r="P2858" s="32">
        <f ca="1">SUM(INDIRECT(GLOBAL_VAR[TABLENAME]&amp;"[@a"&amp;$1:$1-1&amp;"]"),INDIRECT(GLOBAL_VAR[TABLENAME]&amp;"[@c"&amp;$1:$1-1&amp;"]"))</f>
        <v>6</v>
      </c>
      <c r="Q2858" s="33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6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6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6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</row>
    <row r="2859" spans="1:31">
      <c r="A2859" s="31" t="str">
        <f ca="1">IF(GLOBAL[[#This Row],[TT]]&lt;1,"",ROW()-2)</f>
        <v/>
      </c>
      <c r="B2859" s="33" t="s">
        <v>2721</v>
      </c>
      <c r="C2859" s="31">
        <v>0</v>
      </c>
      <c r="D2859" s="31" t="s">
        <v>2108</v>
      </c>
      <c r="E2859" s="31">
        <f ca="1">IF(GLOBAL[[#This Row],[b12]]="",GLOBAL[[#This Row],[a6]],GLOBAL[[#This Row],[b12]])</f>
        <v>0</v>
      </c>
      <c r="F2859" s="32">
        <f>GLOBAL[[#This Row],[AWAL]]</f>
        <v>0</v>
      </c>
      <c r="G2859" s="31"/>
      <c r="H2859" s="31"/>
      <c r="I2859" s="31" t="str">
        <f>IF(GLOBAL[[#This Row],[/MASUK]]="","",SUMIF(Table6[NB BM_C_QTY+F],GLOBAL[POINTER],Table6[C]))</f>
        <v/>
      </c>
      <c r="J2859" s="102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>SUM(F2859,L2859)</f>
        <v>0</v>
      </c>
      <c r="N2859" s="31"/>
      <c r="O2859" s="31"/>
      <c r="P2859" s="32">
        <f ca="1">SUM(INDIRECT(GLOBAL_VAR[TABLENAME]&amp;"[@a"&amp;$1:$1-1&amp;"]"),INDIRECT(GLOBAL_VAR[TABLENAME]&amp;"[@c"&amp;$1:$1-1&amp;"]"))</f>
        <v>0</v>
      </c>
      <c r="Q2859" s="33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0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0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0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</row>
    <row r="2860" spans="1:31">
      <c r="A2860" s="31">
        <f ca="1">IF(GLOBAL[[#This Row],[TT]]&lt;1,"",ROW()-2)</f>
        <v>2858</v>
      </c>
      <c r="B2860" s="33" t="s">
        <v>1609</v>
      </c>
      <c r="C2860" s="31">
        <v>1</v>
      </c>
      <c r="D2860" s="31" t="s">
        <v>47</v>
      </c>
      <c r="E2860" s="31">
        <f ca="1">IF(GLOBAL[[#This Row],[b12]]="",GLOBAL[[#This Row],[a6]],GLOBAL[[#This Row],[b12]])</f>
        <v>1</v>
      </c>
      <c r="F2860" s="32">
        <f>GLOBAL[[#This Row],[AWAL]]</f>
        <v>1</v>
      </c>
      <c r="G2860" s="31"/>
      <c r="H2860" s="31"/>
      <c r="I2860" s="31" t="str">
        <f>IF(GLOBAL[[#This Row],[/MASUK]]="","",SUMIF(Table6[NB BM_C_QTY+F],GLOBAL[POINTER],Table6[C]))</f>
        <v/>
      </c>
      <c r="J2860" s="102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>SUM(F2860,L2860)</f>
        <v>1</v>
      </c>
      <c r="N2860" s="31"/>
      <c r="O2860" s="31"/>
      <c r="P2860" s="32">
        <f ca="1">SUM(INDIRECT(GLOBAL_VAR[TABLENAME]&amp;"[@a"&amp;$1:$1-1&amp;"]"),INDIRECT(GLOBAL_VAR[TABLENAME]&amp;"[@c"&amp;$1:$1-1&amp;"]"))</f>
        <v>1</v>
      </c>
      <c r="Q2860" s="33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1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1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1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</row>
    <row r="2861" spans="1:31">
      <c r="A2861" s="31" t="str">
        <f ca="1">IF(GLOBAL[[#This Row],[TT]]&lt;1,"",ROW()-2)</f>
        <v/>
      </c>
      <c r="B2861" s="33" t="s">
        <v>1610</v>
      </c>
      <c r="C2861" s="31">
        <v>0</v>
      </c>
      <c r="D2861" s="31" t="s">
        <v>38</v>
      </c>
      <c r="E2861" s="31">
        <f ca="1">IF(GLOBAL[[#This Row],[b12]]="",GLOBAL[[#This Row],[a6]],GLOBAL[[#This Row],[b12]])</f>
        <v>0</v>
      </c>
      <c r="F2861" s="32">
        <f>GLOBAL[[#This Row],[AWAL]]</f>
        <v>0</v>
      </c>
      <c r="G2861" s="31"/>
      <c r="H2861" s="31"/>
      <c r="I2861" s="31" t="str">
        <f>IF(GLOBAL[[#This Row],[/MASUK]]="","",SUMIF(Table6[NB BM_C_QTY+F],GLOBAL[POINTER],Table6[C]))</f>
        <v/>
      </c>
      <c r="J2861" s="102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>SUM(F2861,L2861)</f>
        <v>0</v>
      </c>
      <c r="N2861" s="31"/>
      <c r="O2861" s="31"/>
      <c r="P2861" s="32">
        <f ca="1">SUM(INDIRECT(GLOBAL_VAR[TABLENAME]&amp;"[@a"&amp;$1:$1-1&amp;"]"),INDIRECT(GLOBAL_VAR[TABLENAME]&amp;"[@c"&amp;$1:$1-1&amp;"]"))</f>
        <v>0</v>
      </c>
      <c r="Q2861" s="33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0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0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0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</row>
    <row r="2862" spans="1:31">
      <c r="A2862" s="31">
        <f ca="1">IF(GLOBAL[[#This Row],[TT]]&lt;1,"",ROW()-2)</f>
        <v>2860</v>
      </c>
      <c r="B2862" s="33" t="s">
        <v>1611</v>
      </c>
      <c r="C2862" s="31">
        <v>5</v>
      </c>
      <c r="D2862" s="31" t="s">
        <v>11</v>
      </c>
      <c r="E2862" s="31">
        <f ca="1">IF(GLOBAL[[#This Row],[b12]]="",GLOBAL[[#This Row],[a6]],GLOBAL[[#This Row],[b12]])</f>
        <v>5</v>
      </c>
      <c r="F2862" s="32">
        <f>GLOBAL[[#This Row],[AWAL]]</f>
        <v>5</v>
      </c>
      <c r="G2862" s="31"/>
      <c r="H2862" s="31"/>
      <c r="I2862" s="31" t="str">
        <f>IF(GLOBAL[[#This Row],[/MASUK]]="","",SUMIF(Table6[NB BM_C_QTY+F],GLOBAL[POINTER],Table6[C]))</f>
        <v/>
      </c>
      <c r="J2862" s="102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>SUM(F2862,L2862)</f>
        <v>5</v>
      </c>
      <c r="N2862" s="31"/>
      <c r="O2862" s="31"/>
      <c r="P2862" s="32">
        <f ca="1">SUM(INDIRECT(GLOBAL_VAR[TABLENAME]&amp;"[@a"&amp;$1:$1-1&amp;"]"),INDIRECT(GLOBAL_VAR[TABLENAME]&amp;"[@c"&amp;$1:$1-1&amp;"]"))</f>
        <v>5</v>
      </c>
      <c r="Q2862" s="33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5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5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5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</row>
    <row r="2863" spans="1:31">
      <c r="A2863" s="31">
        <f ca="1">IF(GLOBAL[[#This Row],[TT]]&lt;1,"",ROW()-2)</f>
        <v>2861</v>
      </c>
      <c r="B2863" s="33" t="s">
        <v>1612</v>
      </c>
      <c r="C2863" s="31">
        <v>8</v>
      </c>
      <c r="D2863" s="31" t="s">
        <v>19</v>
      </c>
      <c r="E2863" s="31">
        <f ca="1">IF(GLOBAL[[#This Row],[b12]]="",GLOBAL[[#This Row],[a6]],GLOBAL[[#This Row],[b12]])</f>
        <v>8</v>
      </c>
      <c r="F2863" s="32">
        <f>GLOBAL[[#This Row],[AWAL]]</f>
        <v>8</v>
      </c>
      <c r="G2863" s="31"/>
      <c r="H2863" s="31"/>
      <c r="I2863" s="31" t="str">
        <f>IF(GLOBAL[[#This Row],[/MASUK]]="","",SUMIF(Table6[NB BM_C_QTY+F],GLOBAL[POINTER],Table6[C]))</f>
        <v/>
      </c>
      <c r="J2863" s="102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>SUM(F2863,L2863)</f>
        <v>8</v>
      </c>
      <c r="N2863" s="31"/>
      <c r="O2863" s="31"/>
      <c r="P2863" s="32">
        <f ca="1">SUM(INDIRECT(GLOBAL_VAR[TABLENAME]&amp;"[@a"&amp;$1:$1-1&amp;"]"),INDIRECT(GLOBAL_VAR[TABLENAME]&amp;"[@c"&amp;$1:$1-1&amp;"]"))</f>
        <v>8</v>
      </c>
      <c r="Q2863" s="33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8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8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8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</row>
    <row r="2864" spans="1:31">
      <c r="A2864" s="31">
        <f ca="1">IF(GLOBAL[[#This Row],[TT]]&lt;1,"",ROW()-2)</f>
        <v>2862</v>
      </c>
      <c r="B2864" s="33" t="s">
        <v>1613</v>
      </c>
      <c r="C2864" s="31">
        <v>3</v>
      </c>
      <c r="D2864" s="31" t="s">
        <v>56</v>
      </c>
      <c r="E2864" s="31">
        <f ca="1">IF(GLOBAL[[#This Row],[b12]]="",GLOBAL[[#This Row],[a6]],GLOBAL[[#This Row],[b12]])</f>
        <v>3</v>
      </c>
      <c r="F2864" s="32">
        <f>GLOBAL[[#This Row],[AWAL]]</f>
        <v>3</v>
      </c>
      <c r="G2864" s="31"/>
      <c r="H2864" s="31"/>
      <c r="I2864" s="31" t="str">
        <f>IF(GLOBAL[[#This Row],[/MASUK]]="","",SUMIF(Table6[NB BM_C_QTY+F],GLOBAL[POINTER],Table6[C]))</f>
        <v/>
      </c>
      <c r="J2864" s="102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>SUM(F2864,L2864)</f>
        <v>3</v>
      </c>
      <c r="N2864" s="31"/>
      <c r="O2864" s="31"/>
      <c r="P2864" s="32">
        <f ca="1">SUM(INDIRECT(GLOBAL_VAR[TABLENAME]&amp;"[@a"&amp;$1:$1-1&amp;"]"),INDIRECT(GLOBAL_VAR[TABLENAME]&amp;"[@c"&amp;$1:$1-1&amp;"]"))</f>
        <v>3</v>
      </c>
      <c r="Q2864" s="33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3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3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3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</row>
    <row r="2865" spans="1:31">
      <c r="A2865" s="31" t="str">
        <f ca="1">IF(GLOBAL[[#This Row],[TT]]&lt;1,"",ROW()-2)</f>
        <v/>
      </c>
      <c r="B2865" s="33" t="s">
        <v>3577</v>
      </c>
      <c r="C2865" s="31">
        <v>0</v>
      </c>
      <c r="D2865" s="31" t="s">
        <v>39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 t="str">
        <f>IF(GLOBAL[[#This Row],[/MASUK]]="","",SUMIF(Table6[NB BM_C_QTY+F],GLOBAL[POINTER],Table6[C]))</f>
        <v/>
      </c>
      <c r="J2865" s="102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>SUM(F2865,L2865)</f>
        <v>0</v>
      </c>
      <c r="N2865" s="31"/>
      <c r="O2865" s="31"/>
      <c r="P2865" s="32">
        <f ca="1">SUM(INDIRECT(GLOBAL_VAR[TABLENAME]&amp;"[@a"&amp;$1:$1-1&amp;"]"),INDIRECT(GLOBAL_VAR[TABLENAME]&amp;"[@c"&amp;$1:$1-1&amp;"]"))</f>
        <v>0</v>
      </c>
      <c r="Q2865" s="33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</row>
    <row r="2866" spans="1:31">
      <c r="A2866" s="31" t="str">
        <f ca="1">IF(GLOBAL[[#This Row],[TT]]&lt;1,"",ROW()-2)</f>
        <v/>
      </c>
      <c r="B2866" s="33" t="s">
        <v>1614</v>
      </c>
      <c r="C2866" s="31">
        <v>0</v>
      </c>
      <c r="D2866" s="31" t="s">
        <v>1615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2">
        <f>IF(GLOBAL[[#This Row],[//KELUAR]]="",0,-1*SUMIF(Table5[CONCAT],GLOBAL[POINTER],Table5[3]))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>SUM(F2866,L2866)</f>
        <v>0</v>
      </c>
      <c r="N2866" s="31"/>
      <c r="O2866" s="31"/>
      <c r="P2866" s="32">
        <f ca="1">SUM(INDIRECT(GLOBAL_VAR[TABLENAME]&amp;"[@a"&amp;$1:$1-1&amp;"]"),INDIRECT(GLOBAL_VAR[TABLENAME]&amp;"[@c"&amp;$1:$1-1&amp;"]"))</f>
        <v>0</v>
      </c>
      <c r="Q2866" s="33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2866" s="31" t="str">
        <f>_xlfn.IFNA(MATCH(GLOBAL[[#This Row],[POINTER]],Table6[NB BM_C_QTY+F],0),"")</f>
        <v/>
      </c>
      <c r="AC2866" t="str">
        <f>_xlfn.IFNA(MATCH(GLOBAL[[#This Row],[POINTER]],Table5[CONCAT],0),"")</f>
        <v/>
      </c>
      <c r="AE2866" s="72"/>
    </row>
    <row r="2867" spans="1:31">
      <c r="A2867" s="31">
        <f ca="1">IF(GLOBAL[[#This Row],[TT]]&lt;1,"",ROW()-2)</f>
        <v>2865</v>
      </c>
      <c r="B2867" s="33" t="s">
        <v>1616</v>
      </c>
      <c r="C2867" s="31">
        <v>60</v>
      </c>
      <c r="D2867" s="31" t="s">
        <v>7</v>
      </c>
      <c r="E2867" s="31">
        <f ca="1">IF(GLOBAL[[#This Row],[b12]]="",GLOBAL[[#This Row],[a6]],GLOBAL[[#This Row],[b12]])</f>
        <v>60</v>
      </c>
      <c r="F2867" s="32">
        <f>GLOBAL[[#This Row],[AWAL]]</f>
        <v>60</v>
      </c>
      <c r="G2867" s="31"/>
      <c r="H2867" s="31"/>
      <c r="I2867" s="31" t="str">
        <f>IF(GLOBAL[[#This Row],[/MASUK]]="","",SUMIF(Table6[NB BM_C_QTY+F],GLOBAL[POINTER],Table6[C]))</f>
        <v/>
      </c>
      <c r="J2867" s="102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>SUM(F2867,L2867)</f>
        <v>60</v>
      </c>
      <c r="N2867" s="31"/>
      <c r="O2867" s="31"/>
      <c r="P2867" s="32">
        <f ca="1">SUM(INDIRECT(GLOBAL_VAR[TABLENAME]&amp;"[@a"&amp;$1:$1-1&amp;"]"),INDIRECT(GLOBAL_VAR[TABLENAME]&amp;"[@c"&amp;$1:$1-1&amp;"]"))</f>
        <v>60</v>
      </c>
      <c r="Q2867" s="33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60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60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60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</row>
    <row r="2868" spans="1:31">
      <c r="A2868" s="31">
        <f ca="1">IF(GLOBAL[[#This Row],[TT]]&lt;1,"",ROW()-2)</f>
        <v>2866</v>
      </c>
      <c r="B2868" s="33" t="s">
        <v>4322</v>
      </c>
      <c r="C2868" s="31">
        <v>13</v>
      </c>
      <c r="D2868" s="31" t="s">
        <v>7</v>
      </c>
      <c r="E2868" s="31">
        <f ca="1">IF(GLOBAL[[#This Row],[b12]]="",GLOBAL[[#This Row],[a6]],GLOBAL[[#This Row],[b12]])</f>
        <v>13</v>
      </c>
      <c r="F2868" s="32">
        <f>GLOBAL[[#This Row],[AWAL]]</f>
        <v>13</v>
      </c>
      <c r="G2868" s="31"/>
      <c r="H2868" s="31"/>
      <c r="I2868" s="31" t="str">
        <f>IF(GLOBAL[[#This Row],[/MASUK]]="","",SUMIF(Table6[NB BM_C_QTY+F],GLOBAL[POINTER],Table6[C]))</f>
        <v/>
      </c>
      <c r="J2868" s="102">
        <f>IF(GLOBAL[[#This Row],[//KELUAR]]="",0,-1*SUMIF(Table5[CONCAT],GLOBAL[POINTER],Table5[3]))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>SUM(F2868,L2868)</f>
        <v>13</v>
      </c>
      <c r="N2868" s="31"/>
      <c r="O2868" s="31"/>
      <c r="P2868" s="32">
        <f ca="1">SUM(INDIRECT(GLOBAL_VAR[TABLENAME]&amp;"[@a"&amp;$1:$1-1&amp;"]"),INDIRECT(GLOBAL_VAR[TABLENAME]&amp;"[@c"&amp;$1:$1-1&amp;"]"))</f>
        <v>13</v>
      </c>
      <c r="Q2868" s="33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13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13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13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stabillo2whl22042219144lsuntana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</row>
    <row r="2869" spans="1:31">
      <c r="A2869" s="31">
        <f ca="1">IF(GLOBAL[[#This Row],[TT]]&lt;1,"",ROW()-2)</f>
        <v>2867</v>
      </c>
      <c r="B2869" s="33" t="s">
        <v>1617</v>
      </c>
      <c r="C2869" s="31">
        <v>1</v>
      </c>
      <c r="D2869" s="31" t="s">
        <v>1618</v>
      </c>
      <c r="E2869" s="31">
        <f ca="1">IF(GLOBAL[[#This Row],[b12]]="",GLOBAL[[#This Row],[a6]],GLOBAL[[#This Row],[b12]])</f>
        <v>1</v>
      </c>
      <c r="F2869" s="32">
        <f>GLOBAL[[#This Row],[AWAL]]</f>
        <v>1</v>
      </c>
      <c r="G2869" s="31"/>
      <c r="H2869" s="31"/>
      <c r="I2869" s="31" t="str">
        <f>IF(GLOBAL[[#This Row],[/MASUK]]="","",SUMIF(Table6[NB BM_C_QTY+F],GLOBAL[POINTER],Table6[C]))</f>
        <v/>
      </c>
      <c r="J2869" s="102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>SUM(F2869,L2869)</f>
        <v>1</v>
      </c>
      <c r="N2869" s="31"/>
      <c r="O2869" s="31"/>
      <c r="P2869" s="32">
        <f ca="1">SUM(INDIRECT(GLOBAL_VAR[TABLENAME]&amp;"[@a"&amp;$1:$1-1&amp;"]"),INDIRECT(GLOBAL_VAR[TABLENAME]&amp;"[@c"&amp;$1:$1-1&amp;"]"))</f>
        <v>1</v>
      </c>
      <c r="Q2869" s="33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1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1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1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1">
        <f ca="1">IF(GLOBAL[[#This Row],[TT]]&lt;1,"",ROW()-2)</f>
        <v>2868</v>
      </c>
      <c r="B2870" s="33" t="s">
        <v>1619</v>
      </c>
      <c r="C2870" s="31">
        <v>1</v>
      </c>
      <c r="D2870" s="31" t="s">
        <v>7</v>
      </c>
      <c r="E2870" s="31">
        <f ca="1">IF(GLOBAL[[#This Row],[b12]]="",GLOBAL[[#This Row],[a6]],GLOBAL[[#This Row],[b12]])</f>
        <v>1</v>
      </c>
      <c r="F2870" s="32">
        <f>GLOBAL[[#This Row],[AWAL]]</f>
        <v>1</v>
      </c>
      <c r="G2870" s="31"/>
      <c r="H2870" s="31"/>
      <c r="I2870" s="31" t="str">
        <f>IF(GLOBAL[[#This Row],[/MASUK]]="","",SUMIF(Table6[NB BM_C_QTY+F],GLOBAL[POINTER],Table6[C]))</f>
        <v/>
      </c>
      <c r="J2870" s="102">
        <f>IF(GLOBAL[[#This Row],[//KELUAR]]="",0,-1*SUMIF(Table5[CONCAT],GLOBAL[POINTER],Table5[3]))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>SUM(F2870,L2870)</f>
        <v>1</v>
      </c>
      <c r="N2870" s="31"/>
      <c r="O2870" s="31"/>
      <c r="P2870" s="32">
        <f ca="1">SUM(INDIRECT(GLOBAL_VAR[TABLENAME]&amp;"[@a"&amp;$1:$1-1&amp;"]"),INDIRECT(GLOBAL_VAR[TABLENAME]&amp;"[@c"&amp;$1:$1-1&amp;"]"))</f>
        <v>1</v>
      </c>
      <c r="Q2870" s="33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1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1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1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2870" s="31" t="str">
        <f>_xlfn.IFNA(MATCH(GLOBAL[[#This Row],[POINTER]],Table6[NB BM_C_QTY+F],0),"")</f>
        <v/>
      </c>
      <c r="AC2870" t="str">
        <f>_xlfn.IFNA(MATCH(GLOBAL[[#This Row],[POINTER]],Table5[CONCAT],0),"")</f>
        <v/>
      </c>
    </row>
    <row r="2871" spans="1:31">
      <c r="A2871" s="31">
        <f ca="1">IF(GLOBAL[[#This Row],[TT]]&lt;1,"",ROW()-2)</f>
        <v>2869</v>
      </c>
      <c r="B2871" s="33" t="s">
        <v>1620</v>
      </c>
      <c r="C2871" s="31">
        <v>4</v>
      </c>
      <c r="D2871" s="31" t="s">
        <v>7</v>
      </c>
      <c r="E2871" s="31">
        <f ca="1">IF(GLOBAL[[#This Row],[b12]]="",GLOBAL[[#This Row],[a6]],GLOBAL[[#This Row],[b12]])</f>
        <v>4</v>
      </c>
      <c r="F2871" s="32">
        <f>GLOBAL[[#This Row],[AWAL]]</f>
        <v>4</v>
      </c>
      <c r="G2871" s="31"/>
      <c r="H2871" s="31"/>
      <c r="I2871" s="31" t="str">
        <f>IF(GLOBAL[[#This Row],[/MASUK]]="","",SUMIF(Table6[NB BM_C_QTY+F],GLOBAL[POINTER],Table6[C]))</f>
        <v/>
      </c>
      <c r="J2871" s="102">
        <f>IF(GLOBAL[[#This Row],[//KELUAR]]="",0,-1*SUMIF(Table5[CONCAT],GLOBAL[POINTER],Table5[3]))</f>
        <v>0</v>
      </c>
      <c r="K2871" s="31" t="str">
        <f>IF(GLOBAL[[#This Row],[b1]]="","",GLOBAL[[#This Row],[b1]]-GLOBAL[[#This Row],[a1]]-GLOBAL[[#This Row],[bkeluar1]])</f>
        <v/>
      </c>
      <c r="L2871" s="31">
        <f>SUM(GLOBAL[[#This Row],[bmasuk1]:[c1]])</f>
        <v>0</v>
      </c>
      <c r="M2871" s="32">
        <f>SUM(F2871,L2871)</f>
        <v>4</v>
      </c>
      <c r="N2871" s="31"/>
      <c r="O2871" s="31"/>
      <c r="P2871" s="32">
        <f ca="1">SUM(INDIRECT(GLOBAL_VAR[TABLENAME]&amp;"[@a"&amp;$1:$1-1&amp;"]"),INDIRECT(GLOBAL_VAR[TABLENAME]&amp;"[@c"&amp;$1:$1-1&amp;"]"))</f>
        <v>4</v>
      </c>
      <c r="Q2871" s="33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4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4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4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2871" s="31" t="str">
        <f>_xlfn.IFNA(MATCH(GLOBAL[[#This Row],[POINTER]],Table6[NB BM_C_QTY+F],0),"")</f>
        <v/>
      </c>
      <c r="AC2871" t="str">
        <f>_xlfn.IFNA(MATCH(GLOBAL[[#This Row],[POINTER]],Table5[CONCAT],0),"")</f>
        <v/>
      </c>
    </row>
    <row r="2872" spans="1:31">
      <c r="A2872" s="31" t="str">
        <f ca="1">IF(GLOBAL[[#This Row],[TT]]&lt;1,"",ROW()-2)</f>
        <v/>
      </c>
      <c r="B2872" s="33" t="s">
        <v>4078</v>
      </c>
      <c r="C2872" s="31">
        <v>0</v>
      </c>
      <c r="D2872" s="31" t="s">
        <v>2108</v>
      </c>
      <c r="E2872" s="31">
        <f ca="1">IF(GLOBAL[[#This Row],[b12]]="",GLOBAL[[#This Row],[a6]],GLOBAL[[#This Row],[b12]])</f>
        <v>0</v>
      </c>
      <c r="F2872" s="32">
        <f>GLOBAL[[#This Row],[AWAL]]</f>
        <v>0</v>
      </c>
      <c r="G2872" s="31"/>
      <c r="H2872" s="31"/>
      <c r="I2872" s="31" t="str">
        <f>IF(GLOBAL[[#This Row],[/MASUK]]="","",SUMIF(Table6[NB BM_C_QTY+F],GLOBAL[POINTER],Table6[C]))</f>
        <v/>
      </c>
      <c r="J2872" s="102">
        <f>IF(GLOBAL[[#This Row],[//KELUAR]]="",0,-1*SUMIF(Table5[CONCAT],GLOBAL[POINTER],Table5[3]))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>SUM(F2872,L2872)</f>
        <v>0</v>
      </c>
      <c r="N2872" s="31"/>
      <c r="O2872" s="31"/>
      <c r="P2872" s="32">
        <f ca="1">SUM(INDIRECT(GLOBAL_VAR[TABLENAME]&amp;"[@a"&amp;$1:$1-1&amp;"]"),INDIRECT(GLOBAL_VAR[TABLENAME]&amp;"[@c"&amp;$1:$1-1&amp;"]"))</f>
        <v>0</v>
      </c>
      <c r="Q2872" s="33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0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0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0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1">
        <f ca="1">IF(GLOBAL[[#This Row],[TT]]&lt;1,"",ROW()-2)</f>
        <v>2871</v>
      </c>
      <c r="B2873" s="33" t="s">
        <v>1621</v>
      </c>
      <c r="C2873" s="31">
        <v>1</v>
      </c>
      <c r="D2873" s="31" t="s">
        <v>84</v>
      </c>
      <c r="E2873" s="31">
        <f ca="1">IF(GLOBAL[[#This Row],[b12]]="",GLOBAL[[#This Row],[a6]],GLOBAL[[#This Row],[b12]])</f>
        <v>1</v>
      </c>
      <c r="F2873" s="32">
        <f>GLOBAL[[#This Row],[AWAL]]</f>
        <v>1</v>
      </c>
      <c r="G2873" s="31"/>
      <c r="H2873" s="31"/>
      <c r="I2873" s="31" t="str">
        <f>IF(GLOBAL[[#This Row],[/MASUK]]="","",SUMIF(Table6[NB BM_C_QTY+F],GLOBAL[POINTER],Table6[C]))</f>
        <v/>
      </c>
      <c r="J2873" s="102">
        <f>IF(GLOBAL[[#This Row],[//KELUAR]]="",0,-1*SUMIF(Table5[CONCAT],GLOBAL[POINTER],Table5[3]))</f>
        <v>0</v>
      </c>
      <c r="K2873" s="31" t="str">
        <f>IF(GLOBAL[[#This Row],[b1]]="","",GLOBAL[[#This Row],[b1]]-GLOBAL[[#This Row],[a1]]-GLOBAL[[#This Row],[bkeluar1]])</f>
        <v/>
      </c>
      <c r="L2873" s="31">
        <f>SUM(GLOBAL[[#This Row],[bmasuk1]:[c1]])</f>
        <v>0</v>
      </c>
      <c r="M2873" s="32">
        <f>SUM(F2873,L2873)</f>
        <v>1</v>
      </c>
      <c r="N2873" s="31"/>
      <c r="O2873" s="31"/>
      <c r="P2873" s="32">
        <f ca="1">SUM(INDIRECT(GLOBAL_VAR[TABLENAME]&amp;"[@a"&amp;$1:$1-1&amp;"]"),INDIRECT(GLOBAL_VAR[TABLENAME]&amp;"[@c"&amp;$1:$1-1&amp;"]"))</f>
        <v>1</v>
      </c>
      <c r="Q2873" s="33"/>
      <c r="R2873" s="33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1</v>
      </c>
      <c r="T2873" s="33"/>
      <c r="U2873" s="33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1</v>
      </c>
      <c r="W2873" s="31"/>
      <c r="X2873" s="31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1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2873" s="31" t="str">
        <f>_xlfn.IFNA(MATCH(GLOBAL[[#This Row],[POINTER]],Table6[NB BM_C_QTY+F],0),"")</f>
        <v/>
      </c>
      <c r="AC2873" t="str">
        <f>_xlfn.IFNA(MATCH(GLOBAL[[#This Row],[POINTER]],Table5[CONCAT],0),"")</f>
        <v/>
      </c>
    </row>
    <row r="2874" spans="1:31">
      <c r="A2874" s="31">
        <f ca="1">IF(GLOBAL[[#This Row],[TT]]&lt;1,"",ROW()-2)</f>
        <v>2872</v>
      </c>
      <c r="B2874" s="33" t="s">
        <v>1622</v>
      </c>
      <c r="C2874" s="31">
        <v>4</v>
      </c>
      <c r="D2874" s="31" t="s">
        <v>109</v>
      </c>
      <c r="E2874" s="31">
        <f ca="1">IF(GLOBAL[[#This Row],[b12]]="",GLOBAL[[#This Row],[a6]],GLOBAL[[#This Row],[b12]])</f>
        <v>4</v>
      </c>
      <c r="F2874" s="32">
        <f>GLOBAL[[#This Row],[AWAL]]</f>
        <v>4</v>
      </c>
      <c r="G2874" s="31"/>
      <c r="H2874" s="31"/>
      <c r="I2874" s="31" t="str">
        <f>IF(GLOBAL[[#This Row],[/MASUK]]="","",SUMIF(Table6[NB BM_C_QTY+F],GLOBAL[POINTER],Table6[C]))</f>
        <v/>
      </c>
      <c r="J2874" s="102">
        <f>IF(GLOBAL[[#This Row],[//KELUAR]]="",0,-1*SUMIF(Table5[CONCAT],GLOBAL[POINTER],Table5[3]))</f>
        <v>0</v>
      </c>
      <c r="K2874" s="31" t="str">
        <f>IF(GLOBAL[[#This Row],[b1]]="","",GLOBAL[[#This Row],[b1]]-GLOBAL[[#This Row],[a1]]-GLOBAL[[#This Row],[bkeluar1]])</f>
        <v/>
      </c>
      <c r="L2874" s="31">
        <f>SUM(GLOBAL[[#This Row],[bmasuk1]:[c1]])</f>
        <v>0</v>
      </c>
      <c r="M2874" s="32">
        <f>SUM(F2874,L2874)</f>
        <v>4</v>
      </c>
      <c r="N2874" s="31"/>
      <c r="O2874" s="31"/>
      <c r="P2874" s="32">
        <f ca="1">SUM(INDIRECT(GLOBAL_VAR[TABLENAME]&amp;"[@a"&amp;$1:$1-1&amp;"]"),INDIRECT(GLOBAL_VAR[TABLENAME]&amp;"[@c"&amp;$1:$1-1&amp;"]"))</f>
        <v>4</v>
      </c>
      <c r="Q2874" s="33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4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4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4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2874" s="31" t="str">
        <f>_xlfn.IFNA(MATCH(GLOBAL[[#This Row],[POINTER]],Table6[NB BM_C_QTY+F],0),"")</f>
        <v/>
      </c>
      <c r="AC2874" t="str">
        <f>_xlfn.IFNA(MATCH(GLOBAL[[#This Row],[POINTER]],Table5[CONCAT],0),"")</f>
        <v/>
      </c>
    </row>
    <row r="2875" spans="1:31">
      <c r="A2875" s="31" t="str">
        <f ca="1">IF(GLOBAL[[#This Row],[TT]]&lt;1,"",ROW()-2)</f>
        <v/>
      </c>
      <c r="B2875" s="33" t="s">
        <v>1623</v>
      </c>
      <c r="C2875" s="31">
        <v>0</v>
      </c>
      <c r="D2875" s="31" t="s">
        <v>472</v>
      </c>
      <c r="E2875" s="31">
        <f ca="1">IF(GLOBAL[[#This Row],[b12]]="",GLOBAL[[#This Row],[a6]],GLOBAL[[#This Row],[b12]])</f>
        <v>0</v>
      </c>
      <c r="F2875" s="32">
        <f>GLOBAL[[#This Row],[AWAL]]</f>
        <v>0</v>
      </c>
      <c r="G2875" s="31"/>
      <c r="H2875" s="31"/>
      <c r="I2875" s="31" t="str">
        <f>IF(GLOBAL[[#This Row],[/MASUK]]="","",SUMIF(Table6[NB BM_C_QTY+F],GLOBAL[POINTER],Table6[C]))</f>
        <v/>
      </c>
      <c r="J2875" s="102">
        <f>IF(GLOBAL[[#This Row],[//KELUAR]]="",0,-1*SUMIF(Table5[CONCAT],GLOBAL[POINTER],Table5[3]))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>SUM(F2875,L2875)</f>
        <v>0</v>
      </c>
      <c r="N2875" s="31"/>
      <c r="O2875" s="31"/>
      <c r="P2875" s="32">
        <f ca="1">SUM(INDIRECT(GLOBAL_VAR[TABLENAME]&amp;"[@a"&amp;$1:$1-1&amp;"]"),INDIRECT(GLOBAL_VAR[TABLENAME]&amp;"[@c"&amp;$1:$1-1&amp;"]"))</f>
        <v>0</v>
      </c>
      <c r="Q2875" s="33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0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0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0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2875" s="31" t="str">
        <f>_xlfn.IFNA(MATCH(GLOBAL[[#This Row],[POINTER]],Table6[NB BM_C_QTY+F],0),"")</f>
        <v/>
      </c>
      <c r="AC2875" t="str">
        <f>_xlfn.IFNA(MATCH(GLOBAL[[#This Row],[POINTER]],Table5[CONCAT],0),"")</f>
        <v/>
      </c>
    </row>
    <row r="2876" spans="1:31">
      <c r="A2876" s="31">
        <f ca="1">IF(GLOBAL[[#This Row],[TT]]&lt;1,"",ROW()-2)</f>
        <v>2874</v>
      </c>
      <c r="B2876" s="33" t="s">
        <v>1624</v>
      </c>
      <c r="C2876" s="31">
        <v>26</v>
      </c>
      <c r="D2876" s="31" t="s">
        <v>166</v>
      </c>
      <c r="E2876" s="31">
        <f ca="1">IF(GLOBAL[[#This Row],[b12]]="",GLOBAL[[#This Row],[a6]],GLOBAL[[#This Row],[b12]])</f>
        <v>26</v>
      </c>
      <c r="F2876" s="32">
        <f>GLOBAL[[#This Row],[AWAL]]</f>
        <v>26</v>
      </c>
      <c r="G2876" s="31"/>
      <c r="H2876" s="31"/>
      <c r="I2876" s="31" t="str">
        <f>IF(GLOBAL[[#This Row],[/MASUK]]="","",SUMIF(Table6[NB BM_C_QTY+F],GLOBAL[POINTER],Table6[C]))</f>
        <v/>
      </c>
      <c r="J2876" s="102">
        <f>IF(GLOBAL[[#This Row],[//KELUAR]]="",0,-1*SUMIF(Table5[CONCAT],GLOBAL[POINTER],Table5[3]))</f>
        <v>0</v>
      </c>
      <c r="K2876" s="31" t="str">
        <f>IF(GLOBAL[[#This Row],[b1]]="","",GLOBAL[[#This Row],[b1]]-GLOBAL[[#This Row],[a1]]-GLOBAL[[#This Row],[bkeluar1]])</f>
        <v/>
      </c>
      <c r="L2876" s="31">
        <f>SUM(GLOBAL[[#This Row],[bmasuk1]:[c1]])</f>
        <v>0</v>
      </c>
      <c r="M2876" s="32">
        <f>SUM(F2876,L2876)</f>
        <v>26</v>
      </c>
      <c r="N2876" s="31"/>
      <c r="O2876" s="31"/>
      <c r="P2876" s="32">
        <f ca="1">SUM(INDIRECT(GLOBAL_VAR[TABLENAME]&amp;"[@a"&amp;$1:$1-1&amp;"]"),INDIRECT(GLOBAL_VAR[TABLENAME]&amp;"[@c"&amp;$1:$1-1&amp;"]"))</f>
        <v>26</v>
      </c>
      <c r="Q2876" s="33"/>
      <c r="R2876" s="33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26</v>
      </c>
      <c r="T2876" s="33"/>
      <c r="U2876" s="33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26</v>
      </c>
      <c r="W2876" s="31"/>
      <c r="X2876" s="31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26</v>
      </c>
      <c r="AA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2876" s="31" t="str">
        <f>_xlfn.IFNA(MATCH(GLOBAL[[#This Row],[POINTER]],Table6[NB BM_C_QTY+F],0),"")</f>
        <v/>
      </c>
      <c r="AC2876" t="str">
        <f>_xlfn.IFNA(MATCH(GLOBAL[[#This Row],[POINTER]],Table5[CONCAT],0),"")</f>
        <v/>
      </c>
    </row>
    <row r="2877" spans="1:31">
      <c r="A2877" s="31">
        <f ca="1">IF(GLOBAL[[#This Row],[TT]]&lt;1,"",ROW()-2)</f>
        <v>2875</v>
      </c>
      <c r="B2877" s="33" t="s">
        <v>1625</v>
      </c>
      <c r="C2877" s="31">
        <v>1</v>
      </c>
      <c r="D2877" s="31" t="s">
        <v>107</v>
      </c>
      <c r="E2877" s="31">
        <f ca="1">IF(GLOBAL[[#This Row],[b12]]="",GLOBAL[[#This Row],[a6]],GLOBAL[[#This Row],[b12]])</f>
        <v>1</v>
      </c>
      <c r="F2877" s="32">
        <f>GLOBAL[[#This Row],[AWAL]]</f>
        <v>1</v>
      </c>
      <c r="G2877" s="31"/>
      <c r="H2877" s="31"/>
      <c r="I2877" s="31" t="str">
        <f>IF(GLOBAL[[#This Row],[/MASUK]]="","",SUMIF(Table6[NB BM_C_QTY+F],GLOBAL[POINTER],Table6[C]))</f>
        <v/>
      </c>
      <c r="J2877" s="102">
        <f>IF(GLOBAL[[#This Row],[//KELUAR]]="",0,-1*SUMIF(Table5[CONCAT],GLOBAL[POINTER],Table5[3]))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>SUM(F2877,L2877)</f>
        <v>1</v>
      </c>
      <c r="N2877" s="31"/>
      <c r="O2877" s="31"/>
      <c r="P2877" s="32">
        <f ca="1">SUM(INDIRECT(GLOBAL_VAR[TABLENAME]&amp;"[@a"&amp;$1:$1-1&amp;"]"),INDIRECT(GLOBAL_VAR[TABLENAME]&amp;"[@c"&amp;$1:$1-1&amp;"]"))</f>
        <v>1</v>
      </c>
      <c r="Q2877" s="33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1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1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1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2877" s="31" t="str">
        <f>_xlfn.IFNA(MATCH(GLOBAL[[#This Row],[POINTER]],Table6[NB BM_C_QTY+F],0),"")</f>
        <v/>
      </c>
      <c r="AC2877" t="str">
        <f>_xlfn.IFNA(MATCH(GLOBAL[[#This Row],[POINTER]],Table5[CONCAT],0),"")</f>
        <v/>
      </c>
    </row>
    <row r="2878" spans="1:31">
      <c r="A2878" s="31">
        <f ca="1">IF(GLOBAL[[#This Row],[TT]]&lt;1,"",ROW()-2)</f>
        <v>2876</v>
      </c>
      <c r="B2878" s="33" t="s">
        <v>1626</v>
      </c>
      <c r="C2878" s="31">
        <v>46</v>
      </c>
      <c r="D2878" s="31" t="s">
        <v>47</v>
      </c>
      <c r="E2878" s="31">
        <f ca="1">IF(GLOBAL[[#This Row],[b12]]="",GLOBAL[[#This Row],[a6]],GLOBAL[[#This Row],[b12]])</f>
        <v>46</v>
      </c>
      <c r="F2878" s="32">
        <f>GLOBAL[[#This Row],[AWAL]]</f>
        <v>46</v>
      </c>
      <c r="G2878" s="31"/>
      <c r="H2878" s="31"/>
      <c r="I2878" s="31" t="str">
        <f>IF(GLOBAL[[#This Row],[/MASUK]]="","",SUMIF(Table6[NB BM_C_QTY+F],GLOBAL[POINTER],Table6[C]))</f>
        <v/>
      </c>
      <c r="J2878" s="102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>SUM(F2878,L2878)</f>
        <v>46</v>
      </c>
      <c r="N2878" s="31"/>
      <c r="O2878" s="31"/>
      <c r="P2878" s="32">
        <f ca="1">SUM(INDIRECT(GLOBAL_VAR[TABLENAME]&amp;"[@a"&amp;$1:$1-1&amp;"]"),INDIRECT(GLOBAL_VAR[TABLENAME]&amp;"[@c"&amp;$1:$1-1&amp;"]"))</f>
        <v>46</v>
      </c>
      <c r="Q2878" s="33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46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46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46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1">
        <f ca="1">IF(GLOBAL[[#This Row],[TT]]&lt;1,"",ROW()-2)</f>
        <v>2877</v>
      </c>
      <c r="B2879" s="33" t="s">
        <v>1627</v>
      </c>
      <c r="C2879" s="31">
        <v>4</v>
      </c>
      <c r="D2879" s="31" t="s">
        <v>1628</v>
      </c>
      <c r="E2879" s="31">
        <f ca="1">IF(GLOBAL[[#This Row],[b12]]="",GLOBAL[[#This Row],[a6]],GLOBAL[[#This Row],[b12]])</f>
        <v>4</v>
      </c>
      <c r="F2879" s="32">
        <f>GLOBAL[[#This Row],[AWAL]]</f>
        <v>4</v>
      </c>
      <c r="G2879" s="31"/>
      <c r="H2879" s="31"/>
      <c r="I2879" s="31" t="str">
        <f>IF(GLOBAL[[#This Row],[/MASUK]]="","",SUMIF(Table6[NB BM_C_QTY+F],GLOBAL[POINTER],Table6[C]))</f>
        <v/>
      </c>
      <c r="J2879" s="102">
        <f>IF(GLOBAL[[#This Row],[//KELUAR]]="",0,-1*SUMIF(Table5[CONCAT],GLOBAL[POINTER],Table5[3]))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>SUM(F2879,L2879)</f>
        <v>4</v>
      </c>
      <c r="N2879" s="31"/>
      <c r="O2879" s="31"/>
      <c r="P2879" s="32">
        <f ca="1">SUM(INDIRECT(GLOBAL_VAR[TABLENAME]&amp;"[@a"&amp;$1:$1-1&amp;"]"),INDIRECT(GLOBAL_VAR[TABLENAME]&amp;"[@c"&amp;$1:$1-1&amp;"]"))</f>
        <v>4</v>
      </c>
      <c r="Q2879" s="33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4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4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4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2879" s="31" t="str">
        <f>_xlfn.IFNA(MATCH(GLOBAL[[#This Row],[POINTER]],Table6[NB BM_C_QTY+F],0),"")</f>
        <v/>
      </c>
      <c r="AC2879" t="str">
        <f>_xlfn.IFNA(MATCH(GLOBAL[[#This Row],[POINTER]],Table5[CONCAT],0),"")</f>
        <v/>
      </c>
    </row>
    <row r="2880" spans="1:31">
      <c r="A2880" s="31" t="str">
        <f ca="1">IF(GLOBAL[[#This Row],[TT]]&lt;1,"",ROW()-2)</f>
        <v/>
      </c>
      <c r="B2880" s="33" t="s">
        <v>4463</v>
      </c>
      <c r="C2880" s="31">
        <v>1</v>
      </c>
      <c r="D2880" s="31" t="s">
        <v>2010</v>
      </c>
      <c r="E2880" s="31">
        <f ca="1">IF(GLOBAL[[#This Row],[b12]]="",GLOBAL[[#This Row],[a6]],GLOBAL[[#This Row],[b12]])</f>
        <v>0</v>
      </c>
      <c r="F2880" s="32">
        <f>GLOBAL[[#This Row],[AWAL]]</f>
        <v>1</v>
      </c>
      <c r="G2880" s="31">
        <v>0</v>
      </c>
      <c r="H2880" s="31"/>
      <c r="I2880" s="31" t="str">
        <f>IF(GLOBAL[[#This Row],[/MASUK]]="","",SUMIF(Table6[NB BM_C_QTY+F],GLOBAL[POINTER],Table6[C]))</f>
        <v/>
      </c>
      <c r="J2880" s="102">
        <f>IF(GLOBAL[[#This Row],[//KELUAR]]="",0,-1*SUMIF(Table5[CONCAT],GLOBAL[POINTER],Table5[3]))</f>
        <v>0</v>
      </c>
      <c r="K2880" s="31">
        <f>IF(GLOBAL[[#This Row],[b1]]="","",GLOBAL[[#This Row],[b1]]-GLOBAL[[#This Row],[a1]]-GLOBAL[[#This Row],[bkeluar1]])</f>
        <v>-1</v>
      </c>
      <c r="L2880" s="31">
        <f>SUM(GLOBAL[[#This Row],[bmasuk1]:[c1]])</f>
        <v>-1</v>
      </c>
      <c r="M2880" s="32">
        <f>SUM(F2880,L2880)</f>
        <v>0</v>
      </c>
      <c r="N2880" s="31"/>
      <c r="O2880" s="31"/>
      <c r="P2880" s="32">
        <f ca="1">SUM(INDIRECT(GLOBAL_VAR[TABLENAME]&amp;"[@a"&amp;$1:$1-1&amp;"]"),INDIRECT(GLOBAL_VAR[TABLENAME]&amp;"[@c"&amp;$1:$1-1&amp;"]"))</f>
        <v>0</v>
      </c>
      <c r="Q2880" s="33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0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0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0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29">
      <c r="A2881" s="31" t="str">
        <f ca="1">IF(GLOBAL[[#This Row],[TT]]&lt;1,"",ROW()-2)</f>
        <v/>
      </c>
      <c r="B2881" s="33" t="s">
        <v>5525</v>
      </c>
      <c r="C2881" s="31">
        <v>0</v>
      </c>
      <c r="D2881" s="31" t="s">
        <v>2010</v>
      </c>
      <c r="E2881" s="31">
        <f ca="1">IF(GLOBAL[[#This Row],[b12]]="",GLOBAL[[#This Row],[a6]],GLOBAL[[#This Row],[b12]])</f>
        <v>0</v>
      </c>
      <c r="F2881" s="32">
        <f>GLOBAL[[#This Row],[AWAL]]</f>
        <v>0</v>
      </c>
      <c r="G2881" s="31"/>
      <c r="H2881" s="31"/>
      <c r="I2881" s="31" t="str">
        <f>IF(GLOBAL[[#This Row],[/MASUK]]="","",SUMIF(Table6[NB BM_C_QTY+F],GLOBAL[POINTER],Table6[C]))</f>
        <v/>
      </c>
      <c r="J2881" s="102">
        <f>IF(GLOBAL[[#This Row],[//KELUAR]]="",0,-1*SUMIF(Table5[CONCAT],GLOBAL[POINTER],Table5[3]))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>SUM(F2881,L2881)</f>
        <v>0</v>
      </c>
      <c r="N2881" s="31"/>
      <c r="O2881" s="31"/>
      <c r="P2881" s="32">
        <f ca="1">SUM(INDIRECT(GLOBAL_VAR[TABLENAME]&amp;"[@a"&amp;$1:$1-1&amp;"]"),INDIRECT(GLOBAL_VAR[TABLENAME]&amp;"[@c"&amp;$1:$1-1&amp;"]"))</f>
        <v>0</v>
      </c>
      <c r="Q2881" s="33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0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0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0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</row>
    <row r="2882" spans="1:29">
      <c r="A2882" s="31" t="str">
        <f ca="1">IF(GLOBAL[[#This Row],[TT]]&lt;1,"",ROW()-2)</f>
        <v/>
      </c>
      <c r="B2882" s="33" t="s">
        <v>5524</v>
      </c>
      <c r="C2882" s="31">
        <v>0</v>
      </c>
      <c r="D2882" s="31" t="s">
        <v>5021</v>
      </c>
      <c r="E2882" s="31">
        <f ca="1">IF(GLOBAL[[#This Row],[b12]]="",GLOBAL[[#This Row],[a6]],GLOBAL[[#This Row],[b12]])</f>
        <v>0</v>
      </c>
      <c r="F2882" s="32">
        <f>GLOBAL[[#This Row],[AWAL]]</f>
        <v>0</v>
      </c>
      <c r="G2882" s="31"/>
      <c r="H2882" s="31"/>
      <c r="I2882" s="31" t="str">
        <f>IF(GLOBAL[[#This Row],[/MASUK]]="","",SUMIF(Table6[NB BM_C_QTY+F],GLOBAL[POINTER],Table6[C]))</f>
        <v/>
      </c>
      <c r="J2882" s="102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>SUM(F2882,L2882)</f>
        <v>0</v>
      </c>
      <c r="N2882" s="31"/>
      <c r="O2882" s="31"/>
      <c r="P2882" s="32">
        <f ca="1">SUM(INDIRECT(GLOBAL_VAR[TABLENAME]&amp;"[@a"&amp;$1:$1-1&amp;"]"),INDIRECT(GLOBAL_VAR[TABLENAME]&amp;"[@c"&amp;$1:$1-1&amp;"]"))</f>
        <v>0</v>
      </c>
      <c r="Q2882" s="33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0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0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0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</row>
    <row r="2883" spans="1:29">
      <c r="A2883" s="31">
        <f>IF(GLOBAL[[#This Row],[TT]]&lt;1,"",ROW()-2)</f>
        <v>2881</v>
      </c>
      <c r="B2883" s="33" t="s">
        <v>5523</v>
      </c>
      <c r="C2883" s="31">
        <v>0</v>
      </c>
      <c r="D2883" s="31" t="s">
        <v>5453</v>
      </c>
      <c r="E2883" s="31">
        <f>IF(GLOBAL[[#This Row],[b12]]="",GLOBAL[[#This Row],[a6]],GLOBAL[[#This Row],[b12]])</f>
        <v>3</v>
      </c>
      <c r="F2883" s="32">
        <f>GLOBAL[[#This Row],[AWAL]]</f>
        <v>0</v>
      </c>
      <c r="G2883" s="31"/>
      <c r="H2883" s="31">
        <v>3</v>
      </c>
      <c r="I2883" s="31">
        <f>IF(GLOBAL[[#This Row],[/MASUK]]="","",SUMIF(Table6[NB BM_C_QTY+F],GLOBAL[POINTER],Table6[C]))</f>
        <v>5</v>
      </c>
      <c r="J2883" s="102">
        <f>IF(GLOBAL[[#This Row],[//KELUAR]]="",0,-1*SUMIF(Table5[CONCAT],GLOBAL[POINTER],Table5[3]))</f>
        <v>0</v>
      </c>
      <c r="K2883" s="31" t="str">
        <f>IF(GLOBAL[[#This Row],[b1]]="","",GLOBAL[[#This Row],[b1]]-GLOBAL[[#This Row],[a1]]-GLOBAL[[#This Row],[bkeluar1]])</f>
        <v/>
      </c>
      <c r="L2883" s="31">
        <f>SUM(GLOBAL[[#This Row],[bmasuk1]:[c1]])</f>
        <v>5</v>
      </c>
      <c r="M2883" s="32">
        <f>SUM(F2883,L2883)</f>
        <v>5</v>
      </c>
      <c r="N2883" s="31"/>
      <c r="O2883" s="31"/>
      <c r="P2883" s="32">
        <f ca="1">SUM(INDIRECT(GLOBAL_VAR[TABLENAME]&amp;"[@a"&amp;$1:$1-1&amp;"]"),INDIRECT(GLOBAL_VAR[TABLENAME]&amp;"[@c"&amp;$1:$1-1&amp;"]"))</f>
        <v>5</v>
      </c>
      <c r="Q2883" s="33"/>
      <c r="R2883" s="33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5</v>
      </c>
      <c r="T2883" s="33"/>
      <c r="U2883" s="33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5</v>
      </c>
      <c r="W2883" s="31"/>
      <c r="X2883" s="31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5</v>
      </c>
      <c r="AA2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2883" s="31">
        <f>_xlfn.IFNA(MATCH(GLOBAL[[#This Row],[POINTER]],Table6[NB BM_C_QTY+F],0),"")</f>
        <v>85</v>
      </c>
      <c r="AC2883" t="str">
        <f>_xlfn.IFNA(MATCH(GLOBAL[[#This Row],[POINTER]],Table5[CONCAT],0),"")</f>
        <v/>
      </c>
    </row>
    <row r="2884" spans="1:29">
      <c r="A2884" s="31" t="str">
        <f ca="1">IF(GLOBAL[[#This Row],[TT]]&lt;1,"",ROW()-2)</f>
        <v/>
      </c>
      <c r="B2884" s="33" t="s">
        <v>4077</v>
      </c>
      <c r="C2884" s="31">
        <v>0</v>
      </c>
      <c r="D2884" s="31" t="s">
        <v>2108</v>
      </c>
      <c r="E2884" s="31">
        <f ca="1">IF(GLOBAL[[#This Row],[b12]]="",GLOBAL[[#This Row],[a6]],GLOBAL[[#This Row],[b12]])</f>
        <v>0</v>
      </c>
      <c r="F2884" s="32">
        <f>GLOBAL[[#This Row],[AWAL]]</f>
        <v>0</v>
      </c>
      <c r="G2884" s="31"/>
      <c r="H2884" s="31"/>
      <c r="I2884" s="31" t="str">
        <f>IF(GLOBAL[[#This Row],[/MASUK]]="","",SUMIF(Table6[NB BM_C_QTY+F],GLOBAL[POINTER],Table6[C]))</f>
        <v/>
      </c>
      <c r="J2884" s="102">
        <f>IF(GLOBAL[[#This Row],[//KELUAR]]="",0,-1*SUMIF(Table5[CONCAT],GLOBAL[POINTER],Table5[3]))</f>
        <v>0</v>
      </c>
      <c r="K2884" s="31" t="str">
        <f>IF(GLOBAL[[#This Row],[b1]]="","",GLOBAL[[#This Row],[b1]]-GLOBAL[[#This Row],[a1]]-GLOBAL[[#This Row],[bkeluar1]])</f>
        <v/>
      </c>
      <c r="L2884" s="31">
        <f>SUM(GLOBAL[[#This Row],[bmasuk1]:[c1]])</f>
        <v>0</v>
      </c>
      <c r="M2884" s="32">
        <f>SUM(F2884,L2884)</f>
        <v>0</v>
      </c>
      <c r="N2884" s="31"/>
      <c r="O2884" s="31"/>
      <c r="P2884" s="32">
        <f ca="1">SUM(INDIRECT(GLOBAL_VAR[TABLENAME]&amp;"[@a"&amp;$1:$1-1&amp;"]"),INDIRECT(GLOBAL_VAR[TABLENAME]&amp;"[@c"&amp;$1:$1-1&amp;"]"))</f>
        <v>0</v>
      </c>
      <c r="Q2884" s="33"/>
      <c r="R2884" s="33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0</v>
      </c>
      <c r="T2884" s="33"/>
      <c r="U2884" s="33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0</v>
      </c>
      <c r="W2884" s="31"/>
      <c r="X2884" s="31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0</v>
      </c>
      <c r="AA2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2884" s="31" t="str">
        <f>_xlfn.IFNA(MATCH(GLOBAL[[#This Row],[POINTER]],Table6[NB BM_C_QTY+F],0),"")</f>
        <v/>
      </c>
      <c r="AC2884" t="str">
        <f>_xlfn.IFNA(MATCH(GLOBAL[[#This Row],[POINTER]],Table5[CONCAT],0),"")</f>
        <v/>
      </c>
    </row>
    <row r="2885" spans="1:29">
      <c r="A2885" s="31">
        <f ca="1">IF(GLOBAL[[#This Row],[TT]]&lt;1,"",ROW()-2)</f>
        <v>2883</v>
      </c>
      <c r="B2885" s="33" t="s">
        <v>1629</v>
      </c>
      <c r="C2885" s="31">
        <v>5</v>
      </c>
      <c r="D2885" s="31" t="s">
        <v>183</v>
      </c>
      <c r="E2885" s="31">
        <f ca="1">IF(GLOBAL[[#This Row],[b12]]="",GLOBAL[[#This Row],[a6]],GLOBAL[[#This Row],[b12]])</f>
        <v>5</v>
      </c>
      <c r="F2885" s="32">
        <f>GLOBAL[[#This Row],[AWAL]]</f>
        <v>5</v>
      </c>
      <c r="G2885" s="31"/>
      <c r="H2885" s="31"/>
      <c r="I2885" s="31" t="str">
        <f>IF(GLOBAL[[#This Row],[/MASUK]]="","",SUMIF(Table6[NB BM_C_QTY+F],GLOBAL[POINTER],Table6[C]))</f>
        <v/>
      </c>
      <c r="J2885" s="102">
        <f>IF(GLOBAL[[#This Row],[//KELUAR]]="",0,-1*SUMIF(Table5[CONCAT],GLOBAL[POINTER],Table5[3]))</f>
        <v>0</v>
      </c>
      <c r="K2885" s="31" t="str">
        <f>IF(GLOBAL[[#This Row],[b1]]="","",GLOBAL[[#This Row],[b1]]-GLOBAL[[#This Row],[a1]]-GLOBAL[[#This Row],[bkeluar1]])</f>
        <v/>
      </c>
      <c r="L2885" s="31">
        <f>SUM(GLOBAL[[#This Row],[bmasuk1]:[c1]])</f>
        <v>0</v>
      </c>
      <c r="M2885" s="32">
        <f>SUM(F2885,L2885)</f>
        <v>5</v>
      </c>
      <c r="N2885" s="31"/>
      <c r="O2885" s="31"/>
      <c r="P2885" s="32">
        <f ca="1">SUM(INDIRECT(GLOBAL_VAR[TABLENAME]&amp;"[@a"&amp;$1:$1-1&amp;"]"),INDIRECT(GLOBAL_VAR[TABLENAME]&amp;"[@c"&amp;$1:$1-1&amp;"]"))</f>
        <v>5</v>
      </c>
      <c r="Q2885" s="33"/>
      <c r="R2885" s="33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5</v>
      </c>
      <c r="T2885" s="33"/>
      <c r="U2885" s="33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5</v>
      </c>
      <c r="W2885" s="31"/>
      <c r="X2885" s="31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5</v>
      </c>
      <c r="AA2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2885" s="31" t="str">
        <f>_xlfn.IFNA(MATCH(GLOBAL[[#This Row],[POINTER]],Table6[NB BM_C_QTY+F],0),"")</f>
        <v/>
      </c>
      <c r="AC2885" t="str">
        <f>_xlfn.IFNA(MATCH(GLOBAL[[#This Row],[POINTER]],Table5[CONCAT],0),"")</f>
        <v/>
      </c>
    </row>
    <row r="2886" spans="1:29">
      <c r="A2886" s="31" t="str">
        <f ca="1">IF(GLOBAL[[#This Row],[TT]]&lt;1,"",ROW()-2)</f>
        <v/>
      </c>
      <c r="B2886" s="33" t="s">
        <v>1630</v>
      </c>
      <c r="C2886" s="31">
        <v>0</v>
      </c>
      <c r="D2886" s="31" t="s">
        <v>987</v>
      </c>
      <c r="E2886" s="31">
        <f ca="1">IF(GLOBAL[[#This Row],[b12]]="",GLOBAL[[#This Row],[a6]],GLOBAL[[#This Row],[b12]])</f>
        <v>0</v>
      </c>
      <c r="F2886" s="32">
        <f>GLOBAL[[#This Row],[AWAL]]</f>
        <v>0</v>
      </c>
      <c r="G2886" s="31"/>
      <c r="H2886" s="31"/>
      <c r="I2886" s="31" t="str">
        <f>IF(GLOBAL[[#This Row],[/MASUK]]="","",SUMIF(Table6[NB BM_C_QTY+F],GLOBAL[POINTER],Table6[C]))</f>
        <v/>
      </c>
      <c r="J2886" s="102">
        <f>IF(GLOBAL[[#This Row],[//KELUAR]]="",0,-1*SUMIF(Table5[CONCAT],GLOBAL[POINTER],Table5[3]))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>SUM(F2886,L2886)</f>
        <v>0</v>
      </c>
      <c r="N2886" s="31"/>
      <c r="O2886" s="31"/>
      <c r="P2886" s="32">
        <f ca="1">SUM(INDIRECT(GLOBAL_VAR[TABLENAME]&amp;"[@a"&amp;$1:$1-1&amp;"]"),INDIRECT(GLOBAL_VAR[TABLENAME]&amp;"[@c"&amp;$1:$1-1&amp;"]"))</f>
        <v>0</v>
      </c>
      <c r="Q2886" s="33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0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0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0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2886" s="31" t="str">
        <f>_xlfn.IFNA(MATCH(GLOBAL[[#This Row],[POINTER]],Table6[NB BM_C_QTY+F],0),"")</f>
        <v/>
      </c>
      <c r="AC2886" t="str">
        <f>_xlfn.IFNA(MATCH(GLOBAL[[#This Row],[POINTER]],Table5[CONCAT],0),"")</f>
        <v/>
      </c>
    </row>
    <row r="2887" spans="1:29">
      <c r="A2887" s="31" t="str">
        <f ca="1">IF(GLOBAL[[#This Row],[TT]]&lt;1,"",ROW()-2)</f>
        <v/>
      </c>
      <c r="B2887" s="33" t="s">
        <v>2381</v>
      </c>
      <c r="C2887" s="31">
        <v>0</v>
      </c>
      <c r="D2887" s="31" t="s">
        <v>2010</v>
      </c>
      <c r="E2887" s="31">
        <f ca="1">IF(GLOBAL[[#This Row],[b12]]="",GLOBAL[[#This Row],[a6]],GLOBAL[[#This Row],[b12]])</f>
        <v>0</v>
      </c>
      <c r="F2887" s="32">
        <f>GLOBAL[[#This Row],[AWAL]]</f>
        <v>0</v>
      </c>
      <c r="G2887" s="31"/>
      <c r="H2887" s="31"/>
      <c r="I2887" s="31" t="str">
        <f>IF(GLOBAL[[#This Row],[/MASUK]]="","",SUMIF(Table6[NB BM_C_QTY+F],GLOBAL[POINTER],Table6[C]))</f>
        <v/>
      </c>
      <c r="J2887" s="102">
        <f>IF(GLOBAL[[#This Row],[//KELUAR]]="",0,-1*SUMIF(Table5[CONCAT],GLOBAL[POINTER],Table5[3]))</f>
        <v>0</v>
      </c>
      <c r="K2887" s="31" t="str">
        <f>IF(GLOBAL[[#This Row],[b1]]="","",GLOBAL[[#This Row],[b1]]-GLOBAL[[#This Row],[a1]]-GLOBAL[[#This Row],[bkeluar1]])</f>
        <v/>
      </c>
      <c r="L2887" s="31">
        <f>SUM(GLOBAL[[#This Row],[bmasuk1]:[c1]])</f>
        <v>0</v>
      </c>
      <c r="M2887" s="32">
        <f>SUM(F2887,L2887)</f>
        <v>0</v>
      </c>
      <c r="N2887" s="31"/>
      <c r="O2887" s="31"/>
      <c r="P2887" s="32">
        <f ca="1">SUM(INDIRECT(GLOBAL_VAR[TABLENAME]&amp;"[@a"&amp;$1:$1-1&amp;"]"),INDIRECT(GLOBAL_VAR[TABLENAME]&amp;"[@c"&amp;$1:$1-1&amp;"]"))</f>
        <v>0</v>
      </c>
      <c r="Q2887" s="33"/>
      <c r="R2887" s="33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0</v>
      </c>
      <c r="T2887" s="33"/>
      <c r="U2887" s="33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0</v>
      </c>
      <c r="W2887" s="31"/>
      <c r="X2887" s="31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0</v>
      </c>
      <c r="AA2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2887" s="31" t="str">
        <f>_xlfn.IFNA(MATCH(GLOBAL[[#This Row],[POINTER]],Table6[NB BM_C_QTY+F],0),"")</f>
        <v/>
      </c>
      <c r="AC2887" t="str">
        <f>_xlfn.IFNA(MATCH(GLOBAL[[#This Row],[POINTER]],Table5[CONCAT],0),"")</f>
        <v/>
      </c>
    </row>
    <row r="2888" spans="1:29">
      <c r="A2888" s="31" t="str">
        <f ca="1">IF(GLOBAL[[#This Row],[TT]]&lt;1,"",ROW()-2)</f>
        <v/>
      </c>
      <c r="B2888" s="33" t="s">
        <v>2722</v>
      </c>
      <c r="C2888" s="31">
        <v>0</v>
      </c>
      <c r="D2888" s="31" t="s">
        <v>2576</v>
      </c>
      <c r="E2888" s="31">
        <f ca="1">IF(GLOBAL[[#This Row],[b12]]="",GLOBAL[[#This Row],[a6]],GLOBAL[[#This Row],[b12]])</f>
        <v>0</v>
      </c>
      <c r="F2888" s="32">
        <f>GLOBAL[[#This Row],[AWAL]]</f>
        <v>0</v>
      </c>
      <c r="G2888" s="31"/>
      <c r="H2888" s="31"/>
      <c r="I2888" s="31" t="str">
        <f>IF(GLOBAL[[#This Row],[/MASUK]]="","",SUMIF(Table6[NB BM_C_QTY+F],GLOBAL[POINTER],Table6[C]))</f>
        <v/>
      </c>
      <c r="J2888" s="102">
        <f>IF(GLOBAL[[#This Row],[//KELUAR]]="",0,-1*SUMIF(Table5[CONCAT],GLOBAL[POINTER],Table5[3]))</f>
        <v>0</v>
      </c>
      <c r="K2888" s="31" t="str">
        <f>IF(GLOBAL[[#This Row],[b1]]="","",GLOBAL[[#This Row],[b1]]-GLOBAL[[#This Row],[a1]]-GLOBAL[[#This Row],[bkeluar1]])</f>
        <v/>
      </c>
      <c r="L2888" s="31">
        <f>SUM(GLOBAL[[#This Row],[bmasuk1]:[c1]])</f>
        <v>0</v>
      </c>
      <c r="M2888" s="32">
        <f>SUM(F2888,L2888)</f>
        <v>0</v>
      </c>
      <c r="N2888" s="31"/>
      <c r="O2888" s="31"/>
      <c r="P2888" s="32">
        <f ca="1">SUM(INDIRECT(GLOBAL_VAR[TABLENAME]&amp;"[@a"&amp;$1:$1-1&amp;"]"),INDIRECT(GLOBAL_VAR[TABLENAME]&amp;"[@c"&amp;$1:$1-1&amp;"]"))</f>
        <v>0</v>
      </c>
      <c r="Q2888" s="33"/>
      <c r="R2888" s="33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0</v>
      </c>
      <c r="T2888" s="33"/>
      <c r="U2888" s="33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0</v>
      </c>
      <c r="W2888" s="31"/>
      <c r="X2888" s="31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0</v>
      </c>
      <c r="AA2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stabilodebozz007864pcsuntana</v>
      </c>
      <c r="AB2888" s="31" t="str">
        <f>_xlfn.IFNA(MATCH(GLOBAL[[#This Row],[POINTER]],Table6[NB BM_C_QTY+F],0),"")</f>
        <v/>
      </c>
      <c r="AC2888" t="str">
        <f>_xlfn.IFNA(MATCH(GLOBAL[[#This Row],[POINTER]],Table5[CONCAT],0),"")</f>
        <v/>
      </c>
    </row>
    <row r="2889" spans="1:29">
      <c r="A2889" s="31" t="str">
        <f ca="1">IF(GLOBAL[[#This Row],[TT]]&lt;1,"",ROW()-2)</f>
        <v/>
      </c>
      <c r="B2889" s="33" t="s">
        <v>2723</v>
      </c>
      <c r="C2889" s="31">
        <v>0</v>
      </c>
      <c r="D2889" s="31" t="s">
        <v>2208</v>
      </c>
      <c r="E2889" s="31">
        <f ca="1">IF(GLOBAL[[#This Row],[b12]]="",GLOBAL[[#This Row],[a6]],GLOBAL[[#This Row],[b12]])</f>
        <v>0</v>
      </c>
      <c r="F2889" s="32">
        <f>GLOBAL[[#This Row],[AWAL]]</f>
        <v>0</v>
      </c>
      <c r="G2889" s="31"/>
      <c r="H2889" s="31"/>
      <c r="I2889" s="31" t="str">
        <f>IF(GLOBAL[[#This Row],[/MASUK]]="","",SUMIF(Table6[NB BM_C_QTY+F],GLOBAL[POINTER],Table6[C]))</f>
        <v/>
      </c>
      <c r="J2889" s="102">
        <f>IF(GLOBAL[[#This Row],[//KELUAR]]="",0,-1*SUMIF(Table5[CONCAT],GLOBAL[POINTER],Table5[3]))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>SUM(F2889,L2889)</f>
        <v>0</v>
      </c>
      <c r="N2889" s="31"/>
      <c r="O2889" s="31"/>
      <c r="P2889" s="32">
        <f ca="1">SUM(INDIRECT(GLOBAL_VAR[TABLENAME]&amp;"[@a"&amp;$1:$1-1&amp;"]"),INDIRECT(GLOBAL_VAR[TABLENAME]&amp;"[@c"&amp;$1:$1-1&amp;"]"))</f>
        <v>0</v>
      </c>
      <c r="Q2889" s="33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0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0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0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2889" s="31" t="str">
        <f>_xlfn.IFNA(MATCH(GLOBAL[[#This Row],[POINTER]],Table6[NB BM_C_QTY+F],0),"")</f>
        <v/>
      </c>
      <c r="AC2889" t="str">
        <f>_xlfn.IFNA(MATCH(GLOBAL[[#This Row],[POINTER]],Table5[CONCAT],0),"")</f>
        <v/>
      </c>
    </row>
    <row r="2890" spans="1:29">
      <c r="A2890" s="31">
        <f ca="1">IF(GLOBAL[[#This Row],[TT]]&lt;1,"",ROW()-2)</f>
        <v>2888</v>
      </c>
      <c r="B2890" s="33" t="s">
        <v>1631</v>
      </c>
      <c r="C2890" s="31">
        <v>7</v>
      </c>
      <c r="D2890" s="31" t="s">
        <v>51</v>
      </c>
      <c r="E2890" s="31">
        <f ca="1">IF(GLOBAL[[#This Row],[b12]]="",GLOBAL[[#This Row],[a6]],GLOBAL[[#This Row],[b12]])</f>
        <v>7</v>
      </c>
      <c r="F2890" s="32">
        <f>GLOBAL[[#This Row],[AWAL]]</f>
        <v>7</v>
      </c>
      <c r="G2890" s="31"/>
      <c r="H2890" s="31"/>
      <c r="I2890" s="31" t="str">
        <f>IF(GLOBAL[[#This Row],[/MASUK]]="","",SUMIF(Table6[NB BM_C_QTY+F],GLOBAL[POINTER],Table6[C]))</f>
        <v/>
      </c>
      <c r="J2890" s="102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>SUM(F2890,L2890)</f>
        <v>7</v>
      </c>
      <c r="N2890" s="31"/>
      <c r="O2890" s="31"/>
      <c r="P2890" s="32">
        <f ca="1">SUM(INDIRECT(GLOBAL_VAR[TABLENAME]&amp;"[@a"&amp;$1:$1-1&amp;"]"),INDIRECT(GLOBAL_VAR[TABLENAME]&amp;"[@c"&amp;$1:$1-1&amp;"]"))</f>
        <v>7</v>
      </c>
      <c r="Q2890" s="33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7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7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7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</row>
    <row r="2891" spans="1:29">
      <c r="A2891" s="31">
        <f ca="1">IF(GLOBAL[[#This Row],[TT]]&lt;1,"",ROW()-2)</f>
        <v>2889</v>
      </c>
      <c r="B2891" s="33" t="s">
        <v>1632</v>
      </c>
      <c r="C2891" s="31">
        <v>1</v>
      </c>
      <c r="D2891" s="31" t="s">
        <v>51</v>
      </c>
      <c r="E2891" s="31">
        <f ca="1">IF(GLOBAL[[#This Row],[b12]]="",GLOBAL[[#This Row],[a6]],GLOBAL[[#This Row],[b12]])</f>
        <v>1</v>
      </c>
      <c r="F2891" s="32">
        <f>GLOBAL[[#This Row],[AWAL]]</f>
        <v>1</v>
      </c>
      <c r="G2891" s="31"/>
      <c r="H2891" s="31"/>
      <c r="I2891" s="31" t="str">
        <f>IF(GLOBAL[[#This Row],[/MASUK]]="","",SUMIF(Table6[NB BM_C_QTY+F],GLOBAL[POINTER],Table6[C]))</f>
        <v/>
      </c>
      <c r="J2891" s="102">
        <f>IF(GLOBAL[[#This Row],[//KELUAR]]="",0,-1*SUMIF(Table5[CONCAT],GLOBAL[POINTER],Table5[3]))</f>
        <v>0</v>
      </c>
      <c r="K2891" s="31" t="str">
        <f>IF(GLOBAL[[#This Row],[b1]]="","",GLOBAL[[#This Row],[b1]]-GLOBAL[[#This Row],[a1]]-GLOBAL[[#This Row],[bkeluar1]])</f>
        <v/>
      </c>
      <c r="L2891" s="31">
        <f>SUM(GLOBAL[[#This Row],[bmasuk1]:[c1]])</f>
        <v>0</v>
      </c>
      <c r="M2891" s="32">
        <f>SUM(F2891,L2891)</f>
        <v>1</v>
      </c>
      <c r="N2891" s="31"/>
      <c r="O2891" s="31"/>
      <c r="P2891" s="32">
        <f ca="1">SUM(INDIRECT(GLOBAL_VAR[TABLENAME]&amp;"[@a"&amp;$1:$1-1&amp;"]"),INDIRECT(GLOBAL_VAR[TABLENAME]&amp;"[@c"&amp;$1:$1-1&amp;"]"))</f>
        <v>1</v>
      </c>
      <c r="Q2891" s="33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1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1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1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2891" s="31" t="str">
        <f>_xlfn.IFNA(MATCH(GLOBAL[[#This Row],[POINTER]],Table6[NB BM_C_QTY+F],0),"")</f>
        <v/>
      </c>
      <c r="AC2891" t="str">
        <f>_xlfn.IFNA(MATCH(GLOBAL[[#This Row],[POINTER]],Table5[CONCAT],0),"")</f>
        <v/>
      </c>
    </row>
    <row r="2892" spans="1:29">
      <c r="A2892" s="31" t="str">
        <f ca="1">IF(GLOBAL[[#This Row],[TT]]&lt;1,"",ROW()-2)</f>
        <v/>
      </c>
      <c r="B2892" s="33" t="s">
        <v>1633</v>
      </c>
      <c r="C2892" s="31">
        <v>0</v>
      </c>
      <c r="D2892" s="31" t="s">
        <v>437</v>
      </c>
      <c r="E2892" s="31">
        <f ca="1">IF(GLOBAL[[#This Row],[b12]]="",GLOBAL[[#This Row],[a6]],GLOBAL[[#This Row],[b12]])</f>
        <v>0</v>
      </c>
      <c r="F2892" s="32">
        <f>GLOBAL[[#This Row],[AWAL]]</f>
        <v>0</v>
      </c>
      <c r="G2892" s="31"/>
      <c r="H2892" s="31"/>
      <c r="I2892" s="31" t="str">
        <f>IF(GLOBAL[[#This Row],[/MASUK]]="","",SUMIF(Table6[NB BM_C_QTY+F],GLOBAL[POINTER],Table6[C]))</f>
        <v/>
      </c>
      <c r="J2892" s="102">
        <f>IF(GLOBAL[[#This Row],[//KELUAR]]="",0,-1*SUMIF(Table5[CONCAT],GLOBAL[POINTER],Table5[3]))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>SUM(F2892,L2892)</f>
        <v>0</v>
      </c>
      <c r="N2892" s="31"/>
      <c r="O2892" s="31"/>
      <c r="P2892" s="32">
        <f ca="1">SUM(INDIRECT(GLOBAL_VAR[TABLENAME]&amp;"[@a"&amp;$1:$1-1&amp;"]"),INDIRECT(GLOBAL_VAR[TABLENAME]&amp;"[@c"&amp;$1:$1-1&amp;"]"))</f>
        <v>0</v>
      </c>
      <c r="Q2892" s="33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0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0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0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</row>
    <row r="2893" spans="1:29">
      <c r="A2893" s="31" t="str">
        <f ca="1">IF(GLOBAL[[#This Row],[TT]]&lt;1,"",ROW()-2)</f>
        <v/>
      </c>
      <c r="B2893" s="33" t="s">
        <v>1634</v>
      </c>
      <c r="C2893" s="31">
        <v>0</v>
      </c>
      <c r="D2893" s="31" t="s">
        <v>19</v>
      </c>
      <c r="E2893" s="31">
        <f ca="1">IF(GLOBAL[[#This Row],[b12]]="",GLOBAL[[#This Row],[a6]],GLOBAL[[#This Row],[b12]])</f>
        <v>0</v>
      </c>
      <c r="F2893" s="32">
        <f>GLOBAL[[#This Row],[AWAL]]</f>
        <v>0</v>
      </c>
      <c r="G2893" s="31"/>
      <c r="H2893" s="31"/>
      <c r="I2893" s="31" t="str">
        <f>IF(GLOBAL[[#This Row],[/MASUK]]="","",SUMIF(Table6[NB BM_C_QTY+F],GLOBAL[POINTER],Table6[C]))</f>
        <v/>
      </c>
      <c r="J2893" s="102">
        <f>IF(GLOBAL[[#This Row],[//KELUAR]]="",0,-1*SUMIF(Table5[CONCAT],GLOBAL[POINTER],Table5[3]))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>SUM(F2893,L2893)</f>
        <v>0</v>
      </c>
      <c r="N2893" s="31"/>
      <c r="O2893" s="31"/>
      <c r="P2893" s="32">
        <f ca="1">SUM(INDIRECT(GLOBAL_VAR[TABLENAME]&amp;"[@a"&amp;$1:$1-1&amp;"]"),INDIRECT(GLOBAL_VAR[TABLENAME]&amp;"[@c"&amp;$1:$1-1&amp;"]"))</f>
        <v>0</v>
      </c>
      <c r="Q2893" s="33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2893" s="31" t="str">
        <f>_xlfn.IFNA(MATCH(GLOBAL[[#This Row],[POINTER]],Table6[NB BM_C_QTY+F],0),"")</f>
        <v/>
      </c>
      <c r="AC2893" t="str">
        <f>_xlfn.IFNA(MATCH(GLOBAL[[#This Row],[POINTER]],Table5[CONCAT],0),"")</f>
        <v/>
      </c>
    </row>
    <row r="2894" spans="1:29">
      <c r="A2894" s="31" t="str">
        <f ca="1">IF(GLOBAL[[#This Row],[TT]]&lt;1,"",ROW()-2)</f>
        <v/>
      </c>
      <c r="B2894" s="33" t="s">
        <v>3592</v>
      </c>
      <c r="C2894" s="31">
        <v>0</v>
      </c>
      <c r="D2894" s="31" t="s">
        <v>29</v>
      </c>
      <c r="E2894" s="31">
        <f ca="1">IF(GLOBAL[[#This Row],[b12]]="",GLOBAL[[#This Row],[a6]],GLOBAL[[#This Row],[b12]])</f>
        <v>0</v>
      </c>
      <c r="F2894" s="32">
        <f>GLOBAL[[#This Row],[AWAL]]</f>
        <v>0</v>
      </c>
      <c r="G2894" s="31"/>
      <c r="H2894" s="31"/>
      <c r="I2894" s="31" t="str">
        <f>IF(GLOBAL[[#This Row],[/MASUK]]="","",SUMIF(Table6[NB BM_C_QTY+F],GLOBAL[POINTER],Table6[C]))</f>
        <v/>
      </c>
      <c r="J2894" s="102">
        <f>IF(GLOBAL[[#This Row],[//KELUAR]]="",0,-1*SUMIF(Table5[CONCAT],GLOBAL[POINTER],Table5[3]))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>SUM(F2894,L2894)</f>
        <v>0</v>
      </c>
      <c r="N2894" s="31"/>
      <c r="O2894" s="31"/>
      <c r="P2894" s="32">
        <f ca="1">SUM(INDIRECT(GLOBAL_VAR[TABLENAME]&amp;"[@a"&amp;$1:$1-1&amp;"]"),INDIRECT(GLOBAL_VAR[TABLENAME]&amp;"[@c"&amp;$1:$1-1&amp;"]"))</f>
        <v>0</v>
      </c>
      <c r="Q2894" s="33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0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0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0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2894" s="31" t="str">
        <f>_xlfn.IFNA(MATCH(GLOBAL[[#This Row],[POINTER]],Table6[NB BM_C_QTY+F],0),"")</f>
        <v/>
      </c>
      <c r="AC2894" t="str">
        <f>_xlfn.IFNA(MATCH(GLOBAL[[#This Row],[POINTER]],Table5[CONCAT],0),"")</f>
        <v/>
      </c>
    </row>
    <row r="2895" spans="1:29">
      <c r="A2895" s="31">
        <f ca="1">IF(GLOBAL[[#This Row],[TT]]&lt;1,"",ROW()-2)</f>
        <v>2893</v>
      </c>
      <c r="B2895" s="33" t="s">
        <v>2645</v>
      </c>
      <c r="C2895" s="31">
        <v>7</v>
      </c>
      <c r="D2895" s="31" t="s">
        <v>2014</v>
      </c>
      <c r="E2895" s="31">
        <f ca="1">IF(GLOBAL[[#This Row],[b12]]="",GLOBAL[[#This Row],[a6]],GLOBAL[[#This Row],[b12]])</f>
        <v>6</v>
      </c>
      <c r="F2895" s="32">
        <f>GLOBAL[[#This Row],[AWAL]]</f>
        <v>7</v>
      </c>
      <c r="G2895" s="31"/>
      <c r="H2895" s="31"/>
      <c r="I2895" s="31" t="str">
        <f>IF(GLOBAL[[#This Row],[/MASUK]]="","",SUMIF(Table6[NB BM_C_QTY+F],GLOBAL[POINTER],Table6[C]))</f>
        <v/>
      </c>
      <c r="J2895" s="102">
        <f>IF(GLOBAL[[#This Row],[//KELUAR]]="",0,-1*SUMIF(Table5[CONCAT],GLOBAL[POINTER],Table5[3]))</f>
        <v>-1</v>
      </c>
      <c r="K2895" s="31" t="str">
        <f>IF(GLOBAL[[#This Row],[b1]]="","",GLOBAL[[#This Row],[b1]]-GLOBAL[[#This Row],[a1]]-GLOBAL[[#This Row],[bkeluar1]])</f>
        <v/>
      </c>
      <c r="L2895" s="31">
        <f>SUM(GLOBAL[[#This Row],[bmasuk1]:[c1]])</f>
        <v>-1</v>
      </c>
      <c r="M2895" s="32">
        <f>SUM(F2895,L2895)</f>
        <v>6</v>
      </c>
      <c r="N2895" s="31"/>
      <c r="O2895" s="31"/>
      <c r="P2895" s="32">
        <f ca="1">SUM(INDIRECT(GLOBAL_VAR[TABLENAME]&amp;"[@a"&amp;$1:$1-1&amp;"]"),INDIRECT(GLOBAL_VAR[TABLENAME]&amp;"[@c"&amp;$1:$1-1&amp;"]"))</f>
        <v>6</v>
      </c>
      <c r="Q2895" s="33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6</v>
      </c>
      <c r="T2895" s="33"/>
      <c r="U2895" s="33" t="str">
        <f>IF(GLOBAL[[#This Row],[b4]]="","",GLOBAL[[#This Row],[b4]]-GLOBAL[[#This Row],[a4]])</f>
        <v/>
      </c>
      <c r="V2895" s="32">
        <f ca="1">SUM(INDIRECT(GLOBAL_VAR[TABLENAME]&amp;"[@a"&amp;$1:$1-1&amp;"]"),INDIRECT(GLOBAL_VAR[TABLENAME]&amp;"[@c"&amp;$1:$1-1&amp;"]"))</f>
        <v>6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6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2895" s="31" t="str">
        <f>_xlfn.IFNA(MATCH(GLOBAL[[#This Row],[POINTER]],Table6[NB BM_C_QTY+F],0),"")</f>
        <v/>
      </c>
      <c r="AC2895">
        <f>_xlfn.IFNA(MATCH(GLOBAL[[#This Row],[POINTER]],Table5[CONCAT],0),"")</f>
        <v>90</v>
      </c>
    </row>
    <row r="2896" spans="1:29">
      <c r="A2896" s="31">
        <f ca="1">IF(GLOBAL[[#This Row],[TT]]&lt;1,"",ROW()-2)</f>
        <v>2894</v>
      </c>
      <c r="B2896" s="33" t="s">
        <v>1635</v>
      </c>
      <c r="C2896" s="31">
        <v>6</v>
      </c>
      <c r="D2896" s="31" t="s">
        <v>39</v>
      </c>
      <c r="E2896" s="31">
        <f ca="1">IF(GLOBAL[[#This Row],[b12]]="",GLOBAL[[#This Row],[a6]],GLOBAL[[#This Row],[b12]])</f>
        <v>6</v>
      </c>
      <c r="F2896" s="32">
        <f>GLOBAL[[#This Row],[AWAL]]</f>
        <v>6</v>
      </c>
      <c r="G2896" s="31"/>
      <c r="H2896" s="31"/>
      <c r="I2896" s="31" t="str">
        <f>IF(GLOBAL[[#This Row],[/MASUK]]="","",SUMIF(Table6[NB BM_C_QTY+F],GLOBAL[POINTER],Table6[C]))</f>
        <v/>
      </c>
      <c r="J2896" s="102">
        <f>IF(GLOBAL[[#This Row],[//KELUAR]]="",0,-1*SUMIF(Table5[CONCAT],GLOBAL[POINTER],Table5[3]))</f>
        <v>0</v>
      </c>
      <c r="K2896" s="31" t="str">
        <f>IF(GLOBAL[[#This Row],[b1]]="","",GLOBAL[[#This Row],[b1]]-GLOBAL[[#This Row],[a1]]-GLOBAL[[#This Row],[bkeluar1]])</f>
        <v/>
      </c>
      <c r="L2896" s="31">
        <f>SUM(GLOBAL[[#This Row],[bmasuk1]:[c1]])</f>
        <v>0</v>
      </c>
      <c r="M2896" s="32">
        <f>SUM(F2896,L2896)</f>
        <v>6</v>
      </c>
      <c r="N2896" s="31"/>
      <c r="O2896" s="31"/>
      <c r="P2896" s="32">
        <f ca="1">SUM(INDIRECT(GLOBAL_VAR[TABLENAME]&amp;"[@a"&amp;$1:$1-1&amp;"]"),INDIRECT(GLOBAL_VAR[TABLENAME]&amp;"[@c"&amp;$1:$1-1&amp;"]"))</f>
        <v>6</v>
      </c>
      <c r="Q2896" s="33"/>
      <c r="R2896" s="33" t="str">
        <f>IF(GLOBAL[[#This Row],[b3]]="","",GLOBAL[[#This Row],[b3]]-GLOBAL[[#This Row],[a3]])</f>
        <v/>
      </c>
      <c r="S2896" s="32">
        <f ca="1">SUM(INDIRECT(GLOBAL_VAR[TABLENAME]&amp;"[@a"&amp;$1:$1-1&amp;"]"),INDIRECT(GLOBAL_VAR[TABLENAME]&amp;"[@c"&amp;$1:$1-1&amp;"]"))</f>
        <v>6</v>
      </c>
      <c r="T2896" s="33"/>
      <c r="U2896" s="33" t="str">
        <f>IF(GLOBAL[[#This Row],[b4]]="","",GLOBAL[[#This Row],[b4]]-GLOBAL[[#This Row],[a4]])</f>
        <v/>
      </c>
      <c r="V2896" s="32">
        <f ca="1">SUM(INDIRECT(GLOBAL_VAR[TABLENAME]&amp;"[@a"&amp;$1:$1-1&amp;"]"),INDIRECT(GLOBAL_VAR[TABLENAME]&amp;"[@c"&amp;$1:$1-1&amp;"]"))</f>
        <v>6</v>
      </c>
      <c r="W2896" s="31"/>
      <c r="X2896" s="31" t="str">
        <f>IF(GLOBAL[[#This Row],[b5]]="","",GLOBAL[[#This Row],[b5]]-GLOBAL[[#This Row],[a5]])</f>
        <v/>
      </c>
      <c r="Y2896" s="32">
        <f ca="1">SUM(INDIRECT(GLOBAL_VAR[TABLENAME]&amp;"[@a"&amp;$1:$1-1&amp;"]"),INDIRECT(GLOBAL_VAR[TABLENAME]&amp;"[@c"&amp;$1:$1-1&amp;"]"))</f>
        <v>6</v>
      </c>
      <c r="AA2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2896" s="31" t="str">
        <f>_xlfn.IFNA(MATCH(GLOBAL[[#This Row],[POINTER]],Table6[NB BM_C_QTY+F],0),"")</f>
        <v/>
      </c>
      <c r="AC2896" t="str">
        <f>_xlfn.IFNA(MATCH(GLOBAL[[#This Row],[POINTER]],Table5[CONCAT],0),"")</f>
        <v/>
      </c>
    </row>
    <row r="2897" spans="1:29">
      <c r="A2897" s="31" t="str">
        <f ca="1">IF(GLOBAL[[#This Row],[TT]]&lt;1,"",ROW()-2)</f>
        <v/>
      </c>
      <c r="B2897" s="33" t="s">
        <v>1636</v>
      </c>
      <c r="C2897" s="31">
        <v>0</v>
      </c>
      <c r="D2897" s="31" t="s">
        <v>23</v>
      </c>
      <c r="E2897" s="31">
        <f ca="1">IF(GLOBAL[[#This Row],[b12]]="",GLOBAL[[#This Row],[a6]],GLOBAL[[#This Row],[b12]])</f>
        <v>0</v>
      </c>
      <c r="F2897" s="32">
        <f>GLOBAL[[#This Row],[AWAL]]</f>
        <v>0</v>
      </c>
      <c r="G2897" s="31"/>
      <c r="H2897" s="31"/>
      <c r="I2897" s="31" t="str">
        <f>IF(GLOBAL[[#This Row],[/MASUK]]="","",SUMIF(Table6[NB BM_C_QTY+F],GLOBAL[POINTER],Table6[C]))</f>
        <v/>
      </c>
      <c r="J2897" s="102">
        <f>IF(GLOBAL[[#This Row],[//KELUAR]]="",0,-1*SUMIF(Table5[CONCAT],GLOBAL[POINTER],Table5[3]))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>SUM(F2897,L2897)</f>
        <v>0</v>
      </c>
      <c r="N2897" s="31"/>
      <c r="O2897" s="31"/>
      <c r="P2897" s="32">
        <f ca="1">SUM(INDIRECT(GLOBAL_VAR[TABLENAME]&amp;"[@a"&amp;$1:$1-1&amp;"]"),INDIRECT(GLOBAL_VAR[TABLENAME]&amp;"[@c"&amp;$1:$1-1&amp;"]"))</f>
        <v>0</v>
      </c>
      <c r="Q2897" s="33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0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0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0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2897" s="31" t="str">
        <f>_xlfn.IFNA(MATCH(GLOBAL[[#This Row],[POINTER]],Table6[NB BM_C_QTY+F],0),"")</f>
        <v/>
      </c>
      <c r="AC2897" t="str">
        <f>_xlfn.IFNA(MATCH(GLOBAL[[#This Row],[POINTER]],Table5[CONCAT],0),"")</f>
        <v/>
      </c>
    </row>
    <row r="2898" spans="1:29">
      <c r="A2898" s="31" t="str">
        <f ca="1">IF(GLOBAL[[#This Row],[TT]]&lt;1,"",ROW()-2)</f>
        <v/>
      </c>
      <c r="B2898" s="33" t="s">
        <v>1637</v>
      </c>
      <c r="C2898" s="31">
        <v>0</v>
      </c>
      <c r="D2898" s="31" t="s">
        <v>19</v>
      </c>
      <c r="E2898" s="31">
        <f ca="1">IF(GLOBAL[[#This Row],[b12]]="",GLOBAL[[#This Row],[a6]],GLOBAL[[#This Row],[b12]])</f>
        <v>0</v>
      </c>
      <c r="F2898" s="32">
        <f>GLOBAL[[#This Row],[AWAL]]</f>
        <v>0</v>
      </c>
      <c r="G2898" s="31"/>
      <c r="H2898" s="31"/>
      <c r="I2898" s="31" t="str">
        <f>IF(GLOBAL[[#This Row],[/MASUK]]="","",SUMIF(Table6[NB BM_C_QTY+F],GLOBAL[POINTER],Table6[C]))</f>
        <v/>
      </c>
      <c r="J2898" s="102">
        <f>IF(GLOBAL[[#This Row],[//KELUAR]]="",0,-1*SUMIF(Table5[CONCAT],GLOBAL[POINTER],Table5[3]))</f>
        <v>0</v>
      </c>
      <c r="K2898" s="31" t="str">
        <f>IF(GLOBAL[[#This Row],[b1]]="","",GLOBAL[[#This Row],[b1]]-GLOBAL[[#This Row],[a1]]-GLOBAL[[#This Row],[bkeluar1]])</f>
        <v/>
      </c>
      <c r="L2898" s="31">
        <f>SUM(GLOBAL[[#This Row],[bmasuk1]:[c1]])</f>
        <v>0</v>
      </c>
      <c r="M2898" s="32">
        <f>SUM(F2898,L2898)</f>
        <v>0</v>
      </c>
      <c r="N2898" s="31"/>
      <c r="O2898" s="31"/>
      <c r="P2898" s="32">
        <f ca="1">SUM(INDIRECT(GLOBAL_VAR[TABLENAME]&amp;"[@a"&amp;$1:$1-1&amp;"]"),INDIRECT(GLOBAL_VAR[TABLENAME]&amp;"[@c"&amp;$1:$1-1&amp;"]"))</f>
        <v>0</v>
      </c>
      <c r="Q2898" s="33"/>
      <c r="R2898" s="33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0</v>
      </c>
      <c r="T2898" s="33"/>
      <c r="U2898" s="33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0</v>
      </c>
      <c r="W2898" s="31"/>
      <c r="X2898" s="31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0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2898" s="31" t="str">
        <f>_xlfn.IFNA(MATCH(GLOBAL[[#This Row],[POINTER]],Table6[NB BM_C_QTY+F],0),"")</f>
        <v/>
      </c>
      <c r="AC2898" t="str">
        <f>_xlfn.IFNA(MATCH(GLOBAL[[#This Row],[POINTER]],Table5[CONCAT],0),"")</f>
        <v/>
      </c>
    </row>
    <row r="2899" spans="1:29">
      <c r="A2899" s="31">
        <f ca="1">IF(GLOBAL[[#This Row],[TT]]&lt;1,"",ROW()-2)</f>
        <v>2897</v>
      </c>
      <c r="B2899" s="33" t="s">
        <v>1638</v>
      </c>
      <c r="C2899" s="31">
        <v>64</v>
      </c>
      <c r="D2899" s="31" t="s">
        <v>15</v>
      </c>
      <c r="E2899" s="31">
        <f ca="1">IF(GLOBAL[[#This Row],[b12]]="",GLOBAL[[#This Row],[a6]],GLOBAL[[#This Row],[b12]])</f>
        <v>64</v>
      </c>
      <c r="F2899" s="32">
        <f>GLOBAL[[#This Row],[AWAL]]</f>
        <v>64</v>
      </c>
      <c r="G2899" s="31"/>
      <c r="H2899" s="31"/>
      <c r="I2899" s="31" t="str">
        <f>IF(GLOBAL[[#This Row],[/MASUK]]="","",SUMIF(Table6[NB BM_C_QTY+F],GLOBAL[POINTER],Table6[C]))</f>
        <v/>
      </c>
      <c r="J2899" s="102">
        <f>IF(GLOBAL[[#This Row],[//KELUAR]]="",0,-1*SUMIF(Table5[CONCAT],GLOBAL[POINTER],Table5[3]))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>SUM(F2899,L2899)</f>
        <v>64</v>
      </c>
      <c r="N2899" s="31"/>
      <c r="O2899" s="31"/>
      <c r="P2899" s="32">
        <f ca="1">SUM(INDIRECT(GLOBAL_VAR[TABLENAME]&amp;"[@a"&amp;$1:$1-1&amp;"]"),INDIRECT(GLOBAL_VAR[TABLENAME]&amp;"[@c"&amp;$1:$1-1&amp;"]"))</f>
        <v>64</v>
      </c>
      <c r="Q2899" s="33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64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64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64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</row>
    <row r="2900" spans="1:29">
      <c r="A2900" s="79">
        <f ca="1">IF(GLOBAL[[#This Row],[TT]]&lt;1,"",ROW()-2)</f>
        <v>2898</v>
      </c>
      <c r="B2900" s="33" t="s">
        <v>5084</v>
      </c>
      <c r="C2900" s="31">
        <v>50</v>
      </c>
      <c r="D2900" s="31" t="s">
        <v>5085</v>
      </c>
      <c r="E2900" s="31">
        <f ca="1">IF(GLOBAL[[#This Row],[b12]]="",GLOBAL[[#This Row],[a6]],GLOBAL[[#This Row],[b12]])</f>
        <v>47</v>
      </c>
      <c r="F2900" s="32">
        <f>GLOBAL[[#This Row],[AWAL]]</f>
        <v>50</v>
      </c>
      <c r="G2900" s="31"/>
      <c r="H2900" s="31"/>
      <c r="I2900" s="31" t="str">
        <f>IF(GLOBAL[[#This Row],[/MASUK]]="","",SUMIF(Table6[NB BM_C_QTY+F],GLOBAL[POINTER],Table6[C]))</f>
        <v/>
      </c>
      <c r="J2900" s="102">
        <f>IF(GLOBAL[[#This Row],[//KELUAR]]="",0,-1*SUMIF(Table5[CONCAT],GLOBAL[POINTER],Table5[3]))</f>
        <v>-3</v>
      </c>
      <c r="K2900" s="31" t="str">
        <f>IF(GLOBAL[[#This Row],[b1]]="","",GLOBAL[[#This Row],[b1]]-GLOBAL[[#This Row],[a1]]-GLOBAL[[#This Row],[bkeluar1]])</f>
        <v/>
      </c>
      <c r="L2900" s="31">
        <f>SUM(GLOBAL[[#This Row],[bmasuk1]:[c1]])</f>
        <v>-3</v>
      </c>
      <c r="M2900" s="32">
        <f>SUM(F2900,L2900)</f>
        <v>47</v>
      </c>
      <c r="N2900" s="31"/>
      <c r="O2900" s="31"/>
      <c r="P2900" s="32">
        <f ca="1">SUM(INDIRECT(GLOBAL_VAR[TABLENAME]&amp;"[@a"&amp;$1:$1-1&amp;"]"),INDIRECT(GLOBAL_VAR[TABLENAME]&amp;"[@c"&amp;$1:$1-1&amp;"]"))</f>
        <v>47</v>
      </c>
      <c r="Q2900" s="33"/>
      <c r="R2900" s="33" t="str">
        <f>IF(GLOBAL[[#This Row],[b3]]="","",GLOBAL[[#This Row],[b3]]-GLOBAL[[#This Row],[a3]])</f>
        <v/>
      </c>
      <c r="S2900" s="32">
        <f ca="1">SUM(INDIRECT(GLOBAL_VAR[TABLENAME]&amp;"[@a"&amp;$1:$1-1&amp;"]"),INDIRECT(GLOBAL_VAR[TABLENAME]&amp;"[@c"&amp;$1:$1-1&amp;"]"))</f>
        <v>47</v>
      </c>
      <c r="T2900" s="33"/>
      <c r="U2900" s="33" t="str">
        <f>IF(GLOBAL[[#This Row],[b4]]="","",GLOBAL[[#This Row],[b4]]-GLOBAL[[#This Row],[a4]])</f>
        <v/>
      </c>
      <c r="V2900" s="32">
        <f ca="1">SUM(INDIRECT(GLOBAL_VAR[TABLENAME]&amp;"[@a"&amp;$1:$1-1&amp;"]"),INDIRECT(GLOBAL_VAR[TABLENAME]&amp;"[@c"&amp;$1:$1-1&amp;"]"))</f>
        <v>47</v>
      </c>
      <c r="W2900" s="31"/>
      <c r="X2900" s="31" t="str">
        <f>IF(GLOBAL[[#This Row],[b5]]="","",GLOBAL[[#This Row],[b5]]-GLOBAL[[#This Row],[a5]])</f>
        <v/>
      </c>
      <c r="Y2900" s="32">
        <f ca="1">SUM(INDIRECT(GLOBAL_VAR[TABLENAME]&amp;"[@a"&amp;$1:$1-1&amp;"]"),INDIRECT(GLOBAL_VAR[TABLENAME]&amp;"[@c"&amp;$1:$1-1&amp;"]"))</f>
        <v>47</v>
      </c>
      <c r="AA2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2900" s="31" t="str">
        <f>_xlfn.IFNA(MATCH(GLOBAL[[#This Row],[POINTER]],Table6[NB BM_C_QTY+F],0),"")</f>
        <v/>
      </c>
      <c r="AC2900">
        <f>_xlfn.IFNA(MATCH(GLOBAL[[#This Row],[POINTER]],Table5[CONCAT],0),"")</f>
        <v>75</v>
      </c>
    </row>
    <row r="2901" spans="1:29">
      <c r="A2901" s="31">
        <f ca="1">IF(GLOBAL[[#This Row],[TT]]&lt;1,"",ROW()-2)</f>
        <v>2899</v>
      </c>
      <c r="B2901" s="33" t="s">
        <v>1639</v>
      </c>
      <c r="C2901" s="31">
        <v>4</v>
      </c>
      <c r="D2901" s="31" t="s">
        <v>45</v>
      </c>
      <c r="E2901" s="31">
        <f ca="1">IF(GLOBAL[[#This Row],[b12]]="",GLOBAL[[#This Row],[a6]],GLOBAL[[#This Row],[b12]])</f>
        <v>4</v>
      </c>
      <c r="F2901" s="32">
        <f>GLOBAL[[#This Row],[AWAL]]</f>
        <v>4</v>
      </c>
      <c r="G2901" s="31"/>
      <c r="H2901" s="31"/>
      <c r="I2901" s="31" t="str">
        <f>IF(GLOBAL[[#This Row],[/MASUK]]="","",SUMIF(Table6[NB BM_C_QTY+F],GLOBAL[POINTER],Table6[C]))</f>
        <v/>
      </c>
      <c r="J2901" s="102">
        <f>IF(GLOBAL[[#This Row],[//KELUAR]]="",0,-1*SUMIF(Table5[CONCAT],GLOBAL[POINTER],Table5[3]))</f>
        <v>0</v>
      </c>
      <c r="K2901" s="31" t="str">
        <f>IF(GLOBAL[[#This Row],[b1]]="","",GLOBAL[[#This Row],[b1]]-GLOBAL[[#This Row],[a1]]-GLOBAL[[#This Row],[bkeluar1]])</f>
        <v/>
      </c>
      <c r="L2901" s="31">
        <f>SUM(GLOBAL[[#This Row],[bmasuk1]:[c1]])</f>
        <v>0</v>
      </c>
      <c r="M2901" s="32">
        <f>SUM(F2901,L2901)</f>
        <v>4</v>
      </c>
      <c r="N2901" s="31"/>
      <c r="O2901" s="31"/>
      <c r="P2901" s="32">
        <f ca="1">SUM(INDIRECT(GLOBAL_VAR[TABLENAME]&amp;"[@a"&amp;$1:$1-1&amp;"]"),INDIRECT(GLOBAL_VAR[TABLENAME]&amp;"[@c"&amp;$1:$1-1&amp;"]"))</f>
        <v>4</v>
      </c>
      <c r="Q2901" s="33"/>
      <c r="R2901" s="33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4</v>
      </c>
      <c r="T2901" s="33"/>
      <c r="U2901" s="33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4</v>
      </c>
      <c r="W2901" s="31"/>
      <c r="X2901" s="31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4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2901" s="31" t="str">
        <f>_xlfn.IFNA(MATCH(GLOBAL[[#This Row],[POINTER]],Table6[NB BM_C_QTY+F],0),"")</f>
        <v/>
      </c>
      <c r="AC2901" t="str">
        <f>_xlfn.IFNA(MATCH(GLOBAL[[#This Row],[POINTER]],Table5[CONCAT],0),"")</f>
        <v/>
      </c>
    </row>
    <row r="2902" spans="1:29">
      <c r="A2902" s="31">
        <f ca="1">IF(GLOBAL[[#This Row],[TT]]&lt;1,"",ROW()-2)</f>
        <v>2900</v>
      </c>
      <c r="B2902" s="33" t="s">
        <v>1640</v>
      </c>
      <c r="C2902" s="31">
        <v>4</v>
      </c>
      <c r="D2902" s="31" t="s">
        <v>1310</v>
      </c>
      <c r="E2902" s="31">
        <f ca="1">IF(GLOBAL[[#This Row],[b12]]="",GLOBAL[[#This Row],[a6]],GLOBAL[[#This Row],[b12]])</f>
        <v>4</v>
      </c>
      <c r="F2902" s="32">
        <f>GLOBAL[[#This Row],[AWAL]]</f>
        <v>4</v>
      </c>
      <c r="G2902" s="31"/>
      <c r="H2902" s="31"/>
      <c r="I2902" s="31" t="str">
        <f>IF(GLOBAL[[#This Row],[/MASUK]]="","",SUMIF(Table6[NB BM_C_QTY+F],GLOBAL[POINTER],Table6[C]))</f>
        <v/>
      </c>
      <c r="J2902" s="102">
        <f>IF(GLOBAL[[#This Row],[//KELUAR]]="",0,-1*SUMIF(Table5[CONCAT],GLOBAL[POINTER],Table5[3]))</f>
        <v>0</v>
      </c>
      <c r="K2902" s="31" t="str">
        <f>IF(GLOBAL[[#This Row],[b1]]="","",GLOBAL[[#This Row],[b1]]-GLOBAL[[#This Row],[a1]]-GLOBAL[[#This Row],[bkeluar1]])</f>
        <v/>
      </c>
      <c r="L2902" s="31">
        <f>SUM(GLOBAL[[#This Row],[bmasuk1]:[c1]])</f>
        <v>0</v>
      </c>
      <c r="M2902" s="32">
        <f>SUM(F2902,L2902)</f>
        <v>4</v>
      </c>
      <c r="N2902" s="31"/>
      <c r="O2902" s="31"/>
      <c r="P2902" s="32">
        <f ca="1">SUM(INDIRECT(GLOBAL_VAR[TABLENAME]&amp;"[@a"&amp;$1:$1-1&amp;"]"),INDIRECT(GLOBAL_VAR[TABLENAME]&amp;"[@c"&amp;$1:$1-1&amp;"]"))</f>
        <v>4</v>
      </c>
      <c r="Q2902" s="33"/>
      <c r="R2902" s="33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4</v>
      </c>
      <c r="T2902" s="33"/>
      <c r="U2902" s="33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4</v>
      </c>
      <c r="W2902" s="31"/>
      <c r="X2902" s="31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4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2902" s="31" t="str">
        <f>_xlfn.IFNA(MATCH(GLOBAL[[#This Row],[POINTER]],Table6[NB BM_C_QTY+F],0),"")</f>
        <v/>
      </c>
      <c r="AC2902" t="str">
        <f>_xlfn.IFNA(MATCH(GLOBAL[[#This Row],[POINTER]],Table5[CONCAT],0),"")</f>
        <v/>
      </c>
    </row>
    <row r="2903" spans="1:29">
      <c r="A2903" s="31">
        <f ca="1">IF(GLOBAL[[#This Row],[TT]]&lt;1,"",ROW()-2)</f>
        <v>2901</v>
      </c>
      <c r="B2903" s="33" t="s">
        <v>1641</v>
      </c>
      <c r="C2903" s="31">
        <v>1</v>
      </c>
      <c r="D2903" s="31" t="s">
        <v>818</v>
      </c>
      <c r="E2903" s="31">
        <f ca="1">IF(GLOBAL[[#This Row],[b12]]="",GLOBAL[[#This Row],[a6]],GLOBAL[[#This Row],[b12]])</f>
        <v>1</v>
      </c>
      <c r="F2903" s="32">
        <f>GLOBAL[[#This Row],[AWAL]]</f>
        <v>1</v>
      </c>
      <c r="G2903" s="31"/>
      <c r="H2903" s="31"/>
      <c r="I2903" s="31" t="str">
        <f>IF(GLOBAL[[#This Row],[/MASUK]]="","",SUMIF(Table6[NB BM_C_QTY+F],GLOBAL[POINTER],Table6[C]))</f>
        <v/>
      </c>
      <c r="J2903" s="102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>SUM(F2903,L2903)</f>
        <v>1</v>
      </c>
      <c r="N2903" s="31"/>
      <c r="O2903" s="31"/>
      <c r="P2903" s="32">
        <f ca="1">SUM(INDIRECT(GLOBAL_VAR[TABLENAME]&amp;"[@a"&amp;$1:$1-1&amp;"]"),INDIRECT(GLOBAL_VAR[TABLENAME]&amp;"[@c"&amp;$1:$1-1&amp;"]"))</f>
        <v>1</v>
      </c>
      <c r="Q2903" s="33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1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1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1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</row>
    <row r="2904" spans="1:29">
      <c r="A2904" s="31">
        <f ca="1">IF(GLOBAL[[#This Row],[TT]]&lt;1,"",ROW()-2)</f>
        <v>2902</v>
      </c>
      <c r="B2904" s="33" t="s">
        <v>4512</v>
      </c>
      <c r="C2904" s="31">
        <v>2</v>
      </c>
      <c r="D2904" s="31" t="s">
        <v>2031</v>
      </c>
      <c r="E2904" s="31">
        <f ca="1">IF(GLOBAL[[#This Row],[b12]]="",GLOBAL[[#This Row],[a6]],GLOBAL[[#This Row],[b12]])</f>
        <v>2</v>
      </c>
      <c r="F2904" s="32">
        <f>GLOBAL[[#This Row],[AWAL]]</f>
        <v>2</v>
      </c>
      <c r="G2904" s="31"/>
      <c r="H2904" s="31"/>
      <c r="I2904" s="31" t="str">
        <f>IF(GLOBAL[[#This Row],[/MASUK]]="","",SUMIF(Table6[NB BM_C_QTY+F],GLOBAL[POINTER],Table6[C]))</f>
        <v/>
      </c>
      <c r="J2904" s="102">
        <f>IF(GLOBAL[[#This Row],[//KELUAR]]="",0,-1*SUMIF(Table5[CONCAT],GLOBAL[POINTER],Table5[3]))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>SUM(F2904,L2904)</f>
        <v>2</v>
      </c>
      <c r="N2904" s="31"/>
      <c r="O2904" s="31"/>
      <c r="P2904" s="32">
        <f ca="1">SUM(INDIRECT(GLOBAL_VAR[TABLENAME]&amp;"[@a"&amp;$1:$1-1&amp;"]"),INDIRECT(GLOBAL_VAR[TABLENAME]&amp;"[@c"&amp;$1:$1-1&amp;"]"))</f>
        <v>2</v>
      </c>
      <c r="Q2904" s="33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2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2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2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2904" s="31" t="str">
        <f>_xlfn.IFNA(MATCH(GLOBAL[[#This Row],[POINTER]],Table6[NB BM_C_QTY+F],0),"")</f>
        <v/>
      </c>
      <c r="AC2904" t="str">
        <f>_xlfn.IFNA(MATCH(GLOBAL[[#This Row],[POINTER]],Table5[CONCAT],0),"")</f>
        <v/>
      </c>
    </row>
    <row r="2905" spans="1:29">
      <c r="A2905" s="31">
        <f ca="1">IF(GLOBAL[[#This Row],[TT]]&lt;1,"",ROW()-2)</f>
        <v>2903</v>
      </c>
      <c r="B2905" s="33" t="s">
        <v>1642</v>
      </c>
      <c r="C2905" s="31">
        <v>1</v>
      </c>
      <c r="D2905" s="31" t="s">
        <v>33</v>
      </c>
      <c r="E2905" s="31">
        <f ca="1">IF(GLOBAL[[#This Row],[b12]]="",GLOBAL[[#This Row],[a6]],GLOBAL[[#This Row],[b12]])</f>
        <v>1</v>
      </c>
      <c r="F2905" s="32">
        <f>GLOBAL[[#This Row],[AWAL]]</f>
        <v>1</v>
      </c>
      <c r="G2905" s="31"/>
      <c r="H2905" s="31"/>
      <c r="I2905" s="31" t="str">
        <f>IF(GLOBAL[[#This Row],[/MASUK]]="","",SUMIF(Table6[NB BM_C_QTY+F],GLOBAL[POINTER],Table6[C]))</f>
        <v/>
      </c>
      <c r="J2905" s="102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>SUM(F2905,L2905)</f>
        <v>1</v>
      </c>
      <c r="N2905" s="31"/>
      <c r="O2905" s="31"/>
      <c r="P2905" s="32">
        <f ca="1">SUM(INDIRECT(GLOBAL_VAR[TABLENAME]&amp;"[@a"&amp;$1:$1-1&amp;"]"),INDIRECT(GLOBAL_VAR[TABLENAME]&amp;"[@c"&amp;$1:$1-1&amp;"]"))</f>
        <v>1</v>
      </c>
      <c r="Q2905" s="33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1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1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1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</row>
    <row r="2906" spans="1:29">
      <c r="A2906" s="31">
        <f ca="1">IF(GLOBAL[[#This Row],[TT]]&lt;1,"",ROW()-2)</f>
        <v>2904</v>
      </c>
      <c r="B2906" s="33" t="s">
        <v>1643</v>
      </c>
      <c r="C2906" s="31">
        <v>2</v>
      </c>
      <c r="D2906" s="31" t="s">
        <v>27</v>
      </c>
      <c r="E2906" s="31">
        <f ca="1">IF(GLOBAL[[#This Row],[b12]]="",GLOBAL[[#This Row],[a6]],GLOBAL[[#This Row],[b12]])</f>
        <v>2</v>
      </c>
      <c r="F2906" s="32">
        <f>GLOBAL[[#This Row],[AWAL]]</f>
        <v>2</v>
      </c>
      <c r="G2906" s="31"/>
      <c r="H2906" s="31"/>
      <c r="I2906" s="31" t="str">
        <f>IF(GLOBAL[[#This Row],[/MASUK]]="","",SUMIF(Table6[NB BM_C_QTY+F],GLOBAL[POINTER],Table6[C]))</f>
        <v/>
      </c>
      <c r="J2906" s="102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>SUM(F2906,L2906)</f>
        <v>2</v>
      </c>
      <c r="N2906" s="31"/>
      <c r="O2906" s="31"/>
      <c r="P2906" s="32">
        <f ca="1">SUM(INDIRECT(GLOBAL_VAR[TABLENAME]&amp;"[@a"&amp;$1:$1-1&amp;"]"),INDIRECT(GLOBAL_VAR[TABLENAME]&amp;"[@c"&amp;$1:$1-1&amp;"]"))</f>
        <v>2</v>
      </c>
      <c r="Q2906" s="33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2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2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2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</row>
    <row r="2907" spans="1:29">
      <c r="A2907" s="31">
        <f ca="1">IF(GLOBAL[[#This Row],[TT]]&lt;1,"",ROW()-2)</f>
        <v>2905</v>
      </c>
      <c r="B2907" s="33" t="s">
        <v>1644</v>
      </c>
      <c r="C2907" s="31">
        <v>4</v>
      </c>
      <c r="D2907" s="31" t="s">
        <v>822</v>
      </c>
      <c r="E2907" s="31">
        <f ca="1">IF(GLOBAL[[#This Row],[b12]]="",GLOBAL[[#This Row],[a6]],GLOBAL[[#This Row],[b12]])</f>
        <v>4</v>
      </c>
      <c r="F2907" s="32">
        <f>GLOBAL[[#This Row],[AWAL]]</f>
        <v>4</v>
      </c>
      <c r="G2907" s="31"/>
      <c r="H2907" s="31"/>
      <c r="I2907" s="31" t="str">
        <f>IF(GLOBAL[[#This Row],[/MASUK]]="","",SUMIF(Table6[NB BM_C_QTY+F],GLOBAL[POINTER],Table6[C]))</f>
        <v/>
      </c>
      <c r="J2907" s="102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>SUM(F2907,L2907)</f>
        <v>4</v>
      </c>
      <c r="N2907" s="31"/>
      <c r="O2907" s="31"/>
      <c r="P2907" s="32">
        <f ca="1">SUM(INDIRECT(GLOBAL_VAR[TABLENAME]&amp;"[@a"&amp;$1:$1-1&amp;"]"),INDIRECT(GLOBAL_VAR[TABLENAME]&amp;"[@c"&amp;$1:$1-1&amp;"]"))</f>
        <v>4</v>
      </c>
      <c r="Q2907" s="33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4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4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4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</row>
    <row r="2908" spans="1:29">
      <c r="A2908" s="31">
        <f ca="1">IF(GLOBAL[[#This Row],[TT]]&lt;1,"",ROW()-2)</f>
        <v>2906</v>
      </c>
      <c r="B2908" s="33" t="s">
        <v>1645</v>
      </c>
      <c r="C2908" s="31">
        <v>7</v>
      </c>
      <c r="D2908" s="31" t="s">
        <v>33</v>
      </c>
      <c r="E2908" s="31">
        <f ca="1">IF(GLOBAL[[#This Row],[b12]]="",GLOBAL[[#This Row],[a6]],GLOBAL[[#This Row],[b12]])</f>
        <v>7</v>
      </c>
      <c r="F2908" s="32">
        <f>GLOBAL[[#This Row],[AWAL]]</f>
        <v>7</v>
      </c>
      <c r="G2908" s="31"/>
      <c r="H2908" s="31"/>
      <c r="I2908" s="31" t="str">
        <f>IF(GLOBAL[[#This Row],[/MASUK]]="","",SUMIF(Table6[NB BM_C_QTY+F],GLOBAL[POINTER],Table6[C]))</f>
        <v/>
      </c>
      <c r="J2908" s="102">
        <f>IF(GLOBAL[[#This Row],[//KELUAR]]="",0,-1*SUMIF(Table5[CONCAT],GLOBAL[POINTER],Table5[3]))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>SUM(F2908,L2908)</f>
        <v>7</v>
      </c>
      <c r="N2908" s="31"/>
      <c r="O2908" s="31"/>
      <c r="P2908" s="32">
        <f ca="1">SUM(INDIRECT(GLOBAL_VAR[TABLENAME]&amp;"[@a"&amp;$1:$1-1&amp;"]"),INDIRECT(GLOBAL_VAR[TABLENAME]&amp;"[@c"&amp;$1:$1-1&amp;"]"))</f>
        <v>7</v>
      </c>
      <c r="Q2908" s="33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7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7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7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2908" s="31" t="str">
        <f>_xlfn.IFNA(MATCH(GLOBAL[[#This Row],[POINTER]],Table6[NB BM_C_QTY+F],0),"")</f>
        <v/>
      </c>
      <c r="AC2908" t="str">
        <f>_xlfn.IFNA(MATCH(GLOBAL[[#This Row],[POINTER]],Table5[CONCAT],0),"")</f>
        <v/>
      </c>
    </row>
    <row r="2909" spans="1:29">
      <c r="A2909" s="31">
        <f ca="1">IF(GLOBAL[[#This Row],[TT]]&lt;1,"",ROW()-2)</f>
        <v>2907</v>
      </c>
      <c r="B2909" s="33" t="s">
        <v>1646</v>
      </c>
      <c r="C2909" s="31">
        <v>3</v>
      </c>
      <c r="D2909" s="31" t="s">
        <v>822</v>
      </c>
      <c r="E2909" s="31">
        <f ca="1">IF(GLOBAL[[#This Row],[b12]]="",GLOBAL[[#This Row],[a6]],GLOBAL[[#This Row],[b12]])</f>
        <v>3</v>
      </c>
      <c r="F2909" s="32">
        <f>GLOBAL[[#This Row],[AWAL]]</f>
        <v>3</v>
      </c>
      <c r="G2909" s="31"/>
      <c r="H2909" s="31"/>
      <c r="I2909" s="31" t="str">
        <f>IF(GLOBAL[[#This Row],[/MASUK]]="","",SUMIF(Table6[NB BM_C_QTY+F],GLOBAL[POINTER],Table6[C]))</f>
        <v/>
      </c>
      <c r="J2909" s="102">
        <f>IF(GLOBAL[[#This Row],[//KELUAR]]="",0,-1*SUMIF(Table5[CONCAT],GLOBAL[POINTER],Table5[3]))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>SUM(F2909,L2909)</f>
        <v>3</v>
      </c>
      <c r="N2909" s="31"/>
      <c r="O2909" s="31"/>
      <c r="P2909" s="32">
        <f ca="1">SUM(INDIRECT(GLOBAL_VAR[TABLENAME]&amp;"[@a"&amp;$1:$1-1&amp;"]"),INDIRECT(GLOBAL_VAR[TABLENAME]&amp;"[@c"&amp;$1:$1-1&amp;"]"))</f>
        <v>3</v>
      </c>
      <c r="Q2909" s="33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3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3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3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2909" s="31" t="str">
        <f>_xlfn.IFNA(MATCH(GLOBAL[[#This Row],[POINTER]],Table6[NB BM_C_QTY+F],0),"")</f>
        <v/>
      </c>
      <c r="AC2909" t="str">
        <f>_xlfn.IFNA(MATCH(GLOBAL[[#This Row],[POINTER]],Table5[CONCAT],0),"")</f>
        <v/>
      </c>
    </row>
    <row r="2910" spans="1:29">
      <c r="A2910" s="31">
        <f ca="1">IF(GLOBAL[[#This Row],[TT]]&lt;1,"",ROW()-2)</f>
        <v>2908</v>
      </c>
      <c r="B2910" s="33" t="s">
        <v>1647</v>
      </c>
      <c r="C2910" s="31">
        <v>6</v>
      </c>
      <c r="D2910" s="31" t="s">
        <v>308</v>
      </c>
      <c r="E2910" s="31">
        <f ca="1">IF(GLOBAL[[#This Row],[b12]]="",GLOBAL[[#This Row],[a6]],GLOBAL[[#This Row],[b12]])</f>
        <v>6</v>
      </c>
      <c r="F2910" s="32">
        <f>GLOBAL[[#This Row],[AWAL]]</f>
        <v>6</v>
      </c>
      <c r="G2910" s="31"/>
      <c r="H2910" s="31"/>
      <c r="I2910" s="31" t="str">
        <f>IF(GLOBAL[[#This Row],[/MASUK]]="","",SUMIF(Table6[NB BM_C_QTY+F],GLOBAL[POINTER],Table6[C]))</f>
        <v/>
      </c>
      <c r="J2910" s="102">
        <f>IF(GLOBAL[[#This Row],[//KELUAR]]="",0,-1*SUMIF(Table5[CONCAT],GLOBAL[POINTER],Table5[3]))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>SUM(F2910,L2910)</f>
        <v>6</v>
      </c>
      <c r="N2910" s="31"/>
      <c r="O2910" s="31"/>
      <c r="P2910" s="32">
        <f ca="1">SUM(INDIRECT(GLOBAL_VAR[TABLENAME]&amp;"[@a"&amp;$1:$1-1&amp;"]"),INDIRECT(GLOBAL_VAR[TABLENAME]&amp;"[@c"&amp;$1:$1-1&amp;"]"))</f>
        <v>6</v>
      </c>
      <c r="Q2910" s="33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6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6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6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2910" s="31" t="str">
        <f>_xlfn.IFNA(MATCH(GLOBAL[[#This Row],[POINTER]],Table6[NB BM_C_QTY+F],0),"")</f>
        <v/>
      </c>
      <c r="AC2910" t="str">
        <f>_xlfn.IFNA(MATCH(GLOBAL[[#This Row],[POINTER]],Table5[CONCAT],0),"")</f>
        <v/>
      </c>
    </row>
    <row r="2911" spans="1:29">
      <c r="A2911" s="31">
        <f ca="1">IF(GLOBAL[[#This Row],[TT]]&lt;1,"",ROW()-2)</f>
        <v>2909</v>
      </c>
      <c r="B2911" s="33" t="s">
        <v>1648</v>
      </c>
      <c r="C2911" s="31">
        <v>9</v>
      </c>
      <c r="D2911" s="31" t="s">
        <v>33</v>
      </c>
      <c r="E2911" s="31">
        <f ca="1">IF(GLOBAL[[#This Row],[b12]]="",GLOBAL[[#This Row],[a6]],GLOBAL[[#This Row],[b12]])</f>
        <v>9</v>
      </c>
      <c r="F2911" s="32">
        <f>GLOBAL[[#This Row],[AWAL]]</f>
        <v>9</v>
      </c>
      <c r="G2911" s="31"/>
      <c r="H2911" s="31"/>
      <c r="I2911" s="31" t="str">
        <f>IF(GLOBAL[[#This Row],[/MASUK]]="","",SUMIF(Table6[NB BM_C_QTY+F],GLOBAL[POINTER],Table6[C]))</f>
        <v/>
      </c>
      <c r="J2911" s="102">
        <f>IF(GLOBAL[[#This Row],[//KELUAR]]="",0,-1*SUMIF(Table5[CONCAT],GLOBAL[POINTER],Table5[3]))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>SUM(F2911,L2911)</f>
        <v>9</v>
      </c>
      <c r="N2911" s="31"/>
      <c r="O2911" s="31"/>
      <c r="P2911" s="32">
        <f ca="1">SUM(INDIRECT(GLOBAL_VAR[TABLENAME]&amp;"[@a"&amp;$1:$1-1&amp;"]"),INDIRECT(GLOBAL_VAR[TABLENAME]&amp;"[@c"&amp;$1:$1-1&amp;"]"))</f>
        <v>9</v>
      </c>
      <c r="Q2911" s="33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9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9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9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2911" s="31" t="str">
        <f>_xlfn.IFNA(MATCH(GLOBAL[[#This Row],[POINTER]],Table6[NB BM_C_QTY+F],0),"")</f>
        <v/>
      </c>
      <c r="AC2911" t="str">
        <f>_xlfn.IFNA(MATCH(GLOBAL[[#This Row],[POINTER]],Table5[CONCAT],0),"")</f>
        <v/>
      </c>
    </row>
    <row r="2912" spans="1:29">
      <c r="A2912" s="31">
        <f ca="1">IF(GLOBAL[[#This Row],[TT]]&lt;1,"",ROW()-2)</f>
        <v>2910</v>
      </c>
      <c r="B2912" s="33" t="s">
        <v>1649</v>
      </c>
      <c r="C2912" s="31">
        <v>1</v>
      </c>
      <c r="D2912" s="31" t="s">
        <v>141</v>
      </c>
      <c r="E2912" s="31">
        <f ca="1">IF(GLOBAL[[#This Row],[b12]]="",GLOBAL[[#This Row],[a6]],GLOBAL[[#This Row],[b12]])</f>
        <v>1</v>
      </c>
      <c r="F2912" s="32">
        <f>GLOBAL[[#This Row],[AWAL]]</f>
        <v>1</v>
      </c>
      <c r="G2912" s="31"/>
      <c r="H2912" s="31"/>
      <c r="I2912" s="31" t="str">
        <f>IF(GLOBAL[[#This Row],[/MASUK]]="","",SUMIF(Table6[NB BM_C_QTY+F],GLOBAL[POINTER],Table6[C]))</f>
        <v/>
      </c>
      <c r="J2912" s="102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>SUM(F2912,L2912)</f>
        <v>1</v>
      </c>
      <c r="N2912" s="31"/>
      <c r="O2912" s="31"/>
      <c r="P2912" s="32">
        <f ca="1">SUM(INDIRECT(GLOBAL_VAR[TABLENAME]&amp;"[@a"&amp;$1:$1-1&amp;"]"),INDIRECT(GLOBAL_VAR[TABLENAME]&amp;"[@c"&amp;$1:$1-1&amp;"]"))</f>
        <v>1</v>
      </c>
      <c r="Q2912" s="33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1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1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1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</row>
    <row r="2913" spans="1:29">
      <c r="A2913" s="31">
        <f ca="1">IF(GLOBAL[[#This Row],[TT]]&lt;1,"",ROW()-2)</f>
        <v>2911</v>
      </c>
      <c r="B2913" s="33" t="s">
        <v>1650</v>
      </c>
      <c r="C2913" s="31">
        <v>1</v>
      </c>
      <c r="D2913" s="31" t="s">
        <v>705</v>
      </c>
      <c r="E2913" s="31">
        <f ca="1">IF(GLOBAL[[#This Row],[b12]]="",GLOBAL[[#This Row],[a6]],GLOBAL[[#This Row],[b12]])</f>
        <v>1</v>
      </c>
      <c r="F2913" s="32">
        <f>GLOBAL[[#This Row],[AWAL]]</f>
        <v>1</v>
      </c>
      <c r="G2913" s="31"/>
      <c r="H2913" s="31"/>
      <c r="I2913" s="31" t="str">
        <f>IF(GLOBAL[[#This Row],[/MASUK]]="","",SUMIF(Table6[NB BM_C_QTY+F],GLOBAL[POINTER],Table6[C]))</f>
        <v/>
      </c>
      <c r="J2913" s="102">
        <f>IF(GLOBAL[[#This Row],[//KELUAR]]="",0,-1*SUMIF(Table5[CONCAT],GLOBAL[POINTER],Table5[3]))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>SUM(F2913,L2913)</f>
        <v>1</v>
      </c>
      <c r="N2913" s="31"/>
      <c r="O2913" s="31"/>
      <c r="P2913" s="32">
        <f ca="1">SUM(INDIRECT(GLOBAL_VAR[TABLENAME]&amp;"[@a"&amp;$1:$1-1&amp;"]"),INDIRECT(GLOBAL_VAR[TABLENAME]&amp;"[@c"&amp;$1:$1-1&amp;"]"))</f>
        <v>1</v>
      </c>
      <c r="Q2913" s="33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1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1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1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2913" s="31" t="str">
        <f>_xlfn.IFNA(MATCH(GLOBAL[[#This Row],[POINTER]],Table6[NB BM_C_QTY+F],0),"")</f>
        <v/>
      </c>
      <c r="AC2913" t="str">
        <f>_xlfn.IFNA(MATCH(GLOBAL[[#This Row],[POINTER]],Table5[CONCAT],0),"")</f>
        <v/>
      </c>
    </row>
    <row r="2914" spans="1:29">
      <c r="A2914" s="31">
        <f ca="1">IF(GLOBAL[[#This Row],[TT]]&lt;1,"",ROW()-2)</f>
        <v>2912</v>
      </c>
      <c r="B2914" s="33" t="s">
        <v>1651</v>
      </c>
      <c r="C2914" s="31">
        <v>8</v>
      </c>
      <c r="D2914" s="31" t="s">
        <v>1186</v>
      </c>
      <c r="E2914" s="31">
        <f ca="1">IF(GLOBAL[[#This Row],[b12]]="",GLOBAL[[#This Row],[a6]],GLOBAL[[#This Row],[b12]])</f>
        <v>8</v>
      </c>
      <c r="F2914" s="32">
        <f>GLOBAL[[#This Row],[AWAL]]</f>
        <v>8</v>
      </c>
      <c r="G2914" s="31"/>
      <c r="H2914" s="31"/>
      <c r="I2914" s="31" t="str">
        <f>IF(GLOBAL[[#This Row],[/MASUK]]="","",SUMIF(Table6[NB BM_C_QTY+F],GLOBAL[POINTER],Table6[C]))</f>
        <v/>
      </c>
      <c r="J2914" s="102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>SUM(F2914,L2914)</f>
        <v>8</v>
      </c>
      <c r="N2914" s="31"/>
      <c r="O2914" s="31"/>
      <c r="P2914" s="32">
        <f ca="1">SUM(INDIRECT(GLOBAL_VAR[TABLENAME]&amp;"[@a"&amp;$1:$1-1&amp;"]"),INDIRECT(GLOBAL_VAR[TABLENAME]&amp;"[@c"&amp;$1:$1-1&amp;"]"))</f>
        <v>8</v>
      </c>
      <c r="Q2914" s="33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8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8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8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29">
      <c r="A2915" s="31">
        <f ca="1">IF(GLOBAL[[#This Row],[TT]]&lt;1,"",ROW()-2)</f>
        <v>2913</v>
      </c>
      <c r="B2915" s="33" t="s">
        <v>1652</v>
      </c>
      <c r="C2915" s="31">
        <v>8</v>
      </c>
      <c r="D2915" s="31" t="s">
        <v>33</v>
      </c>
      <c r="E2915" s="31">
        <f ca="1">IF(GLOBAL[[#This Row],[b12]]="",GLOBAL[[#This Row],[a6]],GLOBAL[[#This Row],[b12]])</f>
        <v>8</v>
      </c>
      <c r="F2915" s="32">
        <f>GLOBAL[[#This Row],[AWAL]]</f>
        <v>8</v>
      </c>
      <c r="G2915" s="31"/>
      <c r="H2915" s="31"/>
      <c r="I2915" s="31" t="str">
        <f>IF(GLOBAL[[#This Row],[/MASUK]]="","",SUMIF(Table6[NB BM_C_QTY+F],GLOBAL[POINTER],Table6[C]))</f>
        <v/>
      </c>
      <c r="J2915" s="102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>SUM(F2915,L2915)</f>
        <v>8</v>
      </c>
      <c r="N2915" s="31"/>
      <c r="O2915" s="31"/>
      <c r="P2915" s="32">
        <f ca="1">SUM(INDIRECT(GLOBAL_VAR[TABLENAME]&amp;"[@a"&amp;$1:$1-1&amp;"]"),INDIRECT(GLOBAL_VAR[TABLENAME]&amp;"[@c"&amp;$1:$1-1&amp;"]"))</f>
        <v>8</v>
      </c>
      <c r="Q2915" s="33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8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8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8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</row>
    <row r="2916" spans="1:29">
      <c r="A2916" s="31">
        <f ca="1">IF(GLOBAL[[#This Row],[TT]]&lt;1,"",ROW()-2)</f>
        <v>2914</v>
      </c>
      <c r="B2916" s="33" t="s">
        <v>1653</v>
      </c>
      <c r="C2916" s="31">
        <v>6</v>
      </c>
      <c r="D2916" s="31" t="s">
        <v>158</v>
      </c>
      <c r="E2916" s="31">
        <f ca="1">IF(GLOBAL[[#This Row],[b12]]="",GLOBAL[[#This Row],[a6]],GLOBAL[[#This Row],[b12]])</f>
        <v>6</v>
      </c>
      <c r="F2916" s="32">
        <f>GLOBAL[[#This Row],[AWAL]]</f>
        <v>6</v>
      </c>
      <c r="G2916" s="31"/>
      <c r="H2916" s="31"/>
      <c r="I2916" s="31" t="str">
        <f>IF(GLOBAL[[#This Row],[/MASUK]]="","",SUMIF(Table6[NB BM_C_QTY+F],GLOBAL[POINTER],Table6[C]))</f>
        <v/>
      </c>
      <c r="J2916" s="102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>SUM(F2916,L2916)</f>
        <v>6</v>
      </c>
      <c r="N2916" s="31"/>
      <c r="O2916" s="31"/>
      <c r="P2916" s="32">
        <f ca="1">SUM(INDIRECT(GLOBAL_VAR[TABLENAME]&amp;"[@a"&amp;$1:$1-1&amp;"]"),INDIRECT(GLOBAL_VAR[TABLENAME]&amp;"[@c"&amp;$1:$1-1&amp;"]"))</f>
        <v>6</v>
      </c>
      <c r="Q2916" s="33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6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6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6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</row>
    <row r="2917" spans="1:29">
      <c r="A2917" s="31">
        <f ca="1">IF(GLOBAL[[#This Row],[TT]]&lt;1,"",ROW()-2)</f>
        <v>2915</v>
      </c>
      <c r="B2917" s="33" t="s">
        <v>1654</v>
      </c>
      <c r="C2917" s="31">
        <v>15</v>
      </c>
      <c r="D2917" s="31" t="s">
        <v>395</v>
      </c>
      <c r="E2917" s="31">
        <f ca="1">IF(GLOBAL[[#This Row],[b12]]="",GLOBAL[[#This Row],[a6]],GLOBAL[[#This Row],[b12]])</f>
        <v>15</v>
      </c>
      <c r="F2917" s="32">
        <f>GLOBAL[[#This Row],[AWAL]]</f>
        <v>15</v>
      </c>
      <c r="G2917" s="31"/>
      <c r="H2917" s="31"/>
      <c r="I2917" s="31" t="str">
        <f>IF(GLOBAL[[#This Row],[/MASUK]]="","",SUMIF(Table6[NB BM_C_QTY+F],GLOBAL[POINTER],Table6[C]))</f>
        <v/>
      </c>
      <c r="J2917" s="102">
        <f>IF(GLOBAL[[#This Row],[//KELUAR]]="",0,-1*SUMIF(Table5[CONCAT],GLOBAL[POINTER],Table5[3]))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>SUM(F2917,L2917)</f>
        <v>15</v>
      </c>
      <c r="N2917" s="31"/>
      <c r="O2917" s="31"/>
      <c r="P2917" s="32">
        <f ca="1">SUM(INDIRECT(GLOBAL_VAR[TABLENAME]&amp;"[@a"&amp;$1:$1-1&amp;"]"),INDIRECT(GLOBAL_VAR[TABLENAME]&amp;"[@c"&amp;$1:$1-1&amp;"]"))</f>
        <v>15</v>
      </c>
      <c r="Q2917" s="33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15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15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15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2917" s="31" t="str">
        <f>_xlfn.IFNA(MATCH(GLOBAL[[#This Row],[POINTER]],Table6[NB BM_C_QTY+F],0),"")</f>
        <v/>
      </c>
      <c r="AC2917" t="str">
        <f>_xlfn.IFNA(MATCH(GLOBAL[[#This Row],[POINTER]],Table5[CONCAT],0),"")</f>
        <v/>
      </c>
    </row>
    <row r="2918" spans="1:29">
      <c r="A2918" s="31" t="str">
        <f ca="1">IF(GLOBAL[[#This Row],[TT]]&lt;1,"",ROW()-2)</f>
        <v/>
      </c>
      <c r="B2918" s="33" t="s">
        <v>1999</v>
      </c>
      <c r="C2918" s="31">
        <v>0</v>
      </c>
      <c r="D2918" s="31">
        <v>1800</v>
      </c>
      <c r="E2918" s="31">
        <f ca="1">IF(GLOBAL[[#This Row],[b12]]="",GLOBAL[[#This Row],[a6]],GLOBAL[[#This Row],[b12]])</f>
        <v>0</v>
      </c>
      <c r="F2918" s="32">
        <f>GLOBAL[[#This Row],[AWAL]]</f>
        <v>0</v>
      </c>
      <c r="G2918" s="31"/>
      <c r="H2918" s="31"/>
      <c r="I2918" s="31" t="str">
        <f>IF(GLOBAL[[#This Row],[/MASUK]]="","",SUMIF(Table6[NB BM_C_QTY+F],GLOBAL[POINTER],Table6[C]))</f>
        <v/>
      </c>
      <c r="J2918" s="102">
        <f>IF(GLOBAL[[#This Row],[//KELUAR]]="",0,-1*SUMIF(Table5[CONCAT],GLOBAL[POINTER],Table5[3]))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>SUM(F2918,L2918)</f>
        <v>0</v>
      </c>
      <c r="N2918" s="31"/>
      <c r="O2918" s="31"/>
      <c r="P2918" s="32">
        <f ca="1">SUM(INDIRECT(GLOBAL_VAR[TABLENAME]&amp;"[@a"&amp;$1:$1-1&amp;"]"),INDIRECT(GLOBAL_VAR[TABLENAME]&amp;"[@c"&amp;$1:$1-1&amp;"]"))</f>
        <v>0</v>
      </c>
      <c r="Q2918" s="33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0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0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0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29">
      <c r="A2919" s="31">
        <f ca="1">IF(GLOBAL[[#This Row],[TT]]&lt;1,"",ROW()-2)</f>
        <v>2917</v>
      </c>
      <c r="B2919" s="33" t="s">
        <v>1655</v>
      </c>
      <c r="C2919" s="31">
        <v>8</v>
      </c>
      <c r="D2919" s="31">
        <v>1600</v>
      </c>
      <c r="E2919" s="31">
        <f ca="1">IF(GLOBAL[[#This Row],[b12]]="",GLOBAL[[#This Row],[a6]],GLOBAL[[#This Row],[b12]])</f>
        <v>8</v>
      </c>
      <c r="F2919" s="32">
        <f>GLOBAL[[#This Row],[AWAL]]</f>
        <v>8</v>
      </c>
      <c r="G2919" s="31"/>
      <c r="H2919" s="31"/>
      <c r="I2919" s="31" t="str">
        <f>IF(GLOBAL[[#This Row],[/MASUK]]="","",SUMIF(Table6[NB BM_C_QTY+F],GLOBAL[POINTER],Table6[C]))</f>
        <v/>
      </c>
      <c r="J2919" s="102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>SUM(F2919,L2919)</f>
        <v>8</v>
      </c>
      <c r="N2919" s="31"/>
      <c r="O2919" s="31"/>
      <c r="P2919" s="32">
        <f ca="1">SUM(INDIRECT(GLOBAL_VAR[TABLENAME]&amp;"[@a"&amp;$1:$1-1&amp;"]"),INDIRECT(GLOBAL_VAR[TABLENAME]&amp;"[@c"&amp;$1:$1-1&amp;"]"))</f>
        <v>8</v>
      </c>
      <c r="Q2919" s="33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8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8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8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29">
      <c r="A2920" s="31">
        <f ca="1">IF(GLOBAL[[#This Row],[TT]]&lt;1,"",ROW()-2)</f>
        <v>2918</v>
      </c>
      <c r="B2920" s="33" t="s">
        <v>1656</v>
      </c>
      <c r="C2920" s="31">
        <v>1</v>
      </c>
      <c r="D2920" s="31" t="s">
        <v>166</v>
      </c>
      <c r="E2920" s="31">
        <f ca="1">IF(GLOBAL[[#This Row],[b12]]="",GLOBAL[[#This Row],[a6]],GLOBAL[[#This Row],[b12]])</f>
        <v>1</v>
      </c>
      <c r="F2920" s="32">
        <f>GLOBAL[[#This Row],[AWAL]]</f>
        <v>1</v>
      </c>
      <c r="G2920" s="31"/>
      <c r="H2920" s="31"/>
      <c r="I2920" s="31" t="str">
        <f>IF(GLOBAL[[#This Row],[/MASUK]]="","",SUMIF(Table6[NB BM_C_QTY+F],GLOBAL[POINTER],Table6[C]))</f>
        <v/>
      </c>
      <c r="J2920" s="102">
        <f>IF(GLOBAL[[#This Row],[//KELUAR]]="",0,-1*SUMIF(Table5[CONCAT],GLOBAL[POINTER],Table5[3]))</f>
        <v>0</v>
      </c>
      <c r="K2920" s="31" t="str">
        <f>IF(GLOBAL[[#This Row],[b1]]="","",GLOBAL[[#This Row],[b1]]-GLOBAL[[#This Row],[a1]]-GLOBAL[[#This Row],[bkeluar1]])</f>
        <v/>
      </c>
      <c r="L2920" s="31">
        <f>SUM(GLOBAL[[#This Row],[bmasuk1]:[c1]])</f>
        <v>0</v>
      </c>
      <c r="M2920" s="32">
        <f>SUM(F2920,L2920)</f>
        <v>1</v>
      </c>
      <c r="N2920" s="31"/>
      <c r="O2920" s="31"/>
      <c r="P2920" s="32">
        <f ca="1">SUM(INDIRECT(GLOBAL_VAR[TABLENAME]&amp;"[@a"&amp;$1:$1-1&amp;"]"),INDIRECT(GLOBAL_VAR[TABLENAME]&amp;"[@c"&amp;$1:$1-1&amp;"]"))</f>
        <v>1</v>
      </c>
      <c r="Q2920" s="33"/>
      <c r="R2920" s="33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1</v>
      </c>
      <c r="T2920" s="33"/>
      <c r="U2920" s="33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1</v>
      </c>
      <c r="W2920" s="31"/>
      <c r="X2920" s="31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1</v>
      </c>
      <c r="AA2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2920" s="31" t="str">
        <f>_xlfn.IFNA(MATCH(GLOBAL[[#This Row],[POINTER]],Table6[NB BM_C_QTY+F],0),"")</f>
        <v/>
      </c>
      <c r="AC2920" t="str">
        <f>_xlfn.IFNA(MATCH(GLOBAL[[#This Row],[POINTER]],Table5[CONCAT],0),"")</f>
        <v/>
      </c>
    </row>
    <row r="2921" spans="1:29">
      <c r="A2921" s="31" t="str">
        <f ca="1">IF(GLOBAL[[#This Row],[TT]]&lt;1,"",ROW()-2)</f>
        <v/>
      </c>
      <c r="B2921" s="33" t="s">
        <v>3465</v>
      </c>
      <c r="C2921" s="31">
        <v>0</v>
      </c>
      <c r="D2921" s="31">
        <v>600</v>
      </c>
      <c r="E2921" s="31">
        <f ca="1">IF(GLOBAL[[#This Row],[b12]]="",GLOBAL[[#This Row],[a6]],GLOBAL[[#This Row],[b12]])</f>
        <v>0</v>
      </c>
      <c r="F2921" s="32">
        <f>GLOBAL[[#This Row],[AWAL]]</f>
        <v>0</v>
      </c>
      <c r="G2921" s="31"/>
      <c r="H2921" s="31"/>
      <c r="I2921" s="31" t="str">
        <f>IF(GLOBAL[[#This Row],[/MASUK]]="","",SUMIF(Table6[NB BM_C_QTY+F],GLOBAL[POINTER],Table6[C]))</f>
        <v/>
      </c>
      <c r="J2921" s="102">
        <f>IF(GLOBAL[[#This Row],[//KELUAR]]="",0,-1*SUMIF(Table5[CONCAT],GLOBAL[POINTER],Table5[3]))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>SUM(F2921,L2921)</f>
        <v>0</v>
      </c>
      <c r="N2921" s="31"/>
      <c r="O2921" s="31"/>
      <c r="P2921" s="32">
        <f ca="1">SUM(INDIRECT(GLOBAL_VAR[TABLENAME]&amp;"[@a"&amp;$1:$1-1&amp;"]"),INDIRECT(GLOBAL_VAR[TABLENAME]&amp;"[@c"&amp;$1:$1-1&amp;"]"))</f>
        <v>0</v>
      </c>
      <c r="Q2921" s="33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0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0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0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2921" s="31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29">
      <c r="A2922" s="31">
        <f ca="1">IF(GLOBAL[[#This Row],[TT]]&lt;1,"",ROW()-2)</f>
        <v>2920</v>
      </c>
      <c r="B2922" s="33" t="s">
        <v>1657</v>
      </c>
      <c r="C2922" s="31">
        <v>28</v>
      </c>
      <c r="D2922" s="31" t="s">
        <v>18</v>
      </c>
      <c r="E2922" s="31">
        <f ca="1">IF(GLOBAL[[#This Row],[b12]]="",GLOBAL[[#This Row],[a6]],GLOBAL[[#This Row],[b12]])</f>
        <v>28</v>
      </c>
      <c r="F2922" s="32">
        <f>GLOBAL[[#This Row],[AWAL]]</f>
        <v>28</v>
      </c>
      <c r="G2922" s="31"/>
      <c r="H2922" s="31"/>
      <c r="I2922" s="31" t="str">
        <f>IF(GLOBAL[[#This Row],[/MASUK]]="","",SUMIF(Table6[NB BM_C_QTY+F],GLOBAL[POINTER],Table6[C]))</f>
        <v/>
      </c>
      <c r="J2922" s="102">
        <f>IF(GLOBAL[[#This Row],[//KELUAR]]="",0,-1*SUMIF(Table5[CONCAT],GLOBAL[POINTER],Table5[3]))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>SUM(F2922,L2922)</f>
        <v>28</v>
      </c>
      <c r="N2922" s="31"/>
      <c r="O2922" s="31"/>
      <c r="P2922" s="32">
        <f ca="1">SUM(INDIRECT(GLOBAL_VAR[TABLENAME]&amp;"[@a"&amp;$1:$1-1&amp;"]"),INDIRECT(GLOBAL_VAR[TABLENAME]&amp;"[@c"&amp;$1:$1-1&amp;"]"))</f>
        <v>28</v>
      </c>
      <c r="Q2922" s="33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28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28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28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2922" s="31" t="str">
        <f>_xlfn.IFNA(MATCH(GLOBAL[[#This Row],[POINTER]],Table6[NB BM_C_QTY+F],0),"")</f>
        <v/>
      </c>
      <c r="AC2922" t="str">
        <f>_xlfn.IFNA(MATCH(GLOBAL[[#This Row],[POINTER]],Table5[CONCAT],0),"")</f>
        <v/>
      </c>
    </row>
    <row r="2923" spans="1:29">
      <c r="A2923" s="31" t="str">
        <f ca="1">IF(GLOBAL[[#This Row],[TT]]&lt;1,"",ROW()-2)</f>
        <v/>
      </c>
      <c r="B2923" s="33" t="s">
        <v>2466</v>
      </c>
      <c r="C2923" s="31">
        <v>0</v>
      </c>
      <c r="D2923" s="31" t="s">
        <v>2467</v>
      </c>
      <c r="E2923" s="31">
        <f ca="1">IF(GLOBAL[[#This Row],[b12]]="",GLOBAL[[#This Row],[a6]],GLOBAL[[#This Row],[b12]])</f>
        <v>0</v>
      </c>
      <c r="F2923" s="32">
        <f>GLOBAL[[#This Row],[AWAL]]</f>
        <v>0</v>
      </c>
      <c r="G2923" s="31"/>
      <c r="H2923" s="31"/>
      <c r="I2923" s="31" t="str">
        <f>IF(GLOBAL[[#This Row],[/MASUK]]="","",SUMIF(Table6[NB BM_C_QTY+F],GLOBAL[POINTER],Table6[C]))</f>
        <v/>
      </c>
      <c r="J2923" s="102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>SUM(F2923,L2923)</f>
        <v>0</v>
      </c>
      <c r="N2923" s="31"/>
      <c r="O2923" s="31"/>
      <c r="P2923" s="32">
        <f ca="1">SUM(INDIRECT(GLOBAL_VAR[TABLENAME]&amp;"[@a"&amp;$1:$1-1&amp;"]"),INDIRECT(GLOBAL_VAR[TABLENAME]&amp;"[@c"&amp;$1:$1-1&amp;"]"))</f>
        <v>0</v>
      </c>
      <c r="Q2923" s="33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0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0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0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29">
      <c r="A2924" s="31">
        <f ca="1">IF(GLOBAL[[#This Row],[TT]]&lt;1,"",ROW()-2)</f>
        <v>2922</v>
      </c>
      <c r="B2924" s="33" t="s">
        <v>2646</v>
      </c>
      <c r="C2924" s="31">
        <v>2</v>
      </c>
      <c r="D2924" s="31" t="s">
        <v>2467</v>
      </c>
      <c r="E2924" s="31">
        <f ca="1">IF(GLOBAL[[#This Row],[b12]]="",GLOBAL[[#This Row],[a6]],GLOBAL[[#This Row],[b12]])</f>
        <v>2</v>
      </c>
      <c r="F2924" s="32">
        <f>GLOBAL[[#This Row],[AWAL]]</f>
        <v>2</v>
      </c>
      <c r="G2924" s="31"/>
      <c r="H2924" s="31"/>
      <c r="I2924" s="31" t="str">
        <f>IF(GLOBAL[[#This Row],[/MASUK]]="","",SUMIF(Table6[NB BM_C_QTY+F],GLOBAL[POINTER],Table6[C]))</f>
        <v/>
      </c>
      <c r="J2924" s="102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>SUM(F2924,L2924)</f>
        <v>2</v>
      </c>
      <c r="N2924" s="31"/>
      <c r="O2924" s="31"/>
      <c r="P2924" s="32">
        <f ca="1">SUM(INDIRECT(GLOBAL_VAR[TABLENAME]&amp;"[@a"&amp;$1:$1-1&amp;"]"),INDIRECT(GLOBAL_VAR[TABLENAME]&amp;"[@c"&amp;$1:$1-1&amp;"]"))</f>
        <v>2</v>
      </c>
      <c r="Q2924" s="33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2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2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2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</row>
    <row r="2925" spans="1:29">
      <c r="A2925" s="31">
        <f ca="1">IF(GLOBAL[[#This Row],[TT]]&lt;1,"",ROW()-2)</f>
        <v>2923</v>
      </c>
      <c r="B2925" s="33" t="s">
        <v>5615</v>
      </c>
      <c r="C2925" s="31">
        <v>0</v>
      </c>
      <c r="D2925" s="31" t="s">
        <v>2467</v>
      </c>
      <c r="E2925" s="31">
        <f ca="1">IF(GLOBAL[[#This Row],[b12]]="",GLOBAL[[#This Row],[a6]],GLOBAL[[#This Row],[b12]])</f>
        <v>1</v>
      </c>
      <c r="F2925" s="32">
        <f>GLOBAL[[#This Row],[AWAL]]</f>
        <v>0</v>
      </c>
      <c r="G2925" s="31">
        <v>1</v>
      </c>
      <c r="H2925" s="31"/>
      <c r="I2925" s="31" t="str">
        <f>IF(GLOBAL[[#This Row],[/MASUK]]="","",SUMIF(Table6[NB BM_C_QTY+F],GLOBAL[POINTER],Table6[C]))</f>
        <v/>
      </c>
      <c r="J2925" s="102">
        <f>IF(GLOBAL[[#This Row],[//KELUAR]]="",0,-1*SUMIF(Table5[CONCAT],GLOBAL[POINTER],Table5[3]))</f>
        <v>0</v>
      </c>
      <c r="K2925" s="31">
        <f>IF(GLOBAL[[#This Row],[b1]]="","",GLOBAL[[#This Row],[b1]]-GLOBAL[[#This Row],[a1]]-GLOBAL[[#This Row],[bkeluar1]])</f>
        <v>1</v>
      </c>
      <c r="L2925" s="31">
        <f>SUM(GLOBAL[[#This Row],[bmasuk1]:[c1]])</f>
        <v>1</v>
      </c>
      <c r="M2925" s="32">
        <f>SUM(F2925,L2925)</f>
        <v>1</v>
      </c>
      <c r="N2925" s="31"/>
      <c r="O2925" s="31"/>
      <c r="P2925" s="32">
        <f ca="1">SUM(INDIRECT(GLOBAL_VAR[TABLENAME]&amp;"[@a"&amp;$1:$1-1&amp;"]"),INDIRECT(GLOBAL_VAR[TABLENAME]&amp;"[@c"&amp;$1:$1-1&amp;"]"))</f>
        <v>1</v>
      </c>
      <c r="Q2925" s="33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1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1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1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2925" s="31" t="str">
        <f>_xlfn.IFNA(MATCH(GLOBAL[[#This Row],[POINTER]],Table6[NB BM_C_QTY+F],0),"")</f>
        <v/>
      </c>
      <c r="AC2925" t="str">
        <f>_xlfn.IFNA(MATCH(GLOBAL[[#This Row],[POINTER]],Table5[CONCAT],0),"")</f>
        <v/>
      </c>
    </row>
    <row r="2926" spans="1:29">
      <c r="A2926" s="31">
        <f ca="1">IF(GLOBAL[[#This Row],[TT]]&lt;1,"",ROW()-2)</f>
        <v>2924</v>
      </c>
      <c r="B2926" s="33" t="s">
        <v>3727</v>
      </c>
      <c r="C2926" s="31">
        <v>2</v>
      </c>
      <c r="D2926" s="31" t="s">
        <v>121</v>
      </c>
      <c r="E2926" s="31">
        <f ca="1">IF(GLOBAL[[#This Row],[b12]]="",GLOBAL[[#This Row],[a6]],GLOBAL[[#This Row],[b12]])</f>
        <v>2</v>
      </c>
      <c r="F2926" s="32">
        <f>GLOBAL[[#This Row],[AWAL]]</f>
        <v>2</v>
      </c>
      <c r="G2926" s="31"/>
      <c r="H2926" s="31"/>
      <c r="I2926" s="31" t="str">
        <f>IF(GLOBAL[[#This Row],[/MASUK]]="","",SUMIF(Table6[NB BM_C_QTY+F],GLOBAL[POINTER],Table6[C]))</f>
        <v/>
      </c>
      <c r="J2926" s="102">
        <f>IF(GLOBAL[[#This Row],[//KELUAR]]="",0,-1*SUMIF(Table5[CONCAT],GLOBAL[POINTER],Table5[3]))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>SUM(F2926,L2926)</f>
        <v>2</v>
      </c>
      <c r="N2926" s="31"/>
      <c r="O2926" s="31"/>
      <c r="P2926" s="32">
        <f ca="1">SUM(INDIRECT(GLOBAL_VAR[TABLENAME]&amp;"[@a"&amp;$1:$1-1&amp;"]"),INDIRECT(GLOBAL_VAR[TABLENAME]&amp;"[@c"&amp;$1:$1-1&amp;"]"))</f>
        <v>2</v>
      </c>
      <c r="Q2926" s="33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2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2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2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2926" s="31" t="str">
        <f>_xlfn.IFNA(MATCH(GLOBAL[[#This Row],[POINTER]],Table6[NB BM_C_QTY+F],0),"")</f>
        <v/>
      </c>
      <c r="AC2926" t="str">
        <f>_xlfn.IFNA(MATCH(GLOBAL[[#This Row],[POINTER]],Table5[CONCAT],0),"")</f>
        <v/>
      </c>
    </row>
    <row r="2927" spans="1:29">
      <c r="A2927" s="31" t="str">
        <f ca="1">IF(GLOBAL[[#This Row],[TT]]&lt;1,"",ROW()-2)</f>
        <v/>
      </c>
      <c r="B2927" s="33" t="s">
        <v>4163</v>
      </c>
      <c r="C2927" s="31">
        <v>0</v>
      </c>
      <c r="D2927" s="31">
        <v>300</v>
      </c>
      <c r="E2927" s="31">
        <f ca="1">IF(GLOBAL[[#This Row],[b12]]="",GLOBAL[[#This Row],[a6]],GLOBAL[[#This Row],[b12]])</f>
        <v>0</v>
      </c>
      <c r="F2927" s="32">
        <f>GLOBAL[[#This Row],[AWAL]]</f>
        <v>0</v>
      </c>
      <c r="G2927" s="31"/>
      <c r="H2927" s="31"/>
      <c r="I2927" s="31" t="str">
        <f>IF(GLOBAL[[#This Row],[/MASUK]]="","",SUMIF(Table6[NB BM_C_QTY+F],GLOBAL[POINTER],Table6[C]))</f>
        <v/>
      </c>
      <c r="J2927" s="102">
        <f>IF(GLOBAL[[#This Row],[//KELUAR]]="",0,-1*SUMIF(Table5[CONCAT],GLOBAL[POINTER],Table5[3]))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>SUM(F2927,L2927)</f>
        <v>0</v>
      </c>
      <c r="N2927" s="31"/>
      <c r="O2927" s="31"/>
      <c r="P2927" s="32">
        <f ca="1">SUM(INDIRECT(GLOBAL_VAR[TABLENAME]&amp;"[@a"&amp;$1:$1-1&amp;"]"),INDIRECT(GLOBAL_VAR[TABLENAME]&amp;"[@c"&amp;$1:$1-1&amp;"]"))</f>
        <v>0</v>
      </c>
      <c r="Q2927" s="33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0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0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0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2927" s="31" t="str">
        <f>_xlfn.IFNA(MATCH(GLOBAL[[#This Row],[POINTER]],Table6[NB BM_C_QTY+F],0),"")</f>
        <v/>
      </c>
      <c r="AC2927" t="str">
        <f>_xlfn.IFNA(MATCH(GLOBAL[[#This Row],[POINTER]],Table5[CONCAT],0),"")</f>
        <v/>
      </c>
    </row>
    <row r="2928" spans="1:29">
      <c r="A2928" s="31">
        <f ca="1">IF(GLOBAL[[#This Row],[TT]]&lt;1,"",ROW()-2)</f>
        <v>2926</v>
      </c>
      <c r="B2928" s="33" t="s">
        <v>1658</v>
      </c>
      <c r="C2928" s="31">
        <v>1</v>
      </c>
      <c r="D2928" s="31">
        <v>100</v>
      </c>
      <c r="E2928" s="31">
        <f ca="1">IF(GLOBAL[[#This Row],[b12]]="",GLOBAL[[#This Row],[a6]],GLOBAL[[#This Row],[b12]])</f>
        <v>1</v>
      </c>
      <c r="F2928" s="32">
        <f>GLOBAL[[#This Row],[AWAL]]</f>
        <v>1</v>
      </c>
      <c r="G2928" s="31"/>
      <c r="H2928" s="31"/>
      <c r="I2928" s="31" t="str">
        <f>IF(GLOBAL[[#This Row],[/MASUK]]="","",SUMIF(Table6[NB BM_C_QTY+F],GLOBAL[POINTER],Table6[C]))</f>
        <v/>
      </c>
      <c r="J2928" s="102">
        <f>IF(GLOBAL[[#This Row],[//KELUAR]]="",0,-1*SUMIF(Table5[CONCAT],GLOBAL[POINTER],Table5[3]))</f>
        <v>0</v>
      </c>
      <c r="K2928" s="31" t="str">
        <f>IF(GLOBAL[[#This Row],[b1]]="","",GLOBAL[[#This Row],[b1]]-GLOBAL[[#This Row],[a1]]-GLOBAL[[#This Row],[bkeluar1]])</f>
        <v/>
      </c>
      <c r="L2928" s="31">
        <f>SUM(GLOBAL[[#This Row],[bmasuk1]:[c1]])</f>
        <v>0</v>
      </c>
      <c r="M2928" s="32">
        <f>SUM(F2928,L2928)</f>
        <v>1</v>
      </c>
      <c r="N2928" s="31"/>
      <c r="O2928" s="31"/>
      <c r="P2928" s="32">
        <f ca="1">SUM(INDIRECT(GLOBAL_VAR[TABLENAME]&amp;"[@a"&amp;$1:$1-1&amp;"]"),INDIRECT(GLOBAL_VAR[TABLENAME]&amp;"[@c"&amp;$1:$1-1&amp;"]"))</f>
        <v>1</v>
      </c>
      <c r="Q2928" s="33"/>
      <c r="R2928" s="33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1</v>
      </c>
      <c r="T2928" s="33"/>
      <c r="U2928" s="33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1</v>
      </c>
      <c r="W2928" s="31"/>
      <c r="X2928" s="31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1</v>
      </c>
      <c r="AA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2928" s="31" t="str">
        <f>_xlfn.IFNA(MATCH(GLOBAL[[#This Row],[POINTER]],Table6[NB BM_C_QTY+F],0),"")</f>
        <v/>
      </c>
      <c r="AC2928" t="str">
        <f>_xlfn.IFNA(MATCH(GLOBAL[[#This Row],[POINTER]],Table5[CONCAT],0),"")</f>
        <v/>
      </c>
    </row>
    <row r="2929" spans="1:29">
      <c r="A2929" s="31">
        <f ca="1">IF(GLOBAL[[#This Row],[TT]]&lt;1,"",ROW()-2)</f>
        <v>2927</v>
      </c>
      <c r="B2929" s="33" t="s">
        <v>1659</v>
      </c>
      <c r="C2929" s="31">
        <v>1</v>
      </c>
      <c r="D2929" s="31" t="s">
        <v>103</v>
      </c>
      <c r="E2929" s="31">
        <f ca="1">IF(GLOBAL[[#This Row],[b12]]="",GLOBAL[[#This Row],[a6]],GLOBAL[[#This Row],[b12]])</f>
        <v>1</v>
      </c>
      <c r="F2929" s="32">
        <f>GLOBAL[[#This Row],[AWAL]]</f>
        <v>1</v>
      </c>
      <c r="G2929" s="31"/>
      <c r="H2929" s="31"/>
      <c r="I2929" s="31" t="str">
        <f>IF(GLOBAL[[#This Row],[/MASUK]]="","",SUMIF(Table6[NB BM_C_QTY+F],GLOBAL[POINTER],Table6[C]))</f>
        <v/>
      </c>
      <c r="J2929" s="102">
        <f>IF(GLOBAL[[#This Row],[//KELUAR]]="",0,-1*SUMIF(Table5[CONCAT],GLOBAL[POINTER],Table5[3]))</f>
        <v>0</v>
      </c>
      <c r="K2929" s="31" t="str">
        <f>IF(GLOBAL[[#This Row],[b1]]="","",GLOBAL[[#This Row],[b1]]-GLOBAL[[#This Row],[a1]]-GLOBAL[[#This Row],[bkeluar1]])</f>
        <v/>
      </c>
      <c r="L2929" s="31">
        <f>SUM(GLOBAL[[#This Row],[bmasuk1]:[c1]])</f>
        <v>0</v>
      </c>
      <c r="M2929" s="32">
        <f>SUM(F2929,L2929)</f>
        <v>1</v>
      </c>
      <c r="N2929" s="31"/>
      <c r="O2929" s="31"/>
      <c r="P2929" s="32">
        <f ca="1">SUM(INDIRECT(GLOBAL_VAR[TABLENAME]&amp;"[@a"&amp;$1:$1-1&amp;"]"),INDIRECT(GLOBAL_VAR[TABLENAME]&amp;"[@c"&amp;$1:$1-1&amp;"]"))</f>
        <v>1</v>
      </c>
      <c r="Q2929" s="33"/>
      <c r="R2929" s="33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1</v>
      </c>
      <c r="T2929" s="33"/>
      <c r="U2929" s="33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1</v>
      </c>
      <c r="W2929" s="31"/>
      <c r="X2929" s="31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1</v>
      </c>
      <c r="AA2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2929" s="31" t="str">
        <f>_xlfn.IFNA(MATCH(GLOBAL[[#This Row],[POINTER]],Table6[NB BM_C_QTY+F],0),"")</f>
        <v/>
      </c>
      <c r="AC2929" t="str">
        <f>_xlfn.IFNA(MATCH(GLOBAL[[#This Row],[POINTER]],Table5[CONCAT],0),"")</f>
        <v/>
      </c>
    </row>
    <row r="2930" spans="1:29">
      <c r="A2930" s="31">
        <f ca="1">IF(GLOBAL[[#This Row],[TT]]&lt;1,"",ROW()-2)</f>
        <v>2928</v>
      </c>
      <c r="B2930" s="33" t="s">
        <v>1660</v>
      </c>
      <c r="C2930" s="31">
        <v>2</v>
      </c>
      <c r="D2930" s="31" t="s">
        <v>1661</v>
      </c>
      <c r="E2930" s="31">
        <f ca="1">IF(GLOBAL[[#This Row],[b12]]="",GLOBAL[[#This Row],[a6]],GLOBAL[[#This Row],[b12]])</f>
        <v>2</v>
      </c>
      <c r="F2930" s="32">
        <f>GLOBAL[[#This Row],[AWAL]]</f>
        <v>2</v>
      </c>
      <c r="G2930" s="31"/>
      <c r="H2930" s="31"/>
      <c r="I2930" s="31" t="str">
        <f>IF(GLOBAL[[#This Row],[/MASUK]]="","",SUMIF(Table6[NB BM_C_QTY+F],GLOBAL[POINTER],Table6[C]))</f>
        <v/>
      </c>
      <c r="J2930" s="102">
        <f>IF(GLOBAL[[#This Row],[//KELUAR]]="",0,-1*SUMIF(Table5[CONCAT],GLOBAL[POINTER],Table5[3]))</f>
        <v>0</v>
      </c>
      <c r="K2930" s="31" t="str">
        <f>IF(GLOBAL[[#This Row],[b1]]="","",GLOBAL[[#This Row],[b1]]-GLOBAL[[#This Row],[a1]]-GLOBAL[[#This Row],[bkeluar1]])</f>
        <v/>
      </c>
      <c r="L2930" s="31">
        <f>SUM(GLOBAL[[#This Row],[bmasuk1]:[c1]])</f>
        <v>0</v>
      </c>
      <c r="M2930" s="32">
        <f>SUM(F2930,L2930)</f>
        <v>2</v>
      </c>
      <c r="N2930" s="31"/>
      <c r="O2930" s="31"/>
      <c r="P2930" s="32">
        <f ca="1">SUM(INDIRECT(GLOBAL_VAR[TABLENAME]&amp;"[@a"&amp;$1:$1-1&amp;"]"),INDIRECT(GLOBAL_VAR[TABLENAME]&amp;"[@c"&amp;$1:$1-1&amp;"]"))</f>
        <v>2</v>
      </c>
      <c r="Q2930" s="33"/>
      <c r="R2930" s="33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2</v>
      </c>
      <c r="T2930" s="33"/>
      <c r="U2930" s="33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2</v>
      </c>
      <c r="W2930" s="31"/>
      <c r="X2930" s="31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2</v>
      </c>
      <c r="AA2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2930" s="31" t="str">
        <f>_xlfn.IFNA(MATCH(GLOBAL[[#This Row],[POINTER]],Table6[NB BM_C_QTY+F],0),"")</f>
        <v/>
      </c>
      <c r="AC2930" t="str">
        <f>_xlfn.IFNA(MATCH(GLOBAL[[#This Row],[POINTER]],Table5[CONCAT],0),"")</f>
        <v/>
      </c>
    </row>
    <row r="2931" spans="1:29">
      <c r="A2931" s="31">
        <f ca="1">IF(GLOBAL[[#This Row],[TT]]&lt;1,"",ROW()-2)</f>
        <v>2929</v>
      </c>
      <c r="B2931" s="33" t="s">
        <v>1662</v>
      </c>
      <c r="C2931" s="31">
        <v>1</v>
      </c>
      <c r="D2931" s="31" t="s">
        <v>355</v>
      </c>
      <c r="E2931" s="31">
        <f ca="1">IF(GLOBAL[[#This Row],[b12]]="",GLOBAL[[#This Row],[a6]],GLOBAL[[#This Row],[b12]])</f>
        <v>1</v>
      </c>
      <c r="F2931" s="32">
        <f>GLOBAL[[#This Row],[AWAL]]</f>
        <v>1</v>
      </c>
      <c r="G2931" s="31"/>
      <c r="H2931" s="31"/>
      <c r="I2931" s="31" t="str">
        <f>IF(GLOBAL[[#This Row],[/MASUK]]="","",SUMIF(Table6[NB BM_C_QTY+F],GLOBAL[POINTER],Table6[C]))</f>
        <v/>
      </c>
      <c r="J2931" s="102">
        <f>IF(GLOBAL[[#This Row],[//KELUAR]]="",0,-1*SUMIF(Table5[CONCAT],GLOBAL[POINTER],Table5[3]))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>SUM(F2931,L2931)</f>
        <v>1</v>
      </c>
      <c r="N2931" s="31"/>
      <c r="O2931" s="31"/>
      <c r="P2931" s="32">
        <f ca="1">SUM(INDIRECT(GLOBAL_VAR[TABLENAME]&amp;"[@a"&amp;$1:$1-1&amp;"]"),INDIRECT(GLOBAL_VAR[TABLENAME]&amp;"[@c"&amp;$1:$1-1&amp;"]"))</f>
        <v>1</v>
      </c>
      <c r="Q2931" s="33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1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1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1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2931" s="31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29">
      <c r="A2932" s="31">
        <f ca="1">IF(GLOBAL[[#This Row],[TT]]&lt;1,"",ROW()-2)</f>
        <v>2930</v>
      </c>
      <c r="B2932" s="33" t="s">
        <v>1663</v>
      </c>
      <c r="C2932" s="31">
        <v>4</v>
      </c>
      <c r="D2932" s="31" t="s">
        <v>32</v>
      </c>
      <c r="E2932" s="31">
        <f ca="1">IF(GLOBAL[[#This Row],[b12]]="",GLOBAL[[#This Row],[a6]],GLOBAL[[#This Row],[b12]])</f>
        <v>4</v>
      </c>
      <c r="F2932" s="32">
        <f>GLOBAL[[#This Row],[AWAL]]</f>
        <v>4</v>
      </c>
      <c r="G2932" s="31"/>
      <c r="H2932" s="31"/>
      <c r="I2932" s="31" t="str">
        <f>IF(GLOBAL[[#This Row],[/MASUK]]="","",SUMIF(Table6[NB BM_C_QTY+F],GLOBAL[POINTER],Table6[C]))</f>
        <v/>
      </c>
      <c r="J2932" s="102">
        <f>IF(GLOBAL[[#This Row],[//KELUAR]]="",0,-1*SUMIF(Table5[CONCAT],GLOBAL[POINTER],Table5[3]))</f>
        <v>0</v>
      </c>
      <c r="K2932" s="31" t="str">
        <f>IF(GLOBAL[[#This Row],[b1]]="","",GLOBAL[[#This Row],[b1]]-GLOBAL[[#This Row],[a1]]-GLOBAL[[#This Row],[bkeluar1]])</f>
        <v/>
      </c>
      <c r="L2932" s="31">
        <f>SUM(GLOBAL[[#This Row],[bmasuk1]:[c1]])</f>
        <v>0</v>
      </c>
      <c r="M2932" s="32">
        <f>SUM(F2932,L2932)</f>
        <v>4</v>
      </c>
      <c r="N2932" s="31"/>
      <c r="O2932" s="31"/>
      <c r="P2932" s="32">
        <f ca="1">SUM(INDIRECT(GLOBAL_VAR[TABLENAME]&amp;"[@a"&amp;$1:$1-1&amp;"]"),INDIRECT(GLOBAL_VAR[TABLENAME]&amp;"[@c"&amp;$1:$1-1&amp;"]"))</f>
        <v>4</v>
      </c>
      <c r="Q2932" s="33"/>
      <c r="R2932" s="33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4</v>
      </c>
      <c r="T2932" s="33"/>
      <c r="U2932" s="33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4</v>
      </c>
      <c r="W2932" s="31"/>
      <c r="X2932" s="31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4</v>
      </c>
      <c r="AA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2932" s="31" t="str">
        <f>_xlfn.IFNA(MATCH(GLOBAL[[#This Row],[POINTER]],Table6[NB BM_C_QTY+F],0),"")</f>
        <v/>
      </c>
      <c r="AC2932" t="str">
        <f>_xlfn.IFNA(MATCH(GLOBAL[[#This Row],[POINTER]],Table5[CONCAT],0),"")</f>
        <v/>
      </c>
    </row>
    <row r="2933" spans="1:29">
      <c r="A2933" s="31">
        <f ca="1">IF(GLOBAL[[#This Row],[TT]]&lt;1,"",ROW()-2)</f>
        <v>2931</v>
      </c>
      <c r="B2933" s="33" t="s">
        <v>1664</v>
      </c>
      <c r="C2933" s="31">
        <v>4</v>
      </c>
      <c r="D2933" s="31">
        <v>480</v>
      </c>
      <c r="E2933" s="31">
        <f ca="1">IF(GLOBAL[[#This Row],[b12]]="",GLOBAL[[#This Row],[a6]],GLOBAL[[#This Row],[b12]])</f>
        <v>4</v>
      </c>
      <c r="F2933" s="32">
        <f>GLOBAL[[#This Row],[AWAL]]</f>
        <v>4</v>
      </c>
      <c r="G2933" s="31"/>
      <c r="H2933" s="31"/>
      <c r="I2933" s="31" t="str">
        <f>IF(GLOBAL[[#This Row],[/MASUK]]="","",SUMIF(Table6[NB BM_C_QTY+F],GLOBAL[POINTER],Table6[C]))</f>
        <v/>
      </c>
      <c r="J2933" s="102">
        <f>IF(GLOBAL[[#This Row],[//KELUAR]]="",0,-1*SUMIF(Table5[CONCAT],GLOBAL[POINTER],Table5[3]))</f>
        <v>0</v>
      </c>
      <c r="K2933" s="31" t="str">
        <f>IF(GLOBAL[[#This Row],[b1]]="","",GLOBAL[[#This Row],[b1]]-GLOBAL[[#This Row],[a1]]-GLOBAL[[#This Row],[bkeluar1]])</f>
        <v/>
      </c>
      <c r="L2933" s="31">
        <f>SUM(GLOBAL[[#This Row],[bmasuk1]:[c1]])</f>
        <v>0</v>
      </c>
      <c r="M2933" s="32">
        <f>SUM(F2933,L2933)</f>
        <v>4</v>
      </c>
      <c r="N2933" s="31"/>
      <c r="O2933" s="31"/>
      <c r="P2933" s="32">
        <f ca="1">SUM(INDIRECT(GLOBAL_VAR[TABLENAME]&amp;"[@a"&amp;$1:$1-1&amp;"]"),INDIRECT(GLOBAL_VAR[TABLENAME]&amp;"[@c"&amp;$1:$1-1&amp;"]"))</f>
        <v>4</v>
      </c>
      <c r="Q2933" s="33"/>
      <c r="R2933" s="33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4</v>
      </c>
      <c r="T2933" s="33"/>
      <c r="U2933" s="33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4</v>
      </c>
      <c r="W2933" s="31"/>
      <c r="X2933" s="31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4</v>
      </c>
      <c r="AA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2933" s="31" t="str">
        <f>_xlfn.IFNA(MATCH(GLOBAL[[#This Row],[POINTER]],Table6[NB BM_C_QTY+F],0),"")</f>
        <v/>
      </c>
      <c r="AC2933" t="str">
        <f>_xlfn.IFNA(MATCH(GLOBAL[[#This Row],[POINTER]],Table5[CONCAT],0),"")</f>
        <v/>
      </c>
    </row>
    <row r="2934" spans="1:29">
      <c r="A2934" s="31">
        <f ca="1">IF(GLOBAL[[#This Row],[TT]]&lt;1,"",ROW()-2)</f>
        <v>2932</v>
      </c>
      <c r="B2934" s="33" t="s">
        <v>1665</v>
      </c>
      <c r="C2934" s="31">
        <v>1</v>
      </c>
      <c r="D2934" s="31" t="s">
        <v>1666</v>
      </c>
      <c r="E2934" s="31">
        <f ca="1">IF(GLOBAL[[#This Row],[b12]]="",GLOBAL[[#This Row],[a6]],GLOBAL[[#This Row],[b12]])</f>
        <v>1</v>
      </c>
      <c r="F2934" s="32">
        <f>GLOBAL[[#This Row],[AWAL]]</f>
        <v>1</v>
      </c>
      <c r="G2934" s="31"/>
      <c r="H2934" s="31"/>
      <c r="I2934" s="31" t="str">
        <f>IF(GLOBAL[[#This Row],[/MASUK]]="","",SUMIF(Table6[NB BM_C_QTY+F],GLOBAL[POINTER],Table6[C]))</f>
        <v/>
      </c>
      <c r="J2934" s="102">
        <f>IF(GLOBAL[[#This Row],[//KELUAR]]="",0,-1*SUMIF(Table5[CONCAT],GLOBAL[POINTER],Table5[3]))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>SUM(F2934,L2934)</f>
        <v>1</v>
      </c>
      <c r="N2934" s="31"/>
      <c r="O2934" s="31"/>
      <c r="P2934" s="32">
        <f ca="1">SUM(INDIRECT(GLOBAL_VAR[TABLENAME]&amp;"[@a"&amp;$1:$1-1&amp;"]"),INDIRECT(GLOBAL_VAR[TABLENAME]&amp;"[@c"&amp;$1:$1-1&amp;"]"))</f>
        <v>1</v>
      </c>
      <c r="Q2934" s="33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1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1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1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2934" s="31" t="str">
        <f>_xlfn.IFNA(MATCH(GLOBAL[[#This Row],[POINTER]],Table6[NB BM_C_QTY+F],0),"")</f>
        <v/>
      </c>
      <c r="AC2934" t="str">
        <f>_xlfn.IFNA(MATCH(GLOBAL[[#This Row],[POINTER]],Table5[CONCAT],0),"")</f>
        <v/>
      </c>
    </row>
    <row r="2935" spans="1:29">
      <c r="A2935" s="31">
        <f ca="1">IF(GLOBAL[[#This Row],[TT]]&lt;1,"",ROW()-2)</f>
        <v>2933</v>
      </c>
      <c r="B2935" s="33" t="s">
        <v>1667</v>
      </c>
      <c r="C2935" s="31">
        <v>1</v>
      </c>
      <c r="D2935" s="31">
        <v>2400</v>
      </c>
      <c r="E2935" s="31">
        <f ca="1">IF(GLOBAL[[#This Row],[b12]]="",GLOBAL[[#This Row],[a6]],GLOBAL[[#This Row],[b12]])</f>
        <v>1</v>
      </c>
      <c r="F2935" s="32">
        <f>GLOBAL[[#This Row],[AWAL]]</f>
        <v>1</v>
      </c>
      <c r="G2935" s="31"/>
      <c r="H2935" s="31"/>
      <c r="I2935" s="31" t="str">
        <f>IF(GLOBAL[[#This Row],[/MASUK]]="","",SUMIF(Table6[NB BM_C_QTY+F],GLOBAL[POINTER],Table6[C]))</f>
        <v/>
      </c>
      <c r="J2935" s="102">
        <f>IF(GLOBAL[[#This Row],[//KELUAR]]="",0,-1*SUMIF(Table5[CONCAT],GLOBAL[POINTER],Table5[3]))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>SUM(F2935,L2935)</f>
        <v>1</v>
      </c>
      <c r="N2935" s="31"/>
      <c r="O2935" s="31"/>
      <c r="P2935" s="32">
        <f ca="1">SUM(INDIRECT(GLOBAL_VAR[TABLENAME]&amp;"[@a"&amp;$1:$1-1&amp;"]"),INDIRECT(GLOBAL_VAR[TABLENAME]&amp;"[@c"&amp;$1:$1-1&amp;"]"))</f>
        <v>1</v>
      </c>
      <c r="Q2935" s="33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1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1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1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2935" s="31" t="str">
        <f>_xlfn.IFNA(MATCH(GLOBAL[[#This Row],[POINTER]],Table6[NB BM_C_QTY+F],0),"")</f>
        <v/>
      </c>
      <c r="AC2935" t="str">
        <f>_xlfn.IFNA(MATCH(GLOBAL[[#This Row],[POINTER]],Table5[CONCAT],0),"")</f>
        <v/>
      </c>
    </row>
    <row r="2936" spans="1:29">
      <c r="A2936" s="31">
        <f ca="1">IF(GLOBAL[[#This Row],[TT]]&lt;1,"",ROW()-2)</f>
        <v>2934</v>
      </c>
      <c r="B2936" s="33" t="s">
        <v>1668</v>
      </c>
      <c r="C2936" s="31">
        <v>1</v>
      </c>
      <c r="D2936" s="31" t="s">
        <v>103</v>
      </c>
      <c r="E2936" s="31">
        <f ca="1">IF(GLOBAL[[#This Row],[b12]]="",GLOBAL[[#This Row],[a6]],GLOBAL[[#This Row],[b12]])</f>
        <v>1</v>
      </c>
      <c r="F2936" s="32">
        <f>GLOBAL[[#This Row],[AWAL]]</f>
        <v>1</v>
      </c>
      <c r="G2936" s="31"/>
      <c r="H2936" s="31"/>
      <c r="I2936" s="31" t="str">
        <f>IF(GLOBAL[[#This Row],[/MASUK]]="","",SUMIF(Table6[NB BM_C_QTY+F],GLOBAL[POINTER],Table6[C]))</f>
        <v/>
      </c>
      <c r="J2936" s="102">
        <f>IF(GLOBAL[[#This Row],[//KELUAR]]="",0,-1*SUMIF(Table5[CONCAT],GLOBAL[POINTER],Table5[3]))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>SUM(F2936,L2936)</f>
        <v>1</v>
      </c>
      <c r="N2936" s="31"/>
      <c r="O2936" s="31"/>
      <c r="P2936" s="32">
        <f ca="1">SUM(INDIRECT(GLOBAL_VAR[TABLENAME]&amp;"[@a"&amp;$1:$1-1&amp;"]"),INDIRECT(GLOBAL_VAR[TABLENAME]&amp;"[@c"&amp;$1:$1-1&amp;"]"))</f>
        <v>1</v>
      </c>
      <c r="Q2936" s="33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1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1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1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2936" s="31" t="str">
        <f>_xlfn.IFNA(MATCH(GLOBAL[[#This Row],[POINTER]],Table6[NB BM_C_QTY+F],0),"")</f>
        <v/>
      </c>
      <c r="AC2936" t="str">
        <f>_xlfn.IFNA(MATCH(GLOBAL[[#This Row],[POINTER]],Table5[CONCAT],0),"")</f>
        <v/>
      </c>
    </row>
    <row r="2937" spans="1:29">
      <c r="A2937" s="31">
        <f ca="1">IF(GLOBAL[[#This Row],[TT]]&lt;1,"",ROW()-2)</f>
        <v>2935</v>
      </c>
      <c r="B2937" s="33" t="s">
        <v>1669</v>
      </c>
      <c r="C2937" s="31">
        <v>4</v>
      </c>
      <c r="D2937" s="31">
        <v>800</v>
      </c>
      <c r="E2937" s="31">
        <f ca="1">IF(GLOBAL[[#This Row],[b12]]="",GLOBAL[[#This Row],[a6]],GLOBAL[[#This Row],[b12]])</f>
        <v>4</v>
      </c>
      <c r="F2937" s="32">
        <f>GLOBAL[[#This Row],[AWAL]]</f>
        <v>4</v>
      </c>
      <c r="G2937" s="31"/>
      <c r="H2937" s="31"/>
      <c r="I2937" s="31" t="str">
        <f>IF(GLOBAL[[#This Row],[/MASUK]]="","",SUMIF(Table6[NB BM_C_QTY+F],GLOBAL[POINTER],Table6[C]))</f>
        <v/>
      </c>
      <c r="J2937" s="102">
        <f>IF(GLOBAL[[#This Row],[//KELUAR]]="",0,-1*SUMIF(Table5[CONCAT],GLOBAL[POINTER],Table5[3]))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>SUM(F2937,L2937)</f>
        <v>4</v>
      </c>
      <c r="N2937" s="31"/>
      <c r="O2937" s="31"/>
      <c r="P2937" s="32">
        <f ca="1">SUM(INDIRECT(GLOBAL_VAR[TABLENAME]&amp;"[@a"&amp;$1:$1-1&amp;"]"),INDIRECT(GLOBAL_VAR[TABLENAME]&amp;"[@c"&amp;$1:$1-1&amp;"]"))</f>
        <v>4</v>
      </c>
      <c r="Q2937" s="33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4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4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4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</row>
    <row r="2938" spans="1:29">
      <c r="A2938" s="31">
        <f ca="1">IF(GLOBAL[[#This Row],[TT]]&lt;1,"",ROW()-2)</f>
        <v>2936</v>
      </c>
      <c r="B2938" s="33" t="s">
        <v>1670</v>
      </c>
      <c r="C2938" s="31">
        <v>4</v>
      </c>
      <c r="D2938" s="31">
        <v>800</v>
      </c>
      <c r="E2938" s="31">
        <f ca="1">IF(GLOBAL[[#This Row],[b12]]="",GLOBAL[[#This Row],[a6]],GLOBAL[[#This Row],[b12]])</f>
        <v>4</v>
      </c>
      <c r="F2938" s="32">
        <f>GLOBAL[[#This Row],[AWAL]]</f>
        <v>4</v>
      </c>
      <c r="G2938" s="31"/>
      <c r="H2938" s="31"/>
      <c r="I2938" s="31" t="str">
        <f>IF(GLOBAL[[#This Row],[/MASUK]]="","",SUMIF(Table6[NB BM_C_QTY+F],GLOBAL[POINTER],Table6[C]))</f>
        <v/>
      </c>
      <c r="J2938" s="102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>SUM(F2938,L2938)</f>
        <v>4</v>
      </c>
      <c r="N2938" s="31"/>
      <c r="O2938" s="31"/>
      <c r="P2938" s="32">
        <f ca="1">SUM(INDIRECT(GLOBAL_VAR[TABLENAME]&amp;"[@a"&amp;$1:$1-1&amp;"]"),INDIRECT(GLOBAL_VAR[TABLENAME]&amp;"[@c"&amp;$1:$1-1&amp;"]"))</f>
        <v>4</v>
      </c>
      <c r="Q2938" s="33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4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4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4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</row>
    <row r="2939" spans="1:29">
      <c r="A2939" s="31">
        <f ca="1">IF(GLOBAL[[#This Row],[TT]]&lt;1,"",ROW()-2)</f>
        <v>2937</v>
      </c>
      <c r="B2939" s="33" t="s">
        <v>1671</v>
      </c>
      <c r="C2939" s="31">
        <v>6</v>
      </c>
      <c r="D2939" s="31" t="s">
        <v>1672</v>
      </c>
      <c r="E2939" s="31">
        <f ca="1">IF(GLOBAL[[#This Row],[b12]]="",GLOBAL[[#This Row],[a6]],GLOBAL[[#This Row],[b12]])</f>
        <v>6</v>
      </c>
      <c r="F2939" s="32">
        <f>GLOBAL[[#This Row],[AWAL]]</f>
        <v>6</v>
      </c>
      <c r="G2939" s="31"/>
      <c r="H2939" s="31"/>
      <c r="I2939" s="31" t="str">
        <f>IF(GLOBAL[[#This Row],[/MASUK]]="","",SUMIF(Table6[NB BM_C_QTY+F],GLOBAL[POINTER],Table6[C]))</f>
        <v/>
      </c>
      <c r="J2939" s="102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>SUM(F2939,L2939)</f>
        <v>6</v>
      </c>
      <c r="N2939" s="31"/>
      <c r="O2939" s="31"/>
      <c r="P2939" s="32">
        <f ca="1">SUM(INDIRECT(GLOBAL_VAR[TABLENAME]&amp;"[@a"&amp;$1:$1-1&amp;"]"),INDIRECT(GLOBAL_VAR[TABLENAME]&amp;"[@c"&amp;$1:$1-1&amp;"]"))</f>
        <v>6</v>
      </c>
      <c r="Q2939" s="33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6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6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6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29">
      <c r="A2940" s="31">
        <f ca="1">IF(GLOBAL[[#This Row],[TT]]&lt;1,"",ROW()-2)</f>
        <v>2938</v>
      </c>
      <c r="B2940" s="33" t="s">
        <v>1673</v>
      </c>
      <c r="C2940" s="31">
        <v>1</v>
      </c>
      <c r="D2940" s="31" t="s">
        <v>61</v>
      </c>
      <c r="E2940" s="31">
        <f ca="1">IF(GLOBAL[[#This Row],[b12]]="",GLOBAL[[#This Row],[a6]],GLOBAL[[#This Row],[b12]])</f>
        <v>1</v>
      </c>
      <c r="F2940" s="32">
        <f>GLOBAL[[#This Row],[AWAL]]</f>
        <v>1</v>
      </c>
      <c r="G2940" s="31"/>
      <c r="H2940" s="31"/>
      <c r="I2940" s="31" t="str">
        <f>IF(GLOBAL[[#This Row],[/MASUK]]="","",SUMIF(Table6[NB BM_C_QTY+F],GLOBAL[POINTER],Table6[C]))</f>
        <v/>
      </c>
      <c r="J2940" s="102">
        <f>IF(GLOBAL[[#This Row],[//KELUAR]]="",0,-1*SUMIF(Table5[CONCAT],GLOBAL[POINTER],Table5[3]))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>SUM(F2940,L2940)</f>
        <v>1</v>
      </c>
      <c r="N2940" s="31"/>
      <c r="O2940" s="31"/>
      <c r="P2940" s="32">
        <f ca="1">SUM(INDIRECT(GLOBAL_VAR[TABLENAME]&amp;"[@a"&amp;$1:$1-1&amp;"]"),INDIRECT(GLOBAL_VAR[TABLENAME]&amp;"[@c"&amp;$1:$1-1&amp;"]"))</f>
        <v>1</v>
      </c>
      <c r="Q2940" s="33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1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1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1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2940" s="31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29">
      <c r="A2941" s="31">
        <f ca="1">IF(GLOBAL[[#This Row],[TT]]&lt;1,"",ROW()-2)</f>
        <v>2939</v>
      </c>
      <c r="B2941" s="33" t="s">
        <v>1674</v>
      </c>
      <c r="C2941" s="31">
        <v>3</v>
      </c>
      <c r="D2941" s="31" t="s">
        <v>149</v>
      </c>
      <c r="E2941" s="31">
        <f ca="1">IF(GLOBAL[[#This Row],[b12]]="",GLOBAL[[#This Row],[a6]],GLOBAL[[#This Row],[b12]])</f>
        <v>3</v>
      </c>
      <c r="F2941" s="32">
        <f>GLOBAL[[#This Row],[AWAL]]</f>
        <v>3</v>
      </c>
      <c r="G2941" s="31"/>
      <c r="H2941" s="31"/>
      <c r="I2941" s="31" t="str">
        <f>IF(GLOBAL[[#This Row],[/MASUK]]="","",SUMIF(Table6[NB BM_C_QTY+F],GLOBAL[POINTER],Table6[C]))</f>
        <v/>
      </c>
      <c r="J2941" s="102">
        <f>IF(GLOBAL[[#This Row],[//KELUAR]]="",0,-1*SUMIF(Table5[CONCAT],GLOBAL[POINTER],Table5[3]))</f>
        <v>0</v>
      </c>
      <c r="K2941" s="31" t="str">
        <f>IF(GLOBAL[[#This Row],[b1]]="","",GLOBAL[[#This Row],[b1]]-GLOBAL[[#This Row],[a1]]-GLOBAL[[#This Row],[bkeluar1]])</f>
        <v/>
      </c>
      <c r="L2941" s="31">
        <f>SUM(GLOBAL[[#This Row],[bmasuk1]:[c1]])</f>
        <v>0</v>
      </c>
      <c r="M2941" s="32">
        <f>SUM(F2941,L2941)</f>
        <v>3</v>
      </c>
      <c r="N2941" s="31"/>
      <c r="O2941" s="31"/>
      <c r="P2941" s="32">
        <f ca="1">SUM(INDIRECT(GLOBAL_VAR[TABLENAME]&amp;"[@a"&amp;$1:$1-1&amp;"]"),INDIRECT(GLOBAL_VAR[TABLENAME]&amp;"[@c"&amp;$1:$1-1&amp;"]"))</f>
        <v>3</v>
      </c>
      <c r="Q2941" s="33"/>
      <c r="R2941" s="33" t="str">
        <f>IF(GLOBAL[[#This Row],[b3]]="","",GLOBAL[[#This Row],[b3]]-GLOBAL[[#This Row],[a3]])</f>
        <v/>
      </c>
      <c r="S2941" s="32">
        <f ca="1">SUM(INDIRECT(GLOBAL_VAR[TABLENAME]&amp;"[@a"&amp;$1:$1-1&amp;"]"),INDIRECT(GLOBAL_VAR[TABLENAME]&amp;"[@c"&amp;$1:$1-1&amp;"]"))</f>
        <v>3</v>
      </c>
      <c r="T2941" s="33"/>
      <c r="U2941" s="33" t="str">
        <f>IF(GLOBAL[[#This Row],[b4]]="","",GLOBAL[[#This Row],[b4]]-GLOBAL[[#This Row],[a4]])</f>
        <v/>
      </c>
      <c r="V2941" s="32">
        <f ca="1">SUM(INDIRECT(GLOBAL_VAR[TABLENAME]&amp;"[@a"&amp;$1:$1-1&amp;"]"),INDIRECT(GLOBAL_VAR[TABLENAME]&amp;"[@c"&amp;$1:$1-1&amp;"]"))</f>
        <v>3</v>
      </c>
      <c r="W2941" s="31"/>
      <c r="X2941" s="31" t="str">
        <f>IF(GLOBAL[[#This Row],[b5]]="","",GLOBAL[[#This Row],[b5]]-GLOBAL[[#This Row],[a5]])</f>
        <v/>
      </c>
      <c r="Y2941" s="32">
        <f ca="1">SUM(INDIRECT(GLOBAL_VAR[TABLENAME]&amp;"[@a"&amp;$1:$1-1&amp;"]"),INDIRECT(GLOBAL_VAR[TABLENAME]&amp;"[@c"&amp;$1:$1-1&amp;"]"))</f>
        <v>3</v>
      </c>
      <c r="AA2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2941" s="31" t="str">
        <f>_xlfn.IFNA(MATCH(GLOBAL[[#This Row],[POINTER]],Table6[NB BM_C_QTY+F],0),"")</f>
        <v/>
      </c>
      <c r="AC2941" t="str">
        <f>_xlfn.IFNA(MATCH(GLOBAL[[#This Row],[POINTER]],Table5[CONCAT],0),"")</f>
        <v/>
      </c>
    </row>
    <row r="2942" spans="1:29">
      <c r="A2942" s="31">
        <f ca="1">IF(GLOBAL[[#This Row],[TT]]&lt;1,"",ROW()-2)</f>
        <v>2940</v>
      </c>
      <c r="B2942" s="33" t="s">
        <v>1675</v>
      </c>
      <c r="C2942" s="31">
        <v>3</v>
      </c>
      <c r="D2942" s="31" t="s">
        <v>29</v>
      </c>
      <c r="E2942" s="31">
        <f ca="1">IF(GLOBAL[[#This Row],[b12]]="",GLOBAL[[#This Row],[a6]],GLOBAL[[#This Row],[b12]])</f>
        <v>3</v>
      </c>
      <c r="F2942" s="32">
        <f>GLOBAL[[#This Row],[AWAL]]</f>
        <v>3</v>
      </c>
      <c r="G2942" s="31"/>
      <c r="H2942" s="31"/>
      <c r="I2942" s="31" t="str">
        <f>IF(GLOBAL[[#This Row],[/MASUK]]="","",SUMIF(Table6[NB BM_C_QTY+F],GLOBAL[POINTER],Table6[C]))</f>
        <v/>
      </c>
      <c r="J2942" s="102">
        <f>IF(GLOBAL[[#This Row],[//KELUAR]]="",0,-1*SUMIF(Table5[CONCAT],GLOBAL[POINTER],Table5[3]))</f>
        <v>0</v>
      </c>
      <c r="K2942" s="31" t="str">
        <f>IF(GLOBAL[[#This Row],[b1]]="","",GLOBAL[[#This Row],[b1]]-GLOBAL[[#This Row],[a1]]-GLOBAL[[#This Row],[bkeluar1]])</f>
        <v/>
      </c>
      <c r="L2942" s="31">
        <f>SUM(GLOBAL[[#This Row],[bmasuk1]:[c1]])</f>
        <v>0</v>
      </c>
      <c r="M2942" s="32">
        <f>SUM(F2942,L2942)</f>
        <v>3</v>
      </c>
      <c r="N2942" s="31"/>
      <c r="O2942" s="31"/>
      <c r="P2942" s="32">
        <f ca="1">SUM(INDIRECT(GLOBAL_VAR[TABLENAME]&amp;"[@a"&amp;$1:$1-1&amp;"]"),INDIRECT(GLOBAL_VAR[TABLENAME]&amp;"[@c"&amp;$1:$1-1&amp;"]"))</f>
        <v>3</v>
      </c>
      <c r="Q2942" s="33"/>
      <c r="R2942" s="33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3</v>
      </c>
      <c r="T2942" s="33"/>
      <c r="U2942" s="33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3</v>
      </c>
      <c r="W2942" s="31"/>
      <c r="X2942" s="31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3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2942" s="31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29">
      <c r="A2943" s="31">
        <f ca="1">IF(GLOBAL[[#This Row],[TT]]&lt;1,"",ROW()-2)</f>
        <v>2941</v>
      </c>
      <c r="B2943" s="33" t="s">
        <v>1676</v>
      </c>
      <c r="C2943" s="31">
        <v>3</v>
      </c>
      <c r="D2943" s="31" t="s">
        <v>61</v>
      </c>
      <c r="E2943" s="31">
        <f ca="1">IF(GLOBAL[[#This Row],[b12]]="",GLOBAL[[#This Row],[a6]],GLOBAL[[#This Row],[b12]])</f>
        <v>3</v>
      </c>
      <c r="F2943" s="32">
        <f>GLOBAL[[#This Row],[AWAL]]</f>
        <v>3</v>
      </c>
      <c r="G2943" s="31"/>
      <c r="H2943" s="31"/>
      <c r="I2943" s="31" t="str">
        <f>IF(GLOBAL[[#This Row],[/MASUK]]="","",SUMIF(Table6[NB BM_C_QTY+F],GLOBAL[POINTER],Table6[C]))</f>
        <v/>
      </c>
      <c r="J2943" s="102">
        <f>IF(GLOBAL[[#This Row],[//KELUAR]]="",0,-1*SUMIF(Table5[CONCAT],GLOBAL[POINTER],Table5[3]))</f>
        <v>0</v>
      </c>
      <c r="K2943" s="31" t="str">
        <f>IF(GLOBAL[[#This Row],[b1]]="","",GLOBAL[[#This Row],[b1]]-GLOBAL[[#This Row],[a1]]-GLOBAL[[#This Row],[bkeluar1]])</f>
        <v/>
      </c>
      <c r="L2943" s="31">
        <f>SUM(GLOBAL[[#This Row],[bmasuk1]:[c1]])</f>
        <v>0</v>
      </c>
      <c r="M2943" s="32">
        <f>SUM(F2943,L2943)</f>
        <v>3</v>
      </c>
      <c r="N2943" s="31"/>
      <c r="O2943" s="31"/>
      <c r="P2943" s="32">
        <f ca="1">SUM(INDIRECT(GLOBAL_VAR[TABLENAME]&amp;"[@a"&amp;$1:$1-1&amp;"]"),INDIRECT(GLOBAL_VAR[TABLENAME]&amp;"[@c"&amp;$1:$1-1&amp;"]"))</f>
        <v>3</v>
      </c>
      <c r="Q2943" s="33"/>
      <c r="R2943" s="33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3</v>
      </c>
      <c r="T2943" s="33"/>
      <c r="U2943" s="33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3</v>
      </c>
      <c r="W2943" s="31"/>
      <c r="X2943" s="31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3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2943" s="31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29">
      <c r="A2944" s="31">
        <f ca="1">IF(GLOBAL[[#This Row],[TT]]&lt;1,"",ROW()-2)</f>
        <v>2942</v>
      </c>
      <c r="B2944" s="33" t="s">
        <v>1677</v>
      </c>
      <c r="C2944" s="31">
        <v>1</v>
      </c>
      <c r="D2944" s="31" t="s">
        <v>206</v>
      </c>
      <c r="E2944" s="31">
        <f ca="1">IF(GLOBAL[[#This Row],[b12]]="",GLOBAL[[#This Row],[a6]],GLOBAL[[#This Row],[b12]])</f>
        <v>1</v>
      </c>
      <c r="F2944" s="32">
        <f>GLOBAL[[#This Row],[AWAL]]</f>
        <v>1</v>
      </c>
      <c r="G2944" s="31"/>
      <c r="H2944" s="31"/>
      <c r="I2944" s="31" t="str">
        <f>IF(GLOBAL[[#This Row],[/MASUK]]="","",SUMIF(Table6[NB BM_C_QTY+F],GLOBAL[POINTER],Table6[C]))</f>
        <v/>
      </c>
      <c r="J2944" s="102">
        <f>IF(GLOBAL[[#This Row],[//KELUAR]]="",0,-1*SUMIF(Table5[CONCAT],GLOBAL[POINTER],Table5[3]))</f>
        <v>0</v>
      </c>
      <c r="K2944" s="31" t="str">
        <f>IF(GLOBAL[[#This Row],[b1]]="","",GLOBAL[[#This Row],[b1]]-GLOBAL[[#This Row],[a1]]-GLOBAL[[#This Row],[bkeluar1]])</f>
        <v/>
      </c>
      <c r="L2944" s="31">
        <f>SUM(GLOBAL[[#This Row],[bmasuk1]:[c1]])</f>
        <v>0</v>
      </c>
      <c r="M2944" s="32">
        <f>SUM(F2944,L2944)</f>
        <v>1</v>
      </c>
      <c r="N2944" s="31"/>
      <c r="O2944" s="31"/>
      <c r="P2944" s="32">
        <f ca="1">SUM(INDIRECT(GLOBAL_VAR[TABLENAME]&amp;"[@a"&amp;$1:$1-1&amp;"]"),INDIRECT(GLOBAL_VAR[TABLENAME]&amp;"[@c"&amp;$1:$1-1&amp;"]"))</f>
        <v>1</v>
      </c>
      <c r="Q2944" s="33"/>
      <c r="R2944" s="33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1</v>
      </c>
      <c r="T2944" s="33"/>
      <c r="U2944" s="33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1</v>
      </c>
      <c r="W2944" s="31"/>
      <c r="X2944" s="31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1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2944" s="31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29">
      <c r="A2945" s="31">
        <f ca="1">IF(GLOBAL[[#This Row],[TT]]&lt;1,"",ROW()-2)</f>
        <v>2943</v>
      </c>
      <c r="B2945" s="33" t="s">
        <v>1678</v>
      </c>
      <c r="C2945" s="31">
        <v>11</v>
      </c>
      <c r="D2945" s="31" t="s">
        <v>1679</v>
      </c>
      <c r="E2945" s="31">
        <f ca="1">IF(GLOBAL[[#This Row],[b12]]="",GLOBAL[[#This Row],[a6]],GLOBAL[[#This Row],[b12]])</f>
        <v>11</v>
      </c>
      <c r="F2945" s="32">
        <f>GLOBAL[[#This Row],[AWAL]]</f>
        <v>11</v>
      </c>
      <c r="G2945" s="31"/>
      <c r="H2945" s="31"/>
      <c r="I2945" s="31" t="str">
        <f>IF(GLOBAL[[#This Row],[/MASUK]]="","",SUMIF(Table6[NB BM_C_QTY+F],GLOBAL[POINTER],Table6[C]))</f>
        <v/>
      </c>
      <c r="J2945" s="102">
        <f>IF(GLOBAL[[#This Row],[//KELUAR]]="",0,-1*SUMIF(Table5[CONCAT],GLOBAL[POINTER],Table5[3]))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>SUM(F2945,L2945)</f>
        <v>11</v>
      </c>
      <c r="N2945" s="31"/>
      <c r="O2945" s="31"/>
      <c r="P2945" s="32">
        <f ca="1">SUM(INDIRECT(GLOBAL_VAR[TABLENAME]&amp;"[@a"&amp;$1:$1-1&amp;"]"),INDIRECT(GLOBAL_VAR[TABLENAME]&amp;"[@c"&amp;$1:$1-1&amp;"]"))</f>
        <v>11</v>
      </c>
      <c r="Q2945" s="33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11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11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11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2945" s="31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29">
      <c r="A2946" s="31">
        <f ca="1">IF(GLOBAL[[#This Row],[TT]]&lt;1,"",ROW()-2)</f>
        <v>2944</v>
      </c>
      <c r="B2946" s="33" t="s">
        <v>1680</v>
      </c>
      <c r="C2946" s="31">
        <v>11</v>
      </c>
      <c r="D2946" s="31" t="s">
        <v>1679</v>
      </c>
      <c r="E2946" s="31">
        <f ca="1">IF(GLOBAL[[#This Row],[b12]]="",GLOBAL[[#This Row],[a6]],GLOBAL[[#This Row],[b12]])</f>
        <v>11</v>
      </c>
      <c r="F2946" s="32">
        <f>GLOBAL[[#This Row],[AWAL]]</f>
        <v>11</v>
      </c>
      <c r="G2946" s="31"/>
      <c r="H2946" s="31"/>
      <c r="I2946" s="31" t="str">
        <f>IF(GLOBAL[[#This Row],[/MASUK]]="","",SUMIF(Table6[NB BM_C_QTY+F],GLOBAL[POINTER],Table6[C]))</f>
        <v/>
      </c>
      <c r="J2946" s="102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>SUM(F2946,L2946)</f>
        <v>11</v>
      </c>
      <c r="N2946" s="31"/>
      <c r="O2946" s="31"/>
      <c r="P2946" s="32">
        <f ca="1">SUM(INDIRECT(GLOBAL_VAR[TABLENAME]&amp;"[@a"&amp;$1:$1-1&amp;"]"),INDIRECT(GLOBAL_VAR[TABLENAME]&amp;"[@c"&amp;$1:$1-1&amp;"]"))</f>
        <v>11</v>
      </c>
      <c r="Q2946" s="33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11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11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11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29">
      <c r="A2947" s="31">
        <f ca="1">IF(GLOBAL[[#This Row],[TT]]&lt;1,"",ROW()-2)</f>
        <v>2945</v>
      </c>
      <c r="B2947" s="33" t="s">
        <v>1681</v>
      </c>
      <c r="C2947" s="31">
        <v>9</v>
      </c>
      <c r="D2947" s="31" t="s">
        <v>1679</v>
      </c>
      <c r="E2947" s="31">
        <f ca="1">IF(GLOBAL[[#This Row],[b12]]="",GLOBAL[[#This Row],[a6]],GLOBAL[[#This Row],[b12]])</f>
        <v>9</v>
      </c>
      <c r="F2947" s="32">
        <f>GLOBAL[[#This Row],[AWAL]]</f>
        <v>9</v>
      </c>
      <c r="G2947" s="31"/>
      <c r="H2947" s="31"/>
      <c r="I2947" s="31" t="str">
        <f>IF(GLOBAL[[#This Row],[/MASUK]]="","",SUMIF(Table6[NB BM_C_QTY+F],GLOBAL[POINTER],Table6[C]))</f>
        <v/>
      </c>
      <c r="J2947" s="102">
        <f>IF(GLOBAL[[#This Row],[//KELUAR]]="",0,-1*SUMIF(Table5[CONCAT],GLOBAL[POINTER],Table5[3]))</f>
        <v>0</v>
      </c>
      <c r="K2947" s="31" t="str">
        <f>IF(GLOBAL[[#This Row],[b1]]="","",GLOBAL[[#This Row],[b1]]-GLOBAL[[#This Row],[a1]]-GLOBAL[[#This Row],[bkeluar1]])</f>
        <v/>
      </c>
      <c r="L2947" s="31">
        <f>SUM(GLOBAL[[#This Row],[bmasuk1]:[c1]])</f>
        <v>0</v>
      </c>
      <c r="M2947" s="32">
        <f>SUM(F2947,L2947)</f>
        <v>9</v>
      </c>
      <c r="N2947" s="31"/>
      <c r="O2947" s="31"/>
      <c r="P2947" s="32">
        <f ca="1">SUM(INDIRECT(GLOBAL_VAR[TABLENAME]&amp;"[@a"&amp;$1:$1-1&amp;"]"),INDIRECT(GLOBAL_VAR[TABLENAME]&amp;"[@c"&amp;$1:$1-1&amp;"]"))</f>
        <v>9</v>
      </c>
      <c r="Q2947" s="33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9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9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9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29">
      <c r="A2948" s="31">
        <f ca="1">IF(GLOBAL[[#This Row],[TT]]&lt;1,"",ROW()-2)</f>
        <v>2946</v>
      </c>
      <c r="B2948" s="33" t="s">
        <v>1682</v>
      </c>
      <c r="C2948" s="31">
        <v>5</v>
      </c>
      <c r="D2948" s="31" t="s">
        <v>463</v>
      </c>
      <c r="E2948" s="31">
        <f ca="1">IF(GLOBAL[[#This Row],[b12]]="",GLOBAL[[#This Row],[a6]],GLOBAL[[#This Row],[b12]])</f>
        <v>5</v>
      </c>
      <c r="F2948" s="32">
        <f>GLOBAL[[#This Row],[AWAL]]</f>
        <v>5</v>
      </c>
      <c r="G2948" s="31"/>
      <c r="H2948" s="31"/>
      <c r="I2948" s="31" t="str">
        <f>IF(GLOBAL[[#This Row],[/MASUK]]="","",SUMIF(Table6[NB BM_C_QTY+F],GLOBAL[POINTER],Table6[C]))</f>
        <v/>
      </c>
      <c r="J2948" s="102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>SUM(F2948,L2948)</f>
        <v>5</v>
      </c>
      <c r="N2948" s="31"/>
      <c r="O2948" s="31"/>
      <c r="P2948" s="32">
        <f ca="1">SUM(INDIRECT(GLOBAL_VAR[TABLENAME]&amp;"[@a"&amp;$1:$1-1&amp;"]"),INDIRECT(GLOBAL_VAR[TABLENAME]&amp;"[@c"&amp;$1:$1-1&amp;"]"))</f>
        <v>5</v>
      </c>
      <c r="Q2948" s="33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5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5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5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</row>
    <row r="2949" spans="1:29">
      <c r="A2949" s="31">
        <f ca="1">IF(GLOBAL[[#This Row],[TT]]&lt;1,"",ROW()-2)</f>
        <v>2947</v>
      </c>
      <c r="B2949" s="33" t="s">
        <v>1683</v>
      </c>
      <c r="C2949" s="31">
        <v>7</v>
      </c>
      <c r="D2949" s="31" t="s">
        <v>463</v>
      </c>
      <c r="E2949" s="31">
        <f ca="1">IF(GLOBAL[[#This Row],[b12]]="",GLOBAL[[#This Row],[a6]],GLOBAL[[#This Row],[b12]])</f>
        <v>7</v>
      </c>
      <c r="F2949" s="32">
        <f>GLOBAL[[#This Row],[AWAL]]</f>
        <v>7</v>
      </c>
      <c r="G2949" s="31"/>
      <c r="H2949" s="31"/>
      <c r="I2949" s="31" t="str">
        <f>IF(GLOBAL[[#This Row],[/MASUK]]="","",SUMIF(Table6[NB BM_C_QTY+F],GLOBAL[POINTER],Table6[C]))</f>
        <v/>
      </c>
      <c r="J2949" s="102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>SUM(F2949,L2949)</f>
        <v>7</v>
      </c>
      <c r="N2949" s="31"/>
      <c r="O2949" s="31"/>
      <c r="P2949" s="32">
        <f ca="1">SUM(INDIRECT(GLOBAL_VAR[TABLENAME]&amp;"[@a"&amp;$1:$1-1&amp;"]"),INDIRECT(GLOBAL_VAR[TABLENAME]&amp;"[@c"&amp;$1:$1-1&amp;"]"))</f>
        <v>7</v>
      </c>
      <c r="Q2949" s="33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7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7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7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29">
      <c r="A2950" s="31">
        <f ca="1">IF(GLOBAL[[#This Row],[TT]]&lt;1,"",ROW()-2)</f>
        <v>2948</v>
      </c>
      <c r="B2950" s="33" t="s">
        <v>1684</v>
      </c>
      <c r="C2950" s="31">
        <v>9</v>
      </c>
      <c r="D2950" s="31" t="s">
        <v>29</v>
      </c>
      <c r="E2950" s="31">
        <f ca="1">IF(GLOBAL[[#This Row],[b12]]="",GLOBAL[[#This Row],[a6]],GLOBAL[[#This Row],[b12]])</f>
        <v>9</v>
      </c>
      <c r="F2950" s="32">
        <f>GLOBAL[[#This Row],[AWAL]]</f>
        <v>9</v>
      </c>
      <c r="G2950" s="31"/>
      <c r="H2950" s="31"/>
      <c r="I2950" s="31" t="str">
        <f>IF(GLOBAL[[#This Row],[/MASUK]]="","",SUMIF(Table6[NB BM_C_QTY+F],GLOBAL[POINTER],Table6[C]))</f>
        <v/>
      </c>
      <c r="J2950" s="102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>SUM(F2950,L2950)</f>
        <v>9</v>
      </c>
      <c r="N2950" s="31"/>
      <c r="O2950" s="31"/>
      <c r="P2950" s="32">
        <f ca="1">SUM(INDIRECT(GLOBAL_VAR[TABLENAME]&amp;"[@a"&amp;$1:$1-1&amp;"]"),INDIRECT(GLOBAL_VAR[TABLENAME]&amp;"[@c"&amp;$1:$1-1&amp;"]"))</f>
        <v>9</v>
      </c>
      <c r="Q2950" s="33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9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9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9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29">
      <c r="A2951" s="31">
        <f ca="1">IF(GLOBAL[[#This Row],[TT]]&lt;1,"",ROW()-2)</f>
        <v>2949</v>
      </c>
      <c r="B2951" s="33" t="s">
        <v>1685</v>
      </c>
      <c r="C2951" s="31">
        <v>10</v>
      </c>
      <c r="D2951" s="31" t="s">
        <v>463</v>
      </c>
      <c r="E2951" s="31">
        <f ca="1">IF(GLOBAL[[#This Row],[b12]]="",GLOBAL[[#This Row],[a6]],GLOBAL[[#This Row],[b12]])</f>
        <v>10</v>
      </c>
      <c r="F2951" s="32">
        <f>GLOBAL[[#This Row],[AWAL]]</f>
        <v>10</v>
      </c>
      <c r="G2951" s="31"/>
      <c r="H2951" s="31"/>
      <c r="I2951" s="31" t="str">
        <f>IF(GLOBAL[[#This Row],[/MASUK]]="","",SUMIF(Table6[NB BM_C_QTY+F],GLOBAL[POINTER],Table6[C]))</f>
        <v/>
      </c>
      <c r="J2951" s="102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>SUM(F2951,L2951)</f>
        <v>10</v>
      </c>
      <c r="N2951" s="31"/>
      <c r="O2951" s="31"/>
      <c r="P2951" s="32">
        <f ca="1">SUM(INDIRECT(GLOBAL_VAR[TABLENAME]&amp;"[@a"&amp;$1:$1-1&amp;"]"),INDIRECT(GLOBAL_VAR[TABLENAME]&amp;"[@c"&amp;$1:$1-1&amp;"]"))</f>
        <v>10</v>
      </c>
      <c r="Q2951" s="33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10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10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10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</row>
    <row r="2952" spans="1:29">
      <c r="A2952" s="31">
        <f ca="1">IF(GLOBAL[[#This Row],[TT]]&lt;1,"",ROW()-2)</f>
        <v>2950</v>
      </c>
      <c r="B2952" s="33" t="s">
        <v>1686</v>
      </c>
      <c r="C2952" s="31">
        <v>8</v>
      </c>
      <c r="D2952" s="31" t="s">
        <v>29</v>
      </c>
      <c r="E2952" s="31">
        <f ca="1">IF(GLOBAL[[#This Row],[b12]]="",GLOBAL[[#This Row],[a6]],GLOBAL[[#This Row],[b12]])</f>
        <v>8</v>
      </c>
      <c r="F2952" s="32">
        <f>GLOBAL[[#This Row],[AWAL]]</f>
        <v>8</v>
      </c>
      <c r="G2952" s="31"/>
      <c r="H2952" s="31"/>
      <c r="I2952" s="31" t="str">
        <f>IF(GLOBAL[[#This Row],[/MASUK]]="","",SUMIF(Table6[NB BM_C_QTY+F],GLOBAL[POINTER],Table6[C]))</f>
        <v/>
      </c>
      <c r="J2952" s="102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>SUM(F2952,L2952)</f>
        <v>8</v>
      </c>
      <c r="N2952" s="31"/>
      <c r="O2952" s="31"/>
      <c r="P2952" s="32">
        <f ca="1">SUM(INDIRECT(GLOBAL_VAR[TABLENAME]&amp;"[@a"&amp;$1:$1-1&amp;"]"),INDIRECT(GLOBAL_VAR[TABLENAME]&amp;"[@c"&amp;$1:$1-1&amp;"]"))</f>
        <v>8</v>
      </c>
      <c r="Q2952" s="33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8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8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8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29">
      <c r="A2953" s="31">
        <f ca="1">IF(GLOBAL[[#This Row],[TT]]&lt;1,"",ROW()-2)</f>
        <v>2951</v>
      </c>
      <c r="B2953" s="33" t="s">
        <v>1687</v>
      </c>
      <c r="C2953" s="31">
        <v>1</v>
      </c>
      <c r="D2953" s="31" t="s">
        <v>214</v>
      </c>
      <c r="E2953" s="31">
        <f ca="1">IF(GLOBAL[[#This Row],[b12]]="",GLOBAL[[#This Row],[a6]],GLOBAL[[#This Row],[b12]])</f>
        <v>1</v>
      </c>
      <c r="F2953" s="32">
        <f>GLOBAL[[#This Row],[AWAL]]</f>
        <v>1</v>
      </c>
      <c r="G2953" s="31"/>
      <c r="H2953" s="31"/>
      <c r="I2953" s="31" t="str">
        <f>IF(GLOBAL[[#This Row],[/MASUK]]="","",SUMIF(Table6[NB BM_C_QTY+F],GLOBAL[POINTER],Table6[C]))</f>
        <v/>
      </c>
      <c r="J2953" s="102">
        <f>IF(GLOBAL[[#This Row],[//KELUAR]]="",0,-1*SUMIF(Table5[CONCAT],GLOBAL[POINTER],Table5[3]))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>SUM(F2953,L2953)</f>
        <v>1</v>
      </c>
      <c r="N2953" s="31"/>
      <c r="O2953" s="31"/>
      <c r="P2953" s="32">
        <f ca="1">SUM(INDIRECT(GLOBAL_VAR[TABLENAME]&amp;"[@a"&amp;$1:$1-1&amp;"]"),INDIRECT(GLOBAL_VAR[TABLENAME]&amp;"[@c"&amp;$1:$1-1&amp;"]"))</f>
        <v>1</v>
      </c>
      <c r="Q2953" s="33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1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1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1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2953" s="31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29">
      <c r="A2954" s="31">
        <f ca="1">IF(GLOBAL[[#This Row],[TT]]&lt;1,"",ROW()-2)</f>
        <v>2952</v>
      </c>
      <c r="B2954" s="33" t="s">
        <v>1688</v>
      </c>
      <c r="C2954" s="31">
        <v>10</v>
      </c>
      <c r="D2954" s="31" t="s">
        <v>206</v>
      </c>
      <c r="E2954" s="31">
        <f ca="1">IF(GLOBAL[[#This Row],[b12]]="",GLOBAL[[#This Row],[a6]],GLOBAL[[#This Row],[b12]])</f>
        <v>10</v>
      </c>
      <c r="F2954" s="32">
        <f>GLOBAL[[#This Row],[AWAL]]</f>
        <v>10</v>
      </c>
      <c r="G2954" s="31"/>
      <c r="H2954" s="31"/>
      <c r="I2954" s="31" t="str">
        <f>IF(GLOBAL[[#This Row],[/MASUK]]="","",SUMIF(Table6[NB BM_C_QTY+F],GLOBAL[POINTER],Table6[C]))</f>
        <v/>
      </c>
      <c r="J2954" s="102">
        <f>IF(GLOBAL[[#This Row],[//KELUAR]]="",0,-1*SUMIF(Table5[CONCAT],GLOBAL[POINTER],Table5[3]))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>SUM(F2954,L2954)</f>
        <v>10</v>
      </c>
      <c r="N2954" s="31"/>
      <c r="O2954" s="31"/>
      <c r="P2954" s="32">
        <f ca="1">SUM(INDIRECT(GLOBAL_VAR[TABLENAME]&amp;"[@a"&amp;$1:$1-1&amp;"]"),INDIRECT(GLOBAL_VAR[TABLENAME]&amp;"[@c"&amp;$1:$1-1&amp;"]"))</f>
        <v>10</v>
      </c>
      <c r="Q2954" s="33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10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10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10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2954" s="31" t="str">
        <f>_xlfn.IFNA(MATCH(GLOBAL[[#This Row],[POINTER]],Table6[NB BM_C_QTY+F],0),"")</f>
        <v/>
      </c>
      <c r="AC2954" t="str">
        <f>_xlfn.IFNA(MATCH(GLOBAL[[#This Row],[POINTER]],Table5[CONCAT],0),"")</f>
        <v/>
      </c>
    </row>
    <row r="2955" spans="1:29">
      <c r="A2955" s="31">
        <f ca="1">IF(GLOBAL[[#This Row],[TT]]&lt;1,"",ROW()-2)</f>
        <v>2953</v>
      </c>
      <c r="B2955" s="33" t="s">
        <v>1689</v>
      </c>
      <c r="C2955" s="31">
        <v>2</v>
      </c>
      <c r="D2955" s="31" t="s">
        <v>206</v>
      </c>
      <c r="E2955" s="31">
        <f ca="1">IF(GLOBAL[[#This Row],[b12]]="",GLOBAL[[#This Row],[a6]],GLOBAL[[#This Row],[b12]])</f>
        <v>2</v>
      </c>
      <c r="F2955" s="32">
        <f>GLOBAL[[#This Row],[AWAL]]</f>
        <v>2</v>
      </c>
      <c r="G2955" s="31"/>
      <c r="H2955" s="31"/>
      <c r="I2955" s="31" t="str">
        <f>IF(GLOBAL[[#This Row],[/MASUK]]="","",SUMIF(Table6[NB BM_C_QTY+F],GLOBAL[POINTER],Table6[C]))</f>
        <v/>
      </c>
      <c r="J2955" s="102">
        <f>IF(GLOBAL[[#This Row],[//KELUAR]]="",0,-1*SUMIF(Table5[CONCAT],GLOBAL[POINTER],Table5[3]))</f>
        <v>0</v>
      </c>
      <c r="K2955" s="31" t="str">
        <f>IF(GLOBAL[[#This Row],[b1]]="","",GLOBAL[[#This Row],[b1]]-GLOBAL[[#This Row],[a1]]-GLOBAL[[#This Row],[bkeluar1]])</f>
        <v/>
      </c>
      <c r="L2955" s="31">
        <f>SUM(GLOBAL[[#This Row],[bmasuk1]:[c1]])</f>
        <v>0</v>
      </c>
      <c r="M2955" s="32">
        <f>SUM(F2955,L2955)</f>
        <v>2</v>
      </c>
      <c r="N2955" s="31"/>
      <c r="O2955" s="31"/>
      <c r="P2955" s="32">
        <f ca="1">SUM(INDIRECT(GLOBAL_VAR[TABLENAME]&amp;"[@a"&amp;$1:$1-1&amp;"]"),INDIRECT(GLOBAL_VAR[TABLENAME]&amp;"[@c"&amp;$1:$1-1&amp;"]"))</f>
        <v>2</v>
      </c>
      <c r="Q2955" s="33"/>
      <c r="R2955" s="33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2</v>
      </c>
      <c r="T2955" s="33"/>
      <c r="U2955" s="33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2</v>
      </c>
      <c r="W2955" s="31"/>
      <c r="X2955" s="31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2</v>
      </c>
      <c r="AA2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2955" s="31" t="str">
        <f>_xlfn.IFNA(MATCH(GLOBAL[[#This Row],[POINTER]],Table6[NB BM_C_QTY+F],0),"")</f>
        <v/>
      </c>
      <c r="AC2955" t="str">
        <f>_xlfn.IFNA(MATCH(GLOBAL[[#This Row],[POINTER]],Table5[CONCAT],0),"")</f>
        <v/>
      </c>
    </row>
    <row r="2956" spans="1:29">
      <c r="A2956" s="31">
        <f ca="1">IF(GLOBAL[[#This Row],[TT]]&lt;1,"",ROW()-2)</f>
        <v>2954</v>
      </c>
      <c r="B2956" s="33" t="s">
        <v>1690</v>
      </c>
      <c r="C2956" s="31">
        <v>1</v>
      </c>
      <c r="D2956" s="31" t="s">
        <v>61</v>
      </c>
      <c r="E2956" s="31">
        <f ca="1">IF(GLOBAL[[#This Row],[b12]]="",GLOBAL[[#This Row],[a6]],GLOBAL[[#This Row],[b12]])</f>
        <v>1</v>
      </c>
      <c r="F2956" s="32">
        <f>GLOBAL[[#This Row],[AWAL]]</f>
        <v>1</v>
      </c>
      <c r="G2956" s="31"/>
      <c r="H2956" s="31"/>
      <c r="I2956" s="31" t="str">
        <f>IF(GLOBAL[[#This Row],[/MASUK]]="","",SUMIF(Table6[NB BM_C_QTY+F],GLOBAL[POINTER],Table6[C]))</f>
        <v/>
      </c>
      <c r="J2956" s="102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>SUM(F2956,L2956)</f>
        <v>1</v>
      </c>
      <c r="N2956" s="31"/>
      <c r="O2956" s="31"/>
      <c r="P2956" s="32">
        <f ca="1">SUM(INDIRECT(GLOBAL_VAR[TABLENAME]&amp;"[@a"&amp;$1:$1-1&amp;"]"),INDIRECT(GLOBAL_VAR[TABLENAME]&amp;"[@c"&amp;$1:$1-1&amp;"]"))</f>
        <v>1</v>
      </c>
      <c r="Q2956" s="33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1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1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1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29">
      <c r="A2957" s="31">
        <f ca="1">IF(GLOBAL[[#This Row],[TT]]&lt;1,"",ROW()-2)</f>
        <v>2955</v>
      </c>
      <c r="B2957" s="33" t="s">
        <v>1691</v>
      </c>
      <c r="C2957" s="31">
        <v>4</v>
      </c>
      <c r="D2957" s="31" t="s">
        <v>61</v>
      </c>
      <c r="E2957" s="31">
        <f ca="1">IF(GLOBAL[[#This Row],[b12]]="",GLOBAL[[#This Row],[a6]],GLOBAL[[#This Row],[b12]])</f>
        <v>4</v>
      </c>
      <c r="F2957" s="32">
        <f>GLOBAL[[#This Row],[AWAL]]</f>
        <v>4</v>
      </c>
      <c r="G2957" s="31"/>
      <c r="H2957" s="31"/>
      <c r="I2957" s="31" t="str">
        <f>IF(GLOBAL[[#This Row],[/MASUK]]="","",SUMIF(Table6[NB BM_C_QTY+F],GLOBAL[POINTER],Table6[C]))</f>
        <v/>
      </c>
      <c r="J2957" s="102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>SUM(F2957,L2957)</f>
        <v>4</v>
      </c>
      <c r="N2957" s="31"/>
      <c r="O2957" s="31"/>
      <c r="P2957" s="32">
        <f ca="1">SUM(INDIRECT(GLOBAL_VAR[TABLENAME]&amp;"[@a"&amp;$1:$1-1&amp;"]"),INDIRECT(GLOBAL_VAR[TABLENAME]&amp;"[@c"&amp;$1:$1-1&amp;"]"))</f>
        <v>4</v>
      </c>
      <c r="Q2957" s="33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4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4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4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</row>
    <row r="2958" spans="1:29">
      <c r="A2958" s="31">
        <f ca="1">IF(GLOBAL[[#This Row],[TT]]&lt;1,"",ROW()-2)</f>
        <v>2956</v>
      </c>
      <c r="B2958" s="33" t="s">
        <v>1692</v>
      </c>
      <c r="C2958" s="31">
        <v>5</v>
      </c>
      <c r="D2958" s="31" t="s">
        <v>168</v>
      </c>
      <c r="E2958" s="31">
        <f ca="1">IF(GLOBAL[[#This Row],[b12]]="",GLOBAL[[#This Row],[a6]],GLOBAL[[#This Row],[b12]])</f>
        <v>5</v>
      </c>
      <c r="F2958" s="32">
        <f>GLOBAL[[#This Row],[AWAL]]</f>
        <v>5</v>
      </c>
      <c r="G2958" s="31"/>
      <c r="H2958" s="31"/>
      <c r="I2958" s="31" t="str">
        <f>IF(GLOBAL[[#This Row],[/MASUK]]="","",SUMIF(Table6[NB BM_C_QTY+F],GLOBAL[POINTER],Table6[C]))</f>
        <v/>
      </c>
      <c r="J2958" s="102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>SUM(F2958,L2958)</f>
        <v>5</v>
      </c>
      <c r="N2958" s="31"/>
      <c r="O2958" s="31"/>
      <c r="P2958" s="32">
        <f ca="1">SUM(INDIRECT(GLOBAL_VAR[TABLENAME]&amp;"[@a"&amp;$1:$1-1&amp;"]"),INDIRECT(GLOBAL_VAR[TABLENAME]&amp;"[@c"&amp;$1:$1-1&amp;"]"))</f>
        <v>5</v>
      </c>
      <c r="Q2958" s="33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5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5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5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29">
      <c r="A2959" s="31">
        <f ca="1">IF(GLOBAL[[#This Row],[TT]]&lt;1,"",ROW()-2)</f>
        <v>2957</v>
      </c>
      <c r="B2959" s="33" t="s">
        <v>1693</v>
      </c>
      <c r="C2959" s="31">
        <v>13</v>
      </c>
      <c r="D2959" s="31" t="s">
        <v>1694</v>
      </c>
      <c r="E2959" s="31">
        <f ca="1">IF(GLOBAL[[#This Row],[b12]]="",GLOBAL[[#This Row],[a6]],GLOBAL[[#This Row],[b12]])</f>
        <v>13</v>
      </c>
      <c r="F2959" s="32">
        <f>GLOBAL[[#This Row],[AWAL]]</f>
        <v>13</v>
      </c>
      <c r="G2959" s="31"/>
      <c r="H2959" s="31"/>
      <c r="I2959" s="31" t="str">
        <f>IF(GLOBAL[[#This Row],[/MASUK]]="","",SUMIF(Table6[NB BM_C_QTY+F],GLOBAL[POINTER],Table6[C]))</f>
        <v/>
      </c>
      <c r="J2959" s="102">
        <f>IF(GLOBAL[[#This Row],[//KELUAR]]="",0,-1*SUMIF(Table5[CONCAT],GLOBAL[POINTER],Table5[3]))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>SUM(F2959,L2959)</f>
        <v>13</v>
      </c>
      <c r="N2959" s="31"/>
      <c r="O2959" s="31"/>
      <c r="P2959" s="32">
        <f ca="1">SUM(INDIRECT(GLOBAL_VAR[TABLENAME]&amp;"[@a"&amp;$1:$1-1&amp;"]"),INDIRECT(GLOBAL_VAR[TABLENAME]&amp;"[@c"&amp;$1:$1-1&amp;"]"))</f>
        <v>13</v>
      </c>
      <c r="Q2959" s="33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13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13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13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</row>
    <row r="2960" spans="1:29">
      <c r="A2960" s="31">
        <f ca="1">IF(GLOBAL[[#This Row],[TT]]&lt;1,"",ROW()-2)</f>
        <v>2958</v>
      </c>
      <c r="B2960" s="33" t="s">
        <v>1695</v>
      </c>
      <c r="C2960" s="31">
        <v>7</v>
      </c>
      <c r="D2960" s="31" t="s">
        <v>1696</v>
      </c>
      <c r="E2960" s="31">
        <f ca="1">IF(GLOBAL[[#This Row],[b12]]="",GLOBAL[[#This Row],[a6]],GLOBAL[[#This Row],[b12]])</f>
        <v>7</v>
      </c>
      <c r="F2960" s="32">
        <f>GLOBAL[[#This Row],[AWAL]]</f>
        <v>7</v>
      </c>
      <c r="G2960" s="31"/>
      <c r="H2960" s="31"/>
      <c r="I2960" s="31" t="str">
        <f>IF(GLOBAL[[#This Row],[/MASUK]]="","",SUMIF(Table6[NB BM_C_QTY+F],GLOBAL[POINTER],Table6[C]))</f>
        <v/>
      </c>
      <c r="J2960" s="102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>SUM(F2960,L2960)</f>
        <v>7</v>
      </c>
      <c r="N2960" s="31"/>
      <c r="O2960" s="31"/>
      <c r="P2960" s="32">
        <f ca="1">SUM(INDIRECT(GLOBAL_VAR[TABLENAME]&amp;"[@a"&amp;$1:$1-1&amp;"]"),INDIRECT(GLOBAL_VAR[TABLENAME]&amp;"[@c"&amp;$1:$1-1&amp;"]"))</f>
        <v>7</v>
      </c>
      <c r="Q2960" s="33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7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7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7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</row>
    <row r="2961" spans="1:30">
      <c r="A2961" s="31">
        <f ca="1">IF(GLOBAL[[#This Row],[TT]]&lt;1,"",ROW()-2)</f>
        <v>2959</v>
      </c>
      <c r="B2961" s="33" t="s">
        <v>1697</v>
      </c>
      <c r="C2961" s="31">
        <v>12</v>
      </c>
      <c r="D2961" s="31" t="s">
        <v>1694</v>
      </c>
      <c r="E2961" s="31">
        <f ca="1">IF(GLOBAL[[#This Row],[b12]]="",GLOBAL[[#This Row],[a6]],GLOBAL[[#This Row],[b12]])</f>
        <v>12</v>
      </c>
      <c r="F2961" s="32">
        <f>GLOBAL[[#This Row],[AWAL]]</f>
        <v>12</v>
      </c>
      <c r="G2961" s="31"/>
      <c r="H2961" s="31"/>
      <c r="I2961" s="31" t="str">
        <f>IF(GLOBAL[[#This Row],[/MASUK]]="","",SUMIF(Table6[NB BM_C_QTY+F],GLOBAL[POINTER],Table6[C]))</f>
        <v/>
      </c>
      <c r="J2961" s="102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>SUM(F2961,L2961)</f>
        <v>12</v>
      </c>
      <c r="N2961" s="31"/>
      <c r="O2961" s="31"/>
      <c r="P2961" s="32">
        <f ca="1">SUM(INDIRECT(GLOBAL_VAR[TABLENAME]&amp;"[@a"&amp;$1:$1-1&amp;"]"),INDIRECT(GLOBAL_VAR[TABLENAME]&amp;"[@c"&amp;$1:$1-1&amp;"]"))</f>
        <v>12</v>
      </c>
      <c r="Q2961" s="33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12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12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12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30">
      <c r="A2962" s="31">
        <f ca="1">IF(GLOBAL[[#This Row],[TT]]&lt;1,"",ROW()-2)</f>
        <v>2960</v>
      </c>
      <c r="B2962" s="33" t="s">
        <v>1698</v>
      </c>
      <c r="C2962" s="31">
        <v>5</v>
      </c>
      <c r="D2962" s="31" t="s">
        <v>168</v>
      </c>
      <c r="E2962" s="31">
        <f ca="1">IF(GLOBAL[[#This Row],[b12]]="",GLOBAL[[#This Row],[a6]],GLOBAL[[#This Row],[b12]])</f>
        <v>5</v>
      </c>
      <c r="F2962" s="32">
        <f>GLOBAL[[#This Row],[AWAL]]</f>
        <v>5</v>
      </c>
      <c r="G2962" s="31"/>
      <c r="H2962" s="31"/>
      <c r="I2962" s="31" t="str">
        <f>IF(GLOBAL[[#This Row],[/MASUK]]="","",SUMIF(Table6[NB BM_C_QTY+F],GLOBAL[POINTER],Table6[C]))</f>
        <v/>
      </c>
      <c r="J2962" s="102">
        <f>IF(GLOBAL[[#This Row],[//KELUAR]]="",0,-1*SUMIF(Table5[CONCAT],GLOBAL[POINTER],Table5[3]))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>SUM(F2962,L2962)</f>
        <v>5</v>
      </c>
      <c r="N2962" s="31"/>
      <c r="O2962" s="31"/>
      <c r="P2962" s="32">
        <f ca="1">SUM(INDIRECT(GLOBAL_VAR[TABLENAME]&amp;"[@a"&amp;$1:$1-1&amp;"]"),INDIRECT(GLOBAL_VAR[TABLENAME]&amp;"[@c"&amp;$1:$1-1&amp;"]"))</f>
        <v>5</v>
      </c>
      <c r="Q2962" s="33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5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5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5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2962" s="31" t="str">
        <f>_xlfn.IFNA(MATCH(GLOBAL[[#This Row],[POINTER]],Table6[NB BM_C_QTY+F],0),"")</f>
        <v/>
      </c>
      <c r="AC2962" t="str">
        <f>_xlfn.IFNA(MATCH(GLOBAL[[#This Row],[POINTER]],Table5[CONCAT],0),"")</f>
        <v/>
      </c>
    </row>
    <row r="2963" spans="1:30">
      <c r="A2963" s="31">
        <f ca="1">IF(GLOBAL[[#This Row],[TT]]&lt;1,"",ROW()-2)</f>
        <v>2961</v>
      </c>
      <c r="B2963" s="33" t="s">
        <v>1699</v>
      </c>
      <c r="C2963" s="31">
        <v>16</v>
      </c>
      <c r="D2963" s="31" t="s">
        <v>206</v>
      </c>
      <c r="E2963" s="31">
        <f ca="1">IF(GLOBAL[[#This Row],[b12]]="",GLOBAL[[#This Row],[a6]],GLOBAL[[#This Row],[b12]])</f>
        <v>16</v>
      </c>
      <c r="F2963" s="32">
        <f>GLOBAL[[#This Row],[AWAL]]</f>
        <v>16</v>
      </c>
      <c r="G2963" s="31"/>
      <c r="H2963" s="31"/>
      <c r="I2963" s="31" t="str">
        <f>IF(GLOBAL[[#This Row],[/MASUK]]="","",SUMIF(Table6[NB BM_C_QTY+F],GLOBAL[POINTER],Table6[C]))</f>
        <v/>
      </c>
      <c r="J2963" s="102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>SUM(F2963,L2963)</f>
        <v>16</v>
      </c>
      <c r="N2963" s="31"/>
      <c r="O2963" s="31"/>
      <c r="P2963" s="32">
        <f ca="1">SUM(INDIRECT(GLOBAL_VAR[TABLENAME]&amp;"[@a"&amp;$1:$1-1&amp;"]"),INDIRECT(GLOBAL_VAR[TABLENAME]&amp;"[@c"&amp;$1:$1-1&amp;"]"))</f>
        <v>16</v>
      </c>
      <c r="Q2963" s="33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16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16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16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30">
      <c r="A2964" s="31">
        <f ca="1">IF(GLOBAL[[#This Row],[TT]]&lt;1,"",ROW()-2)</f>
        <v>2962</v>
      </c>
      <c r="B2964" s="33" t="s">
        <v>1700</v>
      </c>
      <c r="C2964" s="31">
        <v>4</v>
      </c>
      <c r="D2964" s="31" t="s">
        <v>29</v>
      </c>
      <c r="E2964" s="31">
        <f ca="1">IF(GLOBAL[[#This Row],[b12]]="",GLOBAL[[#This Row],[a6]],GLOBAL[[#This Row],[b12]])</f>
        <v>4</v>
      </c>
      <c r="F2964" s="32">
        <f>GLOBAL[[#This Row],[AWAL]]</f>
        <v>4</v>
      </c>
      <c r="G2964" s="31"/>
      <c r="H2964" s="31"/>
      <c r="I2964" s="31" t="str">
        <f>IF(GLOBAL[[#This Row],[/MASUK]]="","",SUMIF(Table6[NB BM_C_QTY+F],GLOBAL[POINTER],Table6[C]))</f>
        <v/>
      </c>
      <c r="J2964" s="102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>SUM(F2964,L2964)</f>
        <v>4</v>
      </c>
      <c r="N2964" s="31"/>
      <c r="O2964" s="31"/>
      <c r="P2964" s="32">
        <f ca="1">SUM(INDIRECT(GLOBAL_VAR[TABLENAME]&amp;"[@a"&amp;$1:$1-1&amp;"]"),INDIRECT(GLOBAL_VAR[TABLENAME]&amp;"[@c"&amp;$1:$1-1&amp;"]"))</f>
        <v>4</v>
      </c>
      <c r="Q2964" s="33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4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4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4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30">
      <c r="A2965" s="31">
        <f ca="1">IF(GLOBAL[[#This Row],[TT]]&lt;1,"",ROW()-2)</f>
        <v>2963</v>
      </c>
      <c r="B2965" s="33" t="s">
        <v>1701</v>
      </c>
      <c r="C2965" s="31">
        <v>2</v>
      </c>
      <c r="D2965" s="31" t="s">
        <v>237</v>
      </c>
      <c r="E2965" s="31">
        <f ca="1">IF(GLOBAL[[#This Row],[b12]]="",GLOBAL[[#This Row],[a6]],GLOBAL[[#This Row],[b12]])</f>
        <v>2</v>
      </c>
      <c r="F2965" s="32">
        <f>GLOBAL[[#This Row],[AWAL]]</f>
        <v>2</v>
      </c>
      <c r="G2965" s="31"/>
      <c r="H2965" s="31"/>
      <c r="I2965" s="31" t="str">
        <f>IF(GLOBAL[[#This Row],[/MASUK]]="","",SUMIF(Table6[NB BM_C_QTY+F],GLOBAL[POINTER],Table6[C]))</f>
        <v/>
      </c>
      <c r="J2965" s="102">
        <f>IF(GLOBAL[[#This Row],[//KELUAR]]="",0,-1*SUMIF(Table5[CONCAT],GLOBAL[POINTER],Table5[3]))</f>
        <v>0</v>
      </c>
      <c r="K2965" s="31" t="str">
        <f>IF(GLOBAL[[#This Row],[b1]]="","",GLOBAL[[#This Row],[b1]]-GLOBAL[[#This Row],[a1]]-GLOBAL[[#This Row],[bkeluar1]])</f>
        <v/>
      </c>
      <c r="L2965" s="31">
        <f>SUM(GLOBAL[[#This Row],[bmasuk1]:[c1]])</f>
        <v>0</v>
      </c>
      <c r="M2965" s="32">
        <f>SUM(F2965,L2965)</f>
        <v>2</v>
      </c>
      <c r="N2965" s="31"/>
      <c r="O2965" s="31"/>
      <c r="P2965" s="32">
        <f ca="1">SUM(INDIRECT(GLOBAL_VAR[TABLENAME]&amp;"[@a"&amp;$1:$1-1&amp;"]"),INDIRECT(GLOBAL_VAR[TABLENAME]&amp;"[@c"&amp;$1:$1-1&amp;"]"))</f>
        <v>2</v>
      </c>
      <c r="Q2965" s="33"/>
      <c r="R2965" s="33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2</v>
      </c>
      <c r="T2965" s="33"/>
      <c r="U2965" s="33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2</v>
      </c>
      <c r="W2965" s="31"/>
      <c r="X2965" s="31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2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2965" s="31" t="str">
        <f>_xlfn.IFNA(MATCH(GLOBAL[[#This Row],[POINTER]],Table6[NB BM_C_QTY+F],0),"")</f>
        <v/>
      </c>
      <c r="AC2965" t="str">
        <f>_xlfn.IFNA(MATCH(GLOBAL[[#This Row],[POINTER]],Table5[CONCAT],0),"")</f>
        <v/>
      </c>
    </row>
    <row r="2966" spans="1:30">
      <c r="A2966" s="31">
        <f ca="1">IF(GLOBAL[[#This Row],[TT]]&lt;1,"",ROW()-2)</f>
        <v>2964</v>
      </c>
      <c r="B2966" s="33" t="s">
        <v>1702</v>
      </c>
      <c r="C2966" s="31">
        <v>3</v>
      </c>
      <c r="D2966" s="31" t="s">
        <v>497</v>
      </c>
      <c r="E2966" s="31">
        <f ca="1">IF(GLOBAL[[#This Row],[b12]]="",GLOBAL[[#This Row],[a6]],GLOBAL[[#This Row],[b12]])</f>
        <v>3</v>
      </c>
      <c r="F2966" s="32">
        <f>GLOBAL[[#This Row],[AWAL]]</f>
        <v>3</v>
      </c>
      <c r="G2966" s="31"/>
      <c r="H2966" s="31"/>
      <c r="I2966" s="31" t="str">
        <f>IF(GLOBAL[[#This Row],[/MASUK]]="","",SUMIF(Table6[NB BM_C_QTY+F],GLOBAL[POINTER],Table6[C]))</f>
        <v/>
      </c>
      <c r="J2966" s="102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>SUM(F2966,L2966)</f>
        <v>3</v>
      </c>
      <c r="N2966" s="31"/>
      <c r="O2966" s="31"/>
      <c r="P2966" s="32">
        <f ca="1">SUM(INDIRECT(GLOBAL_VAR[TABLENAME]&amp;"[@a"&amp;$1:$1-1&amp;"]"),INDIRECT(GLOBAL_VAR[TABLENAME]&amp;"[@c"&amp;$1:$1-1&amp;"]"))</f>
        <v>3</v>
      </c>
      <c r="Q2966" s="33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3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3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3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30">
      <c r="A2967" s="31">
        <f ca="1">IF(GLOBAL[[#This Row],[TT]]&lt;1,"",ROW()-2)</f>
        <v>2965</v>
      </c>
      <c r="B2967" s="33" t="s">
        <v>1703</v>
      </c>
      <c r="C2967" s="31">
        <v>3</v>
      </c>
      <c r="D2967" s="31" t="s">
        <v>835</v>
      </c>
      <c r="E2967" s="31">
        <f ca="1">IF(GLOBAL[[#This Row],[b12]]="",GLOBAL[[#This Row],[a6]],GLOBAL[[#This Row],[b12]])</f>
        <v>3</v>
      </c>
      <c r="F2967" s="32">
        <f>GLOBAL[[#This Row],[AWAL]]</f>
        <v>3</v>
      </c>
      <c r="G2967" s="31"/>
      <c r="H2967" s="31"/>
      <c r="I2967" s="31" t="str">
        <f>IF(GLOBAL[[#This Row],[/MASUK]]="","",SUMIF(Table6[NB BM_C_QTY+F],GLOBAL[POINTER],Table6[C]))</f>
        <v/>
      </c>
      <c r="J2967" s="102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>SUM(F2967,L2967)</f>
        <v>3</v>
      </c>
      <c r="N2967" s="31"/>
      <c r="O2967" s="31"/>
      <c r="P2967" s="32">
        <f ca="1">SUM(INDIRECT(GLOBAL_VAR[TABLENAME]&amp;"[@a"&amp;$1:$1-1&amp;"]"),INDIRECT(GLOBAL_VAR[TABLENAME]&amp;"[@c"&amp;$1:$1-1&amp;"]"))</f>
        <v>3</v>
      </c>
      <c r="Q2967" s="33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3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3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3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30">
      <c r="A2968" s="31">
        <f ca="1">IF(GLOBAL[[#This Row],[TT]]&lt;1,"",ROW()-2)</f>
        <v>2966</v>
      </c>
      <c r="B2968" s="33" t="s">
        <v>1704</v>
      </c>
      <c r="C2968" s="31">
        <v>1</v>
      </c>
      <c r="D2968" s="31" t="s">
        <v>29</v>
      </c>
      <c r="E2968" s="31">
        <f ca="1">IF(GLOBAL[[#This Row],[b12]]="",GLOBAL[[#This Row],[a6]],GLOBAL[[#This Row],[b12]])</f>
        <v>1</v>
      </c>
      <c r="F2968" s="32">
        <f>GLOBAL[[#This Row],[AWAL]]</f>
        <v>1</v>
      </c>
      <c r="G2968" s="31"/>
      <c r="H2968" s="31"/>
      <c r="I2968" s="31" t="str">
        <f>IF(GLOBAL[[#This Row],[/MASUK]]="","",SUMIF(Table6[NB BM_C_QTY+F],GLOBAL[POINTER],Table6[C]))</f>
        <v/>
      </c>
      <c r="J2968" s="102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>SUM(F2968,L2968)</f>
        <v>1</v>
      </c>
      <c r="N2968" s="31"/>
      <c r="O2968" s="31"/>
      <c r="P2968" s="32">
        <f ca="1">SUM(INDIRECT(GLOBAL_VAR[TABLENAME]&amp;"[@a"&amp;$1:$1-1&amp;"]"),INDIRECT(GLOBAL_VAR[TABLENAME]&amp;"[@c"&amp;$1:$1-1&amp;"]"))</f>
        <v>1</v>
      </c>
      <c r="Q2968" s="33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1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1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1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</row>
    <row r="2969" spans="1:30">
      <c r="A2969" s="31">
        <f ca="1">IF(GLOBAL[[#This Row],[TT]]&lt;1,"",ROW()-2)</f>
        <v>2967</v>
      </c>
      <c r="B2969" s="33" t="s">
        <v>1705</v>
      </c>
      <c r="C2969" s="31">
        <v>4</v>
      </c>
      <c r="D2969" s="31" t="s">
        <v>107</v>
      </c>
      <c r="E2969" s="31">
        <f ca="1">IF(GLOBAL[[#This Row],[b12]]="",GLOBAL[[#This Row],[a6]],GLOBAL[[#This Row],[b12]])</f>
        <v>4</v>
      </c>
      <c r="F2969" s="32">
        <f>GLOBAL[[#This Row],[AWAL]]</f>
        <v>4</v>
      </c>
      <c r="G2969" s="31"/>
      <c r="H2969" s="31"/>
      <c r="I2969" s="31" t="str">
        <f>IF(GLOBAL[[#This Row],[/MASUK]]="","",SUMIF(Table6[NB BM_C_QTY+F],GLOBAL[POINTER],Table6[C]))</f>
        <v/>
      </c>
      <c r="J2969" s="102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>SUM(F2969,L2969)</f>
        <v>4</v>
      </c>
      <c r="N2969" s="31"/>
      <c r="O2969" s="31"/>
      <c r="P2969" s="32">
        <f ca="1">SUM(INDIRECT(GLOBAL_VAR[TABLENAME]&amp;"[@a"&amp;$1:$1-1&amp;"]"),INDIRECT(GLOBAL_VAR[TABLENAME]&amp;"[@c"&amp;$1:$1-1&amp;"]"))</f>
        <v>4</v>
      </c>
      <c r="Q2969" s="33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4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4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4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</row>
    <row r="2970" spans="1:30">
      <c r="A2970" s="31">
        <f ca="1">IF(GLOBAL[[#This Row],[TT]]&lt;1,"",ROW()-2)</f>
        <v>2968</v>
      </c>
      <c r="B2970" s="33" t="s">
        <v>1706</v>
      </c>
      <c r="C2970" s="31">
        <v>2</v>
      </c>
      <c r="D2970" s="31" t="s">
        <v>168</v>
      </c>
      <c r="E2970" s="31">
        <f ca="1">IF(GLOBAL[[#This Row],[b12]]="",GLOBAL[[#This Row],[a6]],GLOBAL[[#This Row],[b12]])</f>
        <v>2</v>
      </c>
      <c r="F2970" s="32">
        <f>GLOBAL[[#This Row],[AWAL]]</f>
        <v>2</v>
      </c>
      <c r="G2970" s="31"/>
      <c r="H2970" s="31"/>
      <c r="I2970" s="31" t="str">
        <f>IF(GLOBAL[[#This Row],[/MASUK]]="","",SUMIF(Table6[NB BM_C_QTY+F],GLOBAL[POINTER],Table6[C]))</f>
        <v/>
      </c>
      <c r="J2970" s="102">
        <f>IF(GLOBAL[[#This Row],[//KELUAR]]="",0,-1*SUMIF(Table5[CONCAT],GLOBAL[POINTER],Table5[3]))</f>
        <v>0</v>
      </c>
      <c r="K2970" s="31" t="str">
        <f>IF(GLOBAL[[#This Row],[b1]]="","",GLOBAL[[#This Row],[b1]]-GLOBAL[[#This Row],[a1]]-GLOBAL[[#This Row],[bkeluar1]])</f>
        <v/>
      </c>
      <c r="L2970" s="31">
        <f>SUM(GLOBAL[[#This Row],[bmasuk1]:[c1]])</f>
        <v>0</v>
      </c>
      <c r="M2970" s="32">
        <f>SUM(F2970,L2970)</f>
        <v>2</v>
      </c>
      <c r="N2970" s="31"/>
      <c r="O2970" s="31"/>
      <c r="P2970" s="32">
        <f ca="1">SUM(INDIRECT(GLOBAL_VAR[TABLENAME]&amp;"[@a"&amp;$1:$1-1&amp;"]"),INDIRECT(GLOBAL_VAR[TABLENAME]&amp;"[@c"&amp;$1:$1-1&amp;"]"))</f>
        <v>2</v>
      </c>
      <c r="Q2970" s="33"/>
      <c r="R2970" s="33" t="str">
        <f>IF(GLOBAL[[#This Row],[b3]]="","",GLOBAL[[#This Row],[b3]]-GLOBAL[[#This Row],[a3]])</f>
        <v/>
      </c>
      <c r="S2970" s="32">
        <f ca="1">SUM(INDIRECT(GLOBAL_VAR[TABLENAME]&amp;"[@a"&amp;$1:$1-1&amp;"]"),INDIRECT(GLOBAL_VAR[TABLENAME]&amp;"[@c"&amp;$1:$1-1&amp;"]"))</f>
        <v>2</v>
      </c>
      <c r="T2970" s="33"/>
      <c r="U2970" s="33" t="str">
        <f>IF(GLOBAL[[#This Row],[b4]]="","",GLOBAL[[#This Row],[b4]]-GLOBAL[[#This Row],[a4]])</f>
        <v/>
      </c>
      <c r="V2970" s="32">
        <f ca="1">SUM(INDIRECT(GLOBAL_VAR[TABLENAME]&amp;"[@a"&amp;$1:$1-1&amp;"]"),INDIRECT(GLOBAL_VAR[TABLENAME]&amp;"[@c"&amp;$1:$1-1&amp;"]"))</f>
        <v>2</v>
      </c>
      <c r="W2970" s="31"/>
      <c r="X2970" s="31" t="str">
        <f>IF(GLOBAL[[#This Row],[b5]]="","",GLOBAL[[#This Row],[b5]]-GLOBAL[[#This Row],[a5]])</f>
        <v/>
      </c>
      <c r="Y2970" s="32">
        <f ca="1">SUM(INDIRECT(GLOBAL_VAR[TABLENAME]&amp;"[@a"&amp;$1:$1-1&amp;"]"),INDIRECT(GLOBAL_VAR[TABLENAME]&amp;"[@c"&amp;$1:$1-1&amp;"]"))</f>
        <v>2</v>
      </c>
      <c r="AA2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2970" s="31" t="str">
        <f>_xlfn.IFNA(MATCH(GLOBAL[[#This Row],[POINTER]],Table6[NB BM_C_QTY+F],0),"")</f>
        <v/>
      </c>
      <c r="AC2970" t="str">
        <f>_xlfn.IFNA(MATCH(GLOBAL[[#This Row],[POINTER]],Table5[CONCAT],0),"")</f>
        <v/>
      </c>
    </row>
    <row r="2971" spans="1:30">
      <c r="A2971" s="31" t="str">
        <f ca="1">IF(GLOBAL[[#This Row],[TT]]&lt;1,"",ROW()-2)</f>
        <v/>
      </c>
      <c r="B2971" s="33" t="s">
        <v>2578</v>
      </c>
      <c r="C2971" s="31">
        <v>0</v>
      </c>
      <c r="D2971" s="31" t="s">
        <v>2579</v>
      </c>
      <c r="E2971" s="31">
        <f ca="1">IF(GLOBAL[[#This Row],[b12]]="",GLOBAL[[#This Row],[a6]],GLOBAL[[#This Row],[b12]])</f>
        <v>0</v>
      </c>
      <c r="F2971" s="32">
        <f>GLOBAL[[#This Row],[AWAL]]</f>
        <v>0</v>
      </c>
      <c r="G2971" s="31"/>
      <c r="H2971" s="31"/>
      <c r="I2971" s="31" t="str">
        <f>IF(GLOBAL[[#This Row],[/MASUK]]="","",SUMIF(Table6[NB BM_C_QTY+F],GLOBAL[POINTER],Table6[C]))</f>
        <v/>
      </c>
      <c r="J2971" s="102">
        <f>IF(GLOBAL[[#This Row],[//KELUAR]]="",0,-1*SUMIF(Table5[CONCAT],GLOBAL[POINTER],Table5[3]))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>SUM(F2971,L2971)</f>
        <v>0</v>
      </c>
      <c r="N2971" s="31"/>
      <c r="O2971" s="31"/>
      <c r="P2971" s="32">
        <f ca="1">SUM(INDIRECT(GLOBAL_VAR[TABLENAME]&amp;"[@a"&amp;$1:$1-1&amp;"]"),INDIRECT(GLOBAL_VAR[TABLENAME]&amp;"[@c"&amp;$1:$1-1&amp;"]"))</f>
        <v>0</v>
      </c>
      <c r="Q2971" s="33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2971" s="31" t="str">
        <f>_xlfn.IFNA(MATCH(GLOBAL[[#This Row],[POINTER]],Table6[NB BM_C_QTY+F],0),"")</f>
        <v/>
      </c>
      <c r="AC2971" t="str">
        <f>_xlfn.IFNA(MATCH(GLOBAL[[#This Row],[POINTER]],Table5[CONCAT],0),"")</f>
        <v/>
      </c>
    </row>
    <row r="2972" spans="1:30">
      <c r="A2972" s="31" t="str">
        <f ca="1">IF(GLOBAL[[#This Row],[TT]]&lt;1,"",ROW()-2)</f>
        <v/>
      </c>
      <c r="B2972" s="33" t="s">
        <v>5518</v>
      </c>
      <c r="C2972" s="31">
        <v>0</v>
      </c>
      <c r="D2972" s="31" t="s">
        <v>777</v>
      </c>
      <c r="E2972" s="31">
        <f ca="1">IF(GLOBAL[[#This Row],[b12]]="",GLOBAL[[#This Row],[a6]],GLOBAL[[#This Row],[b12]])</f>
        <v>0</v>
      </c>
      <c r="F2972" s="32">
        <f>GLOBAL[[#This Row],[AWAL]]</f>
        <v>0</v>
      </c>
      <c r="G2972" s="31"/>
      <c r="H2972" s="31"/>
      <c r="I2972" s="31" t="str">
        <f>IF(GLOBAL[[#This Row],[/MASUK]]="","",SUMIF(Table6[NB BM_C_QTY+F],GLOBAL[POINTER],Table6[C]))</f>
        <v/>
      </c>
      <c r="J2972" s="102">
        <f>IF(GLOBAL[[#This Row],[//KELUAR]]="",0,-1*SUMIF(Table5[CONCAT],GLOBAL[POINTER],Table5[3]))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>SUM(F2972,L2972)</f>
        <v>0</v>
      </c>
      <c r="N2972" s="31"/>
      <c r="O2972" s="31"/>
      <c r="P2972" s="32">
        <f ca="1">SUM(INDIRECT(GLOBAL_VAR[TABLENAME]&amp;"[@a"&amp;$1:$1-1&amp;"]"),INDIRECT(GLOBAL_VAR[TABLENAME]&amp;"[@c"&amp;$1:$1-1&amp;"]"))</f>
        <v>0</v>
      </c>
      <c r="Q2972" s="33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0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0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0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2972" s="31" t="str">
        <f>_xlfn.IFNA(MATCH(GLOBAL[[#This Row],[POINTER]],Table6[NB BM_C_QTY+F],0),"")</f>
        <v/>
      </c>
      <c r="AC2972" t="str">
        <f>_xlfn.IFNA(MATCH(GLOBAL[[#This Row],[POINTER]],Table5[CONCAT],0),"")</f>
        <v/>
      </c>
    </row>
    <row r="2973" spans="1:30">
      <c r="A2973" s="31" t="str">
        <f ca="1">IF(GLOBAL[[#This Row],[TT]]&lt;1,"",ROW()-2)</f>
        <v/>
      </c>
      <c r="B2973" s="33" t="s">
        <v>5519</v>
      </c>
      <c r="C2973" s="31">
        <v>0</v>
      </c>
      <c r="D2973" s="31" t="s">
        <v>777</v>
      </c>
      <c r="E2973" s="31">
        <f ca="1">IF(GLOBAL[[#This Row],[b12]]="",GLOBAL[[#This Row],[a6]],GLOBAL[[#This Row],[b12]])</f>
        <v>0</v>
      </c>
      <c r="F2973" s="32">
        <f>GLOBAL[[#This Row],[AWAL]]</f>
        <v>0</v>
      </c>
      <c r="G2973" s="31"/>
      <c r="H2973" s="31"/>
      <c r="I2973" s="31" t="str">
        <f>IF(GLOBAL[[#This Row],[/MASUK]]="","",SUMIF(Table6[NB BM_C_QTY+F],GLOBAL[POINTER],Table6[C]))</f>
        <v/>
      </c>
      <c r="J2973" s="102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>SUM(F2973,L2973)</f>
        <v>0</v>
      </c>
      <c r="N2973" s="31"/>
      <c r="O2973" s="31"/>
      <c r="P2973" s="32">
        <f ca="1">SUM(INDIRECT(GLOBAL_VAR[TABLENAME]&amp;"[@a"&amp;$1:$1-1&amp;"]"),INDIRECT(GLOBAL_VAR[TABLENAME]&amp;"[@c"&amp;$1:$1-1&amp;"]"))</f>
        <v>0</v>
      </c>
      <c r="Q2973" s="33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0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0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0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30">
      <c r="A2974" s="31">
        <f ca="1">IF(GLOBAL[[#This Row],[TT]]&lt;1,"",ROW()-2)</f>
        <v>2972</v>
      </c>
      <c r="B2974" s="33" t="s">
        <v>1707</v>
      </c>
      <c r="C2974" s="31">
        <v>7</v>
      </c>
      <c r="D2974" s="31" t="s">
        <v>61</v>
      </c>
      <c r="E2974" s="31">
        <f ca="1">IF(GLOBAL[[#This Row],[b12]]="",GLOBAL[[#This Row],[a6]],GLOBAL[[#This Row],[b12]])</f>
        <v>7</v>
      </c>
      <c r="F2974" s="32">
        <f>GLOBAL[[#This Row],[AWAL]]</f>
        <v>7</v>
      </c>
      <c r="G2974" s="31"/>
      <c r="H2974" s="31"/>
      <c r="I2974" s="31" t="str">
        <f>IF(GLOBAL[[#This Row],[/MASUK]]="","",SUMIF(Table6[NB BM_C_QTY+F],GLOBAL[POINTER],Table6[C]))</f>
        <v/>
      </c>
      <c r="J2974" s="102">
        <f>IF(GLOBAL[[#This Row],[//KELUAR]]="",0,-1*SUMIF(Table5[CONCAT],GLOBAL[POINTER],Table5[3]))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>SUM(F2974,L2974)</f>
        <v>7</v>
      </c>
      <c r="N2974" s="31"/>
      <c r="O2974" s="31"/>
      <c r="P2974" s="32">
        <f ca="1">SUM(INDIRECT(GLOBAL_VAR[TABLENAME]&amp;"[@a"&amp;$1:$1-1&amp;"]"),INDIRECT(GLOBAL_VAR[TABLENAME]&amp;"[@c"&amp;$1:$1-1&amp;"]"))</f>
        <v>7</v>
      </c>
      <c r="Q2974" s="33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7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7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7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2974" s="31" t="str">
        <f>_xlfn.IFNA(MATCH(GLOBAL[[#This Row],[POINTER]],Table6[NB BM_C_QTY+F],0),"")</f>
        <v/>
      </c>
      <c r="AC2974" t="str">
        <f>_xlfn.IFNA(MATCH(GLOBAL[[#This Row],[POINTER]],Table5[CONCAT],0),"")</f>
        <v/>
      </c>
    </row>
    <row r="2975" spans="1:30">
      <c r="A2975" s="31" t="str">
        <f ca="1">IF(GLOBAL[[#This Row],[TT]]&lt;1,"",ROW()-2)</f>
        <v/>
      </c>
      <c r="B2975" s="33" t="s">
        <v>1708</v>
      </c>
      <c r="C2975" s="31">
        <v>0</v>
      </c>
      <c r="D2975" s="31" t="s">
        <v>1709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 t="str">
        <f>IF(GLOBAL[[#This Row],[/MASUK]]="","",SUMIF(Table6[NB BM_C_QTY+F],GLOBAL[POINTER],Table6[C]))</f>
        <v/>
      </c>
      <c r="J2975" s="102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>SUM(F2975,L2975)</f>
        <v>0</v>
      </c>
      <c r="N2975" s="31"/>
      <c r="O2975" s="31"/>
      <c r="P2975" s="32">
        <f ca="1">SUM(INDIRECT(GLOBAL_VAR[TABLENAME]&amp;"[@a"&amp;$1:$1-1&amp;"]"),INDIRECT(GLOBAL_VAR[TABLENAME]&amp;"[@c"&amp;$1:$1-1&amp;"]"))</f>
        <v>0</v>
      </c>
      <c r="Q2975" s="33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  <c r="AD2975" s="72"/>
    </row>
    <row r="2976" spans="1:30">
      <c r="A2976" s="31">
        <f ca="1">IF(GLOBAL[[#This Row],[TT]]&lt;1,"",ROW()-2)</f>
        <v>2974</v>
      </c>
      <c r="B2976" s="33" t="s">
        <v>1710</v>
      </c>
      <c r="C2976" s="31">
        <v>3</v>
      </c>
      <c r="D2976" s="31" t="s">
        <v>61</v>
      </c>
      <c r="E2976" s="31">
        <f ca="1">IF(GLOBAL[[#This Row],[b12]]="",GLOBAL[[#This Row],[a6]],GLOBAL[[#This Row],[b12]])</f>
        <v>3</v>
      </c>
      <c r="F2976" s="32">
        <f>GLOBAL[[#This Row],[AWAL]]</f>
        <v>3</v>
      </c>
      <c r="G2976" s="31"/>
      <c r="H2976" s="31"/>
      <c r="I2976" s="31" t="str">
        <f>IF(GLOBAL[[#This Row],[/MASUK]]="","",SUMIF(Table6[NB BM_C_QTY+F],GLOBAL[POINTER],Table6[C]))</f>
        <v/>
      </c>
      <c r="J2976" s="102">
        <f>IF(GLOBAL[[#This Row],[//KELUAR]]="",0,-1*SUMIF(Table5[CONCAT],GLOBAL[POINTER],Table5[3]))</f>
        <v>0</v>
      </c>
      <c r="K2976" s="31" t="str">
        <f>IF(GLOBAL[[#This Row],[b1]]="","",GLOBAL[[#This Row],[b1]]-GLOBAL[[#This Row],[a1]]-GLOBAL[[#This Row],[bkeluar1]])</f>
        <v/>
      </c>
      <c r="L2976" s="31">
        <f>SUM(GLOBAL[[#This Row],[bmasuk1]:[c1]])</f>
        <v>0</v>
      </c>
      <c r="M2976" s="32">
        <f>SUM(F2976,L2976)</f>
        <v>3</v>
      </c>
      <c r="N2976" s="31"/>
      <c r="O2976" s="31"/>
      <c r="P2976" s="32">
        <f ca="1">SUM(INDIRECT(GLOBAL_VAR[TABLENAME]&amp;"[@a"&amp;$1:$1-1&amp;"]"),INDIRECT(GLOBAL_VAR[TABLENAME]&amp;"[@c"&amp;$1:$1-1&amp;"]"))</f>
        <v>3</v>
      </c>
      <c r="Q2976" s="33"/>
      <c r="R2976" s="33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3</v>
      </c>
      <c r="T2976" s="33"/>
      <c r="U2976" s="33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3</v>
      </c>
      <c r="W2976" s="31"/>
      <c r="X2976" s="31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3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2976" s="31" t="str">
        <f>_xlfn.IFNA(MATCH(GLOBAL[[#This Row],[POINTER]],Table6[NB BM_C_QTY+F],0),"")</f>
        <v/>
      </c>
      <c r="AC2976" t="str">
        <f>_xlfn.IFNA(MATCH(GLOBAL[[#This Row],[POINTER]],Table5[CONCAT],0),"")</f>
        <v/>
      </c>
    </row>
    <row r="2977" spans="1:30">
      <c r="A2977" s="31">
        <f ca="1">IF(GLOBAL[[#This Row],[TT]]&lt;1,"",ROW()-2)</f>
        <v>2975</v>
      </c>
      <c r="B2977" s="33" t="s">
        <v>1711</v>
      </c>
      <c r="C2977" s="31">
        <v>2</v>
      </c>
      <c r="D2977" s="31" t="s">
        <v>237</v>
      </c>
      <c r="E2977" s="31">
        <f ca="1">IF(GLOBAL[[#This Row],[b12]]="",GLOBAL[[#This Row],[a6]],GLOBAL[[#This Row],[b12]])</f>
        <v>2</v>
      </c>
      <c r="F2977" s="32">
        <f>GLOBAL[[#This Row],[AWAL]]</f>
        <v>2</v>
      </c>
      <c r="G2977" s="31"/>
      <c r="H2977" s="31"/>
      <c r="I2977" s="31" t="str">
        <f>IF(GLOBAL[[#This Row],[/MASUK]]="","",SUMIF(Table6[NB BM_C_QTY+F],GLOBAL[POINTER],Table6[C]))</f>
        <v/>
      </c>
      <c r="J2977" s="102">
        <f>IF(GLOBAL[[#This Row],[//KELUAR]]="",0,-1*SUMIF(Table5[CONCAT],GLOBAL[POINTER],Table5[3]))</f>
        <v>0</v>
      </c>
      <c r="K2977" s="31" t="str">
        <f>IF(GLOBAL[[#This Row],[b1]]="","",GLOBAL[[#This Row],[b1]]-GLOBAL[[#This Row],[a1]]-GLOBAL[[#This Row],[bkeluar1]])</f>
        <v/>
      </c>
      <c r="L2977" s="31">
        <f>SUM(GLOBAL[[#This Row],[bmasuk1]:[c1]])</f>
        <v>0</v>
      </c>
      <c r="M2977" s="32">
        <f>SUM(F2977,L2977)</f>
        <v>2</v>
      </c>
      <c r="N2977" s="31"/>
      <c r="O2977" s="31"/>
      <c r="P2977" s="32">
        <f ca="1">SUM(INDIRECT(GLOBAL_VAR[TABLENAME]&amp;"[@a"&amp;$1:$1-1&amp;"]"),INDIRECT(GLOBAL_VAR[TABLENAME]&amp;"[@c"&amp;$1:$1-1&amp;"]"))</f>
        <v>2</v>
      </c>
      <c r="Q2977" s="33"/>
      <c r="R2977" s="33" t="str">
        <f>IF(GLOBAL[[#This Row],[b3]]="","",GLOBAL[[#This Row],[b3]]-GLOBAL[[#This Row],[a3]])</f>
        <v/>
      </c>
      <c r="S2977" s="32">
        <f ca="1">SUM(INDIRECT(GLOBAL_VAR[TABLENAME]&amp;"[@a"&amp;$1:$1-1&amp;"]"),INDIRECT(GLOBAL_VAR[TABLENAME]&amp;"[@c"&amp;$1:$1-1&amp;"]"))</f>
        <v>2</v>
      </c>
      <c r="T2977" s="33"/>
      <c r="U2977" s="33" t="str">
        <f>IF(GLOBAL[[#This Row],[b4]]="","",GLOBAL[[#This Row],[b4]]-GLOBAL[[#This Row],[a4]])</f>
        <v/>
      </c>
      <c r="V2977" s="32">
        <f ca="1">SUM(INDIRECT(GLOBAL_VAR[TABLENAME]&amp;"[@a"&amp;$1:$1-1&amp;"]"),INDIRECT(GLOBAL_VAR[TABLENAME]&amp;"[@c"&amp;$1:$1-1&amp;"]"))</f>
        <v>2</v>
      </c>
      <c r="W2977" s="31"/>
      <c r="X2977" s="31" t="str">
        <f>IF(GLOBAL[[#This Row],[b5]]="","",GLOBAL[[#This Row],[b5]]-GLOBAL[[#This Row],[a5]])</f>
        <v/>
      </c>
      <c r="Y2977" s="32">
        <f ca="1">SUM(INDIRECT(GLOBAL_VAR[TABLENAME]&amp;"[@a"&amp;$1:$1-1&amp;"]"),INDIRECT(GLOBAL_VAR[TABLENAME]&amp;"[@c"&amp;$1:$1-1&amp;"]"))</f>
        <v>2</v>
      </c>
      <c r="AA2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2977" s="31" t="str">
        <f>_xlfn.IFNA(MATCH(GLOBAL[[#This Row],[POINTER]],Table6[NB BM_C_QTY+F],0),"")</f>
        <v/>
      </c>
      <c r="AC2977" t="str">
        <f>_xlfn.IFNA(MATCH(GLOBAL[[#This Row],[POINTER]],Table5[CONCAT],0),"")</f>
        <v/>
      </c>
    </row>
    <row r="2978" spans="1:30">
      <c r="A2978" s="31">
        <f ca="1">IF(GLOBAL[[#This Row],[TT]]&lt;1,"",ROW()-2)</f>
        <v>2976</v>
      </c>
      <c r="B2978" s="33" t="s">
        <v>1712</v>
      </c>
      <c r="C2978" s="31">
        <v>2</v>
      </c>
      <c r="D2978" s="31" t="s">
        <v>214</v>
      </c>
      <c r="E2978" s="31">
        <f ca="1">IF(GLOBAL[[#This Row],[b12]]="",GLOBAL[[#This Row],[a6]],GLOBAL[[#This Row],[b12]])</f>
        <v>2</v>
      </c>
      <c r="F2978" s="32">
        <f>GLOBAL[[#This Row],[AWAL]]</f>
        <v>2</v>
      </c>
      <c r="G2978" s="31"/>
      <c r="H2978" s="31"/>
      <c r="I2978" s="31" t="str">
        <f>IF(GLOBAL[[#This Row],[/MASUK]]="","",SUMIF(Table6[NB BM_C_QTY+F],GLOBAL[POINTER],Table6[C]))</f>
        <v/>
      </c>
      <c r="J2978" s="102">
        <f>IF(GLOBAL[[#This Row],[//KELUAR]]="",0,-1*SUMIF(Table5[CONCAT],GLOBAL[POINTER],Table5[3]))</f>
        <v>0</v>
      </c>
      <c r="K2978" s="31" t="str">
        <f>IF(GLOBAL[[#This Row],[b1]]="","",GLOBAL[[#This Row],[b1]]-GLOBAL[[#This Row],[a1]]-GLOBAL[[#This Row],[bkeluar1]])</f>
        <v/>
      </c>
      <c r="L2978" s="31">
        <f>SUM(GLOBAL[[#This Row],[bmasuk1]:[c1]])</f>
        <v>0</v>
      </c>
      <c r="M2978" s="32">
        <f>SUM(F2978,L2978)</f>
        <v>2</v>
      </c>
      <c r="N2978" s="31"/>
      <c r="O2978" s="31"/>
      <c r="P2978" s="32">
        <f ca="1">SUM(INDIRECT(GLOBAL_VAR[TABLENAME]&amp;"[@a"&amp;$1:$1-1&amp;"]"),INDIRECT(GLOBAL_VAR[TABLENAME]&amp;"[@c"&amp;$1:$1-1&amp;"]"))</f>
        <v>2</v>
      </c>
      <c r="Q2978" s="33"/>
      <c r="R2978" s="33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2</v>
      </c>
      <c r="T2978" s="33"/>
      <c r="U2978" s="33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2</v>
      </c>
      <c r="W2978" s="31"/>
      <c r="X2978" s="31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2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2978" s="31" t="str">
        <f>_xlfn.IFNA(MATCH(GLOBAL[[#This Row],[POINTER]],Table6[NB BM_C_QTY+F],0),"")</f>
        <v/>
      </c>
      <c r="AC2978" t="str">
        <f>_xlfn.IFNA(MATCH(GLOBAL[[#This Row],[POINTER]],Table5[CONCAT],0),"")</f>
        <v/>
      </c>
    </row>
    <row r="2979" spans="1:30">
      <c r="A2979" s="31">
        <f ca="1">IF(GLOBAL[[#This Row],[TT]]&lt;1,"",ROW()-2)</f>
        <v>2977</v>
      </c>
      <c r="B2979" s="33" t="s">
        <v>1713</v>
      </c>
      <c r="C2979" s="31">
        <v>47</v>
      </c>
      <c r="D2979" s="31" t="s">
        <v>11</v>
      </c>
      <c r="E2979" s="31">
        <f ca="1">IF(GLOBAL[[#This Row],[b12]]="",GLOBAL[[#This Row],[a6]],GLOBAL[[#This Row],[b12]])</f>
        <v>47</v>
      </c>
      <c r="F2979" s="32">
        <f>GLOBAL[[#This Row],[AWAL]]</f>
        <v>47</v>
      </c>
      <c r="G2979" s="31"/>
      <c r="H2979" s="31"/>
      <c r="I2979" s="31" t="str">
        <f>IF(GLOBAL[[#This Row],[/MASUK]]="","",SUMIF(Table6[NB BM_C_QTY+F],GLOBAL[POINTER],Table6[C]))</f>
        <v/>
      </c>
      <c r="J2979" s="102">
        <f>IF(GLOBAL[[#This Row],[//KELUAR]]="",0,-1*SUMIF(Table5[CONCAT],GLOBAL[POINTER],Table5[3]))</f>
        <v>0</v>
      </c>
      <c r="K2979" s="31" t="str">
        <f>IF(GLOBAL[[#This Row],[b1]]="","",GLOBAL[[#This Row],[b1]]-GLOBAL[[#This Row],[a1]]-GLOBAL[[#This Row],[bkeluar1]])</f>
        <v/>
      </c>
      <c r="L2979" s="31">
        <f>SUM(GLOBAL[[#This Row],[bmasuk1]:[c1]])</f>
        <v>0</v>
      </c>
      <c r="M2979" s="32">
        <f>SUM(F2979,L2979)</f>
        <v>47</v>
      </c>
      <c r="N2979" s="31"/>
      <c r="O2979" s="31"/>
      <c r="P2979" s="32">
        <f ca="1">SUM(INDIRECT(GLOBAL_VAR[TABLENAME]&amp;"[@a"&amp;$1:$1-1&amp;"]"),INDIRECT(GLOBAL_VAR[TABLENAME]&amp;"[@c"&amp;$1:$1-1&amp;"]"))</f>
        <v>47</v>
      </c>
      <c r="Q2979" s="33"/>
      <c r="R2979" s="33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47</v>
      </c>
      <c r="T2979" s="33"/>
      <c r="U2979" s="33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47</v>
      </c>
      <c r="W2979" s="31"/>
      <c r="X2979" s="31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47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2979" s="31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30">
      <c r="A2980" s="31">
        <f ca="1">IF(GLOBAL[[#This Row],[TT]]&lt;1,"",ROW()-2)</f>
        <v>2978</v>
      </c>
      <c r="B2980" s="33" t="s">
        <v>1714</v>
      </c>
      <c r="C2980" s="31">
        <v>48</v>
      </c>
      <c r="D2980" s="31" t="s">
        <v>497</v>
      </c>
      <c r="E2980" s="31">
        <f ca="1">IF(GLOBAL[[#This Row],[b12]]="",GLOBAL[[#This Row],[a6]],GLOBAL[[#This Row],[b12]])</f>
        <v>48</v>
      </c>
      <c r="F2980" s="32">
        <f>GLOBAL[[#This Row],[AWAL]]</f>
        <v>48</v>
      </c>
      <c r="G2980" s="31"/>
      <c r="H2980" s="31"/>
      <c r="I2980" s="31" t="str">
        <f>IF(GLOBAL[[#This Row],[/MASUK]]="","",SUMIF(Table6[NB BM_C_QTY+F],GLOBAL[POINTER],Table6[C]))</f>
        <v/>
      </c>
      <c r="J2980" s="102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>SUM(F2980,L2980)</f>
        <v>48</v>
      </c>
      <c r="N2980" s="31"/>
      <c r="O2980" s="31"/>
      <c r="P2980" s="32">
        <f ca="1">SUM(INDIRECT(GLOBAL_VAR[TABLENAME]&amp;"[@a"&amp;$1:$1-1&amp;"]"),INDIRECT(GLOBAL_VAR[TABLENAME]&amp;"[@c"&amp;$1:$1-1&amp;"]"))</f>
        <v>48</v>
      </c>
      <c r="Q2980" s="33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48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48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48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30">
      <c r="A2981" s="31" t="str">
        <f ca="1">IF(GLOBAL[[#This Row],[TT]]&lt;1,"",ROW()-2)</f>
        <v/>
      </c>
      <c r="B2981" s="33" t="s">
        <v>1715</v>
      </c>
      <c r="C2981" s="31">
        <v>0</v>
      </c>
      <c r="D2981" s="31" t="s">
        <v>1115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 t="str">
        <f>IF(GLOBAL[[#This Row],[/MASUK]]="","",SUMIF(Table6[NB BM_C_QTY+F],GLOBAL[POINTER],Table6[C]))</f>
        <v/>
      </c>
      <c r="J2981" s="102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>SUM(F2981,L2981)</f>
        <v>0</v>
      </c>
      <c r="N2981" s="31"/>
      <c r="O2981" s="31"/>
      <c r="P2981" s="32">
        <f ca="1">SUM(INDIRECT(GLOBAL_VAR[TABLENAME]&amp;"[@a"&amp;$1:$1-1&amp;"]"),INDIRECT(GLOBAL_VAR[TABLENAME]&amp;"[@c"&amp;$1:$1-1&amp;"]"))</f>
        <v>0</v>
      </c>
      <c r="Q2981" s="33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  <c r="AD2981" s="72"/>
    </row>
    <row r="2982" spans="1:30">
      <c r="A2982" s="31">
        <f ca="1">IF(GLOBAL[[#This Row],[TT]]&lt;1,"",ROW()-2)</f>
        <v>2980</v>
      </c>
      <c r="B2982" s="33" t="s">
        <v>1716</v>
      </c>
      <c r="C2982" s="31">
        <v>1</v>
      </c>
      <c r="D2982" s="31" t="s">
        <v>206</v>
      </c>
      <c r="E2982" s="31">
        <f ca="1">IF(GLOBAL[[#This Row],[b12]]="",GLOBAL[[#This Row],[a6]],GLOBAL[[#This Row],[b12]])</f>
        <v>1</v>
      </c>
      <c r="F2982" s="32">
        <f>GLOBAL[[#This Row],[AWAL]]</f>
        <v>1</v>
      </c>
      <c r="G2982" s="31"/>
      <c r="H2982" s="31"/>
      <c r="I2982" s="31" t="str">
        <f>IF(GLOBAL[[#This Row],[/MASUK]]="","",SUMIF(Table6[NB BM_C_QTY+F],GLOBAL[POINTER],Table6[C]))</f>
        <v/>
      </c>
      <c r="J2982" s="102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>SUM(F2982,L2982)</f>
        <v>1</v>
      </c>
      <c r="N2982" s="31"/>
      <c r="O2982" s="31"/>
      <c r="P2982" s="32">
        <f ca="1">SUM(INDIRECT(GLOBAL_VAR[TABLENAME]&amp;"[@a"&amp;$1:$1-1&amp;"]"),INDIRECT(GLOBAL_VAR[TABLENAME]&amp;"[@c"&amp;$1:$1-1&amp;"]"))</f>
        <v>1</v>
      </c>
      <c r="Q2982" s="33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1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1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1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30">
      <c r="A2983" s="31">
        <f ca="1">IF(GLOBAL[[#This Row],[TT]]&lt;1,"",ROW()-2)</f>
        <v>2981</v>
      </c>
      <c r="B2983" s="33" t="s">
        <v>1717</v>
      </c>
      <c r="C2983" s="31">
        <v>1</v>
      </c>
      <c r="D2983" s="31" t="s">
        <v>61</v>
      </c>
      <c r="E2983" s="31">
        <f ca="1">IF(GLOBAL[[#This Row],[b12]]="",GLOBAL[[#This Row],[a6]],GLOBAL[[#This Row],[b12]])</f>
        <v>1</v>
      </c>
      <c r="F2983" s="32">
        <f>GLOBAL[[#This Row],[AWAL]]</f>
        <v>1</v>
      </c>
      <c r="G2983" s="31"/>
      <c r="H2983" s="31"/>
      <c r="I2983" s="31" t="str">
        <f>IF(GLOBAL[[#This Row],[/MASUK]]="","",SUMIF(Table6[NB BM_C_QTY+F],GLOBAL[POINTER],Table6[C]))</f>
        <v/>
      </c>
      <c r="J2983" s="102">
        <f>IF(GLOBAL[[#This Row],[//KELUAR]]="",0,-1*SUMIF(Table5[CONCAT],GLOBAL[POINTER],Table5[3]))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>SUM(F2983,L2983)</f>
        <v>1</v>
      </c>
      <c r="N2983" s="31"/>
      <c r="O2983" s="31"/>
      <c r="P2983" s="32">
        <f ca="1">SUM(INDIRECT(GLOBAL_VAR[TABLENAME]&amp;"[@a"&amp;$1:$1-1&amp;"]"),INDIRECT(GLOBAL_VAR[TABLENAME]&amp;"[@c"&amp;$1:$1-1&amp;"]"))</f>
        <v>1</v>
      </c>
      <c r="Q2983" s="33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1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1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1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2983" s="31" t="str">
        <f>_xlfn.IFNA(MATCH(GLOBAL[[#This Row],[POINTER]],Table6[NB BM_C_QTY+F],0),"")</f>
        <v/>
      </c>
      <c r="AC2983" t="str">
        <f>_xlfn.IFNA(MATCH(GLOBAL[[#This Row],[POINTER]],Table5[CONCAT],0),"")</f>
        <v/>
      </c>
    </row>
    <row r="2984" spans="1:30">
      <c r="A2984" s="31">
        <f ca="1">IF(GLOBAL[[#This Row],[TT]]&lt;1,"",ROW()-2)</f>
        <v>2982</v>
      </c>
      <c r="B2984" s="33" t="s">
        <v>1718</v>
      </c>
      <c r="C2984" s="31">
        <v>4</v>
      </c>
      <c r="D2984" s="31" t="s">
        <v>29</v>
      </c>
      <c r="E2984" s="31">
        <f ca="1">IF(GLOBAL[[#This Row],[b12]]="",GLOBAL[[#This Row],[a6]],GLOBAL[[#This Row],[b12]])</f>
        <v>4</v>
      </c>
      <c r="F2984" s="32">
        <f>GLOBAL[[#This Row],[AWAL]]</f>
        <v>4</v>
      </c>
      <c r="G2984" s="31"/>
      <c r="H2984" s="31"/>
      <c r="I2984" s="31" t="str">
        <f>IF(GLOBAL[[#This Row],[/MASUK]]="","",SUMIF(Table6[NB BM_C_QTY+F],GLOBAL[POINTER],Table6[C]))</f>
        <v/>
      </c>
      <c r="J2984" s="102">
        <f>IF(GLOBAL[[#This Row],[//KELUAR]]="",0,-1*SUMIF(Table5[CONCAT],GLOBAL[POINTER],Table5[3]))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>SUM(F2984,L2984)</f>
        <v>4</v>
      </c>
      <c r="N2984" s="31"/>
      <c r="O2984" s="31"/>
      <c r="P2984" s="32">
        <f ca="1">SUM(INDIRECT(GLOBAL_VAR[TABLENAME]&amp;"[@a"&amp;$1:$1-1&amp;"]"),INDIRECT(GLOBAL_VAR[TABLENAME]&amp;"[@c"&amp;$1:$1-1&amp;"]"))</f>
        <v>4</v>
      </c>
      <c r="Q2984" s="33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4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4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4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2984" s="31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30">
      <c r="A2985" s="31">
        <f ca="1">IF(GLOBAL[[#This Row],[TT]]&lt;1,"",ROW()-2)</f>
        <v>2983</v>
      </c>
      <c r="B2985" s="33" t="s">
        <v>1719</v>
      </c>
      <c r="C2985" s="31">
        <v>1</v>
      </c>
      <c r="D2985" s="31" t="s">
        <v>40</v>
      </c>
      <c r="E2985" s="31">
        <f ca="1">IF(GLOBAL[[#This Row],[b12]]="",GLOBAL[[#This Row],[a6]],GLOBAL[[#This Row],[b12]])</f>
        <v>1</v>
      </c>
      <c r="F2985" s="32">
        <f>GLOBAL[[#This Row],[AWAL]]</f>
        <v>1</v>
      </c>
      <c r="G2985" s="31"/>
      <c r="H2985" s="31"/>
      <c r="I2985" s="31" t="str">
        <f>IF(GLOBAL[[#This Row],[/MASUK]]="","",SUMIF(Table6[NB BM_C_QTY+F],GLOBAL[POINTER],Table6[C]))</f>
        <v/>
      </c>
      <c r="J2985" s="102">
        <f>IF(GLOBAL[[#This Row],[//KELUAR]]="",0,-1*SUMIF(Table5[CONCAT],GLOBAL[POINTER],Table5[3]))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>SUM(F2985,L2985)</f>
        <v>1</v>
      </c>
      <c r="N2985" s="31"/>
      <c r="O2985" s="31"/>
      <c r="P2985" s="32">
        <f ca="1">SUM(INDIRECT(GLOBAL_VAR[TABLENAME]&amp;"[@a"&amp;$1:$1-1&amp;"]"),INDIRECT(GLOBAL_VAR[TABLENAME]&amp;"[@c"&amp;$1:$1-1&amp;"]"))</f>
        <v>1</v>
      </c>
      <c r="Q2985" s="33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1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1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1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2985" s="31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30">
      <c r="A2986" s="31">
        <f ca="1">IF(GLOBAL[[#This Row],[TT]]&lt;1,"",ROW()-2)</f>
        <v>2984</v>
      </c>
      <c r="B2986" s="33" t="s">
        <v>1720</v>
      </c>
      <c r="C2986" s="31">
        <v>2</v>
      </c>
      <c r="D2986" s="31" t="s">
        <v>463</v>
      </c>
      <c r="E2986" s="31">
        <f ca="1">IF(GLOBAL[[#This Row],[b12]]="",GLOBAL[[#This Row],[a6]],GLOBAL[[#This Row],[b12]])</f>
        <v>2</v>
      </c>
      <c r="F2986" s="32">
        <f>GLOBAL[[#This Row],[AWAL]]</f>
        <v>2</v>
      </c>
      <c r="G2986" s="31"/>
      <c r="H2986" s="31"/>
      <c r="I2986" s="31" t="str">
        <f>IF(GLOBAL[[#This Row],[/MASUK]]="","",SUMIF(Table6[NB BM_C_QTY+F],GLOBAL[POINTER],Table6[C]))</f>
        <v/>
      </c>
      <c r="J2986" s="102">
        <f>IF(GLOBAL[[#This Row],[//KELUAR]]="",0,-1*SUMIF(Table5[CONCAT],GLOBAL[POINTER],Table5[3]))</f>
        <v>0</v>
      </c>
      <c r="K2986" s="31" t="str">
        <f>IF(GLOBAL[[#This Row],[b1]]="","",GLOBAL[[#This Row],[b1]]-GLOBAL[[#This Row],[a1]]-GLOBAL[[#This Row],[bkeluar1]])</f>
        <v/>
      </c>
      <c r="L2986" s="31">
        <f>SUM(GLOBAL[[#This Row],[bmasuk1]:[c1]])</f>
        <v>0</v>
      </c>
      <c r="M2986" s="32">
        <f>SUM(F2986,L2986)</f>
        <v>2</v>
      </c>
      <c r="N2986" s="31"/>
      <c r="O2986" s="31"/>
      <c r="P2986" s="32">
        <f ca="1">SUM(INDIRECT(GLOBAL_VAR[TABLENAME]&amp;"[@a"&amp;$1:$1-1&amp;"]"),INDIRECT(GLOBAL_VAR[TABLENAME]&amp;"[@c"&amp;$1:$1-1&amp;"]"))</f>
        <v>2</v>
      </c>
      <c r="Q2986" s="33"/>
      <c r="R2986" s="33" t="str">
        <f>IF(GLOBAL[[#This Row],[b3]]="","",GLOBAL[[#This Row],[b3]]-GLOBAL[[#This Row],[a3]])</f>
        <v/>
      </c>
      <c r="S2986" s="32">
        <f ca="1">SUM(INDIRECT(GLOBAL_VAR[TABLENAME]&amp;"[@a"&amp;$1:$1-1&amp;"]"),INDIRECT(GLOBAL_VAR[TABLENAME]&amp;"[@c"&amp;$1:$1-1&amp;"]"))</f>
        <v>2</v>
      </c>
      <c r="T2986" s="33"/>
      <c r="U2986" s="33" t="str">
        <f>IF(GLOBAL[[#This Row],[b4]]="","",GLOBAL[[#This Row],[b4]]-GLOBAL[[#This Row],[a4]])</f>
        <v/>
      </c>
      <c r="V2986" s="32">
        <f ca="1">SUM(INDIRECT(GLOBAL_VAR[TABLENAME]&amp;"[@a"&amp;$1:$1-1&amp;"]"),INDIRECT(GLOBAL_VAR[TABLENAME]&amp;"[@c"&amp;$1:$1-1&amp;"]"))</f>
        <v>2</v>
      </c>
      <c r="W2986" s="31"/>
      <c r="X2986" s="31" t="str">
        <f>IF(GLOBAL[[#This Row],[b5]]="","",GLOBAL[[#This Row],[b5]]-GLOBAL[[#This Row],[a5]])</f>
        <v/>
      </c>
      <c r="Y2986" s="32">
        <f ca="1">SUM(INDIRECT(GLOBAL_VAR[TABLENAME]&amp;"[@a"&amp;$1:$1-1&amp;"]"),INDIRECT(GLOBAL_VAR[TABLENAME]&amp;"[@c"&amp;$1:$1-1&amp;"]"))</f>
        <v>2</v>
      </c>
      <c r="AA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2986" s="31" t="str">
        <f>_xlfn.IFNA(MATCH(GLOBAL[[#This Row],[POINTER]],Table6[NB BM_C_QTY+F],0),"")</f>
        <v/>
      </c>
      <c r="AC2986" t="str">
        <f>_xlfn.IFNA(MATCH(GLOBAL[[#This Row],[POINTER]],Table5[CONCAT],0),"")</f>
        <v/>
      </c>
    </row>
    <row r="2987" spans="1:30">
      <c r="A2987" s="31">
        <f ca="1">IF(GLOBAL[[#This Row],[TT]]&lt;1,"",ROW()-2)</f>
        <v>2985</v>
      </c>
      <c r="B2987" s="33" t="s">
        <v>1721</v>
      </c>
      <c r="C2987" s="31">
        <v>3</v>
      </c>
      <c r="D2987" s="31" t="s">
        <v>367</v>
      </c>
      <c r="E2987" s="31">
        <f ca="1">IF(GLOBAL[[#This Row],[b12]]="",GLOBAL[[#This Row],[a6]],GLOBAL[[#This Row],[b12]])</f>
        <v>3</v>
      </c>
      <c r="F2987" s="32">
        <f>GLOBAL[[#This Row],[AWAL]]</f>
        <v>3</v>
      </c>
      <c r="G2987" s="31"/>
      <c r="H2987" s="31"/>
      <c r="I2987" s="31" t="str">
        <f>IF(GLOBAL[[#This Row],[/MASUK]]="","",SUMIF(Table6[NB BM_C_QTY+F],GLOBAL[POINTER],Table6[C]))</f>
        <v/>
      </c>
      <c r="J2987" s="102">
        <f>IF(GLOBAL[[#This Row],[//KELUAR]]="",0,-1*SUMIF(Table5[CONCAT],GLOBAL[POINTER],Table5[3]))</f>
        <v>0</v>
      </c>
      <c r="K2987" s="31" t="str">
        <f>IF(GLOBAL[[#This Row],[b1]]="","",GLOBAL[[#This Row],[b1]]-GLOBAL[[#This Row],[a1]]-GLOBAL[[#This Row],[bkeluar1]])</f>
        <v/>
      </c>
      <c r="L2987" s="31">
        <f>SUM(GLOBAL[[#This Row],[bmasuk1]:[c1]])</f>
        <v>0</v>
      </c>
      <c r="M2987" s="32">
        <f>SUM(F2987,L2987)</f>
        <v>3</v>
      </c>
      <c r="N2987" s="31"/>
      <c r="O2987" s="31"/>
      <c r="P2987" s="32">
        <f ca="1">SUM(INDIRECT(GLOBAL_VAR[TABLENAME]&amp;"[@a"&amp;$1:$1-1&amp;"]"),INDIRECT(GLOBAL_VAR[TABLENAME]&amp;"[@c"&amp;$1:$1-1&amp;"]"))</f>
        <v>3</v>
      </c>
      <c r="Q2987" s="33"/>
      <c r="R2987" s="33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3</v>
      </c>
      <c r="T2987" s="33"/>
      <c r="U2987" s="33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3</v>
      </c>
      <c r="W2987" s="31"/>
      <c r="X2987" s="31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3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2987" s="31" t="str">
        <f>_xlfn.IFNA(MATCH(GLOBAL[[#This Row],[POINTER]],Table6[NB BM_C_QTY+F],0),"")</f>
        <v/>
      </c>
      <c r="AC2987" t="str">
        <f>_xlfn.IFNA(MATCH(GLOBAL[[#This Row],[POINTER]],Table5[CONCAT],0),"")</f>
        <v/>
      </c>
    </row>
    <row r="2988" spans="1:30">
      <c r="A2988" s="31">
        <f ca="1">IF(GLOBAL[[#This Row],[TT]]&lt;1,"",ROW()-2)</f>
        <v>2986</v>
      </c>
      <c r="B2988" s="33" t="s">
        <v>1722</v>
      </c>
      <c r="C2988" s="31">
        <v>29</v>
      </c>
      <c r="D2988" s="31" t="s">
        <v>61</v>
      </c>
      <c r="E2988" s="31">
        <f ca="1">IF(GLOBAL[[#This Row],[b12]]="",GLOBAL[[#This Row],[a6]],GLOBAL[[#This Row],[b12]])</f>
        <v>29</v>
      </c>
      <c r="F2988" s="32">
        <f>GLOBAL[[#This Row],[AWAL]]</f>
        <v>29</v>
      </c>
      <c r="G2988" s="31"/>
      <c r="H2988" s="31"/>
      <c r="I2988" s="31" t="str">
        <f>IF(GLOBAL[[#This Row],[/MASUK]]="","",SUMIF(Table6[NB BM_C_QTY+F],GLOBAL[POINTER],Table6[C]))</f>
        <v/>
      </c>
      <c r="J2988" s="102">
        <f>IF(GLOBAL[[#This Row],[//KELUAR]]="",0,-1*SUMIF(Table5[CONCAT],GLOBAL[POINTER],Table5[3]))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>SUM(F2988,L2988)</f>
        <v>29</v>
      </c>
      <c r="N2988" s="31"/>
      <c r="O2988" s="31"/>
      <c r="P2988" s="32">
        <f ca="1">SUM(INDIRECT(GLOBAL_VAR[TABLENAME]&amp;"[@a"&amp;$1:$1-1&amp;"]"),INDIRECT(GLOBAL_VAR[TABLENAME]&amp;"[@c"&amp;$1:$1-1&amp;"]"))</f>
        <v>29</v>
      </c>
      <c r="Q2988" s="33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29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29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29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2988" s="31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30">
      <c r="A2989" s="31">
        <f ca="1">IF(GLOBAL[[#This Row],[TT]]&lt;1,"",ROW()-2)</f>
        <v>2987</v>
      </c>
      <c r="B2989" s="33" t="s">
        <v>1723</v>
      </c>
      <c r="C2989" s="31">
        <v>30</v>
      </c>
      <c r="D2989" s="31" t="s">
        <v>1724</v>
      </c>
      <c r="E2989" s="31">
        <f ca="1">IF(GLOBAL[[#This Row],[b12]]="",GLOBAL[[#This Row],[a6]],GLOBAL[[#This Row],[b12]])</f>
        <v>30</v>
      </c>
      <c r="F2989" s="32">
        <f>GLOBAL[[#This Row],[AWAL]]</f>
        <v>30</v>
      </c>
      <c r="G2989" s="31"/>
      <c r="H2989" s="31"/>
      <c r="I2989" s="31" t="str">
        <f>IF(GLOBAL[[#This Row],[/MASUK]]="","",SUMIF(Table6[NB BM_C_QTY+F],GLOBAL[POINTER],Table6[C]))</f>
        <v/>
      </c>
      <c r="J2989" s="102">
        <f>IF(GLOBAL[[#This Row],[//KELUAR]]="",0,-1*SUMIF(Table5[CONCAT],GLOBAL[POINTER],Table5[3]))</f>
        <v>0</v>
      </c>
      <c r="K2989" s="31" t="str">
        <f>IF(GLOBAL[[#This Row],[b1]]="","",GLOBAL[[#This Row],[b1]]-GLOBAL[[#This Row],[a1]]-GLOBAL[[#This Row],[bkeluar1]])</f>
        <v/>
      </c>
      <c r="L2989" s="31">
        <f>SUM(GLOBAL[[#This Row],[bmasuk1]:[c1]])</f>
        <v>0</v>
      </c>
      <c r="M2989" s="32">
        <f>SUM(F2989,L2989)</f>
        <v>30</v>
      </c>
      <c r="N2989" s="31"/>
      <c r="O2989" s="31"/>
      <c r="P2989" s="32">
        <f ca="1">SUM(INDIRECT(GLOBAL_VAR[TABLENAME]&amp;"[@a"&amp;$1:$1-1&amp;"]"),INDIRECT(GLOBAL_VAR[TABLENAME]&amp;"[@c"&amp;$1:$1-1&amp;"]"))</f>
        <v>30</v>
      </c>
      <c r="Q2989" s="33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30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30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30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2989" s="31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30">
      <c r="A2990" s="31">
        <f ca="1">IF(GLOBAL[[#This Row],[TT]]&lt;1,"",ROW()-2)</f>
        <v>2988</v>
      </c>
      <c r="B2990" s="33" t="s">
        <v>1725</v>
      </c>
      <c r="C2990" s="31">
        <v>37</v>
      </c>
      <c r="D2990" s="31" t="s">
        <v>497</v>
      </c>
      <c r="E2990" s="31">
        <f ca="1">IF(GLOBAL[[#This Row],[b12]]="",GLOBAL[[#This Row],[a6]],GLOBAL[[#This Row],[b12]])</f>
        <v>37</v>
      </c>
      <c r="F2990" s="32">
        <f>GLOBAL[[#This Row],[AWAL]]</f>
        <v>37</v>
      </c>
      <c r="G2990" s="31"/>
      <c r="H2990" s="31"/>
      <c r="I2990" s="31" t="str">
        <f>IF(GLOBAL[[#This Row],[/MASUK]]="","",SUMIF(Table6[NB BM_C_QTY+F],GLOBAL[POINTER],Table6[C]))</f>
        <v/>
      </c>
      <c r="J2990" s="102">
        <f>IF(GLOBAL[[#This Row],[//KELUAR]]="",0,-1*SUMIF(Table5[CONCAT],GLOBAL[POINTER],Table5[3]))</f>
        <v>0</v>
      </c>
      <c r="K2990" s="31" t="str">
        <f>IF(GLOBAL[[#This Row],[b1]]="","",GLOBAL[[#This Row],[b1]]-GLOBAL[[#This Row],[a1]]-GLOBAL[[#This Row],[bkeluar1]])</f>
        <v/>
      </c>
      <c r="L2990" s="31">
        <f>SUM(GLOBAL[[#This Row],[bmasuk1]:[c1]])</f>
        <v>0</v>
      </c>
      <c r="M2990" s="32">
        <f>SUM(F2990,L2990)</f>
        <v>37</v>
      </c>
      <c r="N2990" s="31"/>
      <c r="O2990" s="31"/>
      <c r="P2990" s="32">
        <f ca="1">SUM(INDIRECT(GLOBAL_VAR[TABLENAME]&amp;"[@a"&amp;$1:$1-1&amp;"]"),INDIRECT(GLOBAL_VAR[TABLENAME]&amp;"[@c"&amp;$1:$1-1&amp;"]"))</f>
        <v>37</v>
      </c>
      <c r="Q2990" s="33"/>
      <c r="R2990" s="33" t="str">
        <f>IF(GLOBAL[[#This Row],[b3]]="","",GLOBAL[[#This Row],[b3]]-GLOBAL[[#This Row],[a3]])</f>
        <v/>
      </c>
      <c r="S2990" s="32">
        <f ca="1">SUM(INDIRECT(GLOBAL_VAR[TABLENAME]&amp;"[@a"&amp;$1:$1-1&amp;"]"),INDIRECT(GLOBAL_VAR[TABLENAME]&amp;"[@c"&amp;$1:$1-1&amp;"]"))</f>
        <v>37</v>
      </c>
      <c r="T2990" s="33"/>
      <c r="U2990" s="33" t="str">
        <f>IF(GLOBAL[[#This Row],[b4]]="","",GLOBAL[[#This Row],[b4]]-GLOBAL[[#This Row],[a4]])</f>
        <v/>
      </c>
      <c r="V2990" s="32">
        <f ca="1">SUM(INDIRECT(GLOBAL_VAR[TABLENAME]&amp;"[@a"&amp;$1:$1-1&amp;"]"),INDIRECT(GLOBAL_VAR[TABLENAME]&amp;"[@c"&amp;$1:$1-1&amp;"]"))</f>
        <v>37</v>
      </c>
      <c r="W2990" s="31"/>
      <c r="X2990" s="31" t="str">
        <f>IF(GLOBAL[[#This Row],[b5]]="","",GLOBAL[[#This Row],[b5]]-GLOBAL[[#This Row],[a5]])</f>
        <v/>
      </c>
      <c r="Y2990" s="32">
        <f ca="1">SUM(INDIRECT(GLOBAL_VAR[TABLENAME]&amp;"[@a"&amp;$1:$1-1&amp;"]"),INDIRECT(GLOBAL_VAR[TABLENAME]&amp;"[@c"&amp;$1:$1-1&amp;"]"))</f>
        <v>37</v>
      </c>
      <c r="AA2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2990" s="31" t="str">
        <f>_xlfn.IFNA(MATCH(GLOBAL[[#This Row],[POINTER]],Table6[NB BM_C_QTY+F],0),"")</f>
        <v/>
      </c>
      <c r="AC2990" t="str">
        <f>_xlfn.IFNA(MATCH(GLOBAL[[#This Row],[POINTER]],Table5[CONCAT],0),"")</f>
        <v/>
      </c>
    </row>
    <row r="2991" spans="1:30">
      <c r="A2991" s="31">
        <f ca="1">IF(GLOBAL[[#This Row],[TT]]&lt;1,"",ROW()-2)</f>
        <v>2989</v>
      </c>
      <c r="B2991" s="33" t="s">
        <v>1726</v>
      </c>
      <c r="C2991" s="31">
        <v>61</v>
      </c>
      <c r="D2991" s="31" t="s">
        <v>11</v>
      </c>
      <c r="E2991" s="31">
        <f ca="1">IF(GLOBAL[[#This Row],[b12]]="",GLOBAL[[#This Row],[a6]],GLOBAL[[#This Row],[b12]])</f>
        <v>61</v>
      </c>
      <c r="F2991" s="32">
        <f>GLOBAL[[#This Row],[AWAL]]</f>
        <v>61</v>
      </c>
      <c r="G2991" s="31"/>
      <c r="H2991" s="31"/>
      <c r="I2991" s="31" t="str">
        <f>IF(GLOBAL[[#This Row],[/MASUK]]="","",SUMIF(Table6[NB BM_C_QTY+F],GLOBAL[POINTER],Table6[C]))</f>
        <v/>
      </c>
      <c r="J2991" s="102">
        <f>IF(GLOBAL[[#This Row],[//KELUAR]]="",0,-1*SUMIF(Table5[CONCAT],GLOBAL[POINTER],Table5[3]))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>SUM(F2991,L2991)</f>
        <v>61</v>
      </c>
      <c r="N2991" s="31"/>
      <c r="O2991" s="31"/>
      <c r="P2991" s="32">
        <f ca="1">SUM(INDIRECT(GLOBAL_VAR[TABLENAME]&amp;"[@a"&amp;$1:$1-1&amp;"]"),INDIRECT(GLOBAL_VAR[TABLENAME]&amp;"[@c"&amp;$1:$1-1&amp;"]"))</f>
        <v>61</v>
      </c>
      <c r="Q2991" s="33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61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61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61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2991" s="31" t="str">
        <f>_xlfn.IFNA(MATCH(GLOBAL[[#This Row],[POINTER]],Table6[NB BM_C_QTY+F],0),"")</f>
        <v/>
      </c>
      <c r="AC2991" t="str">
        <f>_xlfn.IFNA(MATCH(GLOBAL[[#This Row],[POINTER]],Table5[CONCAT],0),"")</f>
        <v/>
      </c>
    </row>
    <row r="2992" spans="1:30">
      <c r="A2992" s="31">
        <f ca="1">IF(GLOBAL[[#This Row],[TT]]&lt;1,"",ROW()-2)</f>
        <v>2990</v>
      </c>
      <c r="B2992" s="33" t="s">
        <v>1727</v>
      </c>
      <c r="C2992" s="31">
        <v>2</v>
      </c>
      <c r="D2992" s="31" t="s">
        <v>29</v>
      </c>
      <c r="E2992" s="31">
        <f ca="1">IF(GLOBAL[[#This Row],[b12]]="",GLOBAL[[#This Row],[a6]],GLOBAL[[#This Row],[b12]])</f>
        <v>2</v>
      </c>
      <c r="F2992" s="32">
        <f>GLOBAL[[#This Row],[AWAL]]</f>
        <v>2</v>
      </c>
      <c r="G2992" s="31"/>
      <c r="H2992" s="31"/>
      <c r="I2992" s="31" t="str">
        <f>IF(GLOBAL[[#This Row],[/MASUK]]="","",SUMIF(Table6[NB BM_C_QTY+F],GLOBAL[POINTER],Table6[C]))</f>
        <v/>
      </c>
      <c r="J2992" s="102">
        <f>IF(GLOBAL[[#This Row],[//KELUAR]]="",0,-1*SUMIF(Table5[CONCAT],GLOBAL[POINTER],Table5[3]))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>SUM(F2992,L2992)</f>
        <v>2</v>
      </c>
      <c r="N2992" s="31"/>
      <c r="O2992" s="31"/>
      <c r="P2992" s="32">
        <f ca="1">SUM(INDIRECT(GLOBAL_VAR[TABLENAME]&amp;"[@a"&amp;$1:$1-1&amp;"]"),INDIRECT(GLOBAL_VAR[TABLENAME]&amp;"[@c"&amp;$1:$1-1&amp;"]"))</f>
        <v>2</v>
      </c>
      <c r="Q2992" s="33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2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2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2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2992" s="31" t="str">
        <f>_xlfn.IFNA(MATCH(GLOBAL[[#This Row],[POINTER]],Table6[NB BM_C_QTY+F],0),"")</f>
        <v/>
      </c>
      <c r="AC2992" t="str">
        <f>_xlfn.IFNA(MATCH(GLOBAL[[#This Row],[POINTER]],Table5[CONCAT],0),"")</f>
        <v/>
      </c>
    </row>
    <row r="2993" spans="1:29">
      <c r="A2993" s="31">
        <f ca="1">IF(GLOBAL[[#This Row],[TT]]&lt;1,"",ROW()-2)</f>
        <v>2991</v>
      </c>
      <c r="B2993" s="33" t="s">
        <v>1728</v>
      </c>
      <c r="C2993" s="31">
        <v>8</v>
      </c>
      <c r="D2993" s="31" t="s">
        <v>237</v>
      </c>
      <c r="E2993" s="31">
        <f ca="1">IF(GLOBAL[[#This Row],[b12]]="",GLOBAL[[#This Row],[a6]],GLOBAL[[#This Row],[b12]])</f>
        <v>8</v>
      </c>
      <c r="F2993" s="32">
        <f>GLOBAL[[#This Row],[AWAL]]</f>
        <v>8</v>
      </c>
      <c r="G2993" s="31"/>
      <c r="H2993" s="31"/>
      <c r="I2993" s="31" t="str">
        <f>IF(GLOBAL[[#This Row],[/MASUK]]="","",SUMIF(Table6[NB BM_C_QTY+F],GLOBAL[POINTER],Table6[C]))</f>
        <v/>
      </c>
      <c r="J2993" s="102">
        <f>IF(GLOBAL[[#This Row],[//KELUAR]]="",0,-1*SUMIF(Table5[CONCAT],GLOBAL[POINTER],Table5[3]))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>SUM(F2993,L2993)</f>
        <v>8</v>
      </c>
      <c r="N2993" s="31"/>
      <c r="O2993" s="31"/>
      <c r="P2993" s="32">
        <f ca="1">SUM(INDIRECT(GLOBAL_VAR[TABLENAME]&amp;"[@a"&amp;$1:$1-1&amp;"]"),INDIRECT(GLOBAL_VAR[TABLENAME]&amp;"[@c"&amp;$1:$1-1&amp;"]"))</f>
        <v>8</v>
      </c>
      <c r="Q2993" s="33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8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8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8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2993" s="31" t="str">
        <f>_xlfn.IFNA(MATCH(GLOBAL[[#This Row],[POINTER]],Table6[NB BM_C_QTY+F],0),"")</f>
        <v/>
      </c>
      <c r="AC2993" t="str">
        <f>_xlfn.IFNA(MATCH(GLOBAL[[#This Row],[POINTER]],Table5[CONCAT],0),"")</f>
        <v/>
      </c>
    </row>
    <row r="2994" spans="1:29">
      <c r="A2994" s="31">
        <f ca="1">IF(GLOBAL[[#This Row],[TT]]&lt;1,"",ROW()-2)</f>
        <v>2992</v>
      </c>
      <c r="B2994" s="33" t="s">
        <v>1729</v>
      </c>
      <c r="C2994" s="31">
        <v>3</v>
      </c>
      <c r="D2994" s="31" t="s">
        <v>237</v>
      </c>
      <c r="E2994" s="31">
        <f ca="1">IF(GLOBAL[[#This Row],[b12]]="",GLOBAL[[#This Row],[a6]],GLOBAL[[#This Row],[b12]])</f>
        <v>3</v>
      </c>
      <c r="F2994" s="32">
        <f>GLOBAL[[#This Row],[AWAL]]</f>
        <v>3</v>
      </c>
      <c r="G2994" s="31"/>
      <c r="H2994" s="31"/>
      <c r="I2994" s="31" t="str">
        <f>IF(GLOBAL[[#This Row],[/MASUK]]="","",SUMIF(Table6[NB BM_C_QTY+F],GLOBAL[POINTER],Table6[C]))</f>
        <v/>
      </c>
      <c r="J2994" s="102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>SUM(F2994,L2994)</f>
        <v>3</v>
      </c>
      <c r="N2994" s="31"/>
      <c r="O2994" s="31"/>
      <c r="P2994" s="32">
        <f ca="1">SUM(INDIRECT(GLOBAL_VAR[TABLENAME]&amp;"[@a"&amp;$1:$1-1&amp;"]"),INDIRECT(GLOBAL_VAR[TABLENAME]&amp;"[@c"&amp;$1:$1-1&amp;"]"))</f>
        <v>3</v>
      </c>
      <c r="Q2994" s="33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3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3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3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29">
      <c r="A2995" s="31">
        <f ca="1">IF(GLOBAL[[#This Row],[TT]]&lt;1,"",ROW()-2)</f>
        <v>2993</v>
      </c>
      <c r="B2995" s="33" t="s">
        <v>1730</v>
      </c>
      <c r="C2995" s="31">
        <v>1</v>
      </c>
      <c r="D2995" s="31" t="s">
        <v>1731</v>
      </c>
      <c r="E2995" s="31">
        <f ca="1">IF(GLOBAL[[#This Row],[b12]]="",GLOBAL[[#This Row],[a6]],GLOBAL[[#This Row],[b12]])</f>
        <v>1</v>
      </c>
      <c r="F2995" s="32">
        <f>GLOBAL[[#This Row],[AWAL]]</f>
        <v>1</v>
      </c>
      <c r="G2995" s="31"/>
      <c r="H2995" s="31"/>
      <c r="I2995" s="31" t="str">
        <f>IF(GLOBAL[[#This Row],[/MASUK]]="","",SUMIF(Table6[NB BM_C_QTY+F],GLOBAL[POINTER],Table6[C]))</f>
        <v/>
      </c>
      <c r="J2995" s="102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>SUM(F2995,L2995)</f>
        <v>1</v>
      </c>
      <c r="N2995" s="31"/>
      <c r="O2995" s="31"/>
      <c r="P2995" s="32">
        <f ca="1">SUM(INDIRECT(GLOBAL_VAR[TABLENAME]&amp;"[@a"&amp;$1:$1-1&amp;"]"),INDIRECT(GLOBAL_VAR[TABLENAME]&amp;"[@c"&amp;$1:$1-1&amp;"]"))</f>
        <v>1</v>
      </c>
      <c r="Q2995" s="33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1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1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1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29">
      <c r="A2996" s="31">
        <f ca="1">IF(GLOBAL[[#This Row],[TT]]&lt;1,"",ROW()-2)</f>
        <v>2994</v>
      </c>
      <c r="B2996" s="33" t="s">
        <v>1732</v>
      </c>
      <c r="C2996" s="31">
        <v>1</v>
      </c>
      <c r="D2996" s="31" t="s">
        <v>168</v>
      </c>
      <c r="E2996" s="31">
        <f ca="1">IF(GLOBAL[[#This Row],[b12]]="",GLOBAL[[#This Row],[a6]],GLOBAL[[#This Row],[b12]])</f>
        <v>1</v>
      </c>
      <c r="F2996" s="32">
        <f>GLOBAL[[#This Row],[AWAL]]</f>
        <v>1</v>
      </c>
      <c r="G2996" s="31"/>
      <c r="H2996" s="31"/>
      <c r="I2996" s="31" t="str">
        <f>IF(GLOBAL[[#This Row],[/MASUK]]="","",SUMIF(Table6[NB BM_C_QTY+F],GLOBAL[POINTER],Table6[C]))</f>
        <v/>
      </c>
      <c r="J2996" s="102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>SUM(F2996,L2996)</f>
        <v>1</v>
      </c>
      <c r="N2996" s="31"/>
      <c r="O2996" s="31"/>
      <c r="P2996" s="32">
        <f ca="1">SUM(INDIRECT(GLOBAL_VAR[TABLENAME]&amp;"[@a"&amp;$1:$1-1&amp;"]"),INDIRECT(GLOBAL_VAR[TABLENAME]&amp;"[@c"&amp;$1:$1-1&amp;"]"))</f>
        <v>1</v>
      </c>
      <c r="Q2996" s="33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1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1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1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</row>
    <row r="2997" spans="1:29">
      <c r="A2997" s="31">
        <f ca="1">IF(GLOBAL[[#This Row],[TT]]&lt;1,"",ROW()-2)</f>
        <v>2995</v>
      </c>
      <c r="B2997" s="33" t="s">
        <v>2737</v>
      </c>
      <c r="C2997" s="31">
        <v>19</v>
      </c>
      <c r="D2997" s="31" t="s">
        <v>2738</v>
      </c>
      <c r="E2997" s="31">
        <f ca="1">IF(GLOBAL[[#This Row],[b12]]="",GLOBAL[[#This Row],[a6]],GLOBAL[[#This Row],[b12]])</f>
        <v>19</v>
      </c>
      <c r="F2997" s="32">
        <f>GLOBAL[[#This Row],[AWAL]]</f>
        <v>19</v>
      </c>
      <c r="G2997" s="31"/>
      <c r="H2997" s="31"/>
      <c r="I2997" s="31" t="str">
        <f>IF(GLOBAL[[#This Row],[/MASUK]]="","",SUMIF(Table6[NB BM_C_QTY+F],GLOBAL[POINTER],Table6[C]))</f>
        <v/>
      </c>
      <c r="J2997" s="102">
        <f>IF(GLOBAL[[#This Row],[//KELUAR]]="",0,-1*SUMIF(Table5[CONCAT],GLOBAL[POINTER],Table5[3]))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>SUM(F2997,L2997)</f>
        <v>19</v>
      </c>
      <c r="N2997" s="31"/>
      <c r="O2997" s="31"/>
      <c r="P2997" s="32">
        <f ca="1">SUM(INDIRECT(GLOBAL_VAR[TABLENAME]&amp;"[@a"&amp;$1:$1-1&amp;"]"),INDIRECT(GLOBAL_VAR[TABLENAME]&amp;"[@c"&amp;$1:$1-1&amp;"]"))</f>
        <v>19</v>
      </c>
      <c r="Q2997" s="33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19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19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19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2997" s="31" t="str">
        <f>_xlfn.IFNA(MATCH(GLOBAL[[#This Row],[POINTER]],Table6[NB BM_C_QTY+F],0),"")</f>
        <v/>
      </c>
      <c r="AC2997" t="str">
        <f>_xlfn.IFNA(MATCH(GLOBAL[[#This Row],[POINTER]],Table5[CONCAT],0),"")</f>
        <v/>
      </c>
    </row>
    <row r="2998" spans="1:29">
      <c r="A2998" s="31">
        <f ca="1">IF(GLOBAL[[#This Row],[TT]]&lt;1,"",ROW()-2)</f>
        <v>2996</v>
      </c>
      <c r="B2998" s="33" t="s">
        <v>1733</v>
      </c>
      <c r="C2998" s="31">
        <v>2</v>
      </c>
      <c r="D2998" s="31" t="s">
        <v>168</v>
      </c>
      <c r="E2998" s="31">
        <f ca="1">IF(GLOBAL[[#This Row],[b12]]="",GLOBAL[[#This Row],[a6]],GLOBAL[[#This Row],[b12]])</f>
        <v>2</v>
      </c>
      <c r="F2998" s="32">
        <f>GLOBAL[[#This Row],[AWAL]]</f>
        <v>2</v>
      </c>
      <c r="G2998" s="31"/>
      <c r="H2998" s="31"/>
      <c r="I2998" s="31" t="str">
        <f>IF(GLOBAL[[#This Row],[/MASUK]]="","",SUMIF(Table6[NB BM_C_QTY+F],GLOBAL[POINTER],Table6[C]))</f>
        <v/>
      </c>
      <c r="J2998" s="102">
        <f>IF(GLOBAL[[#This Row],[//KELUAR]]="",0,-1*SUMIF(Table5[CONCAT],GLOBAL[POINTER],Table5[3]))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>SUM(F2998,L2998)</f>
        <v>2</v>
      </c>
      <c r="N2998" s="31"/>
      <c r="O2998" s="31"/>
      <c r="P2998" s="32">
        <f ca="1">SUM(INDIRECT(GLOBAL_VAR[TABLENAME]&amp;"[@a"&amp;$1:$1-1&amp;"]"),INDIRECT(GLOBAL_VAR[TABLENAME]&amp;"[@c"&amp;$1:$1-1&amp;"]"))</f>
        <v>2</v>
      </c>
      <c r="Q2998" s="33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2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2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2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2998" s="31" t="str">
        <f>_xlfn.IFNA(MATCH(GLOBAL[[#This Row],[POINTER]],Table6[NB BM_C_QTY+F],0),"")</f>
        <v/>
      </c>
      <c r="AC2998" t="str">
        <f>_xlfn.IFNA(MATCH(GLOBAL[[#This Row],[POINTER]],Table5[CONCAT],0),"")</f>
        <v/>
      </c>
    </row>
    <row r="2999" spans="1:29">
      <c r="A2999" s="31">
        <f ca="1">IF(GLOBAL[[#This Row],[TT]]&lt;1,"",ROW()-2)</f>
        <v>2997</v>
      </c>
      <c r="B2999" s="33" t="s">
        <v>1734</v>
      </c>
      <c r="C2999" s="31">
        <v>1</v>
      </c>
      <c r="D2999" s="31" t="s">
        <v>168</v>
      </c>
      <c r="E2999" s="31">
        <f ca="1">IF(GLOBAL[[#This Row],[b12]]="",GLOBAL[[#This Row],[a6]],GLOBAL[[#This Row],[b12]])</f>
        <v>1</v>
      </c>
      <c r="F2999" s="32">
        <f>GLOBAL[[#This Row],[AWAL]]</f>
        <v>1</v>
      </c>
      <c r="G2999" s="31"/>
      <c r="H2999" s="31"/>
      <c r="I2999" s="31" t="str">
        <f>IF(GLOBAL[[#This Row],[/MASUK]]="","",SUMIF(Table6[NB BM_C_QTY+F],GLOBAL[POINTER],Table6[C]))</f>
        <v/>
      </c>
      <c r="J2999" s="102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>SUM(F2999,L2999)</f>
        <v>1</v>
      </c>
      <c r="N2999" s="31"/>
      <c r="O2999" s="31"/>
      <c r="P2999" s="32">
        <f ca="1">SUM(INDIRECT(GLOBAL_VAR[TABLENAME]&amp;"[@a"&amp;$1:$1-1&amp;"]"),INDIRECT(GLOBAL_VAR[TABLENAME]&amp;"[@c"&amp;$1:$1-1&amp;"]"))</f>
        <v>1</v>
      </c>
      <c r="Q2999" s="33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1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1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1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29">
      <c r="A3000" s="31">
        <f ca="1">IF(GLOBAL[[#This Row],[TT]]&lt;1,"",ROW()-2)</f>
        <v>2998</v>
      </c>
      <c r="B3000" s="33" t="s">
        <v>1735</v>
      </c>
      <c r="C3000" s="31">
        <v>1</v>
      </c>
      <c r="D3000" s="31" t="s">
        <v>168</v>
      </c>
      <c r="E3000" s="31">
        <f ca="1">IF(GLOBAL[[#This Row],[b12]]="",GLOBAL[[#This Row],[a6]],GLOBAL[[#This Row],[b12]])</f>
        <v>1</v>
      </c>
      <c r="F3000" s="32">
        <f>GLOBAL[[#This Row],[AWAL]]</f>
        <v>1</v>
      </c>
      <c r="G3000" s="31"/>
      <c r="H3000" s="31"/>
      <c r="I3000" s="31" t="str">
        <f>IF(GLOBAL[[#This Row],[/MASUK]]="","",SUMIF(Table6[NB BM_C_QTY+F],GLOBAL[POINTER],Table6[C]))</f>
        <v/>
      </c>
      <c r="J3000" s="102">
        <f>IF(GLOBAL[[#This Row],[//KELUAR]]="",0,-1*SUMIF(Table5[CONCAT],GLOBAL[POINTER],Table5[3]))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>SUM(F3000,L3000)</f>
        <v>1</v>
      </c>
      <c r="N3000" s="31"/>
      <c r="O3000" s="31"/>
      <c r="P3000" s="32">
        <f ca="1">SUM(INDIRECT(GLOBAL_VAR[TABLENAME]&amp;"[@a"&amp;$1:$1-1&amp;"]"),INDIRECT(GLOBAL_VAR[TABLENAME]&amp;"[@c"&amp;$1:$1-1&amp;"]"))</f>
        <v>1</v>
      </c>
      <c r="Q3000" s="33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1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1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1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3000" s="31" t="str">
        <f>_xlfn.IFNA(MATCH(GLOBAL[[#This Row],[POINTER]],Table6[NB BM_C_QTY+F],0),"")</f>
        <v/>
      </c>
      <c r="AC3000" t="str">
        <f>_xlfn.IFNA(MATCH(GLOBAL[[#This Row],[POINTER]],Table5[CONCAT],0),"")</f>
        <v/>
      </c>
    </row>
    <row r="3001" spans="1:29">
      <c r="A3001" s="31">
        <f ca="1">IF(GLOBAL[[#This Row],[TT]]&lt;1,"",ROW()-2)</f>
        <v>2999</v>
      </c>
      <c r="B3001" s="33" t="s">
        <v>1736</v>
      </c>
      <c r="C3001" s="31">
        <v>3</v>
      </c>
      <c r="D3001" s="31" t="s">
        <v>168</v>
      </c>
      <c r="E3001" s="31">
        <f ca="1">IF(GLOBAL[[#This Row],[b12]]="",GLOBAL[[#This Row],[a6]],GLOBAL[[#This Row],[b12]])</f>
        <v>3</v>
      </c>
      <c r="F3001" s="32">
        <f>GLOBAL[[#This Row],[AWAL]]</f>
        <v>3</v>
      </c>
      <c r="G3001" s="31"/>
      <c r="H3001" s="31"/>
      <c r="I3001" s="31" t="str">
        <f>IF(GLOBAL[[#This Row],[/MASUK]]="","",SUMIF(Table6[NB BM_C_QTY+F],GLOBAL[POINTER],Table6[C]))</f>
        <v/>
      </c>
      <c r="J3001" s="102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>SUM(F3001,L3001)</f>
        <v>3</v>
      </c>
      <c r="N3001" s="31"/>
      <c r="O3001" s="31"/>
      <c r="P3001" s="32">
        <f ca="1">SUM(INDIRECT(GLOBAL_VAR[TABLENAME]&amp;"[@a"&amp;$1:$1-1&amp;"]"),INDIRECT(GLOBAL_VAR[TABLENAME]&amp;"[@c"&amp;$1:$1-1&amp;"]"))</f>
        <v>3</v>
      </c>
      <c r="Q3001" s="33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3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3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3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29">
      <c r="A3002" s="31">
        <f ca="1">IF(GLOBAL[[#This Row],[TT]]&lt;1,"",ROW()-2)</f>
        <v>3000</v>
      </c>
      <c r="B3002" s="33" t="s">
        <v>1737</v>
      </c>
      <c r="C3002" s="31">
        <v>2</v>
      </c>
      <c r="D3002" s="31" t="s">
        <v>168</v>
      </c>
      <c r="E3002" s="31">
        <f ca="1">IF(GLOBAL[[#This Row],[b12]]="",GLOBAL[[#This Row],[a6]],GLOBAL[[#This Row],[b12]])</f>
        <v>2</v>
      </c>
      <c r="F3002" s="32">
        <f>GLOBAL[[#This Row],[AWAL]]</f>
        <v>2</v>
      </c>
      <c r="G3002" s="31"/>
      <c r="H3002" s="31"/>
      <c r="I3002" s="31" t="str">
        <f>IF(GLOBAL[[#This Row],[/MASUK]]="","",SUMIF(Table6[NB BM_C_QTY+F],GLOBAL[POINTER],Table6[C]))</f>
        <v/>
      </c>
      <c r="J3002" s="102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>SUM(F3002,L3002)</f>
        <v>2</v>
      </c>
      <c r="N3002" s="31"/>
      <c r="O3002" s="31"/>
      <c r="P3002" s="32">
        <f ca="1">SUM(INDIRECT(GLOBAL_VAR[TABLENAME]&amp;"[@a"&amp;$1:$1-1&amp;"]"),INDIRECT(GLOBAL_VAR[TABLENAME]&amp;"[@c"&amp;$1:$1-1&amp;"]"))</f>
        <v>2</v>
      </c>
      <c r="Q3002" s="33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2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2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2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29">
      <c r="A3003" s="31">
        <f ca="1">IF(GLOBAL[[#This Row],[TT]]&lt;1,"",ROW()-2)</f>
        <v>3001</v>
      </c>
      <c r="B3003" s="33" t="s">
        <v>1738</v>
      </c>
      <c r="C3003" s="31">
        <v>20</v>
      </c>
      <c r="D3003" s="31" t="s">
        <v>59</v>
      </c>
      <c r="E3003" s="31">
        <f ca="1">IF(GLOBAL[[#This Row],[b12]]="",GLOBAL[[#This Row],[a6]],GLOBAL[[#This Row],[b12]])</f>
        <v>20</v>
      </c>
      <c r="F3003" s="32">
        <f>GLOBAL[[#This Row],[AWAL]]</f>
        <v>20</v>
      </c>
      <c r="G3003" s="31"/>
      <c r="H3003" s="31"/>
      <c r="I3003" s="31" t="str">
        <f>IF(GLOBAL[[#This Row],[/MASUK]]="","",SUMIF(Table6[NB BM_C_QTY+F],GLOBAL[POINTER],Table6[C]))</f>
        <v/>
      </c>
      <c r="J3003" s="102">
        <f>IF(GLOBAL[[#This Row],[//KELUAR]]="",0,-1*SUMIF(Table5[CONCAT],GLOBAL[POINTER],Table5[3]))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>SUM(F3003,L3003)</f>
        <v>20</v>
      </c>
      <c r="N3003" s="31"/>
      <c r="O3003" s="31"/>
      <c r="P3003" s="32">
        <f ca="1">SUM(INDIRECT(GLOBAL_VAR[TABLENAME]&amp;"[@a"&amp;$1:$1-1&amp;"]"),INDIRECT(GLOBAL_VAR[TABLENAME]&amp;"[@c"&amp;$1:$1-1&amp;"]"))</f>
        <v>20</v>
      </c>
      <c r="Q3003" s="33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20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20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20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3003" s="31" t="str">
        <f>_xlfn.IFNA(MATCH(GLOBAL[[#This Row],[POINTER]],Table6[NB BM_C_QTY+F],0),"")</f>
        <v/>
      </c>
      <c r="AC3003" t="str">
        <f>_xlfn.IFNA(MATCH(GLOBAL[[#This Row],[POINTER]],Table5[CONCAT],0),"")</f>
        <v/>
      </c>
    </row>
    <row r="3004" spans="1:29">
      <c r="A3004" s="31">
        <f ca="1">IF(GLOBAL[[#This Row],[TT]]&lt;1,"",ROW()-2)</f>
        <v>3002</v>
      </c>
      <c r="B3004" s="33" t="s">
        <v>1739</v>
      </c>
      <c r="C3004" s="31">
        <v>20</v>
      </c>
      <c r="D3004" s="31" t="s">
        <v>1740</v>
      </c>
      <c r="E3004" s="31">
        <f ca="1">IF(GLOBAL[[#This Row],[b12]]="",GLOBAL[[#This Row],[a6]],GLOBAL[[#This Row],[b12]])</f>
        <v>20</v>
      </c>
      <c r="F3004" s="32">
        <f>GLOBAL[[#This Row],[AWAL]]</f>
        <v>20</v>
      </c>
      <c r="G3004" s="31"/>
      <c r="H3004" s="31"/>
      <c r="I3004" s="31" t="str">
        <f>IF(GLOBAL[[#This Row],[/MASUK]]="","",SUMIF(Table6[NB BM_C_QTY+F],GLOBAL[POINTER],Table6[C]))</f>
        <v/>
      </c>
      <c r="J3004" s="102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>SUM(F3004,L3004)</f>
        <v>20</v>
      </c>
      <c r="N3004" s="31"/>
      <c r="O3004" s="31"/>
      <c r="P3004" s="32">
        <f ca="1">SUM(INDIRECT(GLOBAL_VAR[TABLENAME]&amp;"[@a"&amp;$1:$1-1&amp;"]"),INDIRECT(GLOBAL_VAR[TABLENAME]&amp;"[@c"&amp;$1:$1-1&amp;"]"))</f>
        <v>20</v>
      </c>
      <c r="Q3004" s="33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20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20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20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29">
      <c r="A3005" s="31">
        <f ca="1">IF(GLOBAL[[#This Row],[TT]]&lt;1,"",ROW()-2)</f>
        <v>3003</v>
      </c>
      <c r="B3005" s="33" t="s">
        <v>1741</v>
      </c>
      <c r="C3005" s="31">
        <v>50</v>
      </c>
      <c r="D3005" s="31" t="s">
        <v>915</v>
      </c>
      <c r="E3005" s="31">
        <f ca="1">IF(GLOBAL[[#This Row],[b12]]="",GLOBAL[[#This Row],[a6]],GLOBAL[[#This Row],[b12]])</f>
        <v>50</v>
      </c>
      <c r="F3005" s="32">
        <f>GLOBAL[[#This Row],[AWAL]]</f>
        <v>50</v>
      </c>
      <c r="G3005" s="31"/>
      <c r="H3005" s="31"/>
      <c r="I3005" s="31" t="str">
        <f>IF(GLOBAL[[#This Row],[/MASUK]]="","",SUMIF(Table6[NB BM_C_QTY+F],GLOBAL[POINTER],Table6[C]))</f>
        <v/>
      </c>
      <c r="J3005" s="102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>SUM(F3005,L3005)</f>
        <v>50</v>
      </c>
      <c r="N3005" s="31"/>
      <c r="O3005" s="31"/>
      <c r="P3005" s="32">
        <f ca="1">SUM(INDIRECT(GLOBAL_VAR[TABLENAME]&amp;"[@a"&amp;$1:$1-1&amp;"]"),INDIRECT(GLOBAL_VAR[TABLENAME]&amp;"[@c"&amp;$1:$1-1&amp;"]"))</f>
        <v>50</v>
      </c>
      <c r="Q3005" s="33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50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50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50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29">
      <c r="A3006" s="31">
        <f ca="1">IF(GLOBAL[[#This Row],[TT]]&lt;1,"",ROW()-2)</f>
        <v>3004</v>
      </c>
      <c r="B3006" s="33" t="s">
        <v>1742</v>
      </c>
      <c r="C3006" s="31">
        <v>34</v>
      </c>
      <c r="D3006" s="31" t="s">
        <v>206</v>
      </c>
      <c r="E3006" s="31">
        <f ca="1">IF(GLOBAL[[#This Row],[b12]]="",GLOBAL[[#This Row],[a6]],GLOBAL[[#This Row],[b12]])</f>
        <v>34</v>
      </c>
      <c r="F3006" s="32">
        <f>GLOBAL[[#This Row],[AWAL]]</f>
        <v>34</v>
      </c>
      <c r="G3006" s="31"/>
      <c r="H3006" s="31"/>
      <c r="I3006" s="31" t="str">
        <f>IF(GLOBAL[[#This Row],[/MASUK]]="","",SUMIF(Table6[NB BM_C_QTY+F],GLOBAL[POINTER],Table6[C]))</f>
        <v/>
      </c>
      <c r="J3006" s="102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>SUM(F3006,L3006)</f>
        <v>34</v>
      </c>
      <c r="N3006" s="31"/>
      <c r="O3006" s="31"/>
      <c r="P3006" s="32">
        <f ca="1">SUM(INDIRECT(GLOBAL_VAR[TABLENAME]&amp;"[@a"&amp;$1:$1-1&amp;"]"),INDIRECT(GLOBAL_VAR[TABLENAME]&amp;"[@c"&amp;$1:$1-1&amp;"]"))</f>
        <v>34</v>
      </c>
      <c r="Q3006" s="33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34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34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34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</row>
    <row r="3007" spans="1:29">
      <c r="A3007" s="31">
        <f ca="1">IF(GLOBAL[[#This Row],[TT]]&lt;1,"",ROW()-2)</f>
        <v>3005</v>
      </c>
      <c r="B3007" s="33" t="s">
        <v>1743</v>
      </c>
      <c r="C3007" s="31">
        <v>62</v>
      </c>
      <c r="D3007" s="31" t="s">
        <v>206</v>
      </c>
      <c r="E3007" s="31">
        <f ca="1">IF(GLOBAL[[#This Row],[b12]]="",GLOBAL[[#This Row],[a6]],GLOBAL[[#This Row],[b12]])</f>
        <v>62</v>
      </c>
      <c r="F3007" s="32">
        <f>GLOBAL[[#This Row],[AWAL]]</f>
        <v>62</v>
      </c>
      <c r="G3007" s="31"/>
      <c r="H3007" s="31"/>
      <c r="I3007" s="31" t="str">
        <f>IF(GLOBAL[[#This Row],[/MASUK]]="","",SUMIF(Table6[NB BM_C_QTY+F],GLOBAL[POINTER],Table6[C]))</f>
        <v/>
      </c>
      <c r="J3007" s="102">
        <f>IF(GLOBAL[[#This Row],[//KELUAR]]="",0,-1*SUMIF(Table5[CONCAT],GLOBAL[POINTER],Table5[3]))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>SUM(F3007,L3007)</f>
        <v>62</v>
      </c>
      <c r="N3007" s="31"/>
      <c r="O3007" s="31"/>
      <c r="P3007" s="32">
        <f ca="1">SUM(INDIRECT(GLOBAL_VAR[TABLENAME]&amp;"[@a"&amp;$1:$1-1&amp;"]"),INDIRECT(GLOBAL_VAR[TABLENAME]&amp;"[@c"&amp;$1:$1-1&amp;"]"))</f>
        <v>62</v>
      </c>
      <c r="Q3007" s="33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62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62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62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3007" s="31" t="str">
        <f>_xlfn.IFNA(MATCH(GLOBAL[[#This Row],[POINTER]],Table6[NB BM_C_QTY+F],0),"")</f>
        <v/>
      </c>
      <c r="AC3007" t="str">
        <f>_xlfn.IFNA(MATCH(GLOBAL[[#This Row],[POINTER]],Table5[CONCAT],0),"")</f>
        <v/>
      </c>
    </row>
    <row r="3008" spans="1:29">
      <c r="A3008" s="31">
        <f ca="1">IF(GLOBAL[[#This Row],[TT]]&lt;1,"",ROW()-2)</f>
        <v>3006</v>
      </c>
      <c r="B3008" s="33" t="s">
        <v>1744</v>
      </c>
      <c r="C3008" s="31">
        <v>30</v>
      </c>
      <c r="D3008" s="31" t="s">
        <v>206</v>
      </c>
      <c r="E3008" s="31">
        <f ca="1">IF(GLOBAL[[#This Row],[b12]]="",GLOBAL[[#This Row],[a6]],GLOBAL[[#This Row],[b12]])</f>
        <v>30</v>
      </c>
      <c r="F3008" s="32">
        <f>GLOBAL[[#This Row],[AWAL]]</f>
        <v>30</v>
      </c>
      <c r="G3008" s="31"/>
      <c r="H3008" s="31"/>
      <c r="I3008" s="31" t="str">
        <f>IF(GLOBAL[[#This Row],[/MASUK]]="","",SUMIF(Table6[NB BM_C_QTY+F],GLOBAL[POINTER],Table6[C]))</f>
        <v/>
      </c>
      <c r="J3008" s="102">
        <f>IF(GLOBAL[[#This Row],[//KELUAR]]="",0,-1*SUMIF(Table5[CONCAT],GLOBAL[POINTER],Table5[3]))</f>
        <v>0</v>
      </c>
      <c r="K3008" s="31" t="str">
        <f>IF(GLOBAL[[#This Row],[b1]]="","",GLOBAL[[#This Row],[b1]]-GLOBAL[[#This Row],[a1]]-GLOBAL[[#This Row],[bkeluar1]])</f>
        <v/>
      </c>
      <c r="L3008" s="31">
        <f>SUM(GLOBAL[[#This Row],[bmasuk1]:[c1]])</f>
        <v>0</v>
      </c>
      <c r="M3008" s="32">
        <f>SUM(F3008,L3008)</f>
        <v>30</v>
      </c>
      <c r="N3008" s="31"/>
      <c r="O3008" s="31"/>
      <c r="P3008" s="32">
        <f ca="1">SUM(INDIRECT(GLOBAL_VAR[TABLENAME]&amp;"[@a"&amp;$1:$1-1&amp;"]"),INDIRECT(GLOBAL_VAR[TABLENAME]&amp;"[@c"&amp;$1:$1-1&amp;"]"))</f>
        <v>30</v>
      </c>
      <c r="Q3008" s="33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30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30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30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3008" s="31" t="str">
        <f>_xlfn.IFNA(MATCH(GLOBAL[[#This Row],[POINTER]],Table6[NB BM_C_QTY+F],0),"")</f>
        <v/>
      </c>
      <c r="AC3008" t="str">
        <f>_xlfn.IFNA(MATCH(GLOBAL[[#This Row],[POINTER]],Table5[CONCAT],0),"")</f>
        <v/>
      </c>
    </row>
    <row r="3009" spans="1:29">
      <c r="A3009" s="31">
        <f ca="1">IF(GLOBAL[[#This Row],[TT]]&lt;1,"",ROW()-2)</f>
        <v>3007</v>
      </c>
      <c r="B3009" s="33" t="s">
        <v>1745</v>
      </c>
      <c r="C3009" s="31">
        <v>17</v>
      </c>
      <c r="D3009" s="31" t="s">
        <v>51</v>
      </c>
      <c r="E3009" s="31">
        <f ca="1">IF(GLOBAL[[#This Row],[b12]]="",GLOBAL[[#This Row],[a6]],GLOBAL[[#This Row],[b12]])</f>
        <v>17</v>
      </c>
      <c r="F3009" s="32">
        <f>GLOBAL[[#This Row],[AWAL]]</f>
        <v>17</v>
      </c>
      <c r="G3009" s="31"/>
      <c r="H3009" s="31"/>
      <c r="I3009" s="31" t="str">
        <f>IF(GLOBAL[[#This Row],[/MASUK]]="","",SUMIF(Table6[NB BM_C_QTY+F],GLOBAL[POINTER],Table6[C]))</f>
        <v/>
      </c>
      <c r="J3009" s="102">
        <f>IF(GLOBAL[[#This Row],[//KELUAR]]="",0,-1*SUMIF(Table5[CONCAT],GLOBAL[POINTER],Table5[3]))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>SUM(F3009,L3009)</f>
        <v>17</v>
      </c>
      <c r="N3009" s="31"/>
      <c r="O3009" s="31"/>
      <c r="P3009" s="32">
        <f ca="1">SUM(INDIRECT(GLOBAL_VAR[TABLENAME]&amp;"[@a"&amp;$1:$1-1&amp;"]"),INDIRECT(GLOBAL_VAR[TABLENAME]&amp;"[@c"&amp;$1:$1-1&amp;"]"))</f>
        <v>17</v>
      </c>
      <c r="Q3009" s="33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17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17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17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3009" s="31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29">
      <c r="A3010" s="31">
        <f ca="1">IF(GLOBAL[[#This Row],[TT]]&lt;1,"",ROW()-2)</f>
        <v>3008</v>
      </c>
      <c r="B3010" s="33" t="s">
        <v>1746</v>
      </c>
      <c r="C3010" s="31">
        <v>8</v>
      </c>
      <c r="D3010" s="31" t="s">
        <v>51</v>
      </c>
      <c r="E3010" s="31">
        <f ca="1">IF(GLOBAL[[#This Row],[b12]]="",GLOBAL[[#This Row],[a6]],GLOBAL[[#This Row],[b12]])</f>
        <v>8</v>
      </c>
      <c r="F3010" s="32">
        <f>GLOBAL[[#This Row],[AWAL]]</f>
        <v>8</v>
      </c>
      <c r="G3010" s="31"/>
      <c r="H3010" s="31"/>
      <c r="I3010" s="31" t="str">
        <f>IF(GLOBAL[[#This Row],[/MASUK]]="","",SUMIF(Table6[NB BM_C_QTY+F],GLOBAL[POINTER],Table6[C]))</f>
        <v/>
      </c>
      <c r="J3010" s="102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>SUM(F3010,L3010)</f>
        <v>8</v>
      </c>
      <c r="N3010" s="31"/>
      <c r="O3010" s="31"/>
      <c r="P3010" s="32">
        <f ca="1">SUM(INDIRECT(GLOBAL_VAR[TABLENAME]&amp;"[@a"&amp;$1:$1-1&amp;"]"),INDIRECT(GLOBAL_VAR[TABLENAME]&amp;"[@c"&amp;$1:$1-1&amp;"]"))</f>
        <v>8</v>
      </c>
      <c r="Q3010" s="33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8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8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8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29">
      <c r="A3011" s="31">
        <f ca="1">IF(GLOBAL[[#This Row],[TT]]&lt;1,"",ROW()-2)</f>
        <v>3009</v>
      </c>
      <c r="B3011" s="33" t="s">
        <v>1747</v>
      </c>
      <c r="C3011" s="31">
        <v>24</v>
      </c>
      <c r="D3011" s="31" t="s">
        <v>11</v>
      </c>
      <c r="E3011" s="31">
        <f ca="1">IF(GLOBAL[[#This Row],[b12]]="",GLOBAL[[#This Row],[a6]],GLOBAL[[#This Row],[b12]])</f>
        <v>24</v>
      </c>
      <c r="F3011" s="32">
        <f>GLOBAL[[#This Row],[AWAL]]</f>
        <v>24</v>
      </c>
      <c r="G3011" s="31"/>
      <c r="H3011" s="31"/>
      <c r="I3011" s="31" t="str">
        <f>IF(GLOBAL[[#This Row],[/MASUK]]="","",SUMIF(Table6[NB BM_C_QTY+F],GLOBAL[POINTER],Table6[C]))</f>
        <v/>
      </c>
      <c r="J3011" s="102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>SUM(F3011,L3011)</f>
        <v>24</v>
      </c>
      <c r="N3011" s="31"/>
      <c r="O3011" s="31"/>
      <c r="P3011" s="32">
        <f ca="1">SUM(INDIRECT(GLOBAL_VAR[TABLENAME]&amp;"[@a"&amp;$1:$1-1&amp;"]"),INDIRECT(GLOBAL_VAR[TABLENAME]&amp;"[@c"&amp;$1:$1-1&amp;"]"))</f>
        <v>24</v>
      </c>
      <c r="Q3011" s="33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24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24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24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29">
      <c r="A3012" s="31">
        <f ca="1">IF(GLOBAL[[#This Row],[TT]]&lt;1,"",ROW()-2)</f>
        <v>3010</v>
      </c>
      <c r="B3012" s="33" t="s">
        <v>1748</v>
      </c>
      <c r="C3012" s="31">
        <v>12</v>
      </c>
      <c r="D3012" s="31" t="s">
        <v>987</v>
      </c>
      <c r="E3012" s="31">
        <f ca="1">IF(GLOBAL[[#This Row],[b12]]="",GLOBAL[[#This Row],[a6]],GLOBAL[[#This Row],[b12]])</f>
        <v>12</v>
      </c>
      <c r="F3012" s="32">
        <f>GLOBAL[[#This Row],[AWAL]]</f>
        <v>12</v>
      </c>
      <c r="G3012" s="31"/>
      <c r="H3012" s="31"/>
      <c r="I3012" s="31" t="str">
        <f>IF(GLOBAL[[#This Row],[/MASUK]]="","",SUMIF(Table6[NB BM_C_QTY+F],GLOBAL[POINTER],Table6[C]))</f>
        <v/>
      </c>
      <c r="J3012" s="102">
        <f>IF(GLOBAL[[#This Row],[//KELUAR]]="",0,-1*SUMIF(Table5[CONCAT],GLOBAL[POINTER],Table5[3]))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>SUM(F3012,L3012)</f>
        <v>12</v>
      </c>
      <c r="N3012" s="31"/>
      <c r="O3012" s="31"/>
      <c r="P3012" s="32">
        <f ca="1">SUM(INDIRECT(GLOBAL_VAR[TABLENAME]&amp;"[@a"&amp;$1:$1-1&amp;"]"),INDIRECT(GLOBAL_VAR[TABLENAME]&amp;"[@c"&amp;$1:$1-1&amp;"]"))</f>
        <v>12</v>
      </c>
      <c r="Q3012" s="33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12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12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12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3012" s="31" t="str">
        <f>_xlfn.IFNA(MATCH(GLOBAL[[#This Row],[POINTER]],Table6[NB BM_C_QTY+F],0),"")</f>
        <v/>
      </c>
      <c r="AC3012" t="str">
        <f>_xlfn.IFNA(MATCH(GLOBAL[[#This Row],[POINTER]],Table5[CONCAT],0),"")</f>
        <v/>
      </c>
    </row>
    <row r="3013" spans="1:29">
      <c r="A3013" s="31">
        <f ca="1">IF(GLOBAL[[#This Row],[TT]]&lt;1,"",ROW()-2)</f>
        <v>3011</v>
      </c>
      <c r="B3013" s="33" t="s">
        <v>1749</v>
      </c>
      <c r="C3013" s="31">
        <v>2</v>
      </c>
      <c r="D3013" s="31" t="s">
        <v>777</v>
      </c>
      <c r="E3013" s="31">
        <f ca="1">IF(GLOBAL[[#This Row],[b12]]="",GLOBAL[[#This Row],[a6]],GLOBAL[[#This Row],[b12]])</f>
        <v>2</v>
      </c>
      <c r="F3013" s="32">
        <f>GLOBAL[[#This Row],[AWAL]]</f>
        <v>2</v>
      </c>
      <c r="G3013" s="31"/>
      <c r="H3013" s="31"/>
      <c r="I3013" s="31" t="str">
        <f>IF(GLOBAL[[#This Row],[/MASUK]]="","",SUMIF(Table6[NB BM_C_QTY+F],GLOBAL[POINTER],Table6[C]))</f>
        <v/>
      </c>
      <c r="J3013" s="102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>SUM(F3013,L3013)</f>
        <v>2</v>
      </c>
      <c r="N3013" s="31"/>
      <c r="O3013" s="31"/>
      <c r="P3013" s="32">
        <f ca="1">SUM(INDIRECT(GLOBAL_VAR[TABLENAME]&amp;"[@a"&amp;$1:$1-1&amp;"]"),INDIRECT(GLOBAL_VAR[TABLENAME]&amp;"[@c"&amp;$1:$1-1&amp;"]"))</f>
        <v>2</v>
      </c>
      <c r="Q3013" s="33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2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2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2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29">
      <c r="A3014" s="31">
        <f ca="1">IF(GLOBAL[[#This Row],[TT]]&lt;1,"",ROW()-2)</f>
        <v>3012</v>
      </c>
      <c r="B3014" s="33" t="s">
        <v>1750</v>
      </c>
      <c r="C3014" s="31">
        <v>4</v>
      </c>
      <c r="D3014" s="31" t="s">
        <v>61</v>
      </c>
      <c r="E3014" s="31">
        <f ca="1">IF(GLOBAL[[#This Row],[b12]]="",GLOBAL[[#This Row],[a6]],GLOBAL[[#This Row],[b12]])</f>
        <v>4</v>
      </c>
      <c r="F3014" s="32">
        <f>GLOBAL[[#This Row],[AWAL]]</f>
        <v>4</v>
      </c>
      <c r="G3014" s="31"/>
      <c r="H3014" s="31"/>
      <c r="I3014" s="31" t="str">
        <f>IF(GLOBAL[[#This Row],[/MASUK]]="","",SUMIF(Table6[NB BM_C_QTY+F],GLOBAL[POINTER],Table6[C]))</f>
        <v/>
      </c>
      <c r="J3014" s="102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>SUM(F3014,L3014)</f>
        <v>4</v>
      </c>
      <c r="N3014" s="31"/>
      <c r="O3014" s="31"/>
      <c r="P3014" s="32">
        <f ca="1">SUM(INDIRECT(GLOBAL_VAR[TABLENAME]&amp;"[@a"&amp;$1:$1-1&amp;"]"),INDIRECT(GLOBAL_VAR[TABLENAME]&amp;"[@c"&amp;$1:$1-1&amp;"]"))</f>
        <v>4</v>
      </c>
      <c r="Q3014" s="33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4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4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4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29">
      <c r="A3015" s="31">
        <f ca="1">IF(GLOBAL[[#This Row],[TT]]&lt;1,"",ROW()-2)</f>
        <v>3013</v>
      </c>
      <c r="B3015" s="33" t="s">
        <v>1751</v>
      </c>
      <c r="C3015" s="31">
        <v>2</v>
      </c>
      <c r="D3015" s="31" t="s">
        <v>214</v>
      </c>
      <c r="E3015" s="31">
        <f ca="1">IF(GLOBAL[[#This Row],[b12]]="",GLOBAL[[#This Row],[a6]],GLOBAL[[#This Row],[b12]])</f>
        <v>2</v>
      </c>
      <c r="F3015" s="32">
        <f>GLOBAL[[#This Row],[AWAL]]</f>
        <v>2</v>
      </c>
      <c r="G3015" s="31"/>
      <c r="H3015" s="31"/>
      <c r="I3015" s="31" t="str">
        <f>IF(GLOBAL[[#This Row],[/MASUK]]="","",SUMIF(Table6[NB BM_C_QTY+F],GLOBAL[POINTER],Table6[C]))</f>
        <v/>
      </c>
      <c r="J3015" s="102">
        <f>IF(GLOBAL[[#This Row],[//KELUAR]]="",0,-1*SUMIF(Table5[CONCAT],GLOBAL[POINTER],Table5[3]))</f>
        <v>0</v>
      </c>
      <c r="K3015" s="31" t="str">
        <f>IF(GLOBAL[[#This Row],[b1]]="","",GLOBAL[[#This Row],[b1]]-GLOBAL[[#This Row],[a1]]-GLOBAL[[#This Row],[bkeluar1]])</f>
        <v/>
      </c>
      <c r="L3015" s="31">
        <f>SUM(GLOBAL[[#This Row],[bmasuk1]:[c1]])</f>
        <v>0</v>
      </c>
      <c r="M3015" s="32">
        <f>SUM(F3015,L3015)</f>
        <v>2</v>
      </c>
      <c r="N3015" s="31"/>
      <c r="O3015" s="31"/>
      <c r="P3015" s="32">
        <f ca="1">SUM(INDIRECT(GLOBAL_VAR[TABLENAME]&amp;"[@a"&amp;$1:$1-1&amp;"]"),INDIRECT(GLOBAL_VAR[TABLENAME]&amp;"[@c"&amp;$1:$1-1&amp;"]"))</f>
        <v>2</v>
      </c>
      <c r="Q3015" s="33"/>
      <c r="R3015" s="33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2</v>
      </c>
      <c r="T3015" s="33"/>
      <c r="U3015" s="33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2</v>
      </c>
      <c r="W3015" s="31"/>
      <c r="X3015" s="31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2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3015" s="31" t="str">
        <f>_xlfn.IFNA(MATCH(GLOBAL[[#This Row],[POINTER]],Table6[NB BM_C_QTY+F],0),"")</f>
        <v/>
      </c>
      <c r="AC3015" t="str">
        <f>_xlfn.IFNA(MATCH(GLOBAL[[#This Row],[POINTER]],Table5[CONCAT],0),"")</f>
        <v/>
      </c>
    </row>
    <row r="3016" spans="1:29">
      <c r="A3016" s="31">
        <f ca="1">IF(GLOBAL[[#This Row],[TT]]&lt;1,"",ROW()-2)</f>
        <v>3014</v>
      </c>
      <c r="B3016" s="33" t="s">
        <v>3505</v>
      </c>
      <c r="C3016" s="31">
        <v>4</v>
      </c>
      <c r="D3016" s="31" t="s">
        <v>39</v>
      </c>
      <c r="E3016" s="31">
        <f ca="1">IF(GLOBAL[[#This Row],[b12]]="",GLOBAL[[#This Row],[a6]],GLOBAL[[#This Row],[b12]])</f>
        <v>4</v>
      </c>
      <c r="F3016" s="32">
        <f>GLOBAL[[#This Row],[AWAL]]</f>
        <v>4</v>
      </c>
      <c r="G3016" s="31"/>
      <c r="H3016" s="31"/>
      <c r="I3016" s="31" t="str">
        <f>IF(GLOBAL[[#This Row],[/MASUK]]="","",SUMIF(Table6[NB BM_C_QTY+F],GLOBAL[POINTER],Table6[C]))</f>
        <v/>
      </c>
      <c r="J3016" s="102">
        <f>IF(GLOBAL[[#This Row],[//KELUAR]]="",0,-1*SUMIF(Table5[CONCAT],GLOBAL[POINTER],Table5[3]))</f>
        <v>0</v>
      </c>
      <c r="K3016" s="31" t="str">
        <f>IF(GLOBAL[[#This Row],[b1]]="","",GLOBAL[[#This Row],[b1]]-GLOBAL[[#This Row],[a1]]-GLOBAL[[#This Row],[bkeluar1]])</f>
        <v/>
      </c>
      <c r="L3016" s="31">
        <f>SUM(GLOBAL[[#This Row],[bmasuk1]:[c1]])</f>
        <v>0</v>
      </c>
      <c r="M3016" s="32">
        <f>SUM(F3016,L3016)</f>
        <v>4</v>
      </c>
      <c r="N3016" s="31"/>
      <c r="O3016" s="31"/>
      <c r="P3016" s="32">
        <f ca="1">SUM(INDIRECT(GLOBAL_VAR[TABLENAME]&amp;"[@a"&amp;$1:$1-1&amp;"]"),INDIRECT(GLOBAL_VAR[TABLENAME]&amp;"[@c"&amp;$1:$1-1&amp;"]"))</f>
        <v>4</v>
      </c>
      <c r="Q3016" s="33"/>
      <c r="R3016" s="33" t="str">
        <f>IF(GLOBAL[[#This Row],[b3]]="","",GLOBAL[[#This Row],[b3]]-GLOBAL[[#This Row],[a3]])</f>
        <v/>
      </c>
      <c r="S3016" s="32">
        <f ca="1">SUM(INDIRECT(GLOBAL_VAR[TABLENAME]&amp;"[@a"&amp;$1:$1-1&amp;"]"),INDIRECT(GLOBAL_VAR[TABLENAME]&amp;"[@c"&amp;$1:$1-1&amp;"]"))</f>
        <v>4</v>
      </c>
      <c r="T3016" s="33"/>
      <c r="U3016" s="33" t="str">
        <f>IF(GLOBAL[[#This Row],[b4]]="","",GLOBAL[[#This Row],[b4]]-GLOBAL[[#This Row],[a4]])</f>
        <v/>
      </c>
      <c r="V3016" s="32">
        <f ca="1">SUM(INDIRECT(GLOBAL_VAR[TABLENAME]&amp;"[@a"&amp;$1:$1-1&amp;"]"),INDIRECT(GLOBAL_VAR[TABLENAME]&amp;"[@c"&amp;$1:$1-1&amp;"]"))</f>
        <v>4</v>
      </c>
      <c r="W3016" s="31"/>
      <c r="X3016" s="31" t="str">
        <f>IF(GLOBAL[[#This Row],[b5]]="","",GLOBAL[[#This Row],[b5]]-GLOBAL[[#This Row],[a5]])</f>
        <v/>
      </c>
      <c r="Y3016" s="32">
        <f ca="1">SUM(INDIRECT(GLOBAL_VAR[TABLENAME]&amp;"[@a"&amp;$1:$1-1&amp;"]"),INDIRECT(GLOBAL_VAR[TABLENAME]&amp;"[@c"&amp;$1:$1-1&amp;"]"))</f>
        <v>4</v>
      </c>
      <c r="AA3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3016" s="31" t="str">
        <f>_xlfn.IFNA(MATCH(GLOBAL[[#This Row],[POINTER]],Table6[NB BM_C_QTY+F],0),"")</f>
        <v/>
      </c>
      <c r="AC3016" t="str">
        <f>_xlfn.IFNA(MATCH(GLOBAL[[#This Row],[POINTER]],Table5[CONCAT],0),"")</f>
        <v/>
      </c>
    </row>
    <row r="3017" spans="1:29">
      <c r="A3017" s="31">
        <f ca="1">IF(GLOBAL[[#This Row],[TT]]&lt;1,"",ROW()-2)</f>
        <v>3015</v>
      </c>
      <c r="B3017" s="33" t="s">
        <v>2622</v>
      </c>
      <c r="C3017" s="31">
        <v>11</v>
      </c>
      <c r="D3017" s="31" t="s">
        <v>2103</v>
      </c>
      <c r="E3017" s="31">
        <f ca="1">IF(GLOBAL[[#This Row],[b12]]="",GLOBAL[[#This Row],[a6]],GLOBAL[[#This Row],[b12]])</f>
        <v>10</v>
      </c>
      <c r="F3017" s="32">
        <f>GLOBAL[[#This Row],[AWAL]]</f>
        <v>11</v>
      </c>
      <c r="G3017" s="31"/>
      <c r="H3017" s="31"/>
      <c r="I3017" s="31" t="str">
        <f>IF(GLOBAL[[#This Row],[/MASUK]]="","",SUMIF(Table6[NB BM_C_QTY+F],GLOBAL[POINTER],Table6[C]))</f>
        <v/>
      </c>
      <c r="J3017" s="102">
        <f>IF(GLOBAL[[#This Row],[//KELUAR]]="",0,-1*SUMIF(Table5[CONCAT],GLOBAL[POINTER],Table5[3]))</f>
        <v>-1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-1</v>
      </c>
      <c r="M3017" s="32">
        <f>SUM(F3017,L3017)</f>
        <v>10</v>
      </c>
      <c r="N3017" s="31"/>
      <c r="O3017" s="31"/>
      <c r="P3017" s="32">
        <f ca="1">SUM(INDIRECT(GLOBAL_VAR[TABLENAME]&amp;"[@a"&amp;$1:$1-1&amp;"]"),INDIRECT(GLOBAL_VAR[TABLENAME]&amp;"[@c"&amp;$1:$1-1&amp;"]"))</f>
        <v>10</v>
      </c>
      <c r="Q3017" s="33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10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10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10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3017" s="31" t="str">
        <f>_xlfn.IFNA(MATCH(GLOBAL[[#This Row],[POINTER]],Table6[NB BM_C_QTY+F],0),"")</f>
        <v/>
      </c>
      <c r="AC3017">
        <f>_xlfn.IFNA(MATCH(GLOBAL[[#This Row],[POINTER]],Table5[CONCAT],0),"")</f>
        <v>15</v>
      </c>
    </row>
    <row r="3018" spans="1:29">
      <c r="A3018" s="31">
        <f ca="1">IF(GLOBAL[[#This Row],[TT]]&lt;1,"",ROW()-2)</f>
        <v>3016</v>
      </c>
      <c r="B3018" s="33" t="s">
        <v>1752</v>
      </c>
      <c r="C3018" s="31">
        <v>5</v>
      </c>
      <c r="D3018" s="31" t="s">
        <v>25</v>
      </c>
      <c r="E3018" s="31">
        <f ca="1">IF(GLOBAL[[#This Row],[b12]]="",GLOBAL[[#This Row],[a6]],GLOBAL[[#This Row],[b12]])</f>
        <v>5</v>
      </c>
      <c r="F3018" s="32">
        <f>GLOBAL[[#This Row],[AWAL]]</f>
        <v>5</v>
      </c>
      <c r="G3018" s="31"/>
      <c r="H3018" s="31"/>
      <c r="I3018" s="31" t="str">
        <f>IF(GLOBAL[[#This Row],[/MASUK]]="","",SUMIF(Table6[NB BM_C_QTY+F],GLOBAL[POINTER],Table6[C]))</f>
        <v/>
      </c>
      <c r="J3018" s="102">
        <f>IF(GLOBAL[[#This Row],[//KELUAR]]="",0,-1*SUMIF(Table5[CONCAT],GLOBAL[POINTER],Table5[3]))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>SUM(F3018,L3018)</f>
        <v>5</v>
      </c>
      <c r="N3018" s="31"/>
      <c r="O3018" s="31"/>
      <c r="P3018" s="32">
        <f ca="1">SUM(INDIRECT(GLOBAL_VAR[TABLENAME]&amp;"[@a"&amp;$1:$1-1&amp;"]"),INDIRECT(GLOBAL_VAR[TABLENAME]&amp;"[@c"&amp;$1:$1-1&amp;"]"))</f>
        <v>5</v>
      </c>
      <c r="Q3018" s="33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5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5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5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3018" s="31" t="str">
        <f>_xlfn.IFNA(MATCH(GLOBAL[[#This Row],[POINTER]],Table6[NB BM_C_QTY+F],0),"")</f>
        <v/>
      </c>
      <c r="AC3018" t="str">
        <f>_xlfn.IFNA(MATCH(GLOBAL[[#This Row],[POINTER]],Table5[CONCAT],0),"")</f>
        <v/>
      </c>
    </row>
    <row r="3019" spans="1:29">
      <c r="A3019" s="31">
        <f ca="1">IF(GLOBAL[[#This Row],[TT]]&lt;1,"",ROW()-2)</f>
        <v>3017</v>
      </c>
      <c r="B3019" s="33" t="s">
        <v>2650</v>
      </c>
      <c r="C3019" s="31">
        <v>42</v>
      </c>
      <c r="D3019" s="31" t="s">
        <v>2172</v>
      </c>
      <c r="E3019" s="31">
        <f ca="1">IF(GLOBAL[[#This Row],[b12]]="",GLOBAL[[#This Row],[a6]],GLOBAL[[#This Row],[b12]])</f>
        <v>42</v>
      </c>
      <c r="F3019" s="32">
        <f>GLOBAL[[#This Row],[AWAL]]</f>
        <v>42</v>
      </c>
      <c r="G3019" s="31"/>
      <c r="H3019" s="31"/>
      <c r="I3019" s="31" t="str">
        <f>IF(GLOBAL[[#This Row],[/MASUK]]="","",SUMIF(Table6[NB BM_C_QTY+F],GLOBAL[POINTER],Table6[C]))</f>
        <v/>
      </c>
      <c r="J3019" s="102">
        <f>IF(GLOBAL[[#This Row],[//KELUAR]]="",0,-1*SUMIF(Table5[CONCAT],GLOBAL[POINTER],Table5[3]))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>SUM(F3019,L3019)</f>
        <v>42</v>
      </c>
      <c r="N3019" s="31"/>
      <c r="O3019" s="31"/>
      <c r="P3019" s="32">
        <f ca="1">SUM(INDIRECT(GLOBAL_VAR[TABLENAME]&amp;"[@a"&amp;$1:$1-1&amp;"]"),INDIRECT(GLOBAL_VAR[TABLENAME]&amp;"[@c"&amp;$1:$1-1&amp;"]"))</f>
        <v>42</v>
      </c>
      <c r="Q3019" s="33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42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42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42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3019" s="31" t="str">
        <f>_xlfn.IFNA(MATCH(GLOBAL[[#This Row],[POINTER]],Table6[NB BM_C_QTY+F],0),"")</f>
        <v/>
      </c>
      <c r="AC3019" t="str">
        <f>_xlfn.IFNA(MATCH(GLOBAL[[#This Row],[POINTER]],Table5[CONCAT],0),"")</f>
        <v/>
      </c>
    </row>
    <row r="3020" spans="1:29">
      <c r="A3020" s="31">
        <f ca="1">IF(GLOBAL[[#This Row],[TT]]&lt;1,"",ROW()-2)</f>
        <v>3018</v>
      </c>
      <c r="B3020" s="33" t="s">
        <v>2758</v>
      </c>
      <c r="C3020" s="31">
        <v>28</v>
      </c>
      <c r="D3020" s="31" t="s">
        <v>2172</v>
      </c>
      <c r="E3020" s="31">
        <f ca="1">IF(GLOBAL[[#This Row],[b12]]="",GLOBAL[[#This Row],[a6]],GLOBAL[[#This Row],[b12]])</f>
        <v>27</v>
      </c>
      <c r="F3020" s="32">
        <f>GLOBAL[[#This Row],[AWAL]]</f>
        <v>28</v>
      </c>
      <c r="G3020" s="31">
        <v>27</v>
      </c>
      <c r="H3020" s="31"/>
      <c r="I3020" s="31" t="str">
        <f>IF(GLOBAL[[#This Row],[/MASUK]]="","",SUMIF(Table6[NB BM_C_QTY+F],GLOBAL[POINTER],Table6[C]))</f>
        <v/>
      </c>
      <c r="J3020" s="102">
        <f>IF(GLOBAL[[#This Row],[//KELUAR]]="",0,-1*SUMIF(Table5[CONCAT],GLOBAL[POINTER],Table5[3]))</f>
        <v>0</v>
      </c>
      <c r="K3020" s="31">
        <f>IF(GLOBAL[[#This Row],[b1]]="","",GLOBAL[[#This Row],[b1]]-GLOBAL[[#This Row],[a1]]-GLOBAL[[#This Row],[bkeluar1]])</f>
        <v>-1</v>
      </c>
      <c r="L3020" s="31">
        <f>SUM(GLOBAL[[#This Row],[bmasuk1]:[c1]])</f>
        <v>-1</v>
      </c>
      <c r="M3020" s="32">
        <f>SUM(F3020,L3020)</f>
        <v>27</v>
      </c>
      <c r="N3020" s="31"/>
      <c r="O3020" s="31"/>
      <c r="P3020" s="32">
        <f ca="1">SUM(INDIRECT(GLOBAL_VAR[TABLENAME]&amp;"[@a"&amp;$1:$1-1&amp;"]"),INDIRECT(GLOBAL_VAR[TABLENAME]&amp;"[@c"&amp;$1:$1-1&amp;"]"))</f>
        <v>27</v>
      </c>
      <c r="Q3020" s="33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27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27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27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3020" s="31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29">
      <c r="A3021" s="31" t="str">
        <f ca="1">IF(GLOBAL[[#This Row],[TT]]&lt;1,"",ROW()-2)</f>
        <v/>
      </c>
      <c r="B3021" s="33" t="s">
        <v>1970</v>
      </c>
      <c r="C3021" s="31">
        <v>0</v>
      </c>
      <c r="D3021" s="31">
        <v>600</v>
      </c>
      <c r="E3021" s="31">
        <f ca="1">IF(GLOBAL[[#This Row],[b12]]="",GLOBAL[[#This Row],[a6]],GLOBAL[[#This Row],[b12]])</f>
        <v>0</v>
      </c>
      <c r="F3021" s="32">
        <f>GLOBAL[[#This Row],[AWAL]]</f>
        <v>0</v>
      </c>
      <c r="G3021" s="31"/>
      <c r="H3021" s="31"/>
      <c r="I3021" s="31" t="str">
        <f>IF(GLOBAL[[#This Row],[/MASUK]]="","",SUMIF(Table6[NB BM_C_QTY+F],GLOBAL[POINTER],Table6[C]))</f>
        <v/>
      </c>
      <c r="J3021" s="102">
        <f>IF(GLOBAL[[#This Row],[//KELUAR]]="",0,-1*SUMIF(Table5[CONCAT],GLOBAL[POINTER],Table5[3]))</f>
        <v>0</v>
      </c>
      <c r="K3021" s="31" t="str">
        <f>IF(GLOBAL[[#This Row],[b1]]="","",GLOBAL[[#This Row],[b1]]-GLOBAL[[#This Row],[a1]]-GLOBAL[[#This Row],[bkeluar1]])</f>
        <v/>
      </c>
      <c r="L3021" s="31">
        <f>SUM(GLOBAL[[#This Row],[bmasuk1]:[c1]])</f>
        <v>0</v>
      </c>
      <c r="M3021" s="32">
        <f>SUM(F3021,L3021)</f>
        <v>0</v>
      </c>
      <c r="N3021" s="31"/>
      <c r="O3021" s="31"/>
      <c r="P3021" s="32">
        <f ca="1">SUM(INDIRECT(GLOBAL_VAR[TABLENAME]&amp;"[@a"&amp;$1:$1-1&amp;"]"),INDIRECT(GLOBAL_VAR[TABLENAME]&amp;"[@c"&amp;$1:$1-1&amp;"]"))</f>
        <v>0</v>
      </c>
      <c r="Q3021" s="33"/>
      <c r="R3021" s="33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0</v>
      </c>
      <c r="T3021" s="33"/>
      <c r="U3021" s="33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0</v>
      </c>
      <c r="W3021" s="31"/>
      <c r="X3021" s="31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0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021" s="31" t="str">
        <f>_xlfn.IFNA(MATCH(GLOBAL[[#This Row],[POINTER]],Table6[NB BM_C_QTY+F],0),"")</f>
        <v/>
      </c>
      <c r="AC3021" t="str">
        <f>_xlfn.IFNA(MATCH(GLOBAL[[#This Row],[POINTER]],Table5[CONCAT],0),"")</f>
        <v/>
      </c>
    </row>
    <row r="3022" spans="1:29">
      <c r="A3022" s="39" t="str">
        <f ca="1">IF(GLOBAL[[#This Row],[TT]]&lt;1,"",ROW()-2)</f>
        <v/>
      </c>
      <c r="B3022" s="33" t="s">
        <v>2006</v>
      </c>
      <c r="C3022" s="31">
        <v>0</v>
      </c>
      <c r="D3022" s="31">
        <v>5000</v>
      </c>
      <c r="E3022" s="39">
        <f ca="1">IF(GLOBAL[[#This Row],[b12]]="",GLOBAL[[#This Row],[a6]],GLOBAL[[#This Row],[b12]])</f>
        <v>0</v>
      </c>
      <c r="F3022" s="40">
        <f>GLOBAL[[#This Row],[AWAL]]</f>
        <v>0</v>
      </c>
      <c r="G3022" s="31"/>
      <c r="H3022" s="31"/>
      <c r="I3022" s="31" t="str">
        <f>IF(GLOBAL[[#This Row],[/MASUK]]="","",SUMIF(Table6[NB BM_C_QTY+F],GLOBAL[POINTER],Table6[C]))</f>
        <v/>
      </c>
      <c r="J3022" s="102">
        <f>IF(GLOBAL[[#This Row],[//KELUAR]]="",0,-1*SUMIF(Table5[CONCAT],GLOBAL[POINTER],Table5[3]))</f>
        <v>0</v>
      </c>
      <c r="K3022" s="39" t="str">
        <f>IF(GLOBAL[[#This Row],[b1]]="","",GLOBAL[[#This Row],[b1]]-GLOBAL[[#This Row],[a1]]-GLOBAL[[#This Row],[bkeluar1]])</f>
        <v/>
      </c>
      <c r="L3022" s="39">
        <f>SUM(GLOBAL[[#This Row],[bmasuk1]:[c1]])</f>
        <v>0</v>
      </c>
      <c r="M3022" s="40">
        <f>SUM(F3022,L3022)</f>
        <v>0</v>
      </c>
      <c r="N3022" s="31"/>
      <c r="O3022" s="39"/>
      <c r="P3022" s="40">
        <f ca="1">SUM(INDIRECT(GLOBAL_VAR[TABLENAME]&amp;"[@a"&amp;$1:$1-1&amp;"]"),INDIRECT(GLOBAL_VAR[TABLENAME]&amp;"[@c"&amp;$1:$1-1&amp;"]"))</f>
        <v>0</v>
      </c>
      <c r="Q3022" s="33"/>
      <c r="R3022" s="41" t="str">
        <f>IF(GLOBAL[[#This Row],[b3]]="","",GLOBAL[[#This Row],[b3]]-GLOBAL[[#This Row],[a3]])</f>
        <v/>
      </c>
      <c r="S3022" s="32">
        <f ca="1">SUM(INDIRECT(GLOBAL_VAR[TABLENAME]&amp;"[@a"&amp;$1:$1-1&amp;"]"),INDIRECT(GLOBAL_VAR[TABLENAME]&amp;"[@c"&amp;$1:$1-1&amp;"]"))</f>
        <v>0</v>
      </c>
      <c r="T3022" s="33"/>
      <c r="U3022" s="41" t="str">
        <f>IF(GLOBAL[[#This Row],[b4]]="","",GLOBAL[[#This Row],[b4]]-GLOBAL[[#This Row],[a4]])</f>
        <v/>
      </c>
      <c r="V3022" s="32">
        <f ca="1">SUM(INDIRECT(GLOBAL_VAR[TABLENAME]&amp;"[@a"&amp;$1:$1-1&amp;"]"),INDIRECT(GLOBAL_VAR[TABLENAME]&amp;"[@c"&amp;$1:$1-1&amp;"]"))</f>
        <v>0</v>
      </c>
      <c r="W3022" s="31"/>
      <c r="X3022" s="39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0</v>
      </c>
      <c r="Z3022" s="29"/>
      <c r="AA30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022" s="39" t="str">
        <f>_xlfn.IFNA(MATCH(GLOBAL[[#This Row],[POINTER]],Table6[NB BM_C_QTY+F],0),"")</f>
        <v/>
      </c>
      <c r="AC3022" s="72" t="str">
        <f>_xlfn.IFNA(MATCH(GLOBAL[[#This Row],[POINTER]],Table5[CONCAT],0),"")</f>
        <v/>
      </c>
    </row>
    <row r="3023" spans="1:29">
      <c r="A3023" s="39" t="str">
        <f ca="1">IF(GLOBAL[[#This Row],[TT]]&lt;1,"",ROW()-2)</f>
        <v/>
      </c>
      <c r="B3023" s="33" t="s">
        <v>1753</v>
      </c>
      <c r="C3023" s="31">
        <v>0</v>
      </c>
      <c r="D3023" s="31">
        <v>5000</v>
      </c>
      <c r="E3023" s="39">
        <f ca="1">IF(GLOBAL[[#This Row],[b12]]="",GLOBAL[[#This Row],[a6]],GLOBAL[[#This Row],[b12]])</f>
        <v>0</v>
      </c>
      <c r="F3023" s="40">
        <f>GLOBAL[[#This Row],[AWAL]]</f>
        <v>0</v>
      </c>
      <c r="G3023" s="31"/>
      <c r="H3023" s="31"/>
      <c r="I3023" s="31" t="str">
        <f>IF(GLOBAL[[#This Row],[/MASUK]]="","",SUMIF(Table6[NB BM_C_QTY+F],GLOBAL[POINTER],Table6[C]))</f>
        <v/>
      </c>
      <c r="J3023" s="102">
        <f>IF(GLOBAL[[#This Row],[//KELUAR]]="",0,-1*SUMIF(Table5[CONCAT],GLOBAL[POINTER],Table5[3]))</f>
        <v>0</v>
      </c>
      <c r="K3023" s="39" t="str">
        <f>IF(GLOBAL[[#This Row],[b1]]="","",GLOBAL[[#This Row],[b1]]-GLOBAL[[#This Row],[a1]]-GLOBAL[[#This Row],[bkeluar1]])</f>
        <v/>
      </c>
      <c r="L3023" s="39">
        <f>SUM(GLOBAL[[#This Row],[bmasuk1]:[c1]])</f>
        <v>0</v>
      </c>
      <c r="M3023" s="40">
        <f>SUM(F3023,L3023)</f>
        <v>0</v>
      </c>
      <c r="N3023" s="31"/>
      <c r="O3023" s="39"/>
      <c r="P3023" s="40">
        <f ca="1">SUM(INDIRECT(GLOBAL_VAR[TABLENAME]&amp;"[@a"&amp;$1:$1-1&amp;"]"),INDIRECT(GLOBAL_VAR[TABLENAME]&amp;"[@c"&amp;$1:$1-1&amp;"]"))</f>
        <v>0</v>
      </c>
      <c r="Q3023" s="33"/>
      <c r="R3023" s="41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0</v>
      </c>
      <c r="T3023" s="33"/>
      <c r="U3023" s="41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0</v>
      </c>
      <c r="W3023" s="31"/>
      <c r="X3023" s="39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0</v>
      </c>
      <c r="Z3023" s="29"/>
      <c r="AA302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023" s="39" t="str">
        <f>_xlfn.IFNA(MATCH(GLOBAL[[#This Row],[POINTER]],Table6[NB BM_C_QTY+F],0),"")</f>
        <v/>
      </c>
      <c r="AC3023" s="72" t="str">
        <f>_xlfn.IFNA(MATCH(GLOBAL[[#This Row],[POINTER]],Table5[CONCAT],0),"")</f>
        <v/>
      </c>
    </row>
    <row r="3024" spans="1:29">
      <c r="A3024" s="31" t="str">
        <f ca="1">IF(GLOBAL[[#This Row],[TT]]&lt;1,"",ROW()-2)</f>
        <v/>
      </c>
      <c r="B3024" s="33" t="s">
        <v>2649</v>
      </c>
      <c r="C3024" s="31">
        <v>0</v>
      </c>
      <c r="D3024" s="31">
        <v>5000</v>
      </c>
      <c r="E3024" s="31">
        <f ca="1">IF(GLOBAL[[#This Row],[b12]]="",GLOBAL[[#This Row],[a6]],GLOBAL[[#This Row],[b12]])</f>
        <v>0</v>
      </c>
      <c r="F3024" s="32">
        <f>GLOBAL[[#This Row],[AWAL]]</f>
        <v>0</v>
      </c>
      <c r="G3024" s="31"/>
      <c r="H3024" s="31"/>
      <c r="I3024" s="31" t="str">
        <f>IF(GLOBAL[[#This Row],[/MASUK]]="","",SUMIF(Table6[NB BM_C_QTY+F],GLOBAL[POINTER],Table6[C]))</f>
        <v/>
      </c>
      <c r="J3024" s="102">
        <f>IF(GLOBAL[[#This Row],[//KELUAR]]="",0,-1*SUMIF(Table5[CONCAT],GLOBAL[POINTER],Table5[3]))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>SUM(F3024,L3024)</f>
        <v>0</v>
      </c>
      <c r="N3024" s="31"/>
      <c r="O3024" s="31"/>
      <c r="P3024" s="32">
        <f ca="1">SUM(INDIRECT(GLOBAL_VAR[TABLENAME]&amp;"[@a"&amp;$1:$1-1&amp;"]"),INDIRECT(GLOBAL_VAR[TABLENAME]&amp;"[@c"&amp;$1:$1-1&amp;"]"))</f>
        <v>0</v>
      </c>
      <c r="Q3024" s="33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0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0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0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024" s="31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29">
      <c r="A3025" s="39" t="str">
        <f ca="1">IF(GLOBAL[[#This Row],[TT]]&lt;1,"",ROW()-2)</f>
        <v/>
      </c>
      <c r="B3025" s="33" t="s">
        <v>2647</v>
      </c>
      <c r="C3025" s="31">
        <v>0</v>
      </c>
      <c r="D3025" s="31">
        <v>5000</v>
      </c>
      <c r="E3025" s="39">
        <f ca="1">IF(GLOBAL[[#This Row],[b12]]="",GLOBAL[[#This Row],[a6]],GLOBAL[[#This Row],[b12]])</f>
        <v>0</v>
      </c>
      <c r="F3025" s="40">
        <f>GLOBAL[[#This Row],[AWAL]]</f>
        <v>0</v>
      </c>
      <c r="G3025" s="31"/>
      <c r="H3025" s="31"/>
      <c r="I3025" s="31" t="str">
        <f>IF(GLOBAL[[#This Row],[/MASUK]]="","",SUMIF(Table6[NB BM_C_QTY+F],GLOBAL[POINTER],Table6[C]))</f>
        <v/>
      </c>
      <c r="J3025" s="102">
        <f>IF(GLOBAL[[#This Row],[//KELUAR]]="",0,-1*SUMIF(Table5[CONCAT],GLOBAL[POINTER],Table5[3]))</f>
        <v>0</v>
      </c>
      <c r="K3025" s="39" t="str">
        <f>IF(GLOBAL[[#This Row],[b1]]="","",GLOBAL[[#This Row],[b1]]-GLOBAL[[#This Row],[a1]]-GLOBAL[[#This Row],[bkeluar1]])</f>
        <v/>
      </c>
      <c r="L3025" s="39">
        <f>SUM(GLOBAL[[#This Row],[bmasuk1]:[c1]])</f>
        <v>0</v>
      </c>
      <c r="M3025" s="40">
        <f>SUM(F3025,L3025)</f>
        <v>0</v>
      </c>
      <c r="N3025" s="31"/>
      <c r="O3025" s="39"/>
      <c r="P3025" s="40">
        <f ca="1">SUM(INDIRECT(GLOBAL_VAR[TABLENAME]&amp;"[@a"&amp;$1:$1-1&amp;"]"),INDIRECT(GLOBAL_VAR[TABLENAME]&amp;"[@c"&amp;$1:$1-1&amp;"]"))</f>
        <v>0</v>
      </c>
      <c r="Q3025" s="33"/>
      <c r="R3025" s="41" t="str">
        <f>IF(GLOBAL[[#This Row],[b3]]="","",GLOBAL[[#This Row],[b3]]-GLOBAL[[#This Row],[a3]])</f>
        <v/>
      </c>
      <c r="S3025" s="32">
        <f ca="1">SUM(INDIRECT(GLOBAL_VAR[TABLENAME]&amp;"[@a"&amp;$1:$1-1&amp;"]"),INDIRECT(GLOBAL_VAR[TABLENAME]&amp;"[@c"&amp;$1:$1-1&amp;"]"))</f>
        <v>0</v>
      </c>
      <c r="T3025" s="33"/>
      <c r="U3025" s="41" t="str">
        <f>IF(GLOBAL[[#This Row],[b4]]="","",GLOBAL[[#This Row],[b4]]-GLOBAL[[#This Row],[a4]])</f>
        <v/>
      </c>
      <c r="V3025" s="32">
        <f ca="1">SUM(INDIRECT(GLOBAL_VAR[TABLENAME]&amp;"[@a"&amp;$1:$1-1&amp;"]"),INDIRECT(GLOBAL_VAR[TABLENAME]&amp;"[@c"&amp;$1:$1-1&amp;"]"))</f>
        <v>0</v>
      </c>
      <c r="W3025" s="31"/>
      <c r="X3025" s="39" t="str">
        <f>IF(GLOBAL[[#This Row],[b5]]="","",GLOBAL[[#This Row],[b5]]-GLOBAL[[#This Row],[a5]])</f>
        <v/>
      </c>
      <c r="Y3025" s="32">
        <f ca="1">SUM(INDIRECT(GLOBAL_VAR[TABLENAME]&amp;"[@a"&amp;$1:$1-1&amp;"]"),INDIRECT(GLOBAL_VAR[TABLENAME]&amp;"[@c"&amp;$1:$1-1&amp;"]"))</f>
        <v>0</v>
      </c>
      <c r="AA3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025" s="39" t="str">
        <f>_xlfn.IFNA(MATCH(GLOBAL[[#This Row],[POINTER]],Table6[NB BM_C_QTY+F],0),"")</f>
        <v/>
      </c>
      <c r="AC3025" t="str">
        <f>_xlfn.IFNA(MATCH(GLOBAL[[#This Row],[POINTER]],Table5[CONCAT],0),"")</f>
        <v/>
      </c>
    </row>
    <row r="3026" spans="1:29">
      <c r="A3026" s="39" t="str">
        <f ca="1">IF(GLOBAL[[#This Row],[TT]]&lt;1,"",ROW()-2)</f>
        <v/>
      </c>
      <c r="B3026" s="33" t="s">
        <v>2648</v>
      </c>
      <c r="C3026" s="31">
        <v>0</v>
      </c>
      <c r="D3026" s="31">
        <v>5000</v>
      </c>
      <c r="E3026" s="39">
        <f ca="1">IF(GLOBAL[[#This Row],[b12]]="",GLOBAL[[#This Row],[a6]],GLOBAL[[#This Row],[b12]])</f>
        <v>0</v>
      </c>
      <c r="F3026" s="40">
        <f>GLOBAL[[#This Row],[AWAL]]</f>
        <v>0</v>
      </c>
      <c r="G3026" s="31"/>
      <c r="H3026" s="31"/>
      <c r="I3026" s="31" t="str">
        <f>IF(GLOBAL[[#This Row],[/MASUK]]="","",SUMIF(Table6[NB BM_C_QTY+F],GLOBAL[POINTER],Table6[C]))</f>
        <v/>
      </c>
      <c r="J3026" s="102">
        <f>IF(GLOBAL[[#This Row],[//KELUAR]]="",0,-1*SUMIF(Table5[CONCAT],GLOBAL[POINTER],Table5[3]))</f>
        <v>0</v>
      </c>
      <c r="K3026" s="39" t="str">
        <f>IF(GLOBAL[[#This Row],[b1]]="","",GLOBAL[[#This Row],[b1]]-GLOBAL[[#This Row],[a1]]-GLOBAL[[#This Row],[bkeluar1]])</f>
        <v/>
      </c>
      <c r="L3026" s="39">
        <f>SUM(GLOBAL[[#This Row],[bmasuk1]:[c1]])</f>
        <v>0</v>
      </c>
      <c r="M3026" s="40">
        <f>SUM(F3026,L3026)</f>
        <v>0</v>
      </c>
      <c r="N3026" s="31"/>
      <c r="O3026" s="39"/>
      <c r="P3026" s="40">
        <f ca="1">SUM(INDIRECT(GLOBAL_VAR[TABLENAME]&amp;"[@a"&amp;$1:$1-1&amp;"]"),INDIRECT(GLOBAL_VAR[TABLENAME]&amp;"[@c"&amp;$1:$1-1&amp;"]"))</f>
        <v>0</v>
      </c>
      <c r="Q3026" s="33"/>
      <c r="R3026" s="41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0</v>
      </c>
      <c r="T3026" s="33"/>
      <c r="U3026" s="41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0</v>
      </c>
      <c r="W3026" s="31"/>
      <c r="X3026" s="39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0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026" s="39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29">
      <c r="A3027" s="39">
        <f ca="1">IF(GLOBAL[[#This Row],[TT]]&lt;1,"",ROW()-2)</f>
        <v>3025</v>
      </c>
      <c r="B3027" s="33" t="s">
        <v>2700</v>
      </c>
      <c r="C3027" s="31">
        <v>8</v>
      </c>
      <c r="D3027" s="31">
        <v>5000</v>
      </c>
      <c r="E3027" s="39">
        <f ca="1">IF(GLOBAL[[#This Row],[b12]]="",GLOBAL[[#This Row],[a6]],GLOBAL[[#This Row],[b12]])</f>
        <v>8</v>
      </c>
      <c r="F3027" s="40">
        <f>GLOBAL[[#This Row],[AWAL]]</f>
        <v>8</v>
      </c>
      <c r="G3027" s="31"/>
      <c r="H3027" s="31"/>
      <c r="I3027" s="31" t="str">
        <f>IF(GLOBAL[[#This Row],[/MASUK]]="","",SUMIF(Table6[NB BM_C_QTY+F],GLOBAL[POINTER],Table6[C]))</f>
        <v/>
      </c>
      <c r="J3027" s="102">
        <f>IF(GLOBAL[[#This Row],[//KELUAR]]="",0,-1*SUMIF(Table5[CONCAT],GLOBAL[POINTER],Table5[3]))</f>
        <v>0</v>
      </c>
      <c r="K3027" s="39" t="str">
        <f>IF(GLOBAL[[#This Row],[b1]]="","",GLOBAL[[#This Row],[b1]]-GLOBAL[[#This Row],[a1]]-GLOBAL[[#This Row],[bkeluar1]])</f>
        <v/>
      </c>
      <c r="L3027" s="39">
        <f>SUM(GLOBAL[[#This Row],[bmasuk1]:[c1]])</f>
        <v>0</v>
      </c>
      <c r="M3027" s="40">
        <f>SUM(F3027,L3027)</f>
        <v>8</v>
      </c>
      <c r="N3027" s="31"/>
      <c r="O3027" s="39"/>
      <c r="P3027" s="40">
        <f ca="1">SUM(INDIRECT(GLOBAL_VAR[TABLENAME]&amp;"[@a"&amp;$1:$1-1&amp;"]"),INDIRECT(GLOBAL_VAR[TABLENAME]&amp;"[@c"&amp;$1:$1-1&amp;"]"))</f>
        <v>8</v>
      </c>
      <c r="Q3027" s="33"/>
      <c r="R3027" s="41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8</v>
      </c>
      <c r="T3027" s="33"/>
      <c r="U3027" s="41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8</v>
      </c>
      <c r="W3027" s="31"/>
      <c r="X3027" s="39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8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3027" s="39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29">
      <c r="A3028" s="39">
        <f ca="1">IF(GLOBAL[[#This Row],[TT]]&lt;1,"",ROW()-2)</f>
        <v>3026</v>
      </c>
      <c r="B3028" s="33" t="s">
        <v>1754</v>
      </c>
      <c r="C3028" s="31">
        <v>3</v>
      </c>
      <c r="D3028" s="31">
        <v>5000</v>
      </c>
      <c r="E3028" s="39">
        <f ca="1">IF(GLOBAL[[#This Row],[b12]]="",GLOBAL[[#This Row],[a6]],GLOBAL[[#This Row],[b12]])</f>
        <v>3</v>
      </c>
      <c r="F3028" s="40">
        <f>GLOBAL[[#This Row],[AWAL]]</f>
        <v>3</v>
      </c>
      <c r="G3028" s="31"/>
      <c r="H3028" s="31"/>
      <c r="I3028" s="31" t="str">
        <f>IF(GLOBAL[[#This Row],[/MASUK]]="","",SUMIF(Table6[NB BM_C_QTY+F],GLOBAL[POINTER],Table6[C]))</f>
        <v/>
      </c>
      <c r="J3028" s="102">
        <f>IF(GLOBAL[[#This Row],[//KELUAR]]="",0,-1*SUMIF(Table5[CONCAT],GLOBAL[POINTER],Table5[3]))</f>
        <v>0</v>
      </c>
      <c r="K3028" s="39" t="str">
        <f>IF(GLOBAL[[#This Row],[b1]]="","",GLOBAL[[#This Row],[b1]]-GLOBAL[[#This Row],[a1]]-GLOBAL[[#This Row],[bkeluar1]])</f>
        <v/>
      </c>
      <c r="L3028" s="39">
        <f>SUM(GLOBAL[[#This Row],[bmasuk1]:[c1]])</f>
        <v>0</v>
      </c>
      <c r="M3028" s="40">
        <f>SUM(F3028,L3028)</f>
        <v>3</v>
      </c>
      <c r="N3028" s="31"/>
      <c r="O3028" s="39"/>
      <c r="P3028" s="40">
        <f ca="1">SUM(INDIRECT(GLOBAL_VAR[TABLENAME]&amp;"[@a"&amp;$1:$1-1&amp;"]"),INDIRECT(GLOBAL_VAR[TABLENAME]&amp;"[@c"&amp;$1:$1-1&amp;"]"))</f>
        <v>3</v>
      </c>
      <c r="Q3028" s="33"/>
      <c r="R3028" s="41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3</v>
      </c>
      <c r="T3028" s="33"/>
      <c r="U3028" s="41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3</v>
      </c>
      <c r="W3028" s="31"/>
      <c r="X3028" s="39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3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3028" s="39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29">
      <c r="A3029" s="39" t="str">
        <f ca="1">IF(GLOBAL[[#This Row],[TT]]&lt;1,"",ROW()-2)</f>
        <v/>
      </c>
      <c r="B3029" s="33" t="s">
        <v>1755</v>
      </c>
      <c r="C3029" s="31">
        <v>0</v>
      </c>
      <c r="D3029" s="31">
        <v>5000</v>
      </c>
      <c r="E3029" s="39">
        <f ca="1">IF(GLOBAL[[#This Row],[b12]]="",GLOBAL[[#This Row],[a6]],GLOBAL[[#This Row],[b12]])</f>
        <v>0</v>
      </c>
      <c r="F3029" s="40">
        <f>GLOBAL[[#This Row],[AWAL]]</f>
        <v>0</v>
      </c>
      <c r="G3029" s="31"/>
      <c r="H3029" s="31"/>
      <c r="I3029" s="31" t="str">
        <f>IF(GLOBAL[[#This Row],[/MASUK]]="","",SUMIF(Table6[NB BM_C_QTY+F],GLOBAL[POINTER],Table6[C]))</f>
        <v/>
      </c>
      <c r="J3029" s="102">
        <f>IF(GLOBAL[[#This Row],[//KELUAR]]="",0,-1*SUMIF(Table5[CONCAT],GLOBAL[POINTER],Table5[3]))</f>
        <v>0</v>
      </c>
      <c r="K3029" s="39" t="str">
        <f>IF(GLOBAL[[#This Row],[b1]]="","",GLOBAL[[#This Row],[b1]]-GLOBAL[[#This Row],[a1]]-GLOBAL[[#This Row],[bkeluar1]])</f>
        <v/>
      </c>
      <c r="L3029" s="39">
        <f>SUM(GLOBAL[[#This Row],[bmasuk1]:[c1]])</f>
        <v>0</v>
      </c>
      <c r="M3029" s="40">
        <f>SUM(F3029,L3029)</f>
        <v>0</v>
      </c>
      <c r="N3029" s="31"/>
      <c r="O3029" s="39"/>
      <c r="P3029" s="40">
        <f ca="1">SUM(INDIRECT(GLOBAL_VAR[TABLENAME]&amp;"[@a"&amp;$1:$1-1&amp;"]"),INDIRECT(GLOBAL_VAR[TABLENAME]&amp;"[@c"&amp;$1:$1-1&amp;"]"))</f>
        <v>0</v>
      </c>
      <c r="Q3029" s="33"/>
      <c r="R3029" s="41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0</v>
      </c>
      <c r="T3029" s="33"/>
      <c r="U3029" s="41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0</v>
      </c>
      <c r="W3029" s="31"/>
      <c r="X3029" s="39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0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029" s="39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29">
      <c r="A3030" s="31">
        <f ca="1">IF(GLOBAL[[#This Row],[TT]]&lt;1,"",ROW()-2)</f>
        <v>3028</v>
      </c>
      <c r="B3030" s="33" t="s">
        <v>1756</v>
      </c>
      <c r="C3030" s="31">
        <v>4</v>
      </c>
      <c r="D3030" s="31">
        <v>5000</v>
      </c>
      <c r="E3030" s="31">
        <f ca="1">IF(GLOBAL[[#This Row],[b12]]="",GLOBAL[[#This Row],[a6]],GLOBAL[[#This Row],[b12]])</f>
        <v>4</v>
      </c>
      <c r="F3030" s="32">
        <f>GLOBAL[[#This Row],[AWAL]]</f>
        <v>4</v>
      </c>
      <c r="G3030" s="31"/>
      <c r="H3030" s="31"/>
      <c r="I3030" s="31" t="str">
        <f>IF(GLOBAL[[#This Row],[/MASUK]]="","",SUMIF(Table6[NB BM_C_QTY+F],GLOBAL[POINTER],Table6[C]))</f>
        <v/>
      </c>
      <c r="J3030" s="102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>SUM(F3030,L3030)</f>
        <v>4</v>
      </c>
      <c r="N3030" s="31"/>
      <c r="O3030" s="31"/>
      <c r="P3030" s="32">
        <f ca="1">SUM(INDIRECT(GLOBAL_VAR[TABLENAME]&amp;"[@a"&amp;$1:$1-1&amp;"]"),INDIRECT(GLOBAL_VAR[TABLENAME]&amp;"[@c"&amp;$1:$1-1&amp;"]"))</f>
        <v>4</v>
      </c>
      <c r="Q3030" s="33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4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4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4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29">
      <c r="A3031" s="31" t="str">
        <f ca="1">IF(GLOBAL[[#This Row],[TT]]&lt;1,"",ROW()-2)</f>
        <v/>
      </c>
      <c r="B3031" s="33" t="s">
        <v>1757</v>
      </c>
      <c r="C3031" s="31">
        <v>0</v>
      </c>
      <c r="D3031" s="31">
        <v>6000</v>
      </c>
      <c r="E3031" s="31">
        <f ca="1">IF(GLOBAL[[#This Row],[b12]]="",GLOBAL[[#This Row],[a6]],GLOBAL[[#This Row],[b12]])</f>
        <v>0</v>
      </c>
      <c r="F3031" s="32">
        <f>GLOBAL[[#This Row],[AWAL]]</f>
        <v>0</v>
      </c>
      <c r="G3031" s="31"/>
      <c r="H3031" s="31"/>
      <c r="I3031" s="31" t="str">
        <f>IF(GLOBAL[[#This Row],[/MASUK]]="","",SUMIF(Table6[NB BM_C_QTY+F],GLOBAL[POINTER],Table6[C]))</f>
        <v/>
      </c>
      <c r="J3031" s="102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>SUM(F3031,L3031)</f>
        <v>0</v>
      </c>
      <c r="N3031" s="31"/>
      <c r="O3031" s="31"/>
      <c r="P3031" s="32">
        <f ca="1">SUM(INDIRECT(GLOBAL_VAR[TABLENAME]&amp;"[@a"&amp;$1:$1-1&amp;"]"),INDIRECT(GLOBAL_VAR[TABLENAME]&amp;"[@c"&amp;$1:$1-1&amp;"]"))</f>
        <v>0</v>
      </c>
      <c r="Q3031" s="33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0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0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0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29">
      <c r="A3032" s="31" t="str">
        <f ca="1">IF(GLOBAL[[#This Row],[TT]]&lt;1,"",ROW()-2)</f>
        <v/>
      </c>
      <c r="B3032" s="33" t="s">
        <v>1758</v>
      </c>
      <c r="C3032" s="31">
        <v>0</v>
      </c>
      <c r="D3032" s="31">
        <v>6000</v>
      </c>
      <c r="E3032" s="31">
        <f ca="1">IF(GLOBAL[[#This Row],[b12]]="",GLOBAL[[#This Row],[a6]],GLOBAL[[#This Row],[b12]])</f>
        <v>0</v>
      </c>
      <c r="F3032" s="32">
        <f>GLOBAL[[#This Row],[AWAL]]</f>
        <v>0</v>
      </c>
      <c r="G3032" s="31"/>
      <c r="H3032" s="31"/>
      <c r="I3032" s="31" t="str">
        <f>IF(GLOBAL[[#This Row],[/MASUK]]="","",SUMIF(Table6[NB BM_C_QTY+F],GLOBAL[POINTER],Table6[C]))</f>
        <v/>
      </c>
      <c r="J3032" s="102">
        <f>IF(GLOBAL[[#This Row],[//KELUAR]]="",0,-1*SUMIF(Table5[CONCAT],GLOBAL[POINTER],Table5[3]))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>SUM(F3032,L3032)</f>
        <v>0</v>
      </c>
      <c r="N3032" s="31"/>
      <c r="O3032" s="31"/>
      <c r="P3032" s="32">
        <f ca="1">SUM(INDIRECT(GLOBAL_VAR[TABLENAME]&amp;"[@a"&amp;$1:$1-1&amp;"]"),INDIRECT(GLOBAL_VAR[TABLENAME]&amp;"[@c"&amp;$1:$1-1&amp;"]"))</f>
        <v>0</v>
      </c>
      <c r="Q3032" s="33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0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0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0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032" s="31" t="str">
        <f>_xlfn.IFNA(MATCH(GLOBAL[[#This Row],[POINTER]],Table6[NB BM_C_QTY+F],0),"")</f>
        <v/>
      </c>
      <c r="AC3032" t="str">
        <f>_xlfn.IFNA(MATCH(GLOBAL[[#This Row],[POINTER]],Table5[CONCAT],0),"")</f>
        <v/>
      </c>
    </row>
    <row r="3033" spans="1:29">
      <c r="A3033" s="39" t="str">
        <f ca="1">IF(GLOBAL[[#This Row],[TT]]&lt;1,"",ROW()-2)</f>
        <v/>
      </c>
      <c r="B3033" s="33" t="s">
        <v>1759</v>
      </c>
      <c r="C3033" s="31">
        <v>0</v>
      </c>
      <c r="D3033" s="31">
        <v>6000</v>
      </c>
      <c r="E3033" s="39">
        <f ca="1">IF(GLOBAL[[#This Row],[b12]]="",GLOBAL[[#This Row],[a6]],GLOBAL[[#This Row],[b12]])</f>
        <v>0</v>
      </c>
      <c r="F3033" s="40">
        <f>GLOBAL[[#This Row],[AWAL]]</f>
        <v>0</v>
      </c>
      <c r="G3033" s="31"/>
      <c r="H3033" s="31"/>
      <c r="I3033" s="31" t="str">
        <f>IF(GLOBAL[[#This Row],[/MASUK]]="","",SUMIF(Table6[NB BM_C_QTY+F],GLOBAL[POINTER],Table6[C]))</f>
        <v/>
      </c>
      <c r="J3033" s="102">
        <f>IF(GLOBAL[[#This Row],[//KELUAR]]="",0,-1*SUMIF(Table5[CONCAT],GLOBAL[POINTER],Table5[3]))</f>
        <v>0</v>
      </c>
      <c r="K3033" s="39" t="str">
        <f>IF(GLOBAL[[#This Row],[b1]]="","",GLOBAL[[#This Row],[b1]]-GLOBAL[[#This Row],[a1]]-GLOBAL[[#This Row],[bkeluar1]])</f>
        <v/>
      </c>
      <c r="L3033" s="39">
        <f>SUM(GLOBAL[[#This Row],[bmasuk1]:[c1]])</f>
        <v>0</v>
      </c>
      <c r="M3033" s="40">
        <f>SUM(F3033,L3033)</f>
        <v>0</v>
      </c>
      <c r="N3033" s="31"/>
      <c r="O3033" s="39"/>
      <c r="P3033" s="40">
        <f ca="1">SUM(INDIRECT(GLOBAL_VAR[TABLENAME]&amp;"[@a"&amp;$1:$1-1&amp;"]"),INDIRECT(GLOBAL_VAR[TABLENAME]&amp;"[@c"&amp;$1:$1-1&amp;"]"))</f>
        <v>0</v>
      </c>
      <c r="Q3033" s="33"/>
      <c r="R3033" s="41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0</v>
      </c>
      <c r="T3033" s="33"/>
      <c r="U3033" s="41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0</v>
      </c>
      <c r="W3033" s="31"/>
      <c r="X3033" s="39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0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033" s="39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29">
      <c r="A3034" s="31" t="str">
        <f ca="1">IF(GLOBAL[[#This Row],[TT]]&lt;1,"",ROW()-2)</f>
        <v/>
      </c>
      <c r="B3034" s="33" t="s">
        <v>1760</v>
      </c>
      <c r="C3034" s="31">
        <v>0</v>
      </c>
      <c r="D3034" s="31" t="s">
        <v>355</v>
      </c>
      <c r="E3034" s="31">
        <f ca="1">IF(GLOBAL[[#This Row],[b12]]="",GLOBAL[[#This Row],[a6]],GLOBAL[[#This Row],[b12]])</f>
        <v>0</v>
      </c>
      <c r="F3034" s="32">
        <f>GLOBAL[[#This Row],[AWAL]]</f>
        <v>0</v>
      </c>
      <c r="G3034" s="31"/>
      <c r="H3034" s="31"/>
      <c r="I3034" s="31" t="str">
        <f>IF(GLOBAL[[#This Row],[/MASUK]]="","",SUMIF(Table6[NB BM_C_QTY+F],GLOBAL[POINTER],Table6[C]))</f>
        <v/>
      </c>
      <c r="J3034" s="102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>SUM(F3034,L3034)</f>
        <v>0</v>
      </c>
      <c r="N3034" s="31"/>
      <c r="O3034" s="31"/>
      <c r="P3034" s="32">
        <f ca="1">SUM(INDIRECT(GLOBAL_VAR[TABLENAME]&amp;"[@a"&amp;$1:$1-1&amp;"]"),INDIRECT(GLOBAL_VAR[TABLENAME]&amp;"[@c"&amp;$1:$1-1&amp;"]"))</f>
        <v>0</v>
      </c>
      <c r="Q3034" s="33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0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0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0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29">
      <c r="A3035" s="39">
        <f ca="1">IF(GLOBAL[[#This Row],[TT]]&lt;1,"",ROW()-2)</f>
        <v>3033</v>
      </c>
      <c r="B3035" s="33" t="s">
        <v>1761</v>
      </c>
      <c r="C3035" s="31">
        <v>16</v>
      </c>
      <c r="D3035" s="31">
        <v>500</v>
      </c>
      <c r="E3035" s="39">
        <f ca="1">IF(GLOBAL[[#This Row],[b12]]="",GLOBAL[[#This Row],[a6]],GLOBAL[[#This Row],[b12]])</f>
        <v>16</v>
      </c>
      <c r="F3035" s="40">
        <f>GLOBAL[[#This Row],[AWAL]]</f>
        <v>16</v>
      </c>
      <c r="G3035" s="31"/>
      <c r="H3035" s="31"/>
      <c r="I3035" s="31" t="str">
        <f>IF(GLOBAL[[#This Row],[/MASUK]]="","",SUMIF(Table6[NB BM_C_QTY+F],GLOBAL[POINTER],Table6[C]))</f>
        <v/>
      </c>
      <c r="J3035" s="102">
        <f>IF(GLOBAL[[#This Row],[//KELUAR]]="",0,-1*SUMIF(Table5[CONCAT],GLOBAL[POINTER],Table5[3]))</f>
        <v>0</v>
      </c>
      <c r="K3035" s="39" t="str">
        <f>IF(GLOBAL[[#This Row],[b1]]="","",GLOBAL[[#This Row],[b1]]-GLOBAL[[#This Row],[a1]]-GLOBAL[[#This Row],[bkeluar1]])</f>
        <v/>
      </c>
      <c r="L3035" s="39">
        <f>SUM(GLOBAL[[#This Row],[bmasuk1]:[c1]])</f>
        <v>0</v>
      </c>
      <c r="M3035" s="40">
        <f>SUM(F3035,L3035)</f>
        <v>16</v>
      </c>
      <c r="N3035" s="31"/>
      <c r="O3035" s="39"/>
      <c r="P3035" s="40">
        <f ca="1">SUM(INDIRECT(GLOBAL_VAR[TABLENAME]&amp;"[@a"&amp;$1:$1-1&amp;"]"),INDIRECT(GLOBAL_VAR[TABLENAME]&amp;"[@c"&amp;$1:$1-1&amp;"]"))</f>
        <v>16</v>
      </c>
      <c r="Q3035" s="33"/>
      <c r="R3035" s="41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16</v>
      </c>
      <c r="T3035" s="33"/>
      <c r="U3035" s="41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16</v>
      </c>
      <c r="W3035" s="31"/>
      <c r="X3035" s="39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16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3035" s="39" t="str">
        <f>_xlfn.IFNA(MATCH(GLOBAL[[#This Row],[POINTER]],Table6[NB BM_C_QTY+F],0),"")</f>
        <v/>
      </c>
      <c r="AC3035" t="str">
        <f>_xlfn.IFNA(MATCH(GLOBAL[[#This Row],[POINTER]],Table5[CONCAT],0),"")</f>
        <v/>
      </c>
    </row>
    <row r="3036" spans="1:29">
      <c r="A3036" s="31">
        <f ca="1">IF(GLOBAL[[#This Row],[TT]]&lt;1,"",ROW()-2)</f>
        <v>3034</v>
      </c>
      <c r="B3036" s="33" t="s">
        <v>3686</v>
      </c>
      <c r="C3036" s="31">
        <v>2</v>
      </c>
      <c r="D3036" s="31">
        <v>300</v>
      </c>
      <c r="E3036" s="31">
        <f ca="1">IF(GLOBAL[[#This Row],[b12]]="",GLOBAL[[#This Row],[a6]],GLOBAL[[#This Row],[b12]])</f>
        <v>2</v>
      </c>
      <c r="F3036" s="32">
        <f>GLOBAL[[#This Row],[AWAL]]</f>
        <v>2</v>
      </c>
      <c r="G3036" s="31"/>
      <c r="H3036" s="31"/>
      <c r="I3036" s="31" t="str">
        <f>IF(GLOBAL[[#This Row],[/MASUK]]="","",SUMIF(Table6[NB BM_C_QTY+F],GLOBAL[POINTER],Table6[C]))</f>
        <v/>
      </c>
      <c r="J3036" s="102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>SUM(F3036,L3036)</f>
        <v>2</v>
      </c>
      <c r="N3036" s="31"/>
      <c r="O3036" s="31"/>
      <c r="P3036" s="32">
        <f ca="1">SUM(INDIRECT(GLOBAL_VAR[TABLENAME]&amp;"[@a"&amp;$1:$1-1&amp;"]"),INDIRECT(GLOBAL_VAR[TABLENAME]&amp;"[@c"&amp;$1:$1-1&amp;"]"))</f>
        <v>2</v>
      </c>
      <c r="Q3036" s="33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2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2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2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29">
      <c r="A3037" s="39" t="str">
        <f ca="1">IF(GLOBAL[[#This Row],[TT]]&lt;1,"",ROW()-2)</f>
        <v/>
      </c>
      <c r="B3037" s="33" t="s">
        <v>1762</v>
      </c>
      <c r="C3037" s="31">
        <v>0</v>
      </c>
      <c r="D3037" s="31" t="s">
        <v>1021</v>
      </c>
      <c r="E3037" s="39">
        <f ca="1">IF(GLOBAL[[#This Row],[b12]]="",GLOBAL[[#This Row],[a6]],GLOBAL[[#This Row],[b12]])</f>
        <v>0</v>
      </c>
      <c r="F3037" s="40">
        <f>GLOBAL[[#This Row],[AWAL]]</f>
        <v>0</v>
      </c>
      <c r="G3037" s="31"/>
      <c r="H3037" s="31"/>
      <c r="I3037" s="31" t="str">
        <f>IF(GLOBAL[[#This Row],[/MASUK]]="","",SUMIF(Table6[NB BM_C_QTY+F],GLOBAL[POINTER],Table6[C]))</f>
        <v/>
      </c>
      <c r="J3037" s="102">
        <f>IF(GLOBAL[[#This Row],[//KELUAR]]="",0,-1*SUMIF(Table5[CONCAT],GLOBAL[POINTER],Table5[3]))</f>
        <v>0</v>
      </c>
      <c r="K3037" s="39" t="str">
        <f>IF(GLOBAL[[#This Row],[b1]]="","",GLOBAL[[#This Row],[b1]]-GLOBAL[[#This Row],[a1]]-GLOBAL[[#This Row],[bkeluar1]])</f>
        <v/>
      </c>
      <c r="L3037" s="39">
        <f>SUM(GLOBAL[[#This Row],[bmasuk1]:[c1]])</f>
        <v>0</v>
      </c>
      <c r="M3037" s="40">
        <f>SUM(F3037,L3037)</f>
        <v>0</v>
      </c>
      <c r="N3037" s="31"/>
      <c r="O3037" s="39"/>
      <c r="P3037" s="40">
        <f ca="1">SUM(INDIRECT(GLOBAL_VAR[TABLENAME]&amp;"[@a"&amp;$1:$1-1&amp;"]"),INDIRECT(GLOBAL_VAR[TABLENAME]&amp;"[@c"&amp;$1:$1-1&amp;"]"))</f>
        <v>0</v>
      </c>
      <c r="Q3037" s="33"/>
      <c r="R3037" s="41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0</v>
      </c>
      <c r="T3037" s="33"/>
      <c r="U3037" s="41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0</v>
      </c>
      <c r="W3037" s="31"/>
      <c r="X3037" s="39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0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037" s="39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29">
      <c r="A3038" s="39">
        <f ca="1">IF(GLOBAL[[#This Row],[TT]]&lt;1,"",ROW()-2)</f>
        <v>3036</v>
      </c>
      <c r="B3038" s="33" t="s">
        <v>5597</v>
      </c>
      <c r="C3038" s="31">
        <v>23</v>
      </c>
      <c r="D3038" s="31" t="s">
        <v>5156</v>
      </c>
      <c r="E3038" s="39">
        <f ca="1">IF(GLOBAL[[#This Row],[b12]]="",GLOBAL[[#This Row],[a6]],GLOBAL[[#This Row],[b12]])</f>
        <v>21</v>
      </c>
      <c r="F3038" s="40">
        <f>GLOBAL[[#This Row],[AWAL]]</f>
        <v>23</v>
      </c>
      <c r="G3038" s="31">
        <v>21</v>
      </c>
      <c r="H3038" s="31"/>
      <c r="I3038" s="31" t="str">
        <f>IF(GLOBAL[[#This Row],[/MASUK]]="","",SUMIF(Table6[NB BM_C_QTY+F],GLOBAL[POINTER],Table6[C]))</f>
        <v/>
      </c>
      <c r="J3038" s="102">
        <f>IF(GLOBAL[[#This Row],[//KELUAR]]="",0,-1*SUMIF(Table5[CONCAT],GLOBAL[POINTER],Table5[3]))</f>
        <v>0</v>
      </c>
      <c r="K3038" s="39">
        <f>IF(GLOBAL[[#This Row],[b1]]="","",GLOBAL[[#This Row],[b1]]-GLOBAL[[#This Row],[a1]]-GLOBAL[[#This Row],[bkeluar1]])</f>
        <v>-2</v>
      </c>
      <c r="L3038" s="39">
        <f>SUM(GLOBAL[[#This Row],[bmasuk1]:[c1]])</f>
        <v>-2</v>
      </c>
      <c r="M3038" s="40">
        <f>SUM(F3038,L3038)</f>
        <v>21</v>
      </c>
      <c r="N3038" s="31"/>
      <c r="O3038" s="39"/>
      <c r="P3038" s="40">
        <f ca="1">SUM(INDIRECT(GLOBAL_VAR[TABLENAME]&amp;"[@a"&amp;$1:$1-1&amp;"]"),INDIRECT(GLOBAL_VAR[TABLENAME]&amp;"[@c"&amp;$1:$1-1&amp;"]"))</f>
        <v>21</v>
      </c>
      <c r="Q3038" s="33"/>
      <c r="R3038" s="41" t="str">
        <f>IF(GLOBAL[[#This Row],[b3]]="","",GLOBAL[[#This Row],[b3]]-GLOBAL[[#This Row],[a3]])</f>
        <v/>
      </c>
      <c r="S3038" s="40">
        <f ca="1">SUM(INDIRECT(GLOBAL_VAR[TABLENAME]&amp;"[@a"&amp;$1:$1-1&amp;"]"),INDIRECT(GLOBAL_VAR[TABLENAME]&amp;"[@c"&amp;$1:$1-1&amp;"]"))</f>
        <v>21</v>
      </c>
      <c r="T3038" s="33"/>
      <c r="U3038" s="41" t="str">
        <f>IF(GLOBAL[[#This Row],[b4]]="","",GLOBAL[[#This Row],[b4]]-GLOBAL[[#This Row],[a4]])</f>
        <v/>
      </c>
      <c r="V3038" s="40">
        <f ca="1">SUM(INDIRECT(GLOBAL_VAR[TABLENAME]&amp;"[@a"&amp;$1:$1-1&amp;"]"),INDIRECT(GLOBAL_VAR[TABLENAME]&amp;"[@c"&amp;$1:$1-1&amp;"]"))</f>
        <v>21</v>
      </c>
      <c r="W3038" s="31"/>
      <c r="X3038" s="39" t="str">
        <f>IF(GLOBAL[[#This Row],[b5]]="","",GLOBAL[[#This Row],[b5]]-GLOBAL[[#This Row],[a5]])</f>
        <v/>
      </c>
      <c r="Y3038" s="40">
        <f ca="1">SUM(INDIRECT(GLOBAL_VAR[TABLENAME]&amp;"[@a"&amp;$1:$1-1&amp;"]"),INDIRECT(GLOBAL_VAR[TABLENAME]&amp;"[@c"&amp;$1:$1-1&amp;"]"))</f>
        <v>21</v>
      </c>
      <c r="Z3038" s="29"/>
      <c r="AA303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talipeonyb19hj25000pcsuntana</v>
      </c>
      <c r="AB3038" s="39" t="str">
        <f>_xlfn.IFNA(MATCH(GLOBAL[[#This Row],[POINTER]],Table6[NB BM_C_QTY+F],0),"")</f>
        <v/>
      </c>
      <c r="AC3038" s="29" t="str">
        <f>_xlfn.IFNA(MATCH(GLOBAL[[#This Row],[POINTER]],Table5[CONCAT],0),"")</f>
        <v/>
      </c>
    </row>
    <row r="3039" spans="1:29">
      <c r="A3039" s="39">
        <f ca="1">IF(GLOBAL[[#This Row],[TT]]&lt;1,"",ROW()-2)</f>
        <v>3037</v>
      </c>
      <c r="B3039" s="33" t="s">
        <v>5202</v>
      </c>
      <c r="C3039" s="31">
        <v>30</v>
      </c>
      <c r="D3039" s="31" t="s">
        <v>5156</v>
      </c>
      <c r="E3039" s="39">
        <f ca="1">IF(GLOBAL[[#This Row],[b12]]="",GLOBAL[[#This Row],[a6]],GLOBAL[[#This Row],[b12]])</f>
        <v>30</v>
      </c>
      <c r="F3039" s="40">
        <f>GLOBAL[[#This Row],[AWAL]]</f>
        <v>30</v>
      </c>
      <c r="G3039" s="31"/>
      <c r="H3039" s="31"/>
      <c r="I3039" s="31" t="str">
        <f>IF(GLOBAL[[#This Row],[/MASUK]]="","",SUMIF(Table6[NB BM_C_QTY+F],GLOBAL[POINTER],Table6[C]))</f>
        <v/>
      </c>
      <c r="J3039" s="102">
        <f>IF(GLOBAL[[#This Row],[//KELUAR]]="",0,-1*SUMIF(Table5[CONCAT],GLOBAL[POINTER],Table5[3]))</f>
        <v>0</v>
      </c>
      <c r="K3039" s="39" t="str">
        <f>IF(GLOBAL[[#This Row],[b1]]="","",GLOBAL[[#This Row],[b1]]-GLOBAL[[#This Row],[a1]]-GLOBAL[[#This Row],[bkeluar1]])</f>
        <v/>
      </c>
      <c r="L3039" s="39">
        <f>SUM(GLOBAL[[#This Row],[bmasuk1]:[c1]])</f>
        <v>0</v>
      </c>
      <c r="M3039" s="40">
        <f>SUM(F3039,L3039)</f>
        <v>30</v>
      </c>
      <c r="N3039" s="31"/>
      <c r="O3039" s="39"/>
      <c r="P3039" s="40">
        <f ca="1">SUM(INDIRECT(GLOBAL_VAR[TABLENAME]&amp;"[@a"&amp;$1:$1-1&amp;"]"),INDIRECT(GLOBAL_VAR[TABLENAME]&amp;"[@c"&amp;$1:$1-1&amp;"]"))</f>
        <v>30</v>
      </c>
      <c r="Q3039" s="33"/>
      <c r="R3039" s="41" t="str">
        <f>IF(GLOBAL[[#This Row],[b3]]="","",GLOBAL[[#This Row],[b3]]-GLOBAL[[#This Row],[a3]])</f>
        <v/>
      </c>
      <c r="S3039" s="40">
        <f ca="1">SUM(INDIRECT(GLOBAL_VAR[TABLENAME]&amp;"[@a"&amp;$1:$1-1&amp;"]"),INDIRECT(GLOBAL_VAR[TABLENAME]&amp;"[@c"&amp;$1:$1-1&amp;"]"))</f>
        <v>30</v>
      </c>
      <c r="T3039" s="33"/>
      <c r="U3039" s="41" t="str">
        <f>IF(GLOBAL[[#This Row],[b4]]="","",GLOBAL[[#This Row],[b4]]-GLOBAL[[#This Row],[a4]])</f>
        <v/>
      </c>
      <c r="V3039" s="40">
        <f ca="1">SUM(INDIRECT(GLOBAL_VAR[TABLENAME]&amp;"[@a"&amp;$1:$1-1&amp;"]"),INDIRECT(GLOBAL_VAR[TABLENAME]&amp;"[@c"&amp;$1:$1-1&amp;"]"))</f>
        <v>30</v>
      </c>
      <c r="W3039" s="31"/>
      <c r="X3039" s="39" t="str">
        <f>IF(GLOBAL[[#This Row],[b5]]="","",GLOBAL[[#This Row],[b5]]-GLOBAL[[#This Row],[a5]])</f>
        <v/>
      </c>
      <c r="Y3039" s="40">
        <f ca="1">SUM(INDIRECT(GLOBAL_VAR[TABLENAME]&amp;"[@a"&amp;$1:$1-1&amp;"]"),INDIRECT(GLOBAL_VAR[TABLENAME]&amp;"[@c"&amp;$1:$1-1&amp;"]"))</f>
        <v>30</v>
      </c>
      <c r="Z3039" s="29"/>
      <c r="AA303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talipeonyht20or105000pcsuntana</v>
      </c>
      <c r="AB3039" s="39" t="str">
        <f>_xlfn.IFNA(MATCH(GLOBAL[[#This Row],[POINTER]],Table6[NB BM_C_QTY+F],0),"")</f>
        <v/>
      </c>
      <c r="AC3039" s="29" t="str">
        <f>_xlfn.IFNA(MATCH(GLOBAL[[#This Row],[POINTER]],Table5[CONCAT],0),"")</f>
        <v/>
      </c>
    </row>
    <row r="3040" spans="1:29">
      <c r="A3040" s="39">
        <f ca="1">IF(GLOBAL[[#This Row],[TT]]&lt;1,"",ROW()-2)</f>
        <v>3038</v>
      </c>
      <c r="B3040" s="33" t="s">
        <v>5201</v>
      </c>
      <c r="C3040" s="31">
        <v>10</v>
      </c>
      <c r="D3040" s="31" t="s">
        <v>5156</v>
      </c>
      <c r="E3040" s="39">
        <f ca="1">IF(GLOBAL[[#This Row],[b12]]="",GLOBAL[[#This Row],[a6]],GLOBAL[[#This Row],[b12]])</f>
        <v>10</v>
      </c>
      <c r="F3040" s="40">
        <f>GLOBAL[[#This Row],[AWAL]]</f>
        <v>10</v>
      </c>
      <c r="G3040" s="31"/>
      <c r="H3040" s="31"/>
      <c r="I3040" s="31" t="str">
        <f>IF(GLOBAL[[#This Row],[/MASUK]]="","",SUMIF(Table6[NB BM_C_QTY+F],GLOBAL[POINTER],Table6[C]))</f>
        <v/>
      </c>
      <c r="J3040" s="102">
        <f>IF(GLOBAL[[#This Row],[//KELUAR]]="",0,-1*SUMIF(Table5[CONCAT],GLOBAL[POINTER],Table5[3]))</f>
        <v>0</v>
      </c>
      <c r="K3040" s="39" t="str">
        <f>IF(GLOBAL[[#This Row],[b1]]="","",GLOBAL[[#This Row],[b1]]-GLOBAL[[#This Row],[a1]]-GLOBAL[[#This Row],[bkeluar1]])</f>
        <v/>
      </c>
      <c r="L3040" s="39">
        <f>SUM(GLOBAL[[#This Row],[bmasuk1]:[c1]])</f>
        <v>0</v>
      </c>
      <c r="M3040" s="40">
        <f>SUM(F3040,L3040)</f>
        <v>10</v>
      </c>
      <c r="N3040" s="31"/>
      <c r="O3040" s="39"/>
      <c r="P3040" s="40">
        <f ca="1">SUM(INDIRECT(GLOBAL_VAR[TABLENAME]&amp;"[@a"&amp;$1:$1-1&amp;"]"),INDIRECT(GLOBAL_VAR[TABLENAME]&amp;"[@c"&amp;$1:$1-1&amp;"]"))</f>
        <v>10</v>
      </c>
      <c r="Q3040" s="33"/>
      <c r="R3040" s="41" t="str">
        <f>IF(GLOBAL[[#This Row],[b3]]="","",GLOBAL[[#This Row],[b3]]-GLOBAL[[#This Row],[a3]])</f>
        <v/>
      </c>
      <c r="S3040" s="40">
        <f ca="1">SUM(INDIRECT(GLOBAL_VAR[TABLENAME]&amp;"[@a"&amp;$1:$1-1&amp;"]"),INDIRECT(GLOBAL_VAR[TABLENAME]&amp;"[@c"&amp;$1:$1-1&amp;"]"))</f>
        <v>10</v>
      </c>
      <c r="T3040" s="33"/>
      <c r="U3040" s="41" t="str">
        <f>IF(GLOBAL[[#This Row],[b4]]="","",GLOBAL[[#This Row],[b4]]-GLOBAL[[#This Row],[a4]])</f>
        <v/>
      </c>
      <c r="V3040" s="40">
        <f ca="1">SUM(INDIRECT(GLOBAL_VAR[TABLENAME]&amp;"[@a"&amp;$1:$1-1&amp;"]"),INDIRECT(GLOBAL_VAR[TABLENAME]&amp;"[@c"&amp;$1:$1-1&amp;"]"))</f>
        <v>10</v>
      </c>
      <c r="W3040" s="31"/>
      <c r="X3040" s="39" t="str">
        <f>IF(GLOBAL[[#This Row],[b5]]="","",GLOBAL[[#This Row],[b5]]-GLOBAL[[#This Row],[a5]])</f>
        <v/>
      </c>
      <c r="Y3040" s="40">
        <f ca="1">SUM(INDIRECT(GLOBAL_VAR[TABLENAME]&amp;"[@a"&amp;$1:$1-1&amp;"]"),INDIRECT(GLOBAL_VAR[TABLENAME]&amp;"[@c"&amp;$1:$1-1&amp;"]"))</f>
        <v>10</v>
      </c>
      <c r="Z3040" s="29"/>
      <c r="AA304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talipeonym1k95000pcsuntana</v>
      </c>
      <c r="AB3040" s="39" t="str">
        <f>_xlfn.IFNA(MATCH(GLOBAL[[#This Row],[POINTER]],Table6[NB BM_C_QTY+F],0),"")</f>
        <v/>
      </c>
      <c r="AC3040" s="29" t="str">
        <f>_xlfn.IFNA(MATCH(GLOBAL[[#This Row],[POINTER]],Table5[CONCAT],0),"")</f>
        <v/>
      </c>
    </row>
    <row r="3041" spans="1:30">
      <c r="A3041" s="31" t="str">
        <f ca="1">IF(GLOBAL[[#This Row],[TT]]&lt;1,"",ROW()-2)</f>
        <v/>
      </c>
      <c r="B3041" s="33" t="s">
        <v>3739</v>
      </c>
      <c r="C3041" s="31">
        <v>0</v>
      </c>
      <c r="D3041" s="31">
        <v>5000</v>
      </c>
      <c r="E3041" s="31">
        <f ca="1">IF(GLOBAL[[#This Row],[b12]]="",GLOBAL[[#This Row],[a6]],GLOBAL[[#This Row],[b12]])</f>
        <v>0</v>
      </c>
      <c r="F3041" s="32">
        <f>GLOBAL[[#This Row],[AWAL]]</f>
        <v>0</v>
      </c>
      <c r="G3041" s="31"/>
      <c r="H3041" s="31"/>
      <c r="I3041" s="31" t="str">
        <f>IF(GLOBAL[[#This Row],[/MASUK]]="","",SUMIF(Table6[NB BM_C_QTY+F],GLOBAL[POINTER],Table6[C]))</f>
        <v/>
      </c>
      <c r="J3041" s="102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>SUM(F3041,L3041)</f>
        <v>0</v>
      </c>
      <c r="N3041" s="31"/>
      <c r="O3041" s="31"/>
      <c r="P3041" s="32">
        <f ca="1">SUM(INDIRECT(GLOBAL_VAR[TABLENAME]&amp;"[@a"&amp;$1:$1-1&amp;"]"),INDIRECT(GLOBAL_VAR[TABLENAME]&amp;"[@c"&amp;$1:$1-1&amp;"]"))</f>
        <v>0</v>
      </c>
      <c r="Q3041" s="33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0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0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0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talipeonyht5000untana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  <c r="AD3041" s="72"/>
    </row>
    <row r="3042" spans="1:30">
      <c r="A3042" s="31" t="str">
        <f ca="1">IF(GLOBAL[[#This Row],[TT]]&lt;1,"",ROW()-2)</f>
        <v/>
      </c>
      <c r="B3042" s="33" t="s">
        <v>3559</v>
      </c>
      <c r="C3042" s="31">
        <v>0</v>
      </c>
      <c r="D3042" s="31">
        <v>5000</v>
      </c>
      <c r="E3042" s="31">
        <f ca="1">IF(GLOBAL[[#This Row],[b12]]="",GLOBAL[[#This Row],[a6]],GLOBAL[[#This Row],[b12]])</f>
        <v>0</v>
      </c>
      <c r="F3042" s="32">
        <f>GLOBAL[[#This Row],[AWAL]]</f>
        <v>0</v>
      </c>
      <c r="G3042" s="31"/>
      <c r="H3042" s="31"/>
      <c r="I3042" s="31" t="str">
        <f>IF(GLOBAL[[#This Row],[/MASUK]]="","",SUMIF(Table6[NB BM_C_QTY+F],GLOBAL[POINTER],Table6[C]))</f>
        <v/>
      </c>
      <c r="J3042" s="102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>SUM(F3042,L3042)</f>
        <v>0</v>
      </c>
      <c r="N3042" s="31"/>
      <c r="O3042" s="31"/>
      <c r="P3042" s="32">
        <f ca="1">SUM(INDIRECT(GLOBAL_VAR[TABLENAME]&amp;"[@a"&amp;$1:$1-1&amp;"]"),INDIRECT(GLOBAL_VAR[TABLENAME]&amp;"[@c"&amp;$1:$1-1&amp;"]"))</f>
        <v>0</v>
      </c>
      <c r="Q3042" s="33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0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0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0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30">
      <c r="A3043" s="31" t="str">
        <f ca="1">IF(GLOBAL[[#This Row],[TT]]&lt;1,"",ROW()-2)</f>
        <v/>
      </c>
      <c r="B3043" s="33" t="s">
        <v>4211</v>
      </c>
      <c r="C3043" s="31">
        <v>0</v>
      </c>
      <c r="D3043" s="31">
        <v>5000</v>
      </c>
      <c r="E3043" s="31">
        <f ca="1">IF(GLOBAL[[#This Row],[b12]]="",GLOBAL[[#This Row],[a6]],GLOBAL[[#This Row],[b12]])</f>
        <v>0</v>
      </c>
      <c r="F3043" s="32">
        <f>GLOBAL[[#This Row],[AWAL]]</f>
        <v>0</v>
      </c>
      <c r="G3043" s="31"/>
      <c r="H3043" s="31"/>
      <c r="I3043" s="31" t="str">
        <f>IF(GLOBAL[[#This Row],[/MASUK]]="","",SUMIF(Table6[NB BM_C_QTY+F],GLOBAL[POINTER],Table6[C]))</f>
        <v/>
      </c>
      <c r="J3043" s="102">
        <f>IF(GLOBAL[[#This Row],[//KELUAR]]="",0,-1*SUMIF(Table5[CONCAT],GLOBAL[POINTER],Table5[3]))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>SUM(F3043,L3043)</f>
        <v>0</v>
      </c>
      <c r="N3043" s="31"/>
      <c r="O3043" s="31"/>
      <c r="P3043" s="32">
        <f ca="1">SUM(INDIRECT(GLOBAL_VAR[TABLENAME]&amp;"[@a"&amp;$1:$1-1&amp;"]"),INDIRECT(GLOBAL_VAR[TABLENAME]&amp;"[@c"&amp;$1:$1-1&amp;"]"))</f>
        <v>0</v>
      </c>
      <c r="Q3043" s="33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0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0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0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30">
      <c r="A3044" s="39">
        <f ca="1">IF(GLOBAL[[#This Row],[TT]]&lt;1,"",ROW()-2)</f>
        <v>3042</v>
      </c>
      <c r="B3044" s="33" t="s">
        <v>5182</v>
      </c>
      <c r="C3044" s="31">
        <v>4</v>
      </c>
      <c r="D3044" s="31" t="s">
        <v>5156</v>
      </c>
      <c r="E3044" s="39">
        <f ca="1">IF(GLOBAL[[#This Row],[b12]]="",GLOBAL[[#This Row],[a6]],GLOBAL[[#This Row],[b12]])</f>
        <v>4</v>
      </c>
      <c r="F3044" s="40">
        <f>GLOBAL[[#This Row],[AWAL]]</f>
        <v>4</v>
      </c>
      <c r="G3044" s="31"/>
      <c r="H3044" s="31"/>
      <c r="I3044" s="31" t="str">
        <f>IF(GLOBAL[[#This Row],[/MASUK]]="","",SUMIF(Table6[NB BM_C_QTY+F],GLOBAL[POINTER],Table6[C]))</f>
        <v/>
      </c>
      <c r="J3044" s="102">
        <f>IF(GLOBAL[[#This Row],[//KELUAR]]="",0,-1*SUMIF(Table5[CONCAT],GLOBAL[POINTER],Table5[3]))</f>
        <v>0</v>
      </c>
      <c r="K3044" s="39" t="str">
        <f>IF(GLOBAL[[#This Row],[b1]]="","",GLOBAL[[#This Row],[b1]]-GLOBAL[[#This Row],[a1]]-GLOBAL[[#This Row],[bkeluar1]])</f>
        <v/>
      </c>
      <c r="L3044" s="39">
        <f>SUM(GLOBAL[[#This Row],[bmasuk1]:[c1]])</f>
        <v>0</v>
      </c>
      <c r="M3044" s="40">
        <f>SUM(F3044,L3044)</f>
        <v>4</v>
      </c>
      <c r="N3044" s="31"/>
      <c r="O3044" s="39"/>
      <c r="P3044" s="40">
        <f ca="1">SUM(INDIRECT(GLOBAL_VAR[TABLENAME]&amp;"[@a"&amp;$1:$1-1&amp;"]"),INDIRECT(GLOBAL_VAR[TABLENAME]&amp;"[@c"&amp;$1:$1-1&amp;"]"))</f>
        <v>4</v>
      </c>
      <c r="Q3044" s="33"/>
      <c r="R3044" s="41" t="str">
        <f>IF(GLOBAL[[#This Row],[b3]]="","",GLOBAL[[#This Row],[b3]]-GLOBAL[[#This Row],[a3]])</f>
        <v/>
      </c>
      <c r="S3044" s="40">
        <f ca="1">SUM(INDIRECT(GLOBAL_VAR[TABLENAME]&amp;"[@a"&amp;$1:$1-1&amp;"]"),INDIRECT(GLOBAL_VAR[TABLENAME]&amp;"[@c"&amp;$1:$1-1&amp;"]"))</f>
        <v>4</v>
      </c>
      <c r="T3044" s="33"/>
      <c r="U3044" s="41" t="str">
        <f>IF(GLOBAL[[#This Row],[b4]]="","",GLOBAL[[#This Row],[b4]]-GLOBAL[[#This Row],[a4]])</f>
        <v/>
      </c>
      <c r="V3044" s="40">
        <f ca="1">SUM(INDIRECT(GLOBAL_VAR[TABLENAME]&amp;"[@a"&amp;$1:$1-1&amp;"]"),INDIRECT(GLOBAL_VAR[TABLENAME]&amp;"[@c"&amp;$1:$1-1&amp;"]"))</f>
        <v>4</v>
      </c>
      <c r="W3044" s="31"/>
      <c r="X3044" s="39" t="str">
        <f>IF(GLOBAL[[#This Row],[b5]]="","",GLOBAL[[#This Row],[b5]]-GLOBAL[[#This Row],[a5]])</f>
        <v/>
      </c>
      <c r="Y3044" s="40">
        <f ca="1">SUM(INDIRECT(GLOBAL_VAR[TABLENAME]&amp;"[@a"&amp;$1:$1-1&amp;"]"),INDIRECT(GLOBAL_VAR[TABLENAME]&amp;"[@c"&amp;$1:$1-1&amp;"]"))</f>
        <v>4</v>
      </c>
      <c r="Z3044" s="29"/>
      <c r="AA304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3044" s="39" t="str">
        <f>_xlfn.IFNA(MATCH(GLOBAL[[#This Row],[POINTER]],Table6[NB BM_C_QTY+F],0),"")</f>
        <v/>
      </c>
      <c r="AC3044" s="29" t="str">
        <f>_xlfn.IFNA(MATCH(GLOBAL[[#This Row],[POINTER]],Table5[CONCAT],0),"")</f>
        <v/>
      </c>
    </row>
    <row r="3045" spans="1:30">
      <c r="A3045" s="31">
        <f ca="1">IF(GLOBAL[[#This Row],[TT]]&lt;1,"",ROW()-2)</f>
        <v>3043</v>
      </c>
      <c r="B3045" s="33" t="s">
        <v>1763</v>
      </c>
      <c r="C3045" s="31">
        <v>1</v>
      </c>
      <c r="D3045" s="31" t="s">
        <v>149</v>
      </c>
      <c r="E3045" s="31">
        <f ca="1">IF(GLOBAL[[#This Row],[b12]]="",GLOBAL[[#This Row],[a6]],GLOBAL[[#This Row],[b12]])</f>
        <v>1</v>
      </c>
      <c r="F3045" s="32">
        <f>GLOBAL[[#This Row],[AWAL]]</f>
        <v>1</v>
      </c>
      <c r="G3045" s="31"/>
      <c r="H3045" s="31"/>
      <c r="I3045" s="31" t="str">
        <f>IF(GLOBAL[[#This Row],[/MASUK]]="","",SUMIF(Table6[NB BM_C_QTY+F],GLOBAL[POINTER],Table6[C]))</f>
        <v/>
      </c>
      <c r="J3045" s="102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>SUM(F3045,L3045)</f>
        <v>1</v>
      </c>
      <c r="N3045" s="31"/>
      <c r="O3045" s="31"/>
      <c r="P3045" s="32">
        <f ca="1">SUM(INDIRECT(GLOBAL_VAR[TABLENAME]&amp;"[@a"&amp;$1:$1-1&amp;"]"),INDIRECT(GLOBAL_VAR[TABLENAME]&amp;"[@c"&amp;$1:$1-1&amp;"]"))</f>
        <v>1</v>
      </c>
      <c r="Q3045" s="33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1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1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1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30">
      <c r="A3046" s="31">
        <f ca="1">IF(GLOBAL[[#This Row],[TT]]&lt;1,"",ROW()-2)</f>
        <v>3044</v>
      </c>
      <c r="B3046" s="33" t="s">
        <v>4323</v>
      </c>
      <c r="C3046" s="31">
        <v>33</v>
      </c>
      <c r="D3046" s="31">
        <v>2000</v>
      </c>
      <c r="E3046" s="31">
        <f ca="1">IF(GLOBAL[[#This Row],[b12]]="",GLOBAL[[#This Row],[a6]],GLOBAL[[#This Row],[b12]])</f>
        <v>33</v>
      </c>
      <c r="F3046" s="32">
        <f>GLOBAL[[#This Row],[AWAL]]</f>
        <v>33</v>
      </c>
      <c r="G3046" s="31"/>
      <c r="H3046" s="31"/>
      <c r="I3046" s="31" t="str">
        <f>IF(GLOBAL[[#This Row],[/MASUK]]="","",SUMIF(Table6[NB BM_C_QTY+F],GLOBAL[POINTER],Table6[C]))</f>
        <v/>
      </c>
      <c r="J3046" s="102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>SUM(F3046,L3046)</f>
        <v>33</v>
      </c>
      <c r="N3046" s="31"/>
      <c r="O3046" s="31"/>
      <c r="P3046" s="32">
        <f ca="1">SUM(INDIRECT(GLOBAL_VAR[TABLENAME]&amp;"[@a"&amp;$1:$1-1&amp;"]"),INDIRECT(GLOBAL_VAR[TABLENAME]&amp;"[@c"&amp;$1:$1-1&amp;"]"))</f>
        <v>33</v>
      </c>
      <c r="Q3046" s="33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33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33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33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talitransparantyoyomontanahj22b112000untana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30">
      <c r="A3047" s="31">
        <f ca="1">IF(GLOBAL[[#This Row],[TT]]&lt;1,"",ROW()-2)</f>
        <v>3045</v>
      </c>
      <c r="B3047" s="33" t="s">
        <v>3455</v>
      </c>
      <c r="C3047" s="31">
        <v>27</v>
      </c>
      <c r="D3047" s="31">
        <v>2000</v>
      </c>
      <c r="E3047" s="31">
        <f ca="1">IF(GLOBAL[[#This Row],[b12]]="",GLOBAL[[#This Row],[a6]],GLOBAL[[#This Row],[b12]])</f>
        <v>27</v>
      </c>
      <c r="F3047" s="32">
        <f>GLOBAL[[#This Row],[AWAL]]</f>
        <v>27</v>
      </c>
      <c r="G3047" s="31"/>
      <c r="H3047" s="31"/>
      <c r="I3047" s="31" t="str">
        <f>IF(GLOBAL[[#This Row],[/MASUK]]="","",SUMIF(Table6[NB BM_C_QTY+F],GLOBAL[POINTER],Table6[C]))</f>
        <v/>
      </c>
      <c r="J3047" s="102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>SUM(F3047,L3047)</f>
        <v>27</v>
      </c>
      <c r="N3047" s="31"/>
      <c r="O3047" s="31"/>
      <c r="P3047" s="32">
        <f ca="1">SUM(INDIRECT(GLOBAL_VAR[TABLENAME]&amp;"[@a"&amp;$1:$1-1&amp;"]"),INDIRECT(GLOBAL_VAR[TABLENAME]&amp;"[@c"&amp;$1:$1-1&amp;"]"))</f>
        <v>27</v>
      </c>
      <c r="Q3047" s="33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27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27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27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talitransparantyoyomontanaht5m222000untana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  <c r="AD3047" s="72"/>
    </row>
    <row r="3048" spans="1:30">
      <c r="A3048" s="31">
        <f ca="1">IF(GLOBAL[[#This Row],[TT]]&lt;1,"",ROW()-2)</f>
        <v>3046</v>
      </c>
      <c r="B3048" s="33" t="s">
        <v>1764</v>
      </c>
      <c r="C3048" s="31">
        <v>1</v>
      </c>
      <c r="D3048" s="31" t="s">
        <v>355</v>
      </c>
      <c r="E3048" s="31">
        <f ca="1">IF(GLOBAL[[#This Row],[b12]]="",GLOBAL[[#This Row],[a6]],GLOBAL[[#This Row],[b12]])</f>
        <v>1</v>
      </c>
      <c r="F3048" s="32">
        <f>GLOBAL[[#This Row],[AWAL]]</f>
        <v>1</v>
      </c>
      <c r="G3048" s="31"/>
      <c r="H3048" s="31"/>
      <c r="I3048" s="31" t="str">
        <f>IF(GLOBAL[[#This Row],[/MASUK]]="","",SUMIF(Table6[NB BM_C_QTY+F],GLOBAL[POINTER],Table6[C]))</f>
        <v/>
      </c>
      <c r="J3048" s="102">
        <f>IF(GLOBAL[[#This Row],[//KELUAR]]="",0,-1*SUMIF(Table5[CONCAT],GLOBAL[POINTER],Table5[3]))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>SUM(F3048,L3048)</f>
        <v>1</v>
      </c>
      <c r="N3048" s="31"/>
      <c r="O3048" s="31"/>
      <c r="P3048" s="32">
        <f ca="1">SUM(INDIRECT(GLOBAL_VAR[TABLENAME]&amp;"[@a"&amp;$1:$1-1&amp;"]"),INDIRECT(GLOBAL_VAR[TABLENAME]&amp;"[@c"&amp;$1:$1-1&amp;"]"))</f>
        <v>1</v>
      </c>
      <c r="Q3048" s="33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1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1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1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3048" s="31" t="str">
        <f>_xlfn.IFNA(MATCH(GLOBAL[[#This Row],[POINTER]],Table6[NB BM_C_QTY+F],0),"")</f>
        <v/>
      </c>
      <c r="AC3048" t="str">
        <f>_xlfn.IFNA(MATCH(GLOBAL[[#This Row],[POINTER]],Table5[CONCAT],0),"")</f>
        <v/>
      </c>
      <c r="AD3048" s="72"/>
    </row>
    <row r="3049" spans="1:30">
      <c r="A3049" s="31">
        <f ca="1">IF(GLOBAL[[#This Row],[TT]]&lt;1,"",ROW()-2)</f>
        <v>3047</v>
      </c>
      <c r="B3049" s="33" t="s">
        <v>1765</v>
      </c>
      <c r="C3049" s="31">
        <v>1</v>
      </c>
      <c r="D3049" s="31" t="s">
        <v>355</v>
      </c>
      <c r="E3049" s="31">
        <f ca="1">IF(GLOBAL[[#This Row],[b12]]="",GLOBAL[[#This Row],[a6]],GLOBAL[[#This Row],[b12]])</f>
        <v>1</v>
      </c>
      <c r="F3049" s="32">
        <f>GLOBAL[[#This Row],[AWAL]]</f>
        <v>1</v>
      </c>
      <c r="G3049" s="31"/>
      <c r="H3049" s="31"/>
      <c r="I3049" s="31" t="str">
        <f>IF(GLOBAL[[#This Row],[/MASUK]]="","",SUMIF(Table6[NB BM_C_QTY+F],GLOBAL[POINTER],Table6[C]))</f>
        <v/>
      </c>
      <c r="J3049" s="102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>SUM(F3049,L3049)</f>
        <v>1</v>
      </c>
      <c r="N3049" s="31"/>
      <c r="O3049" s="31"/>
      <c r="P3049" s="32">
        <f ca="1">SUM(INDIRECT(GLOBAL_VAR[TABLENAME]&amp;"[@a"&amp;$1:$1-1&amp;"]"),INDIRECT(GLOBAL_VAR[TABLENAME]&amp;"[@c"&amp;$1:$1-1&amp;"]"))</f>
        <v>1</v>
      </c>
      <c r="Q3049" s="33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1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1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1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30">
      <c r="A3050" s="39" t="str">
        <f ca="1">IF(GLOBAL[[#This Row],[TT]]&lt;1,"",ROW()-2)</f>
        <v/>
      </c>
      <c r="B3050" s="33" t="s">
        <v>3679</v>
      </c>
      <c r="C3050" s="31">
        <v>0</v>
      </c>
      <c r="D3050" s="31">
        <v>200</v>
      </c>
      <c r="E3050" s="39">
        <f ca="1">IF(GLOBAL[[#This Row],[b12]]="",GLOBAL[[#This Row],[a6]],GLOBAL[[#This Row],[b12]])</f>
        <v>0</v>
      </c>
      <c r="F3050" s="40">
        <f>GLOBAL[[#This Row],[AWAL]]</f>
        <v>0</v>
      </c>
      <c r="G3050" s="31"/>
      <c r="H3050" s="31"/>
      <c r="I3050" s="31" t="str">
        <f>IF(GLOBAL[[#This Row],[/MASUK]]="","",SUMIF(Table6[NB BM_C_QTY+F],GLOBAL[POINTER],Table6[C]))</f>
        <v/>
      </c>
      <c r="J3050" s="102">
        <f>IF(GLOBAL[[#This Row],[//KELUAR]]="",0,-1*SUMIF(Table5[CONCAT],GLOBAL[POINTER],Table5[3]))</f>
        <v>0</v>
      </c>
      <c r="K3050" s="39" t="str">
        <f>IF(GLOBAL[[#This Row],[b1]]="","",GLOBAL[[#This Row],[b1]]-GLOBAL[[#This Row],[a1]]-GLOBAL[[#This Row],[bkeluar1]])</f>
        <v/>
      </c>
      <c r="L3050" s="39">
        <f>SUM(GLOBAL[[#This Row],[bmasuk1]:[c1]])</f>
        <v>0</v>
      </c>
      <c r="M3050" s="40">
        <f>SUM(F3050,L3050)</f>
        <v>0</v>
      </c>
      <c r="N3050" s="31"/>
      <c r="O3050" s="39"/>
      <c r="P3050" s="40">
        <f ca="1">SUM(INDIRECT(GLOBAL_VAR[TABLENAME]&amp;"[@a"&amp;$1:$1-1&amp;"]"),INDIRECT(GLOBAL_VAR[TABLENAME]&amp;"[@c"&amp;$1:$1-1&amp;"]"))</f>
        <v>0</v>
      </c>
      <c r="Q3050" s="33"/>
      <c r="R3050" s="41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0</v>
      </c>
      <c r="T3050" s="33"/>
      <c r="U3050" s="41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0</v>
      </c>
      <c r="W3050" s="31"/>
      <c r="X3050" s="39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Z3050" s="29"/>
      <c r="AA30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050" s="39" t="str">
        <f>_xlfn.IFNA(MATCH(GLOBAL[[#This Row],[POINTER]],Table6[NB BM_C_QTY+F],0),"")</f>
        <v/>
      </c>
      <c r="AC3050" s="72" t="str">
        <f>_xlfn.IFNA(MATCH(GLOBAL[[#This Row],[POINTER]],Table5[CONCAT],0),"")</f>
        <v/>
      </c>
    </row>
    <row r="3051" spans="1:30">
      <c r="A3051" s="31">
        <f ca="1">IF(GLOBAL[[#This Row],[TT]]&lt;1,"",ROW()-2)</f>
        <v>3049</v>
      </c>
      <c r="B3051" s="33" t="s">
        <v>1766</v>
      </c>
      <c r="C3051" s="31">
        <v>1</v>
      </c>
      <c r="D3051" s="31" t="s">
        <v>2446</v>
      </c>
      <c r="E3051" s="31">
        <f ca="1">IF(GLOBAL[[#This Row],[b12]]="",GLOBAL[[#This Row],[a6]],GLOBAL[[#This Row],[b12]])</f>
        <v>1</v>
      </c>
      <c r="F3051" s="32">
        <f>GLOBAL[[#This Row],[AWAL]]</f>
        <v>1</v>
      </c>
      <c r="G3051" s="31"/>
      <c r="H3051" s="31"/>
      <c r="I3051" s="31" t="str">
        <f>IF(GLOBAL[[#This Row],[/MASUK]]="","",SUMIF(Table6[NB BM_C_QTY+F],GLOBAL[POINTER],Table6[C]))</f>
        <v/>
      </c>
      <c r="J3051" s="102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>SUM(F3051,L3051)</f>
        <v>1</v>
      </c>
      <c r="N3051" s="31"/>
      <c r="O3051" s="31"/>
      <c r="P3051" s="32">
        <f ca="1">SUM(INDIRECT(GLOBAL_VAR[TABLENAME]&amp;"[@a"&amp;$1:$1-1&amp;"]"),INDIRECT(GLOBAL_VAR[TABLENAME]&amp;"[@c"&amp;$1:$1-1&amp;"]"))</f>
        <v>1</v>
      </c>
      <c r="Q3051" s="33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1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1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1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30">
      <c r="A3052" s="31">
        <f ca="1">IF(GLOBAL[[#This Row],[TT]]&lt;1,"",ROW()-2)</f>
        <v>3050</v>
      </c>
      <c r="B3052" s="33" t="s">
        <v>3521</v>
      </c>
      <c r="C3052" s="31">
        <v>1</v>
      </c>
      <c r="D3052" s="31" t="s">
        <v>2172</v>
      </c>
      <c r="E3052" s="31">
        <f ca="1">IF(GLOBAL[[#This Row],[b12]]="",GLOBAL[[#This Row],[a6]],GLOBAL[[#This Row],[b12]])</f>
        <v>1</v>
      </c>
      <c r="F3052" s="32">
        <f>GLOBAL[[#This Row],[AWAL]]</f>
        <v>1</v>
      </c>
      <c r="G3052" s="31"/>
      <c r="H3052" s="31"/>
      <c r="I3052" s="31" t="str">
        <f>IF(GLOBAL[[#This Row],[/MASUK]]="","",SUMIF(Table6[NB BM_C_QTY+F],GLOBAL[POINTER],Table6[C]))</f>
        <v/>
      </c>
      <c r="J3052" s="102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>SUM(F3052,L3052)</f>
        <v>1</v>
      </c>
      <c r="N3052" s="31"/>
      <c r="O3052" s="31"/>
      <c r="P3052" s="32">
        <f ca="1">SUM(INDIRECT(GLOBAL_VAR[TABLENAME]&amp;"[@a"&amp;$1:$1-1&amp;"]"),INDIRECT(GLOBAL_VAR[TABLENAME]&amp;"[@c"&amp;$1:$1-1&amp;"]"))</f>
        <v>1</v>
      </c>
      <c r="Q3052" s="33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1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1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1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30">
      <c r="A3053" s="31">
        <f ca="1">IF(GLOBAL[[#This Row],[TT]]&lt;1,"",ROW()-2)</f>
        <v>3051</v>
      </c>
      <c r="B3053" s="33" t="s">
        <v>5191</v>
      </c>
      <c r="C3053" s="31">
        <v>1</v>
      </c>
      <c r="D3053" s="31" t="s">
        <v>1217</v>
      </c>
      <c r="E3053" s="31">
        <f ca="1">IF(GLOBAL[[#This Row],[b12]]="",GLOBAL[[#This Row],[a6]],GLOBAL[[#This Row],[b12]])</f>
        <v>1</v>
      </c>
      <c r="F3053" s="32">
        <f>GLOBAL[[#This Row],[AWAL]]</f>
        <v>1</v>
      </c>
      <c r="G3053" s="31"/>
      <c r="H3053" s="31"/>
      <c r="I3053" s="31" t="str">
        <f>IF(GLOBAL[[#This Row],[/MASUK]]="","",SUMIF(Table6[NB BM_C_QTY+F],GLOBAL[POINTER],Table6[C]))</f>
        <v/>
      </c>
      <c r="J3053" s="102">
        <f>IF(GLOBAL[[#This Row],[//KELUAR]]="",0,-1*SUMIF(Table5[CONCAT],GLOBAL[POINTER],Table5[3]))</f>
        <v>0</v>
      </c>
      <c r="K3053" s="31" t="str">
        <f>IF(GLOBAL[[#This Row],[b1]]="","",GLOBAL[[#This Row],[b1]]-GLOBAL[[#This Row],[a1]]-GLOBAL[[#This Row],[bkeluar1]])</f>
        <v/>
      </c>
      <c r="L3053" s="31">
        <f>SUM(GLOBAL[[#This Row],[bmasuk1]:[c1]])</f>
        <v>0</v>
      </c>
      <c r="M3053" s="32">
        <f>SUM(F3053,L3053)</f>
        <v>1</v>
      </c>
      <c r="N3053" s="31"/>
      <c r="O3053" s="31"/>
      <c r="P3053" s="32">
        <f ca="1">SUM(INDIRECT(GLOBAL_VAR[TABLENAME]&amp;"[@a"&amp;$1:$1-1&amp;"]"),INDIRECT(GLOBAL_VAR[TABLENAME]&amp;"[@c"&amp;$1:$1-1&amp;"]"))</f>
        <v>1</v>
      </c>
      <c r="Q3053" s="33"/>
      <c r="R3053" s="33" t="str">
        <f>IF(GLOBAL[[#This Row],[b3]]="","",GLOBAL[[#This Row],[b3]]-GLOBAL[[#This Row],[a3]])</f>
        <v/>
      </c>
      <c r="S3053" s="32">
        <f ca="1">SUM(INDIRECT(GLOBAL_VAR[TABLENAME]&amp;"[@a"&amp;$1:$1-1&amp;"]"),INDIRECT(GLOBAL_VAR[TABLENAME]&amp;"[@c"&amp;$1:$1-1&amp;"]"))</f>
        <v>1</v>
      </c>
      <c r="T3053" s="33"/>
      <c r="U3053" s="33" t="str">
        <f>IF(GLOBAL[[#This Row],[b4]]="","",GLOBAL[[#This Row],[b4]]-GLOBAL[[#This Row],[a4]])</f>
        <v/>
      </c>
      <c r="V3053" s="32">
        <f ca="1">SUM(INDIRECT(GLOBAL_VAR[TABLENAME]&amp;"[@a"&amp;$1:$1-1&amp;"]"),INDIRECT(GLOBAL_VAR[TABLENAME]&amp;"[@c"&amp;$1:$1-1&amp;"]"))</f>
        <v>1</v>
      </c>
      <c r="W3053" s="31"/>
      <c r="X3053" s="31" t="str">
        <f>IF(GLOBAL[[#This Row],[b5]]="","",GLOBAL[[#This Row],[b5]]-GLOBAL[[#This Row],[a5]])</f>
        <v/>
      </c>
      <c r="Y3053" s="32">
        <f ca="1">SUM(INDIRECT(GLOBAL_VAR[TABLENAME]&amp;"[@a"&amp;$1:$1-1&amp;"]"),INDIRECT(GLOBAL_VAR[TABLENAME]&amp;"[@c"&amp;$1:$1-1&amp;"]"))</f>
        <v>1</v>
      </c>
      <c r="AA3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3053" s="31" t="str">
        <f>_xlfn.IFNA(MATCH(GLOBAL[[#This Row],[POINTER]],Table6[NB BM_C_QTY+F],0),"")</f>
        <v/>
      </c>
      <c r="AC3053" t="str">
        <f>_xlfn.IFNA(MATCH(GLOBAL[[#This Row],[POINTER]],Table5[CONCAT],0),"")</f>
        <v/>
      </c>
    </row>
    <row r="3054" spans="1:30">
      <c r="A3054" s="31" t="str">
        <f ca="1">IF(GLOBAL[[#This Row],[TT]]&lt;1,"",ROW()-2)</f>
        <v/>
      </c>
      <c r="B3054" s="33" t="s">
        <v>1767</v>
      </c>
      <c r="C3054" s="31">
        <v>0</v>
      </c>
      <c r="D3054" s="31" t="s">
        <v>2039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 t="str">
        <f>IF(GLOBAL[[#This Row],[/MASUK]]="","",SUMIF(Table6[NB BM_C_QTY+F],GLOBAL[POINTER],Table6[C]))</f>
        <v/>
      </c>
      <c r="J3054" s="102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>SUM(F3054,L3054)</f>
        <v>0</v>
      </c>
      <c r="N3054" s="31"/>
      <c r="O3054" s="31"/>
      <c r="P3054" s="32">
        <f ca="1">SUM(INDIRECT(GLOBAL_VAR[TABLENAME]&amp;"[@a"&amp;$1:$1-1&amp;"]"),INDIRECT(GLOBAL_VAR[TABLENAME]&amp;"[@c"&amp;$1:$1-1&amp;"]"))</f>
        <v>0</v>
      </c>
      <c r="Q3054" s="33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30">
      <c r="A3055" s="31">
        <f ca="1">IF(GLOBAL[[#This Row],[TT]]&lt;1,"",ROW()-2)</f>
        <v>3053</v>
      </c>
      <c r="B3055" s="33" t="s">
        <v>1768</v>
      </c>
      <c r="C3055" s="31">
        <v>3</v>
      </c>
      <c r="D3055" s="31" t="s">
        <v>158</v>
      </c>
      <c r="E3055" s="31">
        <f ca="1">IF(GLOBAL[[#This Row],[b12]]="",GLOBAL[[#This Row],[a6]],GLOBAL[[#This Row],[b12]])</f>
        <v>3</v>
      </c>
      <c r="F3055" s="32">
        <f>GLOBAL[[#This Row],[AWAL]]</f>
        <v>3</v>
      </c>
      <c r="G3055" s="31"/>
      <c r="H3055" s="31"/>
      <c r="I3055" s="31" t="str">
        <f>IF(GLOBAL[[#This Row],[/MASUK]]="","",SUMIF(Table6[NB BM_C_QTY+F],GLOBAL[POINTER],Table6[C]))</f>
        <v/>
      </c>
      <c r="J3055" s="102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>SUM(F3055,L3055)</f>
        <v>3</v>
      </c>
      <c r="N3055" s="31"/>
      <c r="O3055" s="31"/>
      <c r="P3055" s="32">
        <f ca="1">SUM(INDIRECT(GLOBAL_VAR[TABLENAME]&amp;"[@a"&amp;$1:$1-1&amp;"]"),INDIRECT(GLOBAL_VAR[TABLENAME]&amp;"[@c"&amp;$1:$1-1&amp;"]"))</f>
        <v>3</v>
      </c>
      <c r="Q3055" s="33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3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3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3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30">
      <c r="A3056" s="31">
        <f ca="1">IF(GLOBAL[[#This Row],[TT]]&lt;1,"",ROW()-2)</f>
        <v>3054</v>
      </c>
      <c r="B3056" s="33" t="s">
        <v>1769</v>
      </c>
      <c r="C3056" s="31">
        <v>1</v>
      </c>
      <c r="D3056" s="31" t="s">
        <v>45</v>
      </c>
      <c r="E3056" s="31">
        <f ca="1">IF(GLOBAL[[#This Row],[b12]]="",GLOBAL[[#This Row],[a6]],GLOBAL[[#This Row],[b12]])</f>
        <v>1</v>
      </c>
      <c r="F3056" s="32">
        <f>GLOBAL[[#This Row],[AWAL]]</f>
        <v>1</v>
      </c>
      <c r="G3056" s="31"/>
      <c r="H3056" s="31"/>
      <c r="I3056" s="31" t="str">
        <f>IF(GLOBAL[[#This Row],[/MASUK]]="","",SUMIF(Table6[NB BM_C_QTY+F],GLOBAL[POINTER],Table6[C]))</f>
        <v/>
      </c>
      <c r="J3056" s="102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>SUM(F3056,L3056)</f>
        <v>1</v>
      </c>
      <c r="N3056" s="31"/>
      <c r="O3056" s="31"/>
      <c r="P3056" s="32">
        <f ca="1">SUM(INDIRECT(GLOBAL_VAR[TABLENAME]&amp;"[@a"&amp;$1:$1-1&amp;"]"),INDIRECT(GLOBAL_VAR[TABLENAME]&amp;"[@c"&amp;$1:$1-1&amp;"]"))</f>
        <v>1</v>
      </c>
      <c r="Q3056" s="33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1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1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1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29">
      <c r="A3057" s="31">
        <f ca="1">IF(GLOBAL[[#This Row],[TT]]&lt;1,"",ROW()-2)</f>
        <v>3055</v>
      </c>
      <c r="B3057" s="33" t="s">
        <v>1770</v>
      </c>
      <c r="C3057" s="31">
        <v>2</v>
      </c>
      <c r="D3057" s="31" t="s">
        <v>1771</v>
      </c>
      <c r="E3057" s="31">
        <f ca="1">IF(GLOBAL[[#This Row],[b12]]="",GLOBAL[[#This Row],[a6]],GLOBAL[[#This Row],[b12]])</f>
        <v>2</v>
      </c>
      <c r="F3057" s="32">
        <f>GLOBAL[[#This Row],[AWAL]]</f>
        <v>2</v>
      </c>
      <c r="G3057" s="31"/>
      <c r="H3057" s="31"/>
      <c r="I3057" s="31" t="str">
        <f>IF(GLOBAL[[#This Row],[/MASUK]]="","",SUMIF(Table6[NB BM_C_QTY+F],GLOBAL[POINTER],Table6[C]))</f>
        <v/>
      </c>
      <c r="J3057" s="102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>SUM(F3057,L3057)</f>
        <v>2</v>
      </c>
      <c r="N3057" s="31"/>
      <c r="O3057" s="31"/>
      <c r="P3057" s="32">
        <f ca="1">SUM(INDIRECT(GLOBAL_VAR[TABLENAME]&amp;"[@a"&amp;$1:$1-1&amp;"]"),INDIRECT(GLOBAL_VAR[TABLENAME]&amp;"[@c"&amp;$1:$1-1&amp;"]"))</f>
        <v>2</v>
      </c>
      <c r="Q3057" s="33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2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2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2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</row>
    <row r="3058" spans="1:29">
      <c r="A3058" s="31">
        <f ca="1">IF(GLOBAL[[#This Row],[TT]]&lt;1,"",ROW()-2)</f>
        <v>3056</v>
      </c>
      <c r="B3058" s="33" t="s">
        <v>1770</v>
      </c>
      <c r="C3058" s="31">
        <v>2</v>
      </c>
      <c r="D3058" s="31" t="s">
        <v>2305</v>
      </c>
      <c r="E3058" s="31">
        <f ca="1">IF(GLOBAL[[#This Row],[b12]]="",GLOBAL[[#This Row],[a6]],GLOBAL[[#This Row],[b12]])</f>
        <v>2</v>
      </c>
      <c r="F3058" s="32">
        <f>GLOBAL[[#This Row],[AWAL]]</f>
        <v>2</v>
      </c>
      <c r="G3058" s="31"/>
      <c r="H3058" s="31"/>
      <c r="I3058" s="31" t="str">
        <f>IF(GLOBAL[[#This Row],[/MASUK]]="","",SUMIF(Table6[NB BM_C_QTY+F],GLOBAL[POINTER],Table6[C]))</f>
        <v/>
      </c>
      <c r="J3058" s="102">
        <f>IF(GLOBAL[[#This Row],[//KELUAR]]="",0,-1*SUMIF(Table5[CONCAT],GLOBAL[POINTER],Table5[3]))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>SUM(F3058,L3058)</f>
        <v>2</v>
      </c>
      <c r="N3058" s="31"/>
      <c r="O3058" s="31"/>
      <c r="P3058" s="32">
        <f ca="1">SUM(INDIRECT(GLOBAL_VAR[TABLENAME]&amp;"[@a"&amp;$1:$1-1&amp;"]"),INDIRECT(GLOBAL_VAR[TABLENAME]&amp;"[@c"&amp;$1:$1-1&amp;"]"))</f>
        <v>2</v>
      </c>
      <c r="Q3058" s="33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2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2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2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3058" s="31" t="str">
        <f>_xlfn.IFNA(MATCH(GLOBAL[[#This Row],[POINTER]],Table6[NB BM_C_QTY+F],0),"")</f>
        <v/>
      </c>
      <c r="AC3058" t="str">
        <f>_xlfn.IFNA(MATCH(GLOBAL[[#This Row],[POINTER]],Table5[CONCAT],0),"")</f>
        <v/>
      </c>
    </row>
    <row r="3059" spans="1:29">
      <c r="A3059" s="31" t="str">
        <f ca="1">IF(GLOBAL[[#This Row],[TT]]&lt;1,"",ROW()-2)</f>
        <v/>
      </c>
      <c r="B3059" s="33" t="s">
        <v>1772</v>
      </c>
      <c r="C3059" s="31">
        <v>0</v>
      </c>
      <c r="D3059" s="31" t="s">
        <v>149</v>
      </c>
      <c r="E3059" s="31">
        <f ca="1">IF(GLOBAL[[#This Row],[b12]]="",GLOBAL[[#This Row],[a6]],GLOBAL[[#This Row],[b12]])</f>
        <v>0</v>
      </c>
      <c r="F3059" s="32">
        <f>GLOBAL[[#This Row],[AWAL]]</f>
        <v>0</v>
      </c>
      <c r="G3059" s="31"/>
      <c r="H3059" s="31"/>
      <c r="I3059" s="31" t="str">
        <f>IF(GLOBAL[[#This Row],[/MASUK]]="","",SUMIF(Table6[NB BM_C_QTY+F],GLOBAL[POINTER],Table6[C]))</f>
        <v/>
      </c>
      <c r="J3059" s="102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>SUM(F3059,L3059)</f>
        <v>0</v>
      </c>
      <c r="N3059" s="31"/>
      <c r="O3059" s="31"/>
      <c r="P3059" s="32">
        <f ca="1">SUM(INDIRECT(GLOBAL_VAR[TABLENAME]&amp;"[@a"&amp;$1:$1-1&amp;"]"),INDIRECT(GLOBAL_VAR[TABLENAME]&amp;"[@c"&amp;$1:$1-1&amp;"]"))</f>
        <v>0</v>
      </c>
      <c r="Q3059" s="33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0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0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0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29">
      <c r="A3060" s="31" t="str">
        <f ca="1">IF(GLOBAL[[#This Row],[TT]]&lt;1,"",ROW()-2)</f>
        <v/>
      </c>
      <c r="B3060" s="33" t="s">
        <v>1987</v>
      </c>
      <c r="C3060" s="31">
        <v>0</v>
      </c>
      <c r="D3060" s="31" t="s">
        <v>99</v>
      </c>
      <c r="E3060" s="31">
        <f ca="1">IF(GLOBAL[[#This Row],[b12]]="",GLOBAL[[#This Row],[a6]],GLOBAL[[#This Row],[b12]])</f>
        <v>0</v>
      </c>
      <c r="F3060" s="32">
        <f>GLOBAL[[#This Row],[AWAL]]</f>
        <v>0</v>
      </c>
      <c r="G3060" s="31"/>
      <c r="H3060" s="31"/>
      <c r="I3060" s="31" t="str">
        <f>IF(GLOBAL[[#This Row],[/MASUK]]="","",SUMIF(Table6[NB BM_C_QTY+F],GLOBAL[POINTER],Table6[C]))</f>
        <v/>
      </c>
      <c r="J3060" s="102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>SUM(F3060,L3060)</f>
        <v>0</v>
      </c>
      <c r="N3060" s="31"/>
      <c r="O3060" s="31"/>
      <c r="P3060" s="32">
        <f ca="1">SUM(INDIRECT(GLOBAL_VAR[TABLENAME]&amp;"[@a"&amp;$1:$1-1&amp;"]"),INDIRECT(GLOBAL_VAR[TABLENAME]&amp;"[@c"&amp;$1:$1-1&amp;"]"))</f>
        <v>0</v>
      </c>
      <c r="Q3060" s="33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0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0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0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29">
      <c r="A3061" s="31">
        <f ca="1">IF(GLOBAL[[#This Row],[TT]]&lt;1,"",ROW()-2)</f>
        <v>3059</v>
      </c>
      <c r="B3061" s="33" t="s">
        <v>1773</v>
      </c>
      <c r="C3061" s="31">
        <v>5</v>
      </c>
      <c r="D3061" s="31" t="s">
        <v>145</v>
      </c>
      <c r="E3061" s="31">
        <f ca="1">IF(GLOBAL[[#This Row],[b12]]="",GLOBAL[[#This Row],[a6]],GLOBAL[[#This Row],[b12]])</f>
        <v>5</v>
      </c>
      <c r="F3061" s="32">
        <f>GLOBAL[[#This Row],[AWAL]]</f>
        <v>5</v>
      </c>
      <c r="G3061" s="31"/>
      <c r="H3061" s="31"/>
      <c r="I3061" s="31" t="str">
        <f>IF(GLOBAL[[#This Row],[/MASUK]]="","",SUMIF(Table6[NB BM_C_QTY+F],GLOBAL[POINTER],Table6[C]))</f>
        <v/>
      </c>
      <c r="J3061" s="102">
        <f>IF(GLOBAL[[#This Row],[//KELUAR]]="",0,-1*SUMIF(Table5[CONCAT],GLOBAL[POINTER],Table5[3]))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>SUM(F3061,L3061)</f>
        <v>5</v>
      </c>
      <c r="N3061" s="31"/>
      <c r="O3061" s="31"/>
      <c r="P3061" s="32">
        <f ca="1">SUM(INDIRECT(GLOBAL_VAR[TABLENAME]&amp;"[@a"&amp;$1:$1-1&amp;"]"),INDIRECT(GLOBAL_VAR[TABLENAME]&amp;"[@c"&amp;$1:$1-1&amp;"]"))</f>
        <v>5</v>
      </c>
      <c r="Q3061" s="33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5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5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5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3061" s="31" t="str">
        <f>_xlfn.IFNA(MATCH(GLOBAL[[#This Row],[POINTER]],Table6[NB BM_C_QTY+F],0),"")</f>
        <v/>
      </c>
      <c r="AC3061" t="str">
        <f>_xlfn.IFNA(MATCH(GLOBAL[[#This Row],[POINTER]],Table5[CONCAT],0),"")</f>
        <v/>
      </c>
    </row>
    <row r="3062" spans="1:29">
      <c r="A3062" s="31">
        <f ca="1">IF(GLOBAL[[#This Row],[TT]]&lt;1,"",ROW()-2)</f>
        <v>3060</v>
      </c>
      <c r="B3062" s="33" t="s">
        <v>1774</v>
      </c>
      <c r="C3062" s="31">
        <v>7</v>
      </c>
      <c r="D3062" s="31" t="s">
        <v>1217</v>
      </c>
      <c r="E3062" s="31">
        <f ca="1">IF(GLOBAL[[#This Row],[b12]]="",GLOBAL[[#This Row],[a6]],GLOBAL[[#This Row],[b12]])</f>
        <v>7</v>
      </c>
      <c r="F3062" s="32">
        <f>GLOBAL[[#This Row],[AWAL]]</f>
        <v>7</v>
      </c>
      <c r="G3062" s="31"/>
      <c r="H3062" s="31"/>
      <c r="I3062" s="31" t="str">
        <f>IF(GLOBAL[[#This Row],[/MASUK]]="","",SUMIF(Table6[NB BM_C_QTY+F],GLOBAL[POINTER],Table6[C]))</f>
        <v/>
      </c>
      <c r="J3062" s="102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>SUM(F3062,L3062)</f>
        <v>7</v>
      </c>
      <c r="N3062" s="31"/>
      <c r="O3062" s="31"/>
      <c r="P3062" s="32">
        <f ca="1">SUM(INDIRECT(GLOBAL_VAR[TABLENAME]&amp;"[@a"&amp;$1:$1-1&amp;"]"),INDIRECT(GLOBAL_VAR[TABLENAME]&amp;"[@c"&amp;$1:$1-1&amp;"]"))</f>
        <v>7</v>
      </c>
      <c r="Q3062" s="33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7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7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7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29">
      <c r="A3063" s="31">
        <f ca="1">IF(GLOBAL[[#This Row],[TT]]&lt;1,"",ROW()-2)</f>
        <v>3061</v>
      </c>
      <c r="B3063" s="33" t="s">
        <v>1774</v>
      </c>
      <c r="C3063" s="31">
        <v>5</v>
      </c>
      <c r="D3063" s="31" t="s">
        <v>1740</v>
      </c>
      <c r="E3063" s="31">
        <f ca="1">IF(GLOBAL[[#This Row],[b12]]="",GLOBAL[[#This Row],[a6]],GLOBAL[[#This Row],[b12]])</f>
        <v>5</v>
      </c>
      <c r="F3063" s="32">
        <f>GLOBAL[[#This Row],[AWAL]]</f>
        <v>5</v>
      </c>
      <c r="G3063" s="31"/>
      <c r="H3063" s="31"/>
      <c r="I3063" s="31" t="str">
        <f>IF(GLOBAL[[#This Row],[/MASUK]]="","",SUMIF(Table6[NB BM_C_QTY+F],GLOBAL[POINTER],Table6[C]))</f>
        <v/>
      </c>
      <c r="J3063" s="102">
        <f>IF(GLOBAL[[#This Row],[//KELUAR]]="",0,-1*SUMIF(Table5[CONCAT],GLOBAL[POINTER],Table5[3]))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>SUM(F3063,L3063)</f>
        <v>5</v>
      </c>
      <c r="N3063" s="31"/>
      <c r="O3063" s="31"/>
      <c r="P3063" s="32">
        <f ca="1">SUM(INDIRECT(GLOBAL_VAR[TABLENAME]&amp;"[@a"&amp;$1:$1-1&amp;"]"),INDIRECT(GLOBAL_VAR[TABLENAME]&amp;"[@c"&amp;$1:$1-1&amp;"]"))</f>
        <v>5</v>
      </c>
      <c r="Q3063" s="33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5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5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5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</row>
    <row r="3064" spans="1:29">
      <c r="A3064" s="31">
        <f ca="1">IF(GLOBAL[[#This Row],[TT]]&lt;1,"",ROW()-2)</f>
        <v>3062</v>
      </c>
      <c r="B3064" s="33" t="s">
        <v>3492</v>
      </c>
      <c r="C3064" s="31">
        <v>14</v>
      </c>
      <c r="D3064" s="31" t="s">
        <v>2793</v>
      </c>
      <c r="E3064" s="31">
        <f ca="1">IF(GLOBAL[[#This Row],[b12]]="",GLOBAL[[#This Row],[a6]],GLOBAL[[#This Row],[b12]])</f>
        <v>14</v>
      </c>
      <c r="F3064" s="32">
        <f>GLOBAL[[#This Row],[AWAL]]</f>
        <v>14</v>
      </c>
      <c r="G3064" s="31"/>
      <c r="H3064" s="31"/>
      <c r="I3064" s="31" t="str">
        <f>IF(GLOBAL[[#This Row],[/MASUK]]="","",SUMIF(Table6[NB BM_C_QTY+F],GLOBAL[POINTER],Table6[C]))</f>
        <v/>
      </c>
      <c r="J3064" s="102">
        <f>IF(GLOBAL[[#This Row],[//KELUAR]]="",0,-1*SUMIF(Table5[CONCAT],GLOBAL[POINTER],Table5[3]))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>SUM(F3064,L3064)</f>
        <v>14</v>
      </c>
      <c r="N3064" s="31"/>
      <c r="O3064" s="31"/>
      <c r="P3064" s="32">
        <f ca="1">SUM(INDIRECT(GLOBAL_VAR[TABLENAME]&amp;"[@a"&amp;$1:$1-1&amp;"]"),INDIRECT(GLOBAL_VAR[TABLENAME]&amp;"[@c"&amp;$1:$1-1&amp;"]"))</f>
        <v>14</v>
      </c>
      <c r="Q3064" s="33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14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14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14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29">
      <c r="A3065" s="31" t="str">
        <f ca="1">IF(GLOBAL[[#This Row],[TT]]&lt;1,"",ROW()-2)</f>
        <v/>
      </c>
      <c r="B3065" s="33" t="s">
        <v>1775</v>
      </c>
      <c r="C3065" s="31">
        <v>0</v>
      </c>
      <c r="D3065" s="31" t="s">
        <v>2010</v>
      </c>
      <c r="E3065" s="31">
        <f ca="1">IF(GLOBAL[[#This Row],[b12]]="",GLOBAL[[#This Row],[a6]],GLOBAL[[#This Row],[b12]])</f>
        <v>0</v>
      </c>
      <c r="F3065" s="32">
        <f>GLOBAL[[#This Row],[AWAL]]</f>
        <v>0</v>
      </c>
      <c r="G3065" s="31"/>
      <c r="H3065" s="31"/>
      <c r="I3065" s="31" t="str">
        <f>IF(GLOBAL[[#This Row],[/MASUK]]="","",SUMIF(Table6[NB BM_C_QTY+F],GLOBAL[POINTER],Table6[C]))</f>
        <v/>
      </c>
      <c r="J3065" s="102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>SUM(F3065,L3065)</f>
        <v>0</v>
      </c>
      <c r="N3065" s="31"/>
      <c r="O3065" s="31"/>
      <c r="P3065" s="32">
        <f ca="1">SUM(INDIRECT(GLOBAL_VAR[TABLENAME]&amp;"[@a"&amp;$1:$1-1&amp;"]"),INDIRECT(GLOBAL_VAR[TABLENAME]&amp;"[@c"&amp;$1:$1-1&amp;"]"))</f>
        <v>0</v>
      </c>
      <c r="Q3065" s="33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0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0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0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29">
      <c r="A3066" s="31">
        <f ca="1">IF(GLOBAL[[#This Row],[TT]]&lt;1,"",ROW()-2)</f>
        <v>3064</v>
      </c>
      <c r="B3066" s="33" t="s">
        <v>1776</v>
      </c>
      <c r="C3066" s="31">
        <v>46</v>
      </c>
      <c r="D3066" s="31" t="s">
        <v>145</v>
      </c>
      <c r="E3066" s="31">
        <f ca="1">IF(GLOBAL[[#This Row],[b12]]="",GLOBAL[[#This Row],[a6]],GLOBAL[[#This Row],[b12]])</f>
        <v>46</v>
      </c>
      <c r="F3066" s="32">
        <f>GLOBAL[[#This Row],[AWAL]]</f>
        <v>46</v>
      </c>
      <c r="G3066" s="31"/>
      <c r="H3066" s="31"/>
      <c r="I3066" s="31" t="str">
        <f>IF(GLOBAL[[#This Row],[/MASUK]]="","",SUMIF(Table6[NB BM_C_QTY+F],GLOBAL[POINTER],Table6[C]))</f>
        <v/>
      </c>
      <c r="J3066" s="102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>SUM(F3066,L3066)</f>
        <v>46</v>
      </c>
      <c r="N3066" s="31"/>
      <c r="O3066" s="31"/>
      <c r="P3066" s="32">
        <f ca="1">SUM(INDIRECT(GLOBAL_VAR[TABLENAME]&amp;"[@a"&amp;$1:$1-1&amp;"]"),INDIRECT(GLOBAL_VAR[TABLENAME]&amp;"[@c"&amp;$1:$1-1&amp;"]"))</f>
        <v>46</v>
      </c>
      <c r="Q3066" s="33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46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46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46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29">
      <c r="A3067" s="31" t="str">
        <f ca="1">IF(GLOBAL[[#This Row],[TT]]&lt;1,"",ROW()-2)</f>
        <v/>
      </c>
      <c r="B3067" s="33" t="s">
        <v>2007</v>
      </c>
      <c r="C3067" s="31">
        <v>0</v>
      </c>
      <c r="D3067" s="31" t="s">
        <v>114</v>
      </c>
      <c r="E3067" s="31">
        <f ca="1">IF(GLOBAL[[#This Row],[b12]]="",GLOBAL[[#This Row],[a6]],GLOBAL[[#This Row],[b12]])</f>
        <v>0</v>
      </c>
      <c r="F3067" s="32">
        <f>GLOBAL[[#This Row],[AWAL]]</f>
        <v>0</v>
      </c>
      <c r="G3067" s="31"/>
      <c r="H3067" s="31"/>
      <c r="I3067" s="31" t="str">
        <f>IF(GLOBAL[[#This Row],[/MASUK]]="","",SUMIF(Table6[NB BM_C_QTY+F],GLOBAL[POINTER],Table6[C]))</f>
        <v/>
      </c>
      <c r="J3067" s="102">
        <f>IF(GLOBAL[[#This Row],[//KELUAR]]="",0,-1*SUMIF(Table5[CONCAT],GLOBAL[POINTER],Table5[3]))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>SUM(F3067,L3067)</f>
        <v>0</v>
      </c>
      <c r="N3067" s="31"/>
      <c r="O3067" s="31"/>
      <c r="P3067" s="32">
        <f ca="1">SUM(INDIRECT(GLOBAL_VAR[TABLENAME]&amp;"[@a"&amp;$1:$1-1&amp;"]"),INDIRECT(GLOBAL_VAR[TABLENAME]&amp;"[@c"&amp;$1:$1-1&amp;"]"))</f>
        <v>0</v>
      </c>
      <c r="Q3067" s="33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0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0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0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067" s="31" t="str">
        <f>_xlfn.IFNA(MATCH(GLOBAL[[#This Row],[POINTER]],Table6[NB BM_C_QTY+F],0),"")</f>
        <v/>
      </c>
      <c r="AC3067" t="str">
        <f>_xlfn.IFNA(MATCH(GLOBAL[[#This Row],[POINTER]],Table5[CONCAT],0),"")</f>
        <v/>
      </c>
    </row>
    <row r="3068" spans="1:29">
      <c r="A3068" s="31" t="str">
        <f ca="1">IF(GLOBAL[[#This Row],[TT]]&lt;1,"",ROW()-2)</f>
        <v/>
      </c>
      <c r="B3068" s="33" t="s">
        <v>4079</v>
      </c>
      <c r="C3068" s="31">
        <v>0</v>
      </c>
      <c r="D3068" s="31" t="s">
        <v>3964</v>
      </c>
      <c r="E3068" s="31">
        <f ca="1">IF(GLOBAL[[#This Row],[b12]]="",GLOBAL[[#This Row],[a6]],GLOBAL[[#This Row],[b12]])</f>
        <v>0</v>
      </c>
      <c r="F3068" s="32">
        <f>GLOBAL[[#This Row],[AWAL]]</f>
        <v>0</v>
      </c>
      <c r="G3068" s="31"/>
      <c r="H3068" s="31"/>
      <c r="I3068" s="31" t="str">
        <f>IF(GLOBAL[[#This Row],[/MASUK]]="","",SUMIF(Table6[NB BM_C_QTY+F],GLOBAL[POINTER],Table6[C]))</f>
        <v/>
      </c>
      <c r="J3068" s="102">
        <f>IF(GLOBAL[[#This Row],[//KELUAR]]="",0,-1*SUMIF(Table5[CONCAT],GLOBAL[POINTER],Table5[3]))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>SUM(F3068,L3068)</f>
        <v>0</v>
      </c>
      <c r="N3068" s="31"/>
      <c r="O3068" s="31"/>
      <c r="P3068" s="32">
        <f ca="1">SUM(INDIRECT(GLOBAL_VAR[TABLENAME]&amp;"[@a"&amp;$1:$1-1&amp;"]"),INDIRECT(GLOBAL_VAR[TABLENAME]&amp;"[@c"&amp;$1:$1-1&amp;"]"))</f>
        <v>0</v>
      </c>
      <c r="Q3068" s="33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0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0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0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068" s="31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29">
      <c r="A3069" s="31" t="str">
        <f ca="1">IF(GLOBAL[[#This Row],[TT]]&lt;1,"",ROW()-2)</f>
        <v/>
      </c>
      <c r="B3069" s="33" t="s">
        <v>4080</v>
      </c>
      <c r="C3069" s="31">
        <v>0</v>
      </c>
      <c r="D3069" s="31" t="s">
        <v>2037</v>
      </c>
      <c r="E3069" s="31">
        <f ca="1">IF(GLOBAL[[#This Row],[b12]]="",GLOBAL[[#This Row],[a6]],GLOBAL[[#This Row],[b12]])</f>
        <v>0</v>
      </c>
      <c r="F3069" s="32">
        <f>GLOBAL[[#This Row],[AWAL]]</f>
        <v>0</v>
      </c>
      <c r="G3069" s="31"/>
      <c r="H3069" s="31"/>
      <c r="I3069" s="31" t="str">
        <f>IF(GLOBAL[[#This Row],[/MASUK]]="","",SUMIF(Table6[NB BM_C_QTY+F],GLOBAL[POINTER],Table6[C]))</f>
        <v/>
      </c>
      <c r="J3069" s="102">
        <f>IF(GLOBAL[[#This Row],[//KELUAR]]="",0,-1*SUMIF(Table5[CONCAT],GLOBAL[POINTER],Table5[3]))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>SUM(F3069,L3069)</f>
        <v>0</v>
      </c>
      <c r="N3069" s="31"/>
      <c r="O3069" s="31"/>
      <c r="P3069" s="32">
        <f ca="1">SUM(INDIRECT(GLOBAL_VAR[TABLENAME]&amp;"[@a"&amp;$1:$1-1&amp;"]"),INDIRECT(GLOBAL_VAR[TABLENAME]&amp;"[@c"&amp;$1:$1-1&amp;"]"))</f>
        <v>0</v>
      </c>
      <c r="Q3069" s="33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0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0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0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29">
      <c r="A3070" s="31" t="str">
        <f ca="1">IF(GLOBAL[[#This Row],[TT]]&lt;1,"",ROW()-2)</f>
        <v/>
      </c>
      <c r="B3070" s="33" t="s">
        <v>4081</v>
      </c>
      <c r="C3070" s="31">
        <v>0</v>
      </c>
      <c r="D3070" s="31" t="s">
        <v>2031</v>
      </c>
      <c r="E3070" s="31">
        <f ca="1">IF(GLOBAL[[#This Row],[b12]]="",GLOBAL[[#This Row],[a6]],GLOBAL[[#This Row],[b12]])</f>
        <v>0</v>
      </c>
      <c r="F3070" s="32">
        <f>GLOBAL[[#This Row],[AWAL]]</f>
        <v>0</v>
      </c>
      <c r="G3070" s="31"/>
      <c r="H3070" s="31"/>
      <c r="I3070" s="31" t="str">
        <f>IF(GLOBAL[[#This Row],[/MASUK]]="","",SUMIF(Table6[NB BM_C_QTY+F],GLOBAL[POINTER],Table6[C]))</f>
        <v/>
      </c>
      <c r="J3070" s="102">
        <f>IF(GLOBAL[[#This Row],[//KELUAR]]="",0,-1*SUMIF(Table5[CONCAT],GLOBAL[POINTER],Table5[3]))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>SUM(F3070,L3070)</f>
        <v>0</v>
      </c>
      <c r="N3070" s="31"/>
      <c r="O3070" s="31"/>
      <c r="P3070" s="32">
        <f ca="1">SUM(INDIRECT(GLOBAL_VAR[TABLENAME]&amp;"[@a"&amp;$1:$1-1&amp;"]"),INDIRECT(GLOBAL_VAR[TABLENAME]&amp;"[@c"&amp;$1:$1-1&amp;"]"))</f>
        <v>0</v>
      </c>
      <c r="Q3070" s="33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0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0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0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070" s="31" t="str">
        <f>_xlfn.IFNA(MATCH(GLOBAL[[#This Row],[POINTER]],Table6[NB BM_C_QTY+F],0),"")</f>
        <v/>
      </c>
      <c r="AC3070" t="str">
        <f>_xlfn.IFNA(MATCH(GLOBAL[[#This Row],[POINTER]],Table5[CONCAT],0),"")</f>
        <v/>
      </c>
    </row>
    <row r="3071" spans="1:29">
      <c r="A3071" s="31">
        <f ca="1">IF(GLOBAL[[#This Row],[TT]]&lt;1,"",ROW()-2)</f>
        <v>3069</v>
      </c>
      <c r="B3071" s="33" t="s">
        <v>1777</v>
      </c>
      <c r="C3071" s="31">
        <v>2</v>
      </c>
      <c r="D3071" s="31" t="s">
        <v>84</v>
      </c>
      <c r="E3071" s="31">
        <f ca="1">IF(GLOBAL[[#This Row],[b12]]="",GLOBAL[[#This Row],[a6]],GLOBAL[[#This Row],[b12]])</f>
        <v>2</v>
      </c>
      <c r="F3071" s="32">
        <f>GLOBAL[[#This Row],[AWAL]]</f>
        <v>2</v>
      </c>
      <c r="G3071" s="31"/>
      <c r="H3071" s="31"/>
      <c r="I3071" s="31" t="str">
        <f>IF(GLOBAL[[#This Row],[/MASUK]]="","",SUMIF(Table6[NB BM_C_QTY+F],GLOBAL[POINTER],Table6[C]))</f>
        <v/>
      </c>
      <c r="J3071" s="102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>SUM(F3071,L3071)</f>
        <v>2</v>
      </c>
      <c r="N3071" s="31"/>
      <c r="O3071" s="31"/>
      <c r="P3071" s="32">
        <f ca="1">SUM(INDIRECT(GLOBAL_VAR[TABLENAME]&amp;"[@a"&amp;$1:$1-1&amp;"]"),INDIRECT(GLOBAL_VAR[TABLENAME]&amp;"[@c"&amp;$1:$1-1&amp;"]"))</f>
        <v>2</v>
      </c>
      <c r="Q3071" s="33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2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2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2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29">
      <c r="A3072" s="31" t="str">
        <f ca="1">IF(GLOBAL[[#This Row],[TT]]&lt;1,"",ROW()-2)</f>
        <v/>
      </c>
      <c r="B3072" s="33" t="s">
        <v>2335</v>
      </c>
      <c r="C3072" s="31">
        <v>0</v>
      </c>
      <c r="D3072" s="31" t="s">
        <v>2172</v>
      </c>
      <c r="E3072" s="31">
        <f ca="1">IF(GLOBAL[[#This Row],[b12]]="",GLOBAL[[#This Row],[a6]],GLOBAL[[#This Row],[b12]])</f>
        <v>0</v>
      </c>
      <c r="F3072" s="32">
        <f>GLOBAL[[#This Row],[AWAL]]</f>
        <v>0</v>
      </c>
      <c r="G3072" s="31"/>
      <c r="H3072" s="31"/>
      <c r="I3072" s="31" t="str">
        <f>IF(GLOBAL[[#This Row],[/MASUK]]="","",SUMIF(Table6[NB BM_C_QTY+F],GLOBAL[POINTER],Table6[C]))</f>
        <v/>
      </c>
      <c r="J3072" s="102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>SUM(F3072,L3072)</f>
        <v>0</v>
      </c>
      <c r="N3072" s="31"/>
      <c r="O3072" s="31"/>
      <c r="P3072" s="32">
        <f ca="1">SUM(INDIRECT(GLOBAL_VAR[TABLENAME]&amp;"[@a"&amp;$1:$1-1&amp;"]"),INDIRECT(GLOBAL_VAR[TABLENAME]&amp;"[@c"&amp;$1:$1-1&amp;"]"))</f>
        <v>0</v>
      </c>
      <c r="Q3072" s="33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0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0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0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30">
      <c r="A3073" s="31">
        <f ca="1">IF(GLOBAL[[#This Row],[TT]]&lt;1,"",ROW()-2)</f>
        <v>3071</v>
      </c>
      <c r="B3073" s="33" t="s">
        <v>1778</v>
      </c>
      <c r="C3073" s="31">
        <v>2</v>
      </c>
      <c r="D3073" s="31" t="s">
        <v>63</v>
      </c>
      <c r="E3073" s="31">
        <f ca="1">IF(GLOBAL[[#This Row],[b12]]="",GLOBAL[[#This Row],[a6]],GLOBAL[[#This Row],[b12]])</f>
        <v>2</v>
      </c>
      <c r="F3073" s="32">
        <f>GLOBAL[[#This Row],[AWAL]]</f>
        <v>2</v>
      </c>
      <c r="G3073" s="31"/>
      <c r="H3073" s="31"/>
      <c r="I3073" s="31" t="str">
        <f>IF(GLOBAL[[#This Row],[/MASUK]]="","",SUMIF(Table6[NB BM_C_QTY+F],GLOBAL[POINTER],Table6[C]))</f>
        <v/>
      </c>
      <c r="J3073" s="102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>SUM(F3073,L3073)</f>
        <v>2</v>
      </c>
      <c r="N3073" s="31"/>
      <c r="O3073" s="31"/>
      <c r="P3073" s="32">
        <f ca="1">SUM(INDIRECT(GLOBAL_VAR[TABLENAME]&amp;"[@a"&amp;$1:$1-1&amp;"]"),INDIRECT(GLOBAL_VAR[TABLENAME]&amp;"[@c"&amp;$1:$1-1&amp;"]"))</f>
        <v>2</v>
      </c>
      <c r="Q3073" s="33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2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2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2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30">
      <c r="A3074" s="31" t="str">
        <f ca="1">IF(GLOBAL[[#This Row],[TT]]&lt;1,"",ROW()-2)</f>
        <v/>
      </c>
      <c r="B3074" s="33" t="s">
        <v>2237</v>
      </c>
      <c r="C3074" s="31">
        <v>0</v>
      </c>
      <c r="D3074" s="31" t="s">
        <v>2031</v>
      </c>
      <c r="E3074" s="31">
        <f ca="1">IF(GLOBAL[[#This Row],[b12]]="",GLOBAL[[#This Row],[a6]],GLOBAL[[#This Row],[b12]])</f>
        <v>0</v>
      </c>
      <c r="F3074" s="32">
        <f>GLOBAL[[#This Row],[AWAL]]</f>
        <v>0</v>
      </c>
      <c r="G3074" s="31"/>
      <c r="H3074" s="31"/>
      <c r="I3074" s="31" t="str">
        <f>IF(GLOBAL[[#This Row],[/MASUK]]="","",SUMIF(Table6[NB BM_C_QTY+F],GLOBAL[POINTER],Table6[C]))</f>
        <v/>
      </c>
      <c r="J3074" s="102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>SUM(F3074,L3074)</f>
        <v>0</v>
      </c>
      <c r="N3074" s="31"/>
      <c r="O3074" s="31"/>
      <c r="P3074" s="32">
        <f ca="1">SUM(INDIRECT(GLOBAL_VAR[TABLENAME]&amp;"[@a"&amp;$1:$1-1&amp;"]"),INDIRECT(GLOBAL_VAR[TABLENAME]&amp;"[@c"&amp;$1:$1-1&amp;"]"))</f>
        <v>0</v>
      </c>
      <c r="Q3074" s="33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0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0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0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tasbatikxxlb5bukasamping30x4030lsnuntana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30">
      <c r="A3075" s="31" t="str">
        <f ca="1">IF(GLOBAL[[#This Row],[TT]]&lt;1,"",ROW()-2)</f>
        <v/>
      </c>
      <c r="B3075" s="33" t="s">
        <v>1779</v>
      </c>
      <c r="C3075" s="31">
        <v>0</v>
      </c>
      <c r="D3075" s="31" t="s">
        <v>19</v>
      </c>
      <c r="E3075" s="31">
        <f ca="1">IF(GLOBAL[[#This Row],[b12]]="",GLOBAL[[#This Row],[a6]],GLOBAL[[#This Row],[b12]])</f>
        <v>0</v>
      </c>
      <c r="F3075" s="32">
        <f>GLOBAL[[#This Row],[AWAL]]</f>
        <v>0</v>
      </c>
      <c r="G3075" s="31"/>
      <c r="H3075" s="31"/>
      <c r="I3075" s="31" t="str">
        <f>IF(GLOBAL[[#This Row],[/MASUK]]="","",SUMIF(Table6[NB BM_C_QTY+F],GLOBAL[POINTER],Table6[C]))</f>
        <v/>
      </c>
      <c r="J3075" s="102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>SUM(F3075,L3075)</f>
        <v>0</v>
      </c>
      <c r="N3075" s="31"/>
      <c r="O3075" s="31"/>
      <c r="P3075" s="32">
        <f ca="1">SUM(INDIRECT(GLOBAL_VAR[TABLENAME]&amp;"[@a"&amp;$1:$1-1&amp;"]"),INDIRECT(GLOBAL_VAR[TABLENAME]&amp;"[@c"&amp;$1:$1-1&amp;"]"))</f>
        <v>0</v>
      </c>
      <c r="Q3075" s="33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0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0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0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30">
      <c r="A3076" s="31" t="str">
        <f ca="1">IF(GLOBAL[[#This Row],[TT]]&lt;1,"",ROW()-2)</f>
        <v/>
      </c>
      <c r="B3076" s="33" t="s">
        <v>1995</v>
      </c>
      <c r="C3076" s="31">
        <v>0</v>
      </c>
      <c r="D3076" s="31" t="s">
        <v>2032</v>
      </c>
      <c r="E3076" s="31">
        <f ca="1">IF(GLOBAL[[#This Row],[b12]]="",GLOBAL[[#This Row],[a6]],GLOBAL[[#This Row],[b12]])</f>
        <v>0</v>
      </c>
      <c r="F3076" s="32">
        <f>GLOBAL[[#This Row],[AWAL]]</f>
        <v>0</v>
      </c>
      <c r="G3076" s="31"/>
      <c r="H3076" s="31"/>
      <c r="I3076" s="31" t="str">
        <f>IF(GLOBAL[[#This Row],[/MASUK]]="","",SUMIF(Table6[NB BM_C_QTY+F],GLOBAL[POINTER],Table6[C]))</f>
        <v/>
      </c>
      <c r="J3076" s="102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>SUM(F3076,L3076)</f>
        <v>0</v>
      </c>
      <c r="N3076" s="31"/>
      <c r="O3076" s="31"/>
      <c r="P3076" s="32">
        <f ca="1">SUM(INDIRECT(GLOBAL_VAR[TABLENAME]&amp;"[@a"&amp;$1:$1-1&amp;"]"),INDIRECT(GLOBAL_VAR[TABLENAME]&amp;"[@c"&amp;$1:$1-1&amp;"]"))</f>
        <v>0</v>
      </c>
      <c r="Q3076" s="33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0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0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0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30">
      <c r="A3077" s="31" t="str">
        <f ca="1">IF(GLOBAL[[#This Row],[TT]]&lt;1,"",ROW()-2)</f>
        <v/>
      </c>
      <c r="B3077" s="33" t="s">
        <v>3647</v>
      </c>
      <c r="C3077" s="31">
        <v>0</v>
      </c>
      <c r="D3077" s="31" t="s">
        <v>2032</v>
      </c>
      <c r="E3077" s="31">
        <f ca="1">IF(GLOBAL[[#This Row],[b12]]="",GLOBAL[[#This Row],[a6]],GLOBAL[[#This Row],[b12]])</f>
        <v>0</v>
      </c>
      <c r="F3077" s="32">
        <f>GLOBAL[[#This Row],[AWAL]]</f>
        <v>0</v>
      </c>
      <c r="G3077" s="31"/>
      <c r="H3077" s="31"/>
      <c r="I3077" s="31" t="str">
        <f>IF(GLOBAL[[#This Row],[/MASUK]]="","",SUMIF(Table6[NB BM_C_QTY+F],GLOBAL[POINTER],Table6[C]))</f>
        <v/>
      </c>
      <c r="J3077" s="102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>SUM(F3077,L3077)</f>
        <v>0</v>
      </c>
      <c r="N3077" s="31"/>
      <c r="O3077" s="31"/>
      <c r="P3077" s="32">
        <f ca="1">SUM(INDIRECT(GLOBAL_VAR[TABLENAME]&amp;"[@a"&amp;$1:$1-1&amp;"]"),INDIRECT(GLOBAL_VAR[TABLENAME]&amp;"[@c"&amp;$1:$1-1&amp;"]"))</f>
        <v>0</v>
      </c>
      <c r="Q3077" s="33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0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0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0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30">
      <c r="A3078" s="31" t="str">
        <f ca="1">IF(GLOBAL[[#This Row],[TT]]&lt;1,"",ROW()-2)</f>
        <v/>
      </c>
      <c r="B3078" s="33" t="s">
        <v>1985</v>
      </c>
      <c r="C3078" s="31">
        <v>0</v>
      </c>
      <c r="D3078" s="31" t="s">
        <v>2032</v>
      </c>
      <c r="E3078" s="31">
        <f ca="1">IF(GLOBAL[[#This Row],[b12]]="",GLOBAL[[#This Row],[a6]],GLOBAL[[#This Row],[b12]])</f>
        <v>0</v>
      </c>
      <c r="F3078" s="32">
        <f>GLOBAL[[#This Row],[AWAL]]</f>
        <v>0</v>
      </c>
      <c r="G3078" s="31"/>
      <c r="H3078" s="31"/>
      <c r="I3078" s="31" t="str">
        <f>IF(GLOBAL[[#This Row],[/MASUK]]="","",SUMIF(Table6[NB BM_C_QTY+F],GLOBAL[POINTER],Table6[C]))</f>
        <v/>
      </c>
      <c r="J3078" s="102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>SUM(F3078,L3078)</f>
        <v>0</v>
      </c>
      <c r="N3078" s="31"/>
      <c r="O3078" s="31"/>
      <c r="P3078" s="32">
        <f ca="1">SUM(INDIRECT(GLOBAL_VAR[TABLENAME]&amp;"[@a"&amp;$1:$1-1&amp;"]"),INDIRECT(GLOBAL_VAR[TABLENAME]&amp;"[@c"&amp;$1:$1-1&amp;"]"))</f>
        <v>0</v>
      </c>
      <c r="Q3078" s="33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0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0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0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30">
      <c r="A3079" s="31" t="str">
        <f ca="1">IF(GLOBAL[[#This Row],[TT]]&lt;1,"",ROW()-2)</f>
        <v/>
      </c>
      <c r="B3079" s="33" t="s">
        <v>3648</v>
      </c>
      <c r="C3079" s="31">
        <v>0</v>
      </c>
      <c r="D3079" s="31" t="s">
        <v>2032</v>
      </c>
      <c r="E3079" s="31">
        <f ca="1">IF(GLOBAL[[#This Row],[b12]]="",GLOBAL[[#This Row],[a6]],GLOBAL[[#This Row],[b12]])</f>
        <v>0</v>
      </c>
      <c r="F3079" s="32">
        <f>GLOBAL[[#This Row],[AWAL]]</f>
        <v>0</v>
      </c>
      <c r="G3079" s="31"/>
      <c r="H3079" s="31"/>
      <c r="I3079" s="31" t="str">
        <f>IF(GLOBAL[[#This Row],[/MASUK]]="","",SUMIF(Table6[NB BM_C_QTY+F],GLOBAL[POINTER],Table6[C]))</f>
        <v/>
      </c>
      <c r="J3079" s="102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>SUM(F3079,L3079)</f>
        <v>0</v>
      </c>
      <c r="N3079" s="31"/>
      <c r="O3079" s="31"/>
      <c r="P3079" s="32">
        <f ca="1">SUM(INDIRECT(GLOBAL_VAR[TABLENAME]&amp;"[@a"&amp;$1:$1-1&amp;"]"),INDIRECT(GLOBAL_VAR[TABLENAME]&amp;"[@c"&amp;$1:$1-1&amp;"]"))</f>
        <v>0</v>
      </c>
      <c r="Q3079" s="33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0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0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0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30">
      <c r="A3080" s="31" t="str">
        <f ca="1">IF(GLOBAL[[#This Row],[TT]]&lt;1,"",ROW()-2)</f>
        <v/>
      </c>
      <c r="B3080" s="33" t="s">
        <v>1996</v>
      </c>
      <c r="C3080" s="31">
        <v>0</v>
      </c>
      <c r="D3080" s="31" t="s">
        <v>2032</v>
      </c>
      <c r="E3080" s="31">
        <f ca="1">IF(GLOBAL[[#This Row],[b12]]="",GLOBAL[[#This Row],[a6]],GLOBAL[[#This Row],[b12]])</f>
        <v>0</v>
      </c>
      <c r="F3080" s="32">
        <f>GLOBAL[[#This Row],[AWAL]]</f>
        <v>0</v>
      </c>
      <c r="G3080" s="31"/>
      <c r="H3080" s="31"/>
      <c r="I3080" s="31" t="str">
        <f>IF(GLOBAL[[#This Row],[/MASUK]]="","",SUMIF(Table6[NB BM_C_QTY+F],GLOBAL[POINTER],Table6[C]))</f>
        <v/>
      </c>
      <c r="J3080" s="102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>SUM(F3080,L3080)</f>
        <v>0</v>
      </c>
      <c r="N3080" s="31"/>
      <c r="O3080" s="31"/>
      <c r="P3080" s="32">
        <f ca="1">SUM(INDIRECT(GLOBAL_VAR[TABLENAME]&amp;"[@a"&amp;$1:$1-1&amp;"]"),INDIRECT(GLOBAL_VAR[TABLENAME]&amp;"[@c"&amp;$1:$1-1&amp;"]"))</f>
        <v>0</v>
      </c>
      <c r="Q3080" s="33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0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0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0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  <c r="AD3080" s="72"/>
    </row>
    <row r="3081" spans="1:30">
      <c r="A3081" s="31">
        <f ca="1">IF(GLOBAL[[#This Row],[TT]]&lt;1,"",ROW()-2)</f>
        <v>3079</v>
      </c>
      <c r="B3081" s="33" t="s">
        <v>1780</v>
      </c>
      <c r="C3081" s="31">
        <v>4</v>
      </c>
      <c r="D3081" s="31" t="s">
        <v>1310</v>
      </c>
      <c r="E3081" s="31">
        <f ca="1">IF(GLOBAL[[#This Row],[b12]]="",GLOBAL[[#This Row],[a6]],GLOBAL[[#This Row],[b12]])</f>
        <v>4</v>
      </c>
      <c r="F3081" s="32">
        <f>GLOBAL[[#This Row],[AWAL]]</f>
        <v>4</v>
      </c>
      <c r="G3081" s="31"/>
      <c r="H3081" s="31"/>
      <c r="I3081" s="31" t="str">
        <f>IF(GLOBAL[[#This Row],[/MASUK]]="","",SUMIF(Table6[NB BM_C_QTY+F],GLOBAL[POINTER],Table6[C]))</f>
        <v/>
      </c>
      <c r="J3081" s="102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>SUM(F3081,L3081)</f>
        <v>4</v>
      </c>
      <c r="N3081" s="31"/>
      <c r="O3081" s="31"/>
      <c r="P3081" s="32">
        <f ca="1">SUM(INDIRECT(GLOBAL_VAR[TABLENAME]&amp;"[@a"&amp;$1:$1-1&amp;"]"),INDIRECT(GLOBAL_VAR[TABLENAME]&amp;"[@c"&amp;$1:$1-1&amp;"]"))</f>
        <v>4</v>
      </c>
      <c r="Q3081" s="33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4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4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4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30">
      <c r="A3082" s="39">
        <f ca="1">IF(GLOBAL[[#This Row],[TT]]&lt;1,"",ROW()-2)</f>
        <v>3080</v>
      </c>
      <c r="B3082" s="33" t="s">
        <v>4533</v>
      </c>
      <c r="C3082" s="31">
        <v>1</v>
      </c>
      <c r="D3082" s="31" t="s">
        <v>2172</v>
      </c>
      <c r="E3082" s="39">
        <f ca="1">IF(GLOBAL[[#This Row],[b12]]="",GLOBAL[[#This Row],[a6]],GLOBAL[[#This Row],[b12]])</f>
        <v>1</v>
      </c>
      <c r="F3082" s="40">
        <f>GLOBAL[[#This Row],[AWAL]]</f>
        <v>1</v>
      </c>
      <c r="G3082" s="31"/>
      <c r="H3082" s="31"/>
      <c r="I3082" s="31" t="str">
        <f>IF(GLOBAL[[#This Row],[/MASUK]]="","",SUMIF(Table6[NB BM_C_QTY+F],GLOBAL[POINTER],Table6[C]))</f>
        <v/>
      </c>
      <c r="J3082" s="102">
        <f>IF(GLOBAL[[#This Row],[//KELUAR]]="",0,-1*SUMIF(Table5[CONCAT],GLOBAL[POINTER],Table5[3]))</f>
        <v>0</v>
      </c>
      <c r="K3082" s="39" t="str">
        <f>IF(GLOBAL[[#This Row],[b1]]="","",GLOBAL[[#This Row],[b1]]-GLOBAL[[#This Row],[a1]]-GLOBAL[[#This Row],[bkeluar1]])</f>
        <v/>
      </c>
      <c r="L3082" s="39">
        <f>SUM(GLOBAL[[#This Row],[bmasuk1]:[c1]])</f>
        <v>0</v>
      </c>
      <c r="M3082" s="40">
        <f>SUM(F3082,L3082)</f>
        <v>1</v>
      </c>
      <c r="N3082" s="31"/>
      <c r="O3082" s="39"/>
      <c r="P3082" s="40">
        <f ca="1">SUM(INDIRECT(GLOBAL_VAR[TABLENAME]&amp;"[@a"&amp;$1:$1-1&amp;"]"),INDIRECT(GLOBAL_VAR[TABLENAME]&amp;"[@c"&amp;$1:$1-1&amp;"]"))</f>
        <v>1</v>
      </c>
      <c r="Q3082" s="33"/>
      <c r="R3082" s="41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1</v>
      </c>
      <c r="T3082" s="33"/>
      <c r="U3082" s="41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1</v>
      </c>
      <c r="W3082" s="31"/>
      <c r="X3082" s="39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1</v>
      </c>
      <c r="Z3082" s="29"/>
      <c r="AA308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082" s="39" t="str">
        <f>_xlfn.IFNA(MATCH(GLOBAL[[#This Row],[POINTER]],Table6[NB BM_C_QTY+F],0),"")</f>
        <v/>
      </c>
      <c r="AC3082" s="72" t="str">
        <f>_xlfn.IFNA(MATCH(GLOBAL[[#This Row],[POINTER]],Table5[CONCAT],0),"")</f>
        <v/>
      </c>
    </row>
    <row r="3083" spans="1:30">
      <c r="A3083" s="39" t="str">
        <f ca="1">IF(GLOBAL[[#This Row],[TT]]&lt;1,"",ROW()-2)</f>
        <v/>
      </c>
      <c r="B3083" s="33" t="s">
        <v>4534</v>
      </c>
      <c r="C3083" s="31">
        <v>1</v>
      </c>
      <c r="D3083" s="31" t="s">
        <v>2176</v>
      </c>
      <c r="E3083" s="39">
        <f ca="1">IF(GLOBAL[[#This Row],[b12]]="",GLOBAL[[#This Row],[a6]],GLOBAL[[#This Row],[b12]])</f>
        <v>0</v>
      </c>
      <c r="F3083" s="40">
        <f>GLOBAL[[#This Row],[AWAL]]</f>
        <v>1</v>
      </c>
      <c r="G3083" s="31"/>
      <c r="H3083" s="31"/>
      <c r="I3083" s="31" t="str">
        <f>IF(GLOBAL[[#This Row],[/MASUK]]="","",SUMIF(Table6[NB BM_C_QTY+F],GLOBAL[POINTER],Table6[C]))</f>
        <v/>
      </c>
      <c r="J3083" s="102">
        <f>IF(GLOBAL[[#This Row],[//KELUAR]]="",0,-1*SUMIF(Table5[CONCAT],GLOBAL[POINTER],Table5[3]))</f>
        <v>-1</v>
      </c>
      <c r="K3083" s="39" t="str">
        <f>IF(GLOBAL[[#This Row],[b1]]="","",GLOBAL[[#This Row],[b1]]-GLOBAL[[#This Row],[a1]]-GLOBAL[[#This Row],[bkeluar1]])</f>
        <v/>
      </c>
      <c r="L3083" s="39">
        <f>SUM(GLOBAL[[#This Row],[bmasuk1]:[c1]])</f>
        <v>-1</v>
      </c>
      <c r="M3083" s="40">
        <f>SUM(F3083,L3083)</f>
        <v>0</v>
      </c>
      <c r="N3083" s="31"/>
      <c r="O3083" s="39"/>
      <c r="P3083" s="40">
        <f ca="1">SUM(INDIRECT(GLOBAL_VAR[TABLENAME]&amp;"[@a"&amp;$1:$1-1&amp;"]"),INDIRECT(GLOBAL_VAR[TABLENAME]&amp;"[@c"&amp;$1:$1-1&amp;"]"))</f>
        <v>0</v>
      </c>
      <c r="Q3083" s="33"/>
      <c r="R3083" s="41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0</v>
      </c>
      <c r="T3083" s="33"/>
      <c r="U3083" s="41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0</v>
      </c>
      <c r="W3083" s="31"/>
      <c r="X3083" s="39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0</v>
      </c>
      <c r="Z3083" s="29"/>
      <c r="AA308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083" s="39" t="str">
        <f>_xlfn.IFNA(MATCH(GLOBAL[[#This Row],[POINTER]],Table6[NB BM_C_QTY+F],0),"")</f>
        <v/>
      </c>
      <c r="AC3083" s="72">
        <f>_xlfn.IFNA(MATCH(GLOBAL[[#This Row],[POINTER]],Table5[CONCAT],0),"")</f>
        <v>127</v>
      </c>
    </row>
    <row r="3084" spans="1:30">
      <c r="A3084" s="79" t="str">
        <f ca="1">IF(GLOBAL[[#This Row],[TT]]&lt;1,"",ROW()-2)</f>
        <v/>
      </c>
      <c r="B3084" s="33" t="s">
        <v>3649</v>
      </c>
      <c r="C3084" s="31">
        <v>0</v>
      </c>
      <c r="D3084" s="31" t="s">
        <v>2031</v>
      </c>
      <c r="E3084" s="31">
        <f ca="1">IF(GLOBAL[[#This Row],[b12]]="",GLOBAL[[#This Row],[a6]],GLOBAL[[#This Row],[b12]])</f>
        <v>0</v>
      </c>
      <c r="F3084" s="32">
        <f>GLOBAL[[#This Row],[AWAL]]</f>
        <v>0</v>
      </c>
      <c r="G3084" s="31"/>
      <c r="H3084" s="31"/>
      <c r="I3084" s="31" t="str">
        <f>IF(GLOBAL[[#This Row],[/MASUK]]="","",SUMIF(Table6[NB BM_C_QTY+F],GLOBAL[POINTER],Table6[C]))</f>
        <v/>
      </c>
      <c r="J3084" s="102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>SUM(F3084,L3084)</f>
        <v>0</v>
      </c>
      <c r="N3084" s="31"/>
      <c r="O3084" s="31"/>
      <c r="P3084" s="32">
        <f ca="1">SUM(INDIRECT(GLOBAL_VAR[TABLENAME]&amp;"[@a"&amp;$1:$1-1&amp;"]"),INDIRECT(GLOBAL_VAR[TABLENAME]&amp;"[@c"&amp;$1:$1-1&amp;"]"))</f>
        <v>0</v>
      </c>
      <c r="Q3084" s="33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0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0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0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30">
      <c r="A3085" s="31" t="str">
        <f ca="1">IF(GLOBAL[[#This Row],[TT]]&lt;1,"",ROW()-2)</f>
        <v/>
      </c>
      <c r="B3085" s="33" t="s">
        <v>4513</v>
      </c>
      <c r="C3085" s="31">
        <v>0</v>
      </c>
      <c r="D3085" s="31" t="s">
        <v>2176</v>
      </c>
      <c r="E3085" s="31">
        <f ca="1">IF(GLOBAL[[#This Row],[b12]]="",GLOBAL[[#This Row],[a6]],GLOBAL[[#This Row],[b12]])</f>
        <v>0</v>
      </c>
      <c r="F3085" s="32">
        <f>GLOBAL[[#This Row],[AWAL]]</f>
        <v>0</v>
      </c>
      <c r="G3085" s="31"/>
      <c r="H3085" s="31"/>
      <c r="I3085" s="31" t="str">
        <f>IF(GLOBAL[[#This Row],[/MASUK]]="","",SUMIF(Table6[NB BM_C_QTY+F],GLOBAL[POINTER],Table6[C]))</f>
        <v/>
      </c>
      <c r="J3085" s="102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>SUM(F3085,L3085)</f>
        <v>0</v>
      </c>
      <c r="N3085" s="31"/>
      <c r="O3085" s="31"/>
      <c r="P3085" s="32">
        <f ca="1">SUM(INDIRECT(GLOBAL_VAR[TABLENAME]&amp;"[@a"&amp;$1:$1-1&amp;"]"),INDIRECT(GLOBAL_VAR[TABLENAME]&amp;"[@c"&amp;$1:$1-1&amp;"]"))</f>
        <v>0</v>
      </c>
      <c r="Q3085" s="33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0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0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0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30">
      <c r="A3086" s="39" t="str">
        <f ca="1">IF(GLOBAL[[#This Row],[TT]]&lt;1,"",ROW()-2)</f>
        <v/>
      </c>
      <c r="B3086" s="33" t="s">
        <v>4535</v>
      </c>
      <c r="C3086" s="31">
        <v>0</v>
      </c>
      <c r="D3086" s="31" t="s">
        <v>2176</v>
      </c>
      <c r="E3086" s="39">
        <f ca="1">IF(GLOBAL[[#This Row],[b12]]="",GLOBAL[[#This Row],[a6]],GLOBAL[[#This Row],[b12]])</f>
        <v>0</v>
      </c>
      <c r="F3086" s="40">
        <f>GLOBAL[[#This Row],[AWAL]]</f>
        <v>0</v>
      </c>
      <c r="G3086" s="31"/>
      <c r="H3086" s="31"/>
      <c r="I3086" s="31" t="str">
        <f>IF(GLOBAL[[#This Row],[/MASUK]]="","",SUMIF(Table6[NB BM_C_QTY+F],GLOBAL[POINTER],Table6[C]))</f>
        <v/>
      </c>
      <c r="J3086" s="102">
        <f>IF(GLOBAL[[#This Row],[//KELUAR]]="",0,-1*SUMIF(Table5[CONCAT],GLOBAL[POINTER],Table5[3]))</f>
        <v>0</v>
      </c>
      <c r="K3086" s="39" t="str">
        <f>IF(GLOBAL[[#This Row],[b1]]="","",GLOBAL[[#This Row],[b1]]-GLOBAL[[#This Row],[a1]]-GLOBAL[[#This Row],[bkeluar1]])</f>
        <v/>
      </c>
      <c r="L3086" s="39">
        <f>SUM(GLOBAL[[#This Row],[bmasuk1]:[c1]])</f>
        <v>0</v>
      </c>
      <c r="M3086" s="40">
        <f>SUM(F3086,L3086)</f>
        <v>0</v>
      </c>
      <c r="N3086" s="31"/>
      <c r="O3086" s="39"/>
      <c r="P3086" s="40">
        <f ca="1">SUM(INDIRECT(GLOBAL_VAR[TABLENAME]&amp;"[@a"&amp;$1:$1-1&amp;"]"),INDIRECT(GLOBAL_VAR[TABLENAME]&amp;"[@c"&amp;$1:$1-1&amp;"]"))</f>
        <v>0</v>
      </c>
      <c r="Q3086" s="33"/>
      <c r="R3086" s="41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0</v>
      </c>
      <c r="T3086" s="33"/>
      <c r="U3086" s="41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0</v>
      </c>
      <c r="W3086" s="31"/>
      <c r="X3086" s="39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0</v>
      </c>
      <c r="Z3086" s="29"/>
      <c r="AA308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086" s="39" t="str">
        <f>_xlfn.IFNA(MATCH(GLOBAL[[#This Row],[POINTER]],Table6[NB BM_C_QTY+F],0),"")</f>
        <v/>
      </c>
      <c r="AC3086" s="72" t="str">
        <f>_xlfn.IFNA(MATCH(GLOBAL[[#This Row],[POINTER]],Table5[CONCAT],0),"")</f>
        <v/>
      </c>
    </row>
    <row r="3087" spans="1:30">
      <c r="A3087" s="31">
        <f ca="1">IF(GLOBAL[[#This Row],[TT]]&lt;1,"",ROW()-2)</f>
        <v>3085</v>
      </c>
      <c r="B3087" s="33" t="s">
        <v>1781</v>
      </c>
      <c r="C3087" s="31">
        <v>1</v>
      </c>
      <c r="D3087" s="31" t="s">
        <v>308</v>
      </c>
      <c r="E3087" s="31">
        <f ca="1">IF(GLOBAL[[#This Row],[b12]]="",GLOBAL[[#This Row],[a6]],GLOBAL[[#This Row],[b12]])</f>
        <v>1</v>
      </c>
      <c r="F3087" s="32">
        <f>GLOBAL[[#This Row],[AWAL]]</f>
        <v>1</v>
      </c>
      <c r="G3087" s="31"/>
      <c r="H3087" s="31"/>
      <c r="I3087" s="31" t="str">
        <f>IF(GLOBAL[[#This Row],[/MASUK]]="","",SUMIF(Table6[NB BM_C_QTY+F],GLOBAL[POINTER],Table6[C]))</f>
        <v/>
      </c>
      <c r="J3087" s="102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>SUM(F3087,L3087)</f>
        <v>1</v>
      </c>
      <c r="N3087" s="31"/>
      <c r="O3087" s="31"/>
      <c r="P3087" s="32">
        <f ca="1">SUM(INDIRECT(GLOBAL_VAR[TABLENAME]&amp;"[@a"&amp;$1:$1-1&amp;"]"),INDIRECT(GLOBAL_VAR[TABLENAME]&amp;"[@c"&amp;$1:$1-1&amp;"]"))</f>
        <v>1</v>
      </c>
      <c r="Q3087" s="33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1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1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1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30">
      <c r="A3088" s="31">
        <f ca="1">IF(GLOBAL[[#This Row],[TT]]&lt;1,"",ROW()-2)</f>
        <v>3086</v>
      </c>
      <c r="B3088" s="33" t="s">
        <v>1782</v>
      </c>
      <c r="C3088" s="31">
        <v>2</v>
      </c>
      <c r="D3088" s="31">
        <v>480</v>
      </c>
      <c r="E3088" s="31">
        <f ca="1">IF(GLOBAL[[#This Row],[b12]]="",GLOBAL[[#This Row],[a6]],GLOBAL[[#This Row],[b12]])</f>
        <v>2</v>
      </c>
      <c r="F3088" s="32">
        <f>GLOBAL[[#This Row],[AWAL]]</f>
        <v>2</v>
      </c>
      <c r="G3088" s="31"/>
      <c r="H3088" s="31"/>
      <c r="I3088" s="31" t="str">
        <f>IF(GLOBAL[[#This Row],[/MASUK]]="","",SUMIF(Table6[NB BM_C_QTY+F],GLOBAL[POINTER],Table6[C]))</f>
        <v/>
      </c>
      <c r="J3088" s="102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>SUM(F3088,L3088)</f>
        <v>2</v>
      </c>
      <c r="N3088" s="31"/>
      <c r="O3088" s="31"/>
      <c r="P3088" s="32">
        <f ca="1">SUM(INDIRECT(GLOBAL_VAR[TABLENAME]&amp;"[@a"&amp;$1:$1-1&amp;"]"),INDIRECT(GLOBAL_VAR[TABLENAME]&amp;"[@c"&amp;$1:$1-1&amp;"]"))</f>
        <v>2</v>
      </c>
      <c r="Q3088" s="33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2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2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2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31">
      <c r="A3089" s="31">
        <f ca="1">IF(GLOBAL[[#This Row],[TT]]&lt;1,"",ROW()-2)</f>
        <v>3087</v>
      </c>
      <c r="B3089" s="33" t="s">
        <v>1783</v>
      </c>
      <c r="C3089" s="31">
        <v>1</v>
      </c>
      <c r="D3089" s="31" t="s">
        <v>16</v>
      </c>
      <c r="E3089" s="31">
        <f ca="1">IF(GLOBAL[[#This Row],[b12]]="",GLOBAL[[#This Row],[a6]],GLOBAL[[#This Row],[b12]])</f>
        <v>1</v>
      </c>
      <c r="F3089" s="32">
        <f>GLOBAL[[#This Row],[AWAL]]</f>
        <v>1</v>
      </c>
      <c r="G3089" s="31"/>
      <c r="H3089" s="31"/>
      <c r="I3089" s="31" t="str">
        <f>IF(GLOBAL[[#This Row],[/MASUK]]="","",SUMIF(Table6[NB BM_C_QTY+F],GLOBAL[POINTER],Table6[C]))</f>
        <v/>
      </c>
      <c r="J3089" s="102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>SUM(F3089,L3089)</f>
        <v>1</v>
      </c>
      <c r="N3089" s="31"/>
      <c r="O3089" s="31"/>
      <c r="P3089" s="32">
        <f ca="1">SUM(INDIRECT(GLOBAL_VAR[TABLENAME]&amp;"[@a"&amp;$1:$1-1&amp;"]"),INDIRECT(GLOBAL_VAR[TABLENAME]&amp;"[@c"&amp;$1:$1-1&amp;"]"))</f>
        <v>1</v>
      </c>
      <c r="Q3089" s="33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1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1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1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31">
      <c r="A3090" s="31">
        <f ca="1">IF(GLOBAL[[#This Row],[TT]]&lt;1,"",ROW()-2)</f>
        <v>3088</v>
      </c>
      <c r="B3090" s="33" t="s">
        <v>1784</v>
      </c>
      <c r="C3090" s="31">
        <v>6</v>
      </c>
      <c r="D3090" s="31">
        <v>480</v>
      </c>
      <c r="E3090" s="31">
        <f ca="1">IF(GLOBAL[[#This Row],[b12]]="",GLOBAL[[#This Row],[a6]],GLOBAL[[#This Row],[b12]])</f>
        <v>6</v>
      </c>
      <c r="F3090" s="32">
        <f>GLOBAL[[#This Row],[AWAL]]</f>
        <v>6</v>
      </c>
      <c r="G3090" s="31"/>
      <c r="H3090" s="31"/>
      <c r="I3090" s="31" t="str">
        <f>IF(GLOBAL[[#This Row],[/MASUK]]="","",SUMIF(Table6[NB BM_C_QTY+F],GLOBAL[POINTER],Table6[C]))</f>
        <v/>
      </c>
      <c r="J3090" s="102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>SUM(F3090,L3090)</f>
        <v>6</v>
      </c>
      <c r="N3090" s="31"/>
      <c r="O3090" s="31"/>
      <c r="P3090" s="32">
        <f ca="1">SUM(INDIRECT(GLOBAL_VAR[TABLENAME]&amp;"[@a"&amp;$1:$1-1&amp;"]"),INDIRECT(GLOBAL_VAR[TABLENAME]&amp;"[@c"&amp;$1:$1-1&amp;"]"))</f>
        <v>6</v>
      </c>
      <c r="Q3090" s="33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6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6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6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31">
      <c r="A3091" s="31">
        <f ca="1">IF(GLOBAL[[#This Row],[TT]]&lt;1,"",ROW()-2)</f>
        <v>3089</v>
      </c>
      <c r="B3091" s="33" t="s">
        <v>1785</v>
      </c>
      <c r="C3091" s="31">
        <v>6</v>
      </c>
      <c r="D3091" s="31" t="s">
        <v>16</v>
      </c>
      <c r="E3091" s="31">
        <f ca="1">IF(GLOBAL[[#This Row],[b12]]="",GLOBAL[[#This Row],[a6]],GLOBAL[[#This Row],[b12]])</f>
        <v>6</v>
      </c>
      <c r="F3091" s="32">
        <f>GLOBAL[[#This Row],[AWAL]]</f>
        <v>6</v>
      </c>
      <c r="G3091" s="31"/>
      <c r="H3091" s="31"/>
      <c r="I3091" s="31" t="str">
        <f>IF(GLOBAL[[#This Row],[/MASUK]]="","",SUMIF(Table6[NB BM_C_QTY+F],GLOBAL[POINTER],Table6[C]))</f>
        <v/>
      </c>
      <c r="J3091" s="102">
        <f>IF(GLOBAL[[#This Row],[//KELUAR]]="",0,-1*SUMIF(Table5[CONCAT],GLOBAL[POINTER],Table5[3]))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>SUM(F3091,L3091)</f>
        <v>6</v>
      </c>
      <c r="N3091" s="31"/>
      <c r="O3091" s="31"/>
      <c r="P3091" s="32">
        <f ca="1">SUM(INDIRECT(GLOBAL_VAR[TABLENAME]&amp;"[@a"&amp;$1:$1-1&amp;"]"),INDIRECT(GLOBAL_VAR[TABLENAME]&amp;"[@c"&amp;$1:$1-1&amp;"]"))</f>
        <v>6</v>
      </c>
      <c r="Q3091" s="33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6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6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6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3091" s="31" t="str">
        <f>_xlfn.IFNA(MATCH(GLOBAL[[#This Row],[POINTER]],Table6[NB BM_C_QTY+F],0),"")</f>
        <v/>
      </c>
      <c r="AC3091" t="str">
        <f>_xlfn.IFNA(MATCH(GLOBAL[[#This Row],[POINTER]],Table5[CONCAT],0),"")</f>
        <v/>
      </c>
    </row>
    <row r="3092" spans="1:31">
      <c r="A3092" s="31">
        <f ca="1">IF(GLOBAL[[#This Row],[TT]]&lt;1,"",ROW()-2)</f>
        <v>3090</v>
      </c>
      <c r="B3092" s="33" t="s">
        <v>1786</v>
      </c>
      <c r="C3092" s="31">
        <v>3</v>
      </c>
      <c r="D3092" s="31" t="s">
        <v>2043</v>
      </c>
      <c r="E3092" s="31">
        <f ca="1">IF(GLOBAL[[#This Row],[b12]]="",GLOBAL[[#This Row],[a6]],GLOBAL[[#This Row],[b12]])</f>
        <v>3</v>
      </c>
      <c r="F3092" s="32">
        <f>GLOBAL[[#This Row],[AWAL]]</f>
        <v>3</v>
      </c>
      <c r="G3092" s="31"/>
      <c r="H3092" s="31"/>
      <c r="I3092" s="31" t="str">
        <f>IF(GLOBAL[[#This Row],[/MASUK]]="","",SUMIF(Table6[NB BM_C_QTY+F],GLOBAL[POINTER],Table6[C]))</f>
        <v/>
      </c>
      <c r="J3092" s="102">
        <f>IF(GLOBAL[[#This Row],[//KELUAR]]="",0,-1*SUMIF(Table5[CONCAT],GLOBAL[POINTER],Table5[3]))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>SUM(F3092,L3092)</f>
        <v>3</v>
      </c>
      <c r="N3092" s="31"/>
      <c r="O3092" s="31"/>
      <c r="P3092" s="32">
        <f ca="1">SUM(INDIRECT(GLOBAL_VAR[TABLENAME]&amp;"[@a"&amp;$1:$1-1&amp;"]"),INDIRECT(GLOBAL_VAR[TABLENAME]&amp;"[@c"&amp;$1:$1-1&amp;"]"))</f>
        <v>3</v>
      </c>
      <c r="Q3092" s="33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3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3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3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3092" s="31" t="str">
        <f>_xlfn.IFNA(MATCH(GLOBAL[[#This Row],[POINTER]],Table6[NB BM_C_QTY+F],0),"")</f>
        <v/>
      </c>
      <c r="AC3092" t="str">
        <f>_xlfn.IFNA(MATCH(GLOBAL[[#This Row],[POINTER]],Table5[CONCAT],0),"")</f>
        <v/>
      </c>
    </row>
    <row r="3093" spans="1:31">
      <c r="A3093" s="31">
        <f ca="1">IF(GLOBAL[[#This Row],[TT]]&lt;1,"",ROW()-2)</f>
        <v>3091</v>
      </c>
      <c r="B3093" s="33" t="s">
        <v>1787</v>
      </c>
      <c r="C3093" s="31">
        <v>1</v>
      </c>
      <c r="D3093" s="31">
        <v>1200</v>
      </c>
      <c r="E3093" s="31">
        <f ca="1">IF(GLOBAL[[#This Row],[b12]]="",GLOBAL[[#This Row],[a6]],GLOBAL[[#This Row],[b12]])</f>
        <v>1</v>
      </c>
      <c r="F3093" s="32">
        <f>GLOBAL[[#This Row],[AWAL]]</f>
        <v>1</v>
      </c>
      <c r="G3093" s="31"/>
      <c r="H3093" s="31"/>
      <c r="I3093" s="31" t="str">
        <f>IF(GLOBAL[[#This Row],[/MASUK]]="","",SUMIF(Table6[NB BM_C_QTY+F],GLOBAL[POINTER],Table6[C]))</f>
        <v/>
      </c>
      <c r="J3093" s="102">
        <f>IF(GLOBAL[[#This Row],[//KELUAR]]="",0,-1*SUMIF(Table5[CONCAT],GLOBAL[POINTER],Table5[3]))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>SUM(F3093,L3093)</f>
        <v>1</v>
      </c>
      <c r="N3093" s="31"/>
      <c r="O3093" s="31"/>
      <c r="P3093" s="32">
        <f ca="1">SUM(INDIRECT(GLOBAL_VAR[TABLENAME]&amp;"[@a"&amp;$1:$1-1&amp;"]"),INDIRECT(GLOBAL_VAR[TABLENAME]&amp;"[@c"&amp;$1:$1-1&amp;"]"))</f>
        <v>1</v>
      </c>
      <c r="Q3093" s="33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1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1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1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3093" s="31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31">
      <c r="A3094" s="31">
        <f ca="1">IF(GLOBAL[[#This Row],[TT]]&lt;1,"",ROW()-2)</f>
        <v>3092</v>
      </c>
      <c r="B3094" s="33" t="s">
        <v>1788</v>
      </c>
      <c r="C3094" s="31">
        <v>2</v>
      </c>
      <c r="D3094" s="31" t="s">
        <v>240</v>
      </c>
      <c r="E3094" s="31">
        <f ca="1">IF(GLOBAL[[#This Row],[b12]]="",GLOBAL[[#This Row],[a6]],GLOBAL[[#This Row],[b12]])</f>
        <v>2</v>
      </c>
      <c r="F3094" s="32">
        <f>GLOBAL[[#This Row],[AWAL]]</f>
        <v>2</v>
      </c>
      <c r="G3094" s="31"/>
      <c r="H3094" s="31"/>
      <c r="I3094" s="31" t="str">
        <f>IF(GLOBAL[[#This Row],[/MASUK]]="","",SUMIF(Table6[NB BM_C_QTY+F],GLOBAL[POINTER],Table6[C]))</f>
        <v/>
      </c>
      <c r="J3094" s="102">
        <f>IF(GLOBAL[[#This Row],[//KELUAR]]="",0,-1*SUMIF(Table5[CONCAT],GLOBAL[POINTER],Table5[3]))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>SUM(F3094,L3094)</f>
        <v>2</v>
      </c>
      <c r="N3094" s="31"/>
      <c r="O3094" s="31"/>
      <c r="P3094" s="32">
        <f ca="1">SUM(INDIRECT(GLOBAL_VAR[TABLENAME]&amp;"[@a"&amp;$1:$1-1&amp;"]"),INDIRECT(GLOBAL_VAR[TABLENAME]&amp;"[@c"&amp;$1:$1-1&amp;"]"))</f>
        <v>2</v>
      </c>
      <c r="Q3094" s="33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2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2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2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3094" s="31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31">
      <c r="A3095" s="31">
        <f ca="1">IF(GLOBAL[[#This Row],[TT]]&lt;1,"",ROW()-2)</f>
        <v>3093</v>
      </c>
      <c r="B3095" s="33" t="s">
        <v>1789</v>
      </c>
      <c r="C3095" s="31">
        <v>2</v>
      </c>
      <c r="D3095" s="31" t="s">
        <v>23</v>
      </c>
      <c r="E3095" s="31">
        <f ca="1">IF(GLOBAL[[#This Row],[b12]]="",GLOBAL[[#This Row],[a6]],GLOBAL[[#This Row],[b12]])</f>
        <v>2</v>
      </c>
      <c r="F3095" s="32">
        <f>GLOBAL[[#This Row],[AWAL]]</f>
        <v>2</v>
      </c>
      <c r="G3095" s="31"/>
      <c r="H3095" s="31"/>
      <c r="I3095" s="31" t="str">
        <f>IF(GLOBAL[[#This Row],[/MASUK]]="","",SUMIF(Table6[NB BM_C_QTY+F],GLOBAL[POINTER],Table6[C]))</f>
        <v/>
      </c>
      <c r="J3095" s="102">
        <f>IF(GLOBAL[[#This Row],[//KELUAR]]="",0,-1*SUMIF(Table5[CONCAT],GLOBAL[POINTER],Table5[3]))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>SUM(F3095,L3095)</f>
        <v>2</v>
      </c>
      <c r="N3095" s="31"/>
      <c r="O3095" s="31"/>
      <c r="P3095" s="32">
        <f ca="1">SUM(INDIRECT(GLOBAL_VAR[TABLENAME]&amp;"[@a"&amp;$1:$1-1&amp;"]"),INDIRECT(GLOBAL_VAR[TABLENAME]&amp;"[@c"&amp;$1:$1-1&amp;"]"))</f>
        <v>2</v>
      </c>
      <c r="Q3095" s="33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2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2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2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3095" s="31" t="str">
        <f>_xlfn.IFNA(MATCH(GLOBAL[[#This Row],[POINTER]],Table6[NB BM_C_QTY+F],0),"")</f>
        <v/>
      </c>
      <c r="AC3095" t="str">
        <f>_xlfn.IFNA(MATCH(GLOBAL[[#This Row],[POINTER]],Table5[CONCAT],0),"")</f>
        <v/>
      </c>
    </row>
    <row r="3096" spans="1:31">
      <c r="A3096" s="31">
        <f ca="1">IF(GLOBAL[[#This Row],[TT]]&lt;1,"",ROW()-2)</f>
        <v>3094</v>
      </c>
      <c r="B3096" s="33" t="s">
        <v>1790</v>
      </c>
      <c r="C3096" s="31">
        <v>3</v>
      </c>
      <c r="D3096" s="31">
        <v>240</v>
      </c>
      <c r="E3096" s="31">
        <f ca="1">IF(GLOBAL[[#This Row],[b12]]="",GLOBAL[[#This Row],[a6]],GLOBAL[[#This Row],[b12]])</f>
        <v>3</v>
      </c>
      <c r="F3096" s="32">
        <f>GLOBAL[[#This Row],[AWAL]]</f>
        <v>3</v>
      </c>
      <c r="G3096" s="31"/>
      <c r="H3096" s="31"/>
      <c r="I3096" s="31" t="str">
        <f>IF(GLOBAL[[#This Row],[/MASUK]]="","",SUMIF(Table6[NB BM_C_QTY+F],GLOBAL[POINTER],Table6[C]))</f>
        <v/>
      </c>
      <c r="J3096" s="102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>SUM(F3096,L3096)</f>
        <v>3</v>
      </c>
      <c r="N3096" s="31"/>
      <c r="O3096" s="31"/>
      <c r="P3096" s="32">
        <f ca="1">SUM(INDIRECT(GLOBAL_VAR[TABLENAME]&amp;"[@a"&amp;$1:$1-1&amp;"]"),INDIRECT(GLOBAL_VAR[TABLENAME]&amp;"[@c"&amp;$1:$1-1&amp;"]"))</f>
        <v>3</v>
      </c>
      <c r="Q3096" s="33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3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3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3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31">
      <c r="A3097" s="31">
        <f ca="1">IF(GLOBAL[[#This Row],[TT]]&lt;1,"",ROW()-2)</f>
        <v>3095</v>
      </c>
      <c r="B3097" s="33" t="s">
        <v>1791</v>
      </c>
      <c r="C3097" s="31">
        <v>1</v>
      </c>
      <c r="D3097" s="31" t="s">
        <v>141</v>
      </c>
      <c r="E3097" s="31">
        <f ca="1">IF(GLOBAL[[#This Row],[b12]]="",GLOBAL[[#This Row],[a6]],GLOBAL[[#This Row],[b12]])</f>
        <v>1</v>
      </c>
      <c r="F3097" s="32">
        <f>GLOBAL[[#This Row],[AWAL]]</f>
        <v>1</v>
      </c>
      <c r="G3097" s="31"/>
      <c r="H3097" s="31"/>
      <c r="I3097" s="31" t="str">
        <f>IF(GLOBAL[[#This Row],[/MASUK]]="","",SUMIF(Table6[NB BM_C_QTY+F],GLOBAL[POINTER],Table6[C]))</f>
        <v/>
      </c>
      <c r="J3097" s="102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>SUM(F3097,L3097)</f>
        <v>1</v>
      </c>
      <c r="N3097" s="31"/>
      <c r="O3097" s="31"/>
      <c r="P3097" s="32">
        <f ca="1">SUM(INDIRECT(GLOBAL_VAR[TABLENAME]&amp;"[@a"&amp;$1:$1-1&amp;"]"),INDIRECT(GLOBAL_VAR[TABLENAME]&amp;"[@c"&amp;$1:$1-1&amp;"]"))</f>
        <v>1</v>
      </c>
      <c r="Q3097" s="33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1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1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1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31">
      <c r="A3098" s="31" t="str">
        <f ca="1">IF(GLOBAL[[#This Row],[TT]]&lt;1,"",ROW()-2)</f>
        <v/>
      </c>
      <c r="B3098" s="33" t="s">
        <v>1792</v>
      </c>
      <c r="C3098" s="31">
        <v>0</v>
      </c>
      <c r="D3098" s="31" t="s">
        <v>16</v>
      </c>
      <c r="E3098" s="31">
        <f ca="1">IF(GLOBAL[[#This Row],[b12]]="",GLOBAL[[#This Row],[a6]],GLOBAL[[#This Row],[b12]])</f>
        <v>0</v>
      </c>
      <c r="F3098" s="32">
        <f>GLOBAL[[#This Row],[AWAL]]</f>
        <v>0</v>
      </c>
      <c r="G3098" s="31"/>
      <c r="H3098" s="31"/>
      <c r="I3098" s="31" t="str">
        <f>IF(GLOBAL[[#This Row],[/MASUK]]="","",SUMIF(Table6[NB BM_C_QTY+F],GLOBAL[POINTER],Table6[C]))</f>
        <v/>
      </c>
      <c r="J3098" s="102">
        <f>IF(GLOBAL[[#This Row],[//KELUAR]]="",0,-1*SUMIF(Table5[CONCAT],GLOBAL[POINTER],Table5[3]))</f>
        <v>0</v>
      </c>
      <c r="K3098" s="31" t="str">
        <f>IF(GLOBAL[[#This Row],[b1]]="","",GLOBAL[[#This Row],[b1]]-GLOBAL[[#This Row],[a1]]-GLOBAL[[#This Row],[bkeluar1]])</f>
        <v/>
      </c>
      <c r="L3098" s="31">
        <f>SUM(GLOBAL[[#This Row],[bmasuk1]:[c1]])</f>
        <v>0</v>
      </c>
      <c r="M3098" s="32">
        <f>SUM(F3098,L3098)</f>
        <v>0</v>
      </c>
      <c r="N3098" s="31"/>
      <c r="O3098" s="31"/>
      <c r="P3098" s="32">
        <f ca="1">SUM(INDIRECT(GLOBAL_VAR[TABLENAME]&amp;"[@a"&amp;$1:$1-1&amp;"]"),INDIRECT(GLOBAL_VAR[TABLENAME]&amp;"[@c"&amp;$1:$1-1&amp;"]"))</f>
        <v>0</v>
      </c>
      <c r="Q3098" s="33"/>
      <c r="R3098" s="33" t="str">
        <f>IF(GLOBAL[[#This Row],[b3]]="","",GLOBAL[[#This Row],[b3]]-GLOBAL[[#This Row],[a3]])</f>
        <v/>
      </c>
      <c r="S3098" s="32">
        <f ca="1">SUM(INDIRECT(GLOBAL_VAR[TABLENAME]&amp;"[@a"&amp;$1:$1-1&amp;"]"),INDIRECT(GLOBAL_VAR[TABLENAME]&amp;"[@c"&amp;$1:$1-1&amp;"]"))</f>
        <v>0</v>
      </c>
      <c r="T3098" s="33"/>
      <c r="U3098" s="33" t="str">
        <f>IF(GLOBAL[[#This Row],[b4]]="","",GLOBAL[[#This Row],[b4]]-GLOBAL[[#This Row],[a4]])</f>
        <v/>
      </c>
      <c r="V3098" s="32">
        <f ca="1">SUM(INDIRECT(GLOBAL_VAR[TABLENAME]&amp;"[@a"&amp;$1:$1-1&amp;"]"),INDIRECT(GLOBAL_VAR[TABLENAME]&amp;"[@c"&amp;$1:$1-1&amp;"]"))</f>
        <v>0</v>
      </c>
      <c r="W3098" s="31"/>
      <c r="X3098" s="31" t="str">
        <f>IF(GLOBAL[[#This Row],[b5]]="","",GLOBAL[[#This Row],[b5]]-GLOBAL[[#This Row],[a5]])</f>
        <v/>
      </c>
      <c r="Y3098" s="32">
        <f ca="1">SUM(INDIRECT(GLOBAL_VAR[TABLENAME]&amp;"[@a"&amp;$1:$1-1&amp;"]"),INDIRECT(GLOBAL_VAR[TABLENAME]&amp;"[@c"&amp;$1:$1-1&amp;"]"))</f>
        <v>0</v>
      </c>
      <c r="AA3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098" s="31" t="str">
        <f>_xlfn.IFNA(MATCH(GLOBAL[[#This Row],[POINTER]],Table6[NB BM_C_QTY+F],0),"")</f>
        <v/>
      </c>
      <c r="AC3098" t="str">
        <f>_xlfn.IFNA(MATCH(GLOBAL[[#This Row],[POINTER]],Table5[CONCAT],0),"")</f>
        <v/>
      </c>
    </row>
    <row r="3099" spans="1:31">
      <c r="A3099" s="31">
        <f ca="1">IF(GLOBAL[[#This Row],[TT]]&lt;1,"",ROW()-2)</f>
        <v>3097</v>
      </c>
      <c r="B3099" s="33" t="s">
        <v>1793</v>
      </c>
      <c r="C3099" s="31">
        <v>16</v>
      </c>
      <c r="D3099" s="31" t="s">
        <v>16</v>
      </c>
      <c r="E3099" s="31">
        <f ca="1">IF(GLOBAL[[#This Row],[b12]]="",GLOBAL[[#This Row],[a6]],GLOBAL[[#This Row],[b12]])</f>
        <v>16</v>
      </c>
      <c r="F3099" s="32">
        <f>GLOBAL[[#This Row],[AWAL]]</f>
        <v>16</v>
      </c>
      <c r="G3099" s="31"/>
      <c r="H3099" s="31"/>
      <c r="I3099" s="31" t="str">
        <f>IF(GLOBAL[[#This Row],[/MASUK]]="","",SUMIF(Table6[NB BM_C_QTY+F],GLOBAL[POINTER],Table6[C]))</f>
        <v/>
      </c>
      <c r="J3099" s="102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>SUM(F3099,L3099)</f>
        <v>16</v>
      </c>
      <c r="N3099" s="31"/>
      <c r="O3099" s="31"/>
      <c r="P3099" s="32">
        <f ca="1">SUM(INDIRECT(GLOBAL_VAR[TABLENAME]&amp;"[@a"&amp;$1:$1-1&amp;"]"),INDIRECT(GLOBAL_VAR[TABLENAME]&amp;"[@c"&amp;$1:$1-1&amp;"]"))</f>
        <v>16</v>
      </c>
      <c r="Q3099" s="33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16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16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16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31">
      <c r="A3100" s="31">
        <f ca="1">IF(GLOBAL[[#This Row],[TT]]&lt;1,"",ROW()-2)</f>
        <v>3098</v>
      </c>
      <c r="B3100" s="33" t="s">
        <v>1794</v>
      </c>
      <c r="C3100" s="31">
        <v>1</v>
      </c>
      <c r="D3100" s="31" t="s">
        <v>51</v>
      </c>
      <c r="E3100" s="31">
        <f ca="1">IF(GLOBAL[[#This Row],[b12]]="",GLOBAL[[#This Row],[a6]],GLOBAL[[#This Row],[b12]])</f>
        <v>1</v>
      </c>
      <c r="F3100" s="32">
        <f>GLOBAL[[#This Row],[AWAL]]</f>
        <v>1</v>
      </c>
      <c r="G3100" s="31"/>
      <c r="H3100" s="31"/>
      <c r="I3100" s="31" t="str">
        <f>IF(GLOBAL[[#This Row],[/MASUK]]="","",SUMIF(Table6[NB BM_C_QTY+F],GLOBAL[POINTER],Table6[C]))</f>
        <v/>
      </c>
      <c r="J3100" s="102">
        <f>IF(GLOBAL[[#This Row],[//KELUAR]]="",0,-1*SUMIF(Table5[CONCAT],GLOBAL[POINTER],Table5[3]))</f>
        <v>0</v>
      </c>
      <c r="K3100" s="31" t="str">
        <f>IF(GLOBAL[[#This Row],[b1]]="","",GLOBAL[[#This Row],[b1]]-GLOBAL[[#This Row],[a1]]-GLOBAL[[#This Row],[bkeluar1]])</f>
        <v/>
      </c>
      <c r="L3100" s="31">
        <f>SUM(GLOBAL[[#This Row],[bmasuk1]:[c1]])</f>
        <v>0</v>
      </c>
      <c r="M3100" s="32">
        <f>SUM(F3100,L3100)</f>
        <v>1</v>
      </c>
      <c r="N3100" s="31"/>
      <c r="O3100" s="31"/>
      <c r="P3100" s="32">
        <f ca="1">SUM(INDIRECT(GLOBAL_VAR[TABLENAME]&amp;"[@a"&amp;$1:$1-1&amp;"]"),INDIRECT(GLOBAL_VAR[TABLENAME]&amp;"[@c"&amp;$1:$1-1&amp;"]"))</f>
        <v>1</v>
      </c>
      <c r="Q3100" s="33"/>
      <c r="R3100" s="33" t="str">
        <f>IF(GLOBAL[[#This Row],[b3]]="","",GLOBAL[[#This Row],[b3]]-GLOBAL[[#This Row],[a3]])</f>
        <v/>
      </c>
      <c r="S3100" s="32">
        <f ca="1">SUM(INDIRECT(GLOBAL_VAR[TABLENAME]&amp;"[@a"&amp;$1:$1-1&amp;"]"),INDIRECT(GLOBAL_VAR[TABLENAME]&amp;"[@c"&amp;$1:$1-1&amp;"]"))</f>
        <v>1</v>
      </c>
      <c r="T3100" s="33"/>
      <c r="U3100" s="33" t="str">
        <f>IF(GLOBAL[[#This Row],[b4]]="","",GLOBAL[[#This Row],[b4]]-GLOBAL[[#This Row],[a4]])</f>
        <v/>
      </c>
      <c r="V3100" s="32">
        <f ca="1">SUM(INDIRECT(GLOBAL_VAR[TABLENAME]&amp;"[@a"&amp;$1:$1-1&amp;"]"),INDIRECT(GLOBAL_VAR[TABLENAME]&amp;"[@c"&amp;$1:$1-1&amp;"]"))</f>
        <v>1</v>
      </c>
      <c r="W3100" s="31"/>
      <c r="X3100" s="31" t="str">
        <f>IF(GLOBAL[[#This Row],[b5]]="","",GLOBAL[[#This Row],[b5]]-GLOBAL[[#This Row],[a5]])</f>
        <v/>
      </c>
      <c r="Y3100" s="32">
        <f ca="1">SUM(INDIRECT(GLOBAL_VAR[TABLENAME]&amp;"[@a"&amp;$1:$1-1&amp;"]"),INDIRECT(GLOBAL_VAR[TABLENAME]&amp;"[@c"&amp;$1:$1-1&amp;"]"))</f>
        <v>1</v>
      </c>
      <c r="AA3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3100" s="31" t="str">
        <f>_xlfn.IFNA(MATCH(GLOBAL[[#This Row],[POINTER]],Table6[NB BM_C_QTY+F],0),"")</f>
        <v/>
      </c>
      <c r="AC3100" t="str">
        <f>_xlfn.IFNA(MATCH(GLOBAL[[#This Row],[POINTER]],Table5[CONCAT],0),"")</f>
        <v/>
      </c>
    </row>
    <row r="3101" spans="1:31">
      <c r="A3101" s="31">
        <f ca="1">IF(GLOBAL[[#This Row],[TT]]&lt;1,"",ROW()-2)</f>
        <v>3099</v>
      </c>
      <c r="B3101" s="33" t="s">
        <v>1795</v>
      </c>
      <c r="C3101" s="31">
        <v>1</v>
      </c>
      <c r="D3101" s="31" t="s">
        <v>16</v>
      </c>
      <c r="E3101" s="31">
        <f ca="1">IF(GLOBAL[[#This Row],[b12]]="",GLOBAL[[#This Row],[a6]],GLOBAL[[#This Row],[b12]])</f>
        <v>1</v>
      </c>
      <c r="F3101" s="32">
        <f>GLOBAL[[#This Row],[AWAL]]</f>
        <v>1</v>
      </c>
      <c r="G3101" s="31"/>
      <c r="H3101" s="31"/>
      <c r="I3101" s="31" t="str">
        <f>IF(GLOBAL[[#This Row],[/MASUK]]="","",SUMIF(Table6[NB BM_C_QTY+F],GLOBAL[POINTER],Table6[C]))</f>
        <v/>
      </c>
      <c r="J3101" s="102">
        <f>IF(GLOBAL[[#This Row],[//KELUAR]]="",0,-1*SUMIF(Table5[CONCAT],GLOBAL[POINTER],Table5[3]))</f>
        <v>0</v>
      </c>
      <c r="K3101" s="31" t="str">
        <f>IF(GLOBAL[[#This Row],[b1]]="","",GLOBAL[[#This Row],[b1]]-GLOBAL[[#This Row],[a1]]-GLOBAL[[#This Row],[bkeluar1]])</f>
        <v/>
      </c>
      <c r="L3101" s="31">
        <f>SUM(GLOBAL[[#This Row],[bmasuk1]:[c1]])</f>
        <v>0</v>
      </c>
      <c r="M3101" s="32">
        <f>SUM(F3101,L3101)</f>
        <v>1</v>
      </c>
      <c r="N3101" s="31"/>
      <c r="O3101" s="31"/>
      <c r="P3101" s="32">
        <f ca="1">SUM(INDIRECT(GLOBAL_VAR[TABLENAME]&amp;"[@a"&amp;$1:$1-1&amp;"]"),INDIRECT(GLOBAL_VAR[TABLENAME]&amp;"[@c"&amp;$1:$1-1&amp;"]"))</f>
        <v>1</v>
      </c>
      <c r="Q3101" s="33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1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1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1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31">
      <c r="A3102" s="31">
        <f ca="1">IF(GLOBAL[[#This Row],[TT]]&lt;1,"",ROW()-2)</f>
        <v>3100</v>
      </c>
      <c r="B3102" s="33" t="s">
        <v>2009</v>
      </c>
      <c r="C3102" s="31">
        <v>5</v>
      </c>
      <c r="D3102" s="31" t="s">
        <v>2176</v>
      </c>
      <c r="E3102" s="31">
        <f ca="1">IF(GLOBAL[[#This Row],[b12]]="",GLOBAL[[#This Row],[a6]],GLOBAL[[#This Row],[b12]])</f>
        <v>5</v>
      </c>
      <c r="F3102" s="32">
        <f>GLOBAL[[#This Row],[AWAL]]</f>
        <v>5</v>
      </c>
      <c r="G3102" s="31"/>
      <c r="H3102" s="31"/>
      <c r="I3102" s="31" t="str">
        <f>IF(GLOBAL[[#This Row],[/MASUK]]="","",SUMIF(Table6[NB BM_C_QTY+F],GLOBAL[POINTER],Table6[C]))</f>
        <v/>
      </c>
      <c r="J3102" s="102">
        <f>IF(GLOBAL[[#This Row],[//KELUAR]]="",0,-1*SUMIF(Table5[CONCAT],GLOBAL[POINTER],Table5[3]))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>SUM(F3102,L3102)</f>
        <v>5</v>
      </c>
      <c r="N3102" s="31"/>
      <c r="O3102" s="31"/>
      <c r="P3102" s="32">
        <f ca="1">SUM(INDIRECT(GLOBAL_VAR[TABLENAME]&amp;"[@a"&amp;$1:$1-1&amp;"]"),INDIRECT(GLOBAL_VAR[TABLENAME]&amp;"[@c"&amp;$1:$1-1&amp;"]"))</f>
        <v>5</v>
      </c>
      <c r="Q3102" s="33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5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5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5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31">
      <c r="A3103" s="31">
        <f ca="1">IF(GLOBAL[[#This Row],[TT]]&lt;1,"",ROW()-2)</f>
        <v>3101</v>
      </c>
      <c r="B3103" s="33" t="s">
        <v>1796</v>
      </c>
      <c r="C3103" s="31">
        <v>2</v>
      </c>
      <c r="D3103" s="31" t="s">
        <v>16</v>
      </c>
      <c r="E3103" s="31">
        <f ca="1">IF(GLOBAL[[#This Row],[b12]]="",GLOBAL[[#This Row],[a6]],GLOBAL[[#This Row],[b12]])</f>
        <v>2</v>
      </c>
      <c r="F3103" s="32">
        <f>GLOBAL[[#This Row],[AWAL]]</f>
        <v>2</v>
      </c>
      <c r="G3103" s="31"/>
      <c r="H3103" s="31"/>
      <c r="I3103" s="31" t="str">
        <f>IF(GLOBAL[[#This Row],[/MASUK]]="","",SUMIF(Table6[NB BM_C_QTY+F],GLOBAL[POINTER],Table6[C]))</f>
        <v/>
      </c>
      <c r="J3103" s="102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>SUM(F3103,L3103)</f>
        <v>2</v>
      </c>
      <c r="N3103" s="31"/>
      <c r="O3103" s="31"/>
      <c r="P3103" s="32">
        <f ca="1">SUM(INDIRECT(GLOBAL_VAR[TABLENAME]&amp;"[@a"&amp;$1:$1-1&amp;"]"),INDIRECT(GLOBAL_VAR[TABLENAME]&amp;"[@c"&amp;$1:$1-1&amp;"]"))</f>
        <v>2</v>
      </c>
      <c r="Q3103" s="33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2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2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2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31">
      <c r="A3104" s="31">
        <f ca="1">IF(GLOBAL[[#This Row],[TT]]&lt;1,"",ROW()-2)</f>
        <v>3102</v>
      </c>
      <c r="B3104" s="33" t="s">
        <v>1797</v>
      </c>
      <c r="C3104" s="31">
        <v>3</v>
      </c>
      <c r="D3104" s="31" t="s">
        <v>16</v>
      </c>
      <c r="E3104" s="31">
        <f ca="1">IF(GLOBAL[[#This Row],[b12]]="",GLOBAL[[#This Row],[a6]],GLOBAL[[#This Row],[b12]])</f>
        <v>3</v>
      </c>
      <c r="F3104" s="32">
        <f>GLOBAL[[#This Row],[AWAL]]</f>
        <v>3</v>
      </c>
      <c r="G3104" s="31"/>
      <c r="H3104" s="31"/>
      <c r="I3104" s="31" t="str">
        <f>IF(GLOBAL[[#This Row],[/MASUK]]="","",SUMIF(Table6[NB BM_C_QTY+F],GLOBAL[POINTER],Table6[C]))</f>
        <v/>
      </c>
      <c r="J3104" s="102">
        <f>IF(GLOBAL[[#This Row],[//KELUAR]]="",0,-1*SUMIF(Table5[CONCAT],GLOBAL[POINTER],Table5[3]))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>SUM(F3104,L3104)</f>
        <v>3</v>
      </c>
      <c r="N3104" s="31"/>
      <c r="O3104" s="31"/>
      <c r="P3104" s="32">
        <f ca="1">SUM(INDIRECT(GLOBAL_VAR[TABLENAME]&amp;"[@a"&amp;$1:$1-1&amp;"]"),INDIRECT(GLOBAL_VAR[TABLENAME]&amp;"[@c"&amp;$1:$1-1&amp;"]"))</f>
        <v>3</v>
      </c>
      <c r="Q3104" s="33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3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3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3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3104" s="31" t="str">
        <f>_xlfn.IFNA(MATCH(GLOBAL[[#This Row],[POINTER]],Table6[NB BM_C_QTY+F],0),"")</f>
        <v/>
      </c>
      <c r="AC3104" t="str">
        <f>_xlfn.IFNA(MATCH(GLOBAL[[#This Row],[POINTER]],Table5[CONCAT],0),"")</f>
        <v/>
      </c>
      <c r="AE3104" s="29"/>
    </row>
    <row r="3105" spans="1:31">
      <c r="A3105" s="31">
        <f ca="1">IF(GLOBAL[[#This Row],[TT]]&lt;1,"",ROW()-2)</f>
        <v>3103</v>
      </c>
      <c r="B3105" s="33" t="s">
        <v>1798</v>
      </c>
      <c r="C3105" s="31">
        <v>2</v>
      </c>
      <c r="D3105" s="31" t="s">
        <v>149</v>
      </c>
      <c r="E3105" s="31">
        <f ca="1">IF(GLOBAL[[#This Row],[b12]]="",GLOBAL[[#This Row],[a6]],GLOBAL[[#This Row],[b12]])</f>
        <v>2</v>
      </c>
      <c r="F3105" s="32">
        <f>GLOBAL[[#This Row],[AWAL]]</f>
        <v>2</v>
      </c>
      <c r="G3105" s="31"/>
      <c r="H3105" s="31"/>
      <c r="I3105" s="31" t="str">
        <f>IF(GLOBAL[[#This Row],[/MASUK]]="","",SUMIF(Table6[NB BM_C_QTY+F],GLOBAL[POINTER],Table6[C]))</f>
        <v/>
      </c>
      <c r="J3105" s="102">
        <f>IF(GLOBAL[[#This Row],[//KELUAR]]="",0,-1*SUMIF(Table5[CONCAT],GLOBAL[POINTER],Table5[3]))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>SUM(F3105,L3105)</f>
        <v>2</v>
      </c>
      <c r="N3105" s="31"/>
      <c r="O3105" s="31"/>
      <c r="P3105" s="32">
        <f ca="1">SUM(INDIRECT(GLOBAL_VAR[TABLENAME]&amp;"[@a"&amp;$1:$1-1&amp;"]"),INDIRECT(GLOBAL_VAR[TABLENAME]&amp;"[@c"&amp;$1:$1-1&amp;"]"))</f>
        <v>2</v>
      </c>
      <c r="Q3105" s="33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2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2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2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3105" s="31" t="str">
        <f>_xlfn.IFNA(MATCH(GLOBAL[[#This Row],[POINTER]],Table6[NB BM_C_QTY+F],0),"")</f>
        <v/>
      </c>
      <c r="AC3105" t="str">
        <f>_xlfn.IFNA(MATCH(GLOBAL[[#This Row],[POINTER]],Table5[CONCAT],0),"")</f>
        <v/>
      </c>
      <c r="AE3105" s="29"/>
    </row>
    <row r="3106" spans="1:31">
      <c r="A3106" s="31" t="str">
        <f ca="1">IF(GLOBAL[[#This Row],[TT]]&lt;1,"",ROW()-2)</f>
        <v/>
      </c>
      <c r="B3106" s="33" t="s">
        <v>1799</v>
      </c>
      <c r="C3106" s="31">
        <v>0</v>
      </c>
      <c r="D3106" s="31" t="s">
        <v>149</v>
      </c>
      <c r="E3106" s="31">
        <f ca="1">IF(GLOBAL[[#This Row],[b12]]="",GLOBAL[[#This Row],[a6]],GLOBAL[[#This Row],[b12]])</f>
        <v>0</v>
      </c>
      <c r="F3106" s="32">
        <f>GLOBAL[[#This Row],[AWAL]]</f>
        <v>0</v>
      </c>
      <c r="G3106" s="31"/>
      <c r="H3106" s="31"/>
      <c r="I3106" s="31" t="str">
        <f>IF(GLOBAL[[#This Row],[/MASUK]]="","",SUMIF(Table6[NB BM_C_QTY+F],GLOBAL[POINTER],Table6[C]))</f>
        <v/>
      </c>
      <c r="J3106" s="102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>SUM(F3106,L3106)</f>
        <v>0</v>
      </c>
      <c r="N3106" s="31"/>
      <c r="O3106" s="31"/>
      <c r="P3106" s="32">
        <f ca="1">SUM(INDIRECT(GLOBAL_VAR[TABLENAME]&amp;"[@a"&amp;$1:$1-1&amp;"]"),INDIRECT(GLOBAL_VAR[TABLENAME]&amp;"[@c"&amp;$1:$1-1&amp;"]"))</f>
        <v>0</v>
      </c>
      <c r="Q3106" s="33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0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0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0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  <c r="AE3106" s="29"/>
    </row>
    <row r="3107" spans="1:31">
      <c r="A3107" s="31">
        <f ca="1">IF(GLOBAL[[#This Row],[TT]]&lt;1,"",ROW()-2)</f>
        <v>3105</v>
      </c>
      <c r="B3107" s="33" t="s">
        <v>5190</v>
      </c>
      <c r="C3107" s="31">
        <v>4</v>
      </c>
      <c r="D3107" s="31" t="s">
        <v>149</v>
      </c>
      <c r="E3107" s="31">
        <f ca="1">IF(GLOBAL[[#This Row],[b12]]="",GLOBAL[[#This Row],[a6]],GLOBAL[[#This Row],[b12]])</f>
        <v>4</v>
      </c>
      <c r="F3107" s="32">
        <f>GLOBAL[[#This Row],[AWAL]]</f>
        <v>4</v>
      </c>
      <c r="G3107" s="31"/>
      <c r="H3107" s="31"/>
      <c r="I3107" s="31" t="str">
        <f>IF(GLOBAL[[#This Row],[/MASUK]]="","",SUMIF(Table6[NB BM_C_QTY+F],GLOBAL[POINTER],Table6[C]))</f>
        <v/>
      </c>
      <c r="J3107" s="102">
        <f>IF(GLOBAL[[#This Row],[//KELUAR]]="",0,-1*SUMIF(Table5[CONCAT],GLOBAL[POINTER],Table5[3]))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>SUM(F3107,L3107)</f>
        <v>4</v>
      </c>
      <c r="N3107" s="31"/>
      <c r="O3107" s="31"/>
      <c r="P3107" s="32">
        <f ca="1">SUM(INDIRECT(GLOBAL_VAR[TABLENAME]&amp;"[@a"&amp;$1:$1-1&amp;"]"),INDIRECT(GLOBAL_VAR[TABLENAME]&amp;"[@c"&amp;$1:$1-1&amp;"]"))</f>
        <v>4</v>
      </c>
      <c r="Q3107" s="33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4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4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4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B3107" s="31" t="str">
        <f>_xlfn.IFNA(MATCH(GLOBAL[[#This Row],[POINTER]],Table6[NB BM_C_QTY+F],0),"")</f>
        <v/>
      </c>
      <c r="AC3107" t="str">
        <f>_xlfn.IFNA(MATCH(GLOBAL[[#This Row],[POINTER]],Table5[CONCAT],0),"")</f>
        <v/>
      </c>
      <c r="AE3107" s="29"/>
    </row>
    <row r="3108" spans="1:31">
      <c r="A3108" s="31">
        <f ca="1">IF(GLOBAL[[#This Row],[TT]]&lt;1,"",ROW()-2)</f>
        <v>3106</v>
      </c>
      <c r="B3108" s="33" t="s">
        <v>2386</v>
      </c>
      <c r="C3108" s="31">
        <v>4</v>
      </c>
      <c r="D3108" s="31" t="s">
        <v>149</v>
      </c>
      <c r="E3108" s="31">
        <f ca="1">IF(GLOBAL[[#This Row],[b12]]="",GLOBAL[[#This Row],[a6]],GLOBAL[[#This Row],[b12]])</f>
        <v>4</v>
      </c>
      <c r="F3108" s="32">
        <f>GLOBAL[[#This Row],[AWAL]]</f>
        <v>4</v>
      </c>
      <c r="G3108" s="31"/>
      <c r="H3108" s="31"/>
      <c r="I3108" s="31" t="str">
        <f>IF(GLOBAL[[#This Row],[/MASUK]]="","",SUMIF(Table6[NB BM_C_QTY+F],GLOBAL[POINTER],Table6[C]))</f>
        <v/>
      </c>
      <c r="J3108" s="102">
        <f>IF(GLOBAL[[#This Row],[//KELUAR]]="",0,-1*SUMIF(Table5[CONCAT],GLOBAL[POINTER],Table5[3]))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>SUM(F3108,L3108)</f>
        <v>4</v>
      </c>
      <c r="N3108" s="31"/>
      <c r="O3108" s="31"/>
      <c r="P3108" s="32">
        <f ca="1">SUM(INDIRECT(GLOBAL_VAR[TABLENAME]&amp;"[@a"&amp;$1:$1-1&amp;"]"),INDIRECT(GLOBAL_VAR[TABLENAME]&amp;"[@c"&amp;$1:$1-1&amp;"]"))</f>
        <v>4</v>
      </c>
      <c r="Q3108" s="33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4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4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4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3108" s="31" t="str">
        <f>_xlfn.IFNA(MATCH(GLOBAL[[#This Row],[POINTER]],Table6[NB BM_C_QTY+F],0),"")</f>
        <v/>
      </c>
      <c r="AC3108" t="str">
        <f>_xlfn.IFNA(MATCH(GLOBAL[[#This Row],[POINTER]],Table5[CONCAT],0),"")</f>
        <v/>
      </c>
    </row>
    <row r="3109" spans="1:31">
      <c r="A3109" s="31">
        <f ca="1">IF(GLOBAL[[#This Row],[TT]]&lt;1,"",ROW()-2)</f>
        <v>3107</v>
      </c>
      <c r="B3109" s="33" t="s">
        <v>1800</v>
      </c>
      <c r="C3109" s="31">
        <v>3</v>
      </c>
      <c r="D3109" s="31" t="s">
        <v>158</v>
      </c>
      <c r="E3109" s="31">
        <f ca="1">IF(GLOBAL[[#This Row],[b12]]="",GLOBAL[[#This Row],[a6]],GLOBAL[[#This Row],[b12]])</f>
        <v>3</v>
      </c>
      <c r="F3109" s="32">
        <f>GLOBAL[[#This Row],[AWAL]]</f>
        <v>3</v>
      </c>
      <c r="G3109" s="31"/>
      <c r="H3109" s="31"/>
      <c r="I3109" s="31" t="str">
        <f>IF(GLOBAL[[#This Row],[/MASUK]]="","",SUMIF(Table6[NB BM_C_QTY+F],GLOBAL[POINTER],Table6[C]))</f>
        <v/>
      </c>
      <c r="J3109" s="102">
        <f>IF(GLOBAL[[#This Row],[//KELUAR]]="",0,-1*SUMIF(Table5[CONCAT],GLOBAL[POINTER],Table5[3]))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>SUM(F3109,L3109)</f>
        <v>3</v>
      </c>
      <c r="N3109" s="31"/>
      <c r="O3109" s="31"/>
      <c r="P3109" s="32">
        <f ca="1">SUM(INDIRECT(GLOBAL_VAR[TABLENAME]&amp;"[@a"&amp;$1:$1-1&amp;"]"),INDIRECT(GLOBAL_VAR[TABLENAME]&amp;"[@c"&amp;$1:$1-1&amp;"]"))</f>
        <v>3</v>
      </c>
      <c r="Q3109" s="33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3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3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3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3109" s="31" t="str">
        <f>_xlfn.IFNA(MATCH(GLOBAL[[#This Row],[POINTER]],Table6[NB BM_C_QTY+F],0),"")</f>
        <v/>
      </c>
      <c r="AC3109" t="str">
        <f>_xlfn.IFNA(MATCH(GLOBAL[[#This Row],[POINTER]],Table5[CONCAT],0),"")</f>
        <v/>
      </c>
    </row>
    <row r="3110" spans="1:31">
      <c r="A3110" s="31">
        <f ca="1">IF(GLOBAL[[#This Row],[TT]]&lt;1,"",ROW()-2)</f>
        <v>3108</v>
      </c>
      <c r="B3110" s="33" t="s">
        <v>1801</v>
      </c>
      <c r="C3110" s="31">
        <v>2</v>
      </c>
      <c r="D3110" s="31" t="s">
        <v>99</v>
      </c>
      <c r="E3110" s="31">
        <f ca="1">IF(GLOBAL[[#This Row],[b12]]="",GLOBAL[[#This Row],[a6]],GLOBAL[[#This Row],[b12]])</f>
        <v>2</v>
      </c>
      <c r="F3110" s="32">
        <f>GLOBAL[[#This Row],[AWAL]]</f>
        <v>2</v>
      </c>
      <c r="G3110" s="31"/>
      <c r="H3110" s="31"/>
      <c r="I3110" s="31" t="str">
        <f>IF(GLOBAL[[#This Row],[/MASUK]]="","",SUMIF(Table6[NB BM_C_QTY+F],GLOBAL[POINTER],Table6[C]))</f>
        <v/>
      </c>
      <c r="J3110" s="102">
        <f>IF(GLOBAL[[#This Row],[//KELUAR]]="",0,-1*SUMIF(Table5[CONCAT],GLOBAL[POINTER],Table5[3]))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>SUM(F3110,L3110)</f>
        <v>2</v>
      </c>
      <c r="N3110" s="31"/>
      <c r="O3110" s="31"/>
      <c r="P3110" s="32">
        <f ca="1">SUM(INDIRECT(GLOBAL_VAR[TABLENAME]&amp;"[@a"&amp;$1:$1-1&amp;"]"),INDIRECT(GLOBAL_VAR[TABLENAME]&amp;"[@c"&amp;$1:$1-1&amp;"]"))</f>
        <v>2</v>
      </c>
      <c r="Q3110" s="33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2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2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2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3110" s="31" t="str">
        <f>_xlfn.IFNA(MATCH(GLOBAL[[#This Row],[POINTER]],Table6[NB BM_C_QTY+F],0),"")</f>
        <v/>
      </c>
      <c r="AC3110" t="str">
        <f>_xlfn.IFNA(MATCH(GLOBAL[[#This Row],[POINTER]],Table5[CONCAT],0),"")</f>
        <v/>
      </c>
    </row>
    <row r="3111" spans="1:31">
      <c r="A3111" s="31">
        <f ca="1">IF(GLOBAL[[#This Row],[TT]]&lt;1,"",ROW()-2)</f>
        <v>3109</v>
      </c>
      <c r="B3111" s="33" t="s">
        <v>1802</v>
      </c>
      <c r="C3111" s="31">
        <v>1</v>
      </c>
      <c r="D3111" s="31">
        <v>360</v>
      </c>
      <c r="E3111" s="31">
        <f ca="1">IF(GLOBAL[[#This Row],[b12]]="",GLOBAL[[#This Row],[a6]],GLOBAL[[#This Row],[b12]])</f>
        <v>1</v>
      </c>
      <c r="F3111" s="32">
        <f>GLOBAL[[#This Row],[AWAL]]</f>
        <v>1</v>
      </c>
      <c r="G3111" s="31"/>
      <c r="H3111" s="31"/>
      <c r="I3111" s="31" t="str">
        <f>IF(GLOBAL[[#This Row],[/MASUK]]="","",SUMIF(Table6[NB BM_C_QTY+F],GLOBAL[POINTER],Table6[C]))</f>
        <v/>
      </c>
      <c r="J3111" s="102">
        <f>IF(GLOBAL[[#This Row],[//KELUAR]]="",0,-1*SUMIF(Table5[CONCAT],GLOBAL[POINTER],Table5[3]))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>SUM(F3111,L3111)</f>
        <v>1</v>
      </c>
      <c r="N3111" s="31"/>
      <c r="O3111" s="31"/>
      <c r="P3111" s="32">
        <f ca="1">SUM(INDIRECT(GLOBAL_VAR[TABLENAME]&amp;"[@a"&amp;$1:$1-1&amp;"]"),INDIRECT(GLOBAL_VAR[TABLENAME]&amp;"[@c"&amp;$1:$1-1&amp;"]"))</f>
        <v>1</v>
      </c>
      <c r="Q3111" s="33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1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1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1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3111" s="31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31">
      <c r="A3112" s="31">
        <f ca="1">IF(GLOBAL[[#This Row],[TT]]&lt;1,"",ROW()-2)</f>
        <v>3110</v>
      </c>
      <c r="B3112" s="33" t="s">
        <v>1803</v>
      </c>
      <c r="C3112" s="31">
        <v>2</v>
      </c>
      <c r="D3112" s="31">
        <v>360</v>
      </c>
      <c r="E3112" s="31">
        <f ca="1">IF(GLOBAL[[#This Row],[b12]]="",GLOBAL[[#This Row],[a6]],GLOBAL[[#This Row],[b12]])</f>
        <v>2</v>
      </c>
      <c r="F3112" s="32">
        <f>GLOBAL[[#This Row],[AWAL]]</f>
        <v>2</v>
      </c>
      <c r="G3112" s="31"/>
      <c r="H3112" s="31"/>
      <c r="I3112" s="31" t="str">
        <f>IF(GLOBAL[[#This Row],[/MASUK]]="","",SUMIF(Table6[NB BM_C_QTY+F],GLOBAL[POINTER],Table6[C]))</f>
        <v/>
      </c>
      <c r="J3112" s="102">
        <f>IF(GLOBAL[[#This Row],[//KELUAR]]="",0,-1*SUMIF(Table5[CONCAT],GLOBAL[POINTER],Table5[3]))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>SUM(F3112,L3112)</f>
        <v>2</v>
      </c>
      <c r="N3112" s="31"/>
      <c r="O3112" s="31"/>
      <c r="P3112" s="32">
        <f ca="1">SUM(INDIRECT(GLOBAL_VAR[TABLENAME]&amp;"[@a"&amp;$1:$1-1&amp;"]"),INDIRECT(GLOBAL_VAR[TABLENAME]&amp;"[@c"&amp;$1:$1-1&amp;"]"))</f>
        <v>2</v>
      </c>
      <c r="Q3112" s="33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2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2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2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31">
      <c r="A3113" s="31">
        <f ca="1">IF(GLOBAL[[#This Row],[TT]]&lt;1,"",ROW()-2)</f>
        <v>3111</v>
      </c>
      <c r="B3113" s="33" t="s">
        <v>1804</v>
      </c>
      <c r="C3113" s="31">
        <v>2</v>
      </c>
      <c r="D3113" s="31">
        <v>360</v>
      </c>
      <c r="E3113" s="31">
        <f ca="1">IF(GLOBAL[[#This Row],[b12]]="",GLOBAL[[#This Row],[a6]],GLOBAL[[#This Row],[b12]])</f>
        <v>2</v>
      </c>
      <c r="F3113" s="32">
        <f>GLOBAL[[#This Row],[AWAL]]</f>
        <v>2</v>
      </c>
      <c r="G3113" s="31"/>
      <c r="H3113" s="31"/>
      <c r="I3113" s="31" t="str">
        <f>IF(GLOBAL[[#This Row],[/MASUK]]="","",SUMIF(Table6[NB BM_C_QTY+F],GLOBAL[POINTER],Table6[C]))</f>
        <v/>
      </c>
      <c r="J3113" s="102">
        <f>IF(GLOBAL[[#This Row],[//KELUAR]]="",0,-1*SUMIF(Table5[CONCAT],GLOBAL[POINTER],Table5[3]))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>SUM(F3113,L3113)</f>
        <v>2</v>
      </c>
      <c r="N3113" s="31"/>
      <c r="O3113" s="31"/>
      <c r="P3113" s="32">
        <f ca="1">SUM(INDIRECT(GLOBAL_VAR[TABLENAME]&amp;"[@a"&amp;$1:$1-1&amp;"]"),INDIRECT(GLOBAL_VAR[TABLENAME]&amp;"[@c"&amp;$1:$1-1&amp;"]"))</f>
        <v>2</v>
      </c>
      <c r="Q3113" s="33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2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2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2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31">
      <c r="A3114" s="31" t="str">
        <f ca="1">IF(GLOBAL[[#This Row],[TT]]&lt;1,"",ROW()-2)</f>
        <v/>
      </c>
      <c r="B3114" s="33" t="s">
        <v>1805</v>
      </c>
      <c r="C3114" s="31">
        <v>0</v>
      </c>
      <c r="D3114" s="31">
        <v>480</v>
      </c>
      <c r="E3114" s="31">
        <f ca="1">IF(GLOBAL[[#This Row],[b12]]="",GLOBAL[[#This Row],[a6]],GLOBAL[[#This Row],[b12]])</f>
        <v>0</v>
      </c>
      <c r="F3114" s="32">
        <f>GLOBAL[[#This Row],[AWAL]]</f>
        <v>0</v>
      </c>
      <c r="G3114" s="31"/>
      <c r="H3114" s="31"/>
      <c r="I3114" s="31" t="str">
        <f>IF(GLOBAL[[#This Row],[/MASUK]]="","",SUMIF(Table6[NB BM_C_QTY+F],GLOBAL[POINTER],Table6[C]))</f>
        <v/>
      </c>
      <c r="J3114" s="102">
        <f>IF(GLOBAL[[#This Row],[//KELUAR]]="",0,-1*SUMIF(Table5[CONCAT],GLOBAL[POINTER],Table5[3]))</f>
        <v>0</v>
      </c>
      <c r="K3114" s="31" t="str">
        <f>IF(GLOBAL[[#This Row],[b1]]="","",GLOBAL[[#This Row],[b1]]-GLOBAL[[#This Row],[a1]]-GLOBAL[[#This Row],[bkeluar1]])</f>
        <v/>
      </c>
      <c r="L3114" s="31">
        <f>SUM(GLOBAL[[#This Row],[bmasuk1]:[c1]])</f>
        <v>0</v>
      </c>
      <c r="M3114" s="32">
        <f>SUM(F3114,L3114)</f>
        <v>0</v>
      </c>
      <c r="N3114" s="31"/>
      <c r="O3114" s="31"/>
      <c r="P3114" s="32">
        <f ca="1">SUM(INDIRECT(GLOBAL_VAR[TABLENAME]&amp;"[@a"&amp;$1:$1-1&amp;"]"),INDIRECT(GLOBAL_VAR[TABLENAME]&amp;"[@c"&amp;$1:$1-1&amp;"]"))</f>
        <v>0</v>
      </c>
      <c r="Q3114" s="33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0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0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0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114" s="31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31">
      <c r="A3115" s="39">
        <f ca="1">IF(GLOBAL[[#This Row],[TT]]&lt;1,"",ROW()-2)</f>
        <v>3113</v>
      </c>
      <c r="B3115" s="33" t="s">
        <v>1806</v>
      </c>
      <c r="C3115" s="31">
        <v>11</v>
      </c>
      <c r="D3115" s="31">
        <v>480</v>
      </c>
      <c r="E3115" s="39">
        <f ca="1">IF(GLOBAL[[#This Row],[b12]]="",GLOBAL[[#This Row],[a6]],GLOBAL[[#This Row],[b12]])</f>
        <v>11</v>
      </c>
      <c r="F3115" s="40">
        <f>GLOBAL[[#This Row],[AWAL]]</f>
        <v>11</v>
      </c>
      <c r="G3115" s="31"/>
      <c r="H3115" s="31"/>
      <c r="I3115" s="31" t="str">
        <f>IF(GLOBAL[[#This Row],[/MASUK]]="","",SUMIF(Table6[NB BM_C_QTY+F],GLOBAL[POINTER],Table6[C]))</f>
        <v/>
      </c>
      <c r="J3115" s="102">
        <f>IF(GLOBAL[[#This Row],[//KELUAR]]="",0,-1*SUMIF(Table5[CONCAT],GLOBAL[POINTER],Table5[3]))</f>
        <v>0</v>
      </c>
      <c r="K3115" s="39" t="str">
        <f>IF(GLOBAL[[#This Row],[b1]]="","",GLOBAL[[#This Row],[b1]]-GLOBAL[[#This Row],[a1]]-GLOBAL[[#This Row],[bkeluar1]])</f>
        <v/>
      </c>
      <c r="L3115" s="39">
        <f>SUM(GLOBAL[[#This Row],[bmasuk1]:[c1]])</f>
        <v>0</v>
      </c>
      <c r="M3115" s="40">
        <f>SUM(F3115,L3115)</f>
        <v>11</v>
      </c>
      <c r="N3115" s="31"/>
      <c r="O3115" s="39"/>
      <c r="P3115" s="40">
        <f ca="1">SUM(INDIRECT(GLOBAL_VAR[TABLENAME]&amp;"[@a"&amp;$1:$1-1&amp;"]"),INDIRECT(GLOBAL_VAR[TABLENAME]&amp;"[@c"&amp;$1:$1-1&amp;"]"))</f>
        <v>11</v>
      </c>
      <c r="Q3115" s="33"/>
      <c r="R3115" s="41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11</v>
      </c>
      <c r="T3115" s="33"/>
      <c r="U3115" s="41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11</v>
      </c>
      <c r="W3115" s="31"/>
      <c r="X3115" s="39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11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3115" s="39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31">
      <c r="A3116" s="31" t="str">
        <f ca="1">IF(GLOBAL[[#This Row],[TT]]&lt;1,"",ROW()-2)</f>
        <v/>
      </c>
      <c r="B3116" s="33" t="s">
        <v>1807</v>
      </c>
      <c r="C3116" s="31">
        <v>0</v>
      </c>
      <c r="D3116" s="31" t="s">
        <v>308</v>
      </c>
      <c r="E3116" s="31">
        <f ca="1">IF(GLOBAL[[#This Row],[b12]]="",GLOBAL[[#This Row],[a6]],GLOBAL[[#This Row],[b12]])</f>
        <v>0</v>
      </c>
      <c r="F3116" s="32">
        <f>GLOBAL[[#This Row],[AWAL]]</f>
        <v>0</v>
      </c>
      <c r="G3116" s="31"/>
      <c r="H3116" s="31"/>
      <c r="I3116" s="31" t="str">
        <f>IF(GLOBAL[[#This Row],[/MASUK]]="","",SUMIF(Table6[NB BM_C_QTY+F],GLOBAL[POINTER],Table6[C]))</f>
        <v/>
      </c>
      <c r="J3116" s="102">
        <f>IF(GLOBAL[[#This Row],[//KELUAR]]="",0,-1*SUMIF(Table5[CONCAT],GLOBAL[POINTER],Table5[3]))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>SUM(F3116,L3116)</f>
        <v>0</v>
      </c>
      <c r="N3116" s="31"/>
      <c r="O3116" s="31"/>
      <c r="P3116" s="32">
        <f ca="1">SUM(INDIRECT(GLOBAL_VAR[TABLENAME]&amp;"[@a"&amp;$1:$1-1&amp;"]"),INDIRECT(GLOBAL_VAR[TABLENAME]&amp;"[@c"&amp;$1:$1-1&amp;"]"))</f>
        <v>0</v>
      </c>
      <c r="Q3116" s="33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0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0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0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31">
      <c r="A3117" s="31" t="str">
        <f ca="1">IF(GLOBAL[[#This Row],[TT]]&lt;1,"",ROW()-2)</f>
        <v/>
      </c>
      <c r="B3117" s="33" t="s">
        <v>3797</v>
      </c>
      <c r="C3117" s="31">
        <v>0</v>
      </c>
      <c r="D3117" s="31" t="s">
        <v>2172</v>
      </c>
      <c r="E3117" s="31">
        <f ca="1">IF(GLOBAL[[#This Row],[b12]]="",GLOBAL[[#This Row],[a6]],GLOBAL[[#This Row],[b12]])</f>
        <v>0</v>
      </c>
      <c r="F3117" s="32">
        <f>GLOBAL[[#This Row],[AWAL]]</f>
        <v>0</v>
      </c>
      <c r="G3117" s="31"/>
      <c r="H3117" s="31"/>
      <c r="I3117" s="31" t="str">
        <f>IF(GLOBAL[[#This Row],[/MASUK]]="","",SUMIF(Table6[NB BM_C_QTY+F],GLOBAL[POINTER],Table6[C]))</f>
        <v/>
      </c>
      <c r="J3117" s="102">
        <f>IF(GLOBAL[[#This Row],[//KELUAR]]="",0,-1*SUMIF(Table5[CONCAT],GLOBAL[POINTER],Table5[3]))</f>
        <v>0</v>
      </c>
      <c r="K3117" s="31" t="str">
        <f>IF(GLOBAL[[#This Row],[b1]]="","",GLOBAL[[#This Row],[b1]]-GLOBAL[[#This Row],[a1]]-GLOBAL[[#This Row],[bkeluar1]])</f>
        <v/>
      </c>
      <c r="L3117" s="31">
        <f>SUM(GLOBAL[[#This Row],[bmasuk1]:[c1]])</f>
        <v>0</v>
      </c>
      <c r="M3117" s="32">
        <f>SUM(F3117,L3117)</f>
        <v>0</v>
      </c>
      <c r="N3117" s="31"/>
      <c r="O3117" s="31"/>
      <c r="P3117" s="32">
        <f ca="1">SUM(INDIRECT(GLOBAL_VAR[TABLENAME]&amp;"[@a"&amp;$1:$1-1&amp;"]"),INDIRECT(GLOBAL_VAR[TABLENAME]&amp;"[@c"&amp;$1:$1-1&amp;"]"))</f>
        <v>0</v>
      </c>
      <c r="Q3117" s="33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0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0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0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117" s="31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31">
      <c r="A3118" s="31" t="str">
        <f ca="1">IF(GLOBAL[[#This Row],[TT]]&lt;1,"",ROW()-2)</f>
        <v/>
      </c>
      <c r="B3118" s="33" t="s">
        <v>3800</v>
      </c>
      <c r="C3118" s="31">
        <v>0</v>
      </c>
      <c r="D3118" s="31" t="s">
        <v>2172</v>
      </c>
      <c r="E3118" s="31">
        <f ca="1">IF(GLOBAL[[#This Row],[b12]]="",GLOBAL[[#This Row],[a6]],GLOBAL[[#This Row],[b12]])</f>
        <v>0</v>
      </c>
      <c r="F3118" s="32">
        <f>GLOBAL[[#This Row],[AWAL]]</f>
        <v>0</v>
      </c>
      <c r="G3118" s="31"/>
      <c r="H3118" s="31"/>
      <c r="I3118" s="31" t="str">
        <f>IF(GLOBAL[[#This Row],[/MASUK]]="","",SUMIF(Table6[NB BM_C_QTY+F],GLOBAL[POINTER],Table6[C]))</f>
        <v/>
      </c>
      <c r="J3118" s="102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>SUM(F3118,L3118)</f>
        <v>0</v>
      </c>
      <c r="N3118" s="31"/>
      <c r="O3118" s="31"/>
      <c r="P3118" s="32">
        <f ca="1">SUM(INDIRECT(GLOBAL_VAR[TABLENAME]&amp;"[@a"&amp;$1:$1-1&amp;"]"),INDIRECT(GLOBAL_VAR[TABLENAME]&amp;"[@c"&amp;$1:$1-1&amp;"]"))</f>
        <v>0</v>
      </c>
      <c r="Q3118" s="33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0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0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0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31">
      <c r="A3119" s="31" t="str">
        <f ca="1">IF(GLOBAL[[#This Row],[TT]]&lt;1,"",ROW()-2)</f>
        <v/>
      </c>
      <c r="B3119" s="33" t="s">
        <v>3799</v>
      </c>
      <c r="C3119" s="31">
        <v>0</v>
      </c>
      <c r="D3119" s="31" t="s">
        <v>2176</v>
      </c>
      <c r="E3119" s="31">
        <f ca="1">IF(GLOBAL[[#This Row],[b12]]="",GLOBAL[[#This Row],[a6]],GLOBAL[[#This Row],[b12]])</f>
        <v>0</v>
      </c>
      <c r="F3119" s="32">
        <f>GLOBAL[[#This Row],[AWAL]]</f>
        <v>0</v>
      </c>
      <c r="G3119" s="31"/>
      <c r="H3119" s="31"/>
      <c r="I3119" s="31" t="str">
        <f>IF(GLOBAL[[#This Row],[/MASUK]]="","",SUMIF(Table6[NB BM_C_QTY+F],GLOBAL[POINTER],Table6[C]))</f>
        <v/>
      </c>
      <c r="J3119" s="102">
        <f>IF(GLOBAL[[#This Row],[//KELUAR]]="",0,-1*SUMIF(Table5[CONCAT],GLOBAL[POINTER],Table5[3]))</f>
        <v>0</v>
      </c>
      <c r="K3119" s="31" t="str">
        <f>IF(GLOBAL[[#This Row],[b1]]="","",GLOBAL[[#This Row],[b1]]-GLOBAL[[#This Row],[a1]]-GLOBAL[[#This Row],[bkeluar1]])</f>
        <v/>
      </c>
      <c r="L3119" s="31">
        <f>SUM(GLOBAL[[#This Row],[bmasuk1]:[c1]])</f>
        <v>0</v>
      </c>
      <c r="M3119" s="32">
        <f>SUM(F3119,L3119)</f>
        <v>0</v>
      </c>
      <c r="N3119" s="31"/>
      <c r="O3119" s="31"/>
      <c r="P3119" s="32">
        <f ca="1">SUM(INDIRECT(GLOBAL_VAR[TABLENAME]&amp;"[@a"&amp;$1:$1-1&amp;"]"),INDIRECT(GLOBAL_VAR[TABLENAME]&amp;"[@c"&amp;$1:$1-1&amp;"]"))</f>
        <v>0</v>
      </c>
      <c r="Q3119" s="33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0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0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0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119" s="31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31">
      <c r="A3120" s="31" t="str">
        <f ca="1">IF(GLOBAL[[#This Row],[TT]]&lt;1,"",ROW()-2)</f>
        <v/>
      </c>
      <c r="B3120" s="33" t="s">
        <v>3798</v>
      </c>
      <c r="C3120" s="31">
        <v>0</v>
      </c>
      <c r="D3120" s="31" t="s">
        <v>2176</v>
      </c>
      <c r="E3120" s="31">
        <f ca="1">IF(GLOBAL[[#This Row],[b12]]="",GLOBAL[[#This Row],[a6]],GLOBAL[[#This Row],[b12]])</f>
        <v>0</v>
      </c>
      <c r="F3120" s="32">
        <f>GLOBAL[[#This Row],[AWAL]]</f>
        <v>0</v>
      </c>
      <c r="G3120" s="31"/>
      <c r="H3120" s="31"/>
      <c r="I3120" s="31" t="str">
        <f>IF(GLOBAL[[#This Row],[/MASUK]]="","",SUMIF(Table6[NB BM_C_QTY+F],GLOBAL[POINTER],Table6[C]))</f>
        <v/>
      </c>
      <c r="J3120" s="102">
        <f>IF(GLOBAL[[#This Row],[//KELUAR]]="",0,-1*SUMIF(Table5[CONCAT],GLOBAL[POINTER],Table5[3]))</f>
        <v>0</v>
      </c>
      <c r="K3120" s="31" t="str">
        <f>IF(GLOBAL[[#This Row],[b1]]="","",GLOBAL[[#This Row],[b1]]-GLOBAL[[#This Row],[a1]]-GLOBAL[[#This Row],[bkeluar1]])</f>
        <v/>
      </c>
      <c r="L3120" s="31">
        <f>SUM(GLOBAL[[#This Row],[bmasuk1]:[c1]])</f>
        <v>0</v>
      </c>
      <c r="M3120" s="32">
        <f>SUM(F3120,L3120)</f>
        <v>0</v>
      </c>
      <c r="N3120" s="31"/>
      <c r="O3120" s="31"/>
      <c r="P3120" s="32">
        <f ca="1">SUM(INDIRECT(GLOBAL_VAR[TABLENAME]&amp;"[@a"&amp;$1:$1-1&amp;"]"),INDIRECT(GLOBAL_VAR[TABLENAME]&amp;"[@c"&amp;$1:$1-1&amp;"]"))</f>
        <v>0</v>
      </c>
      <c r="Q3120" s="33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0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0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0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120" s="31" t="str">
        <f>_xlfn.IFNA(MATCH(GLOBAL[[#This Row],[POINTER]],Table6[NB BM_C_QTY+F],0),"")</f>
        <v/>
      </c>
      <c r="AC3120" t="str">
        <f>_xlfn.IFNA(MATCH(GLOBAL[[#This Row],[POINTER]],Table5[CONCAT],0),"")</f>
        <v/>
      </c>
    </row>
    <row r="3121" spans="1:29">
      <c r="A3121" s="31" t="str">
        <f ca="1">IF(GLOBAL[[#This Row],[TT]]&lt;1,"",ROW()-2)</f>
        <v/>
      </c>
      <c r="B3121" s="33" t="s">
        <v>3802</v>
      </c>
      <c r="C3121" s="31">
        <v>0</v>
      </c>
      <c r="D3121" s="31" t="s">
        <v>2172</v>
      </c>
      <c r="E3121" s="31">
        <f ca="1">IF(GLOBAL[[#This Row],[b12]]="",GLOBAL[[#This Row],[a6]],GLOBAL[[#This Row],[b12]])</f>
        <v>0</v>
      </c>
      <c r="F3121" s="32">
        <f>GLOBAL[[#This Row],[AWAL]]</f>
        <v>0</v>
      </c>
      <c r="G3121" s="31"/>
      <c r="H3121" s="31"/>
      <c r="I3121" s="31" t="str">
        <f>IF(GLOBAL[[#This Row],[/MASUK]]="","",SUMIF(Table6[NB BM_C_QTY+F],GLOBAL[POINTER],Table6[C]))</f>
        <v/>
      </c>
      <c r="J3121" s="102">
        <f>IF(GLOBAL[[#This Row],[//KELUAR]]="",0,-1*SUMIF(Table5[CONCAT],GLOBAL[POINTER],Table5[3]))</f>
        <v>0</v>
      </c>
      <c r="K3121" s="31" t="str">
        <f>IF(GLOBAL[[#This Row],[b1]]="","",GLOBAL[[#This Row],[b1]]-GLOBAL[[#This Row],[a1]]-GLOBAL[[#This Row],[bkeluar1]])</f>
        <v/>
      </c>
      <c r="L3121" s="31">
        <f>SUM(GLOBAL[[#This Row],[bmasuk1]:[c1]])</f>
        <v>0</v>
      </c>
      <c r="M3121" s="32">
        <f>SUM(F3121,L3121)</f>
        <v>0</v>
      </c>
      <c r="N3121" s="31"/>
      <c r="O3121" s="31"/>
      <c r="P3121" s="32">
        <f ca="1">SUM(INDIRECT(GLOBAL_VAR[TABLENAME]&amp;"[@a"&amp;$1:$1-1&amp;"]"),INDIRECT(GLOBAL_VAR[TABLENAME]&amp;"[@c"&amp;$1:$1-1&amp;"]"))</f>
        <v>0</v>
      </c>
      <c r="Q3121" s="33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0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0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0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121" s="31" t="str">
        <f>_xlfn.IFNA(MATCH(GLOBAL[[#This Row],[POINTER]],Table6[NB BM_C_QTY+F],0),"")</f>
        <v/>
      </c>
      <c r="AC3121" t="str">
        <f>_xlfn.IFNA(MATCH(GLOBAL[[#This Row],[POINTER]],Table5[CONCAT],0),"")</f>
        <v/>
      </c>
    </row>
    <row r="3122" spans="1:29">
      <c r="A3122" s="31" t="str">
        <f ca="1">IF(GLOBAL[[#This Row],[TT]]&lt;1,"",ROW()-2)</f>
        <v/>
      </c>
      <c r="B3122" s="33" t="s">
        <v>3801</v>
      </c>
      <c r="C3122" s="31">
        <v>0</v>
      </c>
      <c r="D3122" s="31" t="s">
        <v>2172</v>
      </c>
      <c r="E3122" s="31">
        <f ca="1">IF(GLOBAL[[#This Row],[b12]]="",GLOBAL[[#This Row],[a6]],GLOBAL[[#This Row],[b12]])</f>
        <v>0</v>
      </c>
      <c r="F3122" s="32">
        <f>GLOBAL[[#This Row],[AWAL]]</f>
        <v>0</v>
      </c>
      <c r="G3122" s="31"/>
      <c r="H3122" s="31"/>
      <c r="I3122" s="31" t="str">
        <f>IF(GLOBAL[[#This Row],[/MASUK]]="","",SUMIF(Table6[NB BM_C_QTY+F],GLOBAL[POINTER],Table6[C]))</f>
        <v/>
      </c>
      <c r="J3122" s="102">
        <f>IF(GLOBAL[[#This Row],[//KELUAR]]="",0,-1*SUMIF(Table5[CONCAT],GLOBAL[POINTER],Table5[3]))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>SUM(F3122,L3122)</f>
        <v>0</v>
      </c>
      <c r="N3122" s="31"/>
      <c r="O3122" s="31"/>
      <c r="P3122" s="32">
        <f ca="1">SUM(INDIRECT(GLOBAL_VAR[TABLENAME]&amp;"[@a"&amp;$1:$1-1&amp;"]"),INDIRECT(GLOBAL_VAR[TABLENAME]&amp;"[@c"&amp;$1:$1-1&amp;"]"))</f>
        <v>0</v>
      </c>
      <c r="Q3122" s="33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0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0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0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122" s="31" t="str">
        <f>_xlfn.IFNA(MATCH(GLOBAL[[#This Row],[POINTER]],Table6[NB BM_C_QTY+F],0),"")</f>
        <v/>
      </c>
      <c r="AC3122" t="str">
        <f>_xlfn.IFNA(MATCH(GLOBAL[[#This Row],[POINTER]],Table5[CONCAT],0),"")</f>
        <v/>
      </c>
    </row>
    <row r="3123" spans="1:29">
      <c r="A3123" s="31" t="str">
        <f ca="1">IF(GLOBAL[[#This Row],[TT]]&lt;1,"",ROW()-2)</f>
        <v/>
      </c>
      <c r="B3123" s="33" t="s">
        <v>1808</v>
      </c>
      <c r="C3123" s="31">
        <v>0</v>
      </c>
      <c r="D3123" s="31" t="s">
        <v>31</v>
      </c>
      <c r="E3123" s="31">
        <f ca="1">IF(GLOBAL[[#This Row],[b12]]="",GLOBAL[[#This Row],[a6]],GLOBAL[[#This Row],[b12]])</f>
        <v>0</v>
      </c>
      <c r="F3123" s="32">
        <f>GLOBAL[[#This Row],[AWAL]]</f>
        <v>0</v>
      </c>
      <c r="G3123" s="31"/>
      <c r="H3123" s="31"/>
      <c r="I3123" s="31" t="str">
        <f>IF(GLOBAL[[#This Row],[/MASUK]]="","",SUMIF(Table6[NB BM_C_QTY+F],GLOBAL[POINTER],Table6[C]))</f>
        <v/>
      </c>
      <c r="J3123" s="102">
        <f>IF(GLOBAL[[#This Row],[//KELUAR]]="",0,-1*SUMIF(Table5[CONCAT],GLOBAL[POINTER],Table5[3]))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>SUM(F3123,L3123)</f>
        <v>0</v>
      </c>
      <c r="N3123" s="31"/>
      <c r="O3123" s="31"/>
      <c r="P3123" s="32">
        <f ca="1">SUM(INDIRECT(GLOBAL_VAR[TABLENAME]&amp;"[@a"&amp;$1:$1-1&amp;"]"),INDIRECT(GLOBAL_VAR[TABLENAME]&amp;"[@c"&amp;$1:$1-1&amp;"]"))</f>
        <v>0</v>
      </c>
      <c r="Q3123" s="33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0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0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0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29">
      <c r="A3124" s="31">
        <f ca="1">IF(GLOBAL[[#This Row],[TT]]&lt;1,"",ROW()-2)</f>
        <v>3122</v>
      </c>
      <c r="B3124" s="33" t="s">
        <v>1809</v>
      </c>
      <c r="C3124" s="31">
        <v>2</v>
      </c>
      <c r="D3124" s="31" t="s">
        <v>31</v>
      </c>
      <c r="E3124" s="31">
        <f ca="1">IF(GLOBAL[[#This Row],[b12]]="",GLOBAL[[#This Row],[a6]],GLOBAL[[#This Row],[b12]])</f>
        <v>2</v>
      </c>
      <c r="F3124" s="32">
        <f>GLOBAL[[#This Row],[AWAL]]</f>
        <v>2</v>
      </c>
      <c r="G3124" s="31"/>
      <c r="H3124" s="31"/>
      <c r="I3124" s="31" t="str">
        <f>IF(GLOBAL[[#This Row],[/MASUK]]="","",SUMIF(Table6[NB BM_C_QTY+F],GLOBAL[POINTER],Table6[C]))</f>
        <v/>
      </c>
      <c r="J3124" s="102">
        <f>IF(GLOBAL[[#This Row],[//KELUAR]]="",0,-1*SUMIF(Table5[CONCAT],GLOBAL[POINTER],Table5[3]))</f>
        <v>0</v>
      </c>
      <c r="K3124" s="31" t="str">
        <f>IF(GLOBAL[[#This Row],[b1]]="","",GLOBAL[[#This Row],[b1]]-GLOBAL[[#This Row],[a1]]-GLOBAL[[#This Row],[bkeluar1]])</f>
        <v/>
      </c>
      <c r="L3124" s="31">
        <f>SUM(GLOBAL[[#This Row],[bmasuk1]:[c1]])</f>
        <v>0</v>
      </c>
      <c r="M3124" s="32">
        <f>SUM(F3124,L3124)</f>
        <v>2</v>
      </c>
      <c r="N3124" s="31"/>
      <c r="O3124" s="31"/>
      <c r="P3124" s="32">
        <f ca="1">SUM(INDIRECT(GLOBAL_VAR[TABLENAME]&amp;"[@a"&amp;$1:$1-1&amp;"]"),INDIRECT(GLOBAL_VAR[TABLENAME]&amp;"[@c"&amp;$1:$1-1&amp;"]"))</f>
        <v>2</v>
      </c>
      <c r="Q3124" s="33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2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2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2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3124" s="31" t="str">
        <f>_xlfn.IFNA(MATCH(GLOBAL[[#This Row],[POINTER]],Table6[NB BM_C_QTY+F],0),"")</f>
        <v/>
      </c>
      <c r="AC3124" t="str">
        <f>_xlfn.IFNA(MATCH(GLOBAL[[#This Row],[POINTER]],Table5[CONCAT],0),"")</f>
        <v/>
      </c>
    </row>
    <row r="3125" spans="1:29">
      <c r="A3125" s="31" t="str">
        <f ca="1">IF(GLOBAL[[#This Row],[TT]]&lt;1,"",ROW()-2)</f>
        <v/>
      </c>
      <c r="B3125" s="33" t="s">
        <v>1810</v>
      </c>
      <c r="C3125" s="31">
        <v>0</v>
      </c>
      <c r="D3125" s="31" t="s">
        <v>31</v>
      </c>
      <c r="E3125" s="31">
        <f ca="1">IF(GLOBAL[[#This Row],[b12]]="",GLOBAL[[#This Row],[a6]],GLOBAL[[#This Row],[b12]])</f>
        <v>0</v>
      </c>
      <c r="F3125" s="32">
        <f>GLOBAL[[#This Row],[AWAL]]</f>
        <v>0</v>
      </c>
      <c r="G3125" s="31"/>
      <c r="H3125" s="31"/>
      <c r="I3125" s="31" t="str">
        <f>IF(GLOBAL[[#This Row],[/MASUK]]="","",SUMIF(Table6[NB BM_C_QTY+F],GLOBAL[POINTER],Table6[C]))</f>
        <v/>
      </c>
      <c r="J3125" s="102">
        <f>IF(GLOBAL[[#This Row],[//KELUAR]]="",0,-1*SUMIF(Table5[CONCAT],GLOBAL[POINTER],Table5[3]))</f>
        <v>0</v>
      </c>
      <c r="K3125" s="31" t="str">
        <f>IF(GLOBAL[[#This Row],[b1]]="","",GLOBAL[[#This Row],[b1]]-GLOBAL[[#This Row],[a1]]-GLOBAL[[#This Row],[bkeluar1]])</f>
        <v/>
      </c>
      <c r="L3125" s="31">
        <f>SUM(GLOBAL[[#This Row],[bmasuk1]:[c1]])</f>
        <v>0</v>
      </c>
      <c r="M3125" s="32">
        <f>SUM(F3125,L3125)</f>
        <v>0</v>
      </c>
      <c r="N3125" s="31"/>
      <c r="O3125" s="31"/>
      <c r="P3125" s="32">
        <f ca="1">SUM(INDIRECT(GLOBAL_VAR[TABLENAME]&amp;"[@a"&amp;$1:$1-1&amp;"]"),INDIRECT(GLOBAL_VAR[TABLENAME]&amp;"[@c"&amp;$1:$1-1&amp;"]"))</f>
        <v>0</v>
      </c>
      <c r="Q3125" s="33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0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0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0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125" s="31" t="str">
        <f>_xlfn.IFNA(MATCH(GLOBAL[[#This Row],[POINTER]],Table6[NB BM_C_QTY+F],0),"")</f>
        <v/>
      </c>
      <c r="AC3125" t="str">
        <f>_xlfn.IFNA(MATCH(GLOBAL[[#This Row],[POINTER]],Table5[CONCAT],0),"")</f>
        <v/>
      </c>
    </row>
    <row r="3126" spans="1:29">
      <c r="A3126" s="31">
        <f ca="1">IF(GLOBAL[[#This Row],[TT]]&lt;1,"",ROW()-2)</f>
        <v>3124</v>
      </c>
      <c r="B3126" s="33" t="s">
        <v>1811</v>
      </c>
      <c r="C3126" s="31">
        <v>2</v>
      </c>
      <c r="D3126" s="31" t="s">
        <v>33</v>
      </c>
      <c r="E3126" s="31">
        <f ca="1">IF(GLOBAL[[#This Row],[b12]]="",GLOBAL[[#This Row],[a6]],GLOBAL[[#This Row],[b12]])</f>
        <v>2</v>
      </c>
      <c r="F3126" s="32">
        <f>GLOBAL[[#This Row],[AWAL]]</f>
        <v>2</v>
      </c>
      <c r="G3126" s="31"/>
      <c r="H3126" s="31"/>
      <c r="I3126" s="31" t="str">
        <f>IF(GLOBAL[[#This Row],[/MASUK]]="","",SUMIF(Table6[NB BM_C_QTY+F],GLOBAL[POINTER],Table6[C]))</f>
        <v/>
      </c>
      <c r="J3126" s="102">
        <f>IF(GLOBAL[[#This Row],[//KELUAR]]="",0,-1*SUMIF(Table5[CONCAT],GLOBAL[POINTER],Table5[3]))</f>
        <v>0</v>
      </c>
      <c r="K3126" s="31" t="str">
        <f>IF(GLOBAL[[#This Row],[b1]]="","",GLOBAL[[#This Row],[b1]]-GLOBAL[[#This Row],[a1]]-GLOBAL[[#This Row],[bkeluar1]])</f>
        <v/>
      </c>
      <c r="L3126" s="31">
        <f>SUM(GLOBAL[[#This Row],[bmasuk1]:[c1]])</f>
        <v>0</v>
      </c>
      <c r="M3126" s="32">
        <f>SUM(F3126,L3126)</f>
        <v>2</v>
      </c>
      <c r="N3126" s="31"/>
      <c r="O3126" s="31"/>
      <c r="P3126" s="32">
        <f ca="1">SUM(INDIRECT(GLOBAL_VAR[TABLENAME]&amp;"[@a"&amp;$1:$1-1&amp;"]"),INDIRECT(GLOBAL_VAR[TABLENAME]&amp;"[@c"&amp;$1:$1-1&amp;"]"))</f>
        <v>2</v>
      </c>
      <c r="Q3126" s="33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2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2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2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3126" s="31" t="str">
        <f>_xlfn.IFNA(MATCH(GLOBAL[[#This Row],[POINTER]],Table6[NB BM_C_QTY+F],0),"")</f>
        <v/>
      </c>
      <c r="AC3126" t="str">
        <f>_xlfn.IFNA(MATCH(GLOBAL[[#This Row],[POINTER]],Table5[CONCAT],0),"")</f>
        <v/>
      </c>
    </row>
    <row r="3127" spans="1:29">
      <c r="A3127" s="31">
        <f ca="1">IF(GLOBAL[[#This Row],[TT]]&lt;1,"",ROW()-2)</f>
        <v>3125</v>
      </c>
      <c r="B3127" s="33" t="s">
        <v>1812</v>
      </c>
      <c r="C3127" s="31">
        <v>18</v>
      </c>
      <c r="D3127" s="31" t="s">
        <v>149</v>
      </c>
      <c r="E3127" s="31">
        <f ca="1">IF(GLOBAL[[#This Row],[b12]]="",GLOBAL[[#This Row],[a6]],GLOBAL[[#This Row],[b12]])</f>
        <v>18</v>
      </c>
      <c r="F3127" s="32">
        <f>GLOBAL[[#This Row],[AWAL]]</f>
        <v>18</v>
      </c>
      <c r="G3127" s="31"/>
      <c r="H3127" s="31"/>
      <c r="I3127" s="31" t="str">
        <f>IF(GLOBAL[[#This Row],[/MASUK]]="","",SUMIF(Table6[NB BM_C_QTY+F],GLOBAL[POINTER],Table6[C]))</f>
        <v/>
      </c>
      <c r="J3127" s="102">
        <f>IF(GLOBAL[[#This Row],[//KELUAR]]="",0,-1*SUMIF(Table5[CONCAT],GLOBAL[POINTER],Table5[3]))</f>
        <v>0</v>
      </c>
      <c r="K3127" s="31" t="str">
        <f>IF(GLOBAL[[#This Row],[b1]]="","",GLOBAL[[#This Row],[b1]]-GLOBAL[[#This Row],[a1]]-GLOBAL[[#This Row],[bkeluar1]])</f>
        <v/>
      </c>
      <c r="L3127" s="31">
        <f>SUM(GLOBAL[[#This Row],[bmasuk1]:[c1]])</f>
        <v>0</v>
      </c>
      <c r="M3127" s="32">
        <f>SUM(F3127,L3127)</f>
        <v>18</v>
      </c>
      <c r="N3127" s="31"/>
      <c r="O3127" s="31"/>
      <c r="P3127" s="32">
        <f ca="1">SUM(INDIRECT(GLOBAL_VAR[TABLENAME]&amp;"[@a"&amp;$1:$1-1&amp;"]"),INDIRECT(GLOBAL_VAR[TABLENAME]&amp;"[@c"&amp;$1:$1-1&amp;"]"))</f>
        <v>18</v>
      </c>
      <c r="Q3127" s="33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18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18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18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3127" s="31" t="str">
        <f>_xlfn.IFNA(MATCH(GLOBAL[[#This Row],[POINTER]],Table6[NB BM_C_QTY+F],0),"")</f>
        <v/>
      </c>
      <c r="AC3127" t="str">
        <f>_xlfn.IFNA(MATCH(GLOBAL[[#This Row],[POINTER]],Table5[CONCAT],0),"")</f>
        <v/>
      </c>
    </row>
    <row r="3128" spans="1:29">
      <c r="A3128" s="39">
        <f ca="1">IF(GLOBAL[[#This Row],[TT]]&lt;1,"",ROW()-2)</f>
        <v>3126</v>
      </c>
      <c r="B3128" s="33" t="s">
        <v>1813</v>
      </c>
      <c r="C3128" s="31">
        <v>1</v>
      </c>
      <c r="D3128" s="31" t="s">
        <v>99</v>
      </c>
      <c r="E3128" s="39">
        <f ca="1">IF(GLOBAL[[#This Row],[b12]]="",GLOBAL[[#This Row],[a6]],GLOBAL[[#This Row],[b12]])</f>
        <v>1</v>
      </c>
      <c r="F3128" s="40">
        <f>GLOBAL[[#This Row],[AWAL]]</f>
        <v>1</v>
      </c>
      <c r="G3128" s="31"/>
      <c r="H3128" s="31"/>
      <c r="I3128" s="31" t="str">
        <f>IF(GLOBAL[[#This Row],[/MASUK]]="","",SUMIF(Table6[NB BM_C_QTY+F],GLOBAL[POINTER],Table6[C]))</f>
        <v/>
      </c>
      <c r="J3128" s="102">
        <f>IF(GLOBAL[[#This Row],[//KELUAR]]="",0,-1*SUMIF(Table5[CONCAT],GLOBAL[POINTER],Table5[3]))</f>
        <v>0</v>
      </c>
      <c r="K3128" s="39" t="str">
        <f>IF(GLOBAL[[#This Row],[b1]]="","",GLOBAL[[#This Row],[b1]]-GLOBAL[[#This Row],[a1]]-GLOBAL[[#This Row],[bkeluar1]])</f>
        <v/>
      </c>
      <c r="L3128" s="39">
        <f>SUM(GLOBAL[[#This Row],[bmasuk1]:[c1]])</f>
        <v>0</v>
      </c>
      <c r="M3128" s="40">
        <f>SUM(F3128,L3128)</f>
        <v>1</v>
      </c>
      <c r="N3128" s="31"/>
      <c r="O3128" s="39"/>
      <c r="P3128" s="40">
        <f ca="1">SUM(INDIRECT(GLOBAL_VAR[TABLENAME]&amp;"[@a"&amp;$1:$1-1&amp;"]"),INDIRECT(GLOBAL_VAR[TABLENAME]&amp;"[@c"&amp;$1:$1-1&amp;"]"))</f>
        <v>1</v>
      </c>
      <c r="Q3128" s="33"/>
      <c r="R3128" s="41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1</v>
      </c>
      <c r="T3128" s="33"/>
      <c r="U3128" s="41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1</v>
      </c>
      <c r="W3128" s="31"/>
      <c r="X3128" s="39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1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3128" s="39" t="str">
        <f>_xlfn.IFNA(MATCH(GLOBAL[[#This Row],[POINTER]],Table6[NB BM_C_QTY+F],0),"")</f>
        <v/>
      </c>
      <c r="AC3128" t="str">
        <f>_xlfn.IFNA(MATCH(GLOBAL[[#This Row],[POINTER]],Table5[CONCAT],0),"")</f>
        <v/>
      </c>
    </row>
    <row r="3129" spans="1:29">
      <c r="A3129" s="39">
        <f ca="1">IF(GLOBAL[[#This Row],[TT]]&lt;1,"",ROW()-2)</f>
        <v>3127</v>
      </c>
      <c r="B3129" s="33" t="s">
        <v>1814</v>
      </c>
      <c r="C3129" s="31">
        <v>1</v>
      </c>
      <c r="D3129" s="31" t="s">
        <v>16</v>
      </c>
      <c r="E3129" s="39">
        <f ca="1">IF(GLOBAL[[#This Row],[b12]]="",GLOBAL[[#This Row],[a6]],GLOBAL[[#This Row],[b12]])</f>
        <v>1</v>
      </c>
      <c r="F3129" s="40">
        <f>GLOBAL[[#This Row],[AWAL]]</f>
        <v>1</v>
      </c>
      <c r="G3129" s="31"/>
      <c r="H3129" s="31"/>
      <c r="I3129" s="31" t="str">
        <f>IF(GLOBAL[[#This Row],[/MASUK]]="","",SUMIF(Table6[NB BM_C_QTY+F],GLOBAL[POINTER],Table6[C]))</f>
        <v/>
      </c>
      <c r="J3129" s="102">
        <f>IF(GLOBAL[[#This Row],[//KELUAR]]="",0,-1*SUMIF(Table5[CONCAT],GLOBAL[POINTER],Table5[3]))</f>
        <v>0</v>
      </c>
      <c r="K3129" s="39" t="str">
        <f>IF(GLOBAL[[#This Row],[b1]]="","",GLOBAL[[#This Row],[b1]]-GLOBAL[[#This Row],[a1]]-GLOBAL[[#This Row],[bkeluar1]])</f>
        <v/>
      </c>
      <c r="L3129" s="39">
        <f>SUM(GLOBAL[[#This Row],[bmasuk1]:[c1]])</f>
        <v>0</v>
      </c>
      <c r="M3129" s="40">
        <f>SUM(F3129,L3129)</f>
        <v>1</v>
      </c>
      <c r="N3129" s="31"/>
      <c r="O3129" s="39"/>
      <c r="P3129" s="40">
        <f ca="1">SUM(INDIRECT(GLOBAL_VAR[TABLENAME]&amp;"[@a"&amp;$1:$1-1&amp;"]"),INDIRECT(GLOBAL_VAR[TABLENAME]&amp;"[@c"&amp;$1:$1-1&amp;"]"))</f>
        <v>1</v>
      </c>
      <c r="Q3129" s="33"/>
      <c r="R3129" s="41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1</v>
      </c>
      <c r="T3129" s="33"/>
      <c r="U3129" s="41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1</v>
      </c>
      <c r="W3129" s="31"/>
      <c r="X3129" s="39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1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3129" s="39" t="str">
        <f>_xlfn.IFNA(MATCH(GLOBAL[[#This Row],[POINTER]],Table6[NB BM_C_QTY+F],0),"")</f>
        <v/>
      </c>
      <c r="AC3129" t="str">
        <f>_xlfn.IFNA(MATCH(GLOBAL[[#This Row],[POINTER]],Table5[CONCAT],0),"")</f>
        <v/>
      </c>
    </row>
    <row r="3130" spans="1:29">
      <c r="A3130" s="39">
        <f ca="1">IF(GLOBAL[[#This Row],[TT]]&lt;1,"",ROW()-2)</f>
        <v>3128</v>
      </c>
      <c r="B3130" s="33" t="s">
        <v>3659</v>
      </c>
      <c r="C3130" s="31">
        <v>16</v>
      </c>
      <c r="D3130" s="31" t="s">
        <v>2176</v>
      </c>
      <c r="E3130" s="39">
        <f ca="1">IF(GLOBAL[[#This Row],[b12]]="",GLOBAL[[#This Row],[a6]],GLOBAL[[#This Row],[b12]])</f>
        <v>16</v>
      </c>
      <c r="F3130" s="40">
        <f>GLOBAL[[#This Row],[AWAL]]</f>
        <v>16</v>
      </c>
      <c r="G3130" s="31"/>
      <c r="H3130" s="31"/>
      <c r="I3130" s="31" t="str">
        <f>IF(GLOBAL[[#This Row],[/MASUK]]="","",SUMIF(Table6[NB BM_C_QTY+F],GLOBAL[POINTER],Table6[C]))</f>
        <v/>
      </c>
      <c r="J3130" s="102">
        <f>IF(GLOBAL[[#This Row],[//KELUAR]]="",0,-1*SUMIF(Table5[CONCAT],GLOBAL[POINTER],Table5[3]))</f>
        <v>0</v>
      </c>
      <c r="K3130" s="39" t="str">
        <f>IF(GLOBAL[[#This Row],[b1]]="","",GLOBAL[[#This Row],[b1]]-GLOBAL[[#This Row],[a1]]-GLOBAL[[#This Row],[bkeluar1]])</f>
        <v/>
      </c>
      <c r="L3130" s="39">
        <f>SUM(GLOBAL[[#This Row],[bmasuk1]:[c1]])</f>
        <v>0</v>
      </c>
      <c r="M3130" s="40">
        <f>SUM(F3130,L3130)</f>
        <v>16</v>
      </c>
      <c r="N3130" s="31"/>
      <c r="O3130" s="39"/>
      <c r="P3130" s="40">
        <f ca="1">SUM(INDIRECT(GLOBAL_VAR[TABLENAME]&amp;"[@a"&amp;$1:$1-1&amp;"]"),INDIRECT(GLOBAL_VAR[TABLENAME]&amp;"[@c"&amp;$1:$1-1&amp;"]"))</f>
        <v>16</v>
      </c>
      <c r="Q3130" s="33"/>
      <c r="R3130" s="41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16</v>
      </c>
      <c r="T3130" s="33"/>
      <c r="U3130" s="41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16</v>
      </c>
      <c r="W3130" s="31"/>
      <c r="X3130" s="39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16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B3130" s="39" t="str">
        <f>_xlfn.IFNA(MATCH(GLOBAL[[#This Row],[POINTER]],Table6[NB BM_C_QTY+F],0),"")</f>
        <v/>
      </c>
      <c r="AC3130" t="str">
        <f>_xlfn.IFNA(MATCH(GLOBAL[[#This Row],[POINTER]],Table5[CONCAT],0),"")</f>
        <v/>
      </c>
    </row>
    <row r="3131" spans="1:29">
      <c r="A3131" s="39">
        <f ca="1">IF(GLOBAL[[#This Row],[TT]]&lt;1,"",ROW()-2)</f>
        <v>3129</v>
      </c>
      <c r="B3131" s="33" t="s">
        <v>3467</v>
      </c>
      <c r="C3131" s="31">
        <v>1</v>
      </c>
      <c r="D3131" s="31" t="s">
        <v>2176</v>
      </c>
      <c r="E3131" s="39">
        <f ca="1">IF(GLOBAL[[#This Row],[b12]]="",GLOBAL[[#This Row],[a6]],GLOBAL[[#This Row],[b12]])</f>
        <v>1</v>
      </c>
      <c r="F3131" s="40">
        <f>GLOBAL[[#This Row],[AWAL]]</f>
        <v>1</v>
      </c>
      <c r="G3131" s="31"/>
      <c r="H3131" s="31"/>
      <c r="I3131" s="31" t="str">
        <f>IF(GLOBAL[[#This Row],[/MASUK]]="","",SUMIF(Table6[NB BM_C_QTY+F],GLOBAL[POINTER],Table6[C]))</f>
        <v/>
      </c>
      <c r="J3131" s="102">
        <f>IF(GLOBAL[[#This Row],[//KELUAR]]="",0,-1*SUMIF(Table5[CONCAT],GLOBAL[POINTER],Table5[3]))</f>
        <v>0</v>
      </c>
      <c r="K3131" s="39" t="str">
        <f>IF(GLOBAL[[#This Row],[b1]]="","",GLOBAL[[#This Row],[b1]]-GLOBAL[[#This Row],[a1]]-GLOBAL[[#This Row],[bkeluar1]])</f>
        <v/>
      </c>
      <c r="L3131" s="39">
        <f>SUM(GLOBAL[[#This Row],[bmasuk1]:[c1]])</f>
        <v>0</v>
      </c>
      <c r="M3131" s="40">
        <f>SUM(F3131,L3131)</f>
        <v>1</v>
      </c>
      <c r="N3131" s="31"/>
      <c r="O3131" s="39"/>
      <c r="P3131" s="40">
        <f ca="1">SUM(INDIRECT(GLOBAL_VAR[TABLENAME]&amp;"[@a"&amp;$1:$1-1&amp;"]"),INDIRECT(GLOBAL_VAR[TABLENAME]&amp;"[@c"&amp;$1:$1-1&amp;"]"))</f>
        <v>1</v>
      </c>
      <c r="Q3131" s="33"/>
      <c r="R3131" s="41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1</v>
      </c>
      <c r="T3131" s="33"/>
      <c r="U3131" s="41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1</v>
      </c>
      <c r="W3131" s="31"/>
      <c r="X3131" s="39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1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131" s="39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29">
      <c r="A3132" s="39">
        <f ca="1">IF(GLOBAL[[#This Row],[TT]]&lt;1,"",ROW()-2)</f>
        <v>3130</v>
      </c>
      <c r="B3132" s="33" t="s">
        <v>3466</v>
      </c>
      <c r="C3132" s="31">
        <v>6</v>
      </c>
      <c r="D3132" s="31" t="s">
        <v>2176</v>
      </c>
      <c r="E3132" s="39">
        <f ca="1">IF(GLOBAL[[#This Row],[b12]]="",GLOBAL[[#This Row],[a6]],GLOBAL[[#This Row],[b12]])</f>
        <v>6</v>
      </c>
      <c r="F3132" s="40">
        <f>GLOBAL[[#This Row],[AWAL]]</f>
        <v>6</v>
      </c>
      <c r="G3132" s="31"/>
      <c r="H3132" s="31"/>
      <c r="I3132" s="31" t="str">
        <f>IF(GLOBAL[[#This Row],[/MASUK]]="","",SUMIF(Table6[NB BM_C_QTY+F],GLOBAL[POINTER],Table6[C]))</f>
        <v/>
      </c>
      <c r="J3132" s="102">
        <f>IF(GLOBAL[[#This Row],[//KELUAR]]="",0,-1*SUMIF(Table5[CONCAT],GLOBAL[POINTER],Table5[3]))</f>
        <v>0</v>
      </c>
      <c r="K3132" s="39" t="str">
        <f>IF(GLOBAL[[#This Row],[b1]]="","",GLOBAL[[#This Row],[b1]]-GLOBAL[[#This Row],[a1]]-GLOBAL[[#This Row],[bkeluar1]])</f>
        <v/>
      </c>
      <c r="L3132" s="39">
        <f>SUM(GLOBAL[[#This Row],[bmasuk1]:[c1]])</f>
        <v>0</v>
      </c>
      <c r="M3132" s="40">
        <f>SUM(F3132,L3132)</f>
        <v>6</v>
      </c>
      <c r="N3132" s="31"/>
      <c r="O3132" s="39"/>
      <c r="P3132" s="40">
        <f ca="1">SUM(INDIRECT(GLOBAL_VAR[TABLENAME]&amp;"[@a"&amp;$1:$1-1&amp;"]"),INDIRECT(GLOBAL_VAR[TABLENAME]&amp;"[@c"&amp;$1:$1-1&amp;"]"))</f>
        <v>6</v>
      </c>
      <c r="Q3132" s="33"/>
      <c r="R3132" s="41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6</v>
      </c>
      <c r="T3132" s="33"/>
      <c r="U3132" s="41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6</v>
      </c>
      <c r="W3132" s="31"/>
      <c r="X3132" s="39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6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3132" s="39" t="str">
        <f>_xlfn.IFNA(MATCH(GLOBAL[[#This Row],[POINTER]],Table6[NB BM_C_QTY+F],0),"")</f>
        <v/>
      </c>
      <c r="AC3132" t="str">
        <f>_xlfn.IFNA(MATCH(GLOBAL[[#This Row],[POINTER]],Table5[CONCAT],0),"")</f>
        <v/>
      </c>
    </row>
    <row r="3133" spans="1:29">
      <c r="A3133" s="31" t="str">
        <f ca="1">IF(GLOBAL[[#This Row],[TT]]&lt;1,"",ROW()-2)</f>
        <v/>
      </c>
      <c r="B3133" s="33" t="s">
        <v>3532</v>
      </c>
      <c r="C3133" s="31">
        <v>0</v>
      </c>
      <c r="D3133" s="31" t="s">
        <v>2176</v>
      </c>
      <c r="E3133" s="31">
        <f ca="1">IF(GLOBAL[[#This Row],[b12]]="",GLOBAL[[#This Row],[a6]],GLOBAL[[#This Row],[b12]])</f>
        <v>0</v>
      </c>
      <c r="F3133" s="32">
        <f>GLOBAL[[#This Row],[AWAL]]</f>
        <v>0</v>
      </c>
      <c r="G3133" s="31"/>
      <c r="H3133" s="31"/>
      <c r="I3133" s="31" t="str">
        <f>IF(GLOBAL[[#This Row],[/MASUK]]="","",SUMIF(Table6[NB BM_C_QTY+F],GLOBAL[POINTER],Table6[C]))</f>
        <v/>
      </c>
      <c r="J3133" s="102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>SUM(F3133,L3133)</f>
        <v>0</v>
      </c>
      <c r="N3133" s="31"/>
      <c r="O3133" s="31"/>
      <c r="P3133" s="32">
        <f ca="1">SUM(INDIRECT(GLOBAL_VAR[TABLENAME]&amp;"[@a"&amp;$1:$1-1&amp;"]"),INDIRECT(GLOBAL_VAR[TABLENAME]&amp;"[@c"&amp;$1:$1-1&amp;"]"))</f>
        <v>0</v>
      </c>
      <c r="Q3133" s="33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0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0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0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29">
      <c r="A3134" s="31">
        <f ca="1">IF(GLOBAL[[#This Row],[TT]]&lt;1,"",ROW()-2)</f>
        <v>3132</v>
      </c>
      <c r="B3134" s="33" t="s">
        <v>4212</v>
      </c>
      <c r="C3134" s="31">
        <v>2</v>
      </c>
      <c r="D3134" s="31" t="s">
        <v>2176</v>
      </c>
      <c r="E3134" s="31">
        <f ca="1">IF(GLOBAL[[#This Row],[b12]]="",GLOBAL[[#This Row],[a6]],GLOBAL[[#This Row],[b12]])</f>
        <v>2</v>
      </c>
      <c r="F3134" s="32">
        <f>GLOBAL[[#This Row],[AWAL]]</f>
        <v>2</v>
      </c>
      <c r="G3134" s="31"/>
      <c r="H3134" s="31"/>
      <c r="I3134" s="31" t="str">
        <f>IF(GLOBAL[[#This Row],[/MASUK]]="","",SUMIF(Table6[NB BM_C_QTY+F],GLOBAL[POINTER],Table6[C]))</f>
        <v/>
      </c>
      <c r="J3134" s="102">
        <f>IF(GLOBAL[[#This Row],[//KELUAR]]="",0,-1*SUMIF(Table5[CONCAT],GLOBAL[POINTER],Table5[3]))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>SUM(F3134,L3134)</f>
        <v>2</v>
      </c>
      <c r="N3134" s="31"/>
      <c r="O3134" s="31"/>
      <c r="P3134" s="32">
        <f ca="1">SUM(INDIRECT(GLOBAL_VAR[TABLENAME]&amp;"[@a"&amp;$1:$1-1&amp;"]"),INDIRECT(GLOBAL_VAR[TABLENAME]&amp;"[@c"&amp;$1:$1-1&amp;"]"))</f>
        <v>2</v>
      </c>
      <c r="Q3134" s="33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2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2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2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29">
      <c r="A3135" s="39">
        <f ca="1">IF(GLOBAL[[#This Row],[TT]]&lt;1,"",ROW()-2)</f>
        <v>3133</v>
      </c>
      <c r="B3135" s="33" t="s">
        <v>3468</v>
      </c>
      <c r="C3135" s="31">
        <v>1</v>
      </c>
      <c r="D3135" s="31" t="s">
        <v>2176</v>
      </c>
      <c r="E3135" s="39">
        <f ca="1">IF(GLOBAL[[#This Row],[b12]]="",GLOBAL[[#This Row],[a6]],GLOBAL[[#This Row],[b12]])</f>
        <v>1</v>
      </c>
      <c r="F3135" s="40">
        <f>GLOBAL[[#This Row],[AWAL]]</f>
        <v>1</v>
      </c>
      <c r="G3135" s="31"/>
      <c r="H3135" s="31"/>
      <c r="I3135" s="31" t="str">
        <f>IF(GLOBAL[[#This Row],[/MASUK]]="","",SUMIF(Table6[NB BM_C_QTY+F],GLOBAL[POINTER],Table6[C]))</f>
        <v/>
      </c>
      <c r="J3135" s="102">
        <f>IF(GLOBAL[[#This Row],[//KELUAR]]="",0,-1*SUMIF(Table5[CONCAT],GLOBAL[POINTER],Table5[3]))</f>
        <v>0</v>
      </c>
      <c r="K3135" s="39" t="str">
        <f>IF(GLOBAL[[#This Row],[b1]]="","",GLOBAL[[#This Row],[b1]]-GLOBAL[[#This Row],[a1]]-GLOBAL[[#This Row],[bkeluar1]])</f>
        <v/>
      </c>
      <c r="L3135" s="39">
        <f>SUM(GLOBAL[[#This Row],[bmasuk1]:[c1]])</f>
        <v>0</v>
      </c>
      <c r="M3135" s="40">
        <f>SUM(F3135,L3135)</f>
        <v>1</v>
      </c>
      <c r="N3135" s="31"/>
      <c r="O3135" s="39"/>
      <c r="P3135" s="40">
        <f ca="1">SUM(INDIRECT(GLOBAL_VAR[TABLENAME]&amp;"[@a"&amp;$1:$1-1&amp;"]"),INDIRECT(GLOBAL_VAR[TABLENAME]&amp;"[@c"&amp;$1:$1-1&amp;"]"))</f>
        <v>1</v>
      </c>
      <c r="Q3135" s="33"/>
      <c r="R3135" s="41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1</v>
      </c>
      <c r="T3135" s="33"/>
      <c r="U3135" s="41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1</v>
      </c>
      <c r="W3135" s="31"/>
      <c r="X3135" s="39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1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3135" s="39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29">
      <c r="A3136" s="39">
        <f ca="1">IF(GLOBAL[[#This Row],[TT]]&lt;1,"",ROW()-2)</f>
        <v>3134</v>
      </c>
      <c r="B3136" s="33" t="s">
        <v>1815</v>
      </c>
      <c r="C3136" s="31">
        <v>2</v>
      </c>
      <c r="D3136" s="31" t="s">
        <v>1816</v>
      </c>
      <c r="E3136" s="39">
        <f ca="1">IF(GLOBAL[[#This Row],[b12]]="",GLOBAL[[#This Row],[a6]],GLOBAL[[#This Row],[b12]])</f>
        <v>2</v>
      </c>
      <c r="F3136" s="40">
        <f>GLOBAL[[#This Row],[AWAL]]</f>
        <v>2</v>
      </c>
      <c r="G3136" s="31"/>
      <c r="H3136" s="31"/>
      <c r="I3136" s="31" t="str">
        <f>IF(GLOBAL[[#This Row],[/MASUK]]="","",SUMIF(Table6[NB BM_C_QTY+F],GLOBAL[POINTER],Table6[C]))</f>
        <v/>
      </c>
      <c r="J3136" s="102">
        <f>IF(GLOBAL[[#This Row],[//KELUAR]]="",0,-1*SUMIF(Table5[CONCAT],GLOBAL[POINTER],Table5[3]))</f>
        <v>0</v>
      </c>
      <c r="K3136" s="39" t="str">
        <f>IF(GLOBAL[[#This Row],[b1]]="","",GLOBAL[[#This Row],[b1]]-GLOBAL[[#This Row],[a1]]-GLOBAL[[#This Row],[bkeluar1]])</f>
        <v/>
      </c>
      <c r="L3136" s="39">
        <f>SUM(GLOBAL[[#This Row],[bmasuk1]:[c1]])</f>
        <v>0</v>
      </c>
      <c r="M3136" s="40">
        <f>SUM(F3136,L3136)</f>
        <v>2</v>
      </c>
      <c r="N3136" s="31"/>
      <c r="O3136" s="39"/>
      <c r="P3136" s="40">
        <f ca="1">SUM(INDIRECT(GLOBAL_VAR[TABLENAME]&amp;"[@a"&amp;$1:$1-1&amp;"]"),INDIRECT(GLOBAL_VAR[TABLENAME]&amp;"[@c"&amp;$1:$1-1&amp;"]"))</f>
        <v>2</v>
      </c>
      <c r="Q3136" s="33"/>
      <c r="R3136" s="41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2</v>
      </c>
      <c r="T3136" s="33"/>
      <c r="U3136" s="41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2</v>
      </c>
      <c r="W3136" s="31"/>
      <c r="X3136" s="39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2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3136" s="39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30">
      <c r="A3137" s="31">
        <f ca="1">IF(GLOBAL[[#This Row],[TT]]&lt;1,"",ROW()-2)</f>
        <v>3135</v>
      </c>
      <c r="B3137" s="33" t="s">
        <v>1817</v>
      </c>
      <c r="C3137" s="31">
        <v>2</v>
      </c>
      <c r="D3137" s="31">
        <v>250</v>
      </c>
      <c r="E3137" s="31">
        <f ca="1">IF(GLOBAL[[#This Row],[b12]]="",GLOBAL[[#This Row],[a6]],GLOBAL[[#This Row],[b12]])</f>
        <v>2</v>
      </c>
      <c r="F3137" s="32">
        <f>GLOBAL[[#This Row],[AWAL]]</f>
        <v>2</v>
      </c>
      <c r="G3137" s="31"/>
      <c r="H3137" s="31"/>
      <c r="I3137" s="31" t="str">
        <f>IF(GLOBAL[[#This Row],[/MASUK]]="","",SUMIF(Table6[NB BM_C_QTY+F],GLOBAL[POINTER],Table6[C]))</f>
        <v/>
      </c>
      <c r="J3137" s="102">
        <f>IF(GLOBAL[[#This Row],[//KELUAR]]="",0,-1*SUMIF(Table5[CONCAT],GLOBAL[POINTER],Table5[3]))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>SUM(F3137,L3137)</f>
        <v>2</v>
      </c>
      <c r="N3137" s="31"/>
      <c r="O3137" s="31"/>
      <c r="P3137" s="32">
        <f ca="1">SUM(INDIRECT(GLOBAL_VAR[TABLENAME]&amp;"[@a"&amp;$1:$1-1&amp;"]"),INDIRECT(GLOBAL_VAR[TABLENAME]&amp;"[@c"&amp;$1:$1-1&amp;"]"))</f>
        <v>2</v>
      </c>
      <c r="Q3137" s="33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2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2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2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30">
      <c r="A3138" s="31">
        <f ca="1">IF(GLOBAL[[#This Row],[TT]]&lt;1,"",ROW()-2)</f>
        <v>3136</v>
      </c>
      <c r="B3138" s="33" t="s">
        <v>1818</v>
      </c>
      <c r="C3138" s="31">
        <v>1</v>
      </c>
      <c r="D3138" s="31">
        <v>180</v>
      </c>
      <c r="E3138" s="31">
        <f ca="1">IF(GLOBAL[[#This Row],[b12]]="",GLOBAL[[#This Row],[a6]],GLOBAL[[#This Row],[b12]])</f>
        <v>1</v>
      </c>
      <c r="F3138" s="32">
        <f>GLOBAL[[#This Row],[AWAL]]</f>
        <v>1</v>
      </c>
      <c r="G3138" s="31"/>
      <c r="H3138" s="31"/>
      <c r="I3138" s="31" t="str">
        <f>IF(GLOBAL[[#This Row],[/MASUK]]="","",SUMIF(Table6[NB BM_C_QTY+F],GLOBAL[POINTER],Table6[C]))</f>
        <v/>
      </c>
      <c r="J3138" s="102">
        <f>IF(GLOBAL[[#This Row],[//KELUAR]]="",0,-1*SUMIF(Table5[CONCAT],GLOBAL[POINTER],Table5[3]))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>SUM(F3138,L3138)</f>
        <v>1</v>
      </c>
      <c r="N3138" s="31"/>
      <c r="O3138" s="31"/>
      <c r="P3138" s="32">
        <f ca="1">SUM(INDIRECT(GLOBAL_VAR[TABLENAME]&amp;"[@a"&amp;$1:$1-1&amp;"]"),INDIRECT(GLOBAL_VAR[TABLENAME]&amp;"[@c"&amp;$1:$1-1&amp;"]"))</f>
        <v>1</v>
      </c>
      <c r="Q3138" s="33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1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1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1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30">
      <c r="A3139" s="31">
        <f ca="1">IF(GLOBAL[[#This Row],[TT]]&lt;1,"",ROW()-2)</f>
        <v>3137</v>
      </c>
      <c r="B3139" s="33" t="s">
        <v>1819</v>
      </c>
      <c r="C3139" s="31">
        <v>12</v>
      </c>
      <c r="D3139" s="31" t="s">
        <v>71</v>
      </c>
      <c r="E3139" s="31">
        <f ca="1">IF(GLOBAL[[#This Row],[b12]]="",GLOBAL[[#This Row],[a6]],GLOBAL[[#This Row],[b12]])</f>
        <v>12</v>
      </c>
      <c r="F3139" s="32">
        <f>GLOBAL[[#This Row],[AWAL]]</f>
        <v>12</v>
      </c>
      <c r="G3139" s="31"/>
      <c r="H3139" s="31"/>
      <c r="I3139" s="31" t="str">
        <f>IF(GLOBAL[[#This Row],[/MASUK]]="","",SUMIF(Table6[NB BM_C_QTY+F],GLOBAL[POINTER],Table6[C]))</f>
        <v/>
      </c>
      <c r="J3139" s="102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>SUM(F3139,L3139)</f>
        <v>12</v>
      </c>
      <c r="N3139" s="31"/>
      <c r="O3139" s="31"/>
      <c r="P3139" s="32">
        <f ca="1">SUM(INDIRECT(GLOBAL_VAR[TABLENAME]&amp;"[@a"&amp;$1:$1-1&amp;"]"),INDIRECT(GLOBAL_VAR[TABLENAME]&amp;"[@c"&amp;$1:$1-1&amp;"]"))</f>
        <v>12</v>
      </c>
      <c r="Q3139" s="33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12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12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12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30">
      <c r="A3140" s="31" t="str">
        <f ca="1">IF(GLOBAL[[#This Row],[TT]]&lt;1,"",ROW()-2)</f>
        <v/>
      </c>
      <c r="B3140" s="33" t="s">
        <v>2794</v>
      </c>
      <c r="C3140" s="31">
        <v>0</v>
      </c>
      <c r="D3140" s="31" t="s">
        <v>2032</v>
      </c>
      <c r="E3140" s="31">
        <f ca="1">IF(GLOBAL[[#This Row],[b12]]="",GLOBAL[[#This Row],[a6]],GLOBAL[[#This Row],[b12]])</f>
        <v>0</v>
      </c>
      <c r="F3140" s="32">
        <f>GLOBAL[[#This Row],[AWAL]]</f>
        <v>0</v>
      </c>
      <c r="G3140" s="31"/>
      <c r="H3140" s="31"/>
      <c r="I3140" s="31" t="str">
        <f>IF(GLOBAL[[#This Row],[/MASUK]]="","",SUMIF(Table6[NB BM_C_QTY+F],GLOBAL[POINTER],Table6[C]))</f>
        <v/>
      </c>
      <c r="J3140" s="102">
        <f>IF(GLOBAL[[#This Row],[//KELUAR]]="",0,-1*SUMIF(Table5[CONCAT],GLOBAL[POINTER],Table5[3]))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>SUM(F3140,L3140)</f>
        <v>0</v>
      </c>
      <c r="N3140" s="31"/>
      <c r="O3140" s="31"/>
      <c r="P3140" s="32">
        <f ca="1">SUM(INDIRECT(GLOBAL_VAR[TABLENAME]&amp;"[@a"&amp;$1:$1-1&amp;"]"),INDIRECT(GLOBAL_VAR[TABLENAME]&amp;"[@c"&amp;$1:$1-1&amp;"]"))</f>
        <v>0</v>
      </c>
      <c r="Q3140" s="33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0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0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0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30">
      <c r="A3141" s="31" t="str">
        <f ca="1">IF(GLOBAL[[#This Row],[TT]]&lt;1,"",ROW()-2)</f>
        <v/>
      </c>
      <c r="B3141" s="33" t="s">
        <v>2795</v>
      </c>
      <c r="C3141" s="31">
        <v>0</v>
      </c>
      <c r="D3141" s="31" t="s">
        <v>2032</v>
      </c>
      <c r="E3141" s="31">
        <f ca="1">IF(GLOBAL[[#This Row],[b12]]="",GLOBAL[[#This Row],[a6]],GLOBAL[[#This Row],[b12]])</f>
        <v>0</v>
      </c>
      <c r="F3141" s="32">
        <f>GLOBAL[[#This Row],[AWAL]]</f>
        <v>0</v>
      </c>
      <c r="G3141" s="31"/>
      <c r="H3141" s="31"/>
      <c r="I3141" s="31" t="str">
        <f>IF(GLOBAL[[#This Row],[/MASUK]]="","",SUMIF(Table6[NB BM_C_QTY+F],GLOBAL[POINTER],Table6[C]))</f>
        <v/>
      </c>
      <c r="J3141" s="102">
        <f>IF(GLOBAL[[#This Row],[//KELUAR]]="",0,-1*SUMIF(Table5[CONCAT],GLOBAL[POINTER],Table5[3]))</f>
        <v>0</v>
      </c>
      <c r="K3141" s="31" t="str">
        <f>IF(GLOBAL[[#This Row],[b1]]="","",GLOBAL[[#This Row],[b1]]-GLOBAL[[#This Row],[a1]]-GLOBAL[[#This Row],[bkeluar1]])</f>
        <v/>
      </c>
      <c r="L3141" s="31">
        <f>SUM(GLOBAL[[#This Row],[bmasuk1]:[c1]])</f>
        <v>0</v>
      </c>
      <c r="M3141" s="32">
        <f>SUM(F3141,L3141)</f>
        <v>0</v>
      </c>
      <c r="N3141" s="31"/>
      <c r="O3141" s="31"/>
      <c r="P3141" s="32">
        <f ca="1">SUM(INDIRECT(GLOBAL_VAR[TABLENAME]&amp;"[@a"&amp;$1:$1-1&amp;"]"),INDIRECT(GLOBAL_VAR[TABLENAME]&amp;"[@c"&amp;$1:$1-1&amp;"]"))</f>
        <v>0</v>
      </c>
      <c r="Q3141" s="33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0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0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0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141" s="31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30">
      <c r="A3142" s="31">
        <f ca="1">IF(GLOBAL[[#This Row],[TT]]&lt;1,"",ROW()-2)</f>
        <v>3140</v>
      </c>
      <c r="B3142" s="33" t="s">
        <v>3684</v>
      </c>
      <c r="C3142" s="31">
        <v>2</v>
      </c>
      <c r="D3142" s="31" t="s">
        <v>2102</v>
      </c>
      <c r="E3142" s="31">
        <f ca="1">IF(GLOBAL[[#This Row],[b12]]="",GLOBAL[[#This Row],[a6]],GLOBAL[[#This Row],[b12]])</f>
        <v>2</v>
      </c>
      <c r="F3142" s="32">
        <f>GLOBAL[[#This Row],[AWAL]]</f>
        <v>2</v>
      </c>
      <c r="G3142" s="31"/>
      <c r="H3142" s="31"/>
      <c r="I3142" s="31" t="str">
        <f>IF(GLOBAL[[#This Row],[/MASUK]]="","",SUMIF(Table6[NB BM_C_QTY+F],GLOBAL[POINTER],Table6[C]))</f>
        <v/>
      </c>
      <c r="J3142" s="102">
        <f>IF(GLOBAL[[#This Row],[//KELUAR]]="",0,-1*SUMIF(Table5[CONCAT],GLOBAL[POINTER],Table5[3]))</f>
        <v>0</v>
      </c>
      <c r="K3142" s="31" t="str">
        <f>IF(GLOBAL[[#This Row],[b1]]="","",GLOBAL[[#This Row],[b1]]-GLOBAL[[#This Row],[a1]]-GLOBAL[[#This Row],[bkeluar1]])</f>
        <v/>
      </c>
      <c r="L3142" s="31">
        <f>SUM(GLOBAL[[#This Row],[bmasuk1]:[c1]])</f>
        <v>0</v>
      </c>
      <c r="M3142" s="32">
        <f>SUM(F3142,L3142)</f>
        <v>2</v>
      </c>
      <c r="N3142" s="31"/>
      <c r="O3142" s="31"/>
      <c r="P3142" s="32">
        <f ca="1">SUM(INDIRECT(GLOBAL_VAR[TABLENAME]&amp;"[@a"&amp;$1:$1-1&amp;"]"),INDIRECT(GLOBAL_VAR[TABLENAME]&amp;"[@c"&amp;$1:$1-1&amp;"]"))</f>
        <v>2</v>
      </c>
      <c r="Q3142" s="33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2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2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2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taskarung40x45120pcsuntana</v>
      </c>
      <c r="AB3142" s="31" t="str">
        <f>_xlfn.IFNA(MATCH(GLOBAL[[#This Row],[POINTER]],Table6[NB BM_C_QTY+F],0),"")</f>
        <v/>
      </c>
      <c r="AC3142" t="str">
        <f>_xlfn.IFNA(MATCH(GLOBAL[[#This Row],[POINTER]],Table5[CONCAT],0),"")</f>
        <v/>
      </c>
    </row>
    <row r="3143" spans="1:30">
      <c r="A3143" s="31" t="str">
        <f ca="1">IF(GLOBAL[[#This Row],[TT]]&lt;1,"",ROW()-2)</f>
        <v/>
      </c>
      <c r="B3143" s="33" t="s">
        <v>3683</v>
      </c>
      <c r="C3143" s="31">
        <v>0</v>
      </c>
      <c r="D3143" s="31" t="s">
        <v>2102</v>
      </c>
      <c r="E3143" s="31">
        <f ca="1">IF(GLOBAL[[#This Row],[b12]]="",GLOBAL[[#This Row],[a6]],GLOBAL[[#This Row],[b12]])</f>
        <v>0</v>
      </c>
      <c r="F3143" s="32">
        <f>GLOBAL[[#This Row],[AWAL]]</f>
        <v>0</v>
      </c>
      <c r="G3143" s="31"/>
      <c r="H3143" s="31"/>
      <c r="I3143" s="31" t="str">
        <f>IF(GLOBAL[[#This Row],[/MASUK]]="","",SUMIF(Table6[NB BM_C_QTY+F],GLOBAL[POINTER],Table6[C]))</f>
        <v/>
      </c>
      <c r="J3143" s="102">
        <f>IF(GLOBAL[[#This Row],[//KELUAR]]="",0,-1*SUMIF(Table5[CONCAT],GLOBAL[POINTER],Table5[3]))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>SUM(F3143,L3143)</f>
        <v>0</v>
      </c>
      <c r="N3143" s="31"/>
      <c r="O3143" s="31"/>
      <c r="P3143" s="32">
        <f ca="1">SUM(INDIRECT(GLOBAL_VAR[TABLENAME]&amp;"[@a"&amp;$1:$1-1&amp;"]"),INDIRECT(GLOBAL_VAR[TABLENAME]&amp;"[@c"&amp;$1:$1-1&amp;"]"))</f>
        <v>0</v>
      </c>
      <c r="Q3143" s="33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0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0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0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</row>
    <row r="3144" spans="1:30">
      <c r="A3144" s="31">
        <f ca="1">IF(GLOBAL[[#This Row],[TT]]&lt;1,"",ROW()-2)</f>
        <v>3142</v>
      </c>
      <c r="B3144" s="33" t="s">
        <v>3682</v>
      </c>
      <c r="C3144" s="31">
        <v>9</v>
      </c>
      <c r="D3144" s="31" t="s">
        <v>2102</v>
      </c>
      <c r="E3144" s="31">
        <f ca="1">IF(GLOBAL[[#This Row],[b12]]="",GLOBAL[[#This Row],[a6]],GLOBAL[[#This Row],[b12]])</f>
        <v>9</v>
      </c>
      <c r="F3144" s="32">
        <f>GLOBAL[[#This Row],[AWAL]]</f>
        <v>9</v>
      </c>
      <c r="G3144" s="31"/>
      <c r="H3144" s="31"/>
      <c r="I3144" s="31" t="str">
        <f>IF(GLOBAL[[#This Row],[/MASUK]]="","",SUMIF(Table6[NB BM_C_QTY+F],GLOBAL[POINTER],Table6[C]))</f>
        <v/>
      </c>
      <c r="J3144" s="102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>SUM(F3144,L3144)</f>
        <v>9</v>
      </c>
      <c r="N3144" s="31"/>
      <c r="O3144" s="31"/>
      <c r="P3144" s="32">
        <f ca="1">SUM(INDIRECT(GLOBAL_VAR[TABLENAME]&amp;"[@a"&amp;$1:$1-1&amp;"]"),INDIRECT(GLOBAL_VAR[TABLENAME]&amp;"[@c"&amp;$1:$1-1&amp;"]"))</f>
        <v>9</v>
      </c>
      <c r="Q3144" s="33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9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9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9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</row>
    <row r="3145" spans="1:30">
      <c r="A3145" s="31" t="str">
        <f ca="1">IF(GLOBAL[[#This Row],[TT]]&lt;1,"",ROW()-2)</f>
        <v/>
      </c>
      <c r="B3145" s="33" t="s">
        <v>3681</v>
      </c>
      <c r="C3145" s="31">
        <v>0</v>
      </c>
      <c r="D3145" s="31" t="s">
        <v>2102</v>
      </c>
      <c r="E3145" s="31">
        <f ca="1">IF(GLOBAL[[#This Row],[b12]]="",GLOBAL[[#This Row],[a6]],GLOBAL[[#This Row],[b12]])</f>
        <v>0</v>
      </c>
      <c r="F3145" s="32">
        <f>GLOBAL[[#This Row],[AWAL]]</f>
        <v>0</v>
      </c>
      <c r="G3145" s="31"/>
      <c r="H3145" s="31"/>
      <c r="I3145" s="31" t="str">
        <f>IF(GLOBAL[[#This Row],[/MASUK]]="","",SUMIF(Table6[NB BM_C_QTY+F],GLOBAL[POINTER],Table6[C]))</f>
        <v/>
      </c>
      <c r="J3145" s="102">
        <f>IF(GLOBAL[[#This Row],[//KELUAR]]="",0,-1*SUMIF(Table5[CONCAT],GLOBAL[POINTER],Table5[3]))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>SUM(F3145,L3145)</f>
        <v>0</v>
      </c>
      <c r="N3145" s="31"/>
      <c r="O3145" s="31"/>
      <c r="P3145" s="32">
        <f ca="1">SUM(INDIRECT(GLOBAL_VAR[TABLENAME]&amp;"[@a"&amp;$1:$1-1&amp;"]"),INDIRECT(GLOBAL_VAR[TABLENAME]&amp;"[@c"&amp;$1:$1-1&amp;"]"))</f>
        <v>0</v>
      </c>
      <c r="Q3145" s="33"/>
      <c r="R3145" s="33" t="str">
        <f>IF(GLOBAL[[#This Row],[b3]]="","",GLOBAL[[#This Row],[b3]]-GLOBAL[[#This Row],[a3]])</f>
        <v/>
      </c>
      <c r="S3145" s="32">
        <f ca="1">SUM(INDIRECT(GLOBAL_VAR[TABLENAME]&amp;"[@a"&amp;$1:$1-1&amp;"]"),INDIRECT(GLOBAL_VAR[TABLENAME]&amp;"[@c"&amp;$1:$1-1&amp;"]"))</f>
        <v>0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0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0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145" s="31" t="str">
        <f>_xlfn.IFNA(MATCH(GLOBAL[[#This Row],[POINTER]],Table6[NB BM_C_QTY+F],0),"")</f>
        <v/>
      </c>
      <c r="AC3145" t="str">
        <f>_xlfn.IFNA(MATCH(GLOBAL[[#This Row],[POINTER]],Table5[CONCAT],0),"")</f>
        <v/>
      </c>
    </row>
    <row r="3146" spans="1:30">
      <c r="A3146" s="31">
        <f ca="1">IF(GLOBAL[[#This Row],[TT]]&lt;1,"",ROW()-2)</f>
        <v>3144</v>
      </c>
      <c r="B3146" s="33" t="s">
        <v>3680</v>
      </c>
      <c r="C3146" s="31">
        <v>29</v>
      </c>
      <c r="D3146" s="31" t="s">
        <v>2102</v>
      </c>
      <c r="E3146" s="31">
        <f ca="1">IF(GLOBAL[[#This Row],[b12]]="",GLOBAL[[#This Row],[a6]],GLOBAL[[#This Row],[b12]])</f>
        <v>29</v>
      </c>
      <c r="F3146" s="32">
        <f>GLOBAL[[#This Row],[AWAL]]</f>
        <v>29</v>
      </c>
      <c r="G3146" s="31"/>
      <c r="H3146" s="31"/>
      <c r="I3146" s="31" t="str">
        <f>IF(GLOBAL[[#This Row],[/MASUK]]="","",SUMIF(Table6[NB BM_C_QTY+F],GLOBAL[POINTER],Table6[C]))</f>
        <v/>
      </c>
      <c r="J3146" s="102">
        <f>IF(GLOBAL[[#This Row],[//KELUAR]]="",0,-1*SUMIF(Table5[CONCAT],GLOBAL[POINTER],Table5[3]))</f>
        <v>0</v>
      </c>
      <c r="K3146" s="31" t="str">
        <f>IF(GLOBAL[[#This Row],[b1]]="","",GLOBAL[[#This Row],[b1]]-GLOBAL[[#This Row],[a1]]-GLOBAL[[#This Row],[bkeluar1]])</f>
        <v/>
      </c>
      <c r="L3146" s="31">
        <f>SUM(GLOBAL[[#This Row],[bmasuk1]:[c1]])</f>
        <v>0</v>
      </c>
      <c r="M3146" s="32">
        <f>SUM(F3146,L3146)</f>
        <v>29</v>
      </c>
      <c r="N3146" s="31"/>
      <c r="O3146" s="31"/>
      <c r="P3146" s="32">
        <f ca="1">SUM(INDIRECT(GLOBAL_VAR[TABLENAME]&amp;"[@a"&amp;$1:$1-1&amp;"]"),INDIRECT(GLOBAL_VAR[TABLENAME]&amp;"[@c"&amp;$1:$1-1&amp;"]"))</f>
        <v>29</v>
      </c>
      <c r="Q3146" s="33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29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29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29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</row>
    <row r="3147" spans="1:30">
      <c r="A3147" s="31">
        <f ca="1">IF(GLOBAL[[#This Row],[TT]]&lt;1,"",ROW()-2)</f>
        <v>3145</v>
      </c>
      <c r="B3147" s="33" t="s">
        <v>1820</v>
      </c>
      <c r="C3147" s="31">
        <v>1</v>
      </c>
      <c r="D3147" s="31" t="s">
        <v>34</v>
      </c>
      <c r="E3147" s="31">
        <f ca="1">IF(GLOBAL[[#This Row],[b12]]="",GLOBAL[[#This Row],[a6]],GLOBAL[[#This Row],[b12]])</f>
        <v>1</v>
      </c>
      <c r="F3147" s="32">
        <f>GLOBAL[[#This Row],[AWAL]]</f>
        <v>1</v>
      </c>
      <c r="G3147" s="31"/>
      <c r="H3147" s="31"/>
      <c r="I3147" s="31" t="str">
        <f>IF(GLOBAL[[#This Row],[/MASUK]]="","",SUMIF(Table6[NB BM_C_QTY+F],GLOBAL[POINTER],Table6[C]))</f>
        <v/>
      </c>
      <c r="J3147" s="102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>SUM(F3147,L3147)</f>
        <v>1</v>
      </c>
      <c r="N3147" s="31"/>
      <c r="O3147" s="31"/>
      <c r="P3147" s="32">
        <f ca="1">SUM(INDIRECT(GLOBAL_VAR[TABLENAME]&amp;"[@a"&amp;$1:$1-1&amp;"]"),INDIRECT(GLOBAL_VAR[TABLENAME]&amp;"[@c"&amp;$1:$1-1&amp;"]"))</f>
        <v>1</v>
      </c>
      <c r="Q3147" s="33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1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1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1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</row>
    <row r="3148" spans="1:30">
      <c r="A3148" s="31" t="str">
        <f ca="1">IF(GLOBAL[[#This Row],[TT]]&lt;1,"",ROW()-2)</f>
        <v/>
      </c>
      <c r="B3148" s="33" t="s">
        <v>1821</v>
      </c>
      <c r="C3148" s="31">
        <v>0</v>
      </c>
      <c r="D3148" s="31" t="s">
        <v>34</v>
      </c>
      <c r="E3148" s="31">
        <f ca="1">IF(GLOBAL[[#This Row],[b12]]="",GLOBAL[[#This Row],[a6]],GLOBAL[[#This Row],[b12]])</f>
        <v>0</v>
      </c>
      <c r="F3148" s="32">
        <f>GLOBAL[[#This Row],[AWAL]]</f>
        <v>0</v>
      </c>
      <c r="G3148" s="31"/>
      <c r="H3148" s="31"/>
      <c r="I3148" s="31" t="str">
        <f>IF(GLOBAL[[#This Row],[/MASUK]]="","",SUMIF(Table6[NB BM_C_QTY+F],GLOBAL[POINTER],Table6[C]))</f>
        <v/>
      </c>
      <c r="J3148" s="102">
        <f>IF(GLOBAL[[#This Row],[//KELUAR]]="",0,-1*SUMIF(Table5[CONCAT],GLOBAL[POINTER],Table5[3]))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>SUM(F3148,L3148)</f>
        <v>0</v>
      </c>
      <c r="N3148" s="31"/>
      <c r="O3148" s="31"/>
      <c r="P3148" s="32">
        <f ca="1">SUM(INDIRECT(GLOBAL_VAR[TABLENAME]&amp;"[@a"&amp;$1:$1-1&amp;"]"),INDIRECT(GLOBAL_VAR[TABLENAME]&amp;"[@c"&amp;$1:$1-1&amp;"]"))</f>
        <v>0</v>
      </c>
      <c r="Q3148" s="33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0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0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0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</row>
    <row r="3149" spans="1:30">
      <c r="A3149" s="31" t="str">
        <f ca="1">IF(GLOBAL[[#This Row],[TT]]&lt;1,"",ROW()-2)</f>
        <v/>
      </c>
      <c r="B3149" s="33" t="s">
        <v>2409</v>
      </c>
      <c r="C3149" s="31">
        <v>0</v>
      </c>
      <c r="D3149" s="31" t="s">
        <v>2032</v>
      </c>
      <c r="E3149" s="31">
        <f ca="1">IF(GLOBAL[[#This Row],[b12]]="",GLOBAL[[#This Row],[a6]],GLOBAL[[#This Row],[b12]])</f>
        <v>0</v>
      </c>
      <c r="F3149" s="32">
        <f>GLOBAL[[#This Row],[AWAL]]</f>
        <v>0</v>
      </c>
      <c r="G3149" s="31"/>
      <c r="H3149" s="31"/>
      <c r="I3149" s="31" t="str">
        <f>IF(GLOBAL[[#This Row],[/MASUK]]="","",SUMIF(Table6[NB BM_C_QTY+F],GLOBAL[POINTER],Table6[C]))</f>
        <v/>
      </c>
      <c r="J3149" s="102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>SUM(F3149,L3149)</f>
        <v>0</v>
      </c>
      <c r="N3149" s="31"/>
      <c r="O3149" s="31"/>
      <c r="P3149" s="32">
        <f ca="1">SUM(INDIRECT(GLOBAL_VAR[TABLENAME]&amp;"[@a"&amp;$1:$1-1&amp;"]"),INDIRECT(GLOBAL_VAR[TABLENAME]&amp;"[@c"&amp;$1:$1-1&amp;"]"))</f>
        <v>0</v>
      </c>
      <c r="Q3149" s="33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0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0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0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</row>
    <row r="3150" spans="1:30">
      <c r="A3150" s="31" t="str">
        <f ca="1">IF(GLOBAL[[#This Row],[TT]]&lt;1,"",ROW()-2)</f>
        <v/>
      </c>
      <c r="B3150" s="33" t="s">
        <v>2410</v>
      </c>
      <c r="C3150" s="31">
        <v>0</v>
      </c>
      <c r="D3150" s="31" t="s">
        <v>2032</v>
      </c>
      <c r="E3150" s="31">
        <f ca="1">IF(GLOBAL[[#This Row],[b12]]="",GLOBAL[[#This Row],[a6]],GLOBAL[[#This Row],[b12]])</f>
        <v>0</v>
      </c>
      <c r="F3150" s="32">
        <f>GLOBAL[[#This Row],[AWAL]]</f>
        <v>0</v>
      </c>
      <c r="G3150" s="31"/>
      <c r="H3150" s="31"/>
      <c r="I3150" s="31" t="str">
        <f>IF(GLOBAL[[#This Row],[/MASUK]]="","",SUMIF(Table6[NB BM_C_QTY+F],GLOBAL[POINTER],Table6[C]))</f>
        <v/>
      </c>
      <c r="J3150" s="102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>SUM(F3150,L3150)</f>
        <v>0</v>
      </c>
      <c r="N3150" s="31"/>
      <c r="O3150" s="31"/>
      <c r="P3150" s="32">
        <f ca="1">SUM(INDIRECT(GLOBAL_VAR[TABLENAME]&amp;"[@a"&amp;$1:$1-1&amp;"]"),INDIRECT(GLOBAL_VAR[TABLENAME]&amp;"[@c"&amp;$1:$1-1&amp;"]"))</f>
        <v>0</v>
      </c>
      <c r="Q3150" s="33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0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0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0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</row>
    <row r="3151" spans="1:30">
      <c r="A3151" s="31" t="str">
        <f ca="1">IF(GLOBAL[[#This Row],[TT]]&lt;1,"",ROW()-2)</f>
        <v/>
      </c>
      <c r="B3151" s="33" t="s">
        <v>2411</v>
      </c>
      <c r="C3151" s="31">
        <v>0</v>
      </c>
      <c r="D3151" s="31" t="s">
        <v>2032</v>
      </c>
      <c r="E3151" s="31">
        <f ca="1">IF(GLOBAL[[#This Row],[b12]]="",GLOBAL[[#This Row],[a6]],GLOBAL[[#This Row],[b12]])</f>
        <v>0</v>
      </c>
      <c r="F3151" s="32">
        <f>GLOBAL[[#This Row],[AWAL]]</f>
        <v>0</v>
      </c>
      <c r="G3151" s="31"/>
      <c r="H3151" s="31"/>
      <c r="I3151" s="31" t="str">
        <f>IF(GLOBAL[[#This Row],[/MASUK]]="","",SUMIF(Table6[NB BM_C_QTY+F],GLOBAL[POINTER],Table6[C]))</f>
        <v/>
      </c>
      <c r="J3151" s="102">
        <f>IF(GLOBAL[[#This Row],[//KELUAR]]="",0,-1*SUMIF(Table5[CONCAT],GLOBAL[POINTER],Table5[3]))</f>
        <v>0</v>
      </c>
      <c r="K3151" s="31" t="str">
        <f>IF(GLOBAL[[#This Row],[b1]]="","",GLOBAL[[#This Row],[b1]]-GLOBAL[[#This Row],[a1]]-GLOBAL[[#This Row],[bkeluar1]])</f>
        <v/>
      </c>
      <c r="L3151" s="31">
        <f>SUM(GLOBAL[[#This Row],[bmasuk1]:[c1]])</f>
        <v>0</v>
      </c>
      <c r="M3151" s="32">
        <f>SUM(F3151,L3151)</f>
        <v>0</v>
      </c>
      <c r="N3151" s="31"/>
      <c r="O3151" s="31"/>
      <c r="P3151" s="32">
        <f ca="1">SUM(INDIRECT(GLOBAL_VAR[TABLENAME]&amp;"[@a"&amp;$1:$1-1&amp;"]"),INDIRECT(GLOBAL_VAR[TABLENAME]&amp;"[@c"&amp;$1:$1-1&amp;"]"))</f>
        <v>0</v>
      </c>
      <c r="Q3151" s="33"/>
      <c r="R3151" s="33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0</v>
      </c>
      <c r="T3151" s="33"/>
      <c r="U3151" s="33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0</v>
      </c>
      <c r="W3151" s="31"/>
      <c r="X3151" s="31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0</v>
      </c>
      <c r="AA3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151" s="31" t="str">
        <f>_xlfn.IFNA(MATCH(GLOBAL[[#This Row],[POINTER]],Table6[NB BM_C_QTY+F],0),"")</f>
        <v/>
      </c>
      <c r="AC3151" t="str">
        <f>_xlfn.IFNA(MATCH(GLOBAL[[#This Row],[POINTER]],Table5[CONCAT],0),"")</f>
        <v/>
      </c>
      <c r="AD3151" s="29"/>
    </row>
    <row r="3152" spans="1:30">
      <c r="A3152" s="31" t="str">
        <f ca="1">IF(GLOBAL[[#This Row],[TT]]&lt;1,"",ROW()-2)</f>
        <v/>
      </c>
      <c r="B3152" s="33" t="s">
        <v>2408</v>
      </c>
      <c r="C3152" s="31">
        <v>0</v>
      </c>
      <c r="D3152" s="31" t="s">
        <v>2032</v>
      </c>
      <c r="E3152" s="31">
        <f ca="1">IF(GLOBAL[[#This Row],[b12]]="",GLOBAL[[#This Row],[a6]],GLOBAL[[#This Row],[b12]])</f>
        <v>0</v>
      </c>
      <c r="F3152" s="32">
        <f>GLOBAL[[#This Row],[AWAL]]</f>
        <v>0</v>
      </c>
      <c r="G3152" s="31"/>
      <c r="H3152" s="31"/>
      <c r="I3152" s="31" t="str">
        <f>IF(GLOBAL[[#This Row],[/MASUK]]="","",SUMIF(Table6[NB BM_C_QTY+F],GLOBAL[POINTER],Table6[C]))</f>
        <v/>
      </c>
      <c r="J3152" s="102">
        <f>IF(GLOBAL[[#This Row],[//KELUAR]]="",0,-1*SUMIF(Table5[CONCAT],GLOBAL[POINTER],Table5[3]))</f>
        <v>0</v>
      </c>
      <c r="K3152" s="31" t="str">
        <f>IF(GLOBAL[[#This Row],[b1]]="","",GLOBAL[[#This Row],[b1]]-GLOBAL[[#This Row],[a1]]-GLOBAL[[#This Row],[bkeluar1]])</f>
        <v/>
      </c>
      <c r="L3152" s="31">
        <f>SUM(GLOBAL[[#This Row],[bmasuk1]:[c1]])</f>
        <v>0</v>
      </c>
      <c r="M3152" s="32">
        <f>SUM(F3152,L3152)</f>
        <v>0</v>
      </c>
      <c r="N3152" s="31"/>
      <c r="O3152" s="31"/>
      <c r="P3152" s="32">
        <f ca="1">SUM(INDIRECT(GLOBAL_VAR[TABLENAME]&amp;"[@a"&amp;$1:$1-1&amp;"]"),INDIRECT(GLOBAL_VAR[TABLENAME]&amp;"[@c"&amp;$1:$1-1&amp;"]"))</f>
        <v>0</v>
      </c>
      <c r="Q3152" s="33"/>
      <c r="R3152" s="33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0</v>
      </c>
      <c r="T3152" s="33"/>
      <c r="U3152" s="33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0</v>
      </c>
      <c r="W3152" s="31"/>
      <c r="X3152" s="31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0</v>
      </c>
      <c r="AA3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152" s="31" t="str">
        <f>_xlfn.IFNA(MATCH(GLOBAL[[#This Row],[POINTER]],Table6[NB BM_C_QTY+F],0),"")</f>
        <v/>
      </c>
      <c r="AC3152" t="str">
        <f>_xlfn.IFNA(MATCH(GLOBAL[[#This Row],[POINTER]],Table5[CONCAT],0),"")</f>
        <v/>
      </c>
    </row>
    <row r="3153" spans="1:29">
      <c r="A3153" s="31" t="str">
        <f ca="1">IF(GLOBAL[[#This Row],[TT]]&lt;1,"",ROW()-2)</f>
        <v/>
      </c>
      <c r="B3153" s="33" t="s">
        <v>1822</v>
      </c>
      <c r="C3153" s="31">
        <v>0</v>
      </c>
      <c r="D3153" s="31" t="s">
        <v>23</v>
      </c>
      <c r="E3153" s="31">
        <f ca="1">IF(GLOBAL[[#This Row],[b12]]="",GLOBAL[[#This Row],[a6]],GLOBAL[[#This Row],[b12]])</f>
        <v>0</v>
      </c>
      <c r="F3153" s="32">
        <f>GLOBAL[[#This Row],[AWAL]]</f>
        <v>0</v>
      </c>
      <c r="G3153" s="31"/>
      <c r="H3153" s="31"/>
      <c r="I3153" s="31" t="str">
        <f>IF(GLOBAL[[#This Row],[/MASUK]]="","",SUMIF(Table6[NB BM_C_QTY+F],GLOBAL[POINTER],Table6[C]))</f>
        <v/>
      </c>
      <c r="J3153" s="102">
        <f>IF(GLOBAL[[#This Row],[//KELUAR]]="",0,-1*SUMIF(Table5[CONCAT],GLOBAL[POINTER],Table5[3]))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>SUM(F3153,L3153)</f>
        <v>0</v>
      </c>
      <c r="N3153" s="31"/>
      <c r="O3153" s="31"/>
      <c r="P3153" s="32">
        <f ca="1">SUM(INDIRECT(GLOBAL_VAR[TABLENAME]&amp;"[@a"&amp;$1:$1-1&amp;"]"),INDIRECT(GLOBAL_VAR[TABLENAME]&amp;"[@c"&amp;$1:$1-1&amp;"]"))</f>
        <v>0</v>
      </c>
      <c r="Q3153" s="33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0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0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0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</row>
    <row r="3154" spans="1:29">
      <c r="A3154" s="31">
        <f ca="1">IF(GLOBAL[[#This Row],[TT]]&lt;1,"",ROW()-2)</f>
        <v>3152</v>
      </c>
      <c r="B3154" s="33" t="s">
        <v>1823</v>
      </c>
      <c r="C3154" s="31">
        <v>2</v>
      </c>
      <c r="D3154" s="31" t="s">
        <v>31</v>
      </c>
      <c r="E3154" s="31">
        <f ca="1">IF(GLOBAL[[#This Row],[b12]]="",GLOBAL[[#This Row],[a6]],GLOBAL[[#This Row],[b12]])</f>
        <v>2</v>
      </c>
      <c r="F3154" s="32">
        <f>GLOBAL[[#This Row],[AWAL]]</f>
        <v>2</v>
      </c>
      <c r="G3154" s="31"/>
      <c r="H3154" s="31"/>
      <c r="I3154" s="31" t="str">
        <f>IF(GLOBAL[[#This Row],[/MASUK]]="","",SUMIF(Table6[NB BM_C_QTY+F],GLOBAL[POINTER],Table6[C]))</f>
        <v/>
      </c>
      <c r="J3154" s="102">
        <f>IF(GLOBAL[[#This Row],[//KELUAR]]="",0,-1*SUMIF(Table5[CONCAT],GLOBAL[POINTER],Table5[3]))</f>
        <v>0</v>
      </c>
      <c r="K3154" s="31" t="str">
        <f>IF(GLOBAL[[#This Row],[b1]]="","",GLOBAL[[#This Row],[b1]]-GLOBAL[[#This Row],[a1]]-GLOBAL[[#This Row],[bkeluar1]])</f>
        <v/>
      </c>
      <c r="L3154" s="31">
        <f>SUM(GLOBAL[[#This Row],[bmasuk1]:[c1]])</f>
        <v>0</v>
      </c>
      <c r="M3154" s="32">
        <f>SUM(F3154,L3154)</f>
        <v>2</v>
      </c>
      <c r="N3154" s="31"/>
      <c r="O3154" s="31"/>
      <c r="P3154" s="32">
        <f ca="1">SUM(INDIRECT(GLOBAL_VAR[TABLENAME]&amp;"[@a"&amp;$1:$1-1&amp;"]"),INDIRECT(GLOBAL_VAR[TABLENAME]&amp;"[@c"&amp;$1:$1-1&amp;"]"))</f>
        <v>2</v>
      </c>
      <c r="Q3154" s="33"/>
      <c r="R3154" s="33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2</v>
      </c>
      <c r="T3154" s="33"/>
      <c r="U3154" s="33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2</v>
      </c>
      <c r="W3154" s="31"/>
      <c r="X3154" s="31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2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3154" s="31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29">
      <c r="A3155" s="39" t="str">
        <f ca="1">IF(GLOBAL[[#This Row],[TT]]&lt;1,"",ROW()-2)</f>
        <v/>
      </c>
      <c r="B3155" s="33" t="s">
        <v>2371</v>
      </c>
      <c r="C3155" s="31">
        <v>0</v>
      </c>
      <c r="D3155" s="31" t="s">
        <v>2032</v>
      </c>
      <c r="E3155" s="39">
        <f ca="1">IF(GLOBAL[[#This Row],[b12]]="",GLOBAL[[#This Row],[a6]],GLOBAL[[#This Row],[b12]])</f>
        <v>0</v>
      </c>
      <c r="F3155" s="40">
        <f>GLOBAL[[#This Row],[AWAL]]</f>
        <v>0</v>
      </c>
      <c r="G3155" s="31"/>
      <c r="H3155" s="31"/>
      <c r="I3155" s="31" t="str">
        <f>IF(GLOBAL[[#This Row],[/MASUK]]="","",SUMIF(Table6[NB BM_C_QTY+F],GLOBAL[POINTER],Table6[C]))</f>
        <v/>
      </c>
      <c r="J3155" s="102">
        <f>IF(GLOBAL[[#This Row],[//KELUAR]]="",0,-1*SUMIF(Table5[CONCAT],GLOBAL[POINTER],Table5[3]))</f>
        <v>0</v>
      </c>
      <c r="K3155" s="39" t="str">
        <f>IF(GLOBAL[[#This Row],[b1]]="","",GLOBAL[[#This Row],[b1]]-GLOBAL[[#This Row],[a1]]-GLOBAL[[#This Row],[bkeluar1]])</f>
        <v/>
      </c>
      <c r="L3155" s="39">
        <f>SUM(GLOBAL[[#This Row],[bmasuk1]:[c1]])</f>
        <v>0</v>
      </c>
      <c r="M3155" s="40">
        <f>SUM(F3155,L3155)</f>
        <v>0</v>
      </c>
      <c r="N3155" s="31"/>
      <c r="O3155" s="39"/>
      <c r="P3155" s="40">
        <f ca="1">SUM(INDIRECT(GLOBAL_VAR[TABLENAME]&amp;"[@a"&amp;$1:$1-1&amp;"]"),INDIRECT(GLOBAL_VAR[TABLENAME]&amp;"[@c"&amp;$1:$1-1&amp;"]"))</f>
        <v>0</v>
      </c>
      <c r="Q3155" s="33"/>
      <c r="R3155" s="41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0</v>
      </c>
      <c r="T3155" s="33"/>
      <c r="U3155" s="41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0</v>
      </c>
      <c r="W3155" s="31"/>
      <c r="X3155" s="39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0</v>
      </c>
      <c r="Z3155" s="29"/>
      <c r="AA31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155" s="39" t="str">
        <f>_xlfn.IFNA(MATCH(GLOBAL[[#This Row],[POINTER]],Table6[NB BM_C_QTY+F],0),"")</f>
        <v/>
      </c>
      <c r="AC3155" s="29" t="str">
        <f>_xlfn.IFNA(MATCH(GLOBAL[[#This Row],[POINTER]],Table5[CONCAT],0),"")</f>
        <v/>
      </c>
    </row>
    <row r="3156" spans="1:29">
      <c r="A3156" s="31">
        <f ca="1">IF(GLOBAL[[#This Row],[TT]]&lt;1,"",ROW()-2)</f>
        <v>3154</v>
      </c>
      <c r="B3156" s="33" t="s">
        <v>1824</v>
      </c>
      <c r="C3156" s="31">
        <v>15</v>
      </c>
      <c r="D3156" s="31" t="s">
        <v>23</v>
      </c>
      <c r="E3156" s="31">
        <f ca="1">IF(GLOBAL[[#This Row],[b12]]="",GLOBAL[[#This Row],[a6]],GLOBAL[[#This Row],[b12]])</f>
        <v>15</v>
      </c>
      <c r="F3156" s="32">
        <f>GLOBAL[[#This Row],[AWAL]]</f>
        <v>15</v>
      </c>
      <c r="G3156" s="31"/>
      <c r="H3156" s="31"/>
      <c r="I3156" s="31" t="str">
        <f>IF(GLOBAL[[#This Row],[/MASUK]]="","",SUMIF(Table6[NB BM_C_QTY+F],GLOBAL[POINTER],Table6[C]))</f>
        <v/>
      </c>
      <c r="J3156" s="102">
        <f>IF(GLOBAL[[#This Row],[//KELUAR]]="",0,-1*SUMIF(Table5[CONCAT],GLOBAL[POINTER],Table5[3]))</f>
        <v>0</v>
      </c>
      <c r="K3156" s="31" t="str">
        <f>IF(GLOBAL[[#This Row],[b1]]="","",GLOBAL[[#This Row],[b1]]-GLOBAL[[#This Row],[a1]]-GLOBAL[[#This Row],[bkeluar1]])</f>
        <v/>
      </c>
      <c r="L3156" s="31">
        <f>SUM(GLOBAL[[#This Row],[bmasuk1]:[c1]])</f>
        <v>0</v>
      </c>
      <c r="M3156" s="32">
        <f>SUM(F3156,L3156)</f>
        <v>15</v>
      </c>
      <c r="N3156" s="31"/>
      <c r="O3156" s="31"/>
      <c r="P3156" s="32">
        <f ca="1">SUM(INDIRECT(GLOBAL_VAR[TABLENAME]&amp;"[@a"&amp;$1:$1-1&amp;"]"),INDIRECT(GLOBAL_VAR[TABLENAME]&amp;"[@c"&amp;$1:$1-1&amp;"]"))</f>
        <v>15</v>
      </c>
      <c r="Q3156" s="33"/>
      <c r="R3156" s="33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15</v>
      </c>
      <c r="T3156" s="33"/>
      <c r="U3156" s="33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15</v>
      </c>
      <c r="W3156" s="31"/>
      <c r="X3156" s="31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15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3156" s="31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29">
      <c r="A3157" s="31">
        <f ca="1">IF(GLOBAL[[#This Row],[TT]]&lt;1,"",ROW()-2)</f>
        <v>3155</v>
      </c>
      <c r="B3157" s="33" t="s">
        <v>1825</v>
      </c>
      <c r="C3157" s="31">
        <v>3</v>
      </c>
      <c r="D3157" s="31" t="s">
        <v>99</v>
      </c>
      <c r="E3157" s="31">
        <f ca="1">IF(GLOBAL[[#This Row],[b12]]="",GLOBAL[[#This Row],[a6]],GLOBAL[[#This Row],[b12]])</f>
        <v>3</v>
      </c>
      <c r="F3157" s="32">
        <f>GLOBAL[[#This Row],[AWAL]]</f>
        <v>3</v>
      </c>
      <c r="G3157" s="31"/>
      <c r="H3157" s="31"/>
      <c r="I3157" s="31" t="str">
        <f>IF(GLOBAL[[#This Row],[/MASUK]]="","",SUMIF(Table6[NB BM_C_QTY+F],GLOBAL[POINTER],Table6[C]))</f>
        <v/>
      </c>
      <c r="J3157" s="102">
        <f>IF(GLOBAL[[#This Row],[//KELUAR]]="",0,-1*SUMIF(Table5[CONCAT],GLOBAL[POINTER],Table5[3]))</f>
        <v>0</v>
      </c>
      <c r="K3157" s="31" t="str">
        <f>IF(GLOBAL[[#This Row],[b1]]="","",GLOBAL[[#This Row],[b1]]-GLOBAL[[#This Row],[a1]]-GLOBAL[[#This Row],[bkeluar1]])</f>
        <v/>
      </c>
      <c r="L3157" s="31">
        <f>SUM(GLOBAL[[#This Row],[bmasuk1]:[c1]])</f>
        <v>0</v>
      </c>
      <c r="M3157" s="32">
        <f>SUM(F3157,L3157)</f>
        <v>3</v>
      </c>
      <c r="N3157" s="31"/>
      <c r="O3157" s="31"/>
      <c r="P3157" s="32">
        <f ca="1">SUM(INDIRECT(GLOBAL_VAR[TABLENAME]&amp;"[@a"&amp;$1:$1-1&amp;"]"),INDIRECT(GLOBAL_VAR[TABLENAME]&amp;"[@c"&amp;$1:$1-1&amp;"]"))</f>
        <v>3</v>
      </c>
      <c r="Q3157" s="33"/>
      <c r="R3157" s="33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3</v>
      </c>
      <c r="T3157" s="33"/>
      <c r="U3157" s="33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3</v>
      </c>
      <c r="W3157" s="31"/>
      <c r="X3157" s="31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3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3157" s="31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29">
      <c r="A3158" s="31">
        <f ca="1">IF(GLOBAL[[#This Row],[TT]]&lt;1,"",ROW()-2)</f>
        <v>3156</v>
      </c>
      <c r="B3158" s="33" t="s">
        <v>1826</v>
      </c>
      <c r="C3158" s="31">
        <v>1</v>
      </c>
      <c r="D3158" s="31" t="s">
        <v>16</v>
      </c>
      <c r="E3158" s="31">
        <f ca="1">IF(GLOBAL[[#This Row],[b12]]="",GLOBAL[[#This Row],[a6]],GLOBAL[[#This Row],[b12]])</f>
        <v>1</v>
      </c>
      <c r="F3158" s="32">
        <f>GLOBAL[[#This Row],[AWAL]]</f>
        <v>1</v>
      </c>
      <c r="G3158" s="31"/>
      <c r="H3158" s="31"/>
      <c r="I3158" s="31" t="str">
        <f>IF(GLOBAL[[#This Row],[/MASUK]]="","",SUMIF(Table6[NB BM_C_QTY+F],GLOBAL[POINTER],Table6[C]))</f>
        <v/>
      </c>
      <c r="J3158" s="102">
        <f>IF(GLOBAL[[#This Row],[//KELUAR]]="",0,-1*SUMIF(Table5[CONCAT],GLOBAL[POINTER],Table5[3]))</f>
        <v>0</v>
      </c>
      <c r="K3158" s="31" t="str">
        <f>IF(GLOBAL[[#This Row],[b1]]="","",GLOBAL[[#This Row],[b1]]-GLOBAL[[#This Row],[a1]]-GLOBAL[[#This Row],[bkeluar1]])</f>
        <v/>
      </c>
      <c r="L3158" s="31">
        <f>SUM(GLOBAL[[#This Row],[bmasuk1]:[c1]])</f>
        <v>0</v>
      </c>
      <c r="M3158" s="32">
        <f>SUM(F3158,L3158)</f>
        <v>1</v>
      </c>
      <c r="N3158" s="31"/>
      <c r="O3158" s="31"/>
      <c r="P3158" s="32">
        <f ca="1">SUM(INDIRECT(GLOBAL_VAR[TABLENAME]&amp;"[@a"&amp;$1:$1-1&amp;"]"),INDIRECT(GLOBAL_VAR[TABLENAME]&amp;"[@c"&amp;$1:$1-1&amp;"]"))</f>
        <v>1</v>
      </c>
      <c r="Q3158" s="33"/>
      <c r="R3158" s="33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1</v>
      </c>
      <c r="T3158" s="33"/>
      <c r="U3158" s="33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1</v>
      </c>
      <c r="W3158" s="31"/>
      <c r="X3158" s="31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1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3158" s="31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29">
      <c r="A3159" s="31">
        <f ca="1">IF(GLOBAL[[#This Row],[TT]]&lt;1,"",ROW()-2)</f>
        <v>3157</v>
      </c>
      <c r="B3159" s="33" t="s">
        <v>1827</v>
      </c>
      <c r="C3159" s="31">
        <v>1</v>
      </c>
      <c r="D3159" s="31" t="s">
        <v>23</v>
      </c>
      <c r="E3159" s="31">
        <f ca="1">IF(GLOBAL[[#This Row],[b12]]="",GLOBAL[[#This Row],[a6]],GLOBAL[[#This Row],[b12]])</f>
        <v>1</v>
      </c>
      <c r="F3159" s="32">
        <f>GLOBAL[[#This Row],[AWAL]]</f>
        <v>1</v>
      </c>
      <c r="G3159" s="31"/>
      <c r="H3159" s="31"/>
      <c r="I3159" s="31" t="str">
        <f>IF(GLOBAL[[#This Row],[/MASUK]]="","",SUMIF(Table6[NB BM_C_QTY+F],GLOBAL[POINTER],Table6[C]))</f>
        <v/>
      </c>
      <c r="J3159" s="102">
        <f>IF(GLOBAL[[#This Row],[//KELUAR]]="",0,-1*SUMIF(Table5[CONCAT],GLOBAL[POINTER],Table5[3]))</f>
        <v>0</v>
      </c>
      <c r="K3159" s="31" t="str">
        <f>IF(GLOBAL[[#This Row],[b1]]="","",GLOBAL[[#This Row],[b1]]-GLOBAL[[#This Row],[a1]]-GLOBAL[[#This Row],[bkeluar1]])</f>
        <v/>
      </c>
      <c r="L3159" s="31">
        <f>SUM(GLOBAL[[#This Row],[bmasuk1]:[c1]])</f>
        <v>0</v>
      </c>
      <c r="M3159" s="32">
        <f>SUM(F3159,L3159)</f>
        <v>1</v>
      </c>
      <c r="N3159" s="31"/>
      <c r="O3159" s="31"/>
      <c r="P3159" s="32">
        <f ca="1">SUM(INDIRECT(GLOBAL_VAR[TABLENAME]&amp;"[@a"&amp;$1:$1-1&amp;"]"),INDIRECT(GLOBAL_VAR[TABLENAME]&amp;"[@c"&amp;$1:$1-1&amp;"]"))</f>
        <v>1</v>
      </c>
      <c r="Q3159" s="33"/>
      <c r="R3159" s="33" t="str">
        <f>IF(GLOBAL[[#This Row],[b3]]="","",GLOBAL[[#This Row],[b3]]-GLOBAL[[#This Row],[a3]])</f>
        <v/>
      </c>
      <c r="S3159" s="32">
        <f ca="1">SUM(INDIRECT(GLOBAL_VAR[TABLENAME]&amp;"[@a"&amp;$1:$1-1&amp;"]"),INDIRECT(GLOBAL_VAR[TABLENAME]&amp;"[@c"&amp;$1:$1-1&amp;"]"))</f>
        <v>1</v>
      </c>
      <c r="T3159" s="33"/>
      <c r="U3159" s="33" t="str">
        <f>IF(GLOBAL[[#This Row],[b4]]="","",GLOBAL[[#This Row],[b4]]-GLOBAL[[#This Row],[a4]])</f>
        <v/>
      </c>
      <c r="V3159" s="32">
        <f ca="1">SUM(INDIRECT(GLOBAL_VAR[TABLENAME]&amp;"[@a"&amp;$1:$1-1&amp;"]"),INDIRECT(GLOBAL_VAR[TABLENAME]&amp;"[@c"&amp;$1:$1-1&amp;"]"))</f>
        <v>1</v>
      </c>
      <c r="W3159" s="31"/>
      <c r="X3159" s="31" t="str">
        <f>IF(GLOBAL[[#This Row],[b5]]="","",GLOBAL[[#This Row],[b5]]-GLOBAL[[#This Row],[a5]])</f>
        <v/>
      </c>
      <c r="Y3159" s="32">
        <f ca="1">SUM(INDIRECT(GLOBAL_VAR[TABLENAME]&amp;"[@a"&amp;$1:$1-1&amp;"]"),INDIRECT(GLOBAL_VAR[TABLENAME]&amp;"[@c"&amp;$1:$1-1&amp;"]"))</f>
        <v>1</v>
      </c>
      <c r="AA3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3159" s="31" t="str">
        <f>_xlfn.IFNA(MATCH(GLOBAL[[#This Row],[POINTER]],Table6[NB BM_C_QTY+F],0),"")</f>
        <v/>
      </c>
      <c r="AC3159" t="str">
        <f>_xlfn.IFNA(MATCH(GLOBAL[[#This Row],[POINTER]],Table5[CONCAT],0),"")</f>
        <v/>
      </c>
    </row>
    <row r="3160" spans="1:29">
      <c r="A3160" s="31">
        <f ca="1">IF(GLOBAL[[#This Row],[TT]]&lt;1,"",ROW()-2)</f>
        <v>3158</v>
      </c>
      <c r="B3160" s="33" t="s">
        <v>1828</v>
      </c>
      <c r="C3160" s="31">
        <v>1</v>
      </c>
      <c r="D3160" s="31" t="s">
        <v>16</v>
      </c>
      <c r="E3160" s="31">
        <f ca="1">IF(GLOBAL[[#This Row],[b12]]="",GLOBAL[[#This Row],[a6]],GLOBAL[[#This Row],[b12]])</f>
        <v>1</v>
      </c>
      <c r="F3160" s="32">
        <f>GLOBAL[[#This Row],[AWAL]]</f>
        <v>1</v>
      </c>
      <c r="G3160" s="31"/>
      <c r="H3160" s="31"/>
      <c r="I3160" s="31" t="str">
        <f>IF(GLOBAL[[#This Row],[/MASUK]]="","",SUMIF(Table6[NB BM_C_QTY+F],GLOBAL[POINTER],Table6[C]))</f>
        <v/>
      </c>
      <c r="J3160" s="102">
        <f>IF(GLOBAL[[#This Row],[//KELUAR]]="",0,-1*SUMIF(Table5[CONCAT],GLOBAL[POINTER],Table5[3]))</f>
        <v>0</v>
      </c>
      <c r="K3160" s="31" t="str">
        <f>IF(GLOBAL[[#This Row],[b1]]="","",GLOBAL[[#This Row],[b1]]-GLOBAL[[#This Row],[a1]]-GLOBAL[[#This Row],[bkeluar1]])</f>
        <v/>
      </c>
      <c r="L3160" s="31">
        <f>SUM(GLOBAL[[#This Row],[bmasuk1]:[c1]])</f>
        <v>0</v>
      </c>
      <c r="M3160" s="32">
        <f>SUM(F3160,L3160)</f>
        <v>1</v>
      </c>
      <c r="N3160" s="31"/>
      <c r="O3160" s="31"/>
      <c r="P3160" s="32">
        <f ca="1">SUM(INDIRECT(GLOBAL_VAR[TABLENAME]&amp;"[@a"&amp;$1:$1-1&amp;"]"),INDIRECT(GLOBAL_VAR[TABLENAME]&amp;"[@c"&amp;$1:$1-1&amp;"]"))</f>
        <v>1</v>
      </c>
      <c r="Q3160" s="33"/>
      <c r="R3160" s="33" t="str">
        <f>IF(GLOBAL[[#This Row],[b3]]="","",GLOBAL[[#This Row],[b3]]-GLOBAL[[#This Row],[a3]])</f>
        <v/>
      </c>
      <c r="S3160" s="32">
        <f ca="1">SUM(INDIRECT(GLOBAL_VAR[TABLENAME]&amp;"[@a"&amp;$1:$1-1&amp;"]"),INDIRECT(GLOBAL_VAR[TABLENAME]&amp;"[@c"&amp;$1:$1-1&amp;"]"))</f>
        <v>1</v>
      </c>
      <c r="T3160" s="33"/>
      <c r="U3160" s="33" t="str">
        <f>IF(GLOBAL[[#This Row],[b4]]="","",GLOBAL[[#This Row],[b4]]-GLOBAL[[#This Row],[a4]])</f>
        <v/>
      </c>
      <c r="V3160" s="32">
        <f ca="1">SUM(INDIRECT(GLOBAL_VAR[TABLENAME]&amp;"[@a"&amp;$1:$1-1&amp;"]"),INDIRECT(GLOBAL_VAR[TABLENAME]&amp;"[@c"&amp;$1:$1-1&amp;"]"))</f>
        <v>1</v>
      </c>
      <c r="W3160" s="31"/>
      <c r="X3160" s="31" t="str">
        <f>IF(GLOBAL[[#This Row],[b5]]="","",GLOBAL[[#This Row],[b5]]-GLOBAL[[#This Row],[a5]])</f>
        <v/>
      </c>
      <c r="Y3160" s="32">
        <f ca="1">SUM(INDIRECT(GLOBAL_VAR[TABLENAME]&amp;"[@a"&amp;$1:$1-1&amp;"]"),INDIRECT(GLOBAL_VAR[TABLENAME]&amp;"[@c"&amp;$1:$1-1&amp;"]"))</f>
        <v>1</v>
      </c>
      <c r="AA3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3160" s="31" t="str">
        <f>_xlfn.IFNA(MATCH(GLOBAL[[#This Row],[POINTER]],Table6[NB BM_C_QTY+F],0),"")</f>
        <v/>
      </c>
      <c r="AC3160" t="str">
        <f>_xlfn.IFNA(MATCH(GLOBAL[[#This Row],[POINTER]],Table5[CONCAT],0),"")</f>
        <v/>
      </c>
    </row>
    <row r="3161" spans="1:29">
      <c r="A3161" s="31">
        <f ca="1">IF(GLOBAL[[#This Row],[TT]]&lt;1,"",ROW()-2)</f>
        <v>3159</v>
      </c>
      <c r="B3161" s="33" t="s">
        <v>1829</v>
      </c>
      <c r="C3161" s="31">
        <v>3</v>
      </c>
      <c r="D3161" s="31">
        <v>360</v>
      </c>
      <c r="E3161" s="31">
        <f ca="1">IF(GLOBAL[[#This Row],[b12]]="",GLOBAL[[#This Row],[a6]],GLOBAL[[#This Row],[b12]])</f>
        <v>3</v>
      </c>
      <c r="F3161" s="32">
        <f>GLOBAL[[#This Row],[AWAL]]</f>
        <v>3</v>
      </c>
      <c r="G3161" s="31"/>
      <c r="H3161" s="31"/>
      <c r="I3161" s="31" t="str">
        <f>IF(GLOBAL[[#This Row],[/MASUK]]="","",SUMIF(Table6[NB BM_C_QTY+F],GLOBAL[POINTER],Table6[C]))</f>
        <v/>
      </c>
      <c r="J3161" s="102">
        <f>IF(GLOBAL[[#This Row],[//KELUAR]]="",0,-1*SUMIF(Table5[CONCAT],GLOBAL[POINTER],Table5[3]))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>SUM(F3161,L3161)</f>
        <v>3</v>
      </c>
      <c r="N3161" s="31"/>
      <c r="O3161" s="31"/>
      <c r="P3161" s="32">
        <f ca="1">SUM(INDIRECT(GLOBAL_VAR[TABLENAME]&amp;"[@a"&amp;$1:$1-1&amp;"]"),INDIRECT(GLOBAL_VAR[TABLENAME]&amp;"[@c"&amp;$1:$1-1&amp;"]"))</f>
        <v>3</v>
      </c>
      <c r="Q3161" s="33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3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3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3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3161" s="31" t="str">
        <f>_xlfn.IFNA(MATCH(GLOBAL[[#This Row],[POINTER]],Table6[NB BM_C_QTY+F],0),"")</f>
        <v/>
      </c>
      <c r="AC3161" t="str">
        <f>_xlfn.IFNA(MATCH(GLOBAL[[#This Row],[POINTER]],Table5[CONCAT],0),"")</f>
        <v/>
      </c>
    </row>
    <row r="3162" spans="1:29">
      <c r="A3162" s="31">
        <f ca="1">IF(GLOBAL[[#This Row],[TT]]&lt;1,"",ROW()-2)</f>
        <v>3160</v>
      </c>
      <c r="B3162" s="33" t="s">
        <v>1830</v>
      </c>
      <c r="C3162" s="31">
        <v>1</v>
      </c>
      <c r="D3162" s="31" t="s">
        <v>23</v>
      </c>
      <c r="E3162" s="31">
        <f ca="1">IF(GLOBAL[[#This Row],[b12]]="",GLOBAL[[#This Row],[a6]],GLOBAL[[#This Row],[b12]])</f>
        <v>1</v>
      </c>
      <c r="F3162" s="32">
        <f>GLOBAL[[#This Row],[AWAL]]</f>
        <v>1</v>
      </c>
      <c r="G3162" s="31"/>
      <c r="H3162" s="31"/>
      <c r="I3162" s="31" t="str">
        <f>IF(GLOBAL[[#This Row],[/MASUK]]="","",SUMIF(Table6[NB BM_C_QTY+F],GLOBAL[POINTER],Table6[C]))</f>
        <v/>
      </c>
      <c r="J3162" s="102">
        <f>IF(GLOBAL[[#This Row],[//KELUAR]]="",0,-1*SUMIF(Table5[CONCAT],GLOBAL[POINTER],Table5[3]))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>SUM(F3162,L3162)</f>
        <v>1</v>
      </c>
      <c r="N3162" s="31"/>
      <c r="O3162" s="31"/>
      <c r="P3162" s="32">
        <f ca="1">SUM(INDIRECT(GLOBAL_VAR[TABLENAME]&amp;"[@a"&amp;$1:$1-1&amp;"]"),INDIRECT(GLOBAL_VAR[TABLENAME]&amp;"[@c"&amp;$1:$1-1&amp;"]"))</f>
        <v>1</v>
      </c>
      <c r="Q3162" s="33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1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1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1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3162" s="31" t="str">
        <f>_xlfn.IFNA(MATCH(GLOBAL[[#This Row],[POINTER]],Table6[NB BM_C_QTY+F],0),"")</f>
        <v/>
      </c>
      <c r="AC3162" t="str">
        <f>_xlfn.IFNA(MATCH(GLOBAL[[#This Row],[POINTER]],Table5[CONCAT],0),"")</f>
        <v/>
      </c>
    </row>
    <row r="3163" spans="1:29">
      <c r="A3163" s="39">
        <f ca="1">IF(GLOBAL[[#This Row],[TT]]&lt;1,"",ROW()-2)</f>
        <v>3161</v>
      </c>
      <c r="B3163" s="33" t="s">
        <v>1831</v>
      </c>
      <c r="C3163" s="31">
        <v>2</v>
      </c>
      <c r="D3163" s="31" t="s">
        <v>2701</v>
      </c>
      <c r="E3163" s="39">
        <f ca="1">IF(GLOBAL[[#This Row],[b12]]="",GLOBAL[[#This Row],[a6]],GLOBAL[[#This Row],[b12]])</f>
        <v>2</v>
      </c>
      <c r="F3163" s="40">
        <f>GLOBAL[[#This Row],[AWAL]]</f>
        <v>2</v>
      </c>
      <c r="G3163" s="31"/>
      <c r="H3163" s="31"/>
      <c r="I3163" s="31" t="str">
        <f>IF(GLOBAL[[#This Row],[/MASUK]]="","",SUMIF(Table6[NB BM_C_QTY+F],GLOBAL[POINTER],Table6[C]))</f>
        <v/>
      </c>
      <c r="J3163" s="102">
        <f>IF(GLOBAL[[#This Row],[//KELUAR]]="",0,-1*SUMIF(Table5[CONCAT],GLOBAL[POINTER],Table5[3]))</f>
        <v>0</v>
      </c>
      <c r="K3163" s="39" t="str">
        <f>IF(GLOBAL[[#This Row],[b1]]="","",GLOBAL[[#This Row],[b1]]-GLOBAL[[#This Row],[a1]]-GLOBAL[[#This Row],[bkeluar1]])</f>
        <v/>
      </c>
      <c r="L3163" s="39">
        <f>SUM(GLOBAL[[#This Row],[bmasuk1]:[c1]])</f>
        <v>0</v>
      </c>
      <c r="M3163" s="40">
        <f>SUM(F3163,L3163)</f>
        <v>2</v>
      </c>
      <c r="N3163" s="31"/>
      <c r="O3163" s="39"/>
      <c r="P3163" s="40">
        <f ca="1">SUM(INDIRECT(GLOBAL_VAR[TABLENAME]&amp;"[@a"&amp;$1:$1-1&amp;"]"),INDIRECT(GLOBAL_VAR[TABLENAME]&amp;"[@c"&amp;$1:$1-1&amp;"]"))</f>
        <v>2</v>
      </c>
      <c r="Q3163" s="33"/>
      <c r="R3163" s="41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2</v>
      </c>
      <c r="T3163" s="33"/>
      <c r="U3163" s="41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2</v>
      </c>
      <c r="W3163" s="31"/>
      <c r="X3163" s="39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2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3163" s="39" t="str">
        <f>_xlfn.IFNA(MATCH(GLOBAL[[#This Row],[POINTER]],Table6[NB BM_C_QTY+F],0),"")</f>
        <v/>
      </c>
      <c r="AC3163" t="str">
        <f>_xlfn.IFNA(MATCH(GLOBAL[[#This Row],[POINTER]],Table5[CONCAT],0),"")</f>
        <v/>
      </c>
    </row>
    <row r="3164" spans="1:29">
      <c r="A3164" s="31" t="str">
        <f ca="1">IF(GLOBAL[[#This Row],[TT]]&lt;1,"",ROW()-2)</f>
        <v/>
      </c>
      <c r="B3164" s="33" t="s">
        <v>1832</v>
      </c>
      <c r="C3164" s="31">
        <v>0</v>
      </c>
      <c r="D3164" s="31" t="s">
        <v>33</v>
      </c>
      <c r="E3164" s="31">
        <f ca="1">IF(GLOBAL[[#This Row],[b12]]="",GLOBAL[[#This Row],[a6]],GLOBAL[[#This Row],[b12]])</f>
        <v>0</v>
      </c>
      <c r="F3164" s="32">
        <f>GLOBAL[[#This Row],[AWAL]]</f>
        <v>0</v>
      </c>
      <c r="G3164" s="31"/>
      <c r="H3164" s="31"/>
      <c r="I3164" s="31" t="str">
        <f>IF(GLOBAL[[#This Row],[/MASUK]]="","",SUMIF(Table6[NB BM_C_QTY+F],GLOBAL[POINTER],Table6[C]))</f>
        <v/>
      </c>
      <c r="J3164" s="102">
        <f>IF(GLOBAL[[#This Row],[//KELUAR]]="",0,-1*SUMIF(Table5[CONCAT],GLOBAL[POINTER],Table5[3]))</f>
        <v>0</v>
      </c>
      <c r="K3164" s="31" t="str">
        <f>IF(GLOBAL[[#This Row],[b1]]="","",GLOBAL[[#This Row],[b1]]-GLOBAL[[#This Row],[a1]]-GLOBAL[[#This Row],[bkeluar1]])</f>
        <v/>
      </c>
      <c r="L3164" s="31">
        <f>SUM(GLOBAL[[#This Row],[bmasuk1]:[c1]])</f>
        <v>0</v>
      </c>
      <c r="M3164" s="32">
        <f>SUM(F3164,L3164)</f>
        <v>0</v>
      </c>
      <c r="N3164" s="31"/>
      <c r="O3164" s="31"/>
      <c r="P3164" s="32">
        <f ca="1">SUM(INDIRECT(GLOBAL_VAR[TABLENAME]&amp;"[@a"&amp;$1:$1-1&amp;"]"),INDIRECT(GLOBAL_VAR[TABLENAME]&amp;"[@c"&amp;$1:$1-1&amp;"]"))</f>
        <v>0</v>
      </c>
      <c r="Q3164" s="33"/>
      <c r="R3164" s="33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0</v>
      </c>
      <c r="T3164" s="33"/>
      <c r="U3164" s="33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0</v>
      </c>
      <c r="W3164" s="31"/>
      <c r="X3164" s="31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0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164" s="31" t="str">
        <f>_xlfn.IFNA(MATCH(GLOBAL[[#This Row],[POINTER]],Table6[NB BM_C_QTY+F],0),"")</f>
        <v/>
      </c>
      <c r="AC3164" t="str">
        <f>_xlfn.IFNA(MATCH(GLOBAL[[#This Row],[POINTER]],Table5[CONCAT],0),"")</f>
        <v/>
      </c>
    </row>
    <row r="3165" spans="1:29">
      <c r="A3165" s="31">
        <f ca="1">IF(GLOBAL[[#This Row],[TT]]&lt;1,"",ROW()-2)</f>
        <v>3163</v>
      </c>
      <c r="B3165" s="33" t="s">
        <v>2747</v>
      </c>
      <c r="C3165" s="31">
        <v>16</v>
      </c>
      <c r="D3165" s="31" t="s">
        <v>33</v>
      </c>
      <c r="E3165" s="31">
        <f ca="1">IF(GLOBAL[[#This Row],[b12]]="",GLOBAL[[#This Row],[a6]],GLOBAL[[#This Row],[b12]])</f>
        <v>16</v>
      </c>
      <c r="F3165" s="32">
        <f>GLOBAL[[#This Row],[AWAL]]</f>
        <v>16</v>
      </c>
      <c r="G3165" s="31"/>
      <c r="H3165" s="31"/>
      <c r="I3165" s="31" t="str">
        <f>IF(GLOBAL[[#This Row],[/MASUK]]="","",SUMIF(Table6[NB BM_C_QTY+F],GLOBAL[POINTER],Table6[C]))</f>
        <v/>
      </c>
      <c r="J3165" s="102">
        <f>IF(GLOBAL[[#This Row],[//KELUAR]]="",0,-1*SUMIF(Table5[CONCAT],GLOBAL[POINTER],Table5[3]))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>SUM(F3165,L3165)</f>
        <v>16</v>
      </c>
      <c r="N3165" s="31"/>
      <c r="O3165" s="31"/>
      <c r="P3165" s="32">
        <f ca="1">SUM(INDIRECT(GLOBAL_VAR[TABLENAME]&amp;"[@a"&amp;$1:$1-1&amp;"]"),INDIRECT(GLOBAL_VAR[TABLENAME]&amp;"[@c"&amp;$1:$1-1&amp;"]"))</f>
        <v>16</v>
      </c>
      <c r="Q3165" s="33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16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16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16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29">
      <c r="A3166" s="31">
        <f ca="1">IF(GLOBAL[[#This Row],[TT]]&lt;1,"",ROW()-2)</f>
        <v>3164</v>
      </c>
      <c r="B3166" s="33" t="s">
        <v>3716</v>
      </c>
      <c r="C3166" s="31">
        <v>7</v>
      </c>
      <c r="D3166" s="31" t="s">
        <v>33</v>
      </c>
      <c r="E3166" s="31">
        <f ca="1">IF(GLOBAL[[#This Row],[b12]]="",GLOBAL[[#This Row],[a6]],GLOBAL[[#This Row],[b12]])</f>
        <v>7</v>
      </c>
      <c r="F3166" s="32">
        <f>GLOBAL[[#This Row],[AWAL]]</f>
        <v>7</v>
      </c>
      <c r="G3166" s="31"/>
      <c r="H3166" s="31"/>
      <c r="I3166" s="31" t="str">
        <f>IF(GLOBAL[[#This Row],[/MASUK]]="","",SUMIF(Table6[NB BM_C_QTY+F],GLOBAL[POINTER],Table6[C]))</f>
        <v/>
      </c>
      <c r="J3166" s="102">
        <f>IF(GLOBAL[[#This Row],[//KELUAR]]="",0,-1*SUMIF(Table5[CONCAT],GLOBAL[POINTER],Table5[3]))</f>
        <v>0</v>
      </c>
      <c r="K3166" s="31" t="str">
        <f>IF(GLOBAL[[#This Row],[b1]]="","",GLOBAL[[#This Row],[b1]]-GLOBAL[[#This Row],[a1]]-GLOBAL[[#This Row],[bkeluar1]])</f>
        <v/>
      </c>
      <c r="L3166" s="31">
        <f>SUM(GLOBAL[[#This Row],[bmasuk1]:[c1]])</f>
        <v>0</v>
      </c>
      <c r="M3166" s="32">
        <f>SUM(F3166,L3166)</f>
        <v>7</v>
      </c>
      <c r="N3166" s="31"/>
      <c r="O3166" s="31"/>
      <c r="P3166" s="32">
        <f ca="1">SUM(INDIRECT(GLOBAL_VAR[TABLENAME]&amp;"[@a"&amp;$1:$1-1&amp;"]"),INDIRECT(GLOBAL_VAR[TABLENAME]&amp;"[@c"&amp;$1:$1-1&amp;"]"))</f>
        <v>7</v>
      </c>
      <c r="Q3166" s="33"/>
      <c r="R3166" s="33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7</v>
      </c>
      <c r="T3166" s="33"/>
      <c r="U3166" s="33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7</v>
      </c>
      <c r="W3166" s="31"/>
      <c r="X3166" s="31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7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3166" s="31" t="str">
        <f>_xlfn.IFNA(MATCH(GLOBAL[[#This Row],[POINTER]],Table6[NB BM_C_QTY+F],0),"")</f>
        <v/>
      </c>
      <c r="AC3166" t="str">
        <f>_xlfn.IFNA(MATCH(GLOBAL[[#This Row],[POINTER]],Table5[CONCAT],0),"")</f>
        <v/>
      </c>
    </row>
    <row r="3167" spans="1:29">
      <c r="A3167" s="31">
        <f ca="1">IF(GLOBAL[[#This Row],[TT]]&lt;1,"",ROW()-2)</f>
        <v>3165</v>
      </c>
      <c r="B3167" s="33" t="s">
        <v>1833</v>
      </c>
      <c r="C3167" s="31">
        <v>1</v>
      </c>
      <c r="D3167" s="31" t="s">
        <v>149</v>
      </c>
      <c r="E3167" s="31">
        <f ca="1">IF(GLOBAL[[#This Row],[b12]]="",GLOBAL[[#This Row],[a6]],GLOBAL[[#This Row],[b12]])</f>
        <v>1</v>
      </c>
      <c r="F3167" s="32">
        <f>GLOBAL[[#This Row],[AWAL]]</f>
        <v>1</v>
      </c>
      <c r="G3167" s="31"/>
      <c r="H3167" s="31"/>
      <c r="I3167" s="31" t="str">
        <f>IF(GLOBAL[[#This Row],[/MASUK]]="","",SUMIF(Table6[NB BM_C_QTY+F],GLOBAL[POINTER],Table6[C]))</f>
        <v/>
      </c>
      <c r="J3167" s="102">
        <f>IF(GLOBAL[[#This Row],[//KELUAR]]="",0,-1*SUMIF(Table5[CONCAT],GLOBAL[POINTER],Table5[3]))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>SUM(F3167,L3167)</f>
        <v>1</v>
      </c>
      <c r="N3167" s="31"/>
      <c r="O3167" s="31"/>
      <c r="P3167" s="32">
        <f ca="1">SUM(INDIRECT(GLOBAL_VAR[TABLENAME]&amp;"[@a"&amp;$1:$1-1&amp;"]"),INDIRECT(GLOBAL_VAR[TABLENAME]&amp;"[@c"&amp;$1:$1-1&amp;"]"))</f>
        <v>1</v>
      </c>
      <c r="Q3167" s="33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1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1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1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3167" s="31" t="str">
        <f>_xlfn.IFNA(MATCH(GLOBAL[[#This Row],[POINTER]],Table6[NB BM_C_QTY+F],0),"")</f>
        <v/>
      </c>
      <c r="AC3167" t="str">
        <f>_xlfn.IFNA(MATCH(GLOBAL[[#This Row],[POINTER]],Table5[CONCAT],0),"")</f>
        <v/>
      </c>
    </row>
    <row r="3168" spans="1:29">
      <c r="A3168" s="31">
        <f ca="1">IF(GLOBAL[[#This Row],[TT]]&lt;1,"",ROW()-2)</f>
        <v>3166</v>
      </c>
      <c r="B3168" s="33" t="s">
        <v>1834</v>
      </c>
      <c r="C3168" s="31">
        <v>1</v>
      </c>
      <c r="D3168" s="31" t="s">
        <v>149</v>
      </c>
      <c r="E3168" s="31">
        <f ca="1">IF(GLOBAL[[#This Row],[b12]]="",GLOBAL[[#This Row],[a6]],GLOBAL[[#This Row],[b12]])</f>
        <v>1</v>
      </c>
      <c r="F3168" s="32">
        <f>GLOBAL[[#This Row],[AWAL]]</f>
        <v>1</v>
      </c>
      <c r="G3168" s="31"/>
      <c r="H3168" s="31"/>
      <c r="I3168" s="31" t="str">
        <f>IF(GLOBAL[[#This Row],[/MASUK]]="","",SUMIF(Table6[NB BM_C_QTY+F],GLOBAL[POINTER],Table6[C]))</f>
        <v/>
      </c>
      <c r="J3168" s="102">
        <f>IF(GLOBAL[[#This Row],[//KELUAR]]="",0,-1*SUMIF(Table5[CONCAT],GLOBAL[POINTER],Table5[3]))</f>
        <v>0</v>
      </c>
      <c r="K3168" s="31" t="str">
        <f>IF(GLOBAL[[#This Row],[b1]]="","",GLOBAL[[#This Row],[b1]]-GLOBAL[[#This Row],[a1]]-GLOBAL[[#This Row],[bkeluar1]])</f>
        <v/>
      </c>
      <c r="L3168" s="31">
        <f>SUM(GLOBAL[[#This Row],[bmasuk1]:[c1]])</f>
        <v>0</v>
      </c>
      <c r="M3168" s="32">
        <f>SUM(F3168,L3168)</f>
        <v>1</v>
      </c>
      <c r="N3168" s="31"/>
      <c r="O3168" s="31"/>
      <c r="P3168" s="32">
        <f ca="1">SUM(INDIRECT(GLOBAL_VAR[TABLENAME]&amp;"[@a"&amp;$1:$1-1&amp;"]"),INDIRECT(GLOBAL_VAR[TABLENAME]&amp;"[@c"&amp;$1:$1-1&amp;"]"))</f>
        <v>1</v>
      </c>
      <c r="Q3168" s="33"/>
      <c r="R3168" s="33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1</v>
      </c>
      <c r="T3168" s="33"/>
      <c r="U3168" s="33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1</v>
      </c>
      <c r="W3168" s="31"/>
      <c r="X3168" s="31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1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3168" s="31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31">
      <c r="A3169" s="31">
        <f ca="1">IF(GLOBAL[[#This Row],[TT]]&lt;1,"",ROW()-2)</f>
        <v>3167</v>
      </c>
      <c r="B3169" s="33" t="s">
        <v>1835</v>
      </c>
      <c r="C3169" s="31">
        <v>3</v>
      </c>
      <c r="D3169" s="31" t="s">
        <v>308</v>
      </c>
      <c r="E3169" s="31">
        <f ca="1">IF(GLOBAL[[#This Row],[b12]]="",GLOBAL[[#This Row],[a6]],GLOBAL[[#This Row],[b12]])</f>
        <v>3</v>
      </c>
      <c r="F3169" s="32">
        <f>GLOBAL[[#This Row],[AWAL]]</f>
        <v>3</v>
      </c>
      <c r="G3169" s="31"/>
      <c r="H3169" s="31"/>
      <c r="I3169" s="31" t="str">
        <f>IF(GLOBAL[[#This Row],[/MASUK]]="","",SUMIF(Table6[NB BM_C_QTY+F],GLOBAL[POINTER],Table6[C]))</f>
        <v/>
      </c>
      <c r="J3169" s="102">
        <f>IF(GLOBAL[[#This Row],[//KELUAR]]="",0,-1*SUMIF(Table5[CONCAT],GLOBAL[POINTER],Table5[3]))</f>
        <v>0</v>
      </c>
      <c r="K3169" s="31" t="str">
        <f>IF(GLOBAL[[#This Row],[b1]]="","",GLOBAL[[#This Row],[b1]]-GLOBAL[[#This Row],[a1]]-GLOBAL[[#This Row],[bkeluar1]])</f>
        <v/>
      </c>
      <c r="L3169" s="31">
        <f>SUM(GLOBAL[[#This Row],[bmasuk1]:[c1]])</f>
        <v>0</v>
      </c>
      <c r="M3169" s="32">
        <f>SUM(F3169,L3169)</f>
        <v>3</v>
      </c>
      <c r="N3169" s="31"/>
      <c r="O3169" s="31"/>
      <c r="P3169" s="32">
        <f ca="1">SUM(INDIRECT(GLOBAL_VAR[TABLENAME]&amp;"[@a"&amp;$1:$1-1&amp;"]"),INDIRECT(GLOBAL_VAR[TABLENAME]&amp;"[@c"&amp;$1:$1-1&amp;"]"))</f>
        <v>3</v>
      </c>
      <c r="Q3169" s="33"/>
      <c r="R3169" s="33" t="str">
        <f>IF(GLOBAL[[#This Row],[b3]]="","",GLOBAL[[#This Row],[b3]]-GLOBAL[[#This Row],[a3]])</f>
        <v/>
      </c>
      <c r="S3169" s="32">
        <f ca="1">SUM(INDIRECT(GLOBAL_VAR[TABLENAME]&amp;"[@a"&amp;$1:$1-1&amp;"]"),INDIRECT(GLOBAL_VAR[TABLENAME]&amp;"[@c"&amp;$1:$1-1&amp;"]"))</f>
        <v>3</v>
      </c>
      <c r="T3169" s="33"/>
      <c r="U3169" s="33" t="str">
        <f>IF(GLOBAL[[#This Row],[b4]]="","",GLOBAL[[#This Row],[b4]]-GLOBAL[[#This Row],[a4]])</f>
        <v/>
      </c>
      <c r="V3169" s="32">
        <f ca="1">SUM(INDIRECT(GLOBAL_VAR[TABLENAME]&amp;"[@a"&amp;$1:$1-1&amp;"]"),INDIRECT(GLOBAL_VAR[TABLENAME]&amp;"[@c"&amp;$1:$1-1&amp;"]"))</f>
        <v>3</v>
      </c>
      <c r="W3169" s="31"/>
      <c r="X3169" s="31" t="str">
        <f>IF(GLOBAL[[#This Row],[b5]]="","",GLOBAL[[#This Row],[b5]]-GLOBAL[[#This Row],[a5]])</f>
        <v/>
      </c>
      <c r="Y3169" s="32">
        <f ca="1">SUM(INDIRECT(GLOBAL_VAR[TABLENAME]&amp;"[@a"&amp;$1:$1-1&amp;"]"),INDIRECT(GLOBAL_VAR[TABLENAME]&amp;"[@c"&amp;$1:$1-1&amp;"]"))</f>
        <v>3</v>
      </c>
      <c r="AA3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3169" s="31" t="str">
        <f>_xlfn.IFNA(MATCH(GLOBAL[[#This Row],[POINTER]],Table6[NB BM_C_QTY+F],0),"")</f>
        <v/>
      </c>
      <c r="AC3169" t="str">
        <f>_xlfn.IFNA(MATCH(GLOBAL[[#This Row],[POINTER]],Table5[CONCAT],0),"")</f>
        <v/>
      </c>
    </row>
    <row r="3170" spans="1:31">
      <c r="A3170" s="31">
        <f ca="1">IF(GLOBAL[[#This Row],[TT]]&lt;1,"",ROW()-2)</f>
        <v>3168</v>
      </c>
      <c r="B3170" s="33" t="s">
        <v>1836</v>
      </c>
      <c r="C3170" s="31">
        <v>9</v>
      </c>
      <c r="D3170" s="31" t="s">
        <v>101</v>
      </c>
      <c r="E3170" s="31">
        <f ca="1">IF(GLOBAL[[#This Row],[b12]]="",GLOBAL[[#This Row],[a6]],GLOBAL[[#This Row],[b12]])</f>
        <v>9</v>
      </c>
      <c r="F3170" s="32">
        <f>GLOBAL[[#This Row],[AWAL]]</f>
        <v>9</v>
      </c>
      <c r="G3170" s="31"/>
      <c r="H3170" s="31"/>
      <c r="I3170" s="31" t="str">
        <f>IF(GLOBAL[[#This Row],[/MASUK]]="","",SUMIF(Table6[NB BM_C_QTY+F],GLOBAL[POINTER],Table6[C]))</f>
        <v/>
      </c>
      <c r="J3170" s="102">
        <f>IF(GLOBAL[[#This Row],[//KELUAR]]="",0,-1*SUMIF(Table5[CONCAT],GLOBAL[POINTER],Table5[3]))</f>
        <v>0</v>
      </c>
      <c r="K3170" s="31" t="str">
        <f>IF(GLOBAL[[#This Row],[b1]]="","",GLOBAL[[#This Row],[b1]]-GLOBAL[[#This Row],[a1]]-GLOBAL[[#This Row],[bkeluar1]])</f>
        <v/>
      </c>
      <c r="L3170" s="31">
        <f>SUM(GLOBAL[[#This Row],[bmasuk1]:[c1]])</f>
        <v>0</v>
      </c>
      <c r="M3170" s="32">
        <f>SUM(F3170,L3170)</f>
        <v>9</v>
      </c>
      <c r="N3170" s="31"/>
      <c r="O3170" s="31"/>
      <c r="P3170" s="32">
        <f ca="1">SUM(INDIRECT(GLOBAL_VAR[TABLENAME]&amp;"[@a"&amp;$1:$1-1&amp;"]"),INDIRECT(GLOBAL_VAR[TABLENAME]&amp;"[@c"&amp;$1:$1-1&amp;"]"))</f>
        <v>9</v>
      </c>
      <c r="Q3170" s="33"/>
      <c r="R3170" s="33" t="str">
        <f>IF(GLOBAL[[#This Row],[b3]]="","",GLOBAL[[#This Row],[b3]]-GLOBAL[[#This Row],[a3]])</f>
        <v/>
      </c>
      <c r="S3170" s="32">
        <f ca="1">SUM(INDIRECT(GLOBAL_VAR[TABLENAME]&amp;"[@a"&amp;$1:$1-1&amp;"]"),INDIRECT(GLOBAL_VAR[TABLENAME]&amp;"[@c"&amp;$1:$1-1&amp;"]"))</f>
        <v>9</v>
      </c>
      <c r="T3170" s="33"/>
      <c r="U3170" s="33" t="str">
        <f>IF(GLOBAL[[#This Row],[b4]]="","",GLOBAL[[#This Row],[b4]]-GLOBAL[[#This Row],[a4]])</f>
        <v/>
      </c>
      <c r="V3170" s="32">
        <f ca="1">SUM(INDIRECT(GLOBAL_VAR[TABLENAME]&amp;"[@a"&amp;$1:$1-1&amp;"]"),INDIRECT(GLOBAL_VAR[TABLENAME]&amp;"[@c"&amp;$1:$1-1&amp;"]"))</f>
        <v>9</v>
      </c>
      <c r="W3170" s="31"/>
      <c r="X3170" s="31" t="str">
        <f>IF(GLOBAL[[#This Row],[b5]]="","",GLOBAL[[#This Row],[b5]]-GLOBAL[[#This Row],[a5]])</f>
        <v/>
      </c>
      <c r="Y3170" s="32">
        <f ca="1">SUM(INDIRECT(GLOBAL_VAR[TABLENAME]&amp;"[@a"&amp;$1:$1-1&amp;"]"),INDIRECT(GLOBAL_VAR[TABLENAME]&amp;"[@c"&amp;$1:$1-1&amp;"]"))</f>
        <v>9</v>
      </c>
      <c r="AA3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3170" s="31" t="str">
        <f>_xlfn.IFNA(MATCH(GLOBAL[[#This Row],[POINTER]],Table6[NB BM_C_QTY+F],0),"")</f>
        <v/>
      </c>
      <c r="AC3170" t="str">
        <f>_xlfn.IFNA(MATCH(GLOBAL[[#This Row],[POINTER]],Table5[CONCAT],0),"")</f>
        <v/>
      </c>
    </row>
    <row r="3171" spans="1:31">
      <c r="A3171" s="31" t="str">
        <f ca="1">IF(GLOBAL[[#This Row],[TT]]&lt;1,"",ROW()-2)</f>
        <v/>
      </c>
      <c r="B3171" s="33" t="s">
        <v>1837</v>
      </c>
      <c r="C3171" s="31">
        <v>0</v>
      </c>
      <c r="D3171" s="31" t="s">
        <v>2102</v>
      </c>
      <c r="E3171" s="31">
        <f ca="1">IF(GLOBAL[[#This Row],[b12]]="",GLOBAL[[#This Row],[a6]],GLOBAL[[#This Row],[b12]])</f>
        <v>0</v>
      </c>
      <c r="F3171" s="32">
        <f>GLOBAL[[#This Row],[AWAL]]</f>
        <v>0</v>
      </c>
      <c r="G3171" s="31"/>
      <c r="H3171" s="31"/>
      <c r="I3171" s="31" t="str">
        <f>IF(GLOBAL[[#This Row],[/MASUK]]="","",SUMIF(Table6[NB BM_C_QTY+F],GLOBAL[POINTER],Table6[C]))</f>
        <v/>
      </c>
      <c r="J3171" s="102">
        <f>IF(GLOBAL[[#This Row],[//KELUAR]]="",0,-1*SUMIF(Table5[CONCAT],GLOBAL[POINTER],Table5[3]))</f>
        <v>0</v>
      </c>
      <c r="K3171" s="31" t="str">
        <f>IF(GLOBAL[[#This Row],[b1]]="","",GLOBAL[[#This Row],[b1]]-GLOBAL[[#This Row],[a1]]-GLOBAL[[#This Row],[bkeluar1]])</f>
        <v/>
      </c>
      <c r="L3171" s="31">
        <f>SUM(GLOBAL[[#This Row],[bmasuk1]:[c1]])</f>
        <v>0</v>
      </c>
      <c r="M3171" s="32">
        <f>SUM(F3171,L3171)</f>
        <v>0</v>
      </c>
      <c r="N3171" s="31"/>
      <c r="O3171" s="31"/>
      <c r="P3171" s="32">
        <f ca="1">SUM(INDIRECT(GLOBAL_VAR[TABLENAME]&amp;"[@a"&amp;$1:$1-1&amp;"]"),INDIRECT(GLOBAL_VAR[TABLENAME]&amp;"[@c"&amp;$1:$1-1&amp;"]"))</f>
        <v>0</v>
      </c>
      <c r="Q3171" s="33"/>
      <c r="R3171" s="33" t="str">
        <f>IF(GLOBAL[[#This Row],[b3]]="","",GLOBAL[[#This Row],[b3]]-GLOBAL[[#This Row],[a3]])</f>
        <v/>
      </c>
      <c r="S3171" s="32">
        <f ca="1">SUM(INDIRECT(GLOBAL_VAR[TABLENAME]&amp;"[@a"&amp;$1:$1-1&amp;"]"),INDIRECT(GLOBAL_VAR[TABLENAME]&amp;"[@c"&amp;$1:$1-1&amp;"]"))</f>
        <v>0</v>
      </c>
      <c r="T3171" s="33"/>
      <c r="U3171" s="33" t="str">
        <f>IF(GLOBAL[[#This Row],[b4]]="","",GLOBAL[[#This Row],[b4]]-GLOBAL[[#This Row],[a4]])</f>
        <v/>
      </c>
      <c r="V3171" s="32">
        <f ca="1">SUM(INDIRECT(GLOBAL_VAR[TABLENAME]&amp;"[@a"&amp;$1:$1-1&amp;"]"),INDIRECT(GLOBAL_VAR[TABLENAME]&amp;"[@c"&amp;$1:$1-1&amp;"]"))</f>
        <v>0</v>
      </c>
      <c r="W3171" s="31"/>
      <c r="X3171" s="31" t="str">
        <f>IF(GLOBAL[[#This Row],[b5]]="","",GLOBAL[[#This Row],[b5]]-GLOBAL[[#This Row],[a5]])</f>
        <v/>
      </c>
      <c r="Y3171" s="32">
        <f ca="1">SUM(INDIRECT(GLOBAL_VAR[TABLENAME]&amp;"[@a"&amp;$1:$1-1&amp;"]"),INDIRECT(GLOBAL_VAR[TABLENAME]&amp;"[@c"&amp;$1:$1-1&amp;"]"))</f>
        <v>0</v>
      </c>
      <c r="AA3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171" s="31" t="str">
        <f>_xlfn.IFNA(MATCH(GLOBAL[[#This Row],[POINTER]],Table6[NB BM_C_QTY+F],0),"")</f>
        <v/>
      </c>
      <c r="AC3171" t="str">
        <f>_xlfn.IFNA(MATCH(GLOBAL[[#This Row],[POINTER]],Table5[CONCAT],0),"")</f>
        <v/>
      </c>
    </row>
    <row r="3172" spans="1:31">
      <c r="A3172" s="31">
        <f ca="1">IF(GLOBAL[[#This Row],[TT]]&lt;1,"",ROW()-2)</f>
        <v>3170</v>
      </c>
      <c r="B3172" s="33" t="s">
        <v>1838</v>
      </c>
      <c r="C3172" s="31">
        <v>3</v>
      </c>
      <c r="D3172" s="31" t="s">
        <v>670</v>
      </c>
      <c r="E3172" s="31">
        <f ca="1">IF(GLOBAL[[#This Row],[b12]]="",GLOBAL[[#This Row],[a6]],GLOBAL[[#This Row],[b12]])</f>
        <v>3</v>
      </c>
      <c r="F3172" s="32">
        <f>GLOBAL[[#This Row],[AWAL]]</f>
        <v>3</v>
      </c>
      <c r="G3172" s="31"/>
      <c r="H3172" s="31"/>
      <c r="I3172" s="31" t="str">
        <f>IF(GLOBAL[[#This Row],[/MASUK]]="","",SUMIF(Table6[NB BM_C_QTY+F],GLOBAL[POINTER],Table6[C]))</f>
        <v/>
      </c>
      <c r="J3172" s="102">
        <f>IF(GLOBAL[[#This Row],[//KELUAR]]="",0,-1*SUMIF(Table5[CONCAT],GLOBAL[POINTER],Table5[3]))</f>
        <v>0</v>
      </c>
      <c r="K3172" s="31" t="str">
        <f>IF(GLOBAL[[#This Row],[b1]]="","",GLOBAL[[#This Row],[b1]]-GLOBAL[[#This Row],[a1]]-GLOBAL[[#This Row],[bkeluar1]])</f>
        <v/>
      </c>
      <c r="L3172" s="31">
        <f>SUM(GLOBAL[[#This Row],[bmasuk1]:[c1]])</f>
        <v>0</v>
      </c>
      <c r="M3172" s="32">
        <f>SUM(F3172,L3172)</f>
        <v>3</v>
      </c>
      <c r="N3172" s="31"/>
      <c r="O3172" s="31"/>
      <c r="P3172" s="32">
        <f ca="1">SUM(INDIRECT(GLOBAL_VAR[TABLENAME]&amp;"[@a"&amp;$1:$1-1&amp;"]"),INDIRECT(GLOBAL_VAR[TABLENAME]&amp;"[@c"&amp;$1:$1-1&amp;"]"))</f>
        <v>3</v>
      </c>
      <c r="Q3172" s="33"/>
      <c r="R3172" s="33" t="str">
        <f>IF(GLOBAL[[#This Row],[b3]]="","",GLOBAL[[#This Row],[b3]]-GLOBAL[[#This Row],[a3]])</f>
        <v/>
      </c>
      <c r="S3172" s="32">
        <f ca="1">SUM(INDIRECT(GLOBAL_VAR[TABLENAME]&amp;"[@a"&amp;$1:$1-1&amp;"]"),INDIRECT(GLOBAL_VAR[TABLENAME]&amp;"[@c"&amp;$1:$1-1&amp;"]"))</f>
        <v>3</v>
      </c>
      <c r="T3172" s="33"/>
      <c r="U3172" s="33" t="str">
        <f>IF(GLOBAL[[#This Row],[b4]]="","",GLOBAL[[#This Row],[b4]]-GLOBAL[[#This Row],[a4]])</f>
        <v/>
      </c>
      <c r="V3172" s="32">
        <f ca="1">SUM(INDIRECT(GLOBAL_VAR[TABLENAME]&amp;"[@a"&amp;$1:$1-1&amp;"]"),INDIRECT(GLOBAL_VAR[TABLENAME]&amp;"[@c"&amp;$1:$1-1&amp;"]"))</f>
        <v>3</v>
      </c>
      <c r="W3172" s="31"/>
      <c r="X3172" s="31" t="str">
        <f>IF(GLOBAL[[#This Row],[b5]]="","",GLOBAL[[#This Row],[b5]]-GLOBAL[[#This Row],[a5]])</f>
        <v/>
      </c>
      <c r="Y3172" s="32">
        <f ca="1">SUM(INDIRECT(GLOBAL_VAR[TABLENAME]&amp;"[@a"&amp;$1:$1-1&amp;"]"),INDIRECT(GLOBAL_VAR[TABLENAME]&amp;"[@c"&amp;$1:$1-1&amp;"]"))</f>
        <v>3</v>
      </c>
      <c r="AA3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3172" s="31" t="str">
        <f>_xlfn.IFNA(MATCH(GLOBAL[[#This Row],[POINTER]],Table6[NB BM_C_QTY+F],0),"")</f>
        <v/>
      </c>
      <c r="AC3172" t="str">
        <f>_xlfn.IFNA(MATCH(GLOBAL[[#This Row],[POINTER]],Table5[CONCAT],0),"")</f>
        <v/>
      </c>
    </row>
    <row r="3173" spans="1:31">
      <c r="A3173" s="31">
        <f ca="1">IF(GLOBAL[[#This Row],[TT]]&lt;1,"",ROW()-2)</f>
        <v>3171</v>
      </c>
      <c r="B3173" s="33" t="s">
        <v>1839</v>
      </c>
      <c r="C3173" s="31">
        <v>1</v>
      </c>
      <c r="D3173" s="31">
        <v>200</v>
      </c>
      <c r="E3173" s="31">
        <f ca="1">IF(GLOBAL[[#This Row],[b12]]="",GLOBAL[[#This Row],[a6]],GLOBAL[[#This Row],[b12]])</f>
        <v>1</v>
      </c>
      <c r="F3173" s="32">
        <f>GLOBAL[[#This Row],[AWAL]]</f>
        <v>1</v>
      </c>
      <c r="G3173" s="31"/>
      <c r="H3173" s="31"/>
      <c r="I3173" s="31" t="str">
        <f>IF(GLOBAL[[#This Row],[/MASUK]]="","",SUMIF(Table6[NB BM_C_QTY+F],GLOBAL[POINTER],Table6[C]))</f>
        <v/>
      </c>
      <c r="J3173" s="102">
        <f>IF(GLOBAL[[#This Row],[//KELUAR]]="",0,-1*SUMIF(Table5[CONCAT],GLOBAL[POINTER],Table5[3]))</f>
        <v>0</v>
      </c>
      <c r="K3173" s="31" t="str">
        <f>IF(GLOBAL[[#This Row],[b1]]="","",GLOBAL[[#This Row],[b1]]-GLOBAL[[#This Row],[a1]]-GLOBAL[[#This Row],[bkeluar1]])</f>
        <v/>
      </c>
      <c r="L3173" s="31">
        <f>SUM(GLOBAL[[#This Row],[bmasuk1]:[c1]])</f>
        <v>0</v>
      </c>
      <c r="M3173" s="32">
        <f>SUM(F3173,L3173)</f>
        <v>1</v>
      </c>
      <c r="N3173" s="31"/>
      <c r="O3173" s="31"/>
      <c r="P3173" s="32">
        <f ca="1">SUM(INDIRECT(GLOBAL_VAR[TABLENAME]&amp;"[@a"&amp;$1:$1-1&amp;"]"),INDIRECT(GLOBAL_VAR[TABLENAME]&amp;"[@c"&amp;$1:$1-1&amp;"]"))</f>
        <v>1</v>
      </c>
      <c r="Q3173" s="33"/>
      <c r="R3173" s="33" t="str">
        <f>IF(GLOBAL[[#This Row],[b3]]="","",GLOBAL[[#This Row],[b3]]-GLOBAL[[#This Row],[a3]])</f>
        <v/>
      </c>
      <c r="S3173" s="32">
        <f ca="1">SUM(INDIRECT(GLOBAL_VAR[TABLENAME]&amp;"[@a"&amp;$1:$1-1&amp;"]"),INDIRECT(GLOBAL_VAR[TABLENAME]&amp;"[@c"&amp;$1:$1-1&amp;"]"))</f>
        <v>1</v>
      </c>
      <c r="T3173" s="33"/>
      <c r="U3173" s="33" t="str">
        <f>IF(GLOBAL[[#This Row],[b4]]="","",GLOBAL[[#This Row],[b4]]-GLOBAL[[#This Row],[a4]])</f>
        <v/>
      </c>
      <c r="V3173" s="32">
        <f ca="1">SUM(INDIRECT(GLOBAL_VAR[TABLENAME]&amp;"[@a"&amp;$1:$1-1&amp;"]"),INDIRECT(GLOBAL_VAR[TABLENAME]&amp;"[@c"&amp;$1:$1-1&amp;"]"))</f>
        <v>1</v>
      </c>
      <c r="W3173" s="31"/>
      <c r="X3173" s="31" t="str">
        <f>IF(GLOBAL[[#This Row],[b5]]="","",GLOBAL[[#This Row],[b5]]-GLOBAL[[#This Row],[a5]])</f>
        <v/>
      </c>
      <c r="Y3173" s="32">
        <f ca="1">SUM(INDIRECT(GLOBAL_VAR[TABLENAME]&amp;"[@a"&amp;$1:$1-1&amp;"]"),INDIRECT(GLOBAL_VAR[TABLENAME]&amp;"[@c"&amp;$1:$1-1&amp;"]"))</f>
        <v>1</v>
      </c>
      <c r="AA3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3173" s="31" t="str">
        <f>_xlfn.IFNA(MATCH(GLOBAL[[#This Row],[POINTER]],Table6[NB BM_C_QTY+F],0),"")</f>
        <v/>
      </c>
      <c r="AC3173" t="str">
        <f>_xlfn.IFNA(MATCH(GLOBAL[[#This Row],[POINTER]],Table5[CONCAT],0),"")</f>
        <v/>
      </c>
    </row>
    <row r="3174" spans="1:31">
      <c r="A3174" s="31">
        <f ca="1">IF(GLOBAL[[#This Row],[TT]]&lt;1,"",ROW()-2)</f>
        <v>3172</v>
      </c>
      <c r="B3174" s="33" t="s">
        <v>1840</v>
      </c>
      <c r="C3174" s="31">
        <v>4</v>
      </c>
      <c r="D3174" s="31">
        <v>360</v>
      </c>
      <c r="E3174" s="31">
        <f ca="1">IF(GLOBAL[[#This Row],[b12]]="",GLOBAL[[#This Row],[a6]],GLOBAL[[#This Row],[b12]])</f>
        <v>4</v>
      </c>
      <c r="F3174" s="32">
        <f>GLOBAL[[#This Row],[AWAL]]</f>
        <v>4</v>
      </c>
      <c r="G3174" s="31"/>
      <c r="H3174" s="31"/>
      <c r="I3174" s="31" t="str">
        <f>IF(GLOBAL[[#This Row],[/MASUK]]="","",SUMIF(Table6[NB BM_C_QTY+F],GLOBAL[POINTER],Table6[C]))</f>
        <v/>
      </c>
      <c r="J3174" s="102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>SUM(F3174,L3174)</f>
        <v>4</v>
      </c>
      <c r="N3174" s="31"/>
      <c r="O3174" s="31"/>
      <c r="P3174" s="32">
        <f ca="1">SUM(INDIRECT(GLOBAL_VAR[TABLENAME]&amp;"[@a"&amp;$1:$1-1&amp;"]"),INDIRECT(GLOBAL_VAR[TABLENAME]&amp;"[@c"&amp;$1:$1-1&amp;"]"))</f>
        <v>4</v>
      </c>
      <c r="Q3174" s="33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4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4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4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31">
      <c r="A3175" s="39">
        <f ca="1">IF(GLOBAL[[#This Row],[TT]]&lt;1,"",ROW()-2)</f>
        <v>3173</v>
      </c>
      <c r="B3175" s="33" t="s">
        <v>1841</v>
      </c>
      <c r="C3175" s="31">
        <v>9</v>
      </c>
      <c r="D3175" s="31" t="s">
        <v>33</v>
      </c>
      <c r="E3175" s="39">
        <f ca="1">IF(GLOBAL[[#This Row],[b12]]="",GLOBAL[[#This Row],[a6]],GLOBAL[[#This Row],[b12]])</f>
        <v>9</v>
      </c>
      <c r="F3175" s="40">
        <f>GLOBAL[[#This Row],[AWAL]]</f>
        <v>9</v>
      </c>
      <c r="G3175" s="31"/>
      <c r="H3175" s="31"/>
      <c r="I3175" s="31" t="str">
        <f>IF(GLOBAL[[#This Row],[/MASUK]]="","",SUMIF(Table6[NB BM_C_QTY+F],GLOBAL[POINTER],Table6[C]))</f>
        <v/>
      </c>
      <c r="J3175" s="102">
        <f>IF(GLOBAL[[#This Row],[//KELUAR]]="",0,-1*SUMIF(Table5[CONCAT],GLOBAL[POINTER],Table5[3]))</f>
        <v>0</v>
      </c>
      <c r="K3175" s="39" t="str">
        <f>IF(GLOBAL[[#This Row],[b1]]="","",GLOBAL[[#This Row],[b1]]-GLOBAL[[#This Row],[a1]]-GLOBAL[[#This Row],[bkeluar1]])</f>
        <v/>
      </c>
      <c r="L3175" s="39">
        <f>SUM(GLOBAL[[#This Row],[bmasuk1]:[c1]])</f>
        <v>0</v>
      </c>
      <c r="M3175" s="40">
        <f>SUM(F3175,L3175)</f>
        <v>9</v>
      </c>
      <c r="N3175" s="31"/>
      <c r="O3175" s="39"/>
      <c r="P3175" s="40">
        <f ca="1">SUM(INDIRECT(GLOBAL_VAR[TABLENAME]&amp;"[@a"&amp;$1:$1-1&amp;"]"),INDIRECT(GLOBAL_VAR[TABLENAME]&amp;"[@c"&amp;$1:$1-1&amp;"]"))</f>
        <v>9</v>
      </c>
      <c r="Q3175" s="33"/>
      <c r="R3175" s="41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9</v>
      </c>
      <c r="T3175" s="33"/>
      <c r="U3175" s="41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9</v>
      </c>
      <c r="W3175" s="31"/>
      <c r="X3175" s="39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9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3175" s="39" t="str">
        <f>_xlfn.IFNA(MATCH(GLOBAL[[#This Row],[POINTER]],Table6[NB BM_C_QTY+F],0),"")</f>
        <v/>
      </c>
      <c r="AC3175" t="str">
        <f>_xlfn.IFNA(MATCH(GLOBAL[[#This Row],[POINTER]],Table5[CONCAT],0),"")</f>
        <v/>
      </c>
    </row>
    <row r="3176" spans="1:31">
      <c r="A3176" s="31">
        <f ca="1">IF(GLOBAL[[#This Row],[TT]]&lt;1,"",ROW()-2)</f>
        <v>3174</v>
      </c>
      <c r="B3176" s="33" t="s">
        <v>1842</v>
      </c>
      <c r="C3176" s="31">
        <v>3</v>
      </c>
      <c r="D3176" s="31">
        <v>360</v>
      </c>
      <c r="E3176" s="31">
        <f ca="1">IF(GLOBAL[[#This Row],[b12]]="",GLOBAL[[#This Row],[a6]],GLOBAL[[#This Row],[b12]])</f>
        <v>3</v>
      </c>
      <c r="F3176" s="32">
        <f>GLOBAL[[#This Row],[AWAL]]</f>
        <v>3</v>
      </c>
      <c r="G3176" s="31"/>
      <c r="H3176" s="31"/>
      <c r="I3176" s="31" t="str">
        <f>IF(GLOBAL[[#This Row],[/MASUK]]="","",SUMIF(Table6[NB BM_C_QTY+F],GLOBAL[POINTER],Table6[C]))</f>
        <v/>
      </c>
      <c r="J3176" s="102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>SUM(F3176,L3176)</f>
        <v>3</v>
      </c>
      <c r="N3176" s="31"/>
      <c r="O3176" s="31"/>
      <c r="P3176" s="32">
        <f ca="1">SUM(INDIRECT(GLOBAL_VAR[TABLENAME]&amp;"[@a"&amp;$1:$1-1&amp;"]"),INDIRECT(GLOBAL_VAR[TABLENAME]&amp;"[@c"&amp;$1:$1-1&amp;"]"))</f>
        <v>3</v>
      </c>
      <c r="Q3176" s="33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3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3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3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31">
      <c r="A3177" s="31">
        <f ca="1">IF(GLOBAL[[#This Row],[TT]]&lt;1,"",ROW()-2)</f>
        <v>3175</v>
      </c>
      <c r="B3177" s="33" t="s">
        <v>1843</v>
      </c>
      <c r="C3177" s="31">
        <v>5</v>
      </c>
      <c r="D3177" s="31">
        <v>360</v>
      </c>
      <c r="E3177" s="31">
        <f ca="1">IF(GLOBAL[[#This Row],[b12]]="",GLOBAL[[#This Row],[a6]],GLOBAL[[#This Row],[b12]])</f>
        <v>5</v>
      </c>
      <c r="F3177" s="32">
        <f>GLOBAL[[#This Row],[AWAL]]</f>
        <v>5</v>
      </c>
      <c r="G3177" s="31"/>
      <c r="H3177" s="31"/>
      <c r="I3177" s="31" t="str">
        <f>IF(GLOBAL[[#This Row],[/MASUK]]="","",SUMIF(Table6[NB BM_C_QTY+F],GLOBAL[POINTER],Table6[C]))</f>
        <v/>
      </c>
      <c r="J3177" s="102">
        <f>IF(GLOBAL[[#This Row],[//KELUAR]]="",0,-1*SUMIF(Table5[CONCAT],GLOBAL[POINTER],Table5[3]))</f>
        <v>0</v>
      </c>
      <c r="K3177" s="31" t="str">
        <f>IF(GLOBAL[[#This Row],[b1]]="","",GLOBAL[[#This Row],[b1]]-GLOBAL[[#This Row],[a1]]-GLOBAL[[#This Row],[bkeluar1]])</f>
        <v/>
      </c>
      <c r="L3177" s="31">
        <f>SUM(GLOBAL[[#This Row],[bmasuk1]:[c1]])</f>
        <v>0</v>
      </c>
      <c r="M3177" s="32">
        <f>SUM(F3177,L3177)</f>
        <v>5</v>
      </c>
      <c r="N3177" s="31"/>
      <c r="O3177" s="31"/>
      <c r="P3177" s="32">
        <f ca="1">SUM(INDIRECT(GLOBAL_VAR[TABLENAME]&amp;"[@a"&amp;$1:$1-1&amp;"]"),INDIRECT(GLOBAL_VAR[TABLENAME]&amp;"[@c"&amp;$1:$1-1&amp;"]"))</f>
        <v>5</v>
      </c>
      <c r="Q3177" s="33"/>
      <c r="R3177" s="33" t="str">
        <f>IF(GLOBAL[[#This Row],[b3]]="","",GLOBAL[[#This Row],[b3]]-GLOBAL[[#This Row],[a3]])</f>
        <v/>
      </c>
      <c r="S3177" s="32">
        <f ca="1">SUM(INDIRECT(GLOBAL_VAR[TABLENAME]&amp;"[@a"&amp;$1:$1-1&amp;"]"),INDIRECT(GLOBAL_VAR[TABLENAME]&amp;"[@c"&amp;$1:$1-1&amp;"]"))</f>
        <v>5</v>
      </c>
      <c r="T3177" s="33"/>
      <c r="U3177" s="33" t="str">
        <f>IF(GLOBAL[[#This Row],[b4]]="","",GLOBAL[[#This Row],[b4]]-GLOBAL[[#This Row],[a4]])</f>
        <v/>
      </c>
      <c r="V3177" s="32">
        <f ca="1">SUM(INDIRECT(GLOBAL_VAR[TABLENAME]&amp;"[@a"&amp;$1:$1-1&amp;"]"),INDIRECT(GLOBAL_VAR[TABLENAME]&amp;"[@c"&amp;$1:$1-1&amp;"]"))</f>
        <v>5</v>
      </c>
      <c r="W3177" s="31"/>
      <c r="X3177" s="31" t="str">
        <f>IF(GLOBAL[[#This Row],[b5]]="","",GLOBAL[[#This Row],[b5]]-GLOBAL[[#This Row],[a5]])</f>
        <v/>
      </c>
      <c r="Y3177" s="32">
        <f ca="1">SUM(INDIRECT(GLOBAL_VAR[TABLENAME]&amp;"[@a"&amp;$1:$1-1&amp;"]"),INDIRECT(GLOBAL_VAR[TABLENAME]&amp;"[@c"&amp;$1:$1-1&amp;"]"))</f>
        <v>5</v>
      </c>
      <c r="AA3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3177" s="31" t="str">
        <f>_xlfn.IFNA(MATCH(GLOBAL[[#This Row],[POINTER]],Table6[NB BM_C_QTY+F],0),"")</f>
        <v/>
      </c>
      <c r="AC3177" t="str">
        <f>_xlfn.IFNA(MATCH(GLOBAL[[#This Row],[POINTER]],Table5[CONCAT],0),"")</f>
        <v/>
      </c>
    </row>
    <row r="3178" spans="1:31">
      <c r="A3178" s="39">
        <f ca="1">IF(GLOBAL[[#This Row],[TT]]&lt;1,"",ROW()-2)</f>
        <v>3176</v>
      </c>
      <c r="B3178" s="33" t="s">
        <v>1844</v>
      </c>
      <c r="C3178" s="31">
        <v>14</v>
      </c>
      <c r="D3178" s="31">
        <v>360</v>
      </c>
      <c r="E3178" s="39">
        <f ca="1">IF(GLOBAL[[#This Row],[b12]]="",GLOBAL[[#This Row],[a6]],GLOBAL[[#This Row],[b12]])</f>
        <v>14</v>
      </c>
      <c r="F3178" s="40">
        <f>GLOBAL[[#This Row],[AWAL]]</f>
        <v>14</v>
      </c>
      <c r="G3178" s="31"/>
      <c r="H3178" s="31"/>
      <c r="I3178" s="31" t="str">
        <f>IF(GLOBAL[[#This Row],[/MASUK]]="","",SUMIF(Table6[NB BM_C_QTY+F],GLOBAL[POINTER],Table6[C]))</f>
        <v/>
      </c>
      <c r="J3178" s="102">
        <f>IF(GLOBAL[[#This Row],[//KELUAR]]="",0,-1*SUMIF(Table5[CONCAT],GLOBAL[POINTER],Table5[3]))</f>
        <v>0</v>
      </c>
      <c r="K3178" s="39" t="str">
        <f>IF(GLOBAL[[#This Row],[b1]]="","",GLOBAL[[#This Row],[b1]]-GLOBAL[[#This Row],[a1]]-GLOBAL[[#This Row],[bkeluar1]])</f>
        <v/>
      </c>
      <c r="L3178" s="39">
        <f>SUM(GLOBAL[[#This Row],[bmasuk1]:[c1]])</f>
        <v>0</v>
      </c>
      <c r="M3178" s="40">
        <f>SUM(F3178,L3178)</f>
        <v>14</v>
      </c>
      <c r="N3178" s="31"/>
      <c r="O3178" s="39"/>
      <c r="P3178" s="40">
        <f ca="1">SUM(INDIRECT(GLOBAL_VAR[TABLENAME]&amp;"[@a"&amp;$1:$1-1&amp;"]"),INDIRECT(GLOBAL_VAR[TABLENAME]&amp;"[@c"&amp;$1:$1-1&amp;"]"))</f>
        <v>14</v>
      </c>
      <c r="Q3178" s="33"/>
      <c r="R3178" s="41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14</v>
      </c>
      <c r="T3178" s="33"/>
      <c r="U3178" s="41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14</v>
      </c>
      <c r="W3178" s="31"/>
      <c r="X3178" s="39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14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3178" s="39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31">
      <c r="A3179" s="39">
        <f ca="1">IF(GLOBAL[[#This Row],[TT]]&lt;1,"",ROW()-2)</f>
        <v>3177</v>
      </c>
      <c r="B3179" s="33" t="s">
        <v>1845</v>
      </c>
      <c r="C3179" s="31">
        <v>4</v>
      </c>
      <c r="D3179" s="31">
        <v>360</v>
      </c>
      <c r="E3179" s="39">
        <f ca="1">IF(GLOBAL[[#This Row],[b12]]="",GLOBAL[[#This Row],[a6]],GLOBAL[[#This Row],[b12]])</f>
        <v>4</v>
      </c>
      <c r="F3179" s="40">
        <f>GLOBAL[[#This Row],[AWAL]]</f>
        <v>4</v>
      </c>
      <c r="G3179" s="31"/>
      <c r="H3179" s="31"/>
      <c r="I3179" s="31" t="str">
        <f>IF(GLOBAL[[#This Row],[/MASUK]]="","",SUMIF(Table6[NB BM_C_QTY+F],GLOBAL[POINTER],Table6[C]))</f>
        <v/>
      </c>
      <c r="J3179" s="102">
        <f>IF(GLOBAL[[#This Row],[//KELUAR]]="",0,-1*SUMIF(Table5[CONCAT],GLOBAL[POINTER],Table5[3]))</f>
        <v>0</v>
      </c>
      <c r="K3179" s="39" t="str">
        <f>IF(GLOBAL[[#This Row],[b1]]="","",GLOBAL[[#This Row],[b1]]-GLOBAL[[#This Row],[a1]]-GLOBAL[[#This Row],[bkeluar1]])</f>
        <v/>
      </c>
      <c r="L3179" s="39">
        <f>SUM(GLOBAL[[#This Row],[bmasuk1]:[c1]])</f>
        <v>0</v>
      </c>
      <c r="M3179" s="40">
        <f>SUM(F3179,L3179)</f>
        <v>4</v>
      </c>
      <c r="N3179" s="31"/>
      <c r="O3179" s="39"/>
      <c r="P3179" s="40">
        <f ca="1">SUM(INDIRECT(GLOBAL_VAR[TABLENAME]&amp;"[@a"&amp;$1:$1-1&amp;"]"),INDIRECT(GLOBAL_VAR[TABLENAME]&amp;"[@c"&amp;$1:$1-1&amp;"]"))</f>
        <v>4</v>
      </c>
      <c r="Q3179" s="33"/>
      <c r="R3179" s="41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4</v>
      </c>
      <c r="T3179" s="33"/>
      <c r="U3179" s="41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4</v>
      </c>
      <c r="W3179" s="31"/>
      <c r="X3179" s="39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4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3179" s="39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31">
      <c r="A3180" s="39" t="str">
        <f ca="1">IF(GLOBAL[[#This Row],[TT]]&lt;1,"",ROW()-2)</f>
        <v/>
      </c>
      <c r="B3180" s="33" t="s">
        <v>1846</v>
      </c>
      <c r="C3180" s="31">
        <v>0</v>
      </c>
      <c r="D3180" s="31">
        <v>360</v>
      </c>
      <c r="E3180" s="39">
        <f ca="1">IF(GLOBAL[[#This Row],[b12]]="",GLOBAL[[#This Row],[a6]],GLOBAL[[#This Row],[b12]])</f>
        <v>0</v>
      </c>
      <c r="F3180" s="40">
        <f>GLOBAL[[#This Row],[AWAL]]</f>
        <v>0</v>
      </c>
      <c r="G3180" s="31"/>
      <c r="H3180" s="31"/>
      <c r="I3180" s="31" t="str">
        <f>IF(GLOBAL[[#This Row],[/MASUK]]="","",SUMIF(Table6[NB BM_C_QTY+F],GLOBAL[POINTER],Table6[C]))</f>
        <v/>
      </c>
      <c r="J3180" s="102">
        <f>IF(GLOBAL[[#This Row],[//KELUAR]]="",0,-1*SUMIF(Table5[CONCAT],GLOBAL[POINTER],Table5[3]))</f>
        <v>0</v>
      </c>
      <c r="K3180" s="39" t="str">
        <f>IF(GLOBAL[[#This Row],[b1]]="","",GLOBAL[[#This Row],[b1]]-GLOBAL[[#This Row],[a1]]-GLOBAL[[#This Row],[bkeluar1]])</f>
        <v/>
      </c>
      <c r="L3180" s="39">
        <f>SUM(GLOBAL[[#This Row],[bmasuk1]:[c1]])</f>
        <v>0</v>
      </c>
      <c r="M3180" s="40">
        <f>SUM(F3180,L3180)</f>
        <v>0</v>
      </c>
      <c r="N3180" s="31"/>
      <c r="O3180" s="39"/>
      <c r="P3180" s="40">
        <f ca="1">SUM(INDIRECT(GLOBAL_VAR[TABLENAME]&amp;"[@a"&amp;$1:$1-1&amp;"]"),INDIRECT(GLOBAL_VAR[TABLENAME]&amp;"[@c"&amp;$1:$1-1&amp;"]"))</f>
        <v>0</v>
      </c>
      <c r="Q3180" s="33"/>
      <c r="R3180" s="41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0</v>
      </c>
      <c r="T3180" s="33"/>
      <c r="U3180" s="41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0</v>
      </c>
      <c r="W3180" s="31"/>
      <c r="X3180" s="39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0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180" s="39" t="str">
        <f>_xlfn.IFNA(MATCH(GLOBAL[[#This Row],[POINTER]],Table6[NB BM_C_QTY+F],0),"")</f>
        <v/>
      </c>
      <c r="AC3180" t="str">
        <f>_xlfn.IFNA(MATCH(GLOBAL[[#This Row],[POINTER]],Table5[CONCAT],0),"")</f>
        <v/>
      </c>
      <c r="AE3180" s="71"/>
    </row>
    <row r="3181" spans="1:31">
      <c r="A3181" s="31">
        <f ca="1">IF(GLOBAL[[#This Row],[TT]]&lt;1,"",ROW()-2)</f>
        <v>3179</v>
      </c>
      <c r="B3181" s="33" t="s">
        <v>1847</v>
      </c>
      <c r="C3181" s="31">
        <v>1</v>
      </c>
      <c r="D3181" s="31">
        <v>360</v>
      </c>
      <c r="E3181" s="31">
        <f ca="1">IF(GLOBAL[[#This Row],[b12]]="",GLOBAL[[#This Row],[a6]],GLOBAL[[#This Row],[b12]])</f>
        <v>1</v>
      </c>
      <c r="F3181" s="32">
        <f>GLOBAL[[#This Row],[AWAL]]</f>
        <v>1</v>
      </c>
      <c r="G3181" s="31"/>
      <c r="H3181" s="31"/>
      <c r="I3181" s="31" t="str">
        <f>IF(GLOBAL[[#This Row],[/MASUK]]="","",SUMIF(Table6[NB BM_C_QTY+F],GLOBAL[POINTER],Table6[C]))</f>
        <v/>
      </c>
      <c r="J3181" s="102">
        <f>IF(GLOBAL[[#This Row],[//KELUAR]]="",0,-1*SUMIF(Table5[CONCAT],GLOBAL[POINTER],Table5[3]))</f>
        <v>0</v>
      </c>
      <c r="K3181" s="31" t="str">
        <f>IF(GLOBAL[[#This Row],[b1]]="","",GLOBAL[[#This Row],[b1]]-GLOBAL[[#This Row],[a1]]-GLOBAL[[#This Row],[bkeluar1]])</f>
        <v/>
      </c>
      <c r="L3181" s="31">
        <f>SUM(GLOBAL[[#This Row],[bmasuk1]:[c1]])</f>
        <v>0</v>
      </c>
      <c r="M3181" s="32">
        <f>SUM(F3181,L3181)</f>
        <v>1</v>
      </c>
      <c r="N3181" s="31"/>
      <c r="O3181" s="31"/>
      <c r="P3181" s="32">
        <f ca="1">SUM(INDIRECT(GLOBAL_VAR[TABLENAME]&amp;"[@a"&amp;$1:$1-1&amp;"]"),INDIRECT(GLOBAL_VAR[TABLENAME]&amp;"[@c"&amp;$1:$1-1&amp;"]"))</f>
        <v>1</v>
      </c>
      <c r="Q3181" s="33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1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1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1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3181" s="31" t="str">
        <f>_xlfn.IFNA(MATCH(GLOBAL[[#This Row],[POINTER]],Table6[NB BM_C_QTY+F],0),"")</f>
        <v/>
      </c>
      <c r="AC3181" t="str">
        <f>_xlfn.IFNA(MATCH(GLOBAL[[#This Row],[POINTER]],Table5[CONCAT],0),"")</f>
        <v/>
      </c>
      <c r="AE3181" s="71"/>
    </row>
    <row r="3182" spans="1:31" s="66" customFormat="1">
      <c r="A3182" s="31">
        <f ca="1">IF(GLOBAL[[#This Row],[TT]]&lt;1,"",ROW()-2)</f>
        <v>3180</v>
      </c>
      <c r="B3182" s="33" t="s">
        <v>1848</v>
      </c>
      <c r="C3182" s="31">
        <v>7</v>
      </c>
      <c r="D3182" s="31">
        <v>480</v>
      </c>
      <c r="E3182" s="31">
        <f ca="1">IF(GLOBAL[[#This Row],[b12]]="",GLOBAL[[#This Row],[a6]],GLOBAL[[#This Row],[b12]])</f>
        <v>7</v>
      </c>
      <c r="F3182" s="32">
        <f>GLOBAL[[#This Row],[AWAL]]</f>
        <v>7</v>
      </c>
      <c r="G3182" s="31"/>
      <c r="H3182" s="31"/>
      <c r="I3182" s="31" t="str">
        <f>IF(GLOBAL[[#This Row],[/MASUK]]="","",SUMIF(Table6[NB BM_C_QTY+F],GLOBAL[POINTER],Table6[C]))</f>
        <v/>
      </c>
      <c r="J3182" s="102">
        <f>IF(GLOBAL[[#This Row],[//KELUAR]]="",0,-1*SUMIF(Table5[CONCAT],GLOBAL[POINTER],Table5[3]))</f>
        <v>0</v>
      </c>
      <c r="K3182" s="31" t="str">
        <f>IF(GLOBAL[[#This Row],[b1]]="","",GLOBAL[[#This Row],[b1]]-GLOBAL[[#This Row],[a1]]-GLOBAL[[#This Row],[bkeluar1]])</f>
        <v/>
      </c>
      <c r="L3182" s="31">
        <f>SUM(GLOBAL[[#This Row],[bmasuk1]:[c1]])</f>
        <v>0</v>
      </c>
      <c r="M3182" s="32">
        <f>SUM(F3182,L3182)</f>
        <v>7</v>
      </c>
      <c r="N3182" s="31"/>
      <c r="O3182" s="31"/>
      <c r="P3182" s="32">
        <f ca="1">SUM(INDIRECT(GLOBAL_VAR[TABLENAME]&amp;"[@a"&amp;$1:$1-1&amp;"]"),INDIRECT(GLOBAL_VAR[TABLENAME]&amp;"[@c"&amp;$1:$1-1&amp;"]"))</f>
        <v>7</v>
      </c>
      <c r="Q3182" s="33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7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7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7</v>
      </c>
      <c r="Z3182"/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3182" s="31" t="str">
        <f>_xlfn.IFNA(MATCH(GLOBAL[[#This Row],[POINTER]],Table6[NB BM_C_QTY+F],0),"")</f>
        <v/>
      </c>
      <c r="AC3182" t="str">
        <f>_xlfn.IFNA(MATCH(GLOBAL[[#This Row],[POINTER]],Table5[CONCAT],0),"")</f>
        <v/>
      </c>
      <c r="AD3182"/>
      <c r="AE3182"/>
    </row>
    <row r="3183" spans="1:31">
      <c r="A3183" s="31">
        <f ca="1">IF(GLOBAL[[#This Row],[TT]]&lt;1,"",ROW()-2)</f>
        <v>3181</v>
      </c>
      <c r="B3183" s="33" t="s">
        <v>1849</v>
      </c>
      <c r="C3183" s="31">
        <v>36</v>
      </c>
      <c r="D3183" s="31" t="s">
        <v>308</v>
      </c>
      <c r="E3183" s="31">
        <f ca="1">IF(GLOBAL[[#This Row],[b12]]="",GLOBAL[[#This Row],[a6]],GLOBAL[[#This Row],[b12]])</f>
        <v>36</v>
      </c>
      <c r="F3183" s="32">
        <f>GLOBAL[[#This Row],[AWAL]]</f>
        <v>36</v>
      </c>
      <c r="G3183" s="31"/>
      <c r="H3183" s="31"/>
      <c r="I3183" s="31" t="str">
        <f>IF(GLOBAL[[#This Row],[/MASUK]]="","",SUMIF(Table6[NB BM_C_QTY+F],GLOBAL[POINTER],Table6[C]))</f>
        <v/>
      </c>
      <c r="J3183" s="102">
        <f>IF(GLOBAL[[#This Row],[//KELUAR]]="",0,-1*SUMIF(Table5[CONCAT],GLOBAL[POINTER],Table5[3]))</f>
        <v>0</v>
      </c>
      <c r="K3183" s="31" t="str">
        <f>IF(GLOBAL[[#This Row],[b1]]="","",GLOBAL[[#This Row],[b1]]-GLOBAL[[#This Row],[a1]]-GLOBAL[[#This Row],[bkeluar1]])</f>
        <v/>
      </c>
      <c r="L3183" s="31">
        <f>SUM(GLOBAL[[#This Row],[bmasuk1]:[c1]])</f>
        <v>0</v>
      </c>
      <c r="M3183" s="32">
        <f>SUM(F3183,L3183)</f>
        <v>36</v>
      </c>
      <c r="N3183" s="31"/>
      <c r="O3183" s="31"/>
      <c r="P3183" s="32">
        <f ca="1">SUM(INDIRECT(GLOBAL_VAR[TABLENAME]&amp;"[@a"&amp;$1:$1-1&amp;"]"),INDIRECT(GLOBAL_VAR[TABLENAME]&amp;"[@c"&amp;$1:$1-1&amp;"]"))</f>
        <v>36</v>
      </c>
      <c r="Q3183" s="33"/>
      <c r="R3183" s="33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36</v>
      </c>
      <c r="T3183" s="33"/>
      <c r="U3183" s="33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36</v>
      </c>
      <c r="W3183" s="31"/>
      <c r="X3183" s="31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36</v>
      </c>
      <c r="AA3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3183" s="31" t="str">
        <f>_xlfn.IFNA(MATCH(GLOBAL[[#This Row],[POINTER]],Table6[NB BM_C_QTY+F],0),"")</f>
        <v/>
      </c>
      <c r="AC3183" t="str">
        <f>_xlfn.IFNA(MATCH(GLOBAL[[#This Row],[POINTER]],Table5[CONCAT],0),"")</f>
        <v/>
      </c>
      <c r="AD3183" s="29"/>
    </row>
    <row r="3184" spans="1:31">
      <c r="A3184" s="31">
        <f ca="1">IF(GLOBAL[[#This Row],[TT]]&lt;1,"",ROW()-2)</f>
        <v>3182</v>
      </c>
      <c r="B3184" s="33" t="s">
        <v>1850</v>
      </c>
      <c r="C3184" s="31">
        <v>2</v>
      </c>
      <c r="D3184" s="31" t="s">
        <v>308</v>
      </c>
      <c r="E3184" s="31">
        <f ca="1">IF(GLOBAL[[#This Row],[b12]]="",GLOBAL[[#This Row],[a6]],GLOBAL[[#This Row],[b12]])</f>
        <v>2</v>
      </c>
      <c r="F3184" s="32">
        <f>GLOBAL[[#This Row],[AWAL]]</f>
        <v>2</v>
      </c>
      <c r="G3184" s="31"/>
      <c r="H3184" s="31"/>
      <c r="I3184" s="31" t="str">
        <f>IF(GLOBAL[[#This Row],[/MASUK]]="","",SUMIF(Table6[NB BM_C_QTY+F],GLOBAL[POINTER],Table6[C]))</f>
        <v/>
      </c>
      <c r="J3184" s="102">
        <f>IF(GLOBAL[[#This Row],[//KELUAR]]="",0,-1*SUMIF(Table5[CONCAT],GLOBAL[POINTER],Table5[3]))</f>
        <v>0</v>
      </c>
      <c r="K3184" s="31" t="str">
        <f>IF(GLOBAL[[#This Row],[b1]]="","",GLOBAL[[#This Row],[b1]]-GLOBAL[[#This Row],[a1]]-GLOBAL[[#This Row],[bkeluar1]])</f>
        <v/>
      </c>
      <c r="L3184" s="31">
        <f>SUM(GLOBAL[[#This Row],[bmasuk1]:[c1]])</f>
        <v>0</v>
      </c>
      <c r="M3184" s="32">
        <f>SUM(F3184,L3184)</f>
        <v>2</v>
      </c>
      <c r="N3184" s="31"/>
      <c r="O3184" s="31"/>
      <c r="P3184" s="32">
        <f ca="1">SUM(INDIRECT(GLOBAL_VAR[TABLENAME]&amp;"[@a"&amp;$1:$1-1&amp;"]"),INDIRECT(GLOBAL_VAR[TABLENAME]&amp;"[@c"&amp;$1:$1-1&amp;"]"))</f>
        <v>2</v>
      </c>
      <c r="Q3184" s="33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2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2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2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3184" s="31" t="str">
        <f>_xlfn.IFNA(MATCH(GLOBAL[[#This Row],[POINTER]],Table6[NB BM_C_QTY+F],0),"")</f>
        <v/>
      </c>
      <c r="AC3184" t="str">
        <f>_xlfn.IFNA(MATCH(GLOBAL[[#This Row],[POINTER]],Table5[CONCAT],0),"")</f>
        <v/>
      </c>
    </row>
    <row r="3185" spans="1:31">
      <c r="A3185" s="31" t="str">
        <f ca="1">IF(GLOBAL[[#This Row],[TT]]&lt;1,"",ROW()-2)</f>
        <v/>
      </c>
      <c r="B3185" s="33" t="s">
        <v>1851</v>
      </c>
      <c r="C3185" s="31">
        <v>0</v>
      </c>
      <c r="D3185" s="31">
        <v>480</v>
      </c>
      <c r="E3185" s="31">
        <f ca="1">IF(GLOBAL[[#This Row],[b12]]="",GLOBAL[[#This Row],[a6]],GLOBAL[[#This Row],[b12]])</f>
        <v>0</v>
      </c>
      <c r="F3185" s="32">
        <f>GLOBAL[[#This Row],[AWAL]]</f>
        <v>0</v>
      </c>
      <c r="G3185" s="31"/>
      <c r="H3185" s="31"/>
      <c r="I3185" s="31" t="str">
        <f>IF(GLOBAL[[#This Row],[/MASUK]]="","",SUMIF(Table6[NB BM_C_QTY+F],GLOBAL[POINTER],Table6[C]))</f>
        <v/>
      </c>
      <c r="J3185" s="102">
        <f>IF(GLOBAL[[#This Row],[//KELUAR]]="",0,-1*SUMIF(Table5[CONCAT],GLOBAL[POINTER],Table5[3]))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>SUM(F3185,L3185)</f>
        <v>0</v>
      </c>
      <c r="N3185" s="31"/>
      <c r="O3185" s="31"/>
      <c r="P3185" s="32">
        <f ca="1">SUM(INDIRECT(GLOBAL_VAR[TABLENAME]&amp;"[@a"&amp;$1:$1-1&amp;"]"),INDIRECT(GLOBAL_VAR[TABLENAME]&amp;"[@c"&amp;$1:$1-1&amp;"]"))</f>
        <v>0</v>
      </c>
      <c r="Q3185" s="33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0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0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0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  <c r="AE3185" s="71"/>
    </row>
    <row r="3186" spans="1:31">
      <c r="A3186" s="31">
        <f ca="1">IF(GLOBAL[[#This Row],[TT]]&lt;1,"",ROW()-2)</f>
        <v>3184</v>
      </c>
      <c r="B3186" s="33" t="s">
        <v>1852</v>
      </c>
      <c r="C3186" s="31">
        <v>2</v>
      </c>
      <c r="D3186" s="31" t="s">
        <v>149</v>
      </c>
      <c r="E3186" s="31">
        <f ca="1">IF(GLOBAL[[#This Row],[b12]]="",GLOBAL[[#This Row],[a6]],GLOBAL[[#This Row],[b12]])</f>
        <v>2</v>
      </c>
      <c r="F3186" s="32">
        <f>GLOBAL[[#This Row],[AWAL]]</f>
        <v>2</v>
      </c>
      <c r="G3186" s="31"/>
      <c r="H3186" s="31"/>
      <c r="I3186" s="31" t="str">
        <f>IF(GLOBAL[[#This Row],[/MASUK]]="","",SUMIF(Table6[NB BM_C_QTY+F],GLOBAL[POINTER],Table6[C]))</f>
        <v/>
      </c>
      <c r="J3186" s="102">
        <f>IF(GLOBAL[[#This Row],[//KELUAR]]="",0,-1*SUMIF(Table5[CONCAT],GLOBAL[POINTER],Table5[3]))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>SUM(F3186,L3186)</f>
        <v>2</v>
      </c>
      <c r="N3186" s="31"/>
      <c r="O3186" s="31"/>
      <c r="P3186" s="32">
        <f ca="1">SUM(INDIRECT(GLOBAL_VAR[TABLENAME]&amp;"[@a"&amp;$1:$1-1&amp;"]"),INDIRECT(GLOBAL_VAR[TABLENAME]&amp;"[@c"&amp;$1:$1-1&amp;"]"))</f>
        <v>2</v>
      </c>
      <c r="Q3186" s="33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2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2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2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  <c r="AD3186" s="29"/>
      <c r="AE3186" s="72"/>
    </row>
    <row r="3187" spans="1:31">
      <c r="A3187" s="31">
        <f ca="1">IF(GLOBAL[[#This Row],[TT]]&lt;1,"",ROW()-2)</f>
        <v>3185</v>
      </c>
      <c r="B3187" s="33" t="s">
        <v>1853</v>
      </c>
      <c r="C3187" s="31">
        <v>3</v>
      </c>
      <c r="D3187" s="31" t="s">
        <v>699</v>
      </c>
      <c r="E3187" s="31">
        <f ca="1">IF(GLOBAL[[#This Row],[b12]]="",GLOBAL[[#This Row],[a6]],GLOBAL[[#This Row],[b12]])</f>
        <v>3</v>
      </c>
      <c r="F3187" s="32">
        <f>GLOBAL[[#This Row],[AWAL]]</f>
        <v>3</v>
      </c>
      <c r="G3187" s="31"/>
      <c r="H3187" s="31"/>
      <c r="I3187" s="31" t="str">
        <f>IF(GLOBAL[[#This Row],[/MASUK]]="","",SUMIF(Table6[NB BM_C_QTY+F],GLOBAL[POINTER],Table6[C]))</f>
        <v/>
      </c>
      <c r="J3187" s="102">
        <f>IF(GLOBAL[[#This Row],[//KELUAR]]="",0,-1*SUMIF(Table5[CONCAT],GLOBAL[POINTER],Table5[3]))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>SUM(F3187,L3187)</f>
        <v>3</v>
      </c>
      <c r="N3187" s="31"/>
      <c r="O3187" s="31"/>
      <c r="P3187" s="32">
        <f ca="1">SUM(INDIRECT(GLOBAL_VAR[TABLENAME]&amp;"[@a"&amp;$1:$1-1&amp;"]"),INDIRECT(GLOBAL_VAR[TABLENAME]&amp;"[@c"&amp;$1:$1-1&amp;"]"))</f>
        <v>3</v>
      </c>
      <c r="Q3187" s="33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3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3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3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</row>
    <row r="3188" spans="1:31">
      <c r="A3188" s="31">
        <f ca="1">IF(GLOBAL[[#This Row],[TT]]&lt;1,"",ROW()-2)</f>
        <v>3186</v>
      </c>
      <c r="B3188" s="33" t="s">
        <v>1854</v>
      </c>
      <c r="C3188" s="31">
        <v>3</v>
      </c>
      <c r="D3188" s="31" t="s">
        <v>34</v>
      </c>
      <c r="E3188" s="31">
        <f ca="1">IF(GLOBAL[[#This Row],[b12]]="",GLOBAL[[#This Row],[a6]],GLOBAL[[#This Row],[b12]])</f>
        <v>3</v>
      </c>
      <c r="F3188" s="32">
        <f>GLOBAL[[#This Row],[AWAL]]</f>
        <v>3</v>
      </c>
      <c r="G3188" s="31"/>
      <c r="H3188" s="31"/>
      <c r="I3188" s="31" t="str">
        <f>IF(GLOBAL[[#This Row],[/MASUK]]="","",SUMIF(Table6[NB BM_C_QTY+F],GLOBAL[POINTER],Table6[C]))</f>
        <v/>
      </c>
      <c r="J3188" s="102">
        <f>IF(GLOBAL[[#This Row],[//KELUAR]]="",0,-1*SUMIF(Table5[CONCAT],GLOBAL[POINTER],Table5[3]))</f>
        <v>0</v>
      </c>
      <c r="K3188" s="31" t="str">
        <f>IF(GLOBAL[[#This Row],[b1]]="","",GLOBAL[[#This Row],[b1]]-GLOBAL[[#This Row],[a1]]-GLOBAL[[#This Row],[bkeluar1]])</f>
        <v/>
      </c>
      <c r="L3188" s="31">
        <f>SUM(GLOBAL[[#This Row],[bmasuk1]:[c1]])</f>
        <v>0</v>
      </c>
      <c r="M3188" s="32">
        <f>SUM(F3188,L3188)</f>
        <v>3</v>
      </c>
      <c r="N3188" s="31"/>
      <c r="O3188" s="31"/>
      <c r="P3188" s="32">
        <f ca="1">SUM(INDIRECT(GLOBAL_VAR[TABLENAME]&amp;"[@a"&amp;$1:$1-1&amp;"]"),INDIRECT(GLOBAL_VAR[TABLENAME]&amp;"[@c"&amp;$1:$1-1&amp;"]"))</f>
        <v>3</v>
      </c>
      <c r="Q3188" s="33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3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3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3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</row>
    <row r="3189" spans="1:31">
      <c r="A3189" s="36">
        <f ca="1">IF(GLOBAL[[#This Row],[TT]]&lt;1,"",ROW()-2)</f>
        <v>3187</v>
      </c>
      <c r="B3189" s="38" t="s">
        <v>1855</v>
      </c>
      <c r="C3189" s="36">
        <v>13</v>
      </c>
      <c r="D3189" s="36" t="s">
        <v>1856</v>
      </c>
      <c r="E3189" s="36">
        <f ca="1">IF(GLOBAL[[#This Row],[b12]]="",GLOBAL[[#This Row],[a6]],GLOBAL[[#This Row],[b12]])</f>
        <v>13</v>
      </c>
      <c r="F3189" s="37">
        <f>GLOBAL[[#This Row],[AWAL]]</f>
        <v>13</v>
      </c>
      <c r="G3189" s="36"/>
      <c r="H3189" s="36"/>
      <c r="I3189" s="36" t="str">
        <f>IF(GLOBAL[[#This Row],[/MASUK]]="","",SUMIF(Table6[NB BM_C_QTY+F],GLOBAL[POINTER],Table6[C]))</f>
        <v/>
      </c>
      <c r="J3189" s="106">
        <f>IF(GLOBAL[[#This Row],[//KELUAR]]="",0,-1*SUMIF(Table5[CONCAT],GLOBAL[POINTER],Table5[3]))</f>
        <v>0</v>
      </c>
      <c r="K3189" s="36" t="str">
        <f>IF(GLOBAL[[#This Row],[b1]]="","",GLOBAL[[#This Row],[b1]]-GLOBAL[[#This Row],[a1]]-GLOBAL[[#This Row],[bkeluar1]])</f>
        <v/>
      </c>
      <c r="L3189" s="36">
        <f>SUM(GLOBAL[[#This Row],[bmasuk1]:[c1]])</f>
        <v>0</v>
      </c>
      <c r="M3189" s="37">
        <f>SUM(F3189,L3189)</f>
        <v>13</v>
      </c>
      <c r="N3189" s="36"/>
      <c r="O3189" s="36"/>
      <c r="P3189" s="37">
        <f ca="1">SUM(INDIRECT(GLOBAL_VAR[TABLENAME]&amp;"[@a"&amp;$1:$1-1&amp;"]"),INDIRECT(GLOBAL_VAR[TABLENAME]&amp;"[@c"&amp;$1:$1-1&amp;"]"))</f>
        <v>13</v>
      </c>
      <c r="Q3189" s="38"/>
      <c r="R3189" s="38" t="str">
        <f>IF(GLOBAL[[#This Row],[b3]]="","",GLOBAL[[#This Row],[b3]]-GLOBAL[[#This Row],[a3]])</f>
        <v/>
      </c>
      <c r="S3189" s="37">
        <f ca="1">SUM(INDIRECT(GLOBAL_VAR[TABLENAME]&amp;"[@a"&amp;$1:$1-1&amp;"]"),INDIRECT(GLOBAL_VAR[TABLENAME]&amp;"[@c"&amp;$1:$1-1&amp;"]"))</f>
        <v>13</v>
      </c>
      <c r="T3189" s="38"/>
      <c r="U3189" s="38" t="str">
        <f>IF(GLOBAL[[#This Row],[b4]]="","",GLOBAL[[#This Row],[b4]]-GLOBAL[[#This Row],[a4]])</f>
        <v/>
      </c>
      <c r="V3189" s="37">
        <f ca="1">SUM(INDIRECT(GLOBAL_VAR[TABLENAME]&amp;"[@a"&amp;$1:$1-1&amp;"]"),INDIRECT(GLOBAL_VAR[TABLENAME]&amp;"[@c"&amp;$1:$1-1&amp;"]"))</f>
        <v>13</v>
      </c>
      <c r="W3189" s="36"/>
      <c r="X3189" s="36" t="str">
        <f>IF(GLOBAL[[#This Row],[b5]]="","",GLOBAL[[#This Row],[b5]]-GLOBAL[[#This Row],[a5]])</f>
        <v/>
      </c>
      <c r="Y3189" s="37">
        <f ca="1">SUM(INDIRECT(GLOBAL_VAR[TABLENAME]&amp;"[@a"&amp;$1:$1-1&amp;"]"),INDIRECT(GLOBAL_VAR[TABLENAME]&amp;"[@c"&amp;$1:$1-1&amp;"]"))</f>
        <v>13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3189" s="36" t="str">
        <f>_xlfn.IFNA(MATCH(GLOBAL[[#This Row],[POINTER]],Table6[NB BM_C_QTY+F],0),"")</f>
        <v/>
      </c>
      <c r="AC3189" t="str">
        <f>_xlfn.IFNA(MATCH(GLOBAL[[#This Row],[POINTER]],Table5[CONCAT],0),"")</f>
        <v/>
      </c>
    </row>
    <row r="3190" spans="1:31">
      <c r="A3190" s="36" t="str">
        <f ca="1">IF(GLOBAL[[#This Row],[TT]]&lt;1,"",ROW()-2)</f>
        <v/>
      </c>
      <c r="B3190" s="38" t="s">
        <v>2623</v>
      </c>
      <c r="C3190" s="36">
        <v>0</v>
      </c>
      <c r="D3190" s="36" t="s">
        <v>2624</v>
      </c>
      <c r="E3190" s="36">
        <f ca="1">IF(GLOBAL[[#This Row],[b12]]="",GLOBAL[[#This Row],[a6]],GLOBAL[[#This Row],[b12]])</f>
        <v>0</v>
      </c>
      <c r="F3190" s="37">
        <f>GLOBAL[[#This Row],[AWAL]]</f>
        <v>0</v>
      </c>
      <c r="G3190" s="36"/>
      <c r="H3190" s="36"/>
      <c r="I3190" s="36" t="str">
        <f>IF(GLOBAL[[#This Row],[/MASUK]]="","",SUMIF(Table6[NB BM_C_QTY+F],GLOBAL[POINTER],Table6[C]))</f>
        <v/>
      </c>
      <c r="J3190" s="106">
        <f>IF(GLOBAL[[#This Row],[//KELUAR]]="",0,-1*SUMIF(Table5[CONCAT],GLOBAL[POINTER],Table5[3]))</f>
        <v>0</v>
      </c>
      <c r="K3190" s="36" t="str">
        <f>IF(GLOBAL[[#This Row],[b1]]="","",GLOBAL[[#This Row],[b1]]-GLOBAL[[#This Row],[a1]]-GLOBAL[[#This Row],[bkeluar1]])</f>
        <v/>
      </c>
      <c r="L3190" s="36">
        <f>SUM(GLOBAL[[#This Row],[bmasuk1]:[c1]])</f>
        <v>0</v>
      </c>
      <c r="M3190" s="37">
        <f>SUM(F3190,L3190)</f>
        <v>0</v>
      </c>
      <c r="N3190" s="36"/>
      <c r="O3190" s="36"/>
      <c r="P3190" s="37">
        <f ca="1">SUM(INDIRECT(GLOBAL_VAR[TABLENAME]&amp;"[@a"&amp;$1:$1-1&amp;"]"),INDIRECT(GLOBAL_VAR[TABLENAME]&amp;"[@c"&amp;$1:$1-1&amp;"]"))</f>
        <v>0</v>
      </c>
      <c r="Q3190" s="38"/>
      <c r="R3190" s="38" t="str">
        <f>IF(GLOBAL[[#This Row],[b3]]="","",GLOBAL[[#This Row],[b3]]-GLOBAL[[#This Row],[a3]])</f>
        <v/>
      </c>
      <c r="S3190" s="37">
        <f ca="1">SUM(INDIRECT(GLOBAL_VAR[TABLENAME]&amp;"[@a"&amp;$1:$1-1&amp;"]"),INDIRECT(GLOBAL_VAR[TABLENAME]&amp;"[@c"&amp;$1:$1-1&amp;"]"))</f>
        <v>0</v>
      </c>
      <c r="T3190" s="38"/>
      <c r="U3190" s="38" t="str">
        <f>IF(GLOBAL[[#This Row],[b4]]="","",GLOBAL[[#This Row],[b4]]-GLOBAL[[#This Row],[a4]])</f>
        <v/>
      </c>
      <c r="V3190" s="37">
        <f ca="1">SUM(INDIRECT(GLOBAL_VAR[TABLENAME]&amp;"[@a"&amp;$1:$1-1&amp;"]"),INDIRECT(GLOBAL_VAR[TABLENAME]&amp;"[@c"&amp;$1:$1-1&amp;"]"))</f>
        <v>0</v>
      </c>
      <c r="W3190" s="36"/>
      <c r="X3190" s="36" t="str">
        <f>IF(GLOBAL[[#This Row],[b5]]="","",GLOBAL[[#This Row],[b5]]-GLOBAL[[#This Row],[a5]])</f>
        <v/>
      </c>
      <c r="Y3190" s="37">
        <f ca="1">SUM(INDIRECT(GLOBAL_VAR[TABLENAME]&amp;"[@a"&amp;$1:$1-1&amp;"]"),INDIRECT(GLOBAL_VAR[TABLENAME]&amp;"[@c"&amp;$1:$1-1&amp;"]"))</f>
        <v>0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190" s="36" t="str">
        <f>_xlfn.IFNA(MATCH(GLOBAL[[#This Row],[POINTER]],Table6[NB BM_C_QTY+F],0),"")</f>
        <v/>
      </c>
      <c r="AC3190" t="str">
        <f>_xlfn.IFNA(MATCH(GLOBAL[[#This Row],[POINTER]],Table5[CONCAT],0),"")</f>
        <v/>
      </c>
    </row>
    <row r="3191" spans="1:31">
      <c r="A3191" s="36" t="str">
        <f ca="1">IF(GLOBAL[[#This Row],[TT]]&lt;1,"",ROW()-2)</f>
        <v/>
      </c>
      <c r="B3191" s="38" t="s">
        <v>2625</v>
      </c>
      <c r="C3191" s="36">
        <v>0</v>
      </c>
      <c r="D3191" s="36" t="s">
        <v>2440</v>
      </c>
      <c r="E3191" s="36">
        <f ca="1">IF(GLOBAL[[#This Row],[b12]]="",GLOBAL[[#This Row],[a6]],GLOBAL[[#This Row],[b12]])</f>
        <v>0</v>
      </c>
      <c r="F3191" s="37">
        <f>GLOBAL[[#This Row],[AWAL]]</f>
        <v>0</v>
      </c>
      <c r="G3191" s="36"/>
      <c r="H3191" s="36"/>
      <c r="I3191" s="36" t="str">
        <f>IF(GLOBAL[[#This Row],[/MASUK]]="","",SUMIF(Table6[NB BM_C_QTY+F],GLOBAL[POINTER],Table6[C]))</f>
        <v/>
      </c>
      <c r="J3191" s="106">
        <f>IF(GLOBAL[[#This Row],[//KELUAR]]="",0,-1*SUMIF(Table5[CONCAT],GLOBAL[POINTER],Table5[3]))</f>
        <v>0</v>
      </c>
      <c r="K3191" s="36" t="str">
        <f>IF(GLOBAL[[#This Row],[b1]]="","",GLOBAL[[#This Row],[b1]]-GLOBAL[[#This Row],[a1]]-GLOBAL[[#This Row],[bkeluar1]])</f>
        <v/>
      </c>
      <c r="L3191" s="36">
        <f>SUM(GLOBAL[[#This Row],[bmasuk1]:[c1]])</f>
        <v>0</v>
      </c>
      <c r="M3191" s="37">
        <f>SUM(F3191,L3191)</f>
        <v>0</v>
      </c>
      <c r="N3191" s="36"/>
      <c r="O3191" s="36"/>
      <c r="P3191" s="37">
        <f ca="1">SUM(INDIRECT(GLOBAL_VAR[TABLENAME]&amp;"[@a"&amp;$1:$1-1&amp;"]"),INDIRECT(GLOBAL_VAR[TABLENAME]&amp;"[@c"&amp;$1:$1-1&amp;"]"))</f>
        <v>0</v>
      </c>
      <c r="Q3191" s="38"/>
      <c r="R3191" s="38" t="str">
        <f>IF(GLOBAL[[#This Row],[b3]]="","",GLOBAL[[#This Row],[b3]]-GLOBAL[[#This Row],[a3]])</f>
        <v/>
      </c>
      <c r="S3191" s="37">
        <f ca="1">SUM(INDIRECT(GLOBAL_VAR[TABLENAME]&amp;"[@a"&amp;$1:$1-1&amp;"]"),INDIRECT(GLOBAL_VAR[TABLENAME]&amp;"[@c"&amp;$1:$1-1&amp;"]"))</f>
        <v>0</v>
      </c>
      <c r="T3191" s="38"/>
      <c r="U3191" s="38" t="str">
        <f>IF(GLOBAL[[#This Row],[b4]]="","",GLOBAL[[#This Row],[b4]]-GLOBAL[[#This Row],[a4]])</f>
        <v/>
      </c>
      <c r="V3191" s="37">
        <f ca="1">SUM(INDIRECT(GLOBAL_VAR[TABLENAME]&amp;"[@a"&amp;$1:$1-1&amp;"]"),INDIRECT(GLOBAL_VAR[TABLENAME]&amp;"[@c"&amp;$1:$1-1&amp;"]"))</f>
        <v>0</v>
      </c>
      <c r="W3191" s="36"/>
      <c r="X3191" s="36" t="str">
        <f>IF(GLOBAL[[#This Row],[b5]]="","",GLOBAL[[#This Row],[b5]]-GLOBAL[[#This Row],[a5]])</f>
        <v/>
      </c>
      <c r="Y3191" s="37">
        <f ca="1">SUM(INDIRECT(GLOBAL_VAR[TABLENAME]&amp;"[@a"&amp;$1:$1-1&amp;"]"),INDIRECT(GLOBAL_VAR[TABLENAME]&amp;"[@c"&amp;$1:$1-1&amp;"]"))</f>
        <v>0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191" s="36" t="str">
        <f>_xlfn.IFNA(MATCH(GLOBAL[[#This Row],[POINTER]],Table6[NB BM_C_QTY+F],0),"")</f>
        <v/>
      </c>
      <c r="AC3191" t="str">
        <f>_xlfn.IFNA(MATCH(GLOBAL[[#This Row],[POINTER]],Table5[CONCAT],0),"")</f>
        <v/>
      </c>
    </row>
    <row r="3192" spans="1:31">
      <c r="A3192" s="36">
        <f ca="1">IF(GLOBAL[[#This Row],[TT]]&lt;1,"",ROW()-2)</f>
        <v>3190</v>
      </c>
      <c r="B3192" s="38" t="s">
        <v>1857</v>
      </c>
      <c r="C3192" s="36">
        <v>23</v>
      </c>
      <c r="D3192" s="36" t="s">
        <v>99</v>
      </c>
      <c r="E3192" s="36">
        <f ca="1">IF(GLOBAL[[#This Row],[b12]]="",GLOBAL[[#This Row],[a6]],GLOBAL[[#This Row],[b12]])</f>
        <v>23</v>
      </c>
      <c r="F3192" s="37">
        <f>GLOBAL[[#This Row],[AWAL]]</f>
        <v>23</v>
      </c>
      <c r="G3192" s="36"/>
      <c r="H3192" s="36"/>
      <c r="I3192" s="36" t="str">
        <f>IF(GLOBAL[[#This Row],[/MASUK]]="","",SUMIF(Table6[NB BM_C_QTY+F],GLOBAL[POINTER],Table6[C]))</f>
        <v/>
      </c>
      <c r="J3192" s="106">
        <f>IF(GLOBAL[[#This Row],[//KELUAR]]="",0,-1*SUMIF(Table5[CONCAT],GLOBAL[POINTER],Table5[3]))</f>
        <v>0</v>
      </c>
      <c r="K3192" s="36" t="str">
        <f>IF(GLOBAL[[#This Row],[b1]]="","",GLOBAL[[#This Row],[b1]]-GLOBAL[[#This Row],[a1]]-GLOBAL[[#This Row],[bkeluar1]])</f>
        <v/>
      </c>
      <c r="L3192" s="36">
        <f>SUM(GLOBAL[[#This Row],[bmasuk1]:[c1]])</f>
        <v>0</v>
      </c>
      <c r="M3192" s="37">
        <f>SUM(F3192,L3192)</f>
        <v>23</v>
      </c>
      <c r="N3192" s="36"/>
      <c r="O3192" s="36"/>
      <c r="P3192" s="37">
        <f ca="1">SUM(INDIRECT(GLOBAL_VAR[TABLENAME]&amp;"[@a"&amp;$1:$1-1&amp;"]"),INDIRECT(GLOBAL_VAR[TABLENAME]&amp;"[@c"&amp;$1:$1-1&amp;"]"))</f>
        <v>23</v>
      </c>
      <c r="Q3192" s="38"/>
      <c r="R3192" s="38" t="str">
        <f>IF(GLOBAL[[#This Row],[b3]]="","",GLOBAL[[#This Row],[b3]]-GLOBAL[[#This Row],[a3]])</f>
        <v/>
      </c>
      <c r="S3192" s="37">
        <f ca="1">SUM(INDIRECT(GLOBAL_VAR[TABLENAME]&amp;"[@a"&amp;$1:$1-1&amp;"]"),INDIRECT(GLOBAL_VAR[TABLENAME]&amp;"[@c"&amp;$1:$1-1&amp;"]"))</f>
        <v>23</v>
      </c>
      <c r="T3192" s="38"/>
      <c r="U3192" s="38" t="str">
        <f>IF(GLOBAL[[#This Row],[b4]]="","",GLOBAL[[#This Row],[b4]]-GLOBAL[[#This Row],[a4]])</f>
        <v/>
      </c>
      <c r="V3192" s="37">
        <f ca="1">SUM(INDIRECT(GLOBAL_VAR[TABLENAME]&amp;"[@a"&amp;$1:$1-1&amp;"]"),INDIRECT(GLOBAL_VAR[TABLENAME]&amp;"[@c"&amp;$1:$1-1&amp;"]"))</f>
        <v>23</v>
      </c>
      <c r="W3192" s="36"/>
      <c r="X3192" s="36" t="str">
        <f>IF(GLOBAL[[#This Row],[b5]]="","",GLOBAL[[#This Row],[b5]]-GLOBAL[[#This Row],[a5]])</f>
        <v/>
      </c>
      <c r="Y3192" s="37">
        <f ca="1">SUM(INDIRECT(GLOBAL_VAR[TABLENAME]&amp;"[@a"&amp;$1:$1-1&amp;"]"),INDIRECT(GLOBAL_VAR[TABLENAME]&amp;"[@c"&amp;$1:$1-1&amp;"]"))</f>
        <v>23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3192" s="36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31">
      <c r="A3193" s="39">
        <f ca="1">IF(GLOBAL[[#This Row],[TT]]&lt;1,"",ROW()-2)</f>
        <v>3191</v>
      </c>
      <c r="B3193" s="33" t="s">
        <v>5621</v>
      </c>
      <c r="C3193" s="31"/>
      <c r="D3193" s="31">
        <v>240</v>
      </c>
      <c r="E3193" s="39">
        <f ca="1">IF(GLOBAL[[#This Row],[b12]]="",GLOBAL[[#This Row],[a6]],GLOBAL[[#This Row],[b12]])</f>
        <v>2</v>
      </c>
      <c r="F3193" s="40">
        <f>GLOBAL[[#This Row],[AWAL]]</f>
        <v>0</v>
      </c>
      <c r="G3193" s="31">
        <v>2</v>
      </c>
      <c r="H3193" s="31"/>
      <c r="I3193" s="39" t="str">
        <f>IF(GLOBAL[[#This Row],[/MASUK]]="","",SUMIF(Table6[NB BM_C_QTY+F],GLOBAL[POINTER],Table6[C]))</f>
        <v/>
      </c>
      <c r="J3193" s="102">
        <f>IF(GLOBAL[[#This Row],[//KELUAR]]="",0,-1*SUMIF(Table5[CONCAT],GLOBAL[POINTER],Table5[3]))</f>
        <v>0</v>
      </c>
      <c r="K3193" s="39">
        <f>IF(GLOBAL[[#This Row],[b1]]="","",GLOBAL[[#This Row],[b1]]-GLOBAL[[#This Row],[a1]]-GLOBAL[[#This Row],[bkeluar1]])</f>
        <v>2</v>
      </c>
      <c r="L3193" s="39">
        <f>SUM(GLOBAL[[#This Row],[bmasuk1]:[c1]])</f>
        <v>2</v>
      </c>
      <c r="M3193" s="40">
        <f>SUM(F3193,L3193)</f>
        <v>2</v>
      </c>
      <c r="N3193" s="31"/>
      <c r="O3193" s="39"/>
      <c r="P3193" s="40">
        <f ca="1">SUM(INDIRECT(GLOBAL_VAR[TABLENAME]&amp;"[@a"&amp;$1:$1-1&amp;"]"),INDIRECT(GLOBAL_VAR[TABLENAME]&amp;"[@c"&amp;$1:$1-1&amp;"]"))</f>
        <v>2</v>
      </c>
      <c r="Q3193" s="33"/>
      <c r="R3193" s="41" t="str">
        <f>IF(GLOBAL[[#This Row],[b3]]="","",GLOBAL[[#This Row],[b3]]-GLOBAL[[#This Row],[a3]])</f>
        <v/>
      </c>
      <c r="S3193" s="40">
        <f ca="1">SUM(INDIRECT(GLOBAL_VAR[TABLENAME]&amp;"[@a"&amp;$1:$1-1&amp;"]"),INDIRECT(GLOBAL_VAR[TABLENAME]&amp;"[@c"&amp;$1:$1-1&amp;"]"))</f>
        <v>2</v>
      </c>
      <c r="T3193" s="33"/>
      <c r="U3193" s="41" t="str">
        <f>IF(GLOBAL[[#This Row],[b4]]="","",GLOBAL[[#This Row],[b4]]-GLOBAL[[#This Row],[a4]])</f>
        <v/>
      </c>
      <c r="V3193" s="40">
        <f ca="1">SUM(INDIRECT(GLOBAL_VAR[TABLENAME]&amp;"[@a"&amp;$1:$1-1&amp;"]"),INDIRECT(GLOBAL_VAR[TABLENAME]&amp;"[@c"&amp;$1:$1-1&amp;"]"))</f>
        <v>2</v>
      </c>
      <c r="W3193" s="31"/>
      <c r="X3193" s="39" t="str">
        <f>IF(GLOBAL[[#This Row],[b5]]="","",GLOBAL[[#This Row],[b5]]-GLOBAL[[#This Row],[a5]])</f>
        <v/>
      </c>
      <c r="Y3193" s="40">
        <f ca="1">SUM(INDIRECT(GLOBAL_VAR[TABLENAME]&amp;"[@a"&amp;$1:$1-1&amp;"]"),INDIRECT(GLOBAL_VAR[TABLENAME]&amp;"[@c"&amp;$1:$1-1&amp;"]"))</f>
        <v>2</v>
      </c>
      <c r="Z3193" s="29"/>
      <c r="AA319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3193" s="39" t="str">
        <f>_xlfn.IFNA(MATCH(GLOBAL[[#This Row],[POINTER]],Table6[NB BM_C_QTY+F],0),"")</f>
        <v/>
      </c>
      <c r="AC3193" s="72" t="str">
        <f>_xlfn.IFNA(MATCH(GLOBAL[[#This Row],[POINTER]],Table5[CONCAT],0),"")</f>
        <v/>
      </c>
      <c r="AD3193" s="29"/>
    </row>
    <row r="3194" spans="1:31">
      <c r="A3194" s="39">
        <f ca="1">IF(GLOBAL[[#This Row],[TT]]&lt;1,"",ROW()-2)</f>
        <v>3192</v>
      </c>
      <c r="B3194" s="33" t="s">
        <v>5617</v>
      </c>
      <c r="C3194" s="31"/>
      <c r="D3194" s="31">
        <v>240</v>
      </c>
      <c r="E3194" s="39">
        <f ca="1">IF(GLOBAL[[#This Row],[b12]]="",GLOBAL[[#This Row],[a6]],GLOBAL[[#This Row],[b12]])</f>
        <v>8</v>
      </c>
      <c r="F3194" s="40">
        <f>GLOBAL[[#This Row],[AWAL]]</f>
        <v>0</v>
      </c>
      <c r="G3194" s="31">
        <v>8</v>
      </c>
      <c r="H3194" s="31"/>
      <c r="I3194" s="39" t="str">
        <f>IF(GLOBAL[[#This Row],[/MASUK]]="","",SUMIF(Table6[NB BM_C_QTY+F],GLOBAL[POINTER],Table6[C]))</f>
        <v/>
      </c>
      <c r="J3194" s="102">
        <f>IF(GLOBAL[[#This Row],[//KELUAR]]="",0,-1*SUMIF(Table5[CONCAT],GLOBAL[POINTER],Table5[3]))</f>
        <v>0</v>
      </c>
      <c r="K3194" s="39">
        <f>IF(GLOBAL[[#This Row],[b1]]="","",GLOBAL[[#This Row],[b1]]-GLOBAL[[#This Row],[a1]]-GLOBAL[[#This Row],[bkeluar1]])</f>
        <v>8</v>
      </c>
      <c r="L3194" s="39">
        <f>SUM(GLOBAL[[#This Row],[bmasuk1]:[c1]])</f>
        <v>8</v>
      </c>
      <c r="M3194" s="40">
        <f>SUM(F3194,L3194)</f>
        <v>8</v>
      </c>
      <c r="N3194" s="31"/>
      <c r="O3194" s="39"/>
      <c r="P3194" s="40">
        <f ca="1">SUM(INDIRECT(GLOBAL_VAR[TABLENAME]&amp;"[@a"&amp;$1:$1-1&amp;"]"),INDIRECT(GLOBAL_VAR[TABLENAME]&amp;"[@c"&amp;$1:$1-1&amp;"]"))</f>
        <v>8</v>
      </c>
      <c r="Q3194" s="33"/>
      <c r="R3194" s="41" t="str">
        <f>IF(GLOBAL[[#This Row],[b3]]="","",GLOBAL[[#This Row],[b3]]-GLOBAL[[#This Row],[a3]])</f>
        <v/>
      </c>
      <c r="S3194" s="40">
        <f ca="1">SUM(INDIRECT(GLOBAL_VAR[TABLENAME]&amp;"[@a"&amp;$1:$1-1&amp;"]"),INDIRECT(GLOBAL_VAR[TABLENAME]&amp;"[@c"&amp;$1:$1-1&amp;"]"))</f>
        <v>8</v>
      </c>
      <c r="T3194" s="33"/>
      <c r="U3194" s="41" t="str">
        <f>IF(GLOBAL[[#This Row],[b4]]="","",GLOBAL[[#This Row],[b4]]-GLOBAL[[#This Row],[a4]])</f>
        <v/>
      </c>
      <c r="V3194" s="40">
        <f ca="1">SUM(INDIRECT(GLOBAL_VAR[TABLENAME]&amp;"[@a"&amp;$1:$1-1&amp;"]"),INDIRECT(GLOBAL_VAR[TABLENAME]&amp;"[@c"&amp;$1:$1-1&amp;"]"))</f>
        <v>8</v>
      </c>
      <c r="W3194" s="31"/>
      <c r="X3194" s="39" t="str">
        <f>IF(GLOBAL[[#This Row],[b5]]="","",GLOBAL[[#This Row],[b5]]-GLOBAL[[#This Row],[a5]])</f>
        <v/>
      </c>
      <c r="Y3194" s="40">
        <f ca="1">SUM(INDIRECT(GLOBAL_VAR[TABLENAME]&amp;"[@a"&amp;$1:$1-1&amp;"]"),INDIRECT(GLOBAL_VAR[TABLENAME]&amp;"[@c"&amp;$1:$1-1&amp;"]"))</f>
        <v>8</v>
      </c>
      <c r="Z3194" s="29"/>
      <c r="AA31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3194" s="39" t="str">
        <f>_xlfn.IFNA(MATCH(GLOBAL[[#This Row],[POINTER]],Table6[NB BM_C_QTY+F],0),"")</f>
        <v/>
      </c>
      <c r="AC3194" s="72" t="str">
        <f>_xlfn.IFNA(MATCH(GLOBAL[[#This Row],[POINTER]],Table5[CONCAT],0),"")</f>
        <v/>
      </c>
      <c r="AD3194" s="29"/>
    </row>
    <row r="3195" spans="1:31">
      <c r="A3195" s="39">
        <f ca="1">IF(GLOBAL[[#This Row],[TT]]&lt;1,"",ROW()-2)</f>
        <v>3193</v>
      </c>
      <c r="B3195" s="33" t="s">
        <v>5622</v>
      </c>
      <c r="C3195" s="31"/>
      <c r="D3195" s="31">
        <v>240</v>
      </c>
      <c r="E3195" s="39">
        <f ca="1">IF(GLOBAL[[#This Row],[b12]]="",GLOBAL[[#This Row],[a6]],GLOBAL[[#This Row],[b12]])</f>
        <v>2</v>
      </c>
      <c r="F3195" s="40">
        <f>GLOBAL[[#This Row],[AWAL]]</f>
        <v>0</v>
      </c>
      <c r="G3195" s="31">
        <v>2</v>
      </c>
      <c r="H3195" s="31"/>
      <c r="I3195" s="39" t="str">
        <f>IF(GLOBAL[[#This Row],[/MASUK]]="","",SUMIF(Table6[NB BM_C_QTY+F],GLOBAL[POINTER],Table6[C]))</f>
        <v/>
      </c>
      <c r="J3195" s="102">
        <f>IF(GLOBAL[[#This Row],[//KELUAR]]="",0,-1*SUMIF(Table5[CONCAT],GLOBAL[POINTER],Table5[3]))</f>
        <v>0</v>
      </c>
      <c r="K3195" s="39">
        <f>IF(GLOBAL[[#This Row],[b1]]="","",GLOBAL[[#This Row],[b1]]-GLOBAL[[#This Row],[a1]]-GLOBAL[[#This Row],[bkeluar1]])</f>
        <v>2</v>
      </c>
      <c r="L3195" s="39">
        <f>SUM(GLOBAL[[#This Row],[bmasuk1]:[c1]])</f>
        <v>2</v>
      </c>
      <c r="M3195" s="40">
        <f>SUM(F3195,L3195)</f>
        <v>2</v>
      </c>
      <c r="N3195" s="31"/>
      <c r="O3195" s="39"/>
      <c r="P3195" s="40">
        <f ca="1">SUM(INDIRECT(GLOBAL_VAR[TABLENAME]&amp;"[@a"&amp;$1:$1-1&amp;"]"),INDIRECT(GLOBAL_VAR[TABLENAME]&amp;"[@c"&amp;$1:$1-1&amp;"]"))</f>
        <v>2</v>
      </c>
      <c r="Q3195" s="33"/>
      <c r="R3195" s="41" t="str">
        <f>IF(GLOBAL[[#This Row],[b3]]="","",GLOBAL[[#This Row],[b3]]-GLOBAL[[#This Row],[a3]])</f>
        <v/>
      </c>
      <c r="S3195" s="40">
        <f ca="1">SUM(INDIRECT(GLOBAL_VAR[TABLENAME]&amp;"[@a"&amp;$1:$1-1&amp;"]"),INDIRECT(GLOBAL_VAR[TABLENAME]&amp;"[@c"&amp;$1:$1-1&amp;"]"))</f>
        <v>2</v>
      </c>
      <c r="T3195" s="33"/>
      <c r="U3195" s="41" t="str">
        <f>IF(GLOBAL[[#This Row],[b4]]="","",GLOBAL[[#This Row],[b4]]-GLOBAL[[#This Row],[a4]])</f>
        <v/>
      </c>
      <c r="V3195" s="40">
        <f ca="1">SUM(INDIRECT(GLOBAL_VAR[TABLENAME]&amp;"[@a"&amp;$1:$1-1&amp;"]"),INDIRECT(GLOBAL_VAR[TABLENAME]&amp;"[@c"&amp;$1:$1-1&amp;"]"))</f>
        <v>2</v>
      </c>
      <c r="W3195" s="31"/>
      <c r="X3195" s="39" t="str">
        <f>IF(GLOBAL[[#This Row],[b5]]="","",GLOBAL[[#This Row],[b5]]-GLOBAL[[#This Row],[a5]])</f>
        <v/>
      </c>
      <c r="Y3195" s="40">
        <f ca="1">SUM(INDIRECT(GLOBAL_VAR[TABLENAME]&amp;"[@a"&amp;$1:$1-1&amp;"]"),INDIRECT(GLOBAL_VAR[TABLENAME]&amp;"[@c"&amp;$1:$1-1&amp;"]"))</f>
        <v>2</v>
      </c>
      <c r="Z3195" s="29"/>
      <c r="AA319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3195" s="39" t="str">
        <f>_xlfn.IFNA(MATCH(GLOBAL[[#This Row],[POINTER]],Table6[NB BM_C_QTY+F],0),"")</f>
        <v/>
      </c>
      <c r="AC3195" s="72" t="str">
        <f>_xlfn.IFNA(MATCH(GLOBAL[[#This Row],[POINTER]],Table5[CONCAT],0),"")</f>
        <v/>
      </c>
      <c r="AD3195" s="29"/>
    </row>
    <row r="3196" spans="1:31">
      <c r="A3196" s="39">
        <f ca="1">IF(GLOBAL[[#This Row],[TT]]&lt;1,"",ROW()-2)</f>
        <v>3194</v>
      </c>
      <c r="B3196" s="33" t="s">
        <v>5618</v>
      </c>
      <c r="C3196" s="31"/>
      <c r="D3196" s="31">
        <v>240</v>
      </c>
      <c r="E3196" s="39">
        <f ca="1">IF(GLOBAL[[#This Row],[b12]]="",GLOBAL[[#This Row],[a6]],GLOBAL[[#This Row],[b12]])</f>
        <v>7</v>
      </c>
      <c r="F3196" s="40">
        <f>GLOBAL[[#This Row],[AWAL]]</f>
        <v>0</v>
      </c>
      <c r="G3196" s="31">
        <v>7</v>
      </c>
      <c r="H3196" s="31"/>
      <c r="I3196" s="39" t="str">
        <f>IF(GLOBAL[[#This Row],[/MASUK]]="","",SUMIF(Table6[NB BM_C_QTY+F],GLOBAL[POINTER],Table6[C]))</f>
        <v/>
      </c>
      <c r="J3196" s="102">
        <f>IF(GLOBAL[[#This Row],[//KELUAR]]="",0,-1*SUMIF(Table5[CONCAT],GLOBAL[POINTER],Table5[3]))</f>
        <v>0</v>
      </c>
      <c r="K3196" s="39">
        <f>IF(GLOBAL[[#This Row],[b1]]="","",GLOBAL[[#This Row],[b1]]-GLOBAL[[#This Row],[a1]]-GLOBAL[[#This Row],[bkeluar1]])</f>
        <v>7</v>
      </c>
      <c r="L3196" s="39">
        <f>SUM(GLOBAL[[#This Row],[bmasuk1]:[c1]])</f>
        <v>7</v>
      </c>
      <c r="M3196" s="40">
        <f>SUM(F3196,L3196)</f>
        <v>7</v>
      </c>
      <c r="N3196" s="31"/>
      <c r="O3196" s="39"/>
      <c r="P3196" s="40">
        <f ca="1">SUM(INDIRECT(GLOBAL_VAR[TABLENAME]&amp;"[@a"&amp;$1:$1-1&amp;"]"),INDIRECT(GLOBAL_VAR[TABLENAME]&amp;"[@c"&amp;$1:$1-1&amp;"]"))</f>
        <v>7</v>
      </c>
      <c r="Q3196" s="33"/>
      <c r="R3196" s="41" t="str">
        <f>IF(GLOBAL[[#This Row],[b3]]="","",GLOBAL[[#This Row],[b3]]-GLOBAL[[#This Row],[a3]])</f>
        <v/>
      </c>
      <c r="S3196" s="40">
        <f ca="1">SUM(INDIRECT(GLOBAL_VAR[TABLENAME]&amp;"[@a"&amp;$1:$1-1&amp;"]"),INDIRECT(GLOBAL_VAR[TABLENAME]&amp;"[@c"&amp;$1:$1-1&amp;"]"))</f>
        <v>7</v>
      </c>
      <c r="T3196" s="33"/>
      <c r="U3196" s="41" t="str">
        <f>IF(GLOBAL[[#This Row],[b4]]="","",GLOBAL[[#This Row],[b4]]-GLOBAL[[#This Row],[a4]])</f>
        <v/>
      </c>
      <c r="V3196" s="40">
        <f ca="1">SUM(INDIRECT(GLOBAL_VAR[TABLENAME]&amp;"[@a"&amp;$1:$1-1&amp;"]"),INDIRECT(GLOBAL_VAR[TABLENAME]&amp;"[@c"&amp;$1:$1-1&amp;"]"))</f>
        <v>7</v>
      </c>
      <c r="W3196" s="31"/>
      <c r="X3196" s="39" t="str">
        <f>IF(GLOBAL[[#This Row],[b5]]="","",GLOBAL[[#This Row],[b5]]-GLOBAL[[#This Row],[a5]])</f>
        <v/>
      </c>
      <c r="Y3196" s="40">
        <f ca="1">SUM(INDIRECT(GLOBAL_VAR[TABLENAME]&amp;"[@a"&amp;$1:$1-1&amp;"]"),INDIRECT(GLOBAL_VAR[TABLENAME]&amp;"[@c"&amp;$1:$1-1&amp;"]"))</f>
        <v>7</v>
      </c>
      <c r="Z3196" s="29"/>
      <c r="AA319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3196" s="39" t="str">
        <f>_xlfn.IFNA(MATCH(GLOBAL[[#This Row],[POINTER]],Table6[NB BM_C_QTY+F],0),"")</f>
        <v/>
      </c>
      <c r="AC3196" s="72" t="str">
        <f>_xlfn.IFNA(MATCH(GLOBAL[[#This Row],[POINTER]],Table5[CONCAT],0),"")</f>
        <v/>
      </c>
      <c r="AD3196" s="29"/>
    </row>
    <row r="3197" spans="1:31">
      <c r="A3197" s="39">
        <f ca="1">IF(GLOBAL[[#This Row],[TT]]&lt;1,"",ROW()-2)</f>
        <v>3195</v>
      </c>
      <c r="B3197" s="33" t="s">
        <v>5619</v>
      </c>
      <c r="C3197" s="31"/>
      <c r="D3197" s="31">
        <v>240</v>
      </c>
      <c r="E3197" s="39">
        <f ca="1">IF(GLOBAL[[#This Row],[b12]]="",GLOBAL[[#This Row],[a6]],GLOBAL[[#This Row],[b12]])</f>
        <v>5</v>
      </c>
      <c r="F3197" s="40">
        <f>GLOBAL[[#This Row],[AWAL]]</f>
        <v>0</v>
      </c>
      <c r="G3197" s="31">
        <v>5</v>
      </c>
      <c r="H3197" s="31"/>
      <c r="I3197" s="39" t="str">
        <f>IF(GLOBAL[[#This Row],[/MASUK]]="","",SUMIF(Table6[NB BM_C_QTY+F],GLOBAL[POINTER],Table6[C]))</f>
        <v/>
      </c>
      <c r="J3197" s="102">
        <f>IF(GLOBAL[[#This Row],[//KELUAR]]="",0,-1*SUMIF(Table5[CONCAT],GLOBAL[POINTER],Table5[3]))</f>
        <v>0</v>
      </c>
      <c r="K3197" s="39">
        <f>IF(GLOBAL[[#This Row],[b1]]="","",GLOBAL[[#This Row],[b1]]-GLOBAL[[#This Row],[a1]]-GLOBAL[[#This Row],[bkeluar1]])</f>
        <v>5</v>
      </c>
      <c r="L3197" s="39">
        <f>SUM(GLOBAL[[#This Row],[bmasuk1]:[c1]])</f>
        <v>5</v>
      </c>
      <c r="M3197" s="40">
        <f>SUM(F3197,L3197)</f>
        <v>5</v>
      </c>
      <c r="N3197" s="31"/>
      <c r="O3197" s="39"/>
      <c r="P3197" s="40">
        <f ca="1">SUM(INDIRECT(GLOBAL_VAR[TABLENAME]&amp;"[@a"&amp;$1:$1-1&amp;"]"),INDIRECT(GLOBAL_VAR[TABLENAME]&amp;"[@c"&amp;$1:$1-1&amp;"]"))</f>
        <v>5</v>
      </c>
      <c r="Q3197" s="33"/>
      <c r="R3197" s="41" t="str">
        <f>IF(GLOBAL[[#This Row],[b3]]="","",GLOBAL[[#This Row],[b3]]-GLOBAL[[#This Row],[a3]])</f>
        <v/>
      </c>
      <c r="S3197" s="40">
        <f ca="1">SUM(INDIRECT(GLOBAL_VAR[TABLENAME]&amp;"[@a"&amp;$1:$1-1&amp;"]"),INDIRECT(GLOBAL_VAR[TABLENAME]&amp;"[@c"&amp;$1:$1-1&amp;"]"))</f>
        <v>5</v>
      </c>
      <c r="T3197" s="33"/>
      <c r="U3197" s="41" t="str">
        <f>IF(GLOBAL[[#This Row],[b4]]="","",GLOBAL[[#This Row],[b4]]-GLOBAL[[#This Row],[a4]])</f>
        <v/>
      </c>
      <c r="V3197" s="40">
        <f ca="1">SUM(INDIRECT(GLOBAL_VAR[TABLENAME]&amp;"[@a"&amp;$1:$1-1&amp;"]"),INDIRECT(GLOBAL_VAR[TABLENAME]&amp;"[@c"&amp;$1:$1-1&amp;"]"))</f>
        <v>5</v>
      </c>
      <c r="W3197" s="31"/>
      <c r="X3197" s="39" t="str">
        <f>IF(GLOBAL[[#This Row],[b5]]="","",GLOBAL[[#This Row],[b5]]-GLOBAL[[#This Row],[a5]])</f>
        <v/>
      </c>
      <c r="Y3197" s="40">
        <f ca="1">SUM(INDIRECT(GLOBAL_VAR[TABLENAME]&amp;"[@a"&amp;$1:$1-1&amp;"]"),INDIRECT(GLOBAL_VAR[TABLENAME]&amp;"[@c"&amp;$1:$1-1&amp;"]"))</f>
        <v>5</v>
      </c>
      <c r="Z3197" s="29"/>
      <c r="AA319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3197" s="39" t="str">
        <f>_xlfn.IFNA(MATCH(GLOBAL[[#This Row],[POINTER]],Table6[NB BM_C_QTY+F],0),"")</f>
        <v/>
      </c>
      <c r="AC3197" s="72" t="str">
        <f>_xlfn.IFNA(MATCH(GLOBAL[[#This Row],[POINTER]],Table5[CONCAT],0),"")</f>
        <v/>
      </c>
      <c r="AD3197" s="29"/>
    </row>
    <row r="3198" spans="1:31">
      <c r="A3198" s="39">
        <f ca="1">IF(GLOBAL[[#This Row],[TT]]&lt;1,"",ROW()-2)</f>
        <v>3196</v>
      </c>
      <c r="B3198" s="33" t="s">
        <v>5616</v>
      </c>
      <c r="C3198" s="31"/>
      <c r="D3198" s="31">
        <v>240</v>
      </c>
      <c r="E3198" s="39">
        <f ca="1">IF(GLOBAL[[#This Row],[b12]]="",GLOBAL[[#This Row],[a6]],GLOBAL[[#This Row],[b12]])</f>
        <v>7</v>
      </c>
      <c r="F3198" s="40">
        <f>GLOBAL[[#This Row],[AWAL]]</f>
        <v>0</v>
      </c>
      <c r="G3198" s="31">
        <v>7</v>
      </c>
      <c r="H3198" s="31"/>
      <c r="I3198" s="39" t="str">
        <f>IF(GLOBAL[[#This Row],[/MASUK]]="","",SUMIF(Table6[NB BM_C_QTY+F],GLOBAL[POINTER],Table6[C]))</f>
        <v/>
      </c>
      <c r="J3198" s="102">
        <f>IF(GLOBAL[[#This Row],[//KELUAR]]="",0,-1*SUMIF(Table5[CONCAT],GLOBAL[POINTER],Table5[3]))</f>
        <v>0</v>
      </c>
      <c r="K3198" s="39">
        <f>IF(GLOBAL[[#This Row],[b1]]="","",GLOBAL[[#This Row],[b1]]-GLOBAL[[#This Row],[a1]]-GLOBAL[[#This Row],[bkeluar1]])</f>
        <v>7</v>
      </c>
      <c r="L3198" s="39">
        <f>SUM(GLOBAL[[#This Row],[bmasuk1]:[c1]])</f>
        <v>7</v>
      </c>
      <c r="M3198" s="40">
        <f>SUM(F3198,L3198)</f>
        <v>7</v>
      </c>
      <c r="N3198" s="31"/>
      <c r="O3198" s="39"/>
      <c r="P3198" s="40">
        <f ca="1">SUM(INDIRECT(GLOBAL_VAR[TABLENAME]&amp;"[@a"&amp;$1:$1-1&amp;"]"),INDIRECT(GLOBAL_VAR[TABLENAME]&amp;"[@c"&amp;$1:$1-1&amp;"]"))</f>
        <v>7</v>
      </c>
      <c r="Q3198" s="33"/>
      <c r="R3198" s="41" t="str">
        <f>IF(GLOBAL[[#This Row],[b3]]="","",GLOBAL[[#This Row],[b3]]-GLOBAL[[#This Row],[a3]])</f>
        <v/>
      </c>
      <c r="S3198" s="40">
        <f ca="1">SUM(INDIRECT(GLOBAL_VAR[TABLENAME]&amp;"[@a"&amp;$1:$1-1&amp;"]"),INDIRECT(GLOBAL_VAR[TABLENAME]&amp;"[@c"&amp;$1:$1-1&amp;"]"))</f>
        <v>7</v>
      </c>
      <c r="T3198" s="33"/>
      <c r="U3198" s="41" t="str">
        <f>IF(GLOBAL[[#This Row],[b4]]="","",GLOBAL[[#This Row],[b4]]-GLOBAL[[#This Row],[a4]])</f>
        <v/>
      </c>
      <c r="V3198" s="40">
        <f ca="1">SUM(INDIRECT(GLOBAL_VAR[TABLENAME]&amp;"[@a"&amp;$1:$1-1&amp;"]"),INDIRECT(GLOBAL_VAR[TABLENAME]&amp;"[@c"&amp;$1:$1-1&amp;"]"))</f>
        <v>7</v>
      </c>
      <c r="W3198" s="31"/>
      <c r="X3198" s="39" t="str">
        <f>IF(GLOBAL[[#This Row],[b5]]="","",GLOBAL[[#This Row],[b5]]-GLOBAL[[#This Row],[a5]])</f>
        <v/>
      </c>
      <c r="Y3198" s="40">
        <f ca="1">SUM(INDIRECT(GLOBAL_VAR[TABLENAME]&amp;"[@a"&amp;$1:$1-1&amp;"]"),INDIRECT(GLOBAL_VAR[TABLENAME]&amp;"[@c"&amp;$1:$1-1&amp;"]"))</f>
        <v>7</v>
      </c>
      <c r="Z3198" s="29"/>
      <c r="AA319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3198" s="39" t="str">
        <f>_xlfn.IFNA(MATCH(GLOBAL[[#This Row],[POINTER]],Table6[NB BM_C_QTY+F],0),"")</f>
        <v/>
      </c>
      <c r="AC3198" s="72" t="str">
        <f>_xlfn.IFNA(MATCH(GLOBAL[[#This Row],[POINTER]],Table5[CONCAT],0),"")</f>
        <v/>
      </c>
      <c r="AD3198" s="29"/>
    </row>
    <row r="3199" spans="1:31">
      <c r="A3199" s="39">
        <f ca="1">IF(GLOBAL[[#This Row],[TT]]&lt;1,"",ROW()-2)</f>
        <v>3197</v>
      </c>
      <c r="B3199" s="33" t="s">
        <v>5620</v>
      </c>
      <c r="C3199" s="31"/>
      <c r="D3199" s="31">
        <v>240</v>
      </c>
      <c r="E3199" s="39">
        <f ca="1">IF(GLOBAL[[#This Row],[b12]]="",GLOBAL[[#This Row],[a6]],GLOBAL[[#This Row],[b12]])</f>
        <v>4</v>
      </c>
      <c r="F3199" s="40">
        <f>GLOBAL[[#This Row],[AWAL]]</f>
        <v>0</v>
      </c>
      <c r="G3199" s="31">
        <v>4</v>
      </c>
      <c r="H3199" s="31"/>
      <c r="I3199" s="39" t="str">
        <f>IF(GLOBAL[[#This Row],[/MASUK]]="","",SUMIF(Table6[NB BM_C_QTY+F],GLOBAL[POINTER],Table6[C]))</f>
        <v/>
      </c>
      <c r="J3199" s="102">
        <f>IF(GLOBAL[[#This Row],[//KELUAR]]="",0,-1*SUMIF(Table5[CONCAT],GLOBAL[POINTER],Table5[3]))</f>
        <v>0</v>
      </c>
      <c r="K3199" s="39">
        <f>IF(GLOBAL[[#This Row],[b1]]="","",GLOBAL[[#This Row],[b1]]-GLOBAL[[#This Row],[a1]]-GLOBAL[[#This Row],[bkeluar1]])</f>
        <v>4</v>
      </c>
      <c r="L3199" s="39">
        <f>SUM(GLOBAL[[#This Row],[bmasuk1]:[c1]])</f>
        <v>4</v>
      </c>
      <c r="M3199" s="40">
        <f>SUM(F3199,L3199)</f>
        <v>4</v>
      </c>
      <c r="N3199" s="31"/>
      <c r="O3199" s="39"/>
      <c r="P3199" s="40">
        <f ca="1">SUM(INDIRECT(GLOBAL_VAR[TABLENAME]&amp;"[@a"&amp;$1:$1-1&amp;"]"),INDIRECT(GLOBAL_VAR[TABLENAME]&amp;"[@c"&amp;$1:$1-1&amp;"]"))</f>
        <v>4</v>
      </c>
      <c r="Q3199" s="33"/>
      <c r="R3199" s="41" t="str">
        <f>IF(GLOBAL[[#This Row],[b3]]="","",GLOBAL[[#This Row],[b3]]-GLOBAL[[#This Row],[a3]])</f>
        <v/>
      </c>
      <c r="S3199" s="40">
        <f ca="1">SUM(INDIRECT(GLOBAL_VAR[TABLENAME]&amp;"[@a"&amp;$1:$1-1&amp;"]"),INDIRECT(GLOBAL_VAR[TABLENAME]&amp;"[@c"&amp;$1:$1-1&amp;"]"))</f>
        <v>4</v>
      </c>
      <c r="T3199" s="33"/>
      <c r="U3199" s="41" t="str">
        <f>IF(GLOBAL[[#This Row],[b4]]="","",GLOBAL[[#This Row],[b4]]-GLOBAL[[#This Row],[a4]])</f>
        <v/>
      </c>
      <c r="V3199" s="40">
        <f ca="1">SUM(INDIRECT(GLOBAL_VAR[TABLENAME]&amp;"[@a"&amp;$1:$1-1&amp;"]"),INDIRECT(GLOBAL_VAR[TABLENAME]&amp;"[@c"&amp;$1:$1-1&amp;"]"))</f>
        <v>4</v>
      </c>
      <c r="W3199" s="31"/>
      <c r="X3199" s="39" t="str">
        <f>IF(GLOBAL[[#This Row],[b5]]="","",GLOBAL[[#This Row],[b5]]-GLOBAL[[#This Row],[a5]])</f>
        <v/>
      </c>
      <c r="Y3199" s="40">
        <f ca="1">SUM(INDIRECT(GLOBAL_VAR[TABLENAME]&amp;"[@a"&amp;$1:$1-1&amp;"]"),INDIRECT(GLOBAL_VAR[TABLENAME]&amp;"[@c"&amp;$1:$1-1&amp;"]"))</f>
        <v>4</v>
      </c>
      <c r="Z3199" s="29"/>
      <c r="AA31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3199" s="39" t="str">
        <f>_xlfn.IFNA(MATCH(GLOBAL[[#This Row],[POINTER]],Table6[NB BM_C_QTY+F],0),"")</f>
        <v/>
      </c>
      <c r="AC3199" s="72" t="str">
        <f>_xlfn.IFNA(MATCH(GLOBAL[[#This Row],[POINTER]],Table5[CONCAT],0),"")</f>
        <v/>
      </c>
      <c r="AD3199" s="29"/>
    </row>
    <row r="3200" spans="1:31">
      <c r="A3200" s="39">
        <f ca="1">IF(GLOBAL[[#This Row],[TT]]&lt;1,"",ROW()-2)</f>
        <v>3198</v>
      </c>
      <c r="B3200" s="33" t="s">
        <v>5628</v>
      </c>
      <c r="C3200" s="31"/>
      <c r="D3200" s="31">
        <v>720</v>
      </c>
      <c r="E3200" s="39">
        <f ca="1">IF(GLOBAL[[#This Row],[b12]]="",GLOBAL[[#This Row],[a6]],GLOBAL[[#This Row],[b12]])</f>
        <v>1</v>
      </c>
      <c r="F3200" s="40">
        <f>GLOBAL[[#This Row],[AWAL]]</f>
        <v>0</v>
      </c>
      <c r="G3200" s="31">
        <v>1</v>
      </c>
      <c r="H3200" s="31"/>
      <c r="I3200" s="39" t="str">
        <f>IF(GLOBAL[[#This Row],[/MASUK]]="","",SUMIF(Table6[NB BM_C_QTY+F],GLOBAL[POINTER],Table6[C]))</f>
        <v/>
      </c>
      <c r="J3200" s="102">
        <f>IF(GLOBAL[[#This Row],[//KELUAR]]="",0,-1*SUMIF(Table5[CONCAT],GLOBAL[POINTER],Table5[3]))</f>
        <v>0</v>
      </c>
      <c r="K3200" s="39">
        <f>IF(GLOBAL[[#This Row],[b1]]="","",GLOBAL[[#This Row],[b1]]-GLOBAL[[#This Row],[a1]]-GLOBAL[[#This Row],[bkeluar1]])</f>
        <v>1</v>
      </c>
      <c r="L3200" s="39">
        <f>SUM(GLOBAL[[#This Row],[bmasuk1]:[c1]])</f>
        <v>1</v>
      </c>
      <c r="M3200" s="40">
        <f>SUM(F3200,L3200)</f>
        <v>1</v>
      </c>
      <c r="N3200" s="31"/>
      <c r="O3200" s="39"/>
      <c r="P3200" s="40">
        <f ca="1">SUM(INDIRECT(GLOBAL_VAR[TABLENAME]&amp;"[@a"&amp;$1:$1-1&amp;"]"),INDIRECT(GLOBAL_VAR[TABLENAME]&amp;"[@c"&amp;$1:$1-1&amp;"]"))</f>
        <v>1</v>
      </c>
      <c r="Q3200" s="33"/>
      <c r="R3200" s="41" t="str">
        <f>IF(GLOBAL[[#This Row],[b3]]="","",GLOBAL[[#This Row],[b3]]-GLOBAL[[#This Row],[a3]])</f>
        <v/>
      </c>
      <c r="S3200" s="40">
        <f ca="1">SUM(INDIRECT(GLOBAL_VAR[TABLENAME]&amp;"[@a"&amp;$1:$1-1&amp;"]"),INDIRECT(GLOBAL_VAR[TABLENAME]&amp;"[@c"&amp;$1:$1-1&amp;"]"))</f>
        <v>1</v>
      </c>
      <c r="T3200" s="33"/>
      <c r="U3200" s="41" t="str">
        <f>IF(GLOBAL[[#This Row],[b4]]="","",GLOBAL[[#This Row],[b4]]-GLOBAL[[#This Row],[a4]])</f>
        <v/>
      </c>
      <c r="V3200" s="40">
        <f ca="1">SUM(INDIRECT(GLOBAL_VAR[TABLENAME]&amp;"[@a"&amp;$1:$1-1&amp;"]"),INDIRECT(GLOBAL_VAR[TABLENAME]&amp;"[@c"&amp;$1:$1-1&amp;"]"))</f>
        <v>1</v>
      </c>
      <c r="W3200" s="31"/>
      <c r="X3200" s="39" t="str">
        <f>IF(GLOBAL[[#This Row],[b5]]="","",GLOBAL[[#This Row],[b5]]-GLOBAL[[#This Row],[a5]])</f>
        <v/>
      </c>
      <c r="Y3200" s="40">
        <f ca="1">SUM(INDIRECT(GLOBAL_VAR[TABLENAME]&amp;"[@a"&amp;$1:$1-1&amp;"]"),INDIRECT(GLOBAL_VAR[TABLENAME]&amp;"[@c"&amp;$1:$1-1&amp;"]"))</f>
        <v>1</v>
      </c>
      <c r="Z3200" s="29"/>
      <c r="AA32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3200" s="39" t="str">
        <f>_xlfn.IFNA(MATCH(GLOBAL[[#This Row],[POINTER]],Table6[NB BM_C_QTY+F],0),"")</f>
        <v/>
      </c>
      <c r="AC3200" s="72" t="str">
        <f>_xlfn.IFNA(MATCH(GLOBAL[[#This Row],[POINTER]],Table5[CONCAT],0),"")</f>
        <v/>
      </c>
      <c r="AD3200" s="29"/>
    </row>
    <row r="3201" spans="1:31">
      <c r="A3201" s="39">
        <f ca="1">IF(GLOBAL[[#This Row],[TT]]&lt;1,"",ROW()-2)</f>
        <v>3199</v>
      </c>
      <c r="B3201" s="33" t="s">
        <v>5627</v>
      </c>
      <c r="C3201" s="31"/>
      <c r="D3201" s="31">
        <v>720</v>
      </c>
      <c r="E3201" s="39">
        <f ca="1">IF(GLOBAL[[#This Row],[b12]]="",GLOBAL[[#This Row],[a6]],GLOBAL[[#This Row],[b12]])</f>
        <v>1</v>
      </c>
      <c r="F3201" s="40">
        <f>GLOBAL[[#This Row],[AWAL]]</f>
        <v>0</v>
      </c>
      <c r="G3201" s="31">
        <v>1</v>
      </c>
      <c r="H3201" s="31"/>
      <c r="I3201" s="39" t="str">
        <f>IF(GLOBAL[[#This Row],[/MASUK]]="","",SUMIF(Table6[NB BM_C_QTY+F],GLOBAL[POINTER],Table6[C]))</f>
        <v/>
      </c>
      <c r="J3201" s="102">
        <f>IF(GLOBAL[[#This Row],[//KELUAR]]="",0,-1*SUMIF(Table5[CONCAT],GLOBAL[POINTER],Table5[3]))</f>
        <v>0</v>
      </c>
      <c r="K3201" s="39">
        <f>IF(GLOBAL[[#This Row],[b1]]="","",GLOBAL[[#This Row],[b1]]-GLOBAL[[#This Row],[a1]]-GLOBAL[[#This Row],[bkeluar1]])</f>
        <v>1</v>
      </c>
      <c r="L3201" s="39">
        <f>SUM(GLOBAL[[#This Row],[bmasuk1]:[c1]])</f>
        <v>1</v>
      </c>
      <c r="M3201" s="40">
        <f>SUM(F3201,L3201)</f>
        <v>1</v>
      </c>
      <c r="N3201" s="31"/>
      <c r="O3201" s="39"/>
      <c r="P3201" s="40">
        <f ca="1">SUM(INDIRECT(GLOBAL_VAR[TABLENAME]&amp;"[@a"&amp;$1:$1-1&amp;"]"),INDIRECT(GLOBAL_VAR[TABLENAME]&amp;"[@c"&amp;$1:$1-1&amp;"]"))</f>
        <v>1</v>
      </c>
      <c r="Q3201" s="33"/>
      <c r="R3201" s="41" t="str">
        <f>IF(GLOBAL[[#This Row],[b3]]="","",GLOBAL[[#This Row],[b3]]-GLOBAL[[#This Row],[a3]])</f>
        <v/>
      </c>
      <c r="S3201" s="40">
        <f ca="1">SUM(INDIRECT(GLOBAL_VAR[TABLENAME]&amp;"[@a"&amp;$1:$1-1&amp;"]"),INDIRECT(GLOBAL_VAR[TABLENAME]&amp;"[@c"&amp;$1:$1-1&amp;"]"))</f>
        <v>1</v>
      </c>
      <c r="T3201" s="33"/>
      <c r="U3201" s="41" t="str">
        <f>IF(GLOBAL[[#This Row],[b4]]="","",GLOBAL[[#This Row],[b4]]-GLOBAL[[#This Row],[a4]])</f>
        <v/>
      </c>
      <c r="V3201" s="40">
        <f ca="1">SUM(INDIRECT(GLOBAL_VAR[TABLENAME]&amp;"[@a"&amp;$1:$1-1&amp;"]"),INDIRECT(GLOBAL_VAR[TABLENAME]&amp;"[@c"&amp;$1:$1-1&amp;"]"))</f>
        <v>1</v>
      </c>
      <c r="W3201" s="31"/>
      <c r="X3201" s="39" t="str">
        <f>IF(GLOBAL[[#This Row],[b5]]="","",GLOBAL[[#This Row],[b5]]-GLOBAL[[#This Row],[a5]])</f>
        <v/>
      </c>
      <c r="Y3201" s="40">
        <f ca="1">SUM(INDIRECT(GLOBAL_VAR[TABLENAME]&amp;"[@a"&amp;$1:$1-1&amp;"]"),INDIRECT(GLOBAL_VAR[TABLENAME]&amp;"[@c"&amp;$1:$1-1&amp;"]"))</f>
        <v>1</v>
      </c>
      <c r="Z3201" s="29"/>
      <c r="AA320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3201" s="39" t="str">
        <f>_xlfn.IFNA(MATCH(GLOBAL[[#This Row],[POINTER]],Table6[NB BM_C_QTY+F],0),"")</f>
        <v/>
      </c>
      <c r="AC3201" s="72" t="str">
        <f>_xlfn.IFNA(MATCH(GLOBAL[[#This Row],[POINTER]],Table5[CONCAT],0),"")</f>
        <v/>
      </c>
      <c r="AD3201" s="29"/>
    </row>
    <row r="3202" spans="1:31">
      <c r="A3202" s="39">
        <f ca="1">IF(GLOBAL[[#This Row],[TT]]&lt;1,"",ROW()-2)</f>
        <v>3200</v>
      </c>
      <c r="B3202" s="33" t="s">
        <v>5629</v>
      </c>
      <c r="C3202" s="31"/>
      <c r="D3202" s="31">
        <v>720</v>
      </c>
      <c r="E3202" s="39">
        <f ca="1">IF(GLOBAL[[#This Row],[b12]]="",GLOBAL[[#This Row],[a6]],GLOBAL[[#This Row],[b12]])</f>
        <v>1</v>
      </c>
      <c r="F3202" s="40">
        <f>GLOBAL[[#This Row],[AWAL]]</f>
        <v>0</v>
      </c>
      <c r="G3202" s="31">
        <v>1</v>
      </c>
      <c r="H3202" s="31"/>
      <c r="I3202" s="39" t="str">
        <f>IF(GLOBAL[[#This Row],[/MASUK]]="","",SUMIF(Table6[NB BM_C_QTY+F],GLOBAL[POINTER],Table6[C]))</f>
        <v/>
      </c>
      <c r="J3202" s="102">
        <f>IF(GLOBAL[[#This Row],[//KELUAR]]="",0,-1*SUMIF(Table5[CONCAT],GLOBAL[POINTER],Table5[3]))</f>
        <v>0</v>
      </c>
      <c r="K3202" s="39">
        <f>IF(GLOBAL[[#This Row],[b1]]="","",GLOBAL[[#This Row],[b1]]-GLOBAL[[#This Row],[a1]]-GLOBAL[[#This Row],[bkeluar1]])</f>
        <v>1</v>
      </c>
      <c r="L3202" s="39">
        <f>SUM(GLOBAL[[#This Row],[bmasuk1]:[c1]])</f>
        <v>1</v>
      </c>
      <c r="M3202" s="40">
        <f>SUM(F3202,L3202)</f>
        <v>1</v>
      </c>
      <c r="N3202" s="31"/>
      <c r="O3202" s="39"/>
      <c r="P3202" s="40">
        <f ca="1">SUM(INDIRECT(GLOBAL_VAR[TABLENAME]&amp;"[@a"&amp;$1:$1-1&amp;"]"),INDIRECT(GLOBAL_VAR[TABLENAME]&amp;"[@c"&amp;$1:$1-1&amp;"]"))</f>
        <v>1</v>
      </c>
      <c r="Q3202" s="33"/>
      <c r="R3202" s="41" t="str">
        <f>IF(GLOBAL[[#This Row],[b3]]="","",GLOBAL[[#This Row],[b3]]-GLOBAL[[#This Row],[a3]])</f>
        <v/>
      </c>
      <c r="S3202" s="40">
        <f ca="1">SUM(INDIRECT(GLOBAL_VAR[TABLENAME]&amp;"[@a"&amp;$1:$1-1&amp;"]"),INDIRECT(GLOBAL_VAR[TABLENAME]&amp;"[@c"&amp;$1:$1-1&amp;"]"))</f>
        <v>1</v>
      </c>
      <c r="T3202" s="33"/>
      <c r="U3202" s="41" t="str">
        <f>IF(GLOBAL[[#This Row],[b4]]="","",GLOBAL[[#This Row],[b4]]-GLOBAL[[#This Row],[a4]])</f>
        <v/>
      </c>
      <c r="V3202" s="40">
        <f ca="1">SUM(INDIRECT(GLOBAL_VAR[TABLENAME]&amp;"[@a"&amp;$1:$1-1&amp;"]"),INDIRECT(GLOBAL_VAR[TABLENAME]&amp;"[@c"&amp;$1:$1-1&amp;"]"))</f>
        <v>1</v>
      </c>
      <c r="W3202" s="31"/>
      <c r="X3202" s="39" t="str">
        <f>IF(GLOBAL[[#This Row],[b5]]="","",GLOBAL[[#This Row],[b5]]-GLOBAL[[#This Row],[a5]])</f>
        <v/>
      </c>
      <c r="Y3202" s="40">
        <f ca="1">SUM(INDIRECT(GLOBAL_VAR[TABLENAME]&amp;"[@a"&amp;$1:$1-1&amp;"]"),INDIRECT(GLOBAL_VAR[TABLENAME]&amp;"[@c"&amp;$1:$1-1&amp;"]"))</f>
        <v>1</v>
      </c>
      <c r="Z3202" s="29"/>
      <c r="AA320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3202" s="39" t="str">
        <f>_xlfn.IFNA(MATCH(GLOBAL[[#This Row],[POINTER]],Table6[NB BM_C_QTY+F],0),"")</f>
        <v/>
      </c>
      <c r="AC3202" s="72" t="str">
        <f>_xlfn.IFNA(MATCH(GLOBAL[[#This Row],[POINTER]],Table5[CONCAT],0),"")</f>
        <v/>
      </c>
      <c r="AD3202" s="29"/>
    </row>
    <row r="3203" spans="1:31">
      <c r="A3203" s="39">
        <f ca="1">IF(GLOBAL[[#This Row],[TT]]&lt;1,"",ROW()-2)</f>
        <v>3201</v>
      </c>
      <c r="B3203" s="33" t="s">
        <v>5624</v>
      </c>
      <c r="C3203" s="31"/>
      <c r="D3203" s="31">
        <v>720</v>
      </c>
      <c r="E3203" s="39">
        <f ca="1">IF(GLOBAL[[#This Row],[b12]]="",GLOBAL[[#This Row],[a6]],GLOBAL[[#This Row],[b12]])</f>
        <v>5</v>
      </c>
      <c r="F3203" s="40">
        <f>GLOBAL[[#This Row],[AWAL]]</f>
        <v>0</v>
      </c>
      <c r="G3203" s="31">
        <v>5</v>
      </c>
      <c r="H3203" s="31"/>
      <c r="I3203" s="39" t="str">
        <f>IF(GLOBAL[[#This Row],[/MASUK]]="","",SUMIF(Table6[NB BM_C_QTY+F],GLOBAL[POINTER],Table6[C]))</f>
        <v/>
      </c>
      <c r="J3203" s="102">
        <f>IF(GLOBAL[[#This Row],[//KELUAR]]="",0,-1*SUMIF(Table5[CONCAT],GLOBAL[POINTER],Table5[3]))</f>
        <v>0</v>
      </c>
      <c r="K3203" s="39">
        <f>IF(GLOBAL[[#This Row],[b1]]="","",GLOBAL[[#This Row],[b1]]-GLOBAL[[#This Row],[a1]]-GLOBAL[[#This Row],[bkeluar1]])</f>
        <v>5</v>
      </c>
      <c r="L3203" s="39">
        <f>SUM(GLOBAL[[#This Row],[bmasuk1]:[c1]])</f>
        <v>5</v>
      </c>
      <c r="M3203" s="40">
        <f>SUM(F3203,L3203)</f>
        <v>5</v>
      </c>
      <c r="N3203" s="31"/>
      <c r="O3203" s="39"/>
      <c r="P3203" s="40">
        <f ca="1">SUM(INDIRECT(GLOBAL_VAR[TABLENAME]&amp;"[@a"&amp;$1:$1-1&amp;"]"),INDIRECT(GLOBAL_VAR[TABLENAME]&amp;"[@c"&amp;$1:$1-1&amp;"]"))</f>
        <v>5</v>
      </c>
      <c r="Q3203" s="33"/>
      <c r="R3203" s="41" t="str">
        <f>IF(GLOBAL[[#This Row],[b3]]="","",GLOBAL[[#This Row],[b3]]-GLOBAL[[#This Row],[a3]])</f>
        <v/>
      </c>
      <c r="S3203" s="40">
        <f ca="1">SUM(INDIRECT(GLOBAL_VAR[TABLENAME]&amp;"[@a"&amp;$1:$1-1&amp;"]"),INDIRECT(GLOBAL_VAR[TABLENAME]&amp;"[@c"&amp;$1:$1-1&amp;"]"))</f>
        <v>5</v>
      </c>
      <c r="T3203" s="33"/>
      <c r="U3203" s="41" t="str">
        <f>IF(GLOBAL[[#This Row],[b4]]="","",GLOBAL[[#This Row],[b4]]-GLOBAL[[#This Row],[a4]])</f>
        <v/>
      </c>
      <c r="V3203" s="40">
        <f ca="1">SUM(INDIRECT(GLOBAL_VAR[TABLENAME]&amp;"[@a"&amp;$1:$1-1&amp;"]"),INDIRECT(GLOBAL_VAR[TABLENAME]&amp;"[@c"&amp;$1:$1-1&amp;"]"))</f>
        <v>5</v>
      </c>
      <c r="W3203" s="31"/>
      <c r="X3203" s="39" t="str">
        <f>IF(GLOBAL[[#This Row],[b5]]="","",GLOBAL[[#This Row],[b5]]-GLOBAL[[#This Row],[a5]])</f>
        <v/>
      </c>
      <c r="Y3203" s="40">
        <f ca="1">SUM(INDIRECT(GLOBAL_VAR[TABLENAME]&amp;"[@a"&amp;$1:$1-1&amp;"]"),INDIRECT(GLOBAL_VAR[TABLENAME]&amp;"[@c"&amp;$1:$1-1&amp;"]"))</f>
        <v>5</v>
      </c>
      <c r="Z3203" s="29"/>
      <c r="AA320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3203" s="39" t="str">
        <f>_xlfn.IFNA(MATCH(GLOBAL[[#This Row],[POINTER]],Table6[NB BM_C_QTY+F],0),"")</f>
        <v/>
      </c>
      <c r="AC3203" s="72" t="str">
        <f>_xlfn.IFNA(MATCH(GLOBAL[[#This Row],[POINTER]],Table5[CONCAT],0),"")</f>
        <v/>
      </c>
      <c r="AD3203" s="29"/>
    </row>
    <row r="3204" spans="1:31">
      <c r="A3204" s="39">
        <f ca="1">IF(GLOBAL[[#This Row],[TT]]&lt;1,"",ROW()-2)</f>
        <v>3202</v>
      </c>
      <c r="B3204" s="33" t="s">
        <v>5625</v>
      </c>
      <c r="C3204" s="31"/>
      <c r="D3204" s="31">
        <v>720</v>
      </c>
      <c r="E3204" s="39">
        <f ca="1">IF(GLOBAL[[#This Row],[b12]]="",GLOBAL[[#This Row],[a6]],GLOBAL[[#This Row],[b12]])</f>
        <v>2</v>
      </c>
      <c r="F3204" s="40">
        <f>GLOBAL[[#This Row],[AWAL]]</f>
        <v>0</v>
      </c>
      <c r="G3204" s="31">
        <v>2</v>
      </c>
      <c r="H3204" s="31"/>
      <c r="I3204" s="39" t="str">
        <f>IF(GLOBAL[[#This Row],[/MASUK]]="","",SUMIF(Table6[NB BM_C_QTY+F],GLOBAL[POINTER],Table6[C]))</f>
        <v/>
      </c>
      <c r="J3204" s="102">
        <f>IF(GLOBAL[[#This Row],[//KELUAR]]="",0,-1*SUMIF(Table5[CONCAT],GLOBAL[POINTER],Table5[3]))</f>
        <v>0</v>
      </c>
      <c r="K3204" s="39">
        <f>IF(GLOBAL[[#This Row],[b1]]="","",GLOBAL[[#This Row],[b1]]-GLOBAL[[#This Row],[a1]]-GLOBAL[[#This Row],[bkeluar1]])</f>
        <v>2</v>
      </c>
      <c r="L3204" s="39">
        <f>SUM(GLOBAL[[#This Row],[bmasuk1]:[c1]])</f>
        <v>2</v>
      </c>
      <c r="M3204" s="40">
        <f>SUM(F3204,L3204)</f>
        <v>2</v>
      </c>
      <c r="N3204" s="31"/>
      <c r="O3204" s="39"/>
      <c r="P3204" s="40">
        <f ca="1">SUM(INDIRECT(GLOBAL_VAR[TABLENAME]&amp;"[@a"&amp;$1:$1-1&amp;"]"),INDIRECT(GLOBAL_VAR[TABLENAME]&amp;"[@c"&amp;$1:$1-1&amp;"]"))</f>
        <v>2</v>
      </c>
      <c r="Q3204" s="33"/>
      <c r="R3204" s="41" t="str">
        <f>IF(GLOBAL[[#This Row],[b3]]="","",GLOBAL[[#This Row],[b3]]-GLOBAL[[#This Row],[a3]])</f>
        <v/>
      </c>
      <c r="S3204" s="40">
        <f ca="1">SUM(INDIRECT(GLOBAL_VAR[TABLENAME]&amp;"[@a"&amp;$1:$1-1&amp;"]"),INDIRECT(GLOBAL_VAR[TABLENAME]&amp;"[@c"&amp;$1:$1-1&amp;"]"))</f>
        <v>2</v>
      </c>
      <c r="T3204" s="33"/>
      <c r="U3204" s="41" t="str">
        <f>IF(GLOBAL[[#This Row],[b4]]="","",GLOBAL[[#This Row],[b4]]-GLOBAL[[#This Row],[a4]])</f>
        <v/>
      </c>
      <c r="V3204" s="40">
        <f ca="1">SUM(INDIRECT(GLOBAL_VAR[TABLENAME]&amp;"[@a"&amp;$1:$1-1&amp;"]"),INDIRECT(GLOBAL_VAR[TABLENAME]&amp;"[@c"&amp;$1:$1-1&amp;"]"))</f>
        <v>2</v>
      </c>
      <c r="W3204" s="31"/>
      <c r="X3204" s="39" t="str">
        <f>IF(GLOBAL[[#This Row],[b5]]="","",GLOBAL[[#This Row],[b5]]-GLOBAL[[#This Row],[a5]])</f>
        <v/>
      </c>
      <c r="Y3204" s="40">
        <f ca="1">SUM(INDIRECT(GLOBAL_VAR[TABLENAME]&amp;"[@a"&amp;$1:$1-1&amp;"]"),INDIRECT(GLOBAL_VAR[TABLENAME]&amp;"[@c"&amp;$1:$1-1&amp;"]"))</f>
        <v>2</v>
      </c>
      <c r="Z3204" s="29"/>
      <c r="AA32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3204" s="39" t="str">
        <f>_xlfn.IFNA(MATCH(GLOBAL[[#This Row],[POINTER]],Table6[NB BM_C_QTY+F],0),"")</f>
        <v/>
      </c>
      <c r="AC3204" s="72" t="str">
        <f>_xlfn.IFNA(MATCH(GLOBAL[[#This Row],[POINTER]],Table5[CONCAT],0),"")</f>
        <v/>
      </c>
      <c r="AD3204" s="29"/>
    </row>
    <row r="3205" spans="1:31">
      <c r="A3205" s="39">
        <f ca="1">IF(GLOBAL[[#This Row],[TT]]&lt;1,"",ROW()-2)</f>
        <v>3203</v>
      </c>
      <c r="B3205" s="33" t="s">
        <v>5623</v>
      </c>
      <c r="C3205" s="31"/>
      <c r="D3205" s="31">
        <v>720</v>
      </c>
      <c r="E3205" s="39">
        <f ca="1">IF(GLOBAL[[#This Row],[b12]]="",GLOBAL[[#This Row],[a6]],GLOBAL[[#This Row],[b12]])</f>
        <v>3</v>
      </c>
      <c r="F3205" s="40">
        <f>GLOBAL[[#This Row],[AWAL]]</f>
        <v>0</v>
      </c>
      <c r="G3205" s="31">
        <v>3</v>
      </c>
      <c r="H3205" s="31"/>
      <c r="I3205" s="39" t="str">
        <f>IF(GLOBAL[[#This Row],[/MASUK]]="","",SUMIF(Table6[NB BM_C_QTY+F],GLOBAL[POINTER],Table6[C]))</f>
        <v/>
      </c>
      <c r="J3205" s="102">
        <f>IF(GLOBAL[[#This Row],[//KELUAR]]="",0,-1*SUMIF(Table5[CONCAT],GLOBAL[POINTER],Table5[3]))</f>
        <v>0</v>
      </c>
      <c r="K3205" s="39">
        <f>IF(GLOBAL[[#This Row],[b1]]="","",GLOBAL[[#This Row],[b1]]-GLOBAL[[#This Row],[a1]]-GLOBAL[[#This Row],[bkeluar1]])</f>
        <v>3</v>
      </c>
      <c r="L3205" s="39">
        <f>SUM(GLOBAL[[#This Row],[bmasuk1]:[c1]])</f>
        <v>3</v>
      </c>
      <c r="M3205" s="40">
        <f>SUM(F3205,L3205)</f>
        <v>3</v>
      </c>
      <c r="N3205" s="31"/>
      <c r="O3205" s="39"/>
      <c r="P3205" s="40">
        <f ca="1">SUM(INDIRECT(GLOBAL_VAR[TABLENAME]&amp;"[@a"&amp;$1:$1-1&amp;"]"),INDIRECT(GLOBAL_VAR[TABLENAME]&amp;"[@c"&amp;$1:$1-1&amp;"]"))</f>
        <v>3</v>
      </c>
      <c r="Q3205" s="33"/>
      <c r="R3205" s="41" t="str">
        <f>IF(GLOBAL[[#This Row],[b3]]="","",GLOBAL[[#This Row],[b3]]-GLOBAL[[#This Row],[a3]])</f>
        <v/>
      </c>
      <c r="S3205" s="40">
        <f ca="1">SUM(INDIRECT(GLOBAL_VAR[TABLENAME]&amp;"[@a"&amp;$1:$1-1&amp;"]"),INDIRECT(GLOBAL_VAR[TABLENAME]&amp;"[@c"&amp;$1:$1-1&amp;"]"))</f>
        <v>3</v>
      </c>
      <c r="T3205" s="33"/>
      <c r="U3205" s="41" t="str">
        <f>IF(GLOBAL[[#This Row],[b4]]="","",GLOBAL[[#This Row],[b4]]-GLOBAL[[#This Row],[a4]])</f>
        <v/>
      </c>
      <c r="V3205" s="40">
        <f ca="1">SUM(INDIRECT(GLOBAL_VAR[TABLENAME]&amp;"[@a"&amp;$1:$1-1&amp;"]"),INDIRECT(GLOBAL_VAR[TABLENAME]&amp;"[@c"&amp;$1:$1-1&amp;"]"))</f>
        <v>3</v>
      </c>
      <c r="W3205" s="31"/>
      <c r="X3205" s="39" t="str">
        <f>IF(GLOBAL[[#This Row],[b5]]="","",GLOBAL[[#This Row],[b5]]-GLOBAL[[#This Row],[a5]])</f>
        <v/>
      </c>
      <c r="Y3205" s="40">
        <f ca="1">SUM(INDIRECT(GLOBAL_VAR[TABLENAME]&amp;"[@a"&amp;$1:$1-1&amp;"]"),INDIRECT(GLOBAL_VAR[TABLENAME]&amp;"[@c"&amp;$1:$1-1&amp;"]"))</f>
        <v>3</v>
      </c>
      <c r="Z3205" s="29"/>
      <c r="AA32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3205" s="39" t="str">
        <f>_xlfn.IFNA(MATCH(GLOBAL[[#This Row],[POINTER]],Table6[NB BM_C_QTY+F],0),"")</f>
        <v/>
      </c>
      <c r="AC3205" s="72" t="str">
        <f>_xlfn.IFNA(MATCH(GLOBAL[[#This Row],[POINTER]],Table5[CONCAT],0),"")</f>
        <v/>
      </c>
      <c r="AD3205" s="29"/>
    </row>
    <row r="3206" spans="1:31">
      <c r="A3206" s="39">
        <f ca="1">IF(GLOBAL[[#This Row],[TT]]&lt;1,"",ROW()-2)</f>
        <v>3204</v>
      </c>
      <c r="B3206" s="33" t="s">
        <v>5626</v>
      </c>
      <c r="C3206" s="31"/>
      <c r="D3206" s="31">
        <v>720</v>
      </c>
      <c r="E3206" s="39">
        <f ca="1">IF(GLOBAL[[#This Row],[b12]]="",GLOBAL[[#This Row],[a6]],GLOBAL[[#This Row],[b12]])</f>
        <v>1</v>
      </c>
      <c r="F3206" s="40">
        <f>GLOBAL[[#This Row],[AWAL]]</f>
        <v>0</v>
      </c>
      <c r="G3206" s="31">
        <v>1</v>
      </c>
      <c r="H3206" s="31"/>
      <c r="I3206" s="39" t="str">
        <f>IF(GLOBAL[[#This Row],[/MASUK]]="","",SUMIF(Table6[NB BM_C_QTY+F],GLOBAL[POINTER],Table6[C]))</f>
        <v/>
      </c>
      <c r="J3206" s="102">
        <f>IF(GLOBAL[[#This Row],[//KELUAR]]="",0,-1*SUMIF(Table5[CONCAT],GLOBAL[POINTER],Table5[3]))</f>
        <v>0</v>
      </c>
      <c r="K3206" s="39">
        <f>IF(GLOBAL[[#This Row],[b1]]="","",GLOBAL[[#This Row],[b1]]-GLOBAL[[#This Row],[a1]]-GLOBAL[[#This Row],[bkeluar1]])</f>
        <v>1</v>
      </c>
      <c r="L3206" s="39">
        <f>SUM(GLOBAL[[#This Row],[bmasuk1]:[c1]])</f>
        <v>1</v>
      </c>
      <c r="M3206" s="40">
        <f>SUM(F3206,L3206)</f>
        <v>1</v>
      </c>
      <c r="N3206" s="31"/>
      <c r="O3206" s="39"/>
      <c r="P3206" s="40">
        <f ca="1">SUM(INDIRECT(GLOBAL_VAR[TABLENAME]&amp;"[@a"&amp;$1:$1-1&amp;"]"),INDIRECT(GLOBAL_VAR[TABLENAME]&amp;"[@c"&amp;$1:$1-1&amp;"]"))</f>
        <v>1</v>
      </c>
      <c r="Q3206" s="33"/>
      <c r="R3206" s="41" t="str">
        <f>IF(GLOBAL[[#This Row],[b3]]="","",GLOBAL[[#This Row],[b3]]-GLOBAL[[#This Row],[a3]])</f>
        <v/>
      </c>
      <c r="S3206" s="40">
        <f ca="1">SUM(INDIRECT(GLOBAL_VAR[TABLENAME]&amp;"[@a"&amp;$1:$1-1&amp;"]"),INDIRECT(GLOBAL_VAR[TABLENAME]&amp;"[@c"&amp;$1:$1-1&amp;"]"))</f>
        <v>1</v>
      </c>
      <c r="T3206" s="33"/>
      <c r="U3206" s="41" t="str">
        <f>IF(GLOBAL[[#This Row],[b4]]="","",GLOBAL[[#This Row],[b4]]-GLOBAL[[#This Row],[a4]])</f>
        <v/>
      </c>
      <c r="V3206" s="40">
        <f ca="1">SUM(INDIRECT(GLOBAL_VAR[TABLENAME]&amp;"[@a"&amp;$1:$1-1&amp;"]"),INDIRECT(GLOBAL_VAR[TABLENAME]&amp;"[@c"&amp;$1:$1-1&amp;"]"))</f>
        <v>1</v>
      </c>
      <c r="W3206" s="31"/>
      <c r="X3206" s="39" t="str">
        <f>IF(GLOBAL[[#This Row],[b5]]="","",GLOBAL[[#This Row],[b5]]-GLOBAL[[#This Row],[a5]])</f>
        <v/>
      </c>
      <c r="Y3206" s="40">
        <f ca="1">SUM(INDIRECT(GLOBAL_VAR[TABLENAME]&amp;"[@a"&amp;$1:$1-1&amp;"]"),INDIRECT(GLOBAL_VAR[TABLENAME]&amp;"[@c"&amp;$1:$1-1&amp;"]"))</f>
        <v>1</v>
      </c>
      <c r="Z3206" s="29"/>
      <c r="AA320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3206" s="39" t="str">
        <f>_xlfn.IFNA(MATCH(GLOBAL[[#This Row],[POINTER]],Table6[NB BM_C_QTY+F],0),"")</f>
        <v/>
      </c>
      <c r="AC3206" s="72" t="str">
        <f>_xlfn.IFNA(MATCH(GLOBAL[[#This Row],[POINTER]],Table5[CONCAT],0),"")</f>
        <v/>
      </c>
      <c r="AD3206" s="29"/>
    </row>
    <row r="3207" spans="1:31">
      <c r="A3207" s="31">
        <f ca="1">IF(GLOBAL[[#This Row],[TT]]&lt;1,"",ROW()-2)</f>
        <v>3205</v>
      </c>
      <c r="B3207" s="33" t="s">
        <v>1858</v>
      </c>
      <c r="C3207" s="31">
        <v>4</v>
      </c>
      <c r="D3207" s="31" t="s">
        <v>34</v>
      </c>
      <c r="E3207" s="31">
        <f ca="1">IF(GLOBAL[[#This Row],[b12]]="",GLOBAL[[#This Row],[a6]],GLOBAL[[#This Row],[b12]])</f>
        <v>4</v>
      </c>
      <c r="F3207" s="32">
        <f>GLOBAL[[#This Row],[AWAL]]</f>
        <v>4</v>
      </c>
      <c r="G3207" s="31"/>
      <c r="H3207" s="31"/>
      <c r="I3207" s="31" t="str">
        <f>IF(GLOBAL[[#This Row],[/MASUK]]="","",SUMIF(Table6[NB BM_C_QTY+F],GLOBAL[POINTER],Table6[C]))</f>
        <v/>
      </c>
      <c r="J3207" s="102">
        <f>IF(GLOBAL[[#This Row],[//KELUAR]]="",0,-1*SUMIF(Table5[CONCAT],GLOBAL[POINTER],Table5[3]))</f>
        <v>0</v>
      </c>
      <c r="K3207" s="31" t="str">
        <f>IF(GLOBAL[[#This Row],[b1]]="","",GLOBAL[[#This Row],[b1]]-GLOBAL[[#This Row],[a1]]-GLOBAL[[#This Row],[bkeluar1]])</f>
        <v/>
      </c>
      <c r="L3207" s="31">
        <f>SUM(GLOBAL[[#This Row],[bmasuk1]:[c1]])</f>
        <v>0</v>
      </c>
      <c r="M3207" s="32">
        <f>SUM(F3207,L3207)</f>
        <v>4</v>
      </c>
      <c r="N3207" s="31"/>
      <c r="O3207" s="31"/>
      <c r="P3207" s="32">
        <f ca="1">SUM(INDIRECT(GLOBAL_VAR[TABLENAME]&amp;"[@a"&amp;$1:$1-1&amp;"]"),INDIRECT(GLOBAL_VAR[TABLENAME]&amp;"[@c"&amp;$1:$1-1&amp;"]"))</f>
        <v>4</v>
      </c>
      <c r="Q3207" s="33"/>
      <c r="R3207" s="33" t="str">
        <f>IF(GLOBAL[[#This Row],[b3]]="","",GLOBAL[[#This Row],[b3]]-GLOBAL[[#This Row],[a3]])</f>
        <v/>
      </c>
      <c r="S3207" s="32">
        <f ca="1">SUM(INDIRECT(GLOBAL_VAR[TABLENAME]&amp;"[@a"&amp;$1:$1-1&amp;"]"),INDIRECT(GLOBAL_VAR[TABLENAME]&amp;"[@c"&amp;$1:$1-1&amp;"]"))</f>
        <v>4</v>
      </c>
      <c r="T3207" s="33"/>
      <c r="U3207" s="33" t="str">
        <f>IF(GLOBAL[[#This Row],[b4]]="","",GLOBAL[[#This Row],[b4]]-GLOBAL[[#This Row],[a4]])</f>
        <v/>
      </c>
      <c r="V3207" s="32">
        <f ca="1">SUM(INDIRECT(GLOBAL_VAR[TABLENAME]&amp;"[@a"&amp;$1:$1-1&amp;"]"),INDIRECT(GLOBAL_VAR[TABLENAME]&amp;"[@c"&amp;$1:$1-1&amp;"]"))</f>
        <v>4</v>
      </c>
      <c r="W3207" s="31"/>
      <c r="X3207" s="31" t="str">
        <f>IF(GLOBAL[[#This Row],[b5]]="","",GLOBAL[[#This Row],[b5]]-GLOBAL[[#This Row],[a5]])</f>
        <v/>
      </c>
      <c r="Y3207" s="32">
        <f ca="1">SUM(INDIRECT(GLOBAL_VAR[TABLENAME]&amp;"[@a"&amp;$1:$1-1&amp;"]"),INDIRECT(GLOBAL_VAR[TABLENAME]&amp;"[@c"&amp;$1:$1-1&amp;"]"))</f>
        <v>4</v>
      </c>
      <c r="AA3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3207" s="31" t="str">
        <f>_xlfn.IFNA(MATCH(GLOBAL[[#This Row],[POINTER]],Table6[NB BM_C_QTY+F],0),"")</f>
        <v/>
      </c>
      <c r="AC3207" t="str">
        <f>_xlfn.IFNA(MATCH(GLOBAL[[#This Row],[POINTER]],Table5[CONCAT],0),"")</f>
        <v/>
      </c>
    </row>
    <row r="3208" spans="1:31">
      <c r="A3208" s="31">
        <f ca="1">IF(GLOBAL[[#This Row],[TT]]&lt;1,"",ROW()-2)</f>
        <v>3206</v>
      </c>
      <c r="B3208" s="33" t="s">
        <v>1858</v>
      </c>
      <c r="C3208" s="31">
        <v>1</v>
      </c>
      <c r="D3208" s="31" t="s">
        <v>1859</v>
      </c>
      <c r="E3208" s="31">
        <f ca="1">IF(GLOBAL[[#This Row],[b12]]="",GLOBAL[[#This Row],[a6]],GLOBAL[[#This Row],[b12]])</f>
        <v>1</v>
      </c>
      <c r="F3208" s="32">
        <f>GLOBAL[[#This Row],[AWAL]]</f>
        <v>1</v>
      </c>
      <c r="G3208" s="31"/>
      <c r="H3208" s="31"/>
      <c r="I3208" s="31" t="str">
        <f>IF(GLOBAL[[#This Row],[/MASUK]]="","",SUMIF(Table6[NB BM_C_QTY+F],GLOBAL[POINTER],Table6[C]))</f>
        <v/>
      </c>
      <c r="J3208" s="102">
        <f>IF(GLOBAL[[#This Row],[//KELUAR]]="",0,-1*SUMIF(Table5[CONCAT],GLOBAL[POINTER],Table5[3]))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>SUM(F3208,L3208)</f>
        <v>1</v>
      </c>
      <c r="N3208" s="31"/>
      <c r="O3208" s="31"/>
      <c r="P3208" s="32">
        <f ca="1">SUM(INDIRECT(GLOBAL_VAR[TABLENAME]&amp;"[@a"&amp;$1:$1-1&amp;"]"),INDIRECT(GLOBAL_VAR[TABLENAME]&amp;"[@c"&amp;$1:$1-1&amp;"]"))</f>
        <v>1</v>
      </c>
      <c r="Q3208" s="33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1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1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1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3208" s="31" t="str">
        <f>_xlfn.IFNA(MATCH(GLOBAL[[#This Row],[POINTER]],Table6[NB BM_C_QTY+F],0),"")</f>
        <v/>
      </c>
      <c r="AC3208" t="str">
        <f>_xlfn.IFNA(MATCH(GLOBAL[[#This Row],[POINTER]],Table5[CONCAT],0),"")</f>
        <v/>
      </c>
      <c r="AE3208" s="72"/>
    </row>
    <row r="3209" spans="1:31">
      <c r="A3209" s="36">
        <f ca="1">IF(GLOBAL[[#This Row],[TT]]&lt;1,"",ROW()-2)</f>
        <v>3207</v>
      </c>
      <c r="B3209" s="38" t="s">
        <v>1860</v>
      </c>
      <c r="C3209" s="36">
        <v>1</v>
      </c>
      <c r="D3209" s="36">
        <v>100</v>
      </c>
      <c r="E3209" s="36">
        <f ca="1">IF(GLOBAL[[#This Row],[b12]]="",GLOBAL[[#This Row],[a6]],GLOBAL[[#This Row],[b12]])</f>
        <v>1</v>
      </c>
      <c r="F3209" s="37">
        <f>GLOBAL[[#This Row],[AWAL]]</f>
        <v>1</v>
      </c>
      <c r="G3209" s="36"/>
      <c r="H3209" s="36"/>
      <c r="I3209" s="36" t="str">
        <f>IF(GLOBAL[[#This Row],[/MASUK]]="","",SUMIF(Table6[NB BM_C_QTY+F],GLOBAL[POINTER],Table6[C]))</f>
        <v/>
      </c>
      <c r="J3209" s="106">
        <f>IF(GLOBAL[[#This Row],[//KELUAR]]="",0,-1*SUMIF(Table5[CONCAT],GLOBAL[POINTER],Table5[3]))</f>
        <v>0</v>
      </c>
      <c r="K3209" s="36" t="str">
        <f>IF(GLOBAL[[#This Row],[b1]]="","",GLOBAL[[#This Row],[b1]]-GLOBAL[[#This Row],[a1]]-GLOBAL[[#This Row],[bkeluar1]])</f>
        <v/>
      </c>
      <c r="L3209" s="36">
        <f>SUM(GLOBAL[[#This Row],[bmasuk1]:[c1]])</f>
        <v>0</v>
      </c>
      <c r="M3209" s="37">
        <f>SUM(F3209,L3209)</f>
        <v>1</v>
      </c>
      <c r="N3209" s="36"/>
      <c r="O3209" s="36"/>
      <c r="P3209" s="37">
        <f ca="1">SUM(INDIRECT(GLOBAL_VAR[TABLENAME]&amp;"[@a"&amp;$1:$1-1&amp;"]"),INDIRECT(GLOBAL_VAR[TABLENAME]&amp;"[@c"&amp;$1:$1-1&amp;"]"))</f>
        <v>1</v>
      </c>
      <c r="Q3209" s="38"/>
      <c r="R3209" s="38" t="str">
        <f>IF(GLOBAL[[#This Row],[b3]]="","",GLOBAL[[#This Row],[b3]]-GLOBAL[[#This Row],[a3]])</f>
        <v/>
      </c>
      <c r="S3209" s="37">
        <f ca="1">SUM(INDIRECT(GLOBAL_VAR[TABLENAME]&amp;"[@a"&amp;$1:$1-1&amp;"]"),INDIRECT(GLOBAL_VAR[TABLENAME]&amp;"[@c"&amp;$1:$1-1&amp;"]"))</f>
        <v>1</v>
      </c>
      <c r="T3209" s="38"/>
      <c r="U3209" s="38" t="str">
        <f>IF(GLOBAL[[#This Row],[b4]]="","",GLOBAL[[#This Row],[b4]]-GLOBAL[[#This Row],[a4]])</f>
        <v/>
      </c>
      <c r="V3209" s="37">
        <f ca="1">SUM(INDIRECT(GLOBAL_VAR[TABLENAME]&amp;"[@a"&amp;$1:$1-1&amp;"]"),INDIRECT(GLOBAL_VAR[TABLENAME]&amp;"[@c"&amp;$1:$1-1&amp;"]"))</f>
        <v>1</v>
      </c>
      <c r="W3209" s="36"/>
      <c r="X3209" s="36" t="str">
        <f>IF(GLOBAL[[#This Row],[b5]]="","",GLOBAL[[#This Row],[b5]]-GLOBAL[[#This Row],[a5]])</f>
        <v/>
      </c>
      <c r="Y3209" s="37">
        <f ca="1">SUM(INDIRECT(GLOBAL_VAR[TABLENAME]&amp;"[@a"&amp;$1:$1-1&amp;"]"),INDIRECT(GLOBAL_VAR[TABLENAME]&amp;"[@c"&amp;$1:$1-1&amp;"]"))</f>
        <v>1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3209" s="36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31">
      <c r="A3210" s="36">
        <f ca="1">IF(GLOBAL[[#This Row],[TT]]&lt;1,"",ROW()-2)</f>
        <v>3208</v>
      </c>
      <c r="B3210" s="38" t="s">
        <v>1860</v>
      </c>
      <c r="C3210" s="36">
        <v>1</v>
      </c>
      <c r="D3210" s="36">
        <v>110</v>
      </c>
      <c r="E3210" s="36">
        <f ca="1">IF(GLOBAL[[#This Row],[b12]]="",GLOBAL[[#This Row],[a6]],GLOBAL[[#This Row],[b12]])</f>
        <v>1</v>
      </c>
      <c r="F3210" s="37">
        <f>GLOBAL[[#This Row],[AWAL]]</f>
        <v>1</v>
      </c>
      <c r="G3210" s="36"/>
      <c r="H3210" s="36"/>
      <c r="I3210" s="36" t="str">
        <f>IF(GLOBAL[[#This Row],[/MASUK]]="","",SUMIF(Table6[NB BM_C_QTY+F],GLOBAL[POINTER],Table6[C]))</f>
        <v/>
      </c>
      <c r="J3210" s="106">
        <f>IF(GLOBAL[[#This Row],[//KELUAR]]="",0,-1*SUMIF(Table5[CONCAT],GLOBAL[POINTER],Table5[3]))</f>
        <v>0</v>
      </c>
      <c r="K3210" s="36" t="str">
        <f>IF(GLOBAL[[#This Row],[b1]]="","",GLOBAL[[#This Row],[b1]]-GLOBAL[[#This Row],[a1]]-GLOBAL[[#This Row],[bkeluar1]])</f>
        <v/>
      </c>
      <c r="L3210" s="36">
        <f>SUM(GLOBAL[[#This Row],[bmasuk1]:[c1]])</f>
        <v>0</v>
      </c>
      <c r="M3210" s="37">
        <f>SUM(F3210,L3210)</f>
        <v>1</v>
      </c>
      <c r="N3210" s="36"/>
      <c r="O3210" s="36"/>
      <c r="P3210" s="37">
        <f ca="1">SUM(INDIRECT(GLOBAL_VAR[TABLENAME]&amp;"[@a"&amp;$1:$1-1&amp;"]"),INDIRECT(GLOBAL_VAR[TABLENAME]&amp;"[@c"&amp;$1:$1-1&amp;"]"))</f>
        <v>1</v>
      </c>
      <c r="Q3210" s="38"/>
      <c r="R3210" s="38" t="str">
        <f>IF(GLOBAL[[#This Row],[b3]]="","",GLOBAL[[#This Row],[b3]]-GLOBAL[[#This Row],[a3]])</f>
        <v/>
      </c>
      <c r="S3210" s="37">
        <f ca="1">SUM(INDIRECT(GLOBAL_VAR[TABLENAME]&amp;"[@a"&amp;$1:$1-1&amp;"]"),INDIRECT(GLOBAL_VAR[TABLENAME]&amp;"[@c"&amp;$1:$1-1&amp;"]"))</f>
        <v>1</v>
      </c>
      <c r="T3210" s="38"/>
      <c r="U3210" s="38" t="str">
        <f>IF(GLOBAL[[#This Row],[b4]]="","",GLOBAL[[#This Row],[b4]]-GLOBAL[[#This Row],[a4]])</f>
        <v/>
      </c>
      <c r="V3210" s="37">
        <f ca="1">SUM(INDIRECT(GLOBAL_VAR[TABLENAME]&amp;"[@a"&amp;$1:$1-1&amp;"]"),INDIRECT(GLOBAL_VAR[TABLENAME]&amp;"[@c"&amp;$1:$1-1&amp;"]"))</f>
        <v>1</v>
      </c>
      <c r="W3210" s="36"/>
      <c r="X3210" s="36" t="str">
        <f>IF(GLOBAL[[#This Row],[b5]]="","",GLOBAL[[#This Row],[b5]]-GLOBAL[[#This Row],[a5]])</f>
        <v/>
      </c>
      <c r="Y3210" s="37">
        <f ca="1">SUM(INDIRECT(GLOBAL_VAR[TABLENAME]&amp;"[@a"&amp;$1:$1-1&amp;"]"),INDIRECT(GLOBAL_VAR[TABLENAME]&amp;"[@c"&amp;$1:$1-1&amp;"]"))</f>
        <v>1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3210" s="36" t="str">
        <f>_xlfn.IFNA(MATCH(GLOBAL[[#This Row],[POINTER]],Table6[NB BM_C_QTY+F],0),"")</f>
        <v/>
      </c>
      <c r="AC3210" t="str">
        <f>_xlfn.IFNA(MATCH(GLOBAL[[#This Row],[POINTER]],Table5[CONCAT],0),"")</f>
        <v/>
      </c>
    </row>
    <row r="3211" spans="1:31">
      <c r="A3211" s="36">
        <f ca="1">IF(GLOBAL[[#This Row],[TT]]&lt;1,"",ROW()-2)</f>
        <v>3209</v>
      </c>
      <c r="B3211" s="38" t="s">
        <v>1860</v>
      </c>
      <c r="C3211" s="36">
        <v>1</v>
      </c>
      <c r="D3211" s="36">
        <v>115</v>
      </c>
      <c r="E3211" s="36">
        <f ca="1">IF(GLOBAL[[#This Row],[b12]]="",GLOBAL[[#This Row],[a6]],GLOBAL[[#This Row],[b12]])</f>
        <v>1</v>
      </c>
      <c r="F3211" s="37">
        <f>GLOBAL[[#This Row],[AWAL]]</f>
        <v>1</v>
      </c>
      <c r="G3211" s="36"/>
      <c r="H3211" s="36"/>
      <c r="I3211" s="36" t="str">
        <f>IF(GLOBAL[[#This Row],[/MASUK]]="","",SUMIF(Table6[NB BM_C_QTY+F],GLOBAL[POINTER],Table6[C]))</f>
        <v/>
      </c>
      <c r="J3211" s="106">
        <f>IF(GLOBAL[[#This Row],[//KELUAR]]="",0,-1*SUMIF(Table5[CONCAT],GLOBAL[POINTER],Table5[3]))</f>
        <v>0</v>
      </c>
      <c r="K3211" s="36" t="str">
        <f>IF(GLOBAL[[#This Row],[b1]]="","",GLOBAL[[#This Row],[b1]]-GLOBAL[[#This Row],[a1]]-GLOBAL[[#This Row],[bkeluar1]])</f>
        <v/>
      </c>
      <c r="L3211" s="36">
        <f>SUM(GLOBAL[[#This Row],[bmasuk1]:[c1]])</f>
        <v>0</v>
      </c>
      <c r="M3211" s="37">
        <f>SUM(F3211,L3211)</f>
        <v>1</v>
      </c>
      <c r="N3211" s="36"/>
      <c r="O3211" s="36"/>
      <c r="P3211" s="37">
        <f ca="1">SUM(INDIRECT(GLOBAL_VAR[TABLENAME]&amp;"[@a"&amp;$1:$1-1&amp;"]"),INDIRECT(GLOBAL_VAR[TABLENAME]&amp;"[@c"&amp;$1:$1-1&amp;"]"))</f>
        <v>1</v>
      </c>
      <c r="Q3211" s="38"/>
      <c r="R3211" s="38" t="str">
        <f>IF(GLOBAL[[#This Row],[b3]]="","",GLOBAL[[#This Row],[b3]]-GLOBAL[[#This Row],[a3]])</f>
        <v/>
      </c>
      <c r="S3211" s="37">
        <f ca="1">SUM(INDIRECT(GLOBAL_VAR[TABLENAME]&amp;"[@a"&amp;$1:$1-1&amp;"]"),INDIRECT(GLOBAL_VAR[TABLENAME]&amp;"[@c"&amp;$1:$1-1&amp;"]"))</f>
        <v>1</v>
      </c>
      <c r="T3211" s="38"/>
      <c r="U3211" s="38" t="str">
        <f>IF(GLOBAL[[#This Row],[b4]]="","",GLOBAL[[#This Row],[b4]]-GLOBAL[[#This Row],[a4]])</f>
        <v/>
      </c>
      <c r="V3211" s="37">
        <f ca="1">SUM(INDIRECT(GLOBAL_VAR[TABLENAME]&amp;"[@a"&amp;$1:$1-1&amp;"]"),INDIRECT(GLOBAL_VAR[TABLENAME]&amp;"[@c"&amp;$1:$1-1&amp;"]"))</f>
        <v>1</v>
      </c>
      <c r="W3211" s="36"/>
      <c r="X3211" s="36" t="str">
        <f>IF(GLOBAL[[#This Row],[b5]]="","",GLOBAL[[#This Row],[b5]]-GLOBAL[[#This Row],[a5]])</f>
        <v/>
      </c>
      <c r="Y3211" s="37">
        <f ca="1">SUM(INDIRECT(GLOBAL_VAR[TABLENAME]&amp;"[@a"&amp;$1:$1-1&amp;"]"),INDIRECT(GLOBAL_VAR[TABLENAME]&amp;"[@c"&amp;$1:$1-1&amp;"]"))</f>
        <v>1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3211" s="36" t="str">
        <f>_xlfn.IFNA(MATCH(GLOBAL[[#This Row],[POINTER]],Table6[NB BM_C_QTY+F],0),"")</f>
        <v/>
      </c>
      <c r="AC3211" t="str">
        <f>_xlfn.IFNA(MATCH(GLOBAL[[#This Row],[POINTER]],Table5[CONCAT],0),"")</f>
        <v/>
      </c>
    </row>
    <row r="3212" spans="1:31">
      <c r="A3212" s="36">
        <f ca="1">IF(GLOBAL[[#This Row],[TT]]&lt;1,"",ROW()-2)</f>
        <v>3210</v>
      </c>
      <c r="B3212" s="38" t="s">
        <v>1860</v>
      </c>
      <c r="C3212" s="36">
        <v>5</v>
      </c>
      <c r="D3212" s="36" t="s">
        <v>2306</v>
      </c>
      <c r="E3212" s="36">
        <f ca="1">IF(GLOBAL[[#This Row],[b12]]="",GLOBAL[[#This Row],[a6]],GLOBAL[[#This Row],[b12]])</f>
        <v>5</v>
      </c>
      <c r="F3212" s="37">
        <f>GLOBAL[[#This Row],[AWAL]]</f>
        <v>5</v>
      </c>
      <c r="G3212" s="36"/>
      <c r="H3212" s="36"/>
      <c r="I3212" s="36" t="str">
        <f>IF(GLOBAL[[#This Row],[/MASUK]]="","",SUMIF(Table6[NB BM_C_QTY+F],GLOBAL[POINTER],Table6[C]))</f>
        <v/>
      </c>
      <c r="J3212" s="106">
        <f>IF(GLOBAL[[#This Row],[//KELUAR]]="",0,-1*SUMIF(Table5[CONCAT],GLOBAL[POINTER],Table5[3]))</f>
        <v>0</v>
      </c>
      <c r="K3212" s="36" t="str">
        <f>IF(GLOBAL[[#This Row],[b1]]="","",GLOBAL[[#This Row],[b1]]-GLOBAL[[#This Row],[a1]]-GLOBAL[[#This Row],[bkeluar1]])</f>
        <v/>
      </c>
      <c r="L3212" s="36">
        <f>SUM(GLOBAL[[#This Row],[bmasuk1]:[c1]])</f>
        <v>0</v>
      </c>
      <c r="M3212" s="37">
        <f>SUM(F3212,L3212)</f>
        <v>5</v>
      </c>
      <c r="N3212" s="36"/>
      <c r="O3212" s="36"/>
      <c r="P3212" s="37">
        <f ca="1">SUM(INDIRECT(GLOBAL_VAR[TABLENAME]&amp;"[@a"&amp;$1:$1-1&amp;"]"),INDIRECT(GLOBAL_VAR[TABLENAME]&amp;"[@c"&amp;$1:$1-1&amp;"]"))</f>
        <v>5</v>
      </c>
      <c r="Q3212" s="38"/>
      <c r="R3212" s="38" t="str">
        <f>IF(GLOBAL[[#This Row],[b3]]="","",GLOBAL[[#This Row],[b3]]-GLOBAL[[#This Row],[a3]])</f>
        <v/>
      </c>
      <c r="S3212" s="37">
        <f ca="1">SUM(INDIRECT(GLOBAL_VAR[TABLENAME]&amp;"[@a"&amp;$1:$1-1&amp;"]"),INDIRECT(GLOBAL_VAR[TABLENAME]&amp;"[@c"&amp;$1:$1-1&amp;"]"))</f>
        <v>5</v>
      </c>
      <c r="T3212" s="38"/>
      <c r="U3212" s="38" t="str">
        <f>IF(GLOBAL[[#This Row],[b4]]="","",GLOBAL[[#This Row],[b4]]-GLOBAL[[#This Row],[a4]])</f>
        <v/>
      </c>
      <c r="V3212" s="37">
        <f ca="1">SUM(INDIRECT(GLOBAL_VAR[TABLENAME]&amp;"[@a"&amp;$1:$1-1&amp;"]"),INDIRECT(GLOBAL_VAR[TABLENAME]&amp;"[@c"&amp;$1:$1-1&amp;"]"))</f>
        <v>5</v>
      </c>
      <c r="W3212" s="36"/>
      <c r="X3212" s="36" t="str">
        <f>IF(GLOBAL[[#This Row],[b5]]="","",GLOBAL[[#This Row],[b5]]-GLOBAL[[#This Row],[a5]])</f>
        <v/>
      </c>
      <c r="Y3212" s="37">
        <f ca="1">SUM(INDIRECT(GLOBAL_VAR[TABLENAME]&amp;"[@a"&amp;$1:$1-1&amp;"]"),INDIRECT(GLOBAL_VAR[TABLENAME]&amp;"[@c"&amp;$1:$1-1&amp;"]"))</f>
        <v>5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3212" s="36" t="str">
        <f>_xlfn.IFNA(MATCH(GLOBAL[[#This Row],[POINTER]],Table6[NB BM_C_QTY+F],0),"")</f>
        <v/>
      </c>
      <c r="AC3212" t="str">
        <f>_xlfn.IFNA(MATCH(GLOBAL[[#This Row],[POINTER]],Table5[CONCAT],0),"")</f>
        <v/>
      </c>
    </row>
    <row r="3213" spans="1:31">
      <c r="A3213" s="36">
        <f ca="1">IF(GLOBAL[[#This Row],[TT]]&lt;1,"",ROW()-2)</f>
        <v>3211</v>
      </c>
      <c r="B3213" s="38" t="s">
        <v>1860</v>
      </c>
      <c r="C3213" s="36">
        <v>1</v>
      </c>
      <c r="D3213" s="36">
        <v>170</v>
      </c>
      <c r="E3213" s="36">
        <f ca="1">IF(GLOBAL[[#This Row],[b12]]="",GLOBAL[[#This Row],[a6]],GLOBAL[[#This Row],[b12]])</f>
        <v>1</v>
      </c>
      <c r="F3213" s="37">
        <f>GLOBAL[[#This Row],[AWAL]]</f>
        <v>1</v>
      </c>
      <c r="G3213" s="36"/>
      <c r="H3213" s="36"/>
      <c r="I3213" s="36" t="str">
        <f>IF(GLOBAL[[#This Row],[/MASUK]]="","",SUMIF(Table6[NB BM_C_QTY+F],GLOBAL[POINTER],Table6[C]))</f>
        <v/>
      </c>
      <c r="J3213" s="106">
        <f>IF(GLOBAL[[#This Row],[//KELUAR]]="",0,-1*SUMIF(Table5[CONCAT],GLOBAL[POINTER],Table5[3]))</f>
        <v>0</v>
      </c>
      <c r="K3213" s="36" t="str">
        <f>IF(GLOBAL[[#This Row],[b1]]="","",GLOBAL[[#This Row],[b1]]-GLOBAL[[#This Row],[a1]]-GLOBAL[[#This Row],[bkeluar1]])</f>
        <v/>
      </c>
      <c r="L3213" s="36">
        <f>SUM(GLOBAL[[#This Row],[bmasuk1]:[c1]])</f>
        <v>0</v>
      </c>
      <c r="M3213" s="37">
        <f>SUM(F3213,L3213)</f>
        <v>1</v>
      </c>
      <c r="N3213" s="36"/>
      <c r="O3213" s="36"/>
      <c r="P3213" s="37">
        <f ca="1">SUM(INDIRECT(GLOBAL_VAR[TABLENAME]&amp;"[@a"&amp;$1:$1-1&amp;"]"),INDIRECT(GLOBAL_VAR[TABLENAME]&amp;"[@c"&amp;$1:$1-1&amp;"]"))</f>
        <v>1</v>
      </c>
      <c r="Q3213" s="38"/>
      <c r="R3213" s="38" t="str">
        <f>IF(GLOBAL[[#This Row],[b3]]="","",GLOBAL[[#This Row],[b3]]-GLOBAL[[#This Row],[a3]])</f>
        <v/>
      </c>
      <c r="S3213" s="37">
        <f ca="1">SUM(INDIRECT(GLOBAL_VAR[TABLENAME]&amp;"[@a"&amp;$1:$1-1&amp;"]"),INDIRECT(GLOBAL_VAR[TABLENAME]&amp;"[@c"&amp;$1:$1-1&amp;"]"))</f>
        <v>1</v>
      </c>
      <c r="T3213" s="38"/>
      <c r="U3213" s="38" t="str">
        <f>IF(GLOBAL[[#This Row],[b4]]="","",GLOBAL[[#This Row],[b4]]-GLOBAL[[#This Row],[a4]])</f>
        <v/>
      </c>
      <c r="V3213" s="37">
        <f ca="1">SUM(INDIRECT(GLOBAL_VAR[TABLENAME]&amp;"[@a"&amp;$1:$1-1&amp;"]"),INDIRECT(GLOBAL_VAR[TABLENAME]&amp;"[@c"&amp;$1:$1-1&amp;"]"))</f>
        <v>1</v>
      </c>
      <c r="W3213" s="36"/>
      <c r="X3213" s="36" t="str">
        <f>IF(GLOBAL[[#This Row],[b5]]="","",GLOBAL[[#This Row],[b5]]-GLOBAL[[#This Row],[a5]])</f>
        <v/>
      </c>
      <c r="Y3213" s="37">
        <f ca="1">SUM(INDIRECT(GLOBAL_VAR[TABLENAME]&amp;"[@a"&amp;$1:$1-1&amp;"]"),INDIRECT(GLOBAL_VAR[TABLENAME]&amp;"[@c"&amp;$1:$1-1&amp;"]"))</f>
        <v>1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3213" s="36" t="str">
        <f>_xlfn.IFNA(MATCH(GLOBAL[[#This Row],[POINTER]],Table6[NB BM_C_QTY+F],0),"")</f>
        <v/>
      </c>
      <c r="AC3213" t="str">
        <f>_xlfn.IFNA(MATCH(GLOBAL[[#This Row],[POINTER]],Table5[CONCAT],0),"")</f>
        <v/>
      </c>
    </row>
    <row r="3214" spans="1:31">
      <c r="A3214" s="36">
        <f ca="1">IF(GLOBAL[[#This Row],[TT]]&lt;1,"",ROW()-2)</f>
        <v>3212</v>
      </c>
      <c r="B3214" s="38" t="s">
        <v>1860</v>
      </c>
      <c r="C3214" s="36">
        <v>1</v>
      </c>
      <c r="D3214" s="36" t="s">
        <v>2307</v>
      </c>
      <c r="E3214" s="36">
        <f ca="1">IF(GLOBAL[[#This Row],[b12]]="",GLOBAL[[#This Row],[a6]],GLOBAL[[#This Row],[b12]])</f>
        <v>1</v>
      </c>
      <c r="F3214" s="37">
        <f>GLOBAL[[#This Row],[AWAL]]</f>
        <v>1</v>
      </c>
      <c r="G3214" s="36"/>
      <c r="H3214" s="36"/>
      <c r="I3214" s="36" t="str">
        <f>IF(GLOBAL[[#This Row],[/MASUK]]="","",SUMIF(Table6[NB BM_C_QTY+F],GLOBAL[POINTER],Table6[C]))</f>
        <v/>
      </c>
      <c r="J3214" s="106">
        <f>IF(GLOBAL[[#This Row],[//KELUAR]]="",0,-1*SUMIF(Table5[CONCAT],GLOBAL[POINTER],Table5[3]))</f>
        <v>0</v>
      </c>
      <c r="K3214" s="36" t="str">
        <f>IF(GLOBAL[[#This Row],[b1]]="","",GLOBAL[[#This Row],[b1]]-GLOBAL[[#This Row],[a1]]-GLOBAL[[#This Row],[bkeluar1]])</f>
        <v/>
      </c>
      <c r="L3214" s="36">
        <f>SUM(GLOBAL[[#This Row],[bmasuk1]:[c1]])</f>
        <v>0</v>
      </c>
      <c r="M3214" s="37">
        <f>SUM(F3214,L3214)</f>
        <v>1</v>
      </c>
      <c r="N3214" s="36"/>
      <c r="O3214" s="36"/>
      <c r="P3214" s="37">
        <f ca="1">SUM(INDIRECT(GLOBAL_VAR[TABLENAME]&amp;"[@a"&amp;$1:$1-1&amp;"]"),INDIRECT(GLOBAL_VAR[TABLENAME]&amp;"[@c"&amp;$1:$1-1&amp;"]"))</f>
        <v>1</v>
      </c>
      <c r="Q3214" s="38"/>
      <c r="R3214" s="38" t="str">
        <f>IF(GLOBAL[[#This Row],[b3]]="","",GLOBAL[[#This Row],[b3]]-GLOBAL[[#This Row],[a3]])</f>
        <v/>
      </c>
      <c r="S3214" s="37">
        <f ca="1">SUM(INDIRECT(GLOBAL_VAR[TABLENAME]&amp;"[@a"&amp;$1:$1-1&amp;"]"),INDIRECT(GLOBAL_VAR[TABLENAME]&amp;"[@c"&amp;$1:$1-1&amp;"]"))</f>
        <v>1</v>
      </c>
      <c r="T3214" s="38"/>
      <c r="U3214" s="38" t="str">
        <f>IF(GLOBAL[[#This Row],[b4]]="","",GLOBAL[[#This Row],[b4]]-GLOBAL[[#This Row],[a4]])</f>
        <v/>
      </c>
      <c r="V3214" s="37">
        <f ca="1">SUM(INDIRECT(GLOBAL_VAR[TABLENAME]&amp;"[@a"&amp;$1:$1-1&amp;"]"),INDIRECT(GLOBAL_VAR[TABLENAME]&amp;"[@c"&amp;$1:$1-1&amp;"]"))</f>
        <v>1</v>
      </c>
      <c r="W3214" s="36"/>
      <c r="X3214" s="36" t="str">
        <f>IF(GLOBAL[[#This Row],[b5]]="","",GLOBAL[[#This Row],[b5]]-GLOBAL[[#This Row],[a5]])</f>
        <v/>
      </c>
      <c r="Y3214" s="37">
        <f ca="1">SUM(INDIRECT(GLOBAL_VAR[TABLENAME]&amp;"[@a"&amp;$1:$1-1&amp;"]"),INDIRECT(GLOBAL_VAR[TABLENAME]&amp;"[@c"&amp;$1:$1-1&amp;"]"))</f>
        <v>1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3214" s="36" t="str">
        <f>_xlfn.IFNA(MATCH(GLOBAL[[#This Row],[POINTER]],Table6[NB BM_C_QTY+F],0),"")</f>
        <v/>
      </c>
      <c r="AC3214" t="str">
        <f>_xlfn.IFNA(MATCH(GLOBAL[[#This Row],[POINTER]],Table5[CONCAT],0),"")</f>
        <v/>
      </c>
      <c r="AE3214" s="72"/>
    </row>
    <row r="3215" spans="1:31">
      <c r="A3215" s="31">
        <f ca="1">IF(GLOBAL[[#This Row],[TT]]&lt;1,"",ROW()-2)</f>
        <v>3213</v>
      </c>
      <c r="B3215" s="38" t="s">
        <v>1861</v>
      </c>
      <c r="C3215" s="36">
        <v>7</v>
      </c>
      <c r="D3215" s="36" t="s">
        <v>123</v>
      </c>
      <c r="E3215" s="36">
        <f ca="1">IF(GLOBAL[[#This Row],[b12]]="",GLOBAL[[#This Row],[a6]],GLOBAL[[#This Row],[b12]])</f>
        <v>7</v>
      </c>
      <c r="F3215" s="37">
        <f>GLOBAL[[#This Row],[AWAL]]</f>
        <v>7</v>
      </c>
      <c r="G3215" s="36"/>
      <c r="H3215" s="36"/>
      <c r="I3215" s="36" t="str">
        <f>IF(GLOBAL[[#This Row],[/MASUK]]="","",SUMIF(Table6[NB BM_C_QTY+F],GLOBAL[POINTER],Table6[C]))</f>
        <v/>
      </c>
      <c r="J3215" s="106">
        <f>IF(GLOBAL[[#This Row],[//KELUAR]]="",0,-1*SUMIF(Table5[CONCAT],GLOBAL[POINTER],Table5[3]))</f>
        <v>0</v>
      </c>
      <c r="K3215" s="36" t="str">
        <f>IF(GLOBAL[[#This Row],[b1]]="","",GLOBAL[[#This Row],[b1]]-GLOBAL[[#This Row],[a1]]-GLOBAL[[#This Row],[bkeluar1]])</f>
        <v/>
      </c>
      <c r="L3215" s="36">
        <f>SUM(GLOBAL[[#This Row],[bmasuk1]:[c1]])</f>
        <v>0</v>
      </c>
      <c r="M3215" s="37">
        <f>SUM(F3215,L3215)</f>
        <v>7</v>
      </c>
      <c r="N3215" s="36"/>
      <c r="O3215" s="36"/>
      <c r="P3215" s="37">
        <f ca="1">SUM(INDIRECT(GLOBAL_VAR[TABLENAME]&amp;"[@a"&amp;$1:$1-1&amp;"]"),INDIRECT(GLOBAL_VAR[TABLENAME]&amp;"[@c"&amp;$1:$1-1&amp;"]"))</f>
        <v>7</v>
      </c>
      <c r="Q3215" s="38"/>
      <c r="R3215" s="33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7</v>
      </c>
      <c r="T3215" s="33"/>
      <c r="U3215" s="33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7</v>
      </c>
      <c r="W3215" s="31"/>
      <c r="X3215" s="31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7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3215" s="36" t="str">
        <f>_xlfn.IFNA(MATCH(GLOBAL[[#This Row],[POINTER]],Table6[NB BM_C_QTY+F],0),"")</f>
        <v/>
      </c>
      <c r="AC3215" t="str">
        <f>_xlfn.IFNA(MATCH(GLOBAL[[#This Row],[POINTER]],Table5[CONCAT],0),"")</f>
        <v/>
      </c>
    </row>
    <row r="3216" spans="1:31">
      <c r="A3216" s="39">
        <f ca="1">IF(GLOBAL[[#This Row],[TT]]&lt;1,"",ROW()-2)</f>
        <v>3214</v>
      </c>
      <c r="B3216" s="38" t="s">
        <v>1862</v>
      </c>
      <c r="C3216" s="36">
        <v>1</v>
      </c>
      <c r="D3216" s="36" t="s">
        <v>2308</v>
      </c>
      <c r="E3216" s="42">
        <f ca="1">IF(GLOBAL[[#This Row],[b12]]="",GLOBAL[[#This Row],[a6]],GLOBAL[[#This Row],[b12]])</f>
        <v>1</v>
      </c>
      <c r="F3216" s="43">
        <f>GLOBAL[[#This Row],[AWAL]]</f>
        <v>1</v>
      </c>
      <c r="G3216" s="36"/>
      <c r="H3216" s="36"/>
      <c r="I3216" s="36" t="str">
        <f>IF(GLOBAL[[#This Row],[/MASUK]]="","",SUMIF(Table6[NB BM_C_QTY+F],GLOBAL[POINTER],Table6[C]))</f>
        <v/>
      </c>
      <c r="J3216" s="106">
        <f>IF(GLOBAL[[#This Row],[//KELUAR]]="",0,-1*SUMIF(Table5[CONCAT],GLOBAL[POINTER],Table5[3]))</f>
        <v>0</v>
      </c>
      <c r="K3216" s="42" t="str">
        <f>IF(GLOBAL[[#This Row],[b1]]="","",GLOBAL[[#This Row],[b1]]-GLOBAL[[#This Row],[a1]]-GLOBAL[[#This Row],[bkeluar1]])</f>
        <v/>
      </c>
      <c r="L3216" s="42">
        <f>SUM(GLOBAL[[#This Row],[bmasuk1]:[c1]])</f>
        <v>0</v>
      </c>
      <c r="M3216" s="43">
        <f>SUM(F3216,L3216)</f>
        <v>1</v>
      </c>
      <c r="N3216" s="36"/>
      <c r="O3216" s="42"/>
      <c r="P3216" s="43">
        <f ca="1">SUM(INDIRECT(GLOBAL_VAR[TABLENAME]&amp;"[@a"&amp;$1:$1-1&amp;"]"),INDIRECT(GLOBAL_VAR[TABLENAME]&amp;"[@c"&amp;$1:$1-1&amp;"]"))</f>
        <v>1</v>
      </c>
      <c r="Q3216" s="38"/>
      <c r="R3216" s="41" t="str">
        <f>IF(GLOBAL[[#This Row],[b3]]="","",GLOBAL[[#This Row],[b3]]-GLOBAL[[#This Row],[a3]])</f>
        <v/>
      </c>
      <c r="S3216" s="32">
        <f ca="1">SUM(INDIRECT(GLOBAL_VAR[TABLENAME]&amp;"[@a"&amp;$1:$1-1&amp;"]"),INDIRECT(GLOBAL_VAR[TABLENAME]&amp;"[@c"&amp;$1:$1-1&amp;"]"))</f>
        <v>1</v>
      </c>
      <c r="T3216" s="33"/>
      <c r="U3216" s="41" t="str">
        <f>IF(GLOBAL[[#This Row],[b4]]="","",GLOBAL[[#This Row],[b4]]-GLOBAL[[#This Row],[a4]])</f>
        <v/>
      </c>
      <c r="V3216" s="32">
        <f ca="1">SUM(INDIRECT(GLOBAL_VAR[TABLENAME]&amp;"[@a"&amp;$1:$1-1&amp;"]"),INDIRECT(GLOBAL_VAR[TABLENAME]&amp;"[@c"&amp;$1:$1-1&amp;"]"))</f>
        <v>1</v>
      </c>
      <c r="W3216" s="31"/>
      <c r="X3216" s="39" t="str">
        <f>IF(GLOBAL[[#This Row],[b5]]="","",GLOBAL[[#This Row],[b5]]-GLOBAL[[#This Row],[a5]])</f>
        <v/>
      </c>
      <c r="Y3216" s="32">
        <f ca="1">SUM(INDIRECT(GLOBAL_VAR[TABLENAME]&amp;"[@a"&amp;$1:$1-1&amp;"]"),INDIRECT(GLOBAL_VAR[TABLENAME]&amp;"[@c"&amp;$1:$1-1&amp;"]"))</f>
        <v>1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3216" s="42" t="str">
        <f>_xlfn.IFNA(MATCH(GLOBAL[[#This Row],[POINTER]],Table6[NB BM_C_QTY+F],0),"")</f>
        <v/>
      </c>
      <c r="AC3216" t="str">
        <f>_xlfn.IFNA(MATCH(GLOBAL[[#This Row],[POINTER]],Table5[CONCAT],0),"")</f>
        <v/>
      </c>
    </row>
    <row r="3217" spans="1:31">
      <c r="A3217" s="36">
        <f ca="1">IF(GLOBAL[[#This Row],[TT]]&lt;1,"",ROW()-2)</f>
        <v>3215</v>
      </c>
      <c r="B3217" s="38" t="s">
        <v>1861</v>
      </c>
      <c r="C3217" s="36">
        <v>5</v>
      </c>
      <c r="D3217" s="36" t="s">
        <v>1859</v>
      </c>
      <c r="E3217" s="36">
        <f ca="1">IF(GLOBAL[[#This Row],[b12]]="",GLOBAL[[#This Row],[a6]],GLOBAL[[#This Row],[b12]])</f>
        <v>5</v>
      </c>
      <c r="F3217" s="37">
        <f>GLOBAL[[#This Row],[AWAL]]</f>
        <v>5</v>
      </c>
      <c r="G3217" s="36"/>
      <c r="H3217" s="36"/>
      <c r="I3217" s="36" t="str">
        <f>IF(GLOBAL[[#This Row],[/MASUK]]="","",SUMIF(Table6[NB BM_C_QTY+F],GLOBAL[POINTER],Table6[C]))</f>
        <v/>
      </c>
      <c r="J3217" s="106">
        <f>IF(GLOBAL[[#This Row],[//KELUAR]]="",0,-1*SUMIF(Table5[CONCAT],GLOBAL[POINTER],Table5[3]))</f>
        <v>0</v>
      </c>
      <c r="K3217" s="36" t="str">
        <f>IF(GLOBAL[[#This Row],[b1]]="","",GLOBAL[[#This Row],[b1]]-GLOBAL[[#This Row],[a1]]-GLOBAL[[#This Row],[bkeluar1]])</f>
        <v/>
      </c>
      <c r="L3217" s="36">
        <f>SUM(GLOBAL[[#This Row],[bmasuk1]:[c1]])</f>
        <v>0</v>
      </c>
      <c r="M3217" s="37">
        <f>SUM(F3217,L3217)</f>
        <v>5</v>
      </c>
      <c r="N3217" s="36"/>
      <c r="O3217" s="36"/>
      <c r="P3217" s="37">
        <f ca="1">SUM(INDIRECT(GLOBAL_VAR[TABLENAME]&amp;"[@a"&amp;$1:$1-1&amp;"]"),INDIRECT(GLOBAL_VAR[TABLENAME]&amp;"[@c"&amp;$1:$1-1&amp;"]"))</f>
        <v>5</v>
      </c>
      <c r="Q3217" s="38"/>
      <c r="R3217" s="38" t="str">
        <f>IF(GLOBAL[[#This Row],[b3]]="","",GLOBAL[[#This Row],[b3]]-GLOBAL[[#This Row],[a3]])</f>
        <v/>
      </c>
      <c r="S3217" s="37">
        <f ca="1">SUM(INDIRECT(GLOBAL_VAR[TABLENAME]&amp;"[@a"&amp;$1:$1-1&amp;"]"),INDIRECT(GLOBAL_VAR[TABLENAME]&amp;"[@c"&amp;$1:$1-1&amp;"]"))</f>
        <v>5</v>
      </c>
      <c r="T3217" s="38"/>
      <c r="U3217" s="38" t="str">
        <f>IF(GLOBAL[[#This Row],[b4]]="","",GLOBAL[[#This Row],[b4]]-GLOBAL[[#This Row],[a4]])</f>
        <v/>
      </c>
      <c r="V3217" s="37">
        <f ca="1">SUM(INDIRECT(GLOBAL_VAR[TABLENAME]&amp;"[@a"&amp;$1:$1-1&amp;"]"),INDIRECT(GLOBAL_VAR[TABLENAME]&amp;"[@c"&amp;$1:$1-1&amp;"]"))</f>
        <v>5</v>
      </c>
      <c r="W3217" s="36"/>
      <c r="X3217" s="36" t="str">
        <f>IF(GLOBAL[[#This Row],[b5]]="","",GLOBAL[[#This Row],[b5]]-GLOBAL[[#This Row],[a5]])</f>
        <v/>
      </c>
      <c r="Y3217" s="37">
        <f ca="1">SUM(INDIRECT(GLOBAL_VAR[TABLENAME]&amp;"[@a"&amp;$1:$1-1&amp;"]"),INDIRECT(GLOBAL_VAR[TABLENAME]&amp;"[@c"&amp;$1:$1-1&amp;"]"))</f>
        <v>5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3217" s="36" t="str">
        <f>_xlfn.IFNA(MATCH(GLOBAL[[#This Row],[POINTER]],Table6[NB BM_C_QTY+F],0),"")</f>
        <v/>
      </c>
      <c r="AC3217" t="str">
        <f>_xlfn.IFNA(MATCH(GLOBAL[[#This Row],[POINTER]],Table5[CONCAT],0),"")</f>
        <v/>
      </c>
    </row>
    <row r="3218" spans="1:31">
      <c r="A3218" s="42">
        <f ca="1">IF(GLOBAL[[#This Row],[TT]]&lt;1,"",ROW()-2)</f>
        <v>3216</v>
      </c>
      <c r="B3218" s="38" t="s">
        <v>1861</v>
      </c>
      <c r="C3218" s="36">
        <v>2</v>
      </c>
      <c r="D3218" s="36" t="s">
        <v>2309</v>
      </c>
      <c r="E3218" s="42">
        <f ca="1">IF(GLOBAL[[#This Row],[b12]]="",GLOBAL[[#This Row],[a6]],GLOBAL[[#This Row],[b12]])</f>
        <v>2</v>
      </c>
      <c r="F3218" s="43">
        <f>GLOBAL[[#This Row],[AWAL]]</f>
        <v>2</v>
      </c>
      <c r="G3218" s="36"/>
      <c r="H3218" s="36"/>
      <c r="I3218" s="36" t="str">
        <f>IF(GLOBAL[[#This Row],[/MASUK]]="","",SUMIF(Table6[NB BM_C_QTY+F],GLOBAL[POINTER],Table6[C]))</f>
        <v/>
      </c>
      <c r="J3218" s="106">
        <f>IF(GLOBAL[[#This Row],[//KELUAR]]="",0,-1*SUMIF(Table5[CONCAT],GLOBAL[POINTER],Table5[3]))</f>
        <v>0</v>
      </c>
      <c r="K3218" s="42" t="str">
        <f>IF(GLOBAL[[#This Row],[b1]]="","",GLOBAL[[#This Row],[b1]]-GLOBAL[[#This Row],[a1]]-GLOBAL[[#This Row],[bkeluar1]])</f>
        <v/>
      </c>
      <c r="L3218" s="42">
        <f>SUM(GLOBAL[[#This Row],[bmasuk1]:[c1]])</f>
        <v>0</v>
      </c>
      <c r="M3218" s="43">
        <f>SUM(F3218,L3218)</f>
        <v>2</v>
      </c>
      <c r="N3218" s="36"/>
      <c r="O3218" s="42"/>
      <c r="P3218" s="43">
        <f ca="1">SUM(INDIRECT(GLOBAL_VAR[TABLENAME]&amp;"[@a"&amp;$1:$1-1&amp;"]"),INDIRECT(GLOBAL_VAR[TABLENAME]&amp;"[@c"&amp;$1:$1-1&amp;"]"))</f>
        <v>2</v>
      </c>
      <c r="Q3218" s="38"/>
      <c r="R3218" s="44" t="str">
        <f>IF(GLOBAL[[#This Row],[b3]]="","",GLOBAL[[#This Row],[b3]]-GLOBAL[[#This Row],[a3]])</f>
        <v/>
      </c>
      <c r="S3218" s="37">
        <f ca="1">SUM(INDIRECT(GLOBAL_VAR[TABLENAME]&amp;"[@a"&amp;$1:$1-1&amp;"]"),INDIRECT(GLOBAL_VAR[TABLENAME]&amp;"[@c"&amp;$1:$1-1&amp;"]"))</f>
        <v>2</v>
      </c>
      <c r="T3218" s="38"/>
      <c r="U3218" s="44" t="str">
        <f>IF(GLOBAL[[#This Row],[b4]]="","",GLOBAL[[#This Row],[b4]]-GLOBAL[[#This Row],[a4]])</f>
        <v/>
      </c>
      <c r="V3218" s="37">
        <f ca="1">SUM(INDIRECT(GLOBAL_VAR[TABLENAME]&amp;"[@a"&amp;$1:$1-1&amp;"]"),INDIRECT(GLOBAL_VAR[TABLENAME]&amp;"[@c"&amp;$1:$1-1&amp;"]"))</f>
        <v>2</v>
      </c>
      <c r="W3218" s="36"/>
      <c r="X3218" s="42" t="str">
        <f>IF(GLOBAL[[#This Row],[b5]]="","",GLOBAL[[#This Row],[b5]]-GLOBAL[[#This Row],[a5]])</f>
        <v/>
      </c>
      <c r="Y3218" s="37">
        <f ca="1">SUM(INDIRECT(GLOBAL_VAR[TABLENAME]&amp;"[@a"&amp;$1:$1-1&amp;"]"),INDIRECT(GLOBAL_VAR[TABLENAME]&amp;"[@c"&amp;$1:$1-1&amp;"]"))</f>
        <v>2</v>
      </c>
      <c r="Z3218" s="29"/>
      <c r="AA321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3218" s="42" t="str">
        <f>_xlfn.IFNA(MATCH(GLOBAL[[#This Row],[POINTER]],Table6[NB BM_C_QTY+F],0),"")</f>
        <v/>
      </c>
      <c r="AC3218" s="29" t="str">
        <f>_xlfn.IFNA(MATCH(GLOBAL[[#This Row],[POINTER]],Table5[CONCAT],0),"")</f>
        <v/>
      </c>
    </row>
    <row r="3219" spans="1:31">
      <c r="A3219" s="42">
        <f ca="1">IF(GLOBAL[[#This Row],[TT]]&lt;1,"",ROW()-2)</f>
        <v>3217</v>
      </c>
      <c r="B3219" s="38" t="s">
        <v>1861</v>
      </c>
      <c r="C3219" s="36">
        <v>4</v>
      </c>
      <c r="D3219" s="36" t="s">
        <v>2306</v>
      </c>
      <c r="E3219" s="42">
        <f ca="1">IF(GLOBAL[[#This Row],[b12]]="",GLOBAL[[#This Row],[a6]],GLOBAL[[#This Row],[b12]])</f>
        <v>4</v>
      </c>
      <c r="F3219" s="43">
        <f>GLOBAL[[#This Row],[AWAL]]</f>
        <v>4</v>
      </c>
      <c r="G3219" s="36"/>
      <c r="H3219" s="36"/>
      <c r="I3219" s="36" t="str">
        <f>IF(GLOBAL[[#This Row],[/MASUK]]="","",SUMIF(Table6[NB BM_C_QTY+F],GLOBAL[POINTER],Table6[C]))</f>
        <v/>
      </c>
      <c r="J3219" s="106">
        <f>IF(GLOBAL[[#This Row],[//KELUAR]]="",0,-1*SUMIF(Table5[CONCAT],GLOBAL[POINTER],Table5[3]))</f>
        <v>0</v>
      </c>
      <c r="K3219" s="42" t="str">
        <f>IF(GLOBAL[[#This Row],[b1]]="","",GLOBAL[[#This Row],[b1]]-GLOBAL[[#This Row],[a1]]-GLOBAL[[#This Row],[bkeluar1]])</f>
        <v/>
      </c>
      <c r="L3219" s="42">
        <f>SUM(GLOBAL[[#This Row],[bmasuk1]:[c1]])</f>
        <v>0</v>
      </c>
      <c r="M3219" s="43">
        <f>SUM(F3219,L3219)</f>
        <v>4</v>
      </c>
      <c r="N3219" s="36"/>
      <c r="O3219" s="42"/>
      <c r="P3219" s="43">
        <f ca="1">SUM(INDIRECT(GLOBAL_VAR[TABLENAME]&amp;"[@a"&amp;$1:$1-1&amp;"]"),INDIRECT(GLOBAL_VAR[TABLENAME]&amp;"[@c"&amp;$1:$1-1&amp;"]"))</f>
        <v>4</v>
      </c>
      <c r="Q3219" s="38"/>
      <c r="R3219" s="44" t="str">
        <f>IF(GLOBAL[[#This Row],[b3]]="","",GLOBAL[[#This Row],[b3]]-GLOBAL[[#This Row],[a3]])</f>
        <v/>
      </c>
      <c r="S3219" s="37">
        <f ca="1">SUM(INDIRECT(GLOBAL_VAR[TABLENAME]&amp;"[@a"&amp;$1:$1-1&amp;"]"),INDIRECT(GLOBAL_VAR[TABLENAME]&amp;"[@c"&amp;$1:$1-1&amp;"]"))</f>
        <v>4</v>
      </c>
      <c r="T3219" s="38"/>
      <c r="U3219" s="44" t="str">
        <f>IF(GLOBAL[[#This Row],[b4]]="","",GLOBAL[[#This Row],[b4]]-GLOBAL[[#This Row],[a4]])</f>
        <v/>
      </c>
      <c r="V3219" s="37">
        <f ca="1">SUM(INDIRECT(GLOBAL_VAR[TABLENAME]&amp;"[@a"&amp;$1:$1-1&amp;"]"),INDIRECT(GLOBAL_VAR[TABLENAME]&amp;"[@c"&amp;$1:$1-1&amp;"]"))</f>
        <v>4</v>
      </c>
      <c r="W3219" s="36"/>
      <c r="X3219" s="42" t="str">
        <f>IF(GLOBAL[[#This Row],[b5]]="","",GLOBAL[[#This Row],[b5]]-GLOBAL[[#This Row],[a5]])</f>
        <v/>
      </c>
      <c r="Y3219" s="37">
        <f ca="1">SUM(INDIRECT(GLOBAL_VAR[TABLENAME]&amp;"[@a"&amp;$1:$1-1&amp;"]"),INDIRECT(GLOBAL_VAR[TABLENAME]&amp;"[@c"&amp;$1:$1-1&amp;"]"))</f>
        <v>4</v>
      </c>
      <c r="AA3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3219" s="42" t="str">
        <f>_xlfn.IFNA(MATCH(GLOBAL[[#This Row],[POINTER]],Table6[NB BM_C_QTY+F],0),"")</f>
        <v/>
      </c>
      <c r="AC3219" t="str">
        <f>_xlfn.IFNA(MATCH(GLOBAL[[#This Row],[POINTER]],Table5[CONCAT],0),"")</f>
        <v/>
      </c>
    </row>
    <row r="3220" spans="1:31">
      <c r="A3220" s="42">
        <f ca="1">IF(GLOBAL[[#This Row],[TT]]&lt;1,"",ROW()-2)</f>
        <v>3218</v>
      </c>
      <c r="B3220" s="38" t="s">
        <v>1861</v>
      </c>
      <c r="C3220" s="36">
        <v>6</v>
      </c>
      <c r="D3220" s="36" t="s">
        <v>17</v>
      </c>
      <c r="E3220" s="42">
        <f ca="1">IF(GLOBAL[[#This Row],[b12]]="",GLOBAL[[#This Row],[a6]],GLOBAL[[#This Row],[b12]])</f>
        <v>6</v>
      </c>
      <c r="F3220" s="43">
        <f>GLOBAL[[#This Row],[AWAL]]</f>
        <v>6</v>
      </c>
      <c r="G3220" s="36"/>
      <c r="H3220" s="36"/>
      <c r="I3220" s="36" t="str">
        <f>IF(GLOBAL[[#This Row],[/MASUK]]="","",SUMIF(Table6[NB BM_C_QTY+F],GLOBAL[POINTER],Table6[C]))</f>
        <v/>
      </c>
      <c r="J3220" s="106">
        <f>IF(GLOBAL[[#This Row],[//KELUAR]]="",0,-1*SUMIF(Table5[CONCAT],GLOBAL[POINTER],Table5[3]))</f>
        <v>0</v>
      </c>
      <c r="K3220" s="42" t="str">
        <f>IF(GLOBAL[[#This Row],[b1]]="","",GLOBAL[[#This Row],[b1]]-GLOBAL[[#This Row],[a1]]-GLOBAL[[#This Row],[bkeluar1]])</f>
        <v/>
      </c>
      <c r="L3220" s="42">
        <f>SUM(GLOBAL[[#This Row],[bmasuk1]:[c1]])</f>
        <v>0</v>
      </c>
      <c r="M3220" s="43">
        <f>SUM(F3220,L3220)</f>
        <v>6</v>
      </c>
      <c r="N3220" s="36"/>
      <c r="O3220" s="42"/>
      <c r="P3220" s="43">
        <f ca="1">SUM(INDIRECT(GLOBAL_VAR[TABLENAME]&amp;"[@a"&amp;$1:$1-1&amp;"]"),INDIRECT(GLOBAL_VAR[TABLENAME]&amp;"[@c"&amp;$1:$1-1&amp;"]"))</f>
        <v>6</v>
      </c>
      <c r="Q3220" s="38"/>
      <c r="R3220" s="44" t="str">
        <f>IF(GLOBAL[[#This Row],[b3]]="","",GLOBAL[[#This Row],[b3]]-GLOBAL[[#This Row],[a3]])</f>
        <v/>
      </c>
      <c r="S3220" s="37">
        <f ca="1">SUM(INDIRECT(GLOBAL_VAR[TABLENAME]&amp;"[@a"&amp;$1:$1-1&amp;"]"),INDIRECT(GLOBAL_VAR[TABLENAME]&amp;"[@c"&amp;$1:$1-1&amp;"]"))</f>
        <v>6</v>
      </c>
      <c r="T3220" s="38"/>
      <c r="U3220" s="44" t="str">
        <f>IF(GLOBAL[[#This Row],[b4]]="","",GLOBAL[[#This Row],[b4]]-GLOBAL[[#This Row],[a4]])</f>
        <v/>
      </c>
      <c r="V3220" s="37">
        <f ca="1">SUM(INDIRECT(GLOBAL_VAR[TABLENAME]&amp;"[@a"&amp;$1:$1-1&amp;"]"),INDIRECT(GLOBAL_VAR[TABLENAME]&amp;"[@c"&amp;$1:$1-1&amp;"]"))</f>
        <v>6</v>
      </c>
      <c r="W3220" s="36"/>
      <c r="X3220" s="42" t="str">
        <f>IF(GLOBAL[[#This Row],[b5]]="","",GLOBAL[[#This Row],[b5]]-GLOBAL[[#This Row],[a5]])</f>
        <v/>
      </c>
      <c r="Y3220" s="37">
        <f ca="1">SUM(INDIRECT(GLOBAL_VAR[TABLENAME]&amp;"[@a"&amp;$1:$1-1&amp;"]"),INDIRECT(GLOBAL_VAR[TABLENAME]&amp;"[@c"&amp;$1:$1-1&amp;"]"))</f>
        <v>6</v>
      </c>
      <c r="Z3220" s="29"/>
      <c r="AA32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3220" s="42" t="str">
        <f>_xlfn.IFNA(MATCH(GLOBAL[[#This Row],[POINTER]],Table6[NB BM_C_QTY+F],0),"")</f>
        <v/>
      </c>
      <c r="AC3220" s="29" t="str">
        <f>_xlfn.IFNA(MATCH(GLOBAL[[#This Row],[POINTER]],Table5[CONCAT],0),"")</f>
        <v/>
      </c>
    </row>
    <row r="3221" spans="1:31">
      <c r="A3221" s="36">
        <f ca="1">IF(GLOBAL[[#This Row],[TT]]&lt;1,"",ROW()-2)</f>
        <v>3219</v>
      </c>
      <c r="B3221" s="38" t="s">
        <v>1862</v>
      </c>
      <c r="C3221" s="36">
        <v>1</v>
      </c>
      <c r="D3221" s="36" t="s">
        <v>2310</v>
      </c>
      <c r="E3221" s="36">
        <f ca="1">IF(GLOBAL[[#This Row],[b12]]="",GLOBAL[[#This Row],[a6]],GLOBAL[[#This Row],[b12]])</f>
        <v>1</v>
      </c>
      <c r="F3221" s="37">
        <f>GLOBAL[[#This Row],[AWAL]]</f>
        <v>1</v>
      </c>
      <c r="G3221" s="36"/>
      <c r="H3221" s="36"/>
      <c r="I3221" s="36" t="str">
        <f>IF(GLOBAL[[#This Row],[/MASUK]]="","",SUMIF(Table6[NB BM_C_QTY+F],GLOBAL[POINTER],Table6[C]))</f>
        <v/>
      </c>
      <c r="J3221" s="106">
        <f>IF(GLOBAL[[#This Row],[//KELUAR]]="",0,-1*SUMIF(Table5[CONCAT],GLOBAL[POINTER],Table5[3]))</f>
        <v>0</v>
      </c>
      <c r="K3221" s="36" t="str">
        <f>IF(GLOBAL[[#This Row],[b1]]="","",GLOBAL[[#This Row],[b1]]-GLOBAL[[#This Row],[a1]]-GLOBAL[[#This Row],[bkeluar1]])</f>
        <v/>
      </c>
      <c r="L3221" s="36">
        <f>SUM(GLOBAL[[#This Row],[bmasuk1]:[c1]])</f>
        <v>0</v>
      </c>
      <c r="M3221" s="37">
        <f>SUM(F3221,L3221)</f>
        <v>1</v>
      </c>
      <c r="N3221" s="36"/>
      <c r="O3221" s="36"/>
      <c r="P3221" s="37">
        <f ca="1">SUM(INDIRECT(GLOBAL_VAR[TABLENAME]&amp;"[@a"&amp;$1:$1-1&amp;"]"),INDIRECT(GLOBAL_VAR[TABLENAME]&amp;"[@c"&amp;$1:$1-1&amp;"]"))</f>
        <v>1</v>
      </c>
      <c r="Q3221" s="38"/>
      <c r="R3221" s="38" t="str">
        <f>IF(GLOBAL[[#This Row],[b3]]="","",GLOBAL[[#This Row],[b3]]-GLOBAL[[#This Row],[a3]])</f>
        <v/>
      </c>
      <c r="S3221" s="37">
        <f ca="1">SUM(INDIRECT(GLOBAL_VAR[TABLENAME]&amp;"[@a"&amp;$1:$1-1&amp;"]"),INDIRECT(GLOBAL_VAR[TABLENAME]&amp;"[@c"&amp;$1:$1-1&amp;"]"))</f>
        <v>1</v>
      </c>
      <c r="T3221" s="38"/>
      <c r="U3221" s="38" t="str">
        <f>IF(GLOBAL[[#This Row],[b4]]="","",GLOBAL[[#This Row],[b4]]-GLOBAL[[#This Row],[a4]])</f>
        <v/>
      </c>
      <c r="V3221" s="37">
        <f ca="1">SUM(INDIRECT(GLOBAL_VAR[TABLENAME]&amp;"[@a"&amp;$1:$1-1&amp;"]"),INDIRECT(GLOBAL_VAR[TABLENAME]&amp;"[@c"&amp;$1:$1-1&amp;"]"))</f>
        <v>1</v>
      </c>
      <c r="W3221" s="36"/>
      <c r="X3221" s="36" t="str">
        <f>IF(GLOBAL[[#This Row],[b5]]="","",GLOBAL[[#This Row],[b5]]-GLOBAL[[#This Row],[a5]])</f>
        <v/>
      </c>
      <c r="Y3221" s="37">
        <f ca="1">SUM(INDIRECT(GLOBAL_VAR[TABLENAME]&amp;"[@a"&amp;$1:$1-1&amp;"]"),INDIRECT(GLOBAL_VAR[TABLENAME]&amp;"[@c"&amp;$1:$1-1&amp;"]"))</f>
        <v>1</v>
      </c>
      <c r="AA3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3221" s="36" t="str">
        <f>_xlfn.IFNA(MATCH(GLOBAL[[#This Row],[POINTER]],Table6[NB BM_C_QTY+F],0),"")</f>
        <v/>
      </c>
      <c r="AC3221" t="str">
        <f>_xlfn.IFNA(MATCH(GLOBAL[[#This Row],[POINTER]],Table5[CONCAT],0),"")</f>
        <v/>
      </c>
    </row>
    <row r="3222" spans="1:31">
      <c r="A3222" s="36">
        <f ca="1">IF(GLOBAL[[#This Row],[TT]]&lt;1,"",ROW()-2)</f>
        <v>3220</v>
      </c>
      <c r="B3222" s="38" t="s">
        <v>1861</v>
      </c>
      <c r="C3222" s="36">
        <v>7</v>
      </c>
      <c r="D3222" s="36">
        <v>170</v>
      </c>
      <c r="E3222" s="36">
        <f ca="1">IF(GLOBAL[[#This Row],[b12]]="",GLOBAL[[#This Row],[a6]],GLOBAL[[#This Row],[b12]])</f>
        <v>7</v>
      </c>
      <c r="F3222" s="37">
        <f>GLOBAL[[#This Row],[AWAL]]</f>
        <v>7</v>
      </c>
      <c r="G3222" s="36"/>
      <c r="H3222" s="36"/>
      <c r="I3222" s="36" t="str">
        <f>IF(GLOBAL[[#This Row],[/MASUK]]="","",SUMIF(Table6[NB BM_C_QTY+F],GLOBAL[POINTER],Table6[C]))</f>
        <v/>
      </c>
      <c r="J3222" s="106">
        <f>IF(GLOBAL[[#This Row],[//KELUAR]]="",0,-1*SUMIF(Table5[CONCAT],GLOBAL[POINTER],Table5[3]))</f>
        <v>0</v>
      </c>
      <c r="K3222" s="36" t="str">
        <f>IF(GLOBAL[[#This Row],[b1]]="","",GLOBAL[[#This Row],[b1]]-GLOBAL[[#This Row],[a1]]-GLOBAL[[#This Row],[bkeluar1]])</f>
        <v/>
      </c>
      <c r="L3222" s="36">
        <f>SUM(GLOBAL[[#This Row],[bmasuk1]:[c1]])</f>
        <v>0</v>
      </c>
      <c r="M3222" s="37">
        <f>SUM(F3222,L3222)</f>
        <v>7</v>
      </c>
      <c r="N3222" s="36"/>
      <c r="O3222" s="36"/>
      <c r="P3222" s="37">
        <f ca="1">SUM(INDIRECT(GLOBAL_VAR[TABLENAME]&amp;"[@a"&amp;$1:$1-1&amp;"]"),INDIRECT(GLOBAL_VAR[TABLENAME]&amp;"[@c"&amp;$1:$1-1&amp;"]"))</f>
        <v>7</v>
      </c>
      <c r="Q3222" s="38"/>
      <c r="R3222" s="38" t="str">
        <f>IF(GLOBAL[[#This Row],[b3]]="","",GLOBAL[[#This Row],[b3]]-GLOBAL[[#This Row],[a3]])</f>
        <v/>
      </c>
      <c r="S3222" s="37">
        <f ca="1">SUM(INDIRECT(GLOBAL_VAR[TABLENAME]&amp;"[@a"&amp;$1:$1-1&amp;"]"),INDIRECT(GLOBAL_VAR[TABLENAME]&amp;"[@c"&amp;$1:$1-1&amp;"]"))</f>
        <v>7</v>
      </c>
      <c r="T3222" s="38"/>
      <c r="U3222" s="38" t="str">
        <f>IF(GLOBAL[[#This Row],[b4]]="","",GLOBAL[[#This Row],[b4]]-GLOBAL[[#This Row],[a4]])</f>
        <v/>
      </c>
      <c r="V3222" s="37">
        <f ca="1">SUM(INDIRECT(GLOBAL_VAR[TABLENAME]&amp;"[@a"&amp;$1:$1-1&amp;"]"),INDIRECT(GLOBAL_VAR[TABLENAME]&amp;"[@c"&amp;$1:$1-1&amp;"]"))</f>
        <v>7</v>
      </c>
      <c r="W3222" s="36"/>
      <c r="X3222" s="36" t="str">
        <f>IF(GLOBAL[[#This Row],[b5]]="","",GLOBAL[[#This Row],[b5]]-GLOBAL[[#This Row],[a5]])</f>
        <v/>
      </c>
      <c r="Y3222" s="37">
        <f ca="1">SUM(INDIRECT(GLOBAL_VAR[TABLENAME]&amp;"[@a"&amp;$1:$1-1&amp;"]"),INDIRECT(GLOBAL_VAR[TABLENAME]&amp;"[@c"&amp;$1:$1-1&amp;"]"))</f>
        <v>7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3222" s="36" t="str">
        <f>_xlfn.IFNA(MATCH(GLOBAL[[#This Row],[POINTER]],Table6[NB BM_C_QTY+F],0),"")</f>
        <v/>
      </c>
      <c r="AC3222" t="str">
        <f>_xlfn.IFNA(MATCH(GLOBAL[[#This Row],[POINTER]],Table5[CONCAT],0),"")</f>
        <v/>
      </c>
    </row>
    <row r="3223" spans="1:31">
      <c r="A3223" s="36">
        <f ca="1">IF(GLOBAL[[#This Row],[TT]]&lt;1,"",ROW()-2)</f>
        <v>3221</v>
      </c>
      <c r="B3223" s="38" t="s">
        <v>1862</v>
      </c>
      <c r="C3223" s="36">
        <v>1</v>
      </c>
      <c r="D3223" s="36" t="s">
        <v>2311</v>
      </c>
      <c r="E3223" s="36">
        <f ca="1">IF(GLOBAL[[#This Row],[b12]]="",GLOBAL[[#This Row],[a6]],GLOBAL[[#This Row],[b12]])</f>
        <v>1</v>
      </c>
      <c r="F3223" s="37">
        <f>GLOBAL[[#This Row],[AWAL]]</f>
        <v>1</v>
      </c>
      <c r="G3223" s="36"/>
      <c r="H3223" s="36"/>
      <c r="I3223" s="36" t="str">
        <f>IF(GLOBAL[[#This Row],[/MASUK]]="","",SUMIF(Table6[NB BM_C_QTY+F],GLOBAL[POINTER],Table6[C]))</f>
        <v/>
      </c>
      <c r="J3223" s="106">
        <f>IF(GLOBAL[[#This Row],[//KELUAR]]="",0,-1*SUMIF(Table5[CONCAT],GLOBAL[POINTER],Table5[3]))</f>
        <v>0</v>
      </c>
      <c r="K3223" s="36" t="str">
        <f>IF(GLOBAL[[#This Row],[b1]]="","",GLOBAL[[#This Row],[b1]]-GLOBAL[[#This Row],[a1]]-GLOBAL[[#This Row],[bkeluar1]])</f>
        <v/>
      </c>
      <c r="L3223" s="36">
        <f>SUM(GLOBAL[[#This Row],[bmasuk1]:[c1]])</f>
        <v>0</v>
      </c>
      <c r="M3223" s="37">
        <f>SUM(F3223,L3223)</f>
        <v>1</v>
      </c>
      <c r="N3223" s="36"/>
      <c r="O3223" s="36"/>
      <c r="P3223" s="37">
        <f ca="1">SUM(INDIRECT(GLOBAL_VAR[TABLENAME]&amp;"[@a"&amp;$1:$1-1&amp;"]"),INDIRECT(GLOBAL_VAR[TABLENAME]&amp;"[@c"&amp;$1:$1-1&amp;"]"))</f>
        <v>1</v>
      </c>
      <c r="Q3223" s="38"/>
      <c r="R3223" s="38" t="str">
        <f>IF(GLOBAL[[#This Row],[b3]]="","",GLOBAL[[#This Row],[b3]]-GLOBAL[[#This Row],[a3]])</f>
        <v/>
      </c>
      <c r="S3223" s="37">
        <f ca="1">SUM(INDIRECT(GLOBAL_VAR[TABLENAME]&amp;"[@a"&amp;$1:$1-1&amp;"]"),INDIRECT(GLOBAL_VAR[TABLENAME]&amp;"[@c"&amp;$1:$1-1&amp;"]"))</f>
        <v>1</v>
      </c>
      <c r="T3223" s="38"/>
      <c r="U3223" s="38" t="str">
        <f>IF(GLOBAL[[#This Row],[b4]]="","",GLOBAL[[#This Row],[b4]]-GLOBAL[[#This Row],[a4]])</f>
        <v/>
      </c>
      <c r="V3223" s="37">
        <f ca="1">SUM(INDIRECT(GLOBAL_VAR[TABLENAME]&amp;"[@a"&amp;$1:$1-1&amp;"]"),INDIRECT(GLOBAL_VAR[TABLENAME]&amp;"[@c"&amp;$1:$1-1&amp;"]"))</f>
        <v>1</v>
      </c>
      <c r="W3223" s="36"/>
      <c r="X3223" s="36" t="str">
        <f>IF(GLOBAL[[#This Row],[b5]]="","",GLOBAL[[#This Row],[b5]]-GLOBAL[[#This Row],[a5]])</f>
        <v/>
      </c>
      <c r="Y3223" s="37">
        <f ca="1">SUM(INDIRECT(GLOBAL_VAR[TABLENAME]&amp;"[@a"&amp;$1:$1-1&amp;"]"),INDIRECT(GLOBAL_VAR[TABLENAME]&amp;"[@c"&amp;$1:$1-1&amp;"]"))</f>
        <v>1</v>
      </c>
      <c r="AA3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3223" s="36" t="str">
        <f>_xlfn.IFNA(MATCH(GLOBAL[[#This Row],[POINTER]],Table6[NB BM_C_QTY+F],0),"")</f>
        <v/>
      </c>
      <c r="AC3223" t="str">
        <f>_xlfn.IFNA(MATCH(GLOBAL[[#This Row],[POINTER]],Table5[CONCAT],0),"")</f>
        <v/>
      </c>
    </row>
    <row r="3224" spans="1:31">
      <c r="A3224" s="36">
        <f ca="1">IF(GLOBAL[[#This Row],[TT]]&lt;1,"",ROW()-2)</f>
        <v>3222</v>
      </c>
      <c r="B3224" s="38" t="s">
        <v>1861</v>
      </c>
      <c r="C3224" s="36">
        <v>1</v>
      </c>
      <c r="D3224" s="36">
        <v>180</v>
      </c>
      <c r="E3224" s="36">
        <f ca="1">IF(GLOBAL[[#This Row],[b12]]="",GLOBAL[[#This Row],[a6]],GLOBAL[[#This Row],[b12]])</f>
        <v>1</v>
      </c>
      <c r="F3224" s="37">
        <f>GLOBAL[[#This Row],[AWAL]]</f>
        <v>1</v>
      </c>
      <c r="G3224" s="36"/>
      <c r="H3224" s="36"/>
      <c r="I3224" s="36" t="str">
        <f>IF(GLOBAL[[#This Row],[/MASUK]]="","",SUMIF(Table6[NB BM_C_QTY+F],GLOBAL[POINTER],Table6[C]))</f>
        <v/>
      </c>
      <c r="J3224" s="106">
        <f>IF(GLOBAL[[#This Row],[//KELUAR]]="",0,-1*SUMIF(Table5[CONCAT],GLOBAL[POINTER],Table5[3]))</f>
        <v>0</v>
      </c>
      <c r="K3224" s="36" t="str">
        <f>IF(GLOBAL[[#This Row],[b1]]="","",GLOBAL[[#This Row],[b1]]-GLOBAL[[#This Row],[a1]]-GLOBAL[[#This Row],[bkeluar1]])</f>
        <v/>
      </c>
      <c r="L3224" s="36">
        <f>SUM(GLOBAL[[#This Row],[bmasuk1]:[c1]])</f>
        <v>0</v>
      </c>
      <c r="M3224" s="37">
        <f>SUM(F3224,L3224)</f>
        <v>1</v>
      </c>
      <c r="N3224" s="36"/>
      <c r="O3224" s="36"/>
      <c r="P3224" s="37">
        <f ca="1">SUM(INDIRECT(GLOBAL_VAR[TABLENAME]&amp;"[@a"&amp;$1:$1-1&amp;"]"),INDIRECT(GLOBAL_VAR[TABLENAME]&amp;"[@c"&amp;$1:$1-1&amp;"]"))</f>
        <v>1</v>
      </c>
      <c r="Q3224" s="38"/>
      <c r="R3224" s="38" t="str">
        <f>IF(GLOBAL[[#This Row],[b3]]="","",GLOBAL[[#This Row],[b3]]-GLOBAL[[#This Row],[a3]])</f>
        <v/>
      </c>
      <c r="S3224" s="37">
        <f ca="1">SUM(INDIRECT(GLOBAL_VAR[TABLENAME]&amp;"[@a"&amp;$1:$1-1&amp;"]"),INDIRECT(GLOBAL_VAR[TABLENAME]&amp;"[@c"&amp;$1:$1-1&amp;"]"))</f>
        <v>1</v>
      </c>
      <c r="T3224" s="38"/>
      <c r="U3224" s="38" t="str">
        <f>IF(GLOBAL[[#This Row],[b4]]="","",GLOBAL[[#This Row],[b4]]-GLOBAL[[#This Row],[a4]])</f>
        <v/>
      </c>
      <c r="V3224" s="37">
        <f ca="1">SUM(INDIRECT(GLOBAL_VAR[TABLENAME]&amp;"[@a"&amp;$1:$1-1&amp;"]"),INDIRECT(GLOBAL_VAR[TABLENAME]&amp;"[@c"&amp;$1:$1-1&amp;"]"))</f>
        <v>1</v>
      </c>
      <c r="W3224" s="36"/>
      <c r="X3224" s="36" t="str">
        <f>IF(GLOBAL[[#This Row],[b5]]="","",GLOBAL[[#This Row],[b5]]-GLOBAL[[#This Row],[a5]])</f>
        <v/>
      </c>
      <c r="Y3224" s="37">
        <f ca="1">SUM(INDIRECT(GLOBAL_VAR[TABLENAME]&amp;"[@a"&amp;$1:$1-1&amp;"]"),INDIRECT(GLOBAL_VAR[TABLENAME]&amp;"[@c"&amp;$1:$1-1&amp;"]"))</f>
        <v>1</v>
      </c>
      <c r="AA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3224" s="36" t="str">
        <f>_xlfn.IFNA(MATCH(GLOBAL[[#This Row],[POINTER]],Table6[NB BM_C_QTY+F],0),"")</f>
        <v/>
      </c>
      <c r="AC3224" t="str">
        <f>_xlfn.IFNA(MATCH(GLOBAL[[#This Row],[POINTER]],Table5[CONCAT],0),"")</f>
        <v/>
      </c>
    </row>
    <row r="3225" spans="1:31">
      <c r="A3225" s="36">
        <f ca="1">IF(GLOBAL[[#This Row],[TT]]&lt;1,"",ROW()-2)</f>
        <v>3223</v>
      </c>
      <c r="B3225" s="38" t="s">
        <v>1862</v>
      </c>
      <c r="C3225" s="36">
        <v>1</v>
      </c>
      <c r="D3225" s="36" t="s">
        <v>2312</v>
      </c>
      <c r="E3225" s="36">
        <f ca="1">IF(GLOBAL[[#This Row],[b12]]="",GLOBAL[[#This Row],[a6]],GLOBAL[[#This Row],[b12]])</f>
        <v>1</v>
      </c>
      <c r="F3225" s="37">
        <f>GLOBAL[[#This Row],[AWAL]]</f>
        <v>1</v>
      </c>
      <c r="G3225" s="36"/>
      <c r="H3225" s="36"/>
      <c r="I3225" s="36" t="str">
        <f>IF(GLOBAL[[#This Row],[/MASUK]]="","",SUMIF(Table6[NB BM_C_QTY+F],GLOBAL[POINTER],Table6[C]))</f>
        <v/>
      </c>
      <c r="J3225" s="106">
        <f>IF(GLOBAL[[#This Row],[//KELUAR]]="",0,-1*SUMIF(Table5[CONCAT],GLOBAL[POINTER],Table5[3]))</f>
        <v>0</v>
      </c>
      <c r="K3225" s="36" t="str">
        <f>IF(GLOBAL[[#This Row],[b1]]="","",GLOBAL[[#This Row],[b1]]-GLOBAL[[#This Row],[a1]]-GLOBAL[[#This Row],[bkeluar1]])</f>
        <v/>
      </c>
      <c r="L3225" s="36">
        <f>SUM(GLOBAL[[#This Row],[bmasuk1]:[c1]])</f>
        <v>0</v>
      </c>
      <c r="M3225" s="37">
        <f>SUM(F3225,L3225)</f>
        <v>1</v>
      </c>
      <c r="N3225" s="36"/>
      <c r="O3225" s="36"/>
      <c r="P3225" s="37">
        <f ca="1">SUM(INDIRECT(GLOBAL_VAR[TABLENAME]&amp;"[@a"&amp;$1:$1-1&amp;"]"),INDIRECT(GLOBAL_VAR[TABLENAME]&amp;"[@c"&amp;$1:$1-1&amp;"]"))</f>
        <v>1</v>
      </c>
      <c r="Q3225" s="38"/>
      <c r="R3225" s="38" t="str">
        <f>IF(GLOBAL[[#This Row],[b3]]="","",GLOBAL[[#This Row],[b3]]-GLOBAL[[#This Row],[a3]])</f>
        <v/>
      </c>
      <c r="S3225" s="37">
        <f ca="1">SUM(INDIRECT(GLOBAL_VAR[TABLENAME]&amp;"[@a"&amp;$1:$1-1&amp;"]"),INDIRECT(GLOBAL_VAR[TABLENAME]&amp;"[@c"&amp;$1:$1-1&amp;"]"))</f>
        <v>1</v>
      </c>
      <c r="T3225" s="38"/>
      <c r="U3225" s="38" t="str">
        <f>IF(GLOBAL[[#This Row],[b4]]="","",GLOBAL[[#This Row],[b4]]-GLOBAL[[#This Row],[a4]])</f>
        <v/>
      </c>
      <c r="V3225" s="37">
        <f ca="1">SUM(INDIRECT(GLOBAL_VAR[TABLENAME]&amp;"[@a"&amp;$1:$1-1&amp;"]"),INDIRECT(GLOBAL_VAR[TABLENAME]&amp;"[@c"&amp;$1:$1-1&amp;"]"))</f>
        <v>1</v>
      </c>
      <c r="W3225" s="36"/>
      <c r="X3225" s="36" t="str">
        <f>IF(GLOBAL[[#This Row],[b5]]="","",GLOBAL[[#This Row],[b5]]-GLOBAL[[#This Row],[a5]])</f>
        <v/>
      </c>
      <c r="Y3225" s="37">
        <f ca="1">SUM(INDIRECT(GLOBAL_VAR[TABLENAME]&amp;"[@a"&amp;$1:$1-1&amp;"]"),INDIRECT(GLOBAL_VAR[TABLENAME]&amp;"[@c"&amp;$1:$1-1&amp;"]"))</f>
        <v>1</v>
      </c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3225" s="36" t="str">
        <f>_xlfn.IFNA(MATCH(GLOBAL[[#This Row],[POINTER]],Table6[NB BM_C_QTY+F],0),"")</f>
        <v/>
      </c>
      <c r="AC3225" t="str">
        <f>_xlfn.IFNA(MATCH(GLOBAL[[#This Row],[POINTER]],Table5[CONCAT],0),"")</f>
        <v/>
      </c>
    </row>
    <row r="3226" spans="1:31">
      <c r="A3226" s="36">
        <f ca="1">IF(GLOBAL[[#This Row],[TT]]&lt;1,"",ROW()-2)</f>
        <v>3224</v>
      </c>
      <c r="B3226" s="38" t="s">
        <v>1863</v>
      </c>
      <c r="C3226" s="36">
        <v>10</v>
      </c>
      <c r="D3226" s="36" t="s">
        <v>1859</v>
      </c>
      <c r="E3226" s="36">
        <f ca="1">IF(GLOBAL[[#This Row],[b12]]="",GLOBAL[[#This Row],[a6]],GLOBAL[[#This Row],[b12]])</f>
        <v>10</v>
      </c>
      <c r="F3226" s="37">
        <f>GLOBAL[[#This Row],[AWAL]]</f>
        <v>10</v>
      </c>
      <c r="G3226" s="36"/>
      <c r="H3226" s="36"/>
      <c r="I3226" s="36" t="str">
        <f>IF(GLOBAL[[#This Row],[/MASUK]]="","",SUMIF(Table6[NB BM_C_QTY+F],GLOBAL[POINTER],Table6[C]))</f>
        <v/>
      </c>
      <c r="J3226" s="106">
        <f>IF(GLOBAL[[#This Row],[//KELUAR]]="",0,-1*SUMIF(Table5[CONCAT],GLOBAL[POINTER],Table5[3]))</f>
        <v>0</v>
      </c>
      <c r="K3226" s="36" t="str">
        <f>IF(GLOBAL[[#This Row],[b1]]="","",GLOBAL[[#This Row],[b1]]-GLOBAL[[#This Row],[a1]]-GLOBAL[[#This Row],[bkeluar1]])</f>
        <v/>
      </c>
      <c r="L3226" s="36">
        <f>SUM(GLOBAL[[#This Row],[bmasuk1]:[c1]])</f>
        <v>0</v>
      </c>
      <c r="M3226" s="37">
        <f>SUM(F3226,L3226)</f>
        <v>10</v>
      </c>
      <c r="N3226" s="36"/>
      <c r="O3226" s="36"/>
      <c r="P3226" s="37">
        <f ca="1">SUM(INDIRECT(GLOBAL_VAR[TABLENAME]&amp;"[@a"&amp;$1:$1-1&amp;"]"),INDIRECT(GLOBAL_VAR[TABLENAME]&amp;"[@c"&amp;$1:$1-1&amp;"]"))</f>
        <v>10</v>
      </c>
      <c r="Q3226" s="38"/>
      <c r="R3226" s="38" t="str">
        <f>IF(GLOBAL[[#This Row],[b3]]="","",GLOBAL[[#This Row],[b3]]-GLOBAL[[#This Row],[a3]])</f>
        <v/>
      </c>
      <c r="S3226" s="37">
        <f ca="1">SUM(INDIRECT(GLOBAL_VAR[TABLENAME]&amp;"[@a"&amp;$1:$1-1&amp;"]"),INDIRECT(GLOBAL_VAR[TABLENAME]&amp;"[@c"&amp;$1:$1-1&amp;"]"))</f>
        <v>10</v>
      </c>
      <c r="T3226" s="38"/>
      <c r="U3226" s="38" t="str">
        <f>IF(GLOBAL[[#This Row],[b4]]="","",GLOBAL[[#This Row],[b4]]-GLOBAL[[#This Row],[a4]])</f>
        <v/>
      </c>
      <c r="V3226" s="37">
        <f ca="1">SUM(INDIRECT(GLOBAL_VAR[TABLENAME]&amp;"[@a"&amp;$1:$1-1&amp;"]"),INDIRECT(GLOBAL_VAR[TABLENAME]&amp;"[@c"&amp;$1:$1-1&amp;"]"))</f>
        <v>10</v>
      </c>
      <c r="W3226" s="36"/>
      <c r="X3226" s="36" t="str">
        <f>IF(GLOBAL[[#This Row],[b5]]="","",GLOBAL[[#This Row],[b5]]-GLOBAL[[#This Row],[a5]])</f>
        <v/>
      </c>
      <c r="Y3226" s="37">
        <f ca="1">SUM(INDIRECT(GLOBAL_VAR[TABLENAME]&amp;"[@a"&amp;$1:$1-1&amp;"]"),INDIRECT(GLOBAL_VAR[TABLENAME]&amp;"[@c"&amp;$1:$1-1&amp;"]"))</f>
        <v>10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3226" s="36" t="str">
        <f>_xlfn.IFNA(MATCH(GLOBAL[[#This Row],[POINTER]],Table6[NB BM_C_QTY+F],0),"")</f>
        <v/>
      </c>
      <c r="AC3226" t="str">
        <f>_xlfn.IFNA(MATCH(GLOBAL[[#This Row],[POINTER]],Table5[CONCAT],0),"")</f>
        <v/>
      </c>
    </row>
    <row r="3227" spans="1:31">
      <c r="A3227" s="36">
        <f ca="1">IF(GLOBAL[[#This Row],[TT]]&lt;1,"",ROW()-2)</f>
        <v>3225</v>
      </c>
      <c r="B3227" s="38" t="s">
        <v>1863</v>
      </c>
      <c r="C3227" s="36">
        <v>19</v>
      </c>
      <c r="D3227" s="36">
        <v>140</v>
      </c>
      <c r="E3227" s="36">
        <f ca="1">IF(GLOBAL[[#This Row],[b12]]="",GLOBAL[[#This Row],[a6]],GLOBAL[[#This Row],[b12]])</f>
        <v>19</v>
      </c>
      <c r="F3227" s="37">
        <f>GLOBAL[[#This Row],[AWAL]]</f>
        <v>19</v>
      </c>
      <c r="G3227" s="36"/>
      <c r="H3227" s="36"/>
      <c r="I3227" s="36" t="str">
        <f>IF(GLOBAL[[#This Row],[/MASUK]]="","",SUMIF(Table6[NB BM_C_QTY+F],GLOBAL[POINTER],Table6[C]))</f>
        <v/>
      </c>
      <c r="J3227" s="106">
        <f>IF(GLOBAL[[#This Row],[//KELUAR]]="",0,-1*SUMIF(Table5[CONCAT],GLOBAL[POINTER],Table5[3]))</f>
        <v>0</v>
      </c>
      <c r="K3227" s="36" t="str">
        <f>IF(GLOBAL[[#This Row],[b1]]="","",GLOBAL[[#This Row],[b1]]-GLOBAL[[#This Row],[a1]]-GLOBAL[[#This Row],[bkeluar1]])</f>
        <v/>
      </c>
      <c r="L3227" s="36">
        <f>SUM(GLOBAL[[#This Row],[bmasuk1]:[c1]])</f>
        <v>0</v>
      </c>
      <c r="M3227" s="37">
        <f>SUM(F3227,L3227)</f>
        <v>19</v>
      </c>
      <c r="N3227" s="36"/>
      <c r="O3227" s="36"/>
      <c r="P3227" s="37">
        <f ca="1">SUM(INDIRECT(GLOBAL_VAR[TABLENAME]&amp;"[@a"&amp;$1:$1-1&amp;"]"),INDIRECT(GLOBAL_VAR[TABLENAME]&amp;"[@c"&amp;$1:$1-1&amp;"]"))</f>
        <v>19</v>
      </c>
      <c r="Q3227" s="38"/>
      <c r="R3227" s="38" t="str">
        <f>IF(GLOBAL[[#This Row],[b3]]="","",GLOBAL[[#This Row],[b3]]-GLOBAL[[#This Row],[a3]])</f>
        <v/>
      </c>
      <c r="S3227" s="37">
        <f ca="1">SUM(INDIRECT(GLOBAL_VAR[TABLENAME]&amp;"[@a"&amp;$1:$1-1&amp;"]"),INDIRECT(GLOBAL_VAR[TABLENAME]&amp;"[@c"&amp;$1:$1-1&amp;"]"))</f>
        <v>19</v>
      </c>
      <c r="T3227" s="38"/>
      <c r="U3227" s="38" t="str">
        <f>IF(GLOBAL[[#This Row],[b4]]="","",GLOBAL[[#This Row],[b4]]-GLOBAL[[#This Row],[a4]])</f>
        <v/>
      </c>
      <c r="V3227" s="37">
        <f ca="1">SUM(INDIRECT(GLOBAL_VAR[TABLENAME]&amp;"[@a"&amp;$1:$1-1&amp;"]"),INDIRECT(GLOBAL_VAR[TABLENAME]&amp;"[@c"&amp;$1:$1-1&amp;"]"))</f>
        <v>19</v>
      </c>
      <c r="W3227" s="36"/>
      <c r="X3227" s="36" t="str">
        <f>IF(GLOBAL[[#This Row],[b5]]="","",GLOBAL[[#This Row],[b5]]-GLOBAL[[#This Row],[a5]])</f>
        <v/>
      </c>
      <c r="Y3227" s="37">
        <f ca="1">SUM(INDIRECT(GLOBAL_VAR[TABLENAME]&amp;"[@a"&amp;$1:$1-1&amp;"]"),INDIRECT(GLOBAL_VAR[TABLENAME]&amp;"[@c"&amp;$1:$1-1&amp;"]"))</f>
        <v>19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3227" s="36" t="str">
        <f>_xlfn.IFNA(MATCH(GLOBAL[[#This Row],[POINTER]],Table6[NB BM_C_QTY+F],0),"")</f>
        <v/>
      </c>
      <c r="AC3227" t="str">
        <f>_xlfn.IFNA(MATCH(GLOBAL[[#This Row],[POINTER]],Table5[CONCAT],0),"")</f>
        <v/>
      </c>
    </row>
    <row r="3228" spans="1:31">
      <c r="A3228" s="36">
        <f ca="1">IF(GLOBAL[[#This Row],[TT]]&lt;1,"",ROW()-2)</f>
        <v>3226</v>
      </c>
      <c r="B3228" s="38" t="s">
        <v>1863</v>
      </c>
      <c r="C3228" s="36">
        <v>12</v>
      </c>
      <c r="D3228" s="36">
        <v>150</v>
      </c>
      <c r="E3228" s="36">
        <f ca="1">IF(GLOBAL[[#This Row],[b12]]="",GLOBAL[[#This Row],[a6]],GLOBAL[[#This Row],[b12]])</f>
        <v>12</v>
      </c>
      <c r="F3228" s="37">
        <f>GLOBAL[[#This Row],[AWAL]]</f>
        <v>12</v>
      </c>
      <c r="G3228" s="36"/>
      <c r="H3228" s="36"/>
      <c r="I3228" s="36" t="str">
        <f>IF(GLOBAL[[#This Row],[/MASUK]]="","",SUMIF(Table6[NB BM_C_QTY+F],GLOBAL[POINTER],Table6[C]))</f>
        <v/>
      </c>
      <c r="J3228" s="106">
        <f>IF(GLOBAL[[#This Row],[//KELUAR]]="",0,-1*SUMIF(Table5[CONCAT],GLOBAL[POINTER],Table5[3]))</f>
        <v>0</v>
      </c>
      <c r="K3228" s="36" t="str">
        <f>IF(GLOBAL[[#This Row],[b1]]="","",GLOBAL[[#This Row],[b1]]-GLOBAL[[#This Row],[a1]]-GLOBAL[[#This Row],[bkeluar1]])</f>
        <v/>
      </c>
      <c r="L3228" s="36">
        <f>SUM(GLOBAL[[#This Row],[bmasuk1]:[c1]])</f>
        <v>0</v>
      </c>
      <c r="M3228" s="37">
        <f>SUM(F3228,L3228)</f>
        <v>12</v>
      </c>
      <c r="N3228" s="36"/>
      <c r="O3228" s="36"/>
      <c r="P3228" s="37">
        <f ca="1">SUM(INDIRECT(GLOBAL_VAR[TABLENAME]&amp;"[@a"&amp;$1:$1-1&amp;"]"),INDIRECT(GLOBAL_VAR[TABLENAME]&amp;"[@c"&amp;$1:$1-1&amp;"]"))</f>
        <v>12</v>
      </c>
      <c r="Q3228" s="38"/>
      <c r="R3228" s="38" t="str">
        <f>IF(GLOBAL[[#This Row],[b3]]="","",GLOBAL[[#This Row],[b3]]-GLOBAL[[#This Row],[a3]])</f>
        <v/>
      </c>
      <c r="S3228" s="37">
        <f ca="1">SUM(INDIRECT(GLOBAL_VAR[TABLENAME]&amp;"[@a"&amp;$1:$1-1&amp;"]"),INDIRECT(GLOBAL_VAR[TABLENAME]&amp;"[@c"&amp;$1:$1-1&amp;"]"))</f>
        <v>12</v>
      </c>
      <c r="T3228" s="38"/>
      <c r="U3228" s="38" t="str">
        <f>IF(GLOBAL[[#This Row],[b4]]="","",GLOBAL[[#This Row],[b4]]-GLOBAL[[#This Row],[a4]])</f>
        <v/>
      </c>
      <c r="V3228" s="37">
        <f ca="1">SUM(INDIRECT(GLOBAL_VAR[TABLENAME]&amp;"[@a"&amp;$1:$1-1&amp;"]"),INDIRECT(GLOBAL_VAR[TABLENAME]&amp;"[@c"&amp;$1:$1-1&amp;"]"))</f>
        <v>12</v>
      </c>
      <c r="W3228" s="36"/>
      <c r="X3228" s="36" t="str">
        <f>IF(GLOBAL[[#This Row],[b5]]="","",GLOBAL[[#This Row],[b5]]-GLOBAL[[#This Row],[a5]])</f>
        <v/>
      </c>
      <c r="Y3228" s="37">
        <f ca="1">SUM(INDIRECT(GLOBAL_VAR[TABLENAME]&amp;"[@a"&amp;$1:$1-1&amp;"]"),INDIRECT(GLOBAL_VAR[TABLENAME]&amp;"[@c"&amp;$1:$1-1&amp;"]"))</f>
        <v>12</v>
      </c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3228" s="36" t="str">
        <f>_xlfn.IFNA(MATCH(GLOBAL[[#This Row],[POINTER]],Table6[NB BM_C_QTY+F],0),"")</f>
        <v/>
      </c>
      <c r="AC3228" t="str">
        <f>_xlfn.IFNA(MATCH(GLOBAL[[#This Row],[POINTER]],Table5[CONCAT],0),"")</f>
        <v/>
      </c>
    </row>
    <row r="3229" spans="1:31">
      <c r="A3229" s="36">
        <f ca="1">IF(GLOBAL[[#This Row],[TT]]&lt;1,"",ROW()-2)</f>
        <v>3227</v>
      </c>
      <c r="B3229" s="38" t="s">
        <v>1863</v>
      </c>
      <c r="C3229" s="36">
        <v>3</v>
      </c>
      <c r="D3229" s="36" t="s">
        <v>818</v>
      </c>
      <c r="E3229" s="36">
        <f ca="1">IF(GLOBAL[[#This Row],[b12]]="",GLOBAL[[#This Row],[a6]],GLOBAL[[#This Row],[b12]])</f>
        <v>3</v>
      </c>
      <c r="F3229" s="37">
        <f>GLOBAL[[#This Row],[AWAL]]</f>
        <v>3</v>
      </c>
      <c r="G3229" s="36"/>
      <c r="H3229" s="36"/>
      <c r="I3229" s="36" t="str">
        <f>IF(GLOBAL[[#This Row],[/MASUK]]="","",SUMIF(Table6[NB BM_C_QTY+F],GLOBAL[POINTER],Table6[C]))</f>
        <v/>
      </c>
      <c r="J3229" s="106">
        <f>IF(GLOBAL[[#This Row],[//KELUAR]]="",0,-1*SUMIF(Table5[CONCAT],GLOBAL[POINTER],Table5[3]))</f>
        <v>0</v>
      </c>
      <c r="K3229" s="36" t="str">
        <f>IF(GLOBAL[[#This Row],[b1]]="","",GLOBAL[[#This Row],[b1]]-GLOBAL[[#This Row],[a1]]-GLOBAL[[#This Row],[bkeluar1]])</f>
        <v/>
      </c>
      <c r="L3229" s="36">
        <f>SUM(GLOBAL[[#This Row],[bmasuk1]:[c1]])</f>
        <v>0</v>
      </c>
      <c r="M3229" s="37">
        <f>SUM(F3229,L3229)</f>
        <v>3</v>
      </c>
      <c r="N3229" s="36"/>
      <c r="O3229" s="36"/>
      <c r="P3229" s="37">
        <f ca="1">SUM(INDIRECT(GLOBAL_VAR[TABLENAME]&amp;"[@a"&amp;$1:$1-1&amp;"]"),INDIRECT(GLOBAL_VAR[TABLENAME]&amp;"[@c"&amp;$1:$1-1&amp;"]"))</f>
        <v>3</v>
      </c>
      <c r="Q3229" s="38"/>
      <c r="R3229" s="38" t="str">
        <f>IF(GLOBAL[[#This Row],[b3]]="","",GLOBAL[[#This Row],[b3]]-GLOBAL[[#This Row],[a3]])</f>
        <v/>
      </c>
      <c r="S3229" s="37">
        <f ca="1">SUM(INDIRECT(GLOBAL_VAR[TABLENAME]&amp;"[@a"&amp;$1:$1-1&amp;"]"),INDIRECT(GLOBAL_VAR[TABLENAME]&amp;"[@c"&amp;$1:$1-1&amp;"]"))</f>
        <v>3</v>
      </c>
      <c r="T3229" s="38"/>
      <c r="U3229" s="38" t="str">
        <f>IF(GLOBAL[[#This Row],[b4]]="","",GLOBAL[[#This Row],[b4]]-GLOBAL[[#This Row],[a4]])</f>
        <v/>
      </c>
      <c r="V3229" s="37">
        <f ca="1">SUM(INDIRECT(GLOBAL_VAR[TABLENAME]&amp;"[@a"&amp;$1:$1-1&amp;"]"),INDIRECT(GLOBAL_VAR[TABLENAME]&amp;"[@c"&amp;$1:$1-1&amp;"]"))</f>
        <v>3</v>
      </c>
      <c r="W3229" s="36"/>
      <c r="X3229" s="36" t="str">
        <f>IF(GLOBAL[[#This Row],[b5]]="","",GLOBAL[[#This Row],[b5]]-GLOBAL[[#This Row],[a5]])</f>
        <v/>
      </c>
      <c r="Y3229" s="37">
        <f ca="1">SUM(INDIRECT(GLOBAL_VAR[TABLENAME]&amp;"[@a"&amp;$1:$1-1&amp;"]"),INDIRECT(GLOBAL_VAR[TABLENAME]&amp;"[@c"&amp;$1:$1-1&amp;"]"))</f>
        <v>3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3229" s="36" t="str">
        <f>_xlfn.IFNA(MATCH(GLOBAL[[#This Row],[POINTER]],Table6[NB BM_C_QTY+F],0),"")</f>
        <v/>
      </c>
      <c r="AC3229" t="str">
        <f>_xlfn.IFNA(MATCH(GLOBAL[[#This Row],[POINTER]],Table5[CONCAT],0),"")</f>
        <v/>
      </c>
    </row>
    <row r="3230" spans="1:31">
      <c r="A3230" s="36">
        <f ca="1">IF(GLOBAL[[#This Row],[TT]]&lt;1,"",ROW()-2)</f>
        <v>3228</v>
      </c>
      <c r="B3230" s="38" t="s">
        <v>1863</v>
      </c>
      <c r="C3230" s="36">
        <v>2</v>
      </c>
      <c r="D3230" s="36">
        <v>60</v>
      </c>
      <c r="E3230" s="36">
        <f ca="1">IF(GLOBAL[[#This Row],[b12]]="",GLOBAL[[#This Row],[a6]],GLOBAL[[#This Row],[b12]])</f>
        <v>2</v>
      </c>
      <c r="F3230" s="37">
        <f>GLOBAL[[#This Row],[AWAL]]</f>
        <v>2</v>
      </c>
      <c r="G3230" s="36"/>
      <c r="H3230" s="36"/>
      <c r="I3230" s="36" t="str">
        <f>IF(GLOBAL[[#This Row],[/MASUK]]="","",SUMIF(Table6[NB BM_C_QTY+F],GLOBAL[POINTER],Table6[C]))</f>
        <v/>
      </c>
      <c r="J3230" s="106">
        <f>IF(GLOBAL[[#This Row],[//KELUAR]]="",0,-1*SUMIF(Table5[CONCAT],GLOBAL[POINTER],Table5[3]))</f>
        <v>0</v>
      </c>
      <c r="K3230" s="36" t="str">
        <f>IF(GLOBAL[[#This Row],[b1]]="","",GLOBAL[[#This Row],[b1]]-GLOBAL[[#This Row],[a1]]-GLOBAL[[#This Row],[bkeluar1]])</f>
        <v/>
      </c>
      <c r="L3230" s="36">
        <f>SUM(GLOBAL[[#This Row],[bmasuk1]:[c1]])</f>
        <v>0</v>
      </c>
      <c r="M3230" s="37">
        <f>SUM(F3230,L3230)</f>
        <v>2</v>
      </c>
      <c r="N3230" s="36"/>
      <c r="O3230" s="36"/>
      <c r="P3230" s="37">
        <f ca="1">SUM(INDIRECT(GLOBAL_VAR[TABLENAME]&amp;"[@a"&amp;$1:$1-1&amp;"]"),INDIRECT(GLOBAL_VAR[TABLENAME]&amp;"[@c"&amp;$1:$1-1&amp;"]"))</f>
        <v>2</v>
      </c>
      <c r="Q3230" s="38"/>
      <c r="R3230" s="38" t="str">
        <f>IF(GLOBAL[[#This Row],[b3]]="","",GLOBAL[[#This Row],[b3]]-GLOBAL[[#This Row],[a3]])</f>
        <v/>
      </c>
      <c r="S3230" s="37">
        <f ca="1">SUM(INDIRECT(GLOBAL_VAR[TABLENAME]&amp;"[@a"&amp;$1:$1-1&amp;"]"),INDIRECT(GLOBAL_VAR[TABLENAME]&amp;"[@c"&amp;$1:$1-1&amp;"]"))</f>
        <v>2</v>
      </c>
      <c r="T3230" s="38"/>
      <c r="U3230" s="38" t="str">
        <f>IF(GLOBAL[[#This Row],[b4]]="","",GLOBAL[[#This Row],[b4]]-GLOBAL[[#This Row],[a4]])</f>
        <v/>
      </c>
      <c r="V3230" s="37">
        <f ca="1">SUM(INDIRECT(GLOBAL_VAR[TABLENAME]&amp;"[@a"&amp;$1:$1-1&amp;"]"),INDIRECT(GLOBAL_VAR[TABLENAME]&amp;"[@c"&amp;$1:$1-1&amp;"]"))</f>
        <v>2</v>
      </c>
      <c r="W3230" s="36"/>
      <c r="X3230" s="36" t="str">
        <f>IF(GLOBAL[[#This Row],[b5]]="","",GLOBAL[[#This Row],[b5]]-GLOBAL[[#This Row],[a5]])</f>
        <v/>
      </c>
      <c r="Y3230" s="37">
        <f ca="1">SUM(INDIRECT(GLOBAL_VAR[TABLENAME]&amp;"[@a"&amp;$1:$1-1&amp;"]"),INDIRECT(GLOBAL_VAR[TABLENAME]&amp;"[@c"&amp;$1:$1-1&amp;"]"))</f>
        <v>2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3230" s="36" t="str">
        <f>_xlfn.IFNA(MATCH(GLOBAL[[#This Row],[POINTER]],Table6[NB BM_C_QTY+F],0),"")</f>
        <v/>
      </c>
      <c r="AC3230" t="str">
        <f>_xlfn.IFNA(MATCH(GLOBAL[[#This Row],[POINTER]],Table5[CONCAT],0),"")</f>
        <v/>
      </c>
    </row>
    <row r="3231" spans="1:31">
      <c r="A3231" s="36">
        <f ca="1">IF(GLOBAL[[#This Row],[TT]]&lt;1,"",ROW()-2)</f>
        <v>3229</v>
      </c>
      <c r="B3231" s="38" t="s">
        <v>1864</v>
      </c>
      <c r="C3231" s="36">
        <v>1</v>
      </c>
      <c r="D3231" s="36" t="s">
        <v>1865</v>
      </c>
      <c r="E3231" s="36">
        <f ca="1">IF(GLOBAL[[#This Row],[b12]]="",GLOBAL[[#This Row],[a6]],GLOBAL[[#This Row],[b12]])</f>
        <v>1</v>
      </c>
      <c r="F3231" s="37">
        <f>GLOBAL[[#This Row],[AWAL]]</f>
        <v>1</v>
      </c>
      <c r="G3231" s="36"/>
      <c r="H3231" s="36"/>
      <c r="I3231" s="36" t="str">
        <f>IF(GLOBAL[[#This Row],[/MASUK]]="","",SUMIF(Table6[NB BM_C_QTY+F],GLOBAL[POINTER],Table6[C]))</f>
        <v/>
      </c>
      <c r="J3231" s="106">
        <f>IF(GLOBAL[[#This Row],[//KELUAR]]="",0,-1*SUMIF(Table5[CONCAT],GLOBAL[POINTER],Table5[3]))</f>
        <v>0</v>
      </c>
      <c r="K3231" s="36" t="str">
        <f>IF(GLOBAL[[#This Row],[b1]]="","",GLOBAL[[#This Row],[b1]]-GLOBAL[[#This Row],[a1]]-GLOBAL[[#This Row],[bkeluar1]])</f>
        <v/>
      </c>
      <c r="L3231" s="36">
        <f>SUM(GLOBAL[[#This Row],[bmasuk1]:[c1]])</f>
        <v>0</v>
      </c>
      <c r="M3231" s="37">
        <f>SUM(F3231,L3231)</f>
        <v>1</v>
      </c>
      <c r="N3231" s="36"/>
      <c r="O3231" s="36"/>
      <c r="P3231" s="37">
        <f ca="1">SUM(INDIRECT(GLOBAL_VAR[TABLENAME]&amp;"[@a"&amp;$1:$1-1&amp;"]"),INDIRECT(GLOBAL_VAR[TABLENAME]&amp;"[@c"&amp;$1:$1-1&amp;"]"))</f>
        <v>1</v>
      </c>
      <c r="Q3231" s="38"/>
      <c r="R3231" s="38" t="str">
        <f>IF(GLOBAL[[#This Row],[b3]]="","",GLOBAL[[#This Row],[b3]]-GLOBAL[[#This Row],[a3]])</f>
        <v/>
      </c>
      <c r="S3231" s="37">
        <f ca="1">SUM(INDIRECT(GLOBAL_VAR[TABLENAME]&amp;"[@a"&amp;$1:$1-1&amp;"]"),INDIRECT(GLOBAL_VAR[TABLENAME]&amp;"[@c"&amp;$1:$1-1&amp;"]"))</f>
        <v>1</v>
      </c>
      <c r="T3231" s="38"/>
      <c r="U3231" s="38" t="str">
        <f>IF(GLOBAL[[#This Row],[b4]]="","",GLOBAL[[#This Row],[b4]]-GLOBAL[[#This Row],[a4]])</f>
        <v/>
      </c>
      <c r="V3231" s="37">
        <f ca="1">SUM(INDIRECT(GLOBAL_VAR[TABLENAME]&amp;"[@a"&amp;$1:$1-1&amp;"]"),INDIRECT(GLOBAL_VAR[TABLENAME]&amp;"[@c"&amp;$1:$1-1&amp;"]"))</f>
        <v>1</v>
      </c>
      <c r="W3231" s="36"/>
      <c r="X3231" s="36" t="str">
        <f>IF(GLOBAL[[#This Row],[b5]]="","",GLOBAL[[#This Row],[b5]]-GLOBAL[[#This Row],[a5]])</f>
        <v/>
      </c>
      <c r="Y3231" s="37">
        <f ca="1">SUM(INDIRECT(GLOBAL_VAR[TABLENAME]&amp;"[@a"&amp;$1:$1-1&amp;"]"),INDIRECT(GLOBAL_VAR[TABLENAME]&amp;"[@c"&amp;$1:$1-1&amp;"]"))</f>
        <v>1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3231" s="36" t="str">
        <f>_xlfn.IFNA(MATCH(GLOBAL[[#This Row],[POINTER]],Table6[NB BM_C_QTY+F],0),"")</f>
        <v/>
      </c>
      <c r="AC3231" t="str">
        <f>_xlfn.IFNA(MATCH(GLOBAL[[#This Row],[POINTER]],Table5[CONCAT],0),"")</f>
        <v/>
      </c>
      <c r="AE3231" s="72"/>
    </row>
    <row r="3232" spans="1:31">
      <c r="A3232" s="36">
        <f ca="1">IF(GLOBAL[[#This Row],[TT]]&lt;1,"",ROW()-2)</f>
        <v>3230</v>
      </c>
      <c r="B3232" s="38" t="s">
        <v>1864</v>
      </c>
      <c r="C3232" s="36">
        <v>4</v>
      </c>
      <c r="D3232" s="36" t="s">
        <v>123</v>
      </c>
      <c r="E3232" s="36">
        <f ca="1">IF(GLOBAL[[#This Row],[b12]]="",GLOBAL[[#This Row],[a6]],GLOBAL[[#This Row],[b12]])</f>
        <v>4</v>
      </c>
      <c r="F3232" s="37">
        <f>GLOBAL[[#This Row],[AWAL]]</f>
        <v>4</v>
      </c>
      <c r="G3232" s="36"/>
      <c r="H3232" s="36"/>
      <c r="I3232" s="36" t="str">
        <f>IF(GLOBAL[[#This Row],[/MASUK]]="","",SUMIF(Table6[NB BM_C_QTY+F],GLOBAL[POINTER],Table6[C]))</f>
        <v/>
      </c>
      <c r="J3232" s="106">
        <f>IF(GLOBAL[[#This Row],[//KELUAR]]="",0,-1*SUMIF(Table5[CONCAT],GLOBAL[POINTER],Table5[3]))</f>
        <v>0</v>
      </c>
      <c r="K3232" s="36" t="str">
        <f>IF(GLOBAL[[#This Row],[b1]]="","",GLOBAL[[#This Row],[b1]]-GLOBAL[[#This Row],[a1]]-GLOBAL[[#This Row],[bkeluar1]])</f>
        <v/>
      </c>
      <c r="L3232" s="36">
        <f>SUM(GLOBAL[[#This Row],[bmasuk1]:[c1]])</f>
        <v>0</v>
      </c>
      <c r="M3232" s="37">
        <f>SUM(F3232,L3232)</f>
        <v>4</v>
      </c>
      <c r="N3232" s="36"/>
      <c r="O3232" s="36"/>
      <c r="P3232" s="37">
        <f ca="1">SUM(INDIRECT(GLOBAL_VAR[TABLENAME]&amp;"[@a"&amp;$1:$1-1&amp;"]"),INDIRECT(GLOBAL_VAR[TABLENAME]&amp;"[@c"&amp;$1:$1-1&amp;"]"))</f>
        <v>4</v>
      </c>
      <c r="Q3232" s="38"/>
      <c r="R3232" s="38" t="str">
        <f>IF(GLOBAL[[#This Row],[b3]]="","",GLOBAL[[#This Row],[b3]]-GLOBAL[[#This Row],[a3]])</f>
        <v/>
      </c>
      <c r="S3232" s="37">
        <f ca="1">SUM(INDIRECT(GLOBAL_VAR[TABLENAME]&amp;"[@a"&amp;$1:$1-1&amp;"]"),INDIRECT(GLOBAL_VAR[TABLENAME]&amp;"[@c"&amp;$1:$1-1&amp;"]"))</f>
        <v>4</v>
      </c>
      <c r="T3232" s="38"/>
      <c r="U3232" s="38" t="str">
        <f>IF(GLOBAL[[#This Row],[b4]]="","",GLOBAL[[#This Row],[b4]]-GLOBAL[[#This Row],[a4]])</f>
        <v/>
      </c>
      <c r="V3232" s="37">
        <f ca="1">SUM(INDIRECT(GLOBAL_VAR[TABLENAME]&amp;"[@a"&amp;$1:$1-1&amp;"]"),INDIRECT(GLOBAL_VAR[TABLENAME]&amp;"[@c"&amp;$1:$1-1&amp;"]"))</f>
        <v>4</v>
      </c>
      <c r="W3232" s="36"/>
      <c r="X3232" s="36" t="str">
        <f>IF(GLOBAL[[#This Row],[b5]]="","",GLOBAL[[#This Row],[b5]]-GLOBAL[[#This Row],[a5]])</f>
        <v/>
      </c>
      <c r="Y3232" s="37">
        <f ca="1">SUM(INDIRECT(GLOBAL_VAR[TABLENAME]&amp;"[@a"&amp;$1:$1-1&amp;"]"),INDIRECT(GLOBAL_VAR[TABLENAME]&amp;"[@c"&amp;$1:$1-1&amp;"]"))</f>
        <v>4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3232" s="36" t="str">
        <f>_xlfn.IFNA(MATCH(GLOBAL[[#This Row],[POINTER]],Table6[NB BM_C_QTY+F],0),"")</f>
        <v/>
      </c>
      <c r="AC3232" t="str">
        <f>_xlfn.IFNA(MATCH(GLOBAL[[#This Row],[POINTER]],Table5[CONCAT],0),"")</f>
        <v/>
      </c>
    </row>
    <row r="3233" spans="1:29">
      <c r="A3233" s="36">
        <f ca="1">IF(GLOBAL[[#This Row],[TT]]&lt;1,"",ROW()-2)</f>
        <v>3231</v>
      </c>
      <c r="B3233" s="38" t="s">
        <v>1866</v>
      </c>
      <c r="C3233" s="36">
        <v>1</v>
      </c>
      <c r="D3233" s="36" t="s">
        <v>158</v>
      </c>
      <c r="E3233" s="36">
        <f ca="1">IF(GLOBAL[[#This Row],[b12]]="",GLOBAL[[#This Row],[a6]],GLOBAL[[#This Row],[b12]])</f>
        <v>1</v>
      </c>
      <c r="F3233" s="37">
        <f>GLOBAL[[#This Row],[AWAL]]</f>
        <v>1</v>
      </c>
      <c r="G3233" s="36"/>
      <c r="H3233" s="36"/>
      <c r="I3233" s="36" t="str">
        <f>IF(GLOBAL[[#This Row],[/MASUK]]="","",SUMIF(Table6[NB BM_C_QTY+F],GLOBAL[POINTER],Table6[C]))</f>
        <v/>
      </c>
      <c r="J3233" s="106">
        <f>IF(GLOBAL[[#This Row],[//KELUAR]]="",0,-1*SUMIF(Table5[CONCAT],GLOBAL[POINTER],Table5[3]))</f>
        <v>0</v>
      </c>
      <c r="K3233" s="36" t="str">
        <f>IF(GLOBAL[[#This Row],[b1]]="","",GLOBAL[[#This Row],[b1]]-GLOBAL[[#This Row],[a1]]-GLOBAL[[#This Row],[bkeluar1]])</f>
        <v/>
      </c>
      <c r="L3233" s="36">
        <f>SUM(GLOBAL[[#This Row],[bmasuk1]:[c1]])</f>
        <v>0</v>
      </c>
      <c r="M3233" s="37">
        <f>SUM(F3233,L3233)</f>
        <v>1</v>
      </c>
      <c r="N3233" s="36"/>
      <c r="O3233" s="36"/>
      <c r="P3233" s="37">
        <f ca="1">SUM(INDIRECT(GLOBAL_VAR[TABLENAME]&amp;"[@a"&amp;$1:$1-1&amp;"]"),INDIRECT(GLOBAL_VAR[TABLENAME]&amp;"[@c"&amp;$1:$1-1&amp;"]"))</f>
        <v>1</v>
      </c>
      <c r="Q3233" s="38"/>
      <c r="R3233" s="38" t="str">
        <f>IF(GLOBAL[[#This Row],[b3]]="","",GLOBAL[[#This Row],[b3]]-GLOBAL[[#This Row],[a3]])</f>
        <v/>
      </c>
      <c r="S3233" s="37">
        <f ca="1">SUM(INDIRECT(GLOBAL_VAR[TABLENAME]&amp;"[@a"&amp;$1:$1-1&amp;"]"),INDIRECT(GLOBAL_VAR[TABLENAME]&amp;"[@c"&amp;$1:$1-1&amp;"]"))</f>
        <v>1</v>
      </c>
      <c r="T3233" s="38"/>
      <c r="U3233" s="38" t="str">
        <f>IF(GLOBAL[[#This Row],[b4]]="","",GLOBAL[[#This Row],[b4]]-GLOBAL[[#This Row],[a4]])</f>
        <v/>
      </c>
      <c r="V3233" s="37">
        <f ca="1">SUM(INDIRECT(GLOBAL_VAR[TABLENAME]&amp;"[@a"&amp;$1:$1-1&amp;"]"),INDIRECT(GLOBAL_VAR[TABLENAME]&amp;"[@c"&amp;$1:$1-1&amp;"]"))</f>
        <v>1</v>
      </c>
      <c r="W3233" s="36"/>
      <c r="X3233" s="36" t="str">
        <f>IF(GLOBAL[[#This Row],[b5]]="","",GLOBAL[[#This Row],[b5]]-GLOBAL[[#This Row],[a5]])</f>
        <v/>
      </c>
      <c r="Y3233" s="37">
        <f ca="1">SUM(INDIRECT(GLOBAL_VAR[TABLENAME]&amp;"[@a"&amp;$1:$1-1&amp;"]"),INDIRECT(GLOBAL_VAR[TABLENAME]&amp;"[@c"&amp;$1:$1-1&amp;"]"))</f>
        <v>1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3233" s="36" t="str">
        <f>_xlfn.IFNA(MATCH(GLOBAL[[#This Row],[POINTER]],Table6[NB BM_C_QTY+F],0),"")</f>
        <v/>
      </c>
      <c r="AC3233" t="str">
        <f>_xlfn.IFNA(MATCH(GLOBAL[[#This Row],[POINTER]],Table5[CONCAT],0),"")</f>
        <v/>
      </c>
    </row>
    <row r="3234" spans="1:29">
      <c r="A3234" s="36">
        <f ca="1">IF(GLOBAL[[#This Row],[TT]]&lt;1,"",ROW()-2)</f>
        <v>3232</v>
      </c>
      <c r="B3234" s="38" t="s">
        <v>1867</v>
      </c>
      <c r="C3234" s="36">
        <v>8</v>
      </c>
      <c r="D3234" s="36" t="s">
        <v>16</v>
      </c>
      <c r="E3234" s="36">
        <f ca="1">IF(GLOBAL[[#This Row],[b12]]="",GLOBAL[[#This Row],[a6]],GLOBAL[[#This Row],[b12]])</f>
        <v>8</v>
      </c>
      <c r="F3234" s="37">
        <f>GLOBAL[[#This Row],[AWAL]]</f>
        <v>8</v>
      </c>
      <c r="G3234" s="36"/>
      <c r="H3234" s="36"/>
      <c r="I3234" s="36" t="str">
        <f>IF(GLOBAL[[#This Row],[/MASUK]]="","",SUMIF(Table6[NB BM_C_QTY+F],GLOBAL[POINTER],Table6[C]))</f>
        <v/>
      </c>
      <c r="J3234" s="106">
        <f>IF(GLOBAL[[#This Row],[//KELUAR]]="",0,-1*SUMIF(Table5[CONCAT],GLOBAL[POINTER],Table5[3]))</f>
        <v>0</v>
      </c>
      <c r="K3234" s="36" t="str">
        <f>IF(GLOBAL[[#This Row],[b1]]="","",GLOBAL[[#This Row],[b1]]-GLOBAL[[#This Row],[a1]]-GLOBAL[[#This Row],[bkeluar1]])</f>
        <v/>
      </c>
      <c r="L3234" s="36">
        <f>SUM(GLOBAL[[#This Row],[bmasuk1]:[c1]])</f>
        <v>0</v>
      </c>
      <c r="M3234" s="37">
        <f>SUM(F3234,L3234)</f>
        <v>8</v>
      </c>
      <c r="N3234" s="36"/>
      <c r="O3234" s="36"/>
      <c r="P3234" s="37">
        <f ca="1">SUM(INDIRECT(GLOBAL_VAR[TABLENAME]&amp;"[@a"&amp;$1:$1-1&amp;"]"),INDIRECT(GLOBAL_VAR[TABLENAME]&amp;"[@c"&amp;$1:$1-1&amp;"]"))</f>
        <v>8</v>
      </c>
      <c r="Q3234" s="38"/>
      <c r="R3234" s="38" t="str">
        <f>IF(GLOBAL[[#This Row],[b3]]="","",GLOBAL[[#This Row],[b3]]-GLOBAL[[#This Row],[a3]])</f>
        <v/>
      </c>
      <c r="S3234" s="37">
        <f ca="1">SUM(INDIRECT(GLOBAL_VAR[TABLENAME]&amp;"[@a"&amp;$1:$1-1&amp;"]"),INDIRECT(GLOBAL_VAR[TABLENAME]&amp;"[@c"&amp;$1:$1-1&amp;"]"))</f>
        <v>8</v>
      </c>
      <c r="T3234" s="38"/>
      <c r="U3234" s="38" t="str">
        <f>IF(GLOBAL[[#This Row],[b4]]="","",GLOBAL[[#This Row],[b4]]-GLOBAL[[#This Row],[a4]])</f>
        <v/>
      </c>
      <c r="V3234" s="37">
        <f ca="1">SUM(INDIRECT(GLOBAL_VAR[TABLENAME]&amp;"[@a"&amp;$1:$1-1&amp;"]"),INDIRECT(GLOBAL_VAR[TABLENAME]&amp;"[@c"&amp;$1:$1-1&amp;"]"))</f>
        <v>8</v>
      </c>
      <c r="W3234" s="36"/>
      <c r="X3234" s="36" t="str">
        <f>IF(GLOBAL[[#This Row],[b5]]="","",GLOBAL[[#This Row],[b5]]-GLOBAL[[#This Row],[a5]])</f>
        <v/>
      </c>
      <c r="Y3234" s="37">
        <f ca="1">SUM(INDIRECT(GLOBAL_VAR[TABLENAME]&amp;"[@a"&amp;$1:$1-1&amp;"]"),INDIRECT(GLOBAL_VAR[TABLENAME]&amp;"[@c"&amp;$1:$1-1&amp;"]"))</f>
        <v>8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3234" s="36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29">
      <c r="A3235" s="36">
        <f ca="1">IF(GLOBAL[[#This Row],[TT]]&lt;1,"",ROW()-2)</f>
        <v>3233</v>
      </c>
      <c r="B3235" s="38" t="s">
        <v>1868</v>
      </c>
      <c r="C3235" s="36">
        <v>5</v>
      </c>
      <c r="D3235" s="36" t="s">
        <v>149</v>
      </c>
      <c r="E3235" s="36">
        <f ca="1">IF(GLOBAL[[#This Row],[b12]]="",GLOBAL[[#This Row],[a6]],GLOBAL[[#This Row],[b12]])</f>
        <v>5</v>
      </c>
      <c r="F3235" s="37">
        <f>GLOBAL[[#This Row],[AWAL]]</f>
        <v>5</v>
      </c>
      <c r="G3235" s="36"/>
      <c r="H3235" s="36"/>
      <c r="I3235" s="36" t="str">
        <f>IF(GLOBAL[[#This Row],[/MASUK]]="","",SUMIF(Table6[NB BM_C_QTY+F],GLOBAL[POINTER],Table6[C]))</f>
        <v/>
      </c>
      <c r="J3235" s="106">
        <f>IF(GLOBAL[[#This Row],[//KELUAR]]="",0,-1*SUMIF(Table5[CONCAT],GLOBAL[POINTER],Table5[3]))</f>
        <v>0</v>
      </c>
      <c r="K3235" s="36" t="str">
        <f>IF(GLOBAL[[#This Row],[b1]]="","",GLOBAL[[#This Row],[b1]]-GLOBAL[[#This Row],[a1]]-GLOBAL[[#This Row],[bkeluar1]])</f>
        <v/>
      </c>
      <c r="L3235" s="36">
        <f>SUM(GLOBAL[[#This Row],[bmasuk1]:[c1]])</f>
        <v>0</v>
      </c>
      <c r="M3235" s="37">
        <f>SUM(F3235,L3235)</f>
        <v>5</v>
      </c>
      <c r="N3235" s="36"/>
      <c r="O3235" s="36"/>
      <c r="P3235" s="37">
        <f ca="1">SUM(INDIRECT(GLOBAL_VAR[TABLENAME]&amp;"[@a"&amp;$1:$1-1&amp;"]"),INDIRECT(GLOBAL_VAR[TABLENAME]&amp;"[@c"&amp;$1:$1-1&amp;"]"))</f>
        <v>5</v>
      </c>
      <c r="Q3235" s="38"/>
      <c r="R3235" s="38" t="str">
        <f>IF(GLOBAL[[#This Row],[b3]]="","",GLOBAL[[#This Row],[b3]]-GLOBAL[[#This Row],[a3]])</f>
        <v/>
      </c>
      <c r="S3235" s="37">
        <f ca="1">SUM(INDIRECT(GLOBAL_VAR[TABLENAME]&amp;"[@a"&amp;$1:$1-1&amp;"]"),INDIRECT(GLOBAL_VAR[TABLENAME]&amp;"[@c"&amp;$1:$1-1&amp;"]"))</f>
        <v>5</v>
      </c>
      <c r="T3235" s="38"/>
      <c r="U3235" s="38" t="str">
        <f>IF(GLOBAL[[#This Row],[b4]]="","",GLOBAL[[#This Row],[b4]]-GLOBAL[[#This Row],[a4]])</f>
        <v/>
      </c>
      <c r="V3235" s="37">
        <f ca="1">SUM(INDIRECT(GLOBAL_VAR[TABLENAME]&amp;"[@a"&amp;$1:$1-1&amp;"]"),INDIRECT(GLOBAL_VAR[TABLENAME]&amp;"[@c"&amp;$1:$1-1&amp;"]"))</f>
        <v>5</v>
      </c>
      <c r="W3235" s="36"/>
      <c r="X3235" s="36" t="str">
        <f>IF(GLOBAL[[#This Row],[b5]]="","",GLOBAL[[#This Row],[b5]]-GLOBAL[[#This Row],[a5]])</f>
        <v/>
      </c>
      <c r="Y3235" s="37">
        <f ca="1">SUM(INDIRECT(GLOBAL_VAR[TABLENAME]&amp;"[@a"&amp;$1:$1-1&amp;"]"),INDIRECT(GLOBAL_VAR[TABLENAME]&amp;"[@c"&amp;$1:$1-1&amp;"]"))</f>
        <v>5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3235" s="36" t="str">
        <f>_xlfn.IFNA(MATCH(GLOBAL[[#This Row],[POINTER]],Table6[NB BM_C_QTY+F],0),"")</f>
        <v/>
      </c>
      <c r="AC3235" t="str">
        <f>_xlfn.IFNA(MATCH(GLOBAL[[#This Row],[POINTER]],Table5[CONCAT],0),"")</f>
        <v/>
      </c>
    </row>
    <row r="3236" spans="1:29">
      <c r="A3236" s="36">
        <f ca="1">IF(GLOBAL[[#This Row],[TT]]&lt;1,"",ROW()-2)</f>
        <v>3234</v>
      </c>
      <c r="B3236" s="38" t="s">
        <v>1869</v>
      </c>
      <c r="C3236" s="36">
        <v>12</v>
      </c>
      <c r="D3236" s="36">
        <v>480</v>
      </c>
      <c r="E3236" s="36">
        <f ca="1">IF(GLOBAL[[#This Row],[b12]]="",GLOBAL[[#This Row],[a6]],GLOBAL[[#This Row],[b12]])</f>
        <v>12</v>
      </c>
      <c r="F3236" s="37">
        <f>GLOBAL[[#This Row],[AWAL]]</f>
        <v>12</v>
      </c>
      <c r="G3236" s="36"/>
      <c r="H3236" s="36"/>
      <c r="I3236" s="36" t="str">
        <f>IF(GLOBAL[[#This Row],[/MASUK]]="","",SUMIF(Table6[NB BM_C_QTY+F],GLOBAL[POINTER],Table6[C]))</f>
        <v/>
      </c>
      <c r="J3236" s="106">
        <f>IF(GLOBAL[[#This Row],[//KELUAR]]="",0,-1*SUMIF(Table5[CONCAT],GLOBAL[POINTER],Table5[3]))</f>
        <v>0</v>
      </c>
      <c r="K3236" s="36" t="str">
        <f>IF(GLOBAL[[#This Row],[b1]]="","",GLOBAL[[#This Row],[b1]]-GLOBAL[[#This Row],[a1]]-GLOBAL[[#This Row],[bkeluar1]])</f>
        <v/>
      </c>
      <c r="L3236" s="36">
        <f>SUM(GLOBAL[[#This Row],[bmasuk1]:[c1]])</f>
        <v>0</v>
      </c>
      <c r="M3236" s="37">
        <f>SUM(F3236,L3236)</f>
        <v>12</v>
      </c>
      <c r="N3236" s="36"/>
      <c r="O3236" s="36"/>
      <c r="P3236" s="37">
        <f ca="1">SUM(INDIRECT(GLOBAL_VAR[TABLENAME]&amp;"[@a"&amp;$1:$1-1&amp;"]"),INDIRECT(GLOBAL_VAR[TABLENAME]&amp;"[@c"&amp;$1:$1-1&amp;"]"))</f>
        <v>12</v>
      </c>
      <c r="Q3236" s="38"/>
      <c r="R3236" s="38" t="str">
        <f>IF(GLOBAL[[#This Row],[b3]]="","",GLOBAL[[#This Row],[b3]]-GLOBAL[[#This Row],[a3]])</f>
        <v/>
      </c>
      <c r="S3236" s="37">
        <f ca="1">SUM(INDIRECT(GLOBAL_VAR[TABLENAME]&amp;"[@a"&amp;$1:$1-1&amp;"]"),INDIRECT(GLOBAL_VAR[TABLENAME]&amp;"[@c"&amp;$1:$1-1&amp;"]"))</f>
        <v>12</v>
      </c>
      <c r="T3236" s="38"/>
      <c r="U3236" s="38" t="str">
        <f>IF(GLOBAL[[#This Row],[b4]]="","",GLOBAL[[#This Row],[b4]]-GLOBAL[[#This Row],[a4]])</f>
        <v/>
      </c>
      <c r="V3236" s="37">
        <f ca="1">SUM(INDIRECT(GLOBAL_VAR[TABLENAME]&amp;"[@a"&amp;$1:$1-1&amp;"]"),INDIRECT(GLOBAL_VAR[TABLENAME]&amp;"[@c"&amp;$1:$1-1&amp;"]"))</f>
        <v>12</v>
      </c>
      <c r="W3236" s="36"/>
      <c r="X3236" s="36" t="str">
        <f>IF(GLOBAL[[#This Row],[b5]]="","",GLOBAL[[#This Row],[b5]]-GLOBAL[[#This Row],[a5]])</f>
        <v/>
      </c>
      <c r="Y3236" s="37">
        <f ca="1">SUM(INDIRECT(GLOBAL_VAR[TABLENAME]&amp;"[@a"&amp;$1:$1-1&amp;"]"),INDIRECT(GLOBAL_VAR[TABLENAME]&amp;"[@c"&amp;$1:$1-1&amp;"]"))</f>
        <v>12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3236" s="36" t="str">
        <f>_xlfn.IFNA(MATCH(GLOBAL[[#This Row],[POINTER]],Table6[NB BM_C_QTY+F],0),"")</f>
        <v/>
      </c>
      <c r="AC3236" t="str">
        <f>_xlfn.IFNA(MATCH(GLOBAL[[#This Row],[POINTER]],Table5[CONCAT],0),"")</f>
        <v/>
      </c>
    </row>
    <row r="3237" spans="1:29">
      <c r="A3237" s="36">
        <f ca="1">IF(GLOBAL[[#This Row],[TT]]&lt;1,"",ROW()-2)</f>
        <v>3235</v>
      </c>
      <c r="B3237" s="38" t="s">
        <v>1870</v>
      </c>
      <c r="C3237" s="36">
        <v>23</v>
      </c>
      <c r="D3237" s="36">
        <v>480</v>
      </c>
      <c r="E3237" s="36">
        <f ca="1">IF(GLOBAL[[#This Row],[b12]]="",GLOBAL[[#This Row],[a6]],GLOBAL[[#This Row],[b12]])</f>
        <v>23</v>
      </c>
      <c r="F3237" s="37">
        <f>GLOBAL[[#This Row],[AWAL]]</f>
        <v>23</v>
      </c>
      <c r="G3237" s="36"/>
      <c r="H3237" s="36"/>
      <c r="I3237" s="36" t="str">
        <f>IF(GLOBAL[[#This Row],[/MASUK]]="","",SUMIF(Table6[NB BM_C_QTY+F],GLOBAL[POINTER],Table6[C]))</f>
        <v/>
      </c>
      <c r="J3237" s="106">
        <f>IF(GLOBAL[[#This Row],[//KELUAR]]="",0,-1*SUMIF(Table5[CONCAT],GLOBAL[POINTER],Table5[3]))</f>
        <v>0</v>
      </c>
      <c r="K3237" s="36" t="str">
        <f>IF(GLOBAL[[#This Row],[b1]]="","",GLOBAL[[#This Row],[b1]]-GLOBAL[[#This Row],[a1]]-GLOBAL[[#This Row],[bkeluar1]])</f>
        <v/>
      </c>
      <c r="L3237" s="36">
        <f>SUM(GLOBAL[[#This Row],[bmasuk1]:[c1]])</f>
        <v>0</v>
      </c>
      <c r="M3237" s="37">
        <f>SUM(F3237,L3237)</f>
        <v>23</v>
      </c>
      <c r="N3237" s="36"/>
      <c r="O3237" s="36"/>
      <c r="P3237" s="37">
        <f ca="1">SUM(INDIRECT(GLOBAL_VAR[TABLENAME]&amp;"[@a"&amp;$1:$1-1&amp;"]"),INDIRECT(GLOBAL_VAR[TABLENAME]&amp;"[@c"&amp;$1:$1-1&amp;"]"))</f>
        <v>23</v>
      </c>
      <c r="Q3237" s="38"/>
      <c r="R3237" s="38" t="str">
        <f>IF(GLOBAL[[#This Row],[b3]]="","",GLOBAL[[#This Row],[b3]]-GLOBAL[[#This Row],[a3]])</f>
        <v/>
      </c>
      <c r="S3237" s="37">
        <f ca="1">SUM(INDIRECT(GLOBAL_VAR[TABLENAME]&amp;"[@a"&amp;$1:$1-1&amp;"]"),INDIRECT(GLOBAL_VAR[TABLENAME]&amp;"[@c"&amp;$1:$1-1&amp;"]"))</f>
        <v>23</v>
      </c>
      <c r="T3237" s="38"/>
      <c r="U3237" s="38" t="str">
        <f>IF(GLOBAL[[#This Row],[b4]]="","",GLOBAL[[#This Row],[b4]]-GLOBAL[[#This Row],[a4]])</f>
        <v/>
      </c>
      <c r="V3237" s="37">
        <f ca="1">SUM(INDIRECT(GLOBAL_VAR[TABLENAME]&amp;"[@a"&amp;$1:$1-1&amp;"]"),INDIRECT(GLOBAL_VAR[TABLENAME]&amp;"[@c"&amp;$1:$1-1&amp;"]"))</f>
        <v>23</v>
      </c>
      <c r="W3237" s="36"/>
      <c r="X3237" s="36" t="str">
        <f>IF(GLOBAL[[#This Row],[b5]]="","",GLOBAL[[#This Row],[b5]]-GLOBAL[[#This Row],[a5]])</f>
        <v/>
      </c>
      <c r="Y3237" s="37">
        <f ca="1">SUM(INDIRECT(GLOBAL_VAR[TABLENAME]&amp;"[@a"&amp;$1:$1-1&amp;"]"),INDIRECT(GLOBAL_VAR[TABLENAME]&amp;"[@c"&amp;$1:$1-1&amp;"]"))</f>
        <v>23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3237" s="36" t="str">
        <f>_xlfn.IFNA(MATCH(GLOBAL[[#This Row],[POINTER]],Table6[NB BM_C_QTY+F],0),"")</f>
        <v/>
      </c>
      <c r="AC3237" t="str">
        <f>_xlfn.IFNA(MATCH(GLOBAL[[#This Row],[POINTER]],Table5[CONCAT],0),"")</f>
        <v/>
      </c>
    </row>
    <row r="3238" spans="1:29">
      <c r="A3238" s="36">
        <f ca="1">IF(GLOBAL[[#This Row],[TT]]&lt;1,"",ROW()-2)</f>
        <v>3236</v>
      </c>
      <c r="B3238" s="38" t="s">
        <v>1871</v>
      </c>
      <c r="C3238" s="36">
        <v>1</v>
      </c>
      <c r="D3238" s="36" t="s">
        <v>51</v>
      </c>
      <c r="E3238" s="36">
        <f ca="1">IF(GLOBAL[[#This Row],[b12]]="",GLOBAL[[#This Row],[a6]],GLOBAL[[#This Row],[b12]])</f>
        <v>1</v>
      </c>
      <c r="F3238" s="37">
        <f>GLOBAL[[#This Row],[AWAL]]</f>
        <v>1</v>
      </c>
      <c r="G3238" s="36"/>
      <c r="H3238" s="36"/>
      <c r="I3238" s="36" t="str">
        <f>IF(GLOBAL[[#This Row],[/MASUK]]="","",SUMIF(Table6[NB BM_C_QTY+F],GLOBAL[POINTER],Table6[C]))</f>
        <v/>
      </c>
      <c r="J3238" s="106">
        <f>IF(GLOBAL[[#This Row],[//KELUAR]]="",0,-1*SUMIF(Table5[CONCAT],GLOBAL[POINTER],Table5[3]))</f>
        <v>0</v>
      </c>
      <c r="K3238" s="36" t="str">
        <f>IF(GLOBAL[[#This Row],[b1]]="","",GLOBAL[[#This Row],[b1]]-GLOBAL[[#This Row],[a1]]-GLOBAL[[#This Row],[bkeluar1]])</f>
        <v/>
      </c>
      <c r="L3238" s="36">
        <f>SUM(GLOBAL[[#This Row],[bmasuk1]:[c1]])</f>
        <v>0</v>
      </c>
      <c r="M3238" s="37">
        <f>SUM(F3238,L3238)</f>
        <v>1</v>
      </c>
      <c r="N3238" s="36"/>
      <c r="O3238" s="36"/>
      <c r="P3238" s="37">
        <f ca="1">SUM(INDIRECT(GLOBAL_VAR[TABLENAME]&amp;"[@a"&amp;$1:$1-1&amp;"]"),INDIRECT(GLOBAL_VAR[TABLENAME]&amp;"[@c"&amp;$1:$1-1&amp;"]"))</f>
        <v>1</v>
      </c>
      <c r="Q3238" s="38"/>
      <c r="R3238" s="38" t="str">
        <f>IF(GLOBAL[[#This Row],[b3]]="","",GLOBAL[[#This Row],[b3]]-GLOBAL[[#This Row],[a3]])</f>
        <v/>
      </c>
      <c r="S3238" s="37">
        <f ca="1">SUM(INDIRECT(GLOBAL_VAR[TABLENAME]&amp;"[@a"&amp;$1:$1-1&amp;"]"),INDIRECT(GLOBAL_VAR[TABLENAME]&amp;"[@c"&amp;$1:$1-1&amp;"]"))</f>
        <v>1</v>
      </c>
      <c r="T3238" s="38"/>
      <c r="U3238" s="38" t="str">
        <f>IF(GLOBAL[[#This Row],[b4]]="","",GLOBAL[[#This Row],[b4]]-GLOBAL[[#This Row],[a4]])</f>
        <v/>
      </c>
      <c r="V3238" s="37">
        <f ca="1">SUM(INDIRECT(GLOBAL_VAR[TABLENAME]&amp;"[@a"&amp;$1:$1-1&amp;"]"),INDIRECT(GLOBAL_VAR[TABLENAME]&amp;"[@c"&amp;$1:$1-1&amp;"]"))</f>
        <v>1</v>
      </c>
      <c r="W3238" s="36"/>
      <c r="X3238" s="36" t="str">
        <f>IF(GLOBAL[[#This Row],[b5]]="","",GLOBAL[[#This Row],[b5]]-GLOBAL[[#This Row],[a5]])</f>
        <v/>
      </c>
      <c r="Y3238" s="37">
        <f ca="1">SUM(INDIRECT(GLOBAL_VAR[TABLENAME]&amp;"[@a"&amp;$1:$1-1&amp;"]"),INDIRECT(GLOBAL_VAR[TABLENAME]&amp;"[@c"&amp;$1:$1-1&amp;"]"))</f>
        <v>1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3238" s="36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29">
      <c r="A3239" s="36">
        <f ca="1">IF(GLOBAL[[#This Row],[TT]]&lt;1,"",ROW()-2)</f>
        <v>3237</v>
      </c>
      <c r="B3239" s="38" t="s">
        <v>1872</v>
      </c>
      <c r="C3239" s="36">
        <v>1</v>
      </c>
      <c r="D3239" s="36" t="s">
        <v>99</v>
      </c>
      <c r="E3239" s="36">
        <f ca="1">IF(GLOBAL[[#This Row],[b12]]="",GLOBAL[[#This Row],[a6]],GLOBAL[[#This Row],[b12]])</f>
        <v>1</v>
      </c>
      <c r="F3239" s="37">
        <f>GLOBAL[[#This Row],[AWAL]]</f>
        <v>1</v>
      </c>
      <c r="G3239" s="36"/>
      <c r="H3239" s="36"/>
      <c r="I3239" s="36" t="str">
        <f>IF(GLOBAL[[#This Row],[/MASUK]]="","",SUMIF(Table6[NB BM_C_QTY+F],GLOBAL[POINTER],Table6[C]))</f>
        <v/>
      </c>
      <c r="J3239" s="106">
        <f>IF(GLOBAL[[#This Row],[//KELUAR]]="",0,-1*SUMIF(Table5[CONCAT],GLOBAL[POINTER],Table5[3]))</f>
        <v>0</v>
      </c>
      <c r="K3239" s="36" t="str">
        <f>IF(GLOBAL[[#This Row],[b1]]="","",GLOBAL[[#This Row],[b1]]-GLOBAL[[#This Row],[a1]]-GLOBAL[[#This Row],[bkeluar1]])</f>
        <v/>
      </c>
      <c r="L3239" s="36">
        <f>SUM(GLOBAL[[#This Row],[bmasuk1]:[c1]])</f>
        <v>0</v>
      </c>
      <c r="M3239" s="37">
        <f>SUM(F3239,L3239)</f>
        <v>1</v>
      </c>
      <c r="N3239" s="36"/>
      <c r="O3239" s="36"/>
      <c r="P3239" s="37">
        <f ca="1">SUM(INDIRECT(GLOBAL_VAR[TABLENAME]&amp;"[@a"&amp;$1:$1-1&amp;"]"),INDIRECT(GLOBAL_VAR[TABLENAME]&amp;"[@c"&amp;$1:$1-1&amp;"]"))</f>
        <v>1</v>
      </c>
      <c r="Q3239" s="38"/>
      <c r="R3239" s="38" t="str">
        <f>IF(GLOBAL[[#This Row],[b3]]="","",GLOBAL[[#This Row],[b3]]-GLOBAL[[#This Row],[a3]])</f>
        <v/>
      </c>
      <c r="S3239" s="37">
        <f ca="1">SUM(INDIRECT(GLOBAL_VAR[TABLENAME]&amp;"[@a"&amp;$1:$1-1&amp;"]"),INDIRECT(GLOBAL_VAR[TABLENAME]&amp;"[@c"&amp;$1:$1-1&amp;"]"))</f>
        <v>1</v>
      </c>
      <c r="T3239" s="38"/>
      <c r="U3239" s="38" t="str">
        <f>IF(GLOBAL[[#This Row],[b4]]="","",GLOBAL[[#This Row],[b4]]-GLOBAL[[#This Row],[a4]])</f>
        <v/>
      </c>
      <c r="V3239" s="37">
        <f ca="1">SUM(INDIRECT(GLOBAL_VAR[TABLENAME]&amp;"[@a"&amp;$1:$1-1&amp;"]"),INDIRECT(GLOBAL_VAR[TABLENAME]&amp;"[@c"&amp;$1:$1-1&amp;"]"))</f>
        <v>1</v>
      </c>
      <c r="W3239" s="36"/>
      <c r="X3239" s="36" t="str">
        <f>IF(GLOBAL[[#This Row],[b5]]="","",GLOBAL[[#This Row],[b5]]-GLOBAL[[#This Row],[a5]])</f>
        <v/>
      </c>
      <c r="Y3239" s="37">
        <f ca="1">SUM(INDIRECT(GLOBAL_VAR[TABLENAME]&amp;"[@a"&amp;$1:$1-1&amp;"]"),INDIRECT(GLOBAL_VAR[TABLENAME]&amp;"[@c"&amp;$1:$1-1&amp;"]"))</f>
        <v>1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3239" s="36" t="str">
        <f>_xlfn.IFNA(MATCH(GLOBAL[[#This Row],[POINTER]],Table6[NB BM_C_QTY+F],0),"")</f>
        <v/>
      </c>
      <c r="AC3239" t="str">
        <f>_xlfn.IFNA(MATCH(GLOBAL[[#This Row],[POINTER]],Table5[CONCAT],0),"")</f>
        <v/>
      </c>
    </row>
    <row r="3240" spans="1:29">
      <c r="A3240" s="36">
        <f ca="1">IF(GLOBAL[[#This Row],[TT]]&lt;1,"",ROW()-2)</f>
        <v>3238</v>
      </c>
      <c r="B3240" s="38" t="s">
        <v>1873</v>
      </c>
      <c r="C3240" s="36">
        <v>8</v>
      </c>
      <c r="D3240" s="36" t="s">
        <v>31</v>
      </c>
      <c r="E3240" s="36">
        <f ca="1">IF(GLOBAL[[#This Row],[b12]]="",GLOBAL[[#This Row],[a6]],GLOBAL[[#This Row],[b12]])</f>
        <v>8</v>
      </c>
      <c r="F3240" s="37">
        <f>GLOBAL[[#This Row],[AWAL]]</f>
        <v>8</v>
      </c>
      <c r="G3240" s="36"/>
      <c r="H3240" s="36"/>
      <c r="I3240" s="36" t="str">
        <f>IF(GLOBAL[[#This Row],[/MASUK]]="","",SUMIF(Table6[NB BM_C_QTY+F],GLOBAL[POINTER],Table6[C]))</f>
        <v/>
      </c>
      <c r="J3240" s="106">
        <f>IF(GLOBAL[[#This Row],[//KELUAR]]="",0,-1*SUMIF(Table5[CONCAT],GLOBAL[POINTER],Table5[3]))</f>
        <v>0</v>
      </c>
      <c r="K3240" s="36" t="str">
        <f>IF(GLOBAL[[#This Row],[b1]]="","",GLOBAL[[#This Row],[b1]]-GLOBAL[[#This Row],[a1]]-GLOBAL[[#This Row],[bkeluar1]])</f>
        <v/>
      </c>
      <c r="L3240" s="36">
        <f>SUM(GLOBAL[[#This Row],[bmasuk1]:[c1]])</f>
        <v>0</v>
      </c>
      <c r="M3240" s="37">
        <f>SUM(F3240,L3240)</f>
        <v>8</v>
      </c>
      <c r="N3240" s="36"/>
      <c r="O3240" s="36"/>
      <c r="P3240" s="37">
        <f ca="1">SUM(INDIRECT(GLOBAL_VAR[TABLENAME]&amp;"[@a"&amp;$1:$1-1&amp;"]"),INDIRECT(GLOBAL_VAR[TABLENAME]&amp;"[@c"&amp;$1:$1-1&amp;"]"))</f>
        <v>8</v>
      </c>
      <c r="Q3240" s="38"/>
      <c r="R3240" s="38" t="str">
        <f>IF(GLOBAL[[#This Row],[b3]]="","",GLOBAL[[#This Row],[b3]]-GLOBAL[[#This Row],[a3]])</f>
        <v/>
      </c>
      <c r="S3240" s="37">
        <f ca="1">SUM(INDIRECT(GLOBAL_VAR[TABLENAME]&amp;"[@a"&amp;$1:$1-1&amp;"]"),INDIRECT(GLOBAL_VAR[TABLENAME]&amp;"[@c"&amp;$1:$1-1&amp;"]"))</f>
        <v>8</v>
      </c>
      <c r="T3240" s="38"/>
      <c r="U3240" s="38" t="str">
        <f>IF(GLOBAL[[#This Row],[b4]]="","",GLOBAL[[#This Row],[b4]]-GLOBAL[[#This Row],[a4]])</f>
        <v/>
      </c>
      <c r="V3240" s="37">
        <f ca="1">SUM(INDIRECT(GLOBAL_VAR[TABLENAME]&amp;"[@a"&amp;$1:$1-1&amp;"]"),INDIRECT(GLOBAL_VAR[TABLENAME]&amp;"[@c"&amp;$1:$1-1&amp;"]"))</f>
        <v>8</v>
      </c>
      <c r="W3240" s="36"/>
      <c r="X3240" s="36" t="str">
        <f>IF(GLOBAL[[#This Row],[b5]]="","",GLOBAL[[#This Row],[b5]]-GLOBAL[[#This Row],[a5]])</f>
        <v/>
      </c>
      <c r="Y3240" s="37">
        <f ca="1">SUM(INDIRECT(GLOBAL_VAR[TABLENAME]&amp;"[@a"&amp;$1:$1-1&amp;"]"),INDIRECT(GLOBAL_VAR[TABLENAME]&amp;"[@c"&amp;$1:$1-1&amp;"]"))</f>
        <v>8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3240" s="36" t="str">
        <f>_xlfn.IFNA(MATCH(GLOBAL[[#This Row],[POINTER]],Table6[NB BM_C_QTY+F],0),"")</f>
        <v/>
      </c>
      <c r="AC3240" t="str">
        <f>_xlfn.IFNA(MATCH(GLOBAL[[#This Row],[POINTER]],Table5[CONCAT],0),"")</f>
        <v/>
      </c>
    </row>
    <row r="3241" spans="1:29">
      <c r="A3241" s="36">
        <f ca="1">IF(GLOBAL[[#This Row],[TT]]&lt;1,"",ROW()-2)</f>
        <v>3239</v>
      </c>
      <c r="B3241" s="38" t="s">
        <v>1874</v>
      </c>
      <c r="C3241" s="36">
        <v>4</v>
      </c>
      <c r="D3241" s="36" t="s">
        <v>1875</v>
      </c>
      <c r="E3241" s="36">
        <f ca="1">IF(GLOBAL[[#This Row],[b12]]="",GLOBAL[[#This Row],[a6]],GLOBAL[[#This Row],[b12]])</f>
        <v>4</v>
      </c>
      <c r="F3241" s="37">
        <f>GLOBAL[[#This Row],[AWAL]]</f>
        <v>4</v>
      </c>
      <c r="G3241" s="36"/>
      <c r="H3241" s="36"/>
      <c r="I3241" s="36" t="str">
        <f>IF(GLOBAL[[#This Row],[/MASUK]]="","",SUMIF(Table6[NB BM_C_QTY+F],GLOBAL[POINTER],Table6[C]))</f>
        <v/>
      </c>
      <c r="J3241" s="106">
        <f>IF(GLOBAL[[#This Row],[//KELUAR]]="",0,-1*SUMIF(Table5[CONCAT],GLOBAL[POINTER],Table5[3]))</f>
        <v>0</v>
      </c>
      <c r="K3241" s="36" t="str">
        <f>IF(GLOBAL[[#This Row],[b1]]="","",GLOBAL[[#This Row],[b1]]-GLOBAL[[#This Row],[a1]]-GLOBAL[[#This Row],[bkeluar1]])</f>
        <v/>
      </c>
      <c r="L3241" s="36">
        <f>SUM(GLOBAL[[#This Row],[bmasuk1]:[c1]])</f>
        <v>0</v>
      </c>
      <c r="M3241" s="37">
        <f>SUM(F3241,L3241)</f>
        <v>4</v>
      </c>
      <c r="N3241" s="36"/>
      <c r="O3241" s="36"/>
      <c r="P3241" s="37">
        <f ca="1">SUM(INDIRECT(GLOBAL_VAR[TABLENAME]&amp;"[@a"&amp;$1:$1-1&amp;"]"),INDIRECT(GLOBAL_VAR[TABLENAME]&amp;"[@c"&amp;$1:$1-1&amp;"]"))</f>
        <v>4</v>
      </c>
      <c r="Q3241" s="38"/>
      <c r="R3241" s="38" t="str">
        <f>IF(GLOBAL[[#This Row],[b3]]="","",GLOBAL[[#This Row],[b3]]-GLOBAL[[#This Row],[a3]])</f>
        <v/>
      </c>
      <c r="S3241" s="37">
        <f ca="1">SUM(INDIRECT(GLOBAL_VAR[TABLENAME]&amp;"[@a"&amp;$1:$1-1&amp;"]"),INDIRECT(GLOBAL_VAR[TABLENAME]&amp;"[@c"&amp;$1:$1-1&amp;"]"))</f>
        <v>4</v>
      </c>
      <c r="T3241" s="38"/>
      <c r="U3241" s="38" t="str">
        <f>IF(GLOBAL[[#This Row],[b4]]="","",GLOBAL[[#This Row],[b4]]-GLOBAL[[#This Row],[a4]])</f>
        <v/>
      </c>
      <c r="V3241" s="37">
        <f ca="1">SUM(INDIRECT(GLOBAL_VAR[TABLENAME]&amp;"[@a"&amp;$1:$1-1&amp;"]"),INDIRECT(GLOBAL_VAR[TABLENAME]&amp;"[@c"&amp;$1:$1-1&amp;"]"))</f>
        <v>4</v>
      </c>
      <c r="W3241" s="36"/>
      <c r="X3241" s="36" t="str">
        <f>IF(GLOBAL[[#This Row],[b5]]="","",GLOBAL[[#This Row],[b5]]-GLOBAL[[#This Row],[a5]])</f>
        <v/>
      </c>
      <c r="Y3241" s="37">
        <f ca="1">SUM(INDIRECT(GLOBAL_VAR[TABLENAME]&amp;"[@a"&amp;$1:$1-1&amp;"]"),INDIRECT(GLOBAL_VAR[TABLENAME]&amp;"[@c"&amp;$1:$1-1&amp;"]"))</f>
        <v>4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3241" s="36" t="str">
        <f>_xlfn.IFNA(MATCH(GLOBAL[[#This Row],[POINTER]],Table6[NB BM_C_QTY+F],0),"")</f>
        <v/>
      </c>
      <c r="AC3241" t="str">
        <f>_xlfn.IFNA(MATCH(GLOBAL[[#This Row],[POINTER]],Table5[CONCAT],0),"")</f>
        <v/>
      </c>
    </row>
    <row r="3242" spans="1:29">
      <c r="A3242" s="36">
        <f ca="1">IF(GLOBAL[[#This Row],[TT]]&lt;1,"",ROW()-2)</f>
        <v>3240</v>
      </c>
      <c r="B3242" s="38" t="s">
        <v>1876</v>
      </c>
      <c r="C3242" s="36">
        <v>2</v>
      </c>
      <c r="D3242" s="36" t="s">
        <v>33</v>
      </c>
      <c r="E3242" s="36">
        <f ca="1">IF(GLOBAL[[#This Row],[b12]]="",GLOBAL[[#This Row],[a6]],GLOBAL[[#This Row],[b12]])</f>
        <v>2</v>
      </c>
      <c r="F3242" s="37">
        <f>GLOBAL[[#This Row],[AWAL]]</f>
        <v>2</v>
      </c>
      <c r="G3242" s="36"/>
      <c r="H3242" s="36"/>
      <c r="I3242" s="36" t="str">
        <f>IF(GLOBAL[[#This Row],[/MASUK]]="","",SUMIF(Table6[NB BM_C_QTY+F],GLOBAL[POINTER],Table6[C]))</f>
        <v/>
      </c>
      <c r="J3242" s="106">
        <f>IF(GLOBAL[[#This Row],[//KELUAR]]="",0,-1*SUMIF(Table5[CONCAT],GLOBAL[POINTER],Table5[3]))</f>
        <v>0</v>
      </c>
      <c r="K3242" s="36" t="str">
        <f>IF(GLOBAL[[#This Row],[b1]]="","",GLOBAL[[#This Row],[b1]]-GLOBAL[[#This Row],[a1]]-GLOBAL[[#This Row],[bkeluar1]])</f>
        <v/>
      </c>
      <c r="L3242" s="36">
        <f>SUM(GLOBAL[[#This Row],[bmasuk1]:[c1]])</f>
        <v>0</v>
      </c>
      <c r="M3242" s="37">
        <f>SUM(F3242,L3242)</f>
        <v>2</v>
      </c>
      <c r="N3242" s="36"/>
      <c r="O3242" s="36"/>
      <c r="P3242" s="37">
        <f ca="1">SUM(INDIRECT(GLOBAL_VAR[TABLENAME]&amp;"[@a"&amp;$1:$1-1&amp;"]"),INDIRECT(GLOBAL_VAR[TABLENAME]&amp;"[@c"&amp;$1:$1-1&amp;"]"))</f>
        <v>2</v>
      </c>
      <c r="Q3242" s="38"/>
      <c r="R3242" s="38" t="str">
        <f>IF(GLOBAL[[#This Row],[b3]]="","",GLOBAL[[#This Row],[b3]]-GLOBAL[[#This Row],[a3]])</f>
        <v/>
      </c>
      <c r="S3242" s="37">
        <f ca="1">SUM(INDIRECT(GLOBAL_VAR[TABLENAME]&amp;"[@a"&amp;$1:$1-1&amp;"]"),INDIRECT(GLOBAL_VAR[TABLENAME]&amp;"[@c"&amp;$1:$1-1&amp;"]"))</f>
        <v>2</v>
      </c>
      <c r="T3242" s="38"/>
      <c r="U3242" s="38" t="str">
        <f>IF(GLOBAL[[#This Row],[b4]]="","",GLOBAL[[#This Row],[b4]]-GLOBAL[[#This Row],[a4]])</f>
        <v/>
      </c>
      <c r="V3242" s="37">
        <f ca="1">SUM(INDIRECT(GLOBAL_VAR[TABLENAME]&amp;"[@a"&amp;$1:$1-1&amp;"]"),INDIRECT(GLOBAL_VAR[TABLENAME]&amp;"[@c"&amp;$1:$1-1&amp;"]"))</f>
        <v>2</v>
      </c>
      <c r="W3242" s="36"/>
      <c r="X3242" s="36" t="str">
        <f>IF(GLOBAL[[#This Row],[b5]]="","",GLOBAL[[#This Row],[b5]]-GLOBAL[[#This Row],[a5]])</f>
        <v/>
      </c>
      <c r="Y3242" s="37">
        <f ca="1">SUM(INDIRECT(GLOBAL_VAR[TABLENAME]&amp;"[@a"&amp;$1:$1-1&amp;"]"),INDIRECT(GLOBAL_VAR[TABLENAME]&amp;"[@c"&amp;$1:$1-1&amp;"]"))</f>
        <v>2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3242" s="36" t="str">
        <f>_xlfn.IFNA(MATCH(GLOBAL[[#This Row],[POINTER]],Table6[NB BM_C_QTY+F],0),"")</f>
        <v/>
      </c>
      <c r="AC3242" t="str">
        <f>_xlfn.IFNA(MATCH(GLOBAL[[#This Row],[POINTER]],Table5[CONCAT],0),"")</f>
        <v/>
      </c>
    </row>
    <row r="3243" spans="1:29">
      <c r="A3243" s="36">
        <f ca="1">IF(GLOBAL[[#This Row],[TT]]&lt;1,"",ROW()-2)</f>
        <v>3241</v>
      </c>
      <c r="B3243" s="38" t="s">
        <v>1877</v>
      </c>
      <c r="C3243" s="36">
        <v>3</v>
      </c>
      <c r="D3243" s="36">
        <v>360</v>
      </c>
      <c r="E3243" s="36">
        <f ca="1">IF(GLOBAL[[#This Row],[b12]]="",GLOBAL[[#This Row],[a6]],GLOBAL[[#This Row],[b12]])</f>
        <v>3</v>
      </c>
      <c r="F3243" s="37">
        <f>GLOBAL[[#This Row],[AWAL]]</f>
        <v>3</v>
      </c>
      <c r="G3243" s="36"/>
      <c r="H3243" s="36"/>
      <c r="I3243" s="36" t="str">
        <f>IF(GLOBAL[[#This Row],[/MASUK]]="","",SUMIF(Table6[NB BM_C_QTY+F],GLOBAL[POINTER],Table6[C]))</f>
        <v/>
      </c>
      <c r="J3243" s="106">
        <f>IF(GLOBAL[[#This Row],[//KELUAR]]="",0,-1*SUMIF(Table5[CONCAT],GLOBAL[POINTER],Table5[3]))</f>
        <v>0</v>
      </c>
      <c r="K3243" s="36" t="str">
        <f>IF(GLOBAL[[#This Row],[b1]]="","",GLOBAL[[#This Row],[b1]]-GLOBAL[[#This Row],[a1]]-GLOBAL[[#This Row],[bkeluar1]])</f>
        <v/>
      </c>
      <c r="L3243" s="36">
        <f>SUM(GLOBAL[[#This Row],[bmasuk1]:[c1]])</f>
        <v>0</v>
      </c>
      <c r="M3243" s="37">
        <f>SUM(F3243,L3243)</f>
        <v>3</v>
      </c>
      <c r="N3243" s="36"/>
      <c r="O3243" s="36"/>
      <c r="P3243" s="37">
        <f ca="1">SUM(INDIRECT(GLOBAL_VAR[TABLENAME]&amp;"[@a"&amp;$1:$1-1&amp;"]"),INDIRECT(GLOBAL_VAR[TABLENAME]&amp;"[@c"&amp;$1:$1-1&amp;"]"))</f>
        <v>3</v>
      </c>
      <c r="Q3243" s="38"/>
      <c r="R3243" s="38" t="str">
        <f>IF(GLOBAL[[#This Row],[b3]]="","",GLOBAL[[#This Row],[b3]]-GLOBAL[[#This Row],[a3]])</f>
        <v/>
      </c>
      <c r="S3243" s="37">
        <f ca="1">SUM(INDIRECT(GLOBAL_VAR[TABLENAME]&amp;"[@a"&amp;$1:$1-1&amp;"]"),INDIRECT(GLOBAL_VAR[TABLENAME]&amp;"[@c"&amp;$1:$1-1&amp;"]"))</f>
        <v>3</v>
      </c>
      <c r="T3243" s="38"/>
      <c r="U3243" s="38" t="str">
        <f>IF(GLOBAL[[#This Row],[b4]]="","",GLOBAL[[#This Row],[b4]]-GLOBAL[[#This Row],[a4]])</f>
        <v/>
      </c>
      <c r="V3243" s="37">
        <f ca="1">SUM(INDIRECT(GLOBAL_VAR[TABLENAME]&amp;"[@a"&amp;$1:$1-1&amp;"]"),INDIRECT(GLOBAL_VAR[TABLENAME]&amp;"[@c"&amp;$1:$1-1&amp;"]"))</f>
        <v>3</v>
      </c>
      <c r="W3243" s="36"/>
      <c r="X3243" s="36" t="str">
        <f>IF(GLOBAL[[#This Row],[b5]]="","",GLOBAL[[#This Row],[b5]]-GLOBAL[[#This Row],[a5]])</f>
        <v/>
      </c>
      <c r="Y3243" s="37">
        <f ca="1">SUM(INDIRECT(GLOBAL_VAR[TABLENAME]&amp;"[@a"&amp;$1:$1-1&amp;"]"),INDIRECT(GLOBAL_VAR[TABLENAME]&amp;"[@c"&amp;$1:$1-1&amp;"]"))</f>
        <v>3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3243" s="36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29">
      <c r="A3244" s="36">
        <f ca="1">IF(GLOBAL[[#This Row],[TT]]&lt;1,"",ROW()-2)</f>
        <v>3242</v>
      </c>
      <c r="B3244" s="38" t="s">
        <v>1878</v>
      </c>
      <c r="C3244" s="36">
        <v>1</v>
      </c>
      <c r="D3244" s="36">
        <v>360</v>
      </c>
      <c r="E3244" s="36">
        <f ca="1">IF(GLOBAL[[#This Row],[b12]]="",GLOBAL[[#This Row],[a6]],GLOBAL[[#This Row],[b12]])</f>
        <v>1</v>
      </c>
      <c r="F3244" s="37">
        <f>GLOBAL[[#This Row],[AWAL]]</f>
        <v>1</v>
      </c>
      <c r="G3244" s="36"/>
      <c r="H3244" s="36"/>
      <c r="I3244" s="36" t="str">
        <f>IF(GLOBAL[[#This Row],[/MASUK]]="","",SUMIF(Table6[NB BM_C_QTY+F],GLOBAL[POINTER],Table6[C]))</f>
        <v/>
      </c>
      <c r="J3244" s="106">
        <f>IF(GLOBAL[[#This Row],[//KELUAR]]="",0,-1*SUMIF(Table5[CONCAT],GLOBAL[POINTER],Table5[3]))</f>
        <v>0</v>
      </c>
      <c r="K3244" s="36" t="str">
        <f>IF(GLOBAL[[#This Row],[b1]]="","",GLOBAL[[#This Row],[b1]]-GLOBAL[[#This Row],[a1]]-GLOBAL[[#This Row],[bkeluar1]])</f>
        <v/>
      </c>
      <c r="L3244" s="36">
        <f>SUM(GLOBAL[[#This Row],[bmasuk1]:[c1]])</f>
        <v>0</v>
      </c>
      <c r="M3244" s="37">
        <f>SUM(F3244,L3244)</f>
        <v>1</v>
      </c>
      <c r="N3244" s="36"/>
      <c r="O3244" s="36"/>
      <c r="P3244" s="37">
        <f ca="1">SUM(INDIRECT(GLOBAL_VAR[TABLENAME]&amp;"[@a"&amp;$1:$1-1&amp;"]"),INDIRECT(GLOBAL_VAR[TABLENAME]&amp;"[@c"&amp;$1:$1-1&amp;"]"))</f>
        <v>1</v>
      </c>
      <c r="Q3244" s="38"/>
      <c r="R3244" s="38" t="str">
        <f>IF(GLOBAL[[#This Row],[b3]]="","",GLOBAL[[#This Row],[b3]]-GLOBAL[[#This Row],[a3]])</f>
        <v/>
      </c>
      <c r="S3244" s="37">
        <f ca="1">SUM(INDIRECT(GLOBAL_VAR[TABLENAME]&amp;"[@a"&amp;$1:$1-1&amp;"]"),INDIRECT(GLOBAL_VAR[TABLENAME]&amp;"[@c"&amp;$1:$1-1&amp;"]"))</f>
        <v>1</v>
      </c>
      <c r="T3244" s="38"/>
      <c r="U3244" s="38" t="str">
        <f>IF(GLOBAL[[#This Row],[b4]]="","",GLOBAL[[#This Row],[b4]]-GLOBAL[[#This Row],[a4]])</f>
        <v/>
      </c>
      <c r="V3244" s="37">
        <f ca="1">SUM(INDIRECT(GLOBAL_VAR[TABLENAME]&amp;"[@a"&amp;$1:$1-1&amp;"]"),INDIRECT(GLOBAL_VAR[TABLENAME]&amp;"[@c"&amp;$1:$1-1&amp;"]"))</f>
        <v>1</v>
      </c>
      <c r="W3244" s="36"/>
      <c r="X3244" s="36" t="str">
        <f>IF(GLOBAL[[#This Row],[b5]]="","",GLOBAL[[#This Row],[b5]]-GLOBAL[[#This Row],[a5]])</f>
        <v/>
      </c>
      <c r="Y3244" s="37">
        <f ca="1">SUM(INDIRECT(GLOBAL_VAR[TABLENAME]&amp;"[@a"&amp;$1:$1-1&amp;"]"),INDIRECT(GLOBAL_VAR[TABLENAME]&amp;"[@c"&amp;$1:$1-1&amp;"]"))</f>
        <v>1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3244" s="36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29">
      <c r="A3245" s="31">
        <f ca="1">IF(GLOBAL[[#This Row],[TT]]&lt;1,"",ROW()-2)</f>
        <v>3243</v>
      </c>
      <c r="B3245" s="38" t="s">
        <v>1879</v>
      </c>
      <c r="C3245" s="31">
        <v>6</v>
      </c>
      <c r="D3245" s="36">
        <v>360</v>
      </c>
      <c r="E3245" s="31">
        <f ca="1">IF(GLOBAL[[#This Row],[b12]]="",GLOBAL[[#This Row],[a6]],GLOBAL[[#This Row],[b12]])</f>
        <v>6</v>
      </c>
      <c r="F3245" s="32">
        <f>GLOBAL[[#This Row],[AWAL]]</f>
        <v>6</v>
      </c>
      <c r="G3245" s="31"/>
      <c r="H3245" s="31"/>
      <c r="I3245" s="31" t="str">
        <f>IF(GLOBAL[[#This Row],[/MASUK]]="","",SUMIF(Table6[NB BM_C_QTY+F],GLOBAL[POINTER],Table6[C]))</f>
        <v/>
      </c>
      <c r="J3245" s="102">
        <f>IF(GLOBAL[[#This Row],[//KELUAR]]="",0,-1*SUMIF(Table5[CONCAT],GLOBAL[POINTER],Table5[3]))</f>
        <v>0</v>
      </c>
      <c r="K3245" s="31" t="str">
        <f>IF(GLOBAL[[#This Row],[b1]]="","",GLOBAL[[#This Row],[b1]]-GLOBAL[[#This Row],[a1]]-GLOBAL[[#This Row],[bkeluar1]])</f>
        <v/>
      </c>
      <c r="L3245" s="31">
        <f>SUM(GLOBAL[[#This Row],[bmasuk1]:[c1]])</f>
        <v>0</v>
      </c>
      <c r="M3245" s="32">
        <f>SUM(F3245,L3245)</f>
        <v>6</v>
      </c>
      <c r="N3245" s="31"/>
      <c r="O3245" s="31"/>
      <c r="P3245" s="32">
        <f ca="1">SUM(INDIRECT(GLOBAL_VAR[TABLENAME]&amp;"[@a"&amp;$1:$1-1&amp;"]"),INDIRECT(GLOBAL_VAR[TABLENAME]&amp;"[@c"&amp;$1:$1-1&amp;"]"))</f>
        <v>6</v>
      </c>
      <c r="Q3245" s="33"/>
      <c r="R3245" s="33" t="str">
        <f>IF(GLOBAL[[#This Row],[b3]]="","",GLOBAL[[#This Row],[b3]]-GLOBAL[[#This Row],[a3]])</f>
        <v/>
      </c>
      <c r="S3245" s="32">
        <f ca="1">SUM(INDIRECT(GLOBAL_VAR[TABLENAME]&amp;"[@a"&amp;$1:$1-1&amp;"]"),INDIRECT(GLOBAL_VAR[TABLENAME]&amp;"[@c"&amp;$1:$1-1&amp;"]"))</f>
        <v>6</v>
      </c>
      <c r="T3245" s="33"/>
      <c r="U3245" s="33" t="str">
        <f>IF(GLOBAL[[#This Row],[b4]]="","",GLOBAL[[#This Row],[b4]]-GLOBAL[[#This Row],[a4]])</f>
        <v/>
      </c>
      <c r="V3245" s="32">
        <f ca="1">SUM(INDIRECT(GLOBAL_VAR[TABLENAME]&amp;"[@a"&amp;$1:$1-1&amp;"]"),INDIRECT(GLOBAL_VAR[TABLENAME]&amp;"[@c"&amp;$1:$1-1&amp;"]"))</f>
        <v>6</v>
      </c>
      <c r="W3245" s="31"/>
      <c r="X3245" s="31" t="str">
        <f>IF(GLOBAL[[#This Row],[b5]]="","",GLOBAL[[#This Row],[b5]]-GLOBAL[[#This Row],[a5]])</f>
        <v/>
      </c>
      <c r="Y3245" s="32">
        <f ca="1">SUM(INDIRECT(GLOBAL_VAR[TABLENAME]&amp;"[@a"&amp;$1:$1-1&amp;"]"),INDIRECT(GLOBAL_VAR[TABLENAME]&amp;"[@c"&amp;$1:$1-1&amp;"]"))</f>
        <v>6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3245" s="31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29">
      <c r="A3246" s="31" t="str">
        <f ca="1">IF(GLOBAL[[#This Row],[TT]]&lt;1,"",ROW()-2)</f>
        <v/>
      </c>
      <c r="B3246" s="38" t="s">
        <v>1880</v>
      </c>
      <c r="C3246" s="31">
        <v>0</v>
      </c>
      <c r="D3246" s="36">
        <v>360</v>
      </c>
      <c r="E3246" s="31">
        <f ca="1">IF(GLOBAL[[#This Row],[b12]]="",GLOBAL[[#This Row],[a6]],GLOBAL[[#This Row],[b12]])</f>
        <v>0</v>
      </c>
      <c r="F3246" s="32">
        <f>GLOBAL[[#This Row],[AWAL]]</f>
        <v>0</v>
      </c>
      <c r="G3246" s="31"/>
      <c r="H3246" s="31"/>
      <c r="I3246" s="31" t="str">
        <f>IF(GLOBAL[[#This Row],[/MASUK]]="","",SUMIF(Table6[NB BM_C_QTY+F],GLOBAL[POINTER],Table6[C]))</f>
        <v/>
      </c>
      <c r="J3246" s="102">
        <f>IF(GLOBAL[[#This Row],[//KELUAR]]="",0,-1*SUMIF(Table5[CONCAT],GLOBAL[POINTER],Table5[3]))</f>
        <v>0</v>
      </c>
      <c r="K3246" s="31" t="str">
        <f>IF(GLOBAL[[#This Row],[b1]]="","",GLOBAL[[#This Row],[b1]]-GLOBAL[[#This Row],[a1]]-GLOBAL[[#This Row],[bkeluar1]])</f>
        <v/>
      </c>
      <c r="L3246" s="31">
        <f>SUM(GLOBAL[[#This Row],[bmasuk1]:[c1]])</f>
        <v>0</v>
      </c>
      <c r="M3246" s="32">
        <f>SUM(F3246,L3246)</f>
        <v>0</v>
      </c>
      <c r="N3246" s="31"/>
      <c r="O3246" s="31"/>
      <c r="P3246" s="32">
        <f ca="1">SUM(INDIRECT(GLOBAL_VAR[TABLENAME]&amp;"[@a"&amp;$1:$1-1&amp;"]"),INDIRECT(GLOBAL_VAR[TABLENAME]&amp;"[@c"&amp;$1:$1-1&amp;"]"))</f>
        <v>0</v>
      </c>
      <c r="Q3246" s="33"/>
      <c r="R3246" s="33" t="str">
        <f>IF(GLOBAL[[#This Row],[b3]]="","",GLOBAL[[#This Row],[b3]]-GLOBAL[[#This Row],[a3]])</f>
        <v/>
      </c>
      <c r="S3246" s="32">
        <f ca="1">SUM(INDIRECT(GLOBAL_VAR[TABLENAME]&amp;"[@a"&amp;$1:$1-1&amp;"]"),INDIRECT(GLOBAL_VAR[TABLENAME]&amp;"[@c"&amp;$1:$1-1&amp;"]"))</f>
        <v>0</v>
      </c>
      <c r="T3246" s="33"/>
      <c r="U3246" s="33" t="str">
        <f>IF(GLOBAL[[#This Row],[b4]]="","",GLOBAL[[#This Row],[b4]]-GLOBAL[[#This Row],[a4]])</f>
        <v/>
      </c>
      <c r="V3246" s="32">
        <f ca="1">SUM(INDIRECT(GLOBAL_VAR[TABLENAME]&amp;"[@a"&amp;$1:$1-1&amp;"]"),INDIRECT(GLOBAL_VAR[TABLENAME]&amp;"[@c"&amp;$1:$1-1&amp;"]"))</f>
        <v>0</v>
      </c>
      <c r="W3246" s="31"/>
      <c r="X3246" s="31" t="str">
        <f>IF(GLOBAL[[#This Row],[b5]]="","",GLOBAL[[#This Row],[b5]]-GLOBAL[[#This Row],[a5]])</f>
        <v/>
      </c>
      <c r="Y3246" s="32">
        <f ca="1">SUM(INDIRECT(GLOBAL_VAR[TABLENAME]&amp;"[@a"&amp;$1:$1-1&amp;"]"),INDIRECT(GLOBAL_VAR[TABLENAME]&amp;"[@c"&amp;$1:$1-1&amp;"]"))</f>
        <v>0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246" s="31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29">
      <c r="A3247" s="31">
        <f ca="1">IF(GLOBAL[[#This Row],[TT]]&lt;1,"",ROW()-2)</f>
        <v>3245</v>
      </c>
      <c r="B3247" s="38" t="s">
        <v>1881</v>
      </c>
      <c r="C3247" s="31">
        <v>2</v>
      </c>
      <c r="D3247" s="36">
        <v>240</v>
      </c>
      <c r="E3247" s="31">
        <f ca="1">IF(GLOBAL[[#This Row],[b12]]="",GLOBAL[[#This Row],[a6]],GLOBAL[[#This Row],[b12]])</f>
        <v>2</v>
      </c>
      <c r="F3247" s="32">
        <f>GLOBAL[[#This Row],[AWAL]]</f>
        <v>2</v>
      </c>
      <c r="G3247" s="31"/>
      <c r="H3247" s="31"/>
      <c r="I3247" s="31" t="str">
        <f>IF(GLOBAL[[#This Row],[/MASUK]]="","",SUMIF(Table6[NB BM_C_QTY+F],GLOBAL[POINTER],Table6[C]))</f>
        <v/>
      </c>
      <c r="J3247" s="102">
        <f>IF(GLOBAL[[#This Row],[//KELUAR]]="",0,-1*SUMIF(Table5[CONCAT],GLOBAL[POINTER],Table5[3]))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>SUM(F3247,L3247)</f>
        <v>2</v>
      </c>
      <c r="N3247" s="31"/>
      <c r="O3247" s="31"/>
      <c r="P3247" s="32">
        <f ca="1">SUM(INDIRECT(GLOBAL_VAR[TABLENAME]&amp;"[@a"&amp;$1:$1-1&amp;"]"),INDIRECT(GLOBAL_VAR[TABLENAME]&amp;"[@c"&amp;$1:$1-1&amp;"]"))</f>
        <v>2</v>
      </c>
      <c r="Q3247" s="33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2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2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2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3247" s="31" t="str">
        <f>_xlfn.IFNA(MATCH(GLOBAL[[#This Row],[POINTER]],Table6[NB BM_C_QTY+F],0),"")</f>
        <v/>
      </c>
      <c r="AC3247" t="str">
        <f>_xlfn.IFNA(MATCH(GLOBAL[[#This Row],[POINTER]],Table5[CONCAT],0),"")</f>
        <v/>
      </c>
    </row>
    <row r="3248" spans="1:29">
      <c r="A3248" s="36">
        <f ca="1">IF(GLOBAL[[#This Row],[TT]]&lt;1,"",ROW()-2)</f>
        <v>3246</v>
      </c>
      <c r="B3248" s="38" t="s">
        <v>1882</v>
      </c>
      <c r="C3248" s="36">
        <v>5</v>
      </c>
      <c r="D3248" s="36">
        <v>360</v>
      </c>
      <c r="E3248" s="36">
        <f ca="1">IF(GLOBAL[[#This Row],[b12]]="",GLOBAL[[#This Row],[a6]],GLOBAL[[#This Row],[b12]])</f>
        <v>5</v>
      </c>
      <c r="F3248" s="37">
        <f>GLOBAL[[#This Row],[AWAL]]</f>
        <v>5</v>
      </c>
      <c r="G3248" s="36"/>
      <c r="H3248" s="36"/>
      <c r="I3248" s="36" t="str">
        <f>IF(GLOBAL[[#This Row],[/MASUK]]="","",SUMIF(Table6[NB BM_C_QTY+F],GLOBAL[POINTER],Table6[C]))</f>
        <v/>
      </c>
      <c r="J3248" s="106">
        <f>IF(GLOBAL[[#This Row],[//KELUAR]]="",0,-1*SUMIF(Table5[CONCAT],GLOBAL[POINTER],Table5[3]))</f>
        <v>0</v>
      </c>
      <c r="K3248" s="36" t="str">
        <f>IF(GLOBAL[[#This Row],[b1]]="","",GLOBAL[[#This Row],[b1]]-GLOBAL[[#This Row],[a1]]-GLOBAL[[#This Row],[bkeluar1]])</f>
        <v/>
      </c>
      <c r="L3248" s="36">
        <f>SUM(GLOBAL[[#This Row],[bmasuk1]:[c1]])</f>
        <v>0</v>
      </c>
      <c r="M3248" s="37">
        <f>SUM(F3248,L3248)</f>
        <v>5</v>
      </c>
      <c r="N3248" s="36"/>
      <c r="O3248" s="36"/>
      <c r="P3248" s="37">
        <f ca="1">SUM(INDIRECT(GLOBAL_VAR[TABLENAME]&amp;"[@a"&amp;$1:$1-1&amp;"]"),INDIRECT(GLOBAL_VAR[TABLENAME]&amp;"[@c"&amp;$1:$1-1&amp;"]"))</f>
        <v>5</v>
      </c>
      <c r="Q3248" s="38"/>
      <c r="R3248" s="38" t="str">
        <f>IF(GLOBAL[[#This Row],[b3]]="","",GLOBAL[[#This Row],[b3]]-GLOBAL[[#This Row],[a3]])</f>
        <v/>
      </c>
      <c r="S3248" s="37">
        <f ca="1">SUM(INDIRECT(GLOBAL_VAR[TABLENAME]&amp;"[@a"&amp;$1:$1-1&amp;"]"),INDIRECT(GLOBAL_VAR[TABLENAME]&amp;"[@c"&amp;$1:$1-1&amp;"]"))</f>
        <v>5</v>
      </c>
      <c r="T3248" s="38"/>
      <c r="U3248" s="38" t="str">
        <f>IF(GLOBAL[[#This Row],[b4]]="","",GLOBAL[[#This Row],[b4]]-GLOBAL[[#This Row],[a4]])</f>
        <v/>
      </c>
      <c r="V3248" s="37">
        <f ca="1">SUM(INDIRECT(GLOBAL_VAR[TABLENAME]&amp;"[@a"&amp;$1:$1-1&amp;"]"),INDIRECT(GLOBAL_VAR[TABLENAME]&amp;"[@c"&amp;$1:$1-1&amp;"]"))</f>
        <v>5</v>
      </c>
      <c r="W3248" s="36"/>
      <c r="X3248" s="36" t="str">
        <f>IF(GLOBAL[[#This Row],[b5]]="","",GLOBAL[[#This Row],[b5]]-GLOBAL[[#This Row],[a5]])</f>
        <v/>
      </c>
      <c r="Y3248" s="37">
        <f ca="1">SUM(INDIRECT(GLOBAL_VAR[TABLENAME]&amp;"[@a"&amp;$1:$1-1&amp;"]"),INDIRECT(GLOBAL_VAR[TABLENAME]&amp;"[@c"&amp;$1:$1-1&amp;"]"))</f>
        <v>5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3248" s="36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0">
      <c r="A3249" s="36">
        <f ca="1">IF(GLOBAL[[#This Row],[TT]]&lt;1,"",ROW()-2)</f>
        <v>3247</v>
      </c>
      <c r="B3249" s="38" t="s">
        <v>1883</v>
      </c>
      <c r="C3249" s="36">
        <v>3</v>
      </c>
      <c r="D3249" s="36" t="s">
        <v>1884</v>
      </c>
      <c r="E3249" s="36">
        <f ca="1">IF(GLOBAL[[#This Row],[b12]]="",GLOBAL[[#This Row],[a6]],GLOBAL[[#This Row],[b12]])</f>
        <v>3</v>
      </c>
      <c r="F3249" s="37">
        <f>GLOBAL[[#This Row],[AWAL]]</f>
        <v>3</v>
      </c>
      <c r="G3249" s="36"/>
      <c r="H3249" s="36"/>
      <c r="I3249" s="36" t="str">
        <f>IF(GLOBAL[[#This Row],[/MASUK]]="","",SUMIF(Table6[NB BM_C_QTY+F],GLOBAL[POINTER],Table6[C]))</f>
        <v/>
      </c>
      <c r="J3249" s="106">
        <f>IF(GLOBAL[[#This Row],[//KELUAR]]="",0,-1*SUMIF(Table5[CONCAT],GLOBAL[POINTER],Table5[3]))</f>
        <v>0</v>
      </c>
      <c r="K3249" s="36" t="str">
        <f>IF(GLOBAL[[#This Row],[b1]]="","",GLOBAL[[#This Row],[b1]]-GLOBAL[[#This Row],[a1]]-GLOBAL[[#This Row],[bkeluar1]])</f>
        <v/>
      </c>
      <c r="L3249" s="36">
        <f>SUM(GLOBAL[[#This Row],[bmasuk1]:[c1]])</f>
        <v>0</v>
      </c>
      <c r="M3249" s="37">
        <f>SUM(F3249,L3249)</f>
        <v>3</v>
      </c>
      <c r="N3249" s="36"/>
      <c r="O3249" s="36"/>
      <c r="P3249" s="37">
        <f ca="1">SUM(INDIRECT(GLOBAL_VAR[TABLENAME]&amp;"[@a"&amp;$1:$1-1&amp;"]"),INDIRECT(GLOBAL_VAR[TABLENAME]&amp;"[@c"&amp;$1:$1-1&amp;"]"))</f>
        <v>3</v>
      </c>
      <c r="Q3249" s="38"/>
      <c r="R3249" s="38" t="str">
        <f>IF(GLOBAL[[#This Row],[b3]]="","",GLOBAL[[#This Row],[b3]]-GLOBAL[[#This Row],[a3]])</f>
        <v/>
      </c>
      <c r="S3249" s="37">
        <f ca="1">SUM(INDIRECT(GLOBAL_VAR[TABLENAME]&amp;"[@a"&amp;$1:$1-1&amp;"]"),INDIRECT(GLOBAL_VAR[TABLENAME]&amp;"[@c"&amp;$1:$1-1&amp;"]"))</f>
        <v>3</v>
      </c>
      <c r="T3249" s="38"/>
      <c r="U3249" s="38" t="str">
        <f>IF(GLOBAL[[#This Row],[b4]]="","",GLOBAL[[#This Row],[b4]]-GLOBAL[[#This Row],[a4]])</f>
        <v/>
      </c>
      <c r="V3249" s="37">
        <f ca="1">SUM(INDIRECT(GLOBAL_VAR[TABLENAME]&amp;"[@a"&amp;$1:$1-1&amp;"]"),INDIRECT(GLOBAL_VAR[TABLENAME]&amp;"[@c"&amp;$1:$1-1&amp;"]"))</f>
        <v>3</v>
      </c>
      <c r="W3249" s="36"/>
      <c r="X3249" s="36" t="str">
        <f>IF(GLOBAL[[#This Row],[b5]]="","",GLOBAL[[#This Row],[b5]]-GLOBAL[[#This Row],[a5]])</f>
        <v/>
      </c>
      <c r="Y3249" s="37">
        <f ca="1">SUM(INDIRECT(GLOBAL_VAR[TABLENAME]&amp;"[@a"&amp;$1:$1-1&amp;"]"),INDIRECT(GLOBAL_VAR[TABLENAME]&amp;"[@c"&amp;$1:$1-1&amp;"]"))</f>
        <v>3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3249" s="36" t="str">
        <f>_xlfn.IFNA(MATCH(GLOBAL[[#This Row],[POINTER]],Table6[NB BM_C_QTY+F],0),"")</f>
        <v/>
      </c>
      <c r="AC3249" t="str">
        <f>_xlfn.IFNA(MATCH(GLOBAL[[#This Row],[POINTER]],Table5[CONCAT],0),"")</f>
        <v/>
      </c>
    </row>
    <row r="3250" spans="1:30">
      <c r="A3250" s="36">
        <f ca="1">IF(GLOBAL[[#This Row],[TT]]&lt;1,"",ROW()-2)</f>
        <v>3248</v>
      </c>
      <c r="B3250" s="38" t="s">
        <v>1885</v>
      </c>
      <c r="C3250" s="36">
        <v>2</v>
      </c>
      <c r="D3250" s="36" t="s">
        <v>29</v>
      </c>
      <c r="E3250" s="36">
        <f ca="1">IF(GLOBAL[[#This Row],[b12]]="",GLOBAL[[#This Row],[a6]],GLOBAL[[#This Row],[b12]])</f>
        <v>2</v>
      </c>
      <c r="F3250" s="37">
        <f>GLOBAL[[#This Row],[AWAL]]</f>
        <v>2</v>
      </c>
      <c r="G3250" s="36"/>
      <c r="H3250" s="36"/>
      <c r="I3250" s="36" t="str">
        <f>IF(GLOBAL[[#This Row],[/MASUK]]="","",SUMIF(Table6[NB BM_C_QTY+F],GLOBAL[POINTER],Table6[C]))</f>
        <v/>
      </c>
      <c r="J3250" s="106">
        <f>IF(GLOBAL[[#This Row],[//KELUAR]]="",0,-1*SUMIF(Table5[CONCAT],GLOBAL[POINTER],Table5[3]))</f>
        <v>0</v>
      </c>
      <c r="K3250" s="36" t="str">
        <f>IF(GLOBAL[[#This Row],[b1]]="","",GLOBAL[[#This Row],[b1]]-GLOBAL[[#This Row],[a1]]-GLOBAL[[#This Row],[bkeluar1]])</f>
        <v/>
      </c>
      <c r="L3250" s="36">
        <f>SUM(GLOBAL[[#This Row],[bmasuk1]:[c1]])</f>
        <v>0</v>
      </c>
      <c r="M3250" s="37">
        <f>SUM(F3250,L3250)</f>
        <v>2</v>
      </c>
      <c r="N3250" s="36"/>
      <c r="O3250" s="36"/>
      <c r="P3250" s="37">
        <f ca="1">SUM(INDIRECT(GLOBAL_VAR[TABLENAME]&amp;"[@a"&amp;$1:$1-1&amp;"]"),INDIRECT(GLOBAL_VAR[TABLENAME]&amp;"[@c"&amp;$1:$1-1&amp;"]"))</f>
        <v>2</v>
      </c>
      <c r="Q3250" s="38"/>
      <c r="R3250" s="38" t="str">
        <f>IF(GLOBAL[[#This Row],[b3]]="","",GLOBAL[[#This Row],[b3]]-GLOBAL[[#This Row],[a3]])</f>
        <v/>
      </c>
      <c r="S3250" s="37">
        <f ca="1">SUM(INDIRECT(GLOBAL_VAR[TABLENAME]&amp;"[@a"&amp;$1:$1-1&amp;"]"),INDIRECT(GLOBAL_VAR[TABLENAME]&amp;"[@c"&amp;$1:$1-1&amp;"]"))</f>
        <v>2</v>
      </c>
      <c r="T3250" s="38"/>
      <c r="U3250" s="38" t="str">
        <f>IF(GLOBAL[[#This Row],[b4]]="","",GLOBAL[[#This Row],[b4]]-GLOBAL[[#This Row],[a4]])</f>
        <v/>
      </c>
      <c r="V3250" s="37">
        <f ca="1">SUM(INDIRECT(GLOBAL_VAR[TABLENAME]&amp;"[@a"&amp;$1:$1-1&amp;"]"),INDIRECT(GLOBAL_VAR[TABLENAME]&amp;"[@c"&amp;$1:$1-1&amp;"]"))</f>
        <v>2</v>
      </c>
      <c r="W3250" s="36"/>
      <c r="X3250" s="36" t="str">
        <f>IF(GLOBAL[[#This Row],[b5]]="","",GLOBAL[[#This Row],[b5]]-GLOBAL[[#This Row],[a5]])</f>
        <v/>
      </c>
      <c r="Y3250" s="37">
        <f ca="1">SUM(INDIRECT(GLOBAL_VAR[TABLENAME]&amp;"[@a"&amp;$1:$1-1&amp;"]"),INDIRECT(GLOBAL_VAR[TABLENAME]&amp;"[@c"&amp;$1:$1-1&amp;"]"))</f>
        <v>2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3250" s="36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0">
      <c r="A3251" s="36">
        <f ca="1">IF(GLOBAL[[#This Row],[TT]]&lt;1,"",ROW()-2)</f>
        <v>3249</v>
      </c>
      <c r="B3251" s="38" t="s">
        <v>1886</v>
      </c>
      <c r="C3251" s="36">
        <v>4</v>
      </c>
      <c r="D3251" s="36" t="s">
        <v>174</v>
      </c>
      <c r="E3251" s="36">
        <f ca="1">IF(GLOBAL[[#This Row],[b12]]="",GLOBAL[[#This Row],[a6]],GLOBAL[[#This Row],[b12]])</f>
        <v>4</v>
      </c>
      <c r="F3251" s="37">
        <f>GLOBAL[[#This Row],[AWAL]]</f>
        <v>4</v>
      </c>
      <c r="G3251" s="36"/>
      <c r="H3251" s="36"/>
      <c r="I3251" s="36" t="str">
        <f>IF(GLOBAL[[#This Row],[/MASUK]]="","",SUMIF(Table6[NB BM_C_QTY+F],GLOBAL[POINTER],Table6[C]))</f>
        <v/>
      </c>
      <c r="J3251" s="106">
        <f>IF(GLOBAL[[#This Row],[//KELUAR]]="",0,-1*SUMIF(Table5[CONCAT],GLOBAL[POINTER],Table5[3]))</f>
        <v>0</v>
      </c>
      <c r="K3251" s="36" t="str">
        <f>IF(GLOBAL[[#This Row],[b1]]="","",GLOBAL[[#This Row],[b1]]-GLOBAL[[#This Row],[a1]]-GLOBAL[[#This Row],[bkeluar1]])</f>
        <v/>
      </c>
      <c r="L3251" s="36">
        <f>SUM(GLOBAL[[#This Row],[bmasuk1]:[c1]])</f>
        <v>0</v>
      </c>
      <c r="M3251" s="37">
        <f>SUM(F3251,L3251)</f>
        <v>4</v>
      </c>
      <c r="N3251" s="36"/>
      <c r="O3251" s="36"/>
      <c r="P3251" s="37">
        <f ca="1">SUM(INDIRECT(GLOBAL_VAR[TABLENAME]&amp;"[@a"&amp;$1:$1-1&amp;"]"),INDIRECT(GLOBAL_VAR[TABLENAME]&amp;"[@c"&amp;$1:$1-1&amp;"]"))</f>
        <v>4</v>
      </c>
      <c r="Q3251" s="38"/>
      <c r="R3251" s="38" t="str">
        <f>IF(GLOBAL[[#This Row],[b3]]="","",GLOBAL[[#This Row],[b3]]-GLOBAL[[#This Row],[a3]])</f>
        <v/>
      </c>
      <c r="S3251" s="37">
        <f ca="1">SUM(INDIRECT(GLOBAL_VAR[TABLENAME]&amp;"[@a"&amp;$1:$1-1&amp;"]"),INDIRECT(GLOBAL_VAR[TABLENAME]&amp;"[@c"&amp;$1:$1-1&amp;"]"))</f>
        <v>4</v>
      </c>
      <c r="T3251" s="38"/>
      <c r="U3251" s="38" t="str">
        <f>IF(GLOBAL[[#This Row],[b4]]="","",GLOBAL[[#This Row],[b4]]-GLOBAL[[#This Row],[a4]])</f>
        <v/>
      </c>
      <c r="V3251" s="37">
        <f ca="1">SUM(INDIRECT(GLOBAL_VAR[TABLENAME]&amp;"[@a"&amp;$1:$1-1&amp;"]"),INDIRECT(GLOBAL_VAR[TABLENAME]&amp;"[@c"&amp;$1:$1-1&amp;"]"))</f>
        <v>4</v>
      </c>
      <c r="W3251" s="36"/>
      <c r="X3251" s="36" t="str">
        <f>IF(GLOBAL[[#This Row],[b5]]="","",GLOBAL[[#This Row],[b5]]-GLOBAL[[#This Row],[a5]])</f>
        <v/>
      </c>
      <c r="Y3251" s="37">
        <f ca="1">SUM(INDIRECT(GLOBAL_VAR[TABLENAME]&amp;"[@a"&amp;$1:$1-1&amp;"]"),INDIRECT(GLOBAL_VAR[TABLENAME]&amp;"[@c"&amp;$1:$1-1&amp;"]"))</f>
        <v>4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3251" s="36" t="str">
        <f>_xlfn.IFNA(MATCH(GLOBAL[[#This Row],[POINTER]],Table6[NB BM_C_QTY+F],0),"")</f>
        <v/>
      </c>
      <c r="AC3251" t="str">
        <f>_xlfn.IFNA(MATCH(GLOBAL[[#This Row],[POINTER]],Table5[CONCAT],0),"")</f>
        <v/>
      </c>
    </row>
    <row r="3252" spans="1:30">
      <c r="A3252" s="36">
        <f ca="1">IF(GLOBAL[[#This Row],[TT]]&lt;1,"",ROW()-2)</f>
        <v>3250</v>
      </c>
      <c r="B3252" s="38" t="s">
        <v>1887</v>
      </c>
      <c r="C3252" s="36">
        <v>3</v>
      </c>
      <c r="D3252" s="36" t="s">
        <v>114</v>
      </c>
      <c r="E3252" s="36">
        <f ca="1">IF(GLOBAL[[#This Row],[b12]]="",GLOBAL[[#This Row],[a6]],GLOBAL[[#This Row],[b12]])</f>
        <v>3</v>
      </c>
      <c r="F3252" s="37">
        <f>GLOBAL[[#This Row],[AWAL]]</f>
        <v>3</v>
      </c>
      <c r="G3252" s="36"/>
      <c r="H3252" s="36"/>
      <c r="I3252" s="36" t="str">
        <f>IF(GLOBAL[[#This Row],[/MASUK]]="","",SUMIF(Table6[NB BM_C_QTY+F],GLOBAL[POINTER],Table6[C]))</f>
        <v/>
      </c>
      <c r="J3252" s="106">
        <f>IF(GLOBAL[[#This Row],[//KELUAR]]="",0,-1*SUMIF(Table5[CONCAT],GLOBAL[POINTER],Table5[3]))</f>
        <v>0</v>
      </c>
      <c r="K3252" s="36" t="str">
        <f>IF(GLOBAL[[#This Row],[b1]]="","",GLOBAL[[#This Row],[b1]]-GLOBAL[[#This Row],[a1]]-GLOBAL[[#This Row],[bkeluar1]])</f>
        <v/>
      </c>
      <c r="L3252" s="36">
        <f>SUM(GLOBAL[[#This Row],[bmasuk1]:[c1]])</f>
        <v>0</v>
      </c>
      <c r="M3252" s="37">
        <f>SUM(F3252,L3252)</f>
        <v>3</v>
      </c>
      <c r="N3252" s="36"/>
      <c r="O3252" s="36"/>
      <c r="P3252" s="37">
        <f ca="1">SUM(INDIRECT(GLOBAL_VAR[TABLENAME]&amp;"[@a"&amp;$1:$1-1&amp;"]"),INDIRECT(GLOBAL_VAR[TABLENAME]&amp;"[@c"&amp;$1:$1-1&amp;"]"))</f>
        <v>3</v>
      </c>
      <c r="Q3252" s="38"/>
      <c r="R3252" s="38" t="str">
        <f>IF(GLOBAL[[#This Row],[b3]]="","",GLOBAL[[#This Row],[b3]]-GLOBAL[[#This Row],[a3]])</f>
        <v/>
      </c>
      <c r="S3252" s="37">
        <f ca="1">SUM(INDIRECT(GLOBAL_VAR[TABLENAME]&amp;"[@a"&amp;$1:$1-1&amp;"]"),INDIRECT(GLOBAL_VAR[TABLENAME]&amp;"[@c"&amp;$1:$1-1&amp;"]"))</f>
        <v>3</v>
      </c>
      <c r="T3252" s="38"/>
      <c r="U3252" s="38" t="str">
        <f>IF(GLOBAL[[#This Row],[b4]]="","",GLOBAL[[#This Row],[b4]]-GLOBAL[[#This Row],[a4]])</f>
        <v/>
      </c>
      <c r="V3252" s="37">
        <f ca="1">SUM(INDIRECT(GLOBAL_VAR[TABLENAME]&amp;"[@a"&amp;$1:$1-1&amp;"]"),INDIRECT(GLOBAL_VAR[TABLENAME]&amp;"[@c"&amp;$1:$1-1&amp;"]"))</f>
        <v>3</v>
      </c>
      <c r="W3252" s="36"/>
      <c r="X3252" s="36" t="str">
        <f>IF(GLOBAL[[#This Row],[b5]]="","",GLOBAL[[#This Row],[b5]]-GLOBAL[[#This Row],[a5]])</f>
        <v/>
      </c>
      <c r="Y3252" s="37">
        <f ca="1">SUM(INDIRECT(GLOBAL_VAR[TABLENAME]&amp;"[@a"&amp;$1:$1-1&amp;"]"),INDIRECT(GLOBAL_VAR[TABLENAME]&amp;"[@c"&amp;$1:$1-1&amp;"]"))</f>
        <v>3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3252" s="36" t="str">
        <f>_xlfn.IFNA(MATCH(GLOBAL[[#This Row],[POINTER]],Table6[NB BM_C_QTY+F],0),"")</f>
        <v/>
      </c>
      <c r="AC3252" t="str">
        <f>_xlfn.IFNA(MATCH(GLOBAL[[#This Row],[POINTER]],Table5[CONCAT],0),"")</f>
        <v/>
      </c>
    </row>
    <row r="3253" spans="1:30">
      <c r="A3253" s="36">
        <f ca="1">IF(GLOBAL[[#This Row],[TT]]&lt;1,"",ROW()-2)</f>
        <v>3251</v>
      </c>
      <c r="B3253" s="38" t="s">
        <v>1888</v>
      </c>
      <c r="C3253" s="36">
        <v>4</v>
      </c>
      <c r="D3253" s="36" t="s">
        <v>84</v>
      </c>
      <c r="E3253" s="36">
        <f ca="1">IF(GLOBAL[[#This Row],[b12]]="",GLOBAL[[#This Row],[a6]],GLOBAL[[#This Row],[b12]])</f>
        <v>4</v>
      </c>
      <c r="F3253" s="37">
        <f>GLOBAL[[#This Row],[AWAL]]</f>
        <v>4</v>
      </c>
      <c r="G3253" s="36"/>
      <c r="H3253" s="36"/>
      <c r="I3253" s="36" t="str">
        <f>IF(GLOBAL[[#This Row],[/MASUK]]="","",SUMIF(Table6[NB BM_C_QTY+F],GLOBAL[POINTER],Table6[C]))</f>
        <v/>
      </c>
      <c r="J3253" s="106">
        <f>IF(GLOBAL[[#This Row],[//KELUAR]]="",0,-1*SUMIF(Table5[CONCAT],GLOBAL[POINTER],Table5[3]))</f>
        <v>0</v>
      </c>
      <c r="K3253" s="36" t="str">
        <f>IF(GLOBAL[[#This Row],[b1]]="","",GLOBAL[[#This Row],[b1]]-GLOBAL[[#This Row],[a1]]-GLOBAL[[#This Row],[bkeluar1]])</f>
        <v/>
      </c>
      <c r="L3253" s="36">
        <f>SUM(GLOBAL[[#This Row],[bmasuk1]:[c1]])</f>
        <v>0</v>
      </c>
      <c r="M3253" s="37">
        <f>SUM(F3253,L3253)</f>
        <v>4</v>
      </c>
      <c r="N3253" s="36"/>
      <c r="O3253" s="36"/>
      <c r="P3253" s="37">
        <f ca="1">SUM(INDIRECT(GLOBAL_VAR[TABLENAME]&amp;"[@a"&amp;$1:$1-1&amp;"]"),INDIRECT(GLOBAL_VAR[TABLENAME]&amp;"[@c"&amp;$1:$1-1&amp;"]"))</f>
        <v>4</v>
      </c>
      <c r="Q3253" s="38"/>
      <c r="R3253" s="38" t="str">
        <f>IF(GLOBAL[[#This Row],[b3]]="","",GLOBAL[[#This Row],[b3]]-GLOBAL[[#This Row],[a3]])</f>
        <v/>
      </c>
      <c r="S3253" s="37">
        <f ca="1">SUM(INDIRECT(GLOBAL_VAR[TABLENAME]&amp;"[@a"&amp;$1:$1-1&amp;"]"),INDIRECT(GLOBAL_VAR[TABLENAME]&amp;"[@c"&amp;$1:$1-1&amp;"]"))</f>
        <v>4</v>
      </c>
      <c r="T3253" s="38"/>
      <c r="U3253" s="38" t="str">
        <f>IF(GLOBAL[[#This Row],[b4]]="","",GLOBAL[[#This Row],[b4]]-GLOBAL[[#This Row],[a4]])</f>
        <v/>
      </c>
      <c r="V3253" s="37">
        <f ca="1">SUM(INDIRECT(GLOBAL_VAR[TABLENAME]&amp;"[@a"&amp;$1:$1-1&amp;"]"),INDIRECT(GLOBAL_VAR[TABLENAME]&amp;"[@c"&amp;$1:$1-1&amp;"]"))</f>
        <v>4</v>
      </c>
      <c r="W3253" s="36"/>
      <c r="X3253" s="36" t="str">
        <f>IF(GLOBAL[[#This Row],[b5]]="","",GLOBAL[[#This Row],[b5]]-GLOBAL[[#This Row],[a5]])</f>
        <v/>
      </c>
      <c r="Y3253" s="37">
        <f ca="1">SUM(INDIRECT(GLOBAL_VAR[TABLENAME]&amp;"[@a"&amp;$1:$1-1&amp;"]"),INDIRECT(GLOBAL_VAR[TABLENAME]&amp;"[@c"&amp;$1:$1-1&amp;"]"))</f>
        <v>4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3253" s="36" t="str">
        <f>_xlfn.IFNA(MATCH(GLOBAL[[#This Row],[POINTER]],Table6[NB BM_C_QTY+F],0),"")</f>
        <v/>
      </c>
      <c r="AC3253" t="str">
        <f>_xlfn.IFNA(MATCH(GLOBAL[[#This Row],[POINTER]],Table5[CONCAT],0),"")</f>
        <v/>
      </c>
    </row>
    <row r="3254" spans="1:30">
      <c r="A3254" s="36" t="str">
        <f ca="1">IF(GLOBAL[[#This Row],[TT]]&lt;1,"",ROW()-2)</f>
        <v/>
      </c>
      <c r="B3254" s="38" t="s">
        <v>1889</v>
      </c>
      <c r="C3254" s="36">
        <v>0</v>
      </c>
      <c r="D3254" s="36" t="s">
        <v>768</v>
      </c>
      <c r="E3254" s="36">
        <f ca="1">IF(GLOBAL[[#This Row],[b12]]="",GLOBAL[[#This Row],[a6]],GLOBAL[[#This Row],[b12]])</f>
        <v>0</v>
      </c>
      <c r="F3254" s="37">
        <f>GLOBAL[[#This Row],[AWAL]]</f>
        <v>0</v>
      </c>
      <c r="G3254" s="36"/>
      <c r="H3254" s="36"/>
      <c r="I3254" s="36" t="str">
        <f>IF(GLOBAL[[#This Row],[/MASUK]]="","",SUMIF(Table6[NB BM_C_QTY+F],GLOBAL[POINTER],Table6[C]))</f>
        <v/>
      </c>
      <c r="J3254" s="106">
        <f>IF(GLOBAL[[#This Row],[//KELUAR]]="",0,-1*SUMIF(Table5[CONCAT],GLOBAL[POINTER],Table5[3]))</f>
        <v>0</v>
      </c>
      <c r="K3254" s="36" t="str">
        <f>IF(GLOBAL[[#This Row],[b1]]="","",GLOBAL[[#This Row],[b1]]-GLOBAL[[#This Row],[a1]]-GLOBAL[[#This Row],[bkeluar1]])</f>
        <v/>
      </c>
      <c r="L3254" s="36">
        <f>SUM(GLOBAL[[#This Row],[bmasuk1]:[c1]])</f>
        <v>0</v>
      </c>
      <c r="M3254" s="37">
        <f>SUM(F3254,L3254)</f>
        <v>0</v>
      </c>
      <c r="N3254" s="36"/>
      <c r="O3254" s="36"/>
      <c r="P3254" s="37">
        <f ca="1">SUM(INDIRECT(GLOBAL_VAR[TABLENAME]&amp;"[@a"&amp;$1:$1-1&amp;"]"),INDIRECT(GLOBAL_VAR[TABLENAME]&amp;"[@c"&amp;$1:$1-1&amp;"]"))</f>
        <v>0</v>
      </c>
      <c r="Q3254" s="38"/>
      <c r="R3254" s="38" t="str">
        <f>IF(GLOBAL[[#This Row],[b3]]="","",GLOBAL[[#This Row],[b3]]-GLOBAL[[#This Row],[a3]])</f>
        <v/>
      </c>
      <c r="S3254" s="37">
        <f ca="1">SUM(INDIRECT(GLOBAL_VAR[TABLENAME]&amp;"[@a"&amp;$1:$1-1&amp;"]"),INDIRECT(GLOBAL_VAR[TABLENAME]&amp;"[@c"&amp;$1:$1-1&amp;"]"))</f>
        <v>0</v>
      </c>
      <c r="T3254" s="38"/>
      <c r="U3254" s="38" t="str">
        <f>IF(GLOBAL[[#This Row],[b4]]="","",GLOBAL[[#This Row],[b4]]-GLOBAL[[#This Row],[a4]])</f>
        <v/>
      </c>
      <c r="V3254" s="37">
        <f ca="1">SUM(INDIRECT(GLOBAL_VAR[TABLENAME]&amp;"[@a"&amp;$1:$1-1&amp;"]"),INDIRECT(GLOBAL_VAR[TABLENAME]&amp;"[@c"&amp;$1:$1-1&amp;"]"))</f>
        <v>0</v>
      </c>
      <c r="W3254" s="36"/>
      <c r="X3254" s="36" t="str">
        <f>IF(GLOBAL[[#This Row],[b5]]="","",GLOBAL[[#This Row],[b5]]-GLOBAL[[#This Row],[a5]])</f>
        <v/>
      </c>
      <c r="Y3254" s="37">
        <f ca="1">SUM(INDIRECT(GLOBAL_VAR[TABLENAME]&amp;"[@a"&amp;$1:$1-1&amp;"]"),INDIRECT(GLOBAL_VAR[TABLENAME]&amp;"[@c"&amp;$1:$1-1&amp;"]"))</f>
        <v>0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254" s="36" t="str">
        <f>_xlfn.IFNA(MATCH(GLOBAL[[#This Row],[POINTER]],Table6[NB BM_C_QTY+F],0),"")</f>
        <v/>
      </c>
      <c r="AC3254" t="str">
        <f>_xlfn.IFNA(MATCH(GLOBAL[[#This Row],[POINTER]],Table5[CONCAT],0),"")</f>
        <v/>
      </c>
    </row>
    <row r="3255" spans="1:30">
      <c r="A3255" s="36">
        <f ca="1">IF(GLOBAL[[#This Row],[TT]]&lt;1,"",ROW()-2)</f>
        <v>3253</v>
      </c>
      <c r="B3255" s="38" t="s">
        <v>1890</v>
      </c>
      <c r="C3255" s="36">
        <v>4</v>
      </c>
      <c r="D3255" s="36" t="s">
        <v>145</v>
      </c>
      <c r="E3255" s="36">
        <f ca="1">IF(GLOBAL[[#This Row],[b12]]="",GLOBAL[[#This Row],[a6]],GLOBAL[[#This Row],[b12]])</f>
        <v>4</v>
      </c>
      <c r="F3255" s="37">
        <f>GLOBAL[[#This Row],[AWAL]]</f>
        <v>4</v>
      </c>
      <c r="G3255" s="36"/>
      <c r="H3255" s="36"/>
      <c r="I3255" s="36" t="str">
        <f>IF(GLOBAL[[#This Row],[/MASUK]]="","",SUMIF(Table6[NB BM_C_QTY+F],GLOBAL[POINTER],Table6[C]))</f>
        <v/>
      </c>
      <c r="J3255" s="106">
        <f>IF(GLOBAL[[#This Row],[//KELUAR]]="",0,-1*SUMIF(Table5[CONCAT],GLOBAL[POINTER],Table5[3]))</f>
        <v>0</v>
      </c>
      <c r="K3255" s="36" t="str">
        <f>IF(GLOBAL[[#This Row],[b1]]="","",GLOBAL[[#This Row],[b1]]-GLOBAL[[#This Row],[a1]]-GLOBAL[[#This Row],[bkeluar1]])</f>
        <v/>
      </c>
      <c r="L3255" s="36">
        <f>SUM(GLOBAL[[#This Row],[bmasuk1]:[c1]])</f>
        <v>0</v>
      </c>
      <c r="M3255" s="37">
        <f>SUM(F3255,L3255)</f>
        <v>4</v>
      </c>
      <c r="N3255" s="36"/>
      <c r="O3255" s="36"/>
      <c r="P3255" s="37">
        <f ca="1">SUM(INDIRECT(GLOBAL_VAR[TABLENAME]&amp;"[@a"&amp;$1:$1-1&amp;"]"),INDIRECT(GLOBAL_VAR[TABLENAME]&amp;"[@c"&amp;$1:$1-1&amp;"]"))</f>
        <v>4</v>
      </c>
      <c r="Q3255" s="38"/>
      <c r="R3255" s="38" t="str">
        <f>IF(GLOBAL[[#This Row],[b3]]="","",GLOBAL[[#This Row],[b3]]-GLOBAL[[#This Row],[a3]])</f>
        <v/>
      </c>
      <c r="S3255" s="37">
        <f ca="1">SUM(INDIRECT(GLOBAL_VAR[TABLENAME]&amp;"[@a"&amp;$1:$1-1&amp;"]"),INDIRECT(GLOBAL_VAR[TABLENAME]&amp;"[@c"&amp;$1:$1-1&amp;"]"))</f>
        <v>4</v>
      </c>
      <c r="T3255" s="38"/>
      <c r="U3255" s="38" t="str">
        <f>IF(GLOBAL[[#This Row],[b4]]="","",GLOBAL[[#This Row],[b4]]-GLOBAL[[#This Row],[a4]])</f>
        <v/>
      </c>
      <c r="V3255" s="37">
        <f ca="1">SUM(INDIRECT(GLOBAL_VAR[TABLENAME]&amp;"[@a"&amp;$1:$1-1&amp;"]"),INDIRECT(GLOBAL_VAR[TABLENAME]&amp;"[@c"&amp;$1:$1-1&amp;"]"))</f>
        <v>4</v>
      </c>
      <c r="W3255" s="36"/>
      <c r="X3255" s="36" t="str">
        <f>IF(GLOBAL[[#This Row],[b5]]="","",GLOBAL[[#This Row],[b5]]-GLOBAL[[#This Row],[a5]])</f>
        <v/>
      </c>
      <c r="Y3255" s="37">
        <f ca="1">SUM(INDIRECT(GLOBAL_VAR[TABLENAME]&amp;"[@a"&amp;$1:$1-1&amp;"]"),INDIRECT(GLOBAL_VAR[TABLENAME]&amp;"[@c"&amp;$1:$1-1&amp;"]"))</f>
        <v>4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3255" s="36" t="str">
        <f>_xlfn.IFNA(MATCH(GLOBAL[[#This Row],[POINTER]],Table6[NB BM_C_QTY+F],0),"")</f>
        <v/>
      </c>
      <c r="AC3255" t="str">
        <f>_xlfn.IFNA(MATCH(GLOBAL[[#This Row],[POINTER]],Table5[CONCAT],0),"")</f>
        <v/>
      </c>
    </row>
    <row r="3256" spans="1:30">
      <c r="A3256" s="36">
        <f ca="1">IF(GLOBAL[[#This Row],[TT]]&lt;1,"",ROW()-2)</f>
        <v>3254</v>
      </c>
      <c r="B3256" s="38" t="s">
        <v>1891</v>
      </c>
      <c r="C3256" s="36">
        <v>1</v>
      </c>
      <c r="D3256" s="36" t="s">
        <v>99</v>
      </c>
      <c r="E3256" s="36">
        <f ca="1">IF(GLOBAL[[#This Row],[b12]]="",GLOBAL[[#This Row],[a6]],GLOBAL[[#This Row],[b12]])</f>
        <v>1</v>
      </c>
      <c r="F3256" s="37">
        <f>GLOBAL[[#This Row],[AWAL]]</f>
        <v>1</v>
      </c>
      <c r="G3256" s="36"/>
      <c r="H3256" s="36"/>
      <c r="I3256" s="36" t="str">
        <f>IF(GLOBAL[[#This Row],[/MASUK]]="","",SUMIF(Table6[NB BM_C_QTY+F],GLOBAL[POINTER],Table6[C]))</f>
        <v/>
      </c>
      <c r="J3256" s="106">
        <f>IF(GLOBAL[[#This Row],[//KELUAR]]="",0,-1*SUMIF(Table5[CONCAT],GLOBAL[POINTER],Table5[3]))</f>
        <v>0</v>
      </c>
      <c r="K3256" s="36" t="str">
        <f>IF(GLOBAL[[#This Row],[b1]]="","",GLOBAL[[#This Row],[b1]]-GLOBAL[[#This Row],[a1]]-GLOBAL[[#This Row],[bkeluar1]])</f>
        <v/>
      </c>
      <c r="L3256" s="36">
        <f>SUM(GLOBAL[[#This Row],[bmasuk1]:[c1]])</f>
        <v>0</v>
      </c>
      <c r="M3256" s="37">
        <f>SUM(F3256,L3256)</f>
        <v>1</v>
      </c>
      <c r="N3256" s="36"/>
      <c r="O3256" s="36"/>
      <c r="P3256" s="37">
        <f ca="1">SUM(INDIRECT(GLOBAL_VAR[TABLENAME]&amp;"[@a"&amp;$1:$1-1&amp;"]"),INDIRECT(GLOBAL_VAR[TABLENAME]&amp;"[@c"&amp;$1:$1-1&amp;"]"))</f>
        <v>1</v>
      </c>
      <c r="Q3256" s="38"/>
      <c r="R3256" s="38" t="str">
        <f>IF(GLOBAL[[#This Row],[b3]]="","",GLOBAL[[#This Row],[b3]]-GLOBAL[[#This Row],[a3]])</f>
        <v/>
      </c>
      <c r="S3256" s="37">
        <f ca="1">SUM(INDIRECT(GLOBAL_VAR[TABLENAME]&amp;"[@a"&amp;$1:$1-1&amp;"]"),INDIRECT(GLOBAL_VAR[TABLENAME]&amp;"[@c"&amp;$1:$1-1&amp;"]"))</f>
        <v>1</v>
      </c>
      <c r="T3256" s="38"/>
      <c r="U3256" s="38" t="str">
        <f>IF(GLOBAL[[#This Row],[b4]]="","",GLOBAL[[#This Row],[b4]]-GLOBAL[[#This Row],[a4]])</f>
        <v/>
      </c>
      <c r="V3256" s="37">
        <f ca="1">SUM(INDIRECT(GLOBAL_VAR[TABLENAME]&amp;"[@a"&amp;$1:$1-1&amp;"]"),INDIRECT(GLOBAL_VAR[TABLENAME]&amp;"[@c"&amp;$1:$1-1&amp;"]"))</f>
        <v>1</v>
      </c>
      <c r="W3256" s="36"/>
      <c r="X3256" s="36" t="str">
        <f>IF(GLOBAL[[#This Row],[b5]]="","",GLOBAL[[#This Row],[b5]]-GLOBAL[[#This Row],[a5]])</f>
        <v/>
      </c>
      <c r="Y3256" s="37">
        <f ca="1">SUM(INDIRECT(GLOBAL_VAR[TABLENAME]&amp;"[@a"&amp;$1:$1-1&amp;"]"),INDIRECT(GLOBAL_VAR[TABLENAME]&amp;"[@c"&amp;$1:$1-1&amp;"]"))</f>
        <v>1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3256" s="36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0">
      <c r="A3257" s="36">
        <f ca="1">IF(GLOBAL[[#This Row],[TT]]&lt;1,"",ROW()-2)</f>
        <v>3255</v>
      </c>
      <c r="B3257" s="38" t="s">
        <v>1892</v>
      </c>
      <c r="C3257" s="36">
        <v>4</v>
      </c>
      <c r="D3257" s="36" t="s">
        <v>1310</v>
      </c>
      <c r="E3257" s="36">
        <f ca="1">IF(GLOBAL[[#This Row],[b12]]="",GLOBAL[[#This Row],[a6]],GLOBAL[[#This Row],[b12]])</f>
        <v>4</v>
      </c>
      <c r="F3257" s="37">
        <f>GLOBAL[[#This Row],[AWAL]]</f>
        <v>4</v>
      </c>
      <c r="G3257" s="36"/>
      <c r="H3257" s="36"/>
      <c r="I3257" s="36" t="str">
        <f>IF(GLOBAL[[#This Row],[/MASUK]]="","",SUMIF(Table6[NB BM_C_QTY+F],GLOBAL[POINTER],Table6[C]))</f>
        <v/>
      </c>
      <c r="J3257" s="106">
        <f>IF(GLOBAL[[#This Row],[//KELUAR]]="",0,-1*SUMIF(Table5[CONCAT],GLOBAL[POINTER],Table5[3]))</f>
        <v>0</v>
      </c>
      <c r="K3257" s="36" t="str">
        <f>IF(GLOBAL[[#This Row],[b1]]="","",GLOBAL[[#This Row],[b1]]-GLOBAL[[#This Row],[a1]]-GLOBAL[[#This Row],[bkeluar1]])</f>
        <v/>
      </c>
      <c r="L3257" s="36">
        <f>SUM(GLOBAL[[#This Row],[bmasuk1]:[c1]])</f>
        <v>0</v>
      </c>
      <c r="M3257" s="37">
        <f>SUM(F3257,L3257)</f>
        <v>4</v>
      </c>
      <c r="N3257" s="36"/>
      <c r="O3257" s="36"/>
      <c r="P3257" s="37">
        <f ca="1">SUM(INDIRECT(GLOBAL_VAR[TABLENAME]&amp;"[@a"&amp;$1:$1-1&amp;"]"),INDIRECT(GLOBAL_VAR[TABLENAME]&amp;"[@c"&amp;$1:$1-1&amp;"]"))</f>
        <v>4</v>
      </c>
      <c r="Q3257" s="38"/>
      <c r="R3257" s="38" t="str">
        <f>IF(GLOBAL[[#This Row],[b3]]="","",GLOBAL[[#This Row],[b3]]-GLOBAL[[#This Row],[a3]])</f>
        <v/>
      </c>
      <c r="S3257" s="37">
        <f ca="1">SUM(INDIRECT(GLOBAL_VAR[TABLENAME]&amp;"[@a"&amp;$1:$1-1&amp;"]"),INDIRECT(GLOBAL_VAR[TABLENAME]&amp;"[@c"&amp;$1:$1-1&amp;"]"))</f>
        <v>4</v>
      </c>
      <c r="T3257" s="38"/>
      <c r="U3257" s="38" t="str">
        <f>IF(GLOBAL[[#This Row],[b4]]="","",GLOBAL[[#This Row],[b4]]-GLOBAL[[#This Row],[a4]])</f>
        <v/>
      </c>
      <c r="V3257" s="37">
        <f ca="1">SUM(INDIRECT(GLOBAL_VAR[TABLENAME]&amp;"[@a"&amp;$1:$1-1&amp;"]"),INDIRECT(GLOBAL_VAR[TABLENAME]&amp;"[@c"&amp;$1:$1-1&amp;"]"))</f>
        <v>4</v>
      </c>
      <c r="W3257" s="36"/>
      <c r="X3257" s="36" t="str">
        <f>IF(GLOBAL[[#This Row],[b5]]="","",GLOBAL[[#This Row],[b5]]-GLOBAL[[#This Row],[a5]])</f>
        <v/>
      </c>
      <c r="Y3257" s="37">
        <f ca="1">SUM(INDIRECT(GLOBAL_VAR[TABLENAME]&amp;"[@a"&amp;$1:$1-1&amp;"]"),INDIRECT(GLOBAL_VAR[TABLENAME]&amp;"[@c"&amp;$1:$1-1&amp;"]"))</f>
        <v>4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3257" s="36" t="str">
        <f>_xlfn.IFNA(MATCH(GLOBAL[[#This Row],[POINTER]],Table6[NB BM_C_QTY+F],0),"")</f>
        <v/>
      </c>
      <c r="AC3257" t="str">
        <f>_xlfn.IFNA(MATCH(GLOBAL[[#This Row],[POINTER]],Table5[CONCAT],0),"")</f>
        <v/>
      </c>
    </row>
    <row r="3258" spans="1:30">
      <c r="A3258" s="36">
        <f ca="1">IF(GLOBAL[[#This Row],[TT]]&lt;1,"",ROW()-2)</f>
        <v>3256</v>
      </c>
      <c r="B3258" s="38" t="s">
        <v>1893</v>
      </c>
      <c r="C3258" s="36">
        <v>5</v>
      </c>
      <c r="D3258" s="36" t="s">
        <v>1894</v>
      </c>
      <c r="E3258" s="36">
        <f ca="1">IF(GLOBAL[[#This Row],[b12]]="",GLOBAL[[#This Row],[a6]],GLOBAL[[#This Row],[b12]])</f>
        <v>5</v>
      </c>
      <c r="F3258" s="37">
        <f>GLOBAL[[#This Row],[AWAL]]</f>
        <v>5</v>
      </c>
      <c r="G3258" s="36"/>
      <c r="H3258" s="36"/>
      <c r="I3258" s="36" t="str">
        <f>IF(GLOBAL[[#This Row],[/MASUK]]="","",SUMIF(Table6[NB BM_C_QTY+F],GLOBAL[POINTER],Table6[C]))</f>
        <v/>
      </c>
      <c r="J3258" s="106">
        <f>IF(GLOBAL[[#This Row],[//KELUAR]]="",0,-1*SUMIF(Table5[CONCAT],GLOBAL[POINTER],Table5[3]))</f>
        <v>0</v>
      </c>
      <c r="K3258" s="36" t="str">
        <f>IF(GLOBAL[[#This Row],[b1]]="","",GLOBAL[[#This Row],[b1]]-GLOBAL[[#This Row],[a1]]-GLOBAL[[#This Row],[bkeluar1]])</f>
        <v/>
      </c>
      <c r="L3258" s="36">
        <f>SUM(GLOBAL[[#This Row],[bmasuk1]:[c1]])</f>
        <v>0</v>
      </c>
      <c r="M3258" s="37">
        <f>SUM(F3258,L3258)</f>
        <v>5</v>
      </c>
      <c r="N3258" s="36"/>
      <c r="O3258" s="36"/>
      <c r="P3258" s="37">
        <f ca="1">SUM(INDIRECT(GLOBAL_VAR[TABLENAME]&amp;"[@a"&amp;$1:$1-1&amp;"]"),INDIRECT(GLOBAL_VAR[TABLENAME]&amp;"[@c"&amp;$1:$1-1&amp;"]"))</f>
        <v>5</v>
      </c>
      <c r="Q3258" s="38"/>
      <c r="R3258" s="38" t="str">
        <f>IF(GLOBAL[[#This Row],[b3]]="","",GLOBAL[[#This Row],[b3]]-GLOBAL[[#This Row],[a3]])</f>
        <v/>
      </c>
      <c r="S3258" s="37">
        <f ca="1">SUM(INDIRECT(GLOBAL_VAR[TABLENAME]&amp;"[@a"&amp;$1:$1-1&amp;"]"),INDIRECT(GLOBAL_VAR[TABLENAME]&amp;"[@c"&amp;$1:$1-1&amp;"]"))</f>
        <v>5</v>
      </c>
      <c r="T3258" s="38"/>
      <c r="U3258" s="38" t="str">
        <f>IF(GLOBAL[[#This Row],[b4]]="","",GLOBAL[[#This Row],[b4]]-GLOBAL[[#This Row],[a4]])</f>
        <v/>
      </c>
      <c r="V3258" s="37">
        <f ca="1">SUM(INDIRECT(GLOBAL_VAR[TABLENAME]&amp;"[@a"&amp;$1:$1-1&amp;"]"),INDIRECT(GLOBAL_VAR[TABLENAME]&amp;"[@c"&amp;$1:$1-1&amp;"]"))</f>
        <v>5</v>
      </c>
      <c r="W3258" s="36"/>
      <c r="X3258" s="36" t="str">
        <f>IF(GLOBAL[[#This Row],[b5]]="","",GLOBAL[[#This Row],[b5]]-GLOBAL[[#This Row],[a5]])</f>
        <v/>
      </c>
      <c r="Y3258" s="37">
        <f ca="1">SUM(INDIRECT(GLOBAL_VAR[TABLENAME]&amp;"[@a"&amp;$1:$1-1&amp;"]"),INDIRECT(GLOBAL_VAR[TABLENAME]&amp;"[@c"&amp;$1:$1-1&amp;"]"))</f>
        <v>5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3258" s="36" t="str">
        <f>_xlfn.IFNA(MATCH(GLOBAL[[#This Row],[POINTER]],Table6[NB BM_C_QTY+F],0),"")</f>
        <v/>
      </c>
      <c r="AC3258" t="str">
        <f>_xlfn.IFNA(MATCH(GLOBAL[[#This Row],[POINTER]],Table5[CONCAT],0),"")</f>
        <v/>
      </c>
    </row>
    <row r="3259" spans="1:30">
      <c r="A3259" s="42">
        <f ca="1">IF(GLOBAL[[#This Row],[TT]]&lt;1,"",ROW()-2)</f>
        <v>3257</v>
      </c>
      <c r="B3259" s="38" t="s">
        <v>1895</v>
      </c>
      <c r="C3259" s="36">
        <v>1</v>
      </c>
      <c r="D3259" s="36" t="s">
        <v>1896</v>
      </c>
      <c r="E3259" s="42">
        <f ca="1">IF(GLOBAL[[#This Row],[b12]]="",GLOBAL[[#This Row],[a6]],GLOBAL[[#This Row],[b12]])</f>
        <v>1</v>
      </c>
      <c r="F3259" s="43">
        <f>GLOBAL[[#This Row],[AWAL]]</f>
        <v>1</v>
      </c>
      <c r="G3259" s="36"/>
      <c r="H3259" s="36"/>
      <c r="I3259" s="36" t="str">
        <f>IF(GLOBAL[[#This Row],[/MASUK]]="","",SUMIF(Table6[NB BM_C_QTY+F],GLOBAL[POINTER],Table6[C]))</f>
        <v/>
      </c>
      <c r="J3259" s="106">
        <f>IF(GLOBAL[[#This Row],[//KELUAR]]="",0,-1*SUMIF(Table5[CONCAT],GLOBAL[POINTER],Table5[3]))</f>
        <v>0</v>
      </c>
      <c r="K3259" s="42" t="str">
        <f>IF(GLOBAL[[#This Row],[b1]]="","",GLOBAL[[#This Row],[b1]]-GLOBAL[[#This Row],[a1]]-GLOBAL[[#This Row],[bkeluar1]])</f>
        <v/>
      </c>
      <c r="L3259" s="42">
        <f>SUM(GLOBAL[[#This Row],[bmasuk1]:[c1]])</f>
        <v>0</v>
      </c>
      <c r="M3259" s="43">
        <f>SUM(F3259,L3259)</f>
        <v>1</v>
      </c>
      <c r="N3259" s="36"/>
      <c r="O3259" s="42"/>
      <c r="P3259" s="43">
        <f ca="1">SUM(INDIRECT(GLOBAL_VAR[TABLENAME]&amp;"[@a"&amp;$1:$1-1&amp;"]"),INDIRECT(GLOBAL_VAR[TABLENAME]&amp;"[@c"&amp;$1:$1-1&amp;"]"))</f>
        <v>1</v>
      </c>
      <c r="Q3259" s="38"/>
      <c r="R3259" s="44" t="str">
        <f>IF(GLOBAL[[#This Row],[b3]]="","",GLOBAL[[#This Row],[b3]]-GLOBAL[[#This Row],[a3]])</f>
        <v/>
      </c>
      <c r="S3259" s="37">
        <f ca="1">SUM(INDIRECT(GLOBAL_VAR[TABLENAME]&amp;"[@a"&amp;$1:$1-1&amp;"]"),INDIRECT(GLOBAL_VAR[TABLENAME]&amp;"[@c"&amp;$1:$1-1&amp;"]"))</f>
        <v>1</v>
      </c>
      <c r="T3259" s="38"/>
      <c r="U3259" s="44" t="str">
        <f>IF(GLOBAL[[#This Row],[b4]]="","",GLOBAL[[#This Row],[b4]]-GLOBAL[[#This Row],[a4]])</f>
        <v/>
      </c>
      <c r="V3259" s="37">
        <f ca="1">SUM(INDIRECT(GLOBAL_VAR[TABLENAME]&amp;"[@a"&amp;$1:$1-1&amp;"]"),INDIRECT(GLOBAL_VAR[TABLENAME]&amp;"[@c"&amp;$1:$1-1&amp;"]"))</f>
        <v>1</v>
      </c>
      <c r="W3259" s="36"/>
      <c r="X3259" s="42" t="str">
        <f>IF(GLOBAL[[#This Row],[b5]]="","",GLOBAL[[#This Row],[b5]]-GLOBAL[[#This Row],[a5]])</f>
        <v/>
      </c>
      <c r="Y3259" s="37">
        <f ca="1">SUM(INDIRECT(GLOBAL_VAR[TABLENAME]&amp;"[@a"&amp;$1:$1-1&amp;"]"),INDIRECT(GLOBAL_VAR[TABLENAME]&amp;"[@c"&amp;$1:$1-1&amp;"]"))</f>
        <v>1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3259" s="42" t="str">
        <f>_xlfn.IFNA(MATCH(GLOBAL[[#This Row],[POINTER]],Table6[NB BM_C_QTY+F],0),"")</f>
        <v/>
      </c>
      <c r="AC3259" t="str">
        <f>_xlfn.IFNA(MATCH(GLOBAL[[#This Row],[POINTER]],Table5[CONCAT],0),"")</f>
        <v/>
      </c>
    </row>
    <row r="3260" spans="1:30">
      <c r="A3260" s="36" t="str">
        <f ca="1">IF(GLOBAL[[#This Row],[TT]]&lt;1,"",ROW()-2)</f>
        <v/>
      </c>
      <c r="B3260" s="38" t="s">
        <v>1897</v>
      </c>
      <c r="C3260" s="36">
        <v>0</v>
      </c>
      <c r="D3260" s="36" t="s">
        <v>84</v>
      </c>
      <c r="E3260" s="36">
        <f ca="1">IF(GLOBAL[[#This Row],[b12]]="",GLOBAL[[#This Row],[a6]],GLOBAL[[#This Row],[b12]])</f>
        <v>0</v>
      </c>
      <c r="F3260" s="37">
        <f>GLOBAL[[#This Row],[AWAL]]</f>
        <v>0</v>
      </c>
      <c r="G3260" s="36"/>
      <c r="H3260" s="36"/>
      <c r="I3260" s="36" t="str">
        <f>IF(GLOBAL[[#This Row],[/MASUK]]="","",SUMIF(Table6[NB BM_C_QTY+F],GLOBAL[POINTER],Table6[C]))</f>
        <v/>
      </c>
      <c r="J3260" s="106">
        <f>IF(GLOBAL[[#This Row],[//KELUAR]]="",0,-1*SUMIF(Table5[CONCAT],GLOBAL[POINTER],Table5[3]))</f>
        <v>0</v>
      </c>
      <c r="K3260" s="36" t="str">
        <f>IF(GLOBAL[[#This Row],[b1]]="","",GLOBAL[[#This Row],[b1]]-GLOBAL[[#This Row],[a1]]-GLOBAL[[#This Row],[bkeluar1]])</f>
        <v/>
      </c>
      <c r="L3260" s="36">
        <f>SUM(GLOBAL[[#This Row],[bmasuk1]:[c1]])</f>
        <v>0</v>
      </c>
      <c r="M3260" s="37">
        <f>SUM(F3260,L3260)</f>
        <v>0</v>
      </c>
      <c r="N3260" s="36"/>
      <c r="O3260" s="36"/>
      <c r="P3260" s="37">
        <f ca="1">SUM(INDIRECT(GLOBAL_VAR[TABLENAME]&amp;"[@a"&amp;$1:$1-1&amp;"]"),INDIRECT(GLOBAL_VAR[TABLENAME]&amp;"[@c"&amp;$1:$1-1&amp;"]"))</f>
        <v>0</v>
      </c>
      <c r="Q3260" s="38"/>
      <c r="R3260" s="38" t="str">
        <f>IF(GLOBAL[[#This Row],[b3]]="","",GLOBAL[[#This Row],[b3]]-GLOBAL[[#This Row],[a3]])</f>
        <v/>
      </c>
      <c r="S3260" s="37">
        <f ca="1">SUM(INDIRECT(GLOBAL_VAR[TABLENAME]&amp;"[@a"&amp;$1:$1-1&amp;"]"),INDIRECT(GLOBAL_VAR[TABLENAME]&amp;"[@c"&amp;$1:$1-1&amp;"]"))</f>
        <v>0</v>
      </c>
      <c r="T3260" s="38"/>
      <c r="U3260" s="38" t="str">
        <f>IF(GLOBAL[[#This Row],[b4]]="","",GLOBAL[[#This Row],[b4]]-GLOBAL[[#This Row],[a4]])</f>
        <v/>
      </c>
      <c r="V3260" s="37">
        <f ca="1">SUM(INDIRECT(GLOBAL_VAR[TABLENAME]&amp;"[@a"&amp;$1:$1-1&amp;"]"),INDIRECT(GLOBAL_VAR[TABLENAME]&amp;"[@c"&amp;$1:$1-1&amp;"]"))</f>
        <v>0</v>
      </c>
      <c r="W3260" s="36"/>
      <c r="X3260" s="36" t="str">
        <f>IF(GLOBAL[[#This Row],[b5]]="","",GLOBAL[[#This Row],[b5]]-GLOBAL[[#This Row],[a5]])</f>
        <v/>
      </c>
      <c r="Y3260" s="37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260" s="36" t="str">
        <f>_xlfn.IFNA(MATCH(GLOBAL[[#This Row],[POINTER]],Table6[NB BM_C_QTY+F],0),"")</f>
        <v/>
      </c>
      <c r="AC3260" t="str">
        <f>_xlfn.IFNA(MATCH(GLOBAL[[#This Row],[POINTER]],Table5[CONCAT],0),"")</f>
        <v/>
      </c>
      <c r="AD3260" s="29"/>
    </row>
    <row r="3261" spans="1:30">
      <c r="A3261" s="36" t="str">
        <f ca="1">IF(GLOBAL[[#This Row],[TT]]&lt;1,"",ROW()-2)</f>
        <v/>
      </c>
      <c r="B3261" s="38" t="s">
        <v>2593</v>
      </c>
      <c r="C3261" s="36">
        <v>0</v>
      </c>
      <c r="D3261" s="36" t="s">
        <v>2172</v>
      </c>
      <c r="E3261" s="36">
        <f ca="1">IF(GLOBAL[[#This Row],[b12]]="",GLOBAL[[#This Row],[a6]],GLOBAL[[#This Row],[b12]])</f>
        <v>0</v>
      </c>
      <c r="F3261" s="37">
        <f>GLOBAL[[#This Row],[AWAL]]</f>
        <v>0</v>
      </c>
      <c r="G3261" s="36"/>
      <c r="H3261" s="36"/>
      <c r="I3261" s="36" t="str">
        <f>IF(GLOBAL[[#This Row],[/MASUK]]="","",SUMIF(Table6[NB BM_C_QTY+F],GLOBAL[POINTER],Table6[C]))</f>
        <v/>
      </c>
      <c r="J3261" s="106">
        <f>IF(GLOBAL[[#This Row],[//KELUAR]]="",0,-1*SUMIF(Table5[CONCAT],GLOBAL[POINTER],Table5[3]))</f>
        <v>0</v>
      </c>
      <c r="K3261" s="36" t="str">
        <f>IF(GLOBAL[[#This Row],[b1]]="","",GLOBAL[[#This Row],[b1]]-GLOBAL[[#This Row],[a1]]-GLOBAL[[#This Row],[bkeluar1]])</f>
        <v/>
      </c>
      <c r="L3261" s="36">
        <f>SUM(GLOBAL[[#This Row],[bmasuk1]:[c1]])</f>
        <v>0</v>
      </c>
      <c r="M3261" s="37">
        <f>SUM(F3261,L3261)</f>
        <v>0</v>
      </c>
      <c r="N3261" s="36"/>
      <c r="O3261" s="36"/>
      <c r="P3261" s="37">
        <f ca="1">SUM(INDIRECT(GLOBAL_VAR[TABLENAME]&amp;"[@a"&amp;$1:$1-1&amp;"]"),INDIRECT(GLOBAL_VAR[TABLENAME]&amp;"[@c"&amp;$1:$1-1&amp;"]"))</f>
        <v>0</v>
      </c>
      <c r="Q3261" s="38"/>
      <c r="R3261" s="38" t="str">
        <f>IF(GLOBAL[[#This Row],[b3]]="","",GLOBAL[[#This Row],[b3]]-GLOBAL[[#This Row],[a3]])</f>
        <v/>
      </c>
      <c r="S3261" s="37">
        <f ca="1">SUM(INDIRECT(GLOBAL_VAR[TABLENAME]&amp;"[@a"&amp;$1:$1-1&amp;"]"),INDIRECT(GLOBAL_VAR[TABLENAME]&amp;"[@c"&amp;$1:$1-1&amp;"]"))</f>
        <v>0</v>
      </c>
      <c r="T3261" s="38"/>
      <c r="U3261" s="38" t="str">
        <f>IF(GLOBAL[[#This Row],[b4]]="","",GLOBAL[[#This Row],[b4]]-GLOBAL[[#This Row],[a4]])</f>
        <v/>
      </c>
      <c r="V3261" s="37">
        <f ca="1">SUM(INDIRECT(GLOBAL_VAR[TABLENAME]&amp;"[@a"&amp;$1:$1-1&amp;"]"),INDIRECT(GLOBAL_VAR[TABLENAME]&amp;"[@c"&amp;$1:$1-1&amp;"]"))</f>
        <v>0</v>
      </c>
      <c r="W3261" s="36"/>
      <c r="X3261" s="36" t="str">
        <f>IF(GLOBAL[[#This Row],[b5]]="","",GLOBAL[[#This Row],[b5]]-GLOBAL[[#This Row],[a5]])</f>
        <v/>
      </c>
      <c r="Y3261" s="37">
        <f ca="1">SUM(INDIRECT(GLOBAL_VAR[TABLENAME]&amp;"[@a"&amp;$1:$1-1&amp;"]"),INDIRECT(GLOBAL_VAR[TABLENAME]&amp;"[@c"&amp;$1:$1-1&amp;"]"))</f>
        <v>0</v>
      </c>
      <c r="AA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261" s="36" t="str">
        <f>_xlfn.IFNA(MATCH(GLOBAL[[#This Row],[POINTER]],Table6[NB BM_C_QTY+F],0),"")</f>
        <v/>
      </c>
      <c r="AC3261" t="str">
        <f>_xlfn.IFNA(MATCH(GLOBAL[[#This Row],[POINTER]],Table5[CONCAT],0),"")</f>
        <v/>
      </c>
    </row>
    <row r="3262" spans="1:30">
      <c r="A3262" s="36">
        <f ca="1">IF(GLOBAL[[#This Row],[TT]]&lt;1,"",ROW()-2)</f>
        <v>3260</v>
      </c>
      <c r="B3262" s="38" t="s">
        <v>1898</v>
      </c>
      <c r="C3262" s="36">
        <v>4</v>
      </c>
      <c r="D3262" s="36" t="s">
        <v>99</v>
      </c>
      <c r="E3262" s="36">
        <f ca="1">IF(GLOBAL[[#This Row],[b12]]="",GLOBAL[[#This Row],[a6]],GLOBAL[[#This Row],[b12]])</f>
        <v>4</v>
      </c>
      <c r="F3262" s="37">
        <f>GLOBAL[[#This Row],[AWAL]]</f>
        <v>4</v>
      </c>
      <c r="G3262" s="36"/>
      <c r="H3262" s="36"/>
      <c r="I3262" s="36" t="str">
        <f>IF(GLOBAL[[#This Row],[/MASUK]]="","",SUMIF(Table6[NB BM_C_QTY+F],GLOBAL[POINTER],Table6[C]))</f>
        <v/>
      </c>
      <c r="J3262" s="106">
        <f>IF(GLOBAL[[#This Row],[//KELUAR]]="",0,-1*SUMIF(Table5[CONCAT],GLOBAL[POINTER],Table5[3]))</f>
        <v>0</v>
      </c>
      <c r="K3262" s="36" t="str">
        <f>IF(GLOBAL[[#This Row],[b1]]="","",GLOBAL[[#This Row],[b1]]-GLOBAL[[#This Row],[a1]]-GLOBAL[[#This Row],[bkeluar1]])</f>
        <v/>
      </c>
      <c r="L3262" s="36">
        <f>SUM(GLOBAL[[#This Row],[bmasuk1]:[c1]])</f>
        <v>0</v>
      </c>
      <c r="M3262" s="37">
        <f>SUM(F3262,L3262)</f>
        <v>4</v>
      </c>
      <c r="N3262" s="36"/>
      <c r="O3262" s="36"/>
      <c r="P3262" s="37">
        <f ca="1">SUM(INDIRECT(GLOBAL_VAR[TABLENAME]&amp;"[@a"&amp;$1:$1-1&amp;"]"),INDIRECT(GLOBAL_VAR[TABLENAME]&amp;"[@c"&amp;$1:$1-1&amp;"]"))</f>
        <v>4</v>
      </c>
      <c r="Q3262" s="38"/>
      <c r="R3262" s="38" t="str">
        <f>IF(GLOBAL[[#This Row],[b3]]="","",GLOBAL[[#This Row],[b3]]-GLOBAL[[#This Row],[a3]])</f>
        <v/>
      </c>
      <c r="S3262" s="37">
        <f ca="1">SUM(INDIRECT(GLOBAL_VAR[TABLENAME]&amp;"[@a"&amp;$1:$1-1&amp;"]"),INDIRECT(GLOBAL_VAR[TABLENAME]&amp;"[@c"&amp;$1:$1-1&amp;"]"))</f>
        <v>4</v>
      </c>
      <c r="T3262" s="38"/>
      <c r="U3262" s="38" t="str">
        <f>IF(GLOBAL[[#This Row],[b4]]="","",GLOBAL[[#This Row],[b4]]-GLOBAL[[#This Row],[a4]])</f>
        <v/>
      </c>
      <c r="V3262" s="37">
        <f ca="1">SUM(INDIRECT(GLOBAL_VAR[TABLENAME]&amp;"[@a"&amp;$1:$1-1&amp;"]"),INDIRECT(GLOBAL_VAR[TABLENAME]&amp;"[@c"&amp;$1:$1-1&amp;"]"))</f>
        <v>4</v>
      </c>
      <c r="W3262" s="36"/>
      <c r="X3262" s="36" t="str">
        <f>IF(GLOBAL[[#This Row],[b5]]="","",GLOBAL[[#This Row],[b5]]-GLOBAL[[#This Row],[a5]])</f>
        <v/>
      </c>
      <c r="Y3262" s="37">
        <f ca="1">SUM(INDIRECT(GLOBAL_VAR[TABLENAME]&amp;"[@a"&amp;$1:$1-1&amp;"]"),INDIRECT(GLOBAL_VAR[TABLENAME]&amp;"[@c"&amp;$1:$1-1&amp;"]"))</f>
        <v>4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3262" s="36" t="str">
        <f>_xlfn.IFNA(MATCH(GLOBAL[[#This Row],[POINTER]],Table6[NB BM_C_QTY+F],0),"")</f>
        <v/>
      </c>
      <c r="AC3262" t="str">
        <f>_xlfn.IFNA(MATCH(GLOBAL[[#This Row],[POINTER]],Table5[CONCAT],0),"")</f>
        <v/>
      </c>
    </row>
    <row r="3263" spans="1:30">
      <c r="A3263" s="36">
        <f ca="1">IF(GLOBAL[[#This Row],[TT]]&lt;1,"",ROW()-2)</f>
        <v>3261</v>
      </c>
      <c r="B3263" s="38" t="s">
        <v>1899</v>
      </c>
      <c r="C3263" s="36">
        <v>4</v>
      </c>
      <c r="D3263" s="36" t="s">
        <v>141</v>
      </c>
      <c r="E3263" s="36">
        <f ca="1">IF(GLOBAL[[#This Row],[b12]]="",GLOBAL[[#This Row],[a6]],GLOBAL[[#This Row],[b12]])</f>
        <v>4</v>
      </c>
      <c r="F3263" s="37">
        <f>GLOBAL[[#This Row],[AWAL]]</f>
        <v>4</v>
      </c>
      <c r="G3263" s="36"/>
      <c r="H3263" s="36"/>
      <c r="I3263" s="36" t="str">
        <f>IF(GLOBAL[[#This Row],[/MASUK]]="","",SUMIF(Table6[NB BM_C_QTY+F],GLOBAL[POINTER],Table6[C]))</f>
        <v/>
      </c>
      <c r="J3263" s="106">
        <f>IF(GLOBAL[[#This Row],[//KELUAR]]="",0,-1*SUMIF(Table5[CONCAT],GLOBAL[POINTER],Table5[3]))</f>
        <v>0</v>
      </c>
      <c r="K3263" s="36" t="str">
        <f>IF(GLOBAL[[#This Row],[b1]]="","",GLOBAL[[#This Row],[b1]]-GLOBAL[[#This Row],[a1]]-GLOBAL[[#This Row],[bkeluar1]])</f>
        <v/>
      </c>
      <c r="L3263" s="36">
        <f>SUM(GLOBAL[[#This Row],[bmasuk1]:[c1]])</f>
        <v>0</v>
      </c>
      <c r="M3263" s="37">
        <f>SUM(F3263,L3263)</f>
        <v>4</v>
      </c>
      <c r="N3263" s="36"/>
      <c r="O3263" s="36"/>
      <c r="P3263" s="37">
        <f ca="1">SUM(INDIRECT(GLOBAL_VAR[TABLENAME]&amp;"[@a"&amp;$1:$1-1&amp;"]"),INDIRECT(GLOBAL_VAR[TABLENAME]&amp;"[@c"&amp;$1:$1-1&amp;"]"))</f>
        <v>4</v>
      </c>
      <c r="Q3263" s="38"/>
      <c r="R3263" s="38" t="str">
        <f>IF(GLOBAL[[#This Row],[b3]]="","",GLOBAL[[#This Row],[b3]]-GLOBAL[[#This Row],[a3]])</f>
        <v/>
      </c>
      <c r="S3263" s="37">
        <f ca="1">SUM(INDIRECT(GLOBAL_VAR[TABLENAME]&amp;"[@a"&amp;$1:$1-1&amp;"]"),INDIRECT(GLOBAL_VAR[TABLENAME]&amp;"[@c"&amp;$1:$1-1&amp;"]"))</f>
        <v>4</v>
      </c>
      <c r="T3263" s="38"/>
      <c r="U3263" s="38" t="str">
        <f>IF(GLOBAL[[#This Row],[b4]]="","",GLOBAL[[#This Row],[b4]]-GLOBAL[[#This Row],[a4]])</f>
        <v/>
      </c>
      <c r="V3263" s="37">
        <f ca="1">SUM(INDIRECT(GLOBAL_VAR[TABLENAME]&amp;"[@a"&amp;$1:$1-1&amp;"]"),INDIRECT(GLOBAL_VAR[TABLENAME]&amp;"[@c"&amp;$1:$1-1&amp;"]"))</f>
        <v>4</v>
      </c>
      <c r="W3263" s="36"/>
      <c r="X3263" s="36" t="str">
        <f>IF(GLOBAL[[#This Row],[b5]]="","",GLOBAL[[#This Row],[b5]]-GLOBAL[[#This Row],[a5]])</f>
        <v/>
      </c>
      <c r="Y3263" s="37">
        <f ca="1">SUM(INDIRECT(GLOBAL_VAR[TABLENAME]&amp;"[@a"&amp;$1:$1-1&amp;"]"),INDIRECT(GLOBAL_VAR[TABLENAME]&amp;"[@c"&amp;$1:$1-1&amp;"]"))</f>
        <v>4</v>
      </c>
      <c r="AA3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3263" s="36" t="str">
        <f>_xlfn.IFNA(MATCH(GLOBAL[[#This Row],[POINTER]],Table6[NB BM_C_QTY+F],0),"")</f>
        <v/>
      </c>
      <c r="AC3263" t="str">
        <f>_xlfn.IFNA(MATCH(GLOBAL[[#This Row],[POINTER]],Table5[CONCAT],0),"")</f>
        <v/>
      </c>
    </row>
    <row r="3264" spans="1:30">
      <c r="A3264" s="36">
        <f ca="1">IF(GLOBAL[[#This Row],[TT]]&lt;1,"",ROW()-2)</f>
        <v>3262</v>
      </c>
      <c r="B3264" s="38" t="s">
        <v>1900</v>
      </c>
      <c r="C3264" s="36">
        <v>45</v>
      </c>
      <c r="D3264" s="36" t="s">
        <v>84</v>
      </c>
      <c r="E3264" s="36">
        <f ca="1">IF(GLOBAL[[#This Row],[b12]]="",GLOBAL[[#This Row],[a6]],GLOBAL[[#This Row],[b12]])</f>
        <v>45</v>
      </c>
      <c r="F3264" s="37">
        <f>GLOBAL[[#This Row],[AWAL]]</f>
        <v>45</v>
      </c>
      <c r="G3264" s="36"/>
      <c r="H3264" s="36"/>
      <c r="I3264" s="36" t="str">
        <f>IF(GLOBAL[[#This Row],[/MASUK]]="","",SUMIF(Table6[NB BM_C_QTY+F],GLOBAL[POINTER],Table6[C]))</f>
        <v/>
      </c>
      <c r="J3264" s="106">
        <f>IF(GLOBAL[[#This Row],[//KELUAR]]="",0,-1*SUMIF(Table5[CONCAT],GLOBAL[POINTER],Table5[3]))</f>
        <v>0</v>
      </c>
      <c r="K3264" s="36" t="str">
        <f>IF(GLOBAL[[#This Row],[b1]]="","",GLOBAL[[#This Row],[b1]]-GLOBAL[[#This Row],[a1]]-GLOBAL[[#This Row],[bkeluar1]])</f>
        <v/>
      </c>
      <c r="L3264" s="36">
        <f>SUM(GLOBAL[[#This Row],[bmasuk1]:[c1]])</f>
        <v>0</v>
      </c>
      <c r="M3264" s="37">
        <f>SUM(F3264,L3264)</f>
        <v>45</v>
      </c>
      <c r="N3264" s="36"/>
      <c r="O3264" s="36"/>
      <c r="P3264" s="37">
        <f ca="1">SUM(INDIRECT(GLOBAL_VAR[TABLENAME]&amp;"[@a"&amp;$1:$1-1&amp;"]"),INDIRECT(GLOBAL_VAR[TABLENAME]&amp;"[@c"&amp;$1:$1-1&amp;"]"))</f>
        <v>45</v>
      </c>
      <c r="Q3264" s="38"/>
      <c r="R3264" s="38" t="str">
        <f>IF(GLOBAL[[#This Row],[b3]]="","",GLOBAL[[#This Row],[b3]]-GLOBAL[[#This Row],[a3]])</f>
        <v/>
      </c>
      <c r="S3264" s="37">
        <f ca="1">SUM(INDIRECT(GLOBAL_VAR[TABLENAME]&amp;"[@a"&amp;$1:$1-1&amp;"]"),INDIRECT(GLOBAL_VAR[TABLENAME]&amp;"[@c"&amp;$1:$1-1&amp;"]"))</f>
        <v>45</v>
      </c>
      <c r="T3264" s="38"/>
      <c r="U3264" s="38" t="str">
        <f>IF(GLOBAL[[#This Row],[b4]]="","",GLOBAL[[#This Row],[b4]]-GLOBAL[[#This Row],[a4]])</f>
        <v/>
      </c>
      <c r="V3264" s="37">
        <f ca="1">SUM(INDIRECT(GLOBAL_VAR[TABLENAME]&amp;"[@a"&amp;$1:$1-1&amp;"]"),INDIRECT(GLOBAL_VAR[TABLENAME]&amp;"[@c"&amp;$1:$1-1&amp;"]"))</f>
        <v>45</v>
      </c>
      <c r="W3264" s="36"/>
      <c r="X3264" s="36" t="str">
        <f>IF(GLOBAL[[#This Row],[b5]]="","",GLOBAL[[#This Row],[b5]]-GLOBAL[[#This Row],[a5]])</f>
        <v/>
      </c>
      <c r="Y3264" s="37">
        <f ca="1">SUM(INDIRECT(GLOBAL_VAR[TABLENAME]&amp;"[@a"&amp;$1:$1-1&amp;"]"),INDIRECT(GLOBAL_VAR[TABLENAME]&amp;"[@c"&amp;$1:$1-1&amp;"]"))</f>
        <v>45</v>
      </c>
      <c r="AA3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3264" s="36" t="str">
        <f>_xlfn.IFNA(MATCH(GLOBAL[[#This Row],[POINTER]],Table6[NB BM_C_QTY+F],0),"")</f>
        <v/>
      </c>
      <c r="AC3264" t="str">
        <f>_xlfn.IFNA(MATCH(GLOBAL[[#This Row],[POINTER]],Table5[CONCAT],0),"")</f>
        <v/>
      </c>
    </row>
    <row r="3265" spans="1:31">
      <c r="A3265" s="36">
        <f ca="1">IF(GLOBAL[[#This Row],[TT]]&lt;1,"",ROW()-2)</f>
        <v>3263</v>
      </c>
      <c r="B3265" s="38" t="s">
        <v>1901</v>
      </c>
      <c r="C3265" s="36">
        <v>2</v>
      </c>
      <c r="D3265" s="36" t="s">
        <v>1902</v>
      </c>
      <c r="E3265" s="36">
        <f ca="1">IF(GLOBAL[[#This Row],[b12]]="",GLOBAL[[#This Row],[a6]],GLOBAL[[#This Row],[b12]])</f>
        <v>2</v>
      </c>
      <c r="F3265" s="37">
        <f>GLOBAL[[#This Row],[AWAL]]</f>
        <v>2</v>
      </c>
      <c r="G3265" s="36"/>
      <c r="H3265" s="36"/>
      <c r="I3265" s="36" t="str">
        <f>IF(GLOBAL[[#This Row],[/MASUK]]="","",SUMIF(Table6[NB BM_C_QTY+F],GLOBAL[POINTER],Table6[C]))</f>
        <v/>
      </c>
      <c r="J3265" s="106">
        <f>IF(GLOBAL[[#This Row],[//KELUAR]]="",0,-1*SUMIF(Table5[CONCAT],GLOBAL[POINTER],Table5[3]))</f>
        <v>0</v>
      </c>
      <c r="K3265" s="36" t="str">
        <f>IF(GLOBAL[[#This Row],[b1]]="","",GLOBAL[[#This Row],[b1]]-GLOBAL[[#This Row],[a1]]-GLOBAL[[#This Row],[bkeluar1]])</f>
        <v/>
      </c>
      <c r="L3265" s="36">
        <f>SUM(GLOBAL[[#This Row],[bmasuk1]:[c1]])</f>
        <v>0</v>
      </c>
      <c r="M3265" s="37">
        <f>SUM(F3265,L3265)</f>
        <v>2</v>
      </c>
      <c r="N3265" s="36"/>
      <c r="O3265" s="36"/>
      <c r="P3265" s="37">
        <f ca="1">SUM(INDIRECT(GLOBAL_VAR[TABLENAME]&amp;"[@a"&amp;$1:$1-1&amp;"]"),INDIRECT(GLOBAL_VAR[TABLENAME]&amp;"[@c"&amp;$1:$1-1&amp;"]"))</f>
        <v>2</v>
      </c>
      <c r="Q3265" s="38"/>
      <c r="R3265" s="38" t="str">
        <f>IF(GLOBAL[[#This Row],[b3]]="","",GLOBAL[[#This Row],[b3]]-GLOBAL[[#This Row],[a3]])</f>
        <v/>
      </c>
      <c r="S3265" s="37">
        <f ca="1">SUM(INDIRECT(GLOBAL_VAR[TABLENAME]&amp;"[@a"&amp;$1:$1-1&amp;"]"),INDIRECT(GLOBAL_VAR[TABLENAME]&amp;"[@c"&amp;$1:$1-1&amp;"]"))</f>
        <v>2</v>
      </c>
      <c r="T3265" s="38"/>
      <c r="U3265" s="38" t="str">
        <f>IF(GLOBAL[[#This Row],[b4]]="","",GLOBAL[[#This Row],[b4]]-GLOBAL[[#This Row],[a4]])</f>
        <v/>
      </c>
      <c r="V3265" s="37">
        <f ca="1">SUM(INDIRECT(GLOBAL_VAR[TABLENAME]&amp;"[@a"&amp;$1:$1-1&amp;"]"),INDIRECT(GLOBAL_VAR[TABLENAME]&amp;"[@c"&amp;$1:$1-1&amp;"]"))</f>
        <v>2</v>
      </c>
      <c r="W3265" s="36"/>
      <c r="X3265" s="36" t="str">
        <f>IF(GLOBAL[[#This Row],[b5]]="","",GLOBAL[[#This Row],[b5]]-GLOBAL[[#This Row],[a5]])</f>
        <v/>
      </c>
      <c r="Y3265" s="37">
        <f ca="1">SUM(INDIRECT(GLOBAL_VAR[TABLENAME]&amp;"[@a"&amp;$1:$1-1&amp;"]"),INDIRECT(GLOBAL_VAR[TABLENAME]&amp;"[@c"&amp;$1:$1-1&amp;"]"))</f>
        <v>2</v>
      </c>
      <c r="AA3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3265" s="36" t="str">
        <f>_xlfn.IFNA(MATCH(GLOBAL[[#This Row],[POINTER]],Table6[NB BM_C_QTY+F],0),"")</f>
        <v/>
      </c>
      <c r="AC3265" t="str">
        <f>_xlfn.IFNA(MATCH(GLOBAL[[#This Row],[POINTER]],Table5[CONCAT],0),"")</f>
        <v/>
      </c>
    </row>
    <row r="3266" spans="1:31">
      <c r="A3266" s="36">
        <f ca="1">IF(GLOBAL[[#This Row],[TT]]&lt;1,"",ROW()-2)</f>
        <v>3264</v>
      </c>
      <c r="B3266" s="38" t="s">
        <v>1903</v>
      </c>
      <c r="C3266" s="36">
        <v>16</v>
      </c>
      <c r="D3266" s="36" t="s">
        <v>1310</v>
      </c>
      <c r="E3266" s="36">
        <f ca="1">IF(GLOBAL[[#This Row],[b12]]="",GLOBAL[[#This Row],[a6]],GLOBAL[[#This Row],[b12]])</f>
        <v>16</v>
      </c>
      <c r="F3266" s="37">
        <f>GLOBAL[[#This Row],[AWAL]]</f>
        <v>16</v>
      </c>
      <c r="G3266" s="36"/>
      <c r="H3266" s="36"/>
      <c r="I3266" s="36" t="str">
        <f>IF(GLOBAL[[#This Row],[/MASUK]]="","",SUMIF(Table6[NB BM_C_QTY+F],GLOBAL[POINTER],Table6[C]))</f>
        <v/>
      </c>
      <c r="J3266" s="106">
        <f>IF(GLOBAL[[#This Row],[//KELUAR]]="",0,-1*SUMIF(Table5[CONCAT],GLOBAL[POINTER],Table5[3]))</f>
        <v>0</v>
      </c>
      <c r="K3266" s="36" t="str">
        <f>IF(GLOBAL[[#This Row],[b1]]="","",GLOBAL[[#This Row],[b1]]-GLOBAL[[#This Row],[a1]]-GLOBAL[[#This Row],[bkeluar1]])</f>
        <v/>
      </c>
      <c r="L3266" s="36">
        <f>SUM(GLOBAL[[#This Row],[bmasuk1]:[c1]])</f>
        <v>0</v>
      </c>
      <c r="M3266" s="37">
        <f>SUM(F3266,L3266)</f>
        <v>16</v>
      </c>
      <c r="N3266" s="36"/>
      <c r="O3266" s="36"/>
      <c r="P3266" s="37">
        <f ca="1">SUM(INDIRECT(GLOBAL_VAR[TABLENAME]&amp;"[@a"&amp;$1:$1-1&amp;"]"),INDIRECT(GLOBAL_VAR[TABLENAME]&amp;"[@c"&amp;$1:$1-1&amp;"]"))</f>
        <v>16</v>
      </c>
      <c r="Q3266" s="38"/>
      <c r="R3266" s="38" t="str">
        <f>IF(GLOBAL[[#This Row],[b3]]="","",GLOBAL[[#This Row],[b3]]-GLOBAL[[#This Row],[a3]])</f>
        <v/>
      </c>
      <c r="S3266" s="37">
        <f ca="1">SUM(INDIRECT(GLOBAL_VAR[TABLENAME]&amp;"[@a"&amp;$1:$1-1&amp;"]"),INDIRECT(GLOBAL_VAR[TABLENAME]&amp;"[@c"&amp;$1:$1-1&amp;"]"))</f>
        <v>16</v>
      </c>
      <c r="T3266" s="38"/>
      <c r="U3266" s="38" t="str">
        <f>IF(GLOBAL[[#This Row],[b4]]="","",GLOBAL[[#This Row],[b4]]-GLOBAL[[#This Row],[a4]])</f>
        <v/>
      </c>
      <c r="V3266" s="37">
        <f ca="1">SUM(INDIRECT(GLOBAL_VAR[TABLENAME]&amp;"[@a"&amp;$1:$1-1&amp;"]"),INDIRECT(GLOBAL_VAR[TABLENAME]&amp;"[@c"&amp;$1:$1-1&amp;"]"))</f>
        <v>16</v>
      </c>
      <c r="W3266" s="36"/>
      <c r="X3266" s="36" t="str">
        <f>IF(GLOBAL[[#This Row],[b5]]="","",GLOBAL[[#This Row],[b5]]-GLOBAL[[#This Row],[a5]])</f>
        <v/>
      </c>
      <c r="Y3266" s="37">
        <f ca="1">SUM(INDIRECT(GLOBAL_VAR[TABLENAME]&amp;"[@a"&amp;$1:$1-1&amp;"]"),INDIRECT(GLOBAL_VAR[TABLENAME]&amp;"[@c"&amp;$1:$1-1&amp;"]"))</f>
        <v>16</v>
      </c>
      <c r="AA3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3266" s="36" t="str">
        <f>_xlfn.IFNA(MATCH(GLOBAL[[#This Row],[POINTER]],Table6[NB BM_C_QTY+F],0),"")</f>
        <v/>
      </c>
      <c r="AC3266" t="str">
        <f>_xlfn.IFNA(MATCH(GLOBAL[[#This Row],[POINTER]],Table5[CONCAT],0),"")</f>
        <v/>
      </c>
    </row>
    <row r="3267" spans="1:31">
      <c r="A3267" s="36">
        <f ca="1">IF(GLOBAL[[#This Row],[TT]]&lt;1,"",ROW()-2)</f>
        <v>3265</v>
      </c>
      <c r="B3267" s="38" t="s">
        <v>1904</v>
      </c>
      <c r="C3267" s="36">
        <v>1</v>
      </c>
      <c r="D3267" s="36" t="s">
        <v>51</v>
      </c>
      <c r="E3267" s="36">
        <f ca="1">IF(GLOBAL[[#This Row],[b12]]="",GLOBAL[[#This Row],[a6]],GLOBAL[[#This Row],[b12]])</f>
        <v>1</v>
      </c>
      <c r="F3267" s="37">
        <f>GLOBAL[[#This Row],[AWAL]]</f>
        <v>1</v>
      </c>
      <c r="G3267" s="36"/>
      <c r="H3267" s="36"/>
      <c r="I3267" s="36" t="str">
        <f>IF(GLOBAL[[#This Row],[/MASUK]]="","",SUMIF(Table6[NB BM_C_QTY+F],GLOBAL[POINTER],Table6[C]))</f>
        <v/>
      </c>
      <c r="J3267" s="106">
        <f>IF(GLOBAL[[#This Row],[//KELUAR]]="",0,-1*SUMIF(Table5[CONCAT],GLOBAL[POINTER],Table5[3]))</f>
        <v>0</v>
      </c>
      <c r="K3267" s="36" t="str">
        <f>IF(GLOBAL[[#This Row],[b1]]="","",GLOBAL[[#This Row],[b1]]-GLOBAL[[#This Row],[a1]]-GLOBAL[[#This Row],[bkeluar1]])</f>
        <v/>
      </c>
      <c r="L3267" s="36">
        <f>SUM(GLOBAL[[#This Row],[bmasuk1]:[c1]])</f>
        <v>0</v>
      </c>
      <c r="M3267" s="37">
        <f>SUM(F3267,L3267)</f>
        <v>1</v>
      </c>
      <c r="N3267" s="36"/>
      <c r="O3267" s="36"/>
      <c r="P3267" s="37">
        <f ca="1">SUM(INDIRECT(GLOBAL_VAR[TABLENAME]&amp;"[@a"&amp;$1:$1-1&amp;"]"),INDIRECT(GLOBAL_VAR[TABLENAME]&amp;"[@c"&amp;$1:$1-1&amp;"]"))</f>
        <v>1</v>
      </c>
      <c r="Q3267" s="38"/>
      <c r="R3267" s="38" t="str">
        <f>IF(GLOBAL[[#This Row],[b3]]="","",GLOBAL[[#This Row],[b3]]-GLOBAL[[#This Row],[a3]])</f>
        <v/>
      </c>
      <c r="S3267" s="37">
        <f ca="1">SUM(INDIRECT(GLOBAL_VAR[TABLENAME]&amp;"[@a"&amp;$1:$1-1&amp;"]"),INDIRECT(GLOBAL_VAR[TABLENAME]&amp;"[@c"&amp;$1:$1-1&amp;"]"))</f>
        <v>1</v>
      </c>
      <c r="T3267" s="38"/>
      <c r="U3267" s="38" t="str">
        <f>IF(GLOBAL[[#This Row],[b4]]="","",GLOBAL[[#This Row],[b4]]-GLOBAL[[#This Row],[a4]])</f>
        <v/>
      </c>
      <c r="V3267" s="37">
        <f ca="1">SUM(INDIRECT(GLOBAL_VAR[TABLENAME]&amp;"[@a"&amp;$1:$1-1&amp;"]"),INDIRECT(GLOBAL_VAR[TABLENAME]&amp;"[@c"&amp;$1:$1-1&amp;"]"))</f>
        <v>1</v>
      </c>
      <c r="W3267" s="36"/>
      <c r="X3267" s="36" t="str">
        <f>IF(GLOBAL[[#This Row],[b5]]="","",GLOBAL[[#This Row],[b5]]-GLOBAL[[#This Row],[a5]])</f>
        <v/>
      </c>
      <c r="Y3267" s="37">
        <f ca="1">SUM(INDIRECT(GLOBAL_VAR[TABLENAME]&amp;"[@a"&amp;$1:$1-1&amp;"]"),INDIRECT(GLOBAL_VAR[TABLENAME]&amp;"[@c"&amp;$1:$1-1&amp;"]"))</f>
        <v>1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3267" s="36" t="str">
        <f>_xlfn.IFNA(MATCH(GLOBAL[[#This Row],[POINTER]],Table6[NB BM_C_QTY+F],0),"")</f>
        <v/>
      </c>
      <c r="AC3267" t="str">
        <f>_xlfn.IFNA(MATCH(GLOBAL[[#This Row],[POINTER]],Table5[CONCAT],0),"")</f>
        <v/>
      </c>
    </row>
    <row r="3268" spans="1:31">
      <c r="A3268" s="31">
        <f ca="1">IF(GLOBAL[[#This Row],[TT]]&lt;1,"",ROW()-2)</f>
        <v>3266</v>
      </c>
      <c r="B3268" s="38" t="s">
        <v>1905</v>
      </c>
      <c r="C3268" s="31">
        <v>2</v>
      </c>
      <c r="D3268" s="36" t="s">
        <v>99</v>
      </c>
      <c r="E3268" s="36">
        <f ca="1">IF(GLOBAL[[#This Row],[b12]]="",GLOBAL[[#This Row],[a6]],GLOBAL[[#This Row],[b12]])</f>
        <v>2</v>
      </c>
      <c r="F3268" s="37">
        <f>GLOBAL[[#This Row],[AWAL]]</f>
        <v>2</v>
      </c>
      <c r="G3268" s="36"/>
      <c r="H3268" s="36"/>
      <c r="I3268" s="36" t="str">
        <f>IF(GLOBAL[[#This Row],[/MASUK]]="","",SUMIF(Table6[NB BM_C_QTY+F],GLOBAL[POINTER],Table6[C]))</f>
        <v/>
      </c>
      <c r="J3268" s="106">
        <f>IF(GLOBAL[[#This Row],[//KELUAR]]="",0,-1*SUMIF(Table5[CONCAT],GLOBAL[POINTER],Table5[3]))</f>
        <v>0</v>
      </c>
      <c r="K3268" s="36" t="str">
        <f>IF(GLOBAL[[#This Row],[b1]]="","",GLOBAL[[#This Row],[b1]]-GLOBAL[[#This Row],[a1]]-GLOBAL[[#This Row],[bkeluar1]])</f>
        <v/>
      </c>
      <c r="L3268" s="36">
        <f>SUM(GLOBAL[[#This Row],[bmasuk1]:[c1]])</f>
        <v>0</v>
      </c>
      <c r="M3268" s="37">
        <f>SUM(F3268,L3268)</f>
        <v>2</v>
      </c>
      <c r="N3268" s="36"/>
      <c r="O3268" s="36"/>
      <c r="P3268" s="37">
        <f ca="1">SUM(INDIRECT(GLOBAL_VAR[TABLENAME]&amp;"[@a"&amp;$1:$1-1&amp;"]"),INDIRECT(GLOBAL_VAR[TABLENAME]&amp;"[@c"&amp;$1:$1-1&amp;"]"))</f>
        <v>2</v>
      </c>
      <c r="Q3268" s="38"/>
      <c r="R3268" s="38" t="str">
        <f>IF(GLOBAL[[#This Row],[b3]]="","",GLOBAL[[#This Row],[b3]]-GLOBAL[[#This Row],[a3]])</f>
        <v/>
      </c>
      <c r="S3268" s="37">
        <f ca="1">SUM(INDIRECT(GLOBAL_VAR[TABLENAME]&amp;"[@a"&amp;$1:$1-1&amp;"]"),INDIRECT(GLOBAL_VAR[TABLENAME]&amp;"[@c"&amp;$1:$1-1&amp;"]"))</f>
        <v>2</v>
      </c>
      <c r="T3268" s="38"/>
      <c r="U3268" s="38" t="str">
        <f>IF(GLOBAL[[#This Row],[b4]]="","",GLOBAL[[#This Row],[b4]]-GLOBAL[[#This Row],[a4]])</f>
        <v/>
      </c>
      <c r="V3268" s="37">
        <f ca="1">SUM(INDIRECT(GLOBAL_VAR[TABLENAME]&amp;"[@a"&amp;$1:$1-1&amp;"]"),INDIRECT(GLOBAL_VAR[TABLENAME]&amp;"[@c"&amp;$1:$1-1&amp;"]"))</f>
        <v>2</v>
      </c>
      <c r="W3268" s="36"/>
      <c r="X3268" s="31" t="str">
        <f>IF(GLOBAL[[#This Row],[b5]]="","",GLOBAL[[#This Row],[b5]]-GLOBAL[[#This Row],[a5]])</f>
        <v/>
      </c>
      <c r="Y3268" s="37">
        <f ca="1">SUM(INDIRECT(GLOBAL_VAR[TABLENAME]&amp;"[@a"&amp;$1:$1-1&amp;"]"),INDIRECT(GLOBAL_VAR[TABLENAME]&amp;"[@c"&amp;$1:$1-1&amp;"]"))</f>
        <v>2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3268" s="36" t="str">
        <f>_xlfn.IFNA(MATCH(GLOBAL[[#This Row],[POINTER]],Table6[NB BM_C_QTY+F],0),"")</f>
        <v/>
      </c>
      <c r="AC3268" t="str">
        <f>_xlfn.IFNA(MATCH(GLOBAL[[#This Row],[POINTER]],Table5[CONCAT],0),"")</f>
        <v/>
      </c>
    </row>
    <row r="3269" spans="1:31">
      <c r="A3269" s="31">
        <f ca="1">IF(GLOBAL[[#This Row],[TT]]&lt;1,"",ROW()-2)</f>
        <v>3267</v>
      </c>
      <c r="B3269" s="38" t="s">
        <v>1906</v>
      </c>
      <c r="C3269" s="31">
        <v>3</v>
      </c>
      <c r="D3269" s="36" t="s">
        <v>51</v>
      </c>
      <c r="E3269" s="36">
        <f ca="1">IF(GLOBAL[[#This Row],[b12]]="",GLOBAL[[#This Row],[a6]],GLOBAL[[#This Row],[b12]])</f>
        <v>3</v>
      </c>
      <c r="F3269" s="37">
        <f>GLOBAL[[#This Row],[AWAL]]</f>
        <v>3</v>
      </c>
      <c r="G3269" s="36"/>
      <c r="H3269" s="36"/>
      <c r="I3269" s="36" t="str">
        <f>IF(GLOBAL[[#This Row],[/MASUK]]="","",SUMIF(Table6[NB BM_C_QTY+F],GLOBAL[POINTER],Table6[C]))</f>
        <v/>
      </c>
      <c r="J3269" s="106">
        <f>IF(GLOBAL[[#This Row],[//KELUAR]]="",0,-1*SUMIF(Table5[CONCAT],GLOBAL[POINTER],Table5[3]))</f>
        <v>0</v>
      </c>
      <c r="K3269" s="36" t="str">
        <f>IF(GLOBAL[[#This Row],[b1]]="","",GLOBAL[[#This Row],[b1]]-GLOBAL[[#This Row],[a1]]-GLOBAL[[#This Row],[bkeluar1]])</f>
        <v/>
      </c>
      <c r="L3269" s="36">
        <f>SUM(GLOBAL[[#This Row],[bmasuk1]:[c1]])</f>
        <v>0</v>
      </c>
      <c r="M3269" s="37">
        <f>SUM(F3269,L3269)</f>
        <v>3</v>
      </c>
      <c r="N3269" s="36"/>
      <c r="O3269" s="36"/>
      <c r="P3269" s="37">
        <f ca="1">SUM(INDIRECT(GLOBAL_VAR[TABLENAME]&amp;"[@a"&amp;$1:$1-1&amp;"]"),INDIRECT(GLOBAL_VAR[TABLENAME]&amp;"[@c"&amp;$1:$1-1&amp;"]"))</f>
        <v>3</v>
      </c>
      <c r="Q3269" s="38"/>
      <c r="R3269" s="38" t="str">
        <f>IF(GLOBAL[[#This Row],[b3]]="","",GLOBAL[[#This Row],[b3]]-GLOBAL[[#This Row],[a3]])</f>
        <v/>
      </c>
      <c r="S3269" s="37">
        <f ca="1">SUM(INDIRECT(GLOBAL_VAR[TABLENAME]&amp;"[@a"&amp;$1:$1-1&amp;"]"),INDIRECT(GLOBAL_VAR[TABLENAME]&amp;"[@c"&amp;$1:$1-1&amp;"]"))</f>
        <v>3</v>
      </c>
      <c r="T3269" s="38"/>
      <c r="U3269" s="38" t="str">
        <f>IF(GLOBAL[[#This Row],[b4]]="","",GLOBAL[[#This Row],[b4]]-GLOBAL[[#This Row],[a4]])</f>
        <v/>
      </c>
      <c r="V3269" s="37">
        <f ca="1">SUM(INDIRECT(GLOBAL_VAR[TABLENAME]&amp;"[@a"&amp;$1:$1-1&amp;"]"),INDIRECT(GLOBAL_VAR[TABLENAME]&amp;"[@c"&amp;$1:$1-1&amp;"]"))</f>
        <v>3</v>
      </c>
      <c r="W3269" s="36"/>
      <c r="X3269" s="31" t="str">
        <f>IF(GLOBAL[[#This Row],[b5]]="","",GLOBAL[[#This Row],[b5]]-GLOBAL[[#This Row],[a5]])</f>
        <v/>
      </c>
      <c r="Y3269" s="59">
        <f ca="1">SUM(INDIRECT(GLOBAL_VAR[TABLENAME]&amp;"[@a"&amp;$1:$1-1&amp;"]"),INDIRECT(GLOBAL_VAR[TABLENAME]&amp;"[@c"&amp;$1:$1-1&amp;"]"))</f>
        <v>3</v>
      </c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3269" s="36" t="str">
        <f>_xlfn.IFNA(MATCH(GLOBAL[[#This Row],[POINTER]],Table6[NB BM_C_QTY+F],0),"")</f>
        <v/>
      </c>
      <c r="AC3269" t="str">
        <f>_xlfn.IFNA(MATCH(GLOBAL[[#This Row],[POINTER]],Table5[CONCAT],0),"")</f>
        <v/>
      </c>
    </row>
    <row r="3270" spans="1:31">
      <c r="A3270" s="31">
        <f ca="1">IF(GLOBAL[[#This Row],[TT]]&lt;1,"",ROW()-2)</f>
        <v>3268</v>
      </c>
      <c r="B3270" s="38" t="s">
        <v>1907</v>
      </c>
      <c r="C3270" s="31">
        <v>5</v>
      </c>
      <c r="D3270" s="36" t="s">
        <v>114</v>
      </c>
      <c r="E3270" s="36">
        <f ca="1">IF(GLOBAL[[#This Row],[b12]]="",GLOBAL[[#This Row],[a6]],GLOBAL[[#This Row],[b12]])</f>
        <v>5</v>
      </c>
      <c r="F3270" s="37">
        <f>GLOBAL[[#This Row],[AWAL]]</f>
        <v>5</v>
      </c>
      <c r="G3270" s="36"/>
      <c r="H3270" s="36"/>
      <c r="I3270" s="36" t="str">
        <f>IF(GLOBAL[[#This Row],[/MASUK]]="","",SUMIF(Table6[NB BM_C_QTY+F],GLOBAL[POINTER],Table6[C]))</f>
        <v/>
      </c>
      <c r="J3270" s="106">
        <f>IF(GLOBAL[[#This Row],[//KELUAR]]="",0,-1*SUMIF(Table5[CONCAT],GLOBAL[POINTER],Table5[3]))</f>
        <v>0</v>
      </c>
      <c r="K3270" s="36" t="str">
        <f>IF(GLOBAL[[#This Row],[b1]]="","",GLOBAL[[#This Row],[b1]]-GLOBAL[[#This Row],[a1]]-GLOBAL[[#This Row],[bkeluar1]])</f>
        <v/>
      </c>
      <c r="L3270" s="36">
        <f>SUM(GLOBAL[[#This Row],[bmasuk1]:[c1]])</f>
        <v>0</v>
      </c>
      <c r="M3270" s="37">
        <f>SUM(F3270,L3270)</f>
        <v>5</v>
      </c>
      <c r="N3270" s="36"/>
      <c r="O3270" s="36"/>
      <c r="P3270" s="37">
        <f ca="1">SUM(INDIRECT(GLOBAL_VAR[TABLENAME]&amp;"[@a"&amp;$1:$1-1&amp;"]"),INDIRECT(GLOBAL_VAR[TABLENAME]&amp;"[@c"&amp;$1:$1-1&amp;"]"))</f>
        <v>5</v>
      </c>
      <c r="Q3270" s="38"/>
      <c r="R3270" s="38" t="str">
        <f>IF(GLOBAL[[#This Row],[b3]]="","",GLOBAL[[#This Row],[b3]]-GLOBAL[[#This Row],[a3]])</f>
        <v/>
      </c>
      <c r="S3270" s="37">
        <f ca="1">SUM(INDIRECT(GLOBAL_VAR[TABLENAME]&amp;"[@a"&amp;$1:$1-1&amp;"]"),INDIRECT(GLOBAL_VAR[TABLENAME]&amp;"[@c"&amp;$1:$1-1&amp;"]"))</f>
        <v>5</v>
      </c>
      <c r="T3270" s="38"/>
      <c r="U3270" s="38" t="str">
        <f>IF(GLOBAL[[#This Row],[b4]]="","",GLOBAL[[#This Row],[b4]]-GLOBAL[[#This Row],[a4]])</f>
        <v/>
      </c>
      <c r="V3270" s="37">
        <f ca="1">SUM(INDIRECT(GLOBAL_VAR[TABLENAME]&amp;"[@a"&amp;$1:$1-1&amp;"]"),INDIRECT(GLOBAL_VAR[TABLENAME]&amp;"[@c"&amp;$1:$1-1&amp;"]"))</f>
        <v>5</v>
      </c>
      <c r="W3270" s="36"/>
      <c r="X3270" s="31" t="str">
        <f>IF(GLOBAL[[#This Row],[b5]]="","",GLOBAL[[#This Row],[b5]]-GLOBAL[[#This Row],[a5]])</f>
        <v/>
      </c>
      <c r="Y3270" s="59">
        <f ca="1">SUM(INDIRECT(GLOBAL_VAR[TABLENAME]&amp;"[@a"&amp;$1:$1-1&amp;"]"),INDIRECT(GLOBAL_VAR[TABLENAME]&amp;"[@c"&amp;$1:$1-1&amp;"]"))</f>
        <v>5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3270" s="36" t="str">
        <f>_xlfn.IFNA(MATCH(GLOBAL[[#This Row],[POINTER]],Table6[NB BM_C_QTY+F],0),"")</f>
        <v/>
      </c>
      <c r="AC3270" t="str">
        <f>_xlfn.IFNA(MATCH(GLOBAL[[#This Row],[POINTER]],Table5[CONCAT],0),"")</f>
        <v/>
      </c>
      <c r="AE3270" s="72"/>
    </row>
    <row r="3271" spans="1:31">
      <c r="A3271" s="31">
        <f ca="1">IF(GLOBAL[[#This Row],[TT]]&lt;1,"",ROW()-2)</f>
        <v>3269</v>
      </c>
      <c r="B3271" s="38" t="s">
        <v>1908</v>
      </c>
      <c r="C3271" s="31">
        <v>7</v>
      </c>
      <c r="D3271" s="36" t="s">
        <v>84</v>
      </c>
      <c r="E3271" s="36">
        <f ca="1">IF(GLOBAL[[#This Row],[b12]]="",GLOBAL[[#This Row],[a6]],GLOBAL[[#This Row],[b12]])</f>
        <v>7</v>
      </c>
      <c r="F3271" s="37">
        <f>GLOBAL[[#This Row],[AWAL]]</f>
        <v>7</v>
      </c>
      <c r="G3271" s="36"/>
      <c r="H3271" s="36"/>
      <c r="I3271" s="36" t="str">
        <f>IF(GLOBAL[[#This Row],[/MASUK]]="","",SUMIF(Table6[NB BM_C_QTY+F],GLOBAL[POINTER],Table6[C]))</f>
        <v/>
      </c>
      <c r="J3271" s="106">
        <f>IF(GLOBAL[[#This Row],[//KELUAR]]="",0,-1*SUMIF(Table5[CONCAT],GLOBAL[POINTER],Table5[3]))</f>
        <v>0</v>
      </c>
      <c r="K3271" s="36" t="str">
        <f>IF(GLOBAL[[#This Row],[b1]]="","",GLOBAL[[#This Row],[b1]]-GLOBAL[[#This Row],[a1]]-GLOBAL[[#This Row],[bkeluar1]])</f>
        <v/>
      </c>
      <c r="L3271" s="36">
        <f>SUM(GLOBAL[[#This Row],[bmasuk1]:[c1]])</f>
        <v>0</v>
      </c>
      <c r="M3271" s="37">
        <f>SUM(F3271,L3271)</f>
        <v>7</v>
      </c>
      <c r="N3271" s="36"/>
      <c r="O3271" s="36"/>
      <c r="P3271" s="37">
        <f ca="1">SUM(INDIRECT(GLOBAL_VAR[TABLENAME]&amp;"[@a"&amp;$1:$1-1&amp;"]"),INDIRECT(GLOBAL_VAR[TABLENAME]&amp;"[@c"&amp;$1:$1-1&amp;"]"))</f>
        <v>7</v>
      </c>
      <c r="Q3271" s="38"/>
      <c r="R3271" s="38" t="str">
        <f>IF(GLOBAL[[#This Row],[b3]]="","",GLOBAL[[#This Row],[b3]]-GLOBAL[[#This Row],[a3]])</f>
        <v/>
      </c>
      <c r="S3271" s="37">
        <f ca="1">SUM(INDIRECT(GLOBAL_VAR[TABLENAME]&amp;"[@a"&amp;$1:$1-1&amp;"]"),INDIRECT(GLOBAL_VAR[TABLENAME]&amp;"[@c"&amp;$1:$1-1&amp;"]"))</f>
        <v>7</v>
      </c>
      <c r="T3271" s="38"/>
      <c r="U3271" s="38" t="str">
        <f>IF(GLOBAL[[#This Row],[b4]]="","",GLOBAL[[#This Row],[b4]]-GLOBAL[[#This Row],[a4]])</f>
        <v/>
      </c>
      <c r="V3271" s="37">
        <f ca="1">SUM(INDIRECT(GLOBAL_VAR[TABLENAME]&amp;"[@a"&amp;$1:$1-1&amp;"]"),INDIRECT(GLOBAL_VAR[TABLENAME]&amp;"[@c"&amp;$1:$1-1&amp;"]"))</f>
        <v>7</v>
      </c>
      <c r="W3271" s="36"/>
      <c r="X3271" s="31" t="str">
        <f>IF(GLOBAL[[#This Row],[b5]]="","",GLOBAL[[#This Row],[b5]]-GLOBAL[[#This Row],[a5]])</f>
        <v/>
      </c>
      <c r="Y3271" s="59">
        <f ca="1">SUM(INDIRECT(GLOBAL_VAR[TABLENAME]&amp;"[@a"&amp;$1:$1-1&amp;"]"),INDIRECT(GLOBAL_VAR[TABLENAME]&amp;"[@c"&amp;$1:$1-1&amp;"]"))</f>
        <v>7</v>
      </c>
      <c r="AA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3271" s="36" t="str">
        <f>_xlfn.IFNA(MATCH(GLOBAL[[#This Row],[POINTER]],Table6[NB BM_C_QTY+F],0),"")</f>
        <v/>
      </c>
      <c r="AC3271" t="str">
        <f>_xlfn.IFNA(MATCH(GLOBAL[[#This Row],[POINTER]],Table5[CONCAT],0),"")</f>
        <v/>
      </c>
      <c r="AE3271" s="72"/>
    </row>
    <row r="3272" spans="1:31">
      <c r="A3272" s="36">
        <f ca="1">IF(GLOBAL[[#This Row],[TT]]&lt;1,"",ROW()-2)</f>
        <v>3270</v>
      </c>
      <c r="B3272" s="38" t="s">
        <v>1909</v>
      </c>
      <c r="C3272" s="36">
        <v>1</v>
      </c>
      <c r="D3272" s="36" t="s">
        <v>109</v>
      </c>
      <c r="E3272" s="36">
        <f ca="1">IF(GLOBAL[[#This Row],[b12]]="",GLOBAL[[#This Row],[a6]],GLOBAL[[#This Row],[b12]])</f>
        <v>1</v>
      </c>
      <c r="F3272" s="37">
        <f>GLOBAL[[#This Row],[AWAL]]</f>
        <v>1</v>
      </c>
      <c r="G3272" s="36"/>
      <c r="H3272" s="36"/>
      <c r="I3272" s="36" t="str">
        <f>IF(GLOBAL[[#This Row],[/MASUK]]="","",SUMIF(Table6[NB BM_C_QTY+F],GLOBAL[POINTER],Table6[C]))</f>
        <v/>
      </c>
      <c r="J3272" s="106">
        <f>IF(GLOBAL[[#This Row],[//KELUAR]]="",0,-1*SUMIF(Table5[CONCAT],GLOBAL[POINTER],Table5[3]))</f>
        <v>0</v>
      </c>
      <c r="K3272" s="36" t="str">
        <f>IF(GLOBAL[[#This Row],[b1]]="","",GLOBAL[[#This Row],[b1]]-GLOBAL[[#This Row],[a1]]-GLOBAL[[#This Row],[bkeluar1]])</f>
        <v/>
      </c>
      <c r="L3272" s="36">
        <f>SUM(GLOBAL[[#This Row],[bmasuk1]:[c1]])</f>
        <v>0</v>
      </c>
      <c r="M3272" s="37">
        <f>SUM(F3272,L3272)</f>
        <v>1</v>
      </c>
      <c r="N3272" s="36"/>
      <c r="O3272" s="36"/>
      <c r="P3272" s="37">
        <f ca="1">SUM(INDIRECT(GLOBAL_VAR[TABLENAME]&amp;"[@a"&amp;$1:$1-1&amp;"]"),INDIRECT(GLOBAL_VAR[TABLENAME]&amp;"[@c"&amp;$1:$1-1&amp;"]"))</f>
        <v>1</v>
      </c>
      <c r="Q3272" s="38"/>
      <c r="R3272" s="38" t="str">
        <f>IF(GLOBAL[[#This Row],[b3]]="","",GLOBAL[[#This Row],[b3]]-GLOBAL[[#This Row],[a3]])</f>
        <v/>
      </c>
      <c r="S3272" s="37">
        <f ca="1">SUM(INDIRECT(GLOBAL_VAR[TABLENAME]&amp;"[@a"&amp;$1:$1-1&amp;"]"),INDIRECT(GLOBAL_VAR[TABLENAME]&amp;"[@c"&amp;$1:$1-1&amp;"]"))</f>
        <v>1</v>
      </c>
      <c r="T3272" s="38"/>
      <c r="U3272" s="38" t="str">
        <f>IF(GLOBAL[[#This Row],[b4]]="","",GLOBAL[[#This Row],[b4]]-GLOBAL[[#This Row],[a4]])</f>
        <v/>
      </c>
      <c r="V3272" s="37">
        <f ca="1">SUM(INDIRECT(GLOBAL_VAR[TABLENAME]&amp;"[@a"&amp;$1:$1-1&amp;"]"),INDIRECT(GLOBAL_VAR[TABLENAME]&amp;"[@c"&amp;$1:$1-1&amp;"]"))</f>
        <v>1</v>
      </c>
      <c r="W3272" s="36"/>
      <c r="X3272" s="36" t="str">
        <f>IF(GLOBAL[[#This Row],[b5]]="","",GLOBAL[[#This Row],[b5]]-GLOBAL[[#This Row],[a5]])</f>
        <v/>
      </c>
      <c r="Y3272" s="37">
        <f ca="1">SUM(INDIRECT(GLOBAL_VAR[TABLENAME]&amp;"[@a"&amp;$1:$1-1&amp;"]"),INDIRECT(GLOBAL_VAR[TABLENAME]&amp;"[@c"&amp;$1:$1-1&amp;"]"))</f>
        <v>1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3272" s="36" t="str">
        <f>_xlfn.IFNA(MATCH(GLOBAL[[#This Row],[POINTER]],Table6[NB BM_C_QTY+F],0),"")</f>
        <v/>
      </c>
      <c r="AC3272" t="str">
        <f>_xlfn.IFNA(MATCH(GLOBAL[[#This Row],[POINTER]],Table5[CONCAT],0),"")</f>
        <v/>
      </c>
    </row>
    <row r="3273" spans="1:31">
      <c r="A3273" s="36">
        <f ca="1">IF(GLOBAL[[#This Row],[TT]]&lt;1,"",ROW()-2)</f>
        <v>3271</v>
      </c>
      <c r="B3273" s="38" t="s">
        <v>1910</v>
      </c>
      <c r="C3273" s="36">
        <v>4</v>
      </c>
      <c r="D3273" s="36" t="s">
        <v>84</v>
      </c>
      <c r="E3273" s="36">
        <f ca="1">IF(GLOBAL[[#This Row],[b12]]="",GLOBAL[[#This Row],[a6]],GLOBAL[[#This Row],[b12]])</f>
        <v>4</v>
      </c>
      <c r="F3273" s="37">
        <f>GLOBAL[[#This Row],[AWAL]]</f>
        <v>4</v>
      </c>
      <c r="G3273" s="36"/>
      <c r="H3273" s="36"/>
      <c r="I3273" s="36" t="str">
        <f>IF(GLOBAL[[#This Row],[/MASUK]]="","",SUMIF(Table6[NB BM_C_QTY+F],GLOBAL[POINTER],Table6[C]))</f>
        <v/>
      </c>
      <c r="J3273" s="106">
        <f>IF(GLOBAL[[#This Row],[//KELUAR]]="",0,-1*SUMIF(Table5[CONCAT],GLOBAL[POINTER],Table5[3]))</f>
        <v>0</v>
      </c>
      <c r="K3273" s="36" t="str">
        <f>IF(GLOBAL[[#This Row],[b1]]="","",GLOBAL[[#This Row],[b1]]-GLOBAL[[#This Row],[a1]]-GLOBAL[[#This Row],[bkeluar1]])</f>
        <v/>
      </c>
      <c r="L3273" s="36">
        <f>SUM(GLOBAL[[#This Row],[bmasuk1]:[c1]])</f>
        <v>0</v>
      </c>
      <c r="M3273" s="37">
        <f>SUM(F3273,L3273)</f>
        <v>4</v>
      </c>
      <c r="N3273" s="36"/>
      <c r="O3273" s="36"/>
      <c r="P3273" s="37">
        <f ca="1">SUM(INDIRECT(GLOBAL_VAR[TABLENAME]&amp;"[@a"&amp;$1:$1-1&amp;"]"),INDIRECT(GLOBAL_VAR[TABLENAME]&amp;"[@c"&amp;$1:$1-1&amp;"]"))</f>
        <v>4</v>
      </c>
      <c r="Q3273" s="38"/>
      <c r="R3273" s="38" t="str">
        <f>IF(GLOBAL[[#This Row],[b3]]="","",GLOBAL[[#This Row],[b3]]-GLOBAL[[#This Row],[a3]])</f>
        <v/>
      </c>
      <c r="S3273" s="37">
        <f ca="1">SUM(INDIRECT(GLOBAL_VAR[TABLENAME]&amp;"[@a"&amp;$1:$1-1&amp;"]"),INDIRECT(GLOBAL_VAR[TABLENAME]&amp;"[@c"&amp;$1:$1-1&amp;"]"))</f>
        <v>4</v>
      </c>
      <c r="T3273" s="38"/>
      <c r="U3273" s="38" t="str">
        <f>IF(GLOBAL[[#This Row],[b4]]="","",GLOBAL[[#This Row],[b4]]-GLOBAL[[#This Row],[a4]])</f>
        <v/>
      </c>
      <c r="V3273" s="37">
        <f ca="1">SUM(INDIRECT(GLOBAL_VAR[TABLENAME]&amp;"[@a"&amp;$1:$1-1&amp;"]"),INDIRECT(GLOBAL_VAR[TABLENAME]&amp;"[@c"&amp;$1:$1-1&amp;"]"))</f>
        <v>4</v>
      </c>
      <c r="W3273" s="36"/>
      <c r="X3273" s="36" t="str">
        <f>IF(GLOBAL[[#This Row],[b5]]="","",GLOBAL[[#This Row],[b5]]-GLOBAL[[#This Row],[a5]])</f>
        <v/>
      </c>
      <c r="Y3273" s="37">
        <f ca="1">SUM(INDIRECT(GLOBAL_VAR[TABLENAME]&amp;"[@a"&amp;$1:$1-1&amp;"]"),INDIRECT(GLOBAL_VAR[TABLENAME]&amp;"[@c"&amp;$1:$1-1&amp;"]"))</f>
        <v>4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3273" s="36" t="str">
        <f>_xlfn.IFNA(MATCH(GLOBAL[[#This Row],[POINTER]],Table6[NB BM_C_QTY+F],0),"")</f>
        <v/>
      </c>
      <c r="AC3273" t="str">
        <f>_xlfn.IFNA(MATCH(GLOBAL[[#This Row],[POINTER]],Table5[CONCAT],0),"")</f>
        <v/>
      </c>
    </row>
    <row r="3274" spans="1:31">
      <c r="A3274" s="36">
        <f ca="1">IF(GLOBAL[[#This Row],[TT]]&lt;1,"",ROW()-2)</f>
        <v>3272</v>
      </c>
      <c r="B3274" s="38" t="s">
        <v>1911</v>
      </c>
      <c r="C3274" s="36">
        <v>12</v>
      </c>
      <c r="D3274" s="36" t="s">
        <v>84</v>
      </c>
      <c r="E3274" s="36">
        <f ca="1">IF(GLOBAL[[#This Row],[b12]]="",GLOBAL[[#This Row],[a6]],GLOBAL[[#This Row],[b12]])</f>
        <v>12</v>
      </c>
      <c r="F3274" s="37">
        <f>GLOBAL[[#This Row],[AWAL]]</f>
        <v>12</v>
      </c>
      <c r="G3274" s="36"/>
      <c r="H3274" s="36"/>
      <c r="I3274" s="36" t="str">
        <f>IF(GLOBAL[[#This Row],[/MASUK]]="","",SUMIF(Table6[NB BM_C_QTY+F],GLOBAL[POINTER],Table6[C]))</f>
        <v/>
      </c>
      <c r="J3274" s="106">
        <f>IF(GLOBAL[[#This Row],[//KELUAR]]="",0,-1*SUMIF(Table5[CONCAT],GLOBAL[POINTER],Table5[3]))</f>
        <v>0</v>
      </c>
      <c r="K3274" s="36" t="str">
        <f>IF(GLOBAL[[#This Row],[b1]]="","",GLOBAL[[#This Row],[b1]]-GLOBAL[[#This Row],[a1]]-GLOBAL[[#This Row],[bkeluar1]])</f>
        <v/>
      </c>
      <c r="L3274" s="36">
        <f>SUM(GLOBAL[[#This Row],[bmasuk1]:[c1]])</f>
        <v>0</v>
      </c>
      <c r="M3274" s="37">
        <f>SUM(F3274,L3274)</f>
        <v>12</v>
      </c>
      <c r="N3274" s="36"/>
      <c r="O3274" s="36"/>
      <c r="P3274" s="37">
        <f ca="1">SUM(INDIRECT(GLOBAL_VAR[TABLENAME]&amp;"[@a"&amp;$1:$1-1&amp;"]"),INDIRECT(GLOBAL_VAR[TABLENAME]&amp;"[@c"&amp;$1:$1-1&amp;"]"))</f>
        <v>12</v>
      </c>
      <c r="Q3274" s="38"/>
      <c r="R3274" s="38" t="str">
        <f>IF(GLOBAL[[#This Row],[b3]]="","",GLOBAL[[#This Row],[b3]]-GLOBAL[[#This Row],[a3]])</f>
        <v/>
      </c>
      <c r="S3274" s="37">
        <f ca="1">SUM(INDIRECT(GLOBAL_VAR[TABLENAME]&amp;"[@a"&amp;$1:$1-1&amp;"]"),INDIRECT(GLOBAL_VAR[TABLENAME]&amp;"[@c"&amp;$1:$1-1&amp;"]"))</f>
        <v>12</v>
      </c>
      <c r="T3274" s="38"/>
      <c r="U3274" s="38" t="str">
        <f>IF(GLOBAL[[#This Row],[b4]]="","",GLOBAL[[#This Row],[b4]]-GLOBAL[[#This Row],[a4]])</f>
        <v/>
      </c>
      <c r="V3274" s="37">
        <f ca="1">SUM(INDIRECT(GLOBAL_VAR[TABLENAME]&amp;"[@a"&amp;$1:$1-1&amp;"]"),INDIRECT(GLOBAL_VAR[TABLENAME]&amp;"[@c"&amp;$1:$1-1&amp;"]"))</f>
        <v>12</v>
      </c>
      <c r="W3274" s="36"/>
      <c r="X3274" s="36" t="str">
        <f>IF(GLOBAL[[#This Row],[b5]]="","",GLOBAL[[#This Row],[b5]]-GLOBAL[[#This Row],[a5]])</f>
        <v/>
      </c>
      <c r="Y3274" s="37">
        <f ca="1">SUM(INDIRECT(GLOBAL_VAR[TABLENAME]&amp;"[@a"&amp;$1:$1-1&amp;"]"),INDIRECT(GLOBAL_VAR[TABLENAME]&amp;"[@c"&amp;$1:$1-1&amp;"]"))</f>
        <v>12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3274" s="36" t="str">
        <f>_xlfn.IFNA(MATCH(GLOBAL[[#This Row],[POINTER]],Table6[NB BM_C_QTY+F],0),"")</f>
        <v/>
      </c>
      <c r="AC3274" t="str">
        <f>_xlfn.IFNA(MATCH(GLOBAL[[#This Row],[POINTER]],Table5[CONCAT],0),"")</f>
        <v/>
      </c>
    </row>
    <row r="3275" spans="1:31">
      <c r="A3275" s="36">
        <f ca="1">IF(GLOBAL[[#This Row],[TT]]&lt;1,"",ROW()-2)</f>
        <v>3273</v>
      </c>
      <c r="B3275" s="38" t="s">
        <v>1912</v>
      </c>
      <c r="C3275" s="36">
        <v>1</v>
      </c>
      <c r="D3275" s="36" t="s">
        <v>16</v>
      </c>
      <c r="E3275" s="36">
        <f ca="1">IF(GLOBAL[[#This Row],[b12]]="",GLOBAL[[#This Row],[a6]],GLOBAL[[#This Row],[b12]])</f>
        <v>1</v>
      </c>
      <c r="F3275" s="37">
        <f>GLOBAL[[#This Row],[AWAL]]</f>
        <v>1</v>
      </c>
      <c r="G3275" s="36"/>
      <c r="H3275" s="36"/>
      <c r="I3275" s="36" t="str">
        <f>IF(GLOBAL[[#This Row],[/MASUK]]="","",SUMIF(Table6[NB BM_C_QTY+F],GLOBAL[POINTER],Table6[C]))</f>
        <v/>
      </c>
      <c r="J3275" s="106">
        <f>IF(GLOBAL[[#This Row],[//KELUAR]]="",0,-1*SUMIF(Table5[CONCAT],GLOBAL[POINTER],Table5[3]))</f>
        <v>0</v>
      </c>
      <c r="K3275" s="36" t="str">
        <f>IF(GLOBAL[[#This Row],[b1]]="","",GLOBAL[[#This Row],[b1]]-GLOBAL[[#This Row],[a1]]-GLOBAL[[#This Row],[bkeluar1]])</f>
        <v/>
      </c>
      <c r="L3275" s="36">
        <f>SUM(GLOBAL[[#This Row],[bmasuk1]:[c1]])</f>
        <v>0</v>
      </c>
      <c r="M3275" s="37">
        <f>SUM(F3275,L3275)</f>
        <v>1</v>
      </c>
      <c r="N3275" s="36"/>
      <c r="O3275" s="36"/>
      <c r="P3275" s="37">
        <f ca="1">SUM(INDIRECT(GLOBAL_VAR[TABLENAME]&amp;"[@a"&amp;$1:$1-1&amp;"]"),INDIRECT(GLOBAL_VAR[TABLENAME]&amp;"[@c"&amp;$1:$1-1&amp;"]"))</f>
        <v>1</v>
      </c>
      <c r="Q3275" s="38"/>
      <c r="R3275" s="38" t="str">
        <f>IF(GLOBAL[[#This Row],[b3]]="","",GLOBAL[[#This Row],[b3]]-GLOBAL[[#This Row],[a3]])</f>
        <v/>
      </c>
      <c r="S3275" s="37">
        <f ca="1">SUM(INDIRECT(GLOBAL_VAR[TABLENAME]&amp;"[@a"&amp;$1:$1-1&amp;"]"),INDIRECT(GLOBAL_VAR[TABLENAME]&amp;"[@c"&amp;$1:$1-1&amp;"]"))</f>
        <v>1</v>
      </c>
      <c r="T3275" s="38"/>
      <c r="U3275" s="38" t="str">
        <f>IF(GLOBAL[[#This Row],[b4]]="","",GLOBAL[[#This Row],[b4]]-GLOBAL[[#This Row],[a4]])</f>
        <v/>
      </c>
      <c r="V3275" s="37">
        <f ca="1">SUM(INDIRECT(GLOBAL_VAR[TABLENAME]&amp;"[@a"&amp;$1:$1-1&amp;"]"),INDIRECT(GLOBAL_VAR[TABLENAME]&amp;"[@c"&amp;$1:$1-1&amp;"]"))</f>
        <v>1</v>
      </c>
      <c r="W3275" s="36"/>
      <c r="X3275" s="36" t="str">
        <f>IF(GLOBAL[[#This Row],[b5]]="","",GLOBAL[[#This Row],[b5]]-GLOBAL[[#This Row],[a5]])</f>
        <v/>
      </c>
      <c r="Y3275" s="37">
        <f ca="1">SUM(INDIRECT(GLOBAL_VAR[TABLENAME]&amp;"[@a"&amp;$1:$1-1&amp;"]"),INDIRECT(GLOBAL_VAR[TABLENAME]&amp;"[@c"&amp;$1:$1-1&amp;"]"))</f>
        <v>1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3275" s="36" t="str">
        <f>_xlfn.IFNA(MATCH(GLOBAL[[#This Row],[POINTER]],Table6[NB BM_C_QTY+F],0),"")</f>
        <v/>
      </c>
      <c r="AC3275" t="str">
        <f>_xlfn.IFNA(MATCH(GLOBAL[[#This Row],[POINTER]],Table5[CONCAT],0),"")</f>
        <v/>
      </c>
    </row>
    <row r="3276" spans="1:31">
      <c r="A3276" s="36">
        <f ca="1">IF(GLOBAL[[#This Row],[TT]]&lt;1,"",ROW()-2)</f>
        <v>3274</v>
      </c>
      <c r="B3276" s="38" t="s">
        <v>1912</v>
      </c>
      <c r="C3276" s="36">
        <v>4</v>
      </c>
      <c r="D3276" s="36" t="s">
        <v>99</v>
      </c>
      <c r="E3276" s="36">
        <f ca="1">IF(GLOBAL[[#This Row],[b12]]="",GLOBAL[[#This Row],[a6]],GLOBAL[[#This Row],[b12]])</f>
        <v>4</v>
      </c>
      <c r="F3276" s="37">
        <f>GLOBAL[[#This Row],[AWAL]]</f>
        <v>4</v>
      </c>
      <c r="G3276" s="36"/>
      <c r="H3276" s="36"/>
      <c r="I3276" s="36" t="str">
        <f>IF(GLOBAL[[#This Row],[/MASUK]]="","",SUMIF(Table6[NB BM_C_QTY+F],GLOBAL[POINTER],Table6[C]))</f>
        <v/>
      </c>
      <c r="J3276" s="106">
        <f>IF(GLOBAL[[#This Row],[//KELUAR]]="",0,-1*SUMIF(Table5[CONCAT],GLOBAL[POINTER],Table5[3]))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>SUM(F3276,L3276)</f>
        <v>4</v>
      </c>
      <c r="N3276" s="36"/>
      <c r="O3276" s="36"/>
      <c r="P3276" s="37">
        <f ca="1">SUM(INDIRECT(GLOBAL_VAR[TABLENAME]&amp;"[@a"&amp;$1:$1-1&amp;"]"),INDIRECT(GLOBAL_VAR[TABLENAME]&amp;"[@c"&amp;$1:$1-1&amp;"]"))</f>
        <v>4</v>
      </c>
      <c r="Q3276" s="38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4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4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4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3276" s="36" t="str">
        <f>_xlfn.IFNA(MATCH(GLOBAL[[#This Row],[POINTER]],Table6[NB BM_C_QTY+F],0),"")</f>
        <v/>
      </c>
      <c r="AC3276" t="str">
        <f>_xlfn.IFNA(MATCH(GLOBAL[[#This Row],[POINTER]],Table5[CONCAT],0),"")</f>
        <v/>
      </c>
    </row>
    <row r="3277" spans="1:31">
      <c r="A3277" s="36">
        <f ca="1">IF(GLOBAL[[#This Row],[TT]]&lt;1,"",ROW()-2)</f>
        <v>3275</v>
      </c>
      <c r="B3277" s="38" t="s">
        <v>1913</v>
      </c>
      <c r="C3277" s="36">
        <v>3</v>
      </c>
      <c r="D3277" s="36" t="s">
        <v>51</v>
      </c>
      <c r="E3277" s="36">
        <f ca="1">IF(GLOBAL[[#This Row],[b12]]="",GLOBAL[[#This Row],[a6]],GLOBAL[[#This Row],[b12]])</f>
        <v>3</v>
      </c>
      <c r="F3277" s="37">
        <f>GLOBAL[[#This Row],[AWAL]]</f>
        <v>3</v>
      </c>
      <c r="G3277" s="36"/>
      <c r="H3277" s="36"/>
      <c r="I3277" s="36" t="str">
        <f>IF(GLOBAL[[#This Row],[/MASUK]]="","",SUMIF(Table6[NB BM_C_QTY+F],GLOBAL[POINTER],Table6[C]))</f>
        <v/>
      </c>
      <c r="J3277" s="106">
        <f>IF(GLOBAL[[#This Row],[//KELUAR]]="",0,-1*SUMIF(Table5[CONCAT],GLOBAL[POINTER],Table5[3]))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>SUM(F3277,L3277)</f>
        <v>3</v>
      </c>
      <c r="N3277" s="36"/>
      <c r="O3277" s="36"/>
      <c r="P3277" s="37">
        <f ca="1">SUM(INDIRECT(GLOBAL_VAR[TABLENAME]&amp;"[@a"&amp;$1:$1-1&amp;"]"),INDIRECT(GLOBAL_VAR[TABLENAME]&amp;"[@c"&amp;$1:$1-1&amp;"]"))</f>
        <v>3</v>
      </c>
      <c r="Q3277" s="38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3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3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3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3277" s="36" t="str">
        <f>_xlfn.IFNA(MATCH(GLOBAL[[#This Row],[POINTER]],Table6[NB BM_C_QTY+F],0),"")</f>
        <v/>
      </c>
      <c r="AC3277" t="str">
        <f>_xlfn.IFNA(MATCH(GLOBAL[[#This Row],[POINTER]],Table5[CONCAT],0),"")</f>
        <v/>
      </c>
    </row>
    <row r="3278" spans="1:31">
      <c r="A3278" s="36">
        <f ca="1">IF(GLOBAL[[#This Row],[TT]]&lt;1,"",ROW()-2)</f>
        <v>3276</v>
      </c>
      <c r="B3278" s="38" t="s">
        <v>1914</v>
      </c>
      <c r="C3278" s="36">
        <v>3</v>
      </c>
      <c r="D3278" s="36" t="s">
        <v>99</v>
      </c>
      <c r="E3278" s="36">
        <f ca="1">IF(GLOBAL[[#This Row],[b12]]="",GLOBAL[[#This Row],[a6]],GLOBAL[[#This Row],[b12]])</f>
        <v>3</v>
      </c>
      <c r="F3278" s="37">
        <f>GLOBAL[[#This Row],[AWAL]]</f>
        <v>3</v>
      </c>
      <c r="G3278" s="36"/>
      <c r="H3278" s="36"/>
      <c r="I3278" s="36" t="str">
        <f>IF(GLOBAL[[#This Row],[/MASUK]]="","",SUMIF(Table6[NB BM_C_QTY+F],GLOBAL[POINTER],Table6[C]))</f>
        <v/>
      </c>
      <c r="J3278" s="106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>SUM(F3278,L3278)</f>
        <v>3</v>
      </c>
      <c r="N3278" s="36"/>
      <c r="O3278" s="36"/>
      <c r="P3278" s="37">
        <f ca="1">SUM(INDIRECT(GLOBAL_VAR[TABLENAME]&amp;"[@a"&amp;$1:$1-1&amp;"]"),INDIRECT(GLOBAL_VAR[TABLENAME]&amp;"[@c"&amp;$1:$1-1&amp;"]"))</f>
        <v>3</v>
      </c>
      <c r="Q3278" s="38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3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3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3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</row>
    <row r="3279" spans="1:31">
      <c r="A3279" s="36">
        <f ca="1">IF(GLOBAL[[#This Row],[TT]]&lt;1,"",ROW()-2)</f>
        <v>3277</v>
      </c>
      <c r="B3279" s="38" t="s">
        <v>1915</v>
      </c>
      <c r="C3279" s="36">
        <v>3</v>
      </c>
      <c r="D3279" s="36" t="s">
        <v>11</v>
      </c>
      <c r="E3279" s="36">
        <f ca="1">IF(GLOBAL[[#This Row],[b12]]="",GLOBAL[[#This Row],[a6]],GLOBAL[[#This Row],[b12]])</f>
        <v>3</v>
      </c>
      <c r="F3279" s="37">
        <f>GLOBAL[[#This Row],[AWAL]]</f>
        <v>3</v>
      </c>
      <c r="G3279" s="36"/>
      <c r="H3279" s="36"/>
      <c r="I3279" s="36" t="str">
        <f>IF(GLOBAL[[#This Row],[/MASUK]]="","",SUMIF(Table6[NB BM_C_QTY+F],GLOBAL[POINTER],Table6[C]))</f>
        <v/>
      </c>
      <c r="J3279" s="106">
        <f>IF(GLOBAL[[#This Row],[//KELUAR]]="",0,-1*SUMIF(Table5[CONCAT],GLOBAL[POINTER],Table5[3]))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>SUM(F3279,L3279)</f>
        <v>3</v>
      </c>
      <c r="N3279" s="36"/>
      <c r="O3279" s="36"/>
      <c r="P3279" s="37">
        <f ca="1">SUM(INDIRECT(GLOBAL_VAR[TABLENAME]&amp;"[@a"&amp;$1:$1-1&amp;"]"),INDIRECT(GLOBAL_VAR[TABLENAME]&amp;"[@c"&amp;$1:$1-1&amp;"]"))</f>
        <v>3</v>
      </c>
      <c r="Q3279" s="38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3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3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3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3279" s="36" t="str">
        <f>_xlfn.IFNA(MATCH(GLOBAL[[#This Row],[POINTER]],Table6[NB BM_C_QTY+F],0),"")</f>
        <v/>
      </c>
      <c r="AC3279" t="str">
        <f>_xlfn.IFNA(MATCH(GLOBAL[[#This Row],[POINTER]],Table5[CONCAT],0),"")</f>
        <v/>
      </c>
    </row>
    <row r="3280" spans="1:31">
      <c r="A3280" s="39">
        <f ca="1">IF(GLOBAL[[#This Row],[TT]]&lt;1,"",ROW()-2)</f>
        <v>3278</v>
      </c>
      <c r="B3280" s="38" t="s">
        <v>1916</v>
      </c>
      <c r="C3280" s="31">
        <v>6</v>
      </c>
      <c r="D3280" s="36" t="s">
        <v>16</v>
      </c>
      <c r="E3280" s="39">
        <f ca="1">IF(GLOBAL[[#This Row],[b12]]="",GLOBAL[[#This Row],[a6]],GLOBAL[[#This Row],[b12]])</f>
        <v>6</v>
      </c>
      <c r="F3280" s="40">
        <f>GLOBAL[[#This Row],[AWAL]]</f>
        <v>6</v>
      </c>
      <c r="G3280" s="31"/>
      <c r="H3280" s="31"/>
      <c r="I3280" s="31" t="str">
        <f>IF(GLOBAL[[#This Row],[/MASUK]]="","",SUMIF(Table6[NB BM_C_QTY+F],GLOBAL[POINTER],Table6[C]))</f>
        <v/>
      </c>
      <c r="J3280" s="102">
        <f>IF(GLOBAL[[#This Row],[//KELUAR]]="",0,-1*SUMIF(Table5[CONCAT],GLOBAL[POINTER],Table5[3]))</f>
        <v>0</v>
      </c>
      <c r="K3280" s="39" t="str">
        <f>IF(GLOBAL[[#This Row],[b1]]="","",GLOBAL[[#This Row],[b1]]-GLOBAL[[#This Row],[a1]]-GLOBAL[[#This Row],[bkeluar1]])</f>
        <v/>
      </c>
      <c r="L3280" s="39">
        <f>SUM(GLOBAL[[#This Row],[bmasuk1]:[c1]])</f>
        <v>0</v>
      </c>
      <c r="M3280" s="40">
        <f>SUM(F3280,L3280)</f>
        <v>6</v>
      </c>
      <c r="N3280" s="31"/>
      <c r="O3280" s="39"/>
      <c r="P3280" s="40">
        <f ca="1">SUM(INDIRECT(GLOBAL_VAR[TABLENAME]&amp;"[@a"&amp;$1:$1-1&amp;"]"),INDIRECT(GLOBAL_VAR[TABLENAME]&amp;"[@c"&amp;$1:$1-1&amp;"]"))</f>
        <v>6</v>
      </c>
      <c r="Q3280" s="33"/>
      <c r="R3280" s="41" t="str">
        <f>IF(GLOBAL[[#This Row],[b3]]="","",GLOBAL[[#This Row],[b3]]-GLOBAL[[#This Row],[a3]])</f>
        <v/>
      </c>
      <c r="S3280" s="32">
        <f ca="1">SUM(INDIRECT(GLOBAL_VAR[TABLENAME]&amp;"[@a"&amp;$1:$1-1&amp;"]"),INDIRECT(GLOBAL_VAR[TABLENAME]&amp;"[@c"&amp;$1:$1-1&amp;"]"))</f>
        <v>6</v>
      </c>
      <c r="T3280" s="33"/>
      <c r="U3280" s="41" t="str">
        <f>IF(GLOBAL[[#This Row],[b4]]="","",GLOBAL[[#This Row],[b4]]-GLOBAL[[#This Row],[a4]])</f>
        <v/>
      </c>
      <c r="V3280" s="32">
        <f ca="1">SUM(INDIRECT(GLOBAL_VAR[TABLENAME]&amp;"[@a"&amp;$1:$1-1&amp;"]"),INDIRECT(GLOBAL_VAR[TABLENAME]&amp;"[@c"&amp;$1:$1-1&amp;"]"))</f>
        <v>6</v>
      </c>
      <c r="W3280" s="31"/>
      <c r="X3280" s="39" t="str">
        <f>IF(GLOBAL[[#This Row],[b5]]="","",GLOBAL[[#This Row],[b5]]-GLOBAL[[#This Row],[a5]])</f>
        <v/>
      </c>
      <c r="Y3280" s="37">
        <f ca="1">SUM(INDIRECT(GLOBAL_VAR[TABLENAME]&amp;"[@a"&amp;$1:$1-1&amp;"]"),INDIRECT(GLOBAL_VAR[TABLENAME]&amp;"[@c"&amp;$1:$1-1&amp;"]"))</f>
        <v>6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3280" s="39" t="str">
        <f>_xlfn.IFNA(MATCH(GLOBAL[[#This Row],[POINTER]],Table6[NB BM_C_QTY+F],0),"")</f>
        <v/>
      </c>
      <c r="AC3280" t="str">
        <f>_xlfn.IFNA(MATCH(GLOBAL[[#This Row],[POINTER]],Table5[CONCAT],0),"")</f>
        <v/>
      </c>
    </row>
    <row r="3281" spans="1:32">
      <c r="A3281" s="31">
        <f ca="1">IF(GLOBAL[[#This Row],[TT]]&lt;1,"",ROW()-2)</f>
        <v>3279</v>
      </c>
      <c r="B3281" s="38" t="s">
        <v>1917</v>
      </c>
      <c r="C3281" s="31">
        <v>3</v>
      </c>
      <c r="D3281" s="36" t="s">
        <v>121</v>
      </c>
      <c r="E3281" s="31">
        <f ca="1">IF(GLOBAL[[#This Row],[b12]]="",GLOBAL[[#This Row],[a6]],GLOBAL[[#This Row],[b12]])</f>
        <v>3</v>
      </c>
      <c r="F3281" s="32">
        <f>GLOBAL[[#This Row],[AWAL]]</f>
        <v>3</v>
      </c>
      <c r="G3281" s="31"/>
      <c r="H3281" s="31"/>
      <c r="I3281" s="31" t="str">
        <f>IF(GLOBAL[[#This Row],[/MASUK]]="","",SUMIF(Table6[NB BM_C_QTY+F],GLOBAL[POINTER],Table6[C]))</f>
        <v/>
      </c>
      <c r="J3281" s="102">
        <f>IF(GLOBAL[[#This Row],[//KELUAR]]="",0,-1*SUMIF(Table5[CONCAT],GLOBAL[POINTER],Table5[3]))</f>
        <v>0</v>
      </c>
      <c r="K3281" s="31" t="str">
        <f>IF(GLOBAL[[#This Row],[b1]]="","",GLOBAL[[#This Row],[b1]]-GLOBAL[[#This Row],[a1]]-GLOBAL[[#This Row],[bkeluar1]])</f>
        <v/>
      </c>
      <c r="L3281" s="31">
        <f>SUM(GLOBAL[[#This Row],[bmasuk1]:[c1]])</f>
        <v>0</v>
      </c>
      <c r="M3281" s="32">
        <f>SUM(F3281,L3281)</f>
        <v>3</v>
      </c>
      <c r="N3281" s="31"/>
      <c r="O3281" s="31"/>
      <c r="P3281" s="32">
        <f ca="1">SUM(INDIRECT(GLOBAL_VAR[TABLENAME]&amp;"[@a"&amp;$1:$1-1&amp;"]"),INDIRECT(GLOBAL_VAR[TABLENAME]&amp;"[@c"&amp;$1:$1-1&amp;"]"))</f>
        <v>3</v>
      </c>
      <c r="Q3281" s="33"/>
      <c r="R3281" s="33" t="str">
        <f>IF(GLOBAL[[#This Row],[b3]]="","",GLOBAL[[#This Row],[b3]]-GLOBAL[[#This Row],[a3]])</f>
        <v/>
      </c>
      <c r="S3281" s="32">
        <f ca="1">SUM(INDIRECT(GLOBAL_VAR[TABLENAME]&amp;"[@a"&amp;$1:$1-1&amp;"]"),INDIRECT(GLOBAL_VAR[TABLENAME]&amp;"[@c"&amp;$1:$1-1&amp;"]"))</f>
        <v>3</v>
      </c>
      <c r="T3281" s="33"/>
      <c r="U3281" s="33" t="str">
        <f>IF(GLOBAL[[#This Row],[b4]]="","",GLOBAL[[#This Row],[b4]]-GLOBAL[[#This Row],[a4]])</f>
        <v/>
      </c>
      <c r="V3281" s="32">
        <f ca="1">SUM(INDIRECT(GLOBAL_VAR[TABLENAME]&amp;"[@a"&amp;$1:$1-1&amp;"]"),INDIRECT(GLOBAL_VAR[TABLENAME]&amp;"[@c"&amp;$1:$1-1&amp;"]"))</f>
        <v>3</v>
      </c>
      <c r="W3281" s="31"/>
      <c r="X3281" s="31" t="str">
        <f>IF(GLOBAL[[#This Row],[b5]]="","",GLOBAL[[#This Row],[b5]]-GLOBAL[[#This Row],[a5]])</f>
        <v/>
      </c>
      <c r="Y3281" s="59">
        <f ca="1">SUM(INDIRECT(GLOBAL_VAR[TABLENAME]&amp;"[@a"&amp;$1:$1-1&amp;"]"),INDIRECT(GLOBAL_VAR[TABLENAME]&amp;"[@c"&amp;$1:$1-1&amp;"]"))</f>
        <v>3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3281" s="31" t="str">
        <f>_xlfn.IFNA(MATCH(GLOBAL[[#This Row],[POINTER]],Table6[NB BM_C_QTY+F],0),"")</f>
        <v/>
      </c>
      <c r="AC3281" t="str">
        <f>_xlfn.IFNA(MATCH(GLOBAL[[#This Row],[POINTER]],Table5[CONCAT],0),"")</f>
        <v/>
      </c>
    </row>
    <row r="3282" spans="1:32">
      <c r="A3282" s="31">
        <f ca="1">IF(GLOBAL[[#This Row],[TT]]&lt;1,"",ROW()-2)</f>
        <v>3280</v>
      </c>
      <c r="B3282" s="38" t="s">
        <v>1918</v>
      </c>
      <c r="C3282" s="31">
        <v>2</v>
      </c>
      <c r="D3282" s="31" t="s">
        <v>158</v>
      </c>
      <c r="E3282" s="31">
        <f ca="1">IF(GLOBAL[[#This Row],[b12]]="",GLOBAL[[#This Row],[a6]],GLOBAL[[#This Row],[b12]])</f>
        <v>2</v>
      </c>
      <c r="F3282" s="32">
        <f>GLOBAL[[#This Row],[AWAL]]</f>
        <v>2</v>
      </c>
      <c r="G3282" s="31"/>
      <c r="H3282" s="31"/>
      <c r="I3282" s="31" t="str">
        <f>IF(GLOBAL[[#This Row],[/MASUK]]="","",SUMIF(Table6[NB BM_C_QTY+F],GLOBAL[POINTER],Table6[C]))</f>
        <v/>
      </c>
      <c r="J3282" s="102">
        <f>IF(GLOBAL[[#This Row],[//KELUAR]]="",0,-1*SUMIF(Table5[CONCAT],GLOBAL[POINTER],Table5[3]))</f>
        <v>0</v>
      </c>
      <c r="K3282" s="31" t="str">
        <f>IF(GLOBAL[[#This Row],[b1]]="","",GLOBAL[[#This Row],[b1]]-GLOBAL[[#This Row],[a1]]-GLOBAL[[#This Row],[bkeluar1]])</f>
        <v/>
      </c>
      <c r="L3282" s="31">
        <f>SUM(GLOBAL[[#This Row],[bmasuk1]:[c1]])</f>
        <v>0</v>
      </c>
      <c r="M3282" s="32">
        <f>SUM(F3282,L3282)</f>
        <v>2</v>
      </c>
      <c r="N3282" s="31"/>
      <c r="O3282" s="31"/>
      <c r="P3282" s="32">
        <f ca="1">SUM(INDIRECT(GLOBAL_VAR[TABLENAME]&amp;"[@a"&amp;$1:$1-1&amp;"]"),INDIRECT(GLOBAL_VAR[TABLENAME]&amp;"[@c"&amp;$1:$1-1&amp;"]"))</f>
        <v>2</v>
      </c>
      <c r="Q3282" s="33"/>
      <c r="R3282" s="33" t="str">
        <f>IF(GLOBAL[[#This Row],[b3]]="","",GLOBAL[[#This Row],[b3]]-GLOBAL[[#This Row],[a3]])</f>
        <v/>
      </c>
      <c r="S3282" s="32">
        <f ca="1">SUM(INDIRECT(GLOBAL_VAR[TABLENAME]&amp;"[@a"&amp;$1:$1-1&amp;"]"),INDIRECT(GLOBAL_VAR[TABLENAME]&amp;"[@c"&amp;$1:$1-1&amp;"]"))</f>
        <v>2</v>
      </c>
      <c r="T3282" s="33"/>
      <c r="U3282" s="33" t="str">
        <f>IF(GLOBAL[[#This Row],[b4]]="","",GLOBAL[[#This Row],[b4]]-GLOBAL[[#This Row],[a4]])</f>
        <v/>
      </c>
      <c r="V3282" s="32">
        <f ca="1">SUM(INDIRECT(GLOBAL_VAR[TABLENAME]&amp;"[@a"&amp;$1:$1-1&amp;"]"),INDIRECT(GLOBAL_VAR[TABLENAME]&amp;"[@c"&amp;$1:$1-1&amp;"]"))</f>
        <v>2</v>
      </c>
      <c r="W3282" s="31"/>
      <c r="X3282" s="31" t="str">
        <f>IF(GLOBAL[[#This Row],[b5]]="","",GLOBAL[[#This Row],[b5]]-GLOBAL[[#This Row],[a5]])</f>
        <v/>
      </c>
      <c r="Y3282" s="59">
        <f ca="1">SUM(INDIRECT(GLOBAL_VAR[TABLENAME]&amp;"[@a"&amp;$1:$1-1&amp;"]"),INDIRECT(GLOBAL_VAR[TABLENAME]&amp;"[@c"&amp;$1:$1-1&amp;"]"))</f>
        <v>2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3282" s="31" t="str">
        <f>_xlfn.IFNA(MATCH(GLOBAL[[#This Row],[POINTER]],Table6[NB BM_C_QTY+F],0),"")</f>
        <v/>
      </c>
      <c r="AC3282" t="str">
        <f>_xlfn.IFNA(MATCH(GLOBAL[[#This Row],[POINTER]],Table5[CONCAT],0),"")</f>
        <v/>
      </c>
    </row>
    <row r="3283" spans="1:32">
      <c r="A3283" s="36">
        <f ca="1">IF(GLOBAL[[#This Row],[TT]]&lt;1,"",ROW()-2)</f>
        <v>3281</v>
      </c>
      <c r="B3283" s="38" t="s">
        <v>1919</v>
      </c>
      <c r="C3283" s="36">
        <v>1</v>
      </c>
      <c r="D3283" s="36" t="s">
        <v>16</v>
      </c>
      <c r="E3283" s="36">
        <f ca="1">IF(GLOBAL[[#This Row],[b12]]="",GLOBAL[[#This Row],[a6]],GLOBAL[[#This Row],[b12]])</f>
        <v>1</v>
      </c>
      <c r="F3283" s="37">
        <f>GLOBAL[[#This Row],[AWAL]]</f>
        <v>1</v>
      </c>
      <c r="G3283" s="36"/>
      <c r="H3283" s="36"/>
      <c r="I3283" s="36" t="str">
        <f>IF(GLOBAL[[#This Row],[/MASUK]]="","",SUMIF(Table6[NB BM_C_QTY+F],GLOBAL[POINTER],Table6[C]))</f>
        <v/>
      </c>
      <c r="J3283" s="106">
        <f>IF(GLOBAL[[#This Row],[//KELUAR]]="",0,-1*SUMIF(Table5[CONCAT],GLOBAL[POINTER],Table5[3]))</f>
        <v>0</v>
      </c>
      <c r="K3283" s="36" t="str">
        <f>IF(GLOBAL[[#This Row],[b1]]="","",GLOBAL[[#This Row],[b1]]-GLOBAL[[#This Row],[a1]]-GLOBAL[[#This Row],[bkeluar1]])</f>
        <v/>
      </c>
      <c r="L3283" s="36">
        <f>SUM(GLOBAL[[#This Row],[bmasuk1]:[c1]])</f>
        <v>0</v>
      </c>
      <c r="M3283" s="37">
        <f>SUM(F3283,L3283)</f>
        <v>1</v>
      </c>
      <c r="N3283" s="36"/>
      <c r="O3283" s="36"/>
      <c r="P3283" s="37">
        <f ca="1">SUM(INDIRECT(GLOBAL_VAR[TABLENAME]&amp;"[@a"&amp;$1:$1-1&amp;"]"),INDIRECT(GLOBAL_VAR[TABLENAME]&amp;"[@c"&amp;$1:$1-1&amp;"]"))</f>
        <v>1</v>
      </c>
      <c r="Q3283" s="38"/>
      <c r="R3283" s="38" t="str">
        <f>IF(GLOBAL[[#This Row],[b3]]="","",GLOBAL[[#This Row],[b3]]-GLOBAL[[#This Row],[a3]])</f>
        <v/>
      </c>
      <c r="S3283" s="37">
        <f ca="1">SUM(INDIRECT(GLOBAL_VAR[TABLENAME]&amp;"[@a"&amp;$1:$1-1&amp;"]"),INDIRECT(GLOBAL_VAR[TABLENAME]&amp;"[@c"&amp;$1:$1-1&amp;"]"))</f>
        <v>1</v>
      </c>
      <c r="T3283" s="38"/>
      <c r="U3283" s="38" t="str">
        <f>IF(GLOBAL[[#This Row],[b4]]="","",GLOBAL[[#This Row],[b4]]-GLOBAL[[#This Row],[a4]])</f>
        <v/>
      </c>
      <c r="V3283" s="37">
        <f ca="1">SUM(INDIRECT(GLOBAL_VAR[TABLENAME]&amp;"[@a"&amp;$1:$1-1&amp;"]"),INDIRECT(GLOBAL_VAR[TABLENAME]&amp;"[@c"&amp;$1:$1-1&amp;"]"))</f>
        <v>1</v>
      </c>
      <c r="W3283" s="36"/>
      <c r="X3283" s="36" t="str">
        <f>IF(GLOBAL[[#This Row],[b5]]="","",GLOBAL[[#This Row],[b5]]-GLOBAL[[#This Row],[a5]])</f>
        <v/>
      </c>
      <c r="Y3283" s="37">
        <f ca="1">SUM(INDIRECT(GLOBAL_VAR[TABLENAME]&amp;"[@a"&amp;$1:$1-1&amp;"]"),INDIRECT(GLOBAL_VAR[TABLENAME]&amp;"[@c"&amp;$1:$1-1&amp;"]"))</f>
        <v>1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3283" s="36" t="str">
        <f>_xlfn.IFNA(MATCH(GLOBAL[[#This Row],[POINTER]],Table6[NB BM_C_QTY+F],0),"")</f>
        <v/>
      </c>
      <c r="AC3283" t="str">
        <f>_xlfn.IFNA(MATCH(GLOBAL[[#This Row],[POINTER]],Table5[CONCAT],0),"")</f>
        <v/>
      </c>
    </row>
    <row r="3284" spans="1:32">
      <c r="A3284" s="31">
        <f ca="1">IF(GLOBAL[[#This Row],[TT]]&lt;1,"",ROW()-2)</f>
        <v>3282</v>
      </c>
      <c r="B3284" s="38" t="s">
        <v>1920</v>
      </c>
      <c r="C3284" s="31">
        <v>2</v>
      </c>
      <c r="D3284" s="36" t="s">
        <v>51</v>
      </c>
      <c r="E3284" s="31">
        <f ca="1">IF(GLOBAL[[#This Row],[b12]]="",GLOBAL[[#This Row],[a6]],GLOBAL[[#This Row],[b12]])</f>
        <v>2</v>
      </c>
      <c r="F3284" s="32">
        <f>GLOBAL[[#This Row],[AWAL]]</f>
        <v>2</v>
      </c>
      <c r="G3284" s="31"/>
      <c r="H3284" s="31"/>
      <c r="I3284" s="31" t="str">
        <f>IF(GLOBAL[[#This Row],[/MASUK]]="","",SUMIF(Table6[NB BM_C_QTY+F],GLOBAL[POINTER],Table6[C]))</f>
        <v/>
      </c>
      <c r="J3284" s="102">
        <f>IF(GLOBAL[[#This Row],[//KELUAR]]="",0,-1*SUMIF(Table5[CONCAT],GLOBAL[POINTER],Table5[3]))</f>
        <v>0</v>
      </c>
      <c r="K3284" s="31" t="str">
        <f>IF(GLOBAL[[#This Row],[b1]]="","",GLOBAL[[#This Row],[b1]]-GLOBAL[[#This Row],[a1]]-GLOBAL[[#This Row],[bkeluar1]])</f>
        <v/>
      </c>
      <c r="L3284" s="31">
        <f>SUM(GLOBAL[[#This Row],[bmasuk1]:[c1]])</f>
        <v>0</v>
      </c>
      <c r="M3284" s="32">
        <f>SUM(F3284,L3284)</f>
        <v>2</v>
      </c>
      <c r="N3284" s="31"/>
      <c r="O3284" s="31"/>
      <c r="P3284" s="32">
        <f ca="1">SUM(INDIRECT(GLOBAL_VAR[TABLENAME]&amp;"[@a"&amp;$1:$1-1&amp;"]"),INDIRECT(GLOBAL_VAR[TABLENAME]&amp;"[@c"&amp;$1:$1-1&amp;"]"))</f>
        <v>2</v>
      </c>
      <c r="Q3284" s="33"/>
      <c r="R3284" s="33" t="str">
        <f>IF(GLOBAL[[#This Row],[b3]]="","",GLOBAL[[#This Row],[b3]]-GLOBAL[[#This Row],[a3]])</f>
        <v/>
      </c>
      <c r="S3284" s="32">
        <f ca="1">SUM(INDIRECT(GLOBAL_VAR[TABLENAME]&amp;"[@a"&amp;$1:$1-1&amp;"]"),INDIRECT(GLOBAL_VAR[TABLENAME]&amp;"[@c"&amp;$1:$1-1&amp;"]"))</f>
        <v>2</v>
      </c>
      <c r="T3284" s="33"/>
      <c r="U3284" s="33" t="str">
        <f>IF(GLOBAL[[#This Row],[b4]]="","",GLOBAL[[#This Row],[b4]]-GLOBAL[[#This Row],[a4]])</f>
        <v/>
      </c>
      <c r="V3284" s="32">
        <f ca="1">SUM(INDIRECT(GLOBAL_VAR[TABLENAME]&amp;"[@a"&amp;$1:$1-1&amp;"]"),INDIRECT(GLOBAL_VAR[TABLENAME]&amp;"[@c"&amp;$1:$1-1&amp;"]"))</f>
        <v>2</v>
      </c>
      <c r="W3284" s="31"/>
      <c r="X3284" s="31" t="str">
        <f>IF(GLOBAL[[#This Row],[b5]]="","",GLOBAL[[#This Row],[b5]]-GLOBAL[[#This Row],[a5]])</f>
        <v/>
      </c>
      <c r="Y3284" s="37">
        <f ca="1">SUM(INDIRECT(GLOBAL_VAR[TABLENAME]&amp;"[@a"&amp;$1:$1-1&amp;"]"),INDIRECT(GLOBAL_VAR[TABLENAME]&amp;"[@c"&amp;$1:$1-1&amp;"]"))</f>
        <v>2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3284" s="31" t="str">
        <f>_xlfn.IFNA(MATCH(GLOBAL[[#This Row],[POINTER]],Table6[NB BM_C_QTY+F],0),"")</f>
        <v/>
      </c>
      <c r="AC3284" t="str">
        <f>_xlfn.IFNA(MATCH(GLOBAL[[#This Row],[POINTER]],Table5[CONCAT],0),"")</f>
        <v/>
      </c>
      <c r="AE3284" s="72"/>
    </row>
    <row r="3285" spans="1:32">
      <c r="A3285" s="39">
        <f ca="1">IF(GLOBAL[[#This Row],[TT]]&lt;1,"",ROW()-2)</f>
        <v>3283</v>
      </c>
      <c r="B3285" s="38" t="s">
        <v>1920</v>
      </c>
      <c r="C3285" s="31">
        <v>3</v>
      </c>
      <c r="D3285" s="36" t="s">
        <v>1217</v>
      </c>
      <c r="E3285" s="39">
        <f ca="1">IF(GLOBAL[[#This Row],[b12]]="",GLOBAL[[#This Row],[a6]],GLOBAL[[#This Row],[b12]])</f>
        <v>3</v>
      </c>
      <c r="F3285" s="40">
        <f>GLOBAL[[#This Row],[AWAL]]</f>
        <v>3</v>
      </c>
      <c r="G3285" s="31"/>
      <c r="H3285" s="31"/>
      <c r="I3285" s="31" t="str">
        <f>IF(GLOBAL[[#This Row],[/MASUK]]="","",SUMIF(Table6[NB BM_C_QTY+F],GLOBAL[POINTER],Table6[C]))</f>
        <v/>
      </c>
      <c r="J3285" s="102">
        <f>IF(GLOBAL[[#This Row],[//KELUAR]]="",0,-1*SUMIF(Table5[CONCAT],GLOBAL[POINTER],Table5[3]))</f>
        <v>0</v>
      </c>
      <c r="K3285" s="39" t="str">
        <f>IF(GLOBAL[[#This Row],[b1]]="","",GLOBAL[[#This Row],[b1]]-GLOBAL[[#This Row],[a1]]-GLOBAL[[#This Row],[bkeluar1]])</f>
        <v/>
      </c>
      <c r="L3285" s="39">
        <f>SUM(GLOBAL[[#This Row],[bmasuk1]:[c1]])</f>
        <v>0</v>
      </c>
      <c r="M3285" s="40">
        <f>SUM(F3285,L3285)</f>
        <v>3</v>
      </c>
      <c r="N3285" s="31"/>
      <c r="O3285" s="39"/>
      <c r="P3285" s="40">
        <f ca="1">SUM(INDIRECT(GLOBAL_VAR[TABLENAME]&amp;"[@a"&amp;$1:$1-1&amp;"]"),INDIRECT(GLOBAL_VAR[TABLENAME]&amp;"[@c"&amp;$1:$1-1&amp;"]"))</f>
        <v>3</v>
      </c>
      <c r="Q3285" s="33"/>
      <c r="R3285" s="41" t="str">
        <f>IF(GLOBAL[[#This Row],[b3]]="","",GLOBAL[[#This Row],[b3]]-GLOBAL[[#This Row],[a3]])</f>
        <v/>
      </c>
      <c r="S3285" s="32">
        <f ca="1">SUM(INDIRECT(GLOBAL_VAR[TABLENAME]&amp;"[@a"&amp;$1:$1-1&amp;"]"),INDIRECT(GLOBAL_VAR[TABLENAME]&amp;"[@c"&amp;$1:$1-1&amp;"]"))</f>
        <v>3</v>
      </c>
      <c r="T3285" s="33"/>
      <c r="U3285" s="41" t="str">
        <f>IF(GLOBAL[[#This Row],[b4]]="","",GLOBAL[[#This Row],[b4]]-GLOBAL[[#This Row],[a4]])</f>
        <v/>
      </c>
      <c r="V3285" s="32">
        <f ca="1">SUM(INDIRECT(GLOBAL_VAR[TABLENAME]&amp;"[@a"&amp;$1:$1-1&amp;"]"),INDIRECT(GLOBAL_VAR[TABLENAME]&amp;"[@c"&amp;$1:$1-1&amp;"]"))</f>
        <v>3</v>
      </c>
      <c r="W3285" s="31"/>
      <c r="X3285" s="39" t="str">
        <f>IF(GLOBAL[[#This Row],[b5]]="","",GLOBAL[[#This Row],[b5]]-GLOBAL[[#This Row],[a5]])</f>
        <v/>
      </c>
      <c r="Y3285" s="59">
        <f ca="1">SUM(INDIRECT(GLOBAL_VAR[TABLENAME]&amp;"[@a"&amp;$1:$1-1&amp;"]"),INDIRECT(GLOBAL_VAR[TABLENAME]&amp;"[@c"&amp;$1:$1-1&amp;"]"))</f>
        <v>3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3285" s="39" t="str">
        <f>_xlfn.IFNA(MATCH(GLOBAL[[#This Row],[POINTER]],Table6[NB BM_C_QTY+F],0),"")</f>
        <v/>
      </c>
      <c r="AC3285" t="str">
        <f>_xlfn.IFNA(MATCH(GLOBAL[[#This Row],[POINTER]],Table5[CONCAT],0),"")</f>
        <v/>
      </c>
    </row>
    <row r="3286" spans="1:32">
      <c r="A3286" s="36">
        <f ca="1">IF(GLOBAL[[#This Row],[TT]]&lt;1,"",ROW()-2)</f>
        <v>3284</v>
      </c>
      <c r="B3286" s="38" t="s">
        <v>1921</v>
      </c>
      <c r="C3286" s="36">
        <v>5</v>
      </c>
      <c r="D3286" s="36" t="s">
        <v>51</v>
      </c>
      <c r="E3286" s="36">
        <f ca="1">IF(GLOBAL[[#This Row],[b12]]="",GLOBAL[[#This Row],[a6]],GLOBAL[[#This Row],[b12]])</f>
        <v>5</v>
      </c>
      <c r="F3286" s="37">
        <f>GLOBAL[[#This Row],[AWAL]]</f>
        <v>5</v>
      </c>
      <c r="G3286" s="36"/>
      <c r="H3286" s="36"/>
      <c r="I3286" s="36" t="str">
        <f>IF(GLOBAL[[#This Row],[/MASUK]]="","",SUMIF(Table6[NB BM_C_QTY+F],GLOBAL[POINTER],Table6[C]))</f>
        <v/>
      </c>
      <c r="J3286" s="106">
        <f>IF(GLOBAL[[#This Row],[//KELUAR]]="",0,-1*SUMIF(Table5[CONCAT],GLOBAL[POINTER],Table5[3]))</f>
        <v>0</v>
      </c>
      <c r="K3286" s="36" t="str">
        <f>IF(GLOBAL[[#This Row],[b1]]="","",GLOBAL[[#This Row],[b1]]-GLOBAL[[#This Row],[a1]]-GLOBAL[[#This Row],[bkeluar1]])</f>
        <v/>
      </c>
      <c r="L3286" s="36">
        <f>SUM(GLOBAL[[#This Row],[bmasuk1]:[c1]])</f>
        <v>0</v>
      </c>
      <c r="M3286" s="37">
        <f>SUM(F3286,L3286)</f>
        <v>5</v>
      </c>
      <c r="N3286" s="36"/>
      <c r="O3286" s="36"/>
      <c r="P3286" s="37">
        <f ca="1">SUM(INDIRECT(GLOBAL_VAR[TABLENAME]&amp;"[@a"&amp;$1:$1-1&amp;"]"),INDIRECT(GLOBAL_VAR[TABLENAME]&amp;"[@c"&amp;$1:$1-1&amp;"]"))</f>
        <v>5</v>
      </c>
      <c r="Q3286" s="38"/>
      <c r="R3286" s="38" t="str">
        <f>IF(GLOBAL[[#This Row],[b3]]="","",GLOBAL[[#This Row],[b3]]-GLOBAL[[#This Row],[a3]])</f>
        <v/>
      </c>
      <c r="S3286" s="37">
        <f ca="1">SUM(INDIRECT(GLOBAL_VAR[TABLENAME]&amp;"[@a"&amp;$1:$1-1&amp;"]"),INDIRECT(GLOBAL_VAR[TABLENAME]&amp;"[@c"&amp;$1:$1-1&amp;"]"))</f>
        <v>5</v>
      </c>
      <c r="T3286" s="38"/>
      <c r="U3286" s="38" t="str">
        <f>IF(GLOBAL[[#This Row],[b4]]="","",GLOBAL[[#This Row],[b4]]-GLOBAL[[#This Row],[a4]])</f>
        <v/>
      </c>
      <c r="V3286" s="37">
        <f ca="1">SUM(INDIRECT(GLOBAL_VAR[TABLENAME]&amp;"[@a"&amp;$1:$1-1&amp;"]"),INDIRECT(GLOBAL_VAR[TABLENAME]&amp;"[@c"&amp;$1:$1-1&amp;"]"))</f>
        <v>5</v>
      </c>
      <c r="W3286" s="36"/>
      <c r="X3286" s="36" t="str">
        <f>IF(GLOBAL[[#This Row],[b5]]="","",GLOBAL[[#This Row],[b5]]-GLOBAL[[#This Row],[a5]])</f>
        <v/>
      </c>
      <c r="Y3286" s="37">
        <f ca="1">SUM(INDIRECT(GLOBAL_VAR[TABLENAME]&amp;"[@a"&amp;$1:$1-1&amp;"]"),INDIRECT(GLOBAL_VAR[TABLENAME]&amp;"[@c"&amp;$1:$1-1&amp;"]"))</f>
        <v>5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3286" s="36" t="str">
        <f>_xlfn.IFNA(MATCH(GLOBAL[[#This Row],[POINTER]],Table6[NB BM_C_QTY+F],0),"")</f>
        <v/>
      </c>
      <c r="AC3286" t="str">
        <f>_xlfn.IFNA(MATCH(GLOBAL[[#This Row],[POINTER]],Table5[CONCAT],0),"")</f>
        <v/>
      </c>
      <c r="AD3286" s="72"/>
    </row>
    <row r="3287" spans="1:32">
      <c r="A3287" s="36">
        <f ca="1">IF(GLOBAL[[#This Row],[TT]]&lt;1,"",ROW()-2)</f>
        <v>3285</v>
      </c>
      <c r="B3287" s="38" t="s">
        <v>1922</v>
      </c>
      <c r="C3287" s="36">
        <v>8</v>
      </c>
      <c r="D3287" s="36" t="s">
        <v>51</v>
      </c>
      <c r="E3287" s="36">
        <f ca="1">IF(GLOBAL[[#This Row],[b12]]="",GLOBAL[[#This Row],[a6]],GLOBAL[[#This Row],[b12]])</f>
        <v>8</v>
      </c>
      <c r="F3287" s="37">
        <f>GLOBAL[[#This Row],[AWAL]]</f>
        <v>8</v>
      </c>
      <c r="G3287" s="36"/>
      <c r="H3287" s="36"/>
      <c r="I3287" s="36" t="str">
        <f>IF(GLOBAL[[#This Row],[/MASUK]]="","",SUMIF(Table6[NB BM_C_QTY+F],GLOBAL[POINTER],Table6[C]))</f>
        <v/>
      </c>
      <c r="J3287" s="106">
        <f>IF(GLOBAL[[#This Row],[//KELUAR]]="",0,-1*SUMIF(Table5[CONCAT],GLOBAL[POINTER],Table5[3]))</f>
        <v>0</v>
      </c>
      <c r="K3287" s="36" t="str">
        <f>IF(GLOBAL[[#This Row],[b1]]="","",GLOBAL[[#This Row],[b1]]-GLOBAL[[#This Row],[a1]]-GLOBAL[[#This Row],[bkeluar1]])</f>
        <v/>
      </c>
      <c r="L3287" s="36">
        <f>SUM(GLOBAL[[#This Row],[bmasuk1]:[c1]])</f>
        <v>0</v>
      </c>
      <c r="M3287" s="37">
        <f>SUM(F3287,L3287)</f>
        <v>8</v>
      </c>
      <c r="N3287" s="36"/>
      <c r="O3287" s="36"/>
      <c r="P3287" s="37">
        <f ca="1">SUM(INDIRECT(GLOBAL_VAR[TABLENAME]&amp;"[@a"&amp;$1:$1-1&amp;"]"),INDIRECT(GLOBAL_VAR[TABLENAME]&amp;"[@c"&amp;$1:$1-1&amp;"]"))</f>
        <v>8</v>
      </c>
      <c r="Q3287" s="38"/>
      <c r="R3287" s="38" t="str">
        <f>IF(GLOBAL[[#This Row],[b3]]="","",GLOBAL[[#This Row],[b3]]-GLOBAL[[#This Row],[a3]])</f>
        <v/>
      </c>
      <c r="S3287" s="37">
        <f ca="1">SUM(INDIRECT(GLOBAL_VAR[TABLENAME]&amp;"[@a"&amp;$1:$1-1&amp;"]"),INDIRECT(GLOBAL_VAR[TABLENAME]&amp;"[@c"&amp;$1:$1-1&amp;"]"))</f>
        <v>8</v>
      </c>
      <c r="T3287" s="38"/>
      <c r="U3287" s="38" t="str">
        <f>IF(GLOBAL[[#This Row],[b4]]="","",GLOBAL[[#This Row],[b4]]-GLOBAL[[#This Row],[a4]])</f>
        <v/>
      </c>
      <c r="V3287" s="37">
        <f ca="1">SUM(INDIRECT(GLOBAL_VAR[TABLENAME]&amp;"[@a"&amp;$1:$1-1&amp;"]"),INDIRECT(GLOBAL_VAR[TABLENAME]&amp;"[@c"&amp;$1:$1-1&amp;"]"))</f>
        <v>8</v>
      </c>
      <c r="W3287" s="36"/>
      <c r="X3287" s="36" t="str">
        <f>IF(GLOBAL[[#This Row],[b5]]="","",GLOBAL[[#This Row],[b5]]-GLOBAL[[#This Row],[a5]])</f>
        <v/>
      </c>
      <c r="Y3287" s="37">
        <f ca="1">SUM(INDIRECT(GLOBAL_VAR[TABLENAME]&amp;"[@a"&amp;$1:$1-1&amp;"]"),INDIRECT(GLOBAL_VAR[TABLENAME]&amp;"[@c"&amp;$1:$1-1&amp;"]"))</f>
        <v>8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3287" s="36" t="str">
        <f>_xlfn.IFNA(MATCH(GLOBAL[[#This Row],[POINTER]],Table6[NB BM_C_QTY+F],0),"")</f>
        <v/>
      </c>
      <c r="AC3287" t="str">
        <f>_xlfn.IFNA(MATCH(GLOBAL[[#This Row],[POINTER]],Table5[CONCAT],0),"")</f>
        <v/>
      </c>
    </row>
    <row r="3288" spans="1:32">
      <c r="A3288" s="36">
        <f ca="1">IF(GLOBAL[[#This Row],[TT]]&lt;1,"",ROW()-2)</f>
        <v>3286</v>
      </c>
      <c r="B3288" s="38" t="s">
        <v>1923</v>
      </c>
      <c r="C3288" s="36">
        <v>3</v>
      </c>
      <c r="D3288" s="36" t="s">
        <v>1924</v>
      </c>
      <c r="E3288" s="36">
        <f ca="1">IF(GLOBAL[[#This Row],[b12]]="",GLOBAL[[#This Row],[a6]],GLOBAL[[#This Row],[b12]])</f>
        <v>3</v>
      </c>
      <c r="F3288" s="37">
        <f>GLOBAL[[#This Row],[AWAL]]</f>
        <v>3</v>
      </c>
      <c r="G3288" s="36"/>
      <c r="H3288" s="36"/>
      <c r="I3288" s="36" t="str">
        <f>IF(GLOBAL[[#This Row],[/MASUK]]="","",SUMIF(Table6[NB BM_C_QTY+F],GLOBAL[POINTER],Table6[C]))</f>
        <v/>
      </c>
      <c r="J3288" s="106">
        <f>IF(GLOBAL[[#This Row],[//KELUAR]]="",0,-1*SUMIF(Table5[CONCAT],GLOBAL[POINTER],Table5[3]))</f>
        <v>0</v>
      </c>
      <c r="K3288" s="36" t="str">
        <f>IF(GLOBAL[[#This Row],[b1]]="","",GLOBAL[[#This Row],[b1]]-GLOBAL[[#This Row],[a1]]-GLOBAL[[#This Row],[bkeluar1]])</f>
        <v/>
      </c>
      <c r="L3288" s="36">
        <f>SUM(GLOBAL[[#This Row],[bmasuk1]:[c1]])</f>
        <v>0</v>
      </c>
      <c r="M3288" s="37">
        <f>SUM(F3288,L3288)</f>
        <v>3</v>
      </c>
      <c r="N3288" s="36"/>
      <c r="O3288" s="36"/>
      <c r="P3288" s="37">
        <f ca="1">SUM(INDIRECT(GLOBAL_VAR[TABLENAME]&amp;"[@a"&amp;$1:$1-1&amp;"]"),INDIRECT(GLOBAL_VAR[TABLENAME]&amp;"[@c"&amp;$1:$1-1&amp;"]"))</f>
        <v>3</v>
      </c>
      <c r="Q3288" s="38"/>
      <c r="R3288" s="38" t="str">
        <f>IF(GLOBAL[[#This Row],[b3]]="","",GLOBAL[[#This Row],[b3]]-GLOBAL[[#This Row],[a3]])</f>
        <v/>
      </c>
      <c r="S3288" s="37">
        <f ca="1">SUM(INDIRECT(GLOBAL_VAR[TABLENAME]&amp;"[@a"&amp;$1:$1-1&amp;"]"),INDIRECT(GLOBAL_VAR[TABLENAME]&amp;"[@c"&amp;$1:$1-1&amp;"]"))</f>
        <v>3</v>
      </c>
      <c r="T3288" s="38"/>
      <c r="U3288" s="38" t="str">
        <f>IF(GLOBAL[[#This Row],[b4]]="","",GLOBAL[[#This Row],[b4]]-GLOBAL[[#This Row],[a4]])</f>
        <v/>
      </c>
      <c r="V3288" s="37">
        <f ca="1">SUM(INDIRECT(GLOBAL_VAR[TABLENAME]&amp;"[@a"&amp;$1:$1-1&amp;"]"),INDIRECT(GLOBAL_VAR[TABLENAME]&amp;"[@c"&amp;$1:$1-1&amp;"]"))</f>
        <v>3</v>
      </c>
      <c r="W3288" s="36"/>
      <c r="X3288" s="36" t="str">
        <f>IF(GLOBAL[[#This Row],[b5]]="","",GLOBAL[[#This Row],[b5]]-GLOBAL[[#This Row],[a5]])</f>
        <v/>
      </c>
      <c r="Y3288" s="37">
        <f ca="1">SUM(INDIRECT(GLOBAL_VAR[TABLENAME]&amp;"[@a"&amp;$1:$1-1&amp;"]"),INDIRECT(GLOBAL_VAR[TABLENAME]&amp;"[@c"&amp;$1:$1-1&amp;"]"))</f>
        <v>3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3288" s="36" t="str">
        <f>_xlfn.IFNA(MATCH(GLOBAL[[#This Row],[POINTER]],Table6[NB BM_C_QTY+F],0),"")</f>
        <v/>
      </c>
      <c r="AC3288" t="str">
        <f>_xlfn.IFNA(MATCH(GLOBAL[[#This Row],[POINTER]],Table5[CONCAT],0),"")</f>
        <v/>
      </c>
    </row>
    <row r="3289" spans="1:32">
      <c r="A3289" s="31">
        <f ca="1">IF(GLOBAL[[#This Row],[TT]]&lt;1,"",ROW()-2)</f>
        <v>3287</v>
      </c>
      <c r="B3289" s="38" t="s">
        <v>1925</v>
      </c>
      <c r="C3289" s="31">
        <v>2</v>
      </c>
      <c r="D3289" s="31" t="s">
        <v>16</v>
      </c>
      <c r="E3289" s="31">
        <f ca="1">IF(GLOBAL[[#This Row],[b12]]="",GLOBAL[[#This Row],[a6]],GLOBAL[[#This Row],[b12]])</f>
        <v>2</v>
      </c>
      <c r="F3289" s="32">
        <f>GLOBAL[[#This Row],[AWAL]]</f>
        <v>2</v>
      </c>
      <c r="G3289" s="31"/>
      <c r="H3289" s="31"/>
      <c r="I3289" s="31" t="str">
        <f>IF(GLOBAL[[#This Row],[/MASUK]]="","",SUMIF(Table6[NB BM_C_QTY+F],GLOBAL[POINTER],Table6[C]))</f>
        <v/>
      </c>
      <c r="J3289" s="102">
        <f>IF(GLOBAL[[#This Row],[//KELUAR]]="",0,-1*SUMIF(Table5[CONCAT],GLOBAL[POINTER],Table5[3]))</f>
        <v>0</v>
      </c>
      <c r="K3289" s="31" t="str">
        <f>IF(GLOBAL[[#This Row],[b1]]="","",GLOBAL[[#This Row],[b1]]-GLOBAL[[#This Row],[a1]]-GLOBAL[[#This Row],[bkeluar1]])</f>
        <v/>
      </c>
      <c r="L3289" s="31">
        <f>SUM(GLOBAL[[#This Row],[bmasuk1]:[c1]])</f>
        <v>0</v>
      </c>
      <c r="M3289" s="32">
        <f>SUM(F3289,L3289)</f>
        <v>2</v>
      </c>
      <c r="N3289" s="31"/>
      <c r="O3289" s="31"/>
      <c r="P3289" s="32">
        <f ca="1">SUM(INDIRECT(GLOBAL_VAR[TABLENAME]&amp;"[@a"&amp;$1:$1-1&amp;"]"),INDIRECT(GLOBAL_VAR[TABLENAME]&amp;"[@c"&amp;$1:$1-1&amp;"]"))</f>
        <v>2</v>
      </c>
      <c r="Q3289" s="33"/>
      <c r="R3289" s="33" t="str">
        <f>IF(GLOBAL[[#This Row],[b3]]="","",GLOBAL[[#This Row],[b3]]-GLOBAL[[#This Row],[a3]])</f>
        <v/>
      </c>
      <c r="S3289" s="32">
        <f ca="1">SUM(INDIRECT(GLOBAL_VAR[TABLENAME]&amp;"[@a"&amp;$1:$1-1&amp;"]"),INDIRECT(GLOBAL_VAR[TABLENAME]&amp;"[@c"&amp;$1:$1-1&amp;"]"))</f>
        <v>2</v>
      </c>
      <c r="T3289" s="33"/>
      <c r="U3289" s="33" t="str">
        <f>IF(GLOBAL[[#This Row],[b4]]="","",GLOBAL[[#This Row],[b4]]-GLOBAL[[#This Row],[a4]])</f>
        <v/>
      </c>
      <c r="V3289" s="32">
        <f ca="1">SUM(INDIRECT(GLOBAL_VAR[TABLENAME]&amp;"[@a"&amp;$1:$1-1&amp;"]"),INDIRECT(GLOBAL_VAR[TABLENAME]&amp;"[@c"&amp;$1:$1-1&amp;"]"))</f>
        <v>2</v>
      </c>
      <c r="W3289" s="31"/>
      <c r="X3289" s="31" t="str">
        <f>IF(GLOBAL[[#This Row],[b5]]="","",GLOBAL[[#This Row],[b5]]-GLOBAL[[#This Row],[a5]])</f>
        <v/>
      </c>
      <c r="Y3289" s="37">
        <f ca="1">SUM(INDIRECT(GLOBAL_VAR[TABLENAME]&amp;"[@a"&amp;$1:$1-1&amp;"]"),INDIRECT(GLOBAL_VAR[TABLENAME]&amp;"[@c"&amp;$1:$1-1&amp;"]"))</f>
        <v>2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3289" s="31" t="str">
        <f>_xlfn.IFNA(MATCH(GLOBAL[[#This Row],[POINTER]],Table6[NB BM_C_QTY+F],0),"")</f>
        <v/>
      </c>
      <c r="AC3289" t="str">
        <f>_xlfn.IFNA(MATCH(GLOBAL[[#This Row],[POINTER]],Table5[CONCAT],0),"")</f>
        <v/>
      </c>
    </row>
    <row r="3290" spans="1:32">
      <c r="A3290" s="31">
        <f ca="1">IF(GLOBAL[[#This Row],[TT]]&lt;1,"",ROW()-2)</f>
        <v>3288</v>
      </c>
      <c r="B3290" s="38" t="s">
        <v>1926</v>
      </c>
      <c r="C3290" s="31">
        <v>2</v>
      </c>
      <c r="D3290" s="31" t="s">
        <v>149</v>
      </c>
      <c r="E3290" s="31">
        <f ca="1">IF(GLOBAL[[#This Row],[b12]]="",GLOBAL[[#This Row],[a6]],GLOBAL[[#This Row],[b12]])</f>
        <v>2</v>
      </c>
      <c r="F3290" s="32">
        <f>GLOBAL[[#This Row],[AWAL]]</f>
        <v>2</v>
      </c>
      <c r="G3290" s="31"/>
      <c r="H3290" s="31"/>
      <c r="I3290" s="31" t="str">
        <f>IF(GLOBAL[[#This Row],[/MASUK]]="","",SUMIF(Table6[NB BM_C_QTY+F],GLOBAL[POINTER],Table6[C]))</f>
        <v/>
      </c>
      <c r="J3290" s="102">
        <f>IF(GLOBAL[[#This Row],[//KELUAR]]="",0,-1*SUMIF(Table5[CONCAT],GLOBAL[POINTER],Table5[3]))</f>
        <v>0</v>
      </c>
      <c r="K3290" s="31" t="str">
        <f>IF(GLOBAL[[#This Row],[b1]]="","",GLOBAL[[#This Row],[b1]]-GLOBAL[[#This Row],[a1]]-GLOBAL[[#This Row],[bkeluar1]])</f>
        <v/>
      </c>
      <c r="L3290" s="31">
        <f>SUM(GLOBAL[[#This Row],[bmasuk1]:[c1]])</f>
        <v>0</v>
      </c>
      <c r="M3290" s="32">
        <f>SUM(F3290,L3290)</f>
        <v>2</v>
      </c>
      <c r="N3290" s="31"/>
      <c r="O3290" s="31"/>
      <c r="P3290" s="32">
        <f ca="1">SUM(INDIRECT(GLOBAL_VAR[TABLENAME]&amp;"[@a"&amp;$1:$1-1&amp;"]"),INDIRECT(GLOBAL_VAR[TABLENAME]&amp;"[@c"&amp;$1:$1-1&amp;"]"))</f>
        <v>2</v>
      </c>
      <c r="Q3290" s="33"/>
      <c r="R3290" s="33" t="str">
        <f>IF(GLOBAL[[#This Row],[b3]]="","",GLOBAL[[#This Row],[b3]]-GLOBAL[[#This Row],[a3]])</f>
        <v/>
      </c>
      <c r="S3290" s="32">
        <f ca="1">SUM(INDIRECT(GLOBAL_VAR[TABLENAME]&amp;"[@a"&amp;$1:$1-1&amp;"]"),INDIRECT(GLOBAL_VAR[TABLENAME]&amp;"[@c"&amp;$1:$1-1&amp;"]"))</f>
        <v>2</v>
      </c>
      <c r="T3290" s="33"/>
      <c r="U3290" s="33" t="str">
        <f>IF(GLOBAL[[#This Row],[b4]]="","",GLOBAL[[#This Row],[b4]]-GLOBAL[[#This Row],[a4]])</f>
        <v/>
      </c>
      <c r="V3290" s="32">
        <f ca="1">SUM(INDIRECT(GLOBAL_VAR[TABLENAME]&amp;"[@a"&amp;$1:$1-1&amp;"]"),INDIRECT(GLOBAL_VAR[TABLENAME]&amp;"[@c"&amp;$1:$1-1&amp;"]"))</f>
        <v>2</v>
      </c>
      <c r="W3290" s="31"/>
      <c r="X3290" s="31" t="str">
        <f>IF(GLOBAL[[#This Row],[b5]]="","",GLOBAL[[#This Row],[b5]]-GLOBAL[[#This Row],[a5]])</f>
        <v/>
      </c>
      <c r="Y3290" s="59">
        <f ca="1">SUM(INDIRECT(GLOBAL_VAR[TABLENAME]&amp;"[@a"&amp;$1:$1-1&amp;"]"),INDIRECT(GLOBAL_VAR[TABLENAME]&amp;"[@c"&amp;$1:$1-1&amp;"]"))</f>
        <v>2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3290" s="31" t="str">
        <f>_xlfn.IFNA(MATCH(GLOBAL[[#This Row],[POINTER]],Table6[NB BM_C_QTY+F],0),"")</f>
        <v/>
      </c>
      <c r="AC3290" t="str">
        <f>_xlfn.IFNA(MATCH(GLOBAL[[#This Row],[POINTER]],Table5[CONCAT],0),"")</f>
        <v/>
      </c>
    </row>
    <row r="3291" spans="1:32">
      <c r="A3291" s="36">
        <f ca="1">IF(GLOBAL[[#This Row],[TT]]&lt;1,"",ROW()-2)</f>
        <v>3289</v>
      </c>
      <c r="B3291" s="38" t="s">
        <v>1927</v>
      </c>
      <c r="C3291" s="36">
        <v>1</v>
      </c>
      <c r="D3291" s="36" t="s">
        <v>2701</v>
      </c>
      <c r="E3291" s="36">
        <f ca="1">IF(GLOBAL[[#This Row],[b12]]="",GLOBAL[[#This Row],[a6]],GLOBAL[[#This Row],[b12]])</f>
        <v>1</v>
      </c>
      <c r="F3291" s="37">
        <f>GLOBAL[[#This Row],[AWAL]]</f>
        <v>1</v>
      </c>
      <c r="G3291" s="36"/>
      <c r="H3291" s="36"/>
      <c r="I3291" s="36" t="str">
        <f>IF(GLOBAL[[#This Row],[/MASUK]]="","",SUMIF(Table6[NB BM_C_QTY+F],GLOBAL[POINTER],Table6[C]))</f>
        <v/>
      </c>
      <c r="J3291" s="106">
        <f>IF(GLOBAL[[#This Row],[//KELUAR]]="",0,-1*SUMIF(Table5[CONCAT],GLOBAL[POINTER],Table5[3]))</f>
        <v>0</v>
      </c>
      <c r="K3291" s="36" t="str">
        <f>IF(GLOBAL[[#This Row],[b1]]="","",GLOBAL[[#This Row],[b1]]-GLOBAL[[#This Row],[a1]]-GLOBAL[[#This Row],[bkeluar1]])</f>
        <v/>
      </c>
      <c r="L3291" s="36">
        <f>SUM(GLOBAL[[#This Row],[bmasuk1]:[c1]])</f>
        <v>0</v>
      </c>
      <c r="M3291" s="37">
        <f>SUM(F3291,L3291)</f>
        <v>1</v>
      </c>
      <c r="N3291" s="36"/>
      <c r="O3291" s="36"/>
      <c r="P3291" s="37">
        <f ca="1">SUM(INDIRECT(GLOBAL_VAR[TABLENAME]&amp;"[@a"&amp;$1:$1-1&amp;"]"),INDIRECT(GLOBAL_VAR[TABLENAME]&amp;"[@c"&amp;$1:$1-1&amp;"]"))</f>
        <v>1</v>
      </c>
      <c r="Q3291" s="38"/>
      <c r="R3291" s="38" t="str">
        <f>IF(GLOBAL[[#This Row],[b3]]="","",GLOBAL[[#This Row],[b3]]-GLOBAL[[#This Row],[a3]])</f>
        <v/>
      </c>
      <c r="S3291" s="37">
        <f ca="1">SUM(INDIRECT(GLOBAL_VAR[TABLENAME]&amp;"[@a"&amp;$1:$1-1&amp;"]"),INDIRECT(GLOBAL_VAR[TABLENAME]&amp;"[@c"&amp;$1:$1-1&amp;"]"))</f>
        <v>1</v>
      </c>
      <c r="T3291" s="38"/>
      <c r="U3291" s="38" t="str">
        <f>IF(GLOBAL[[#This Row],[b4]]="","",GLOBAL[[#This Row],[b4]]-GLOBAL[[#This Row],[a4]])</f>
        <v/>
      </c>
      <c r="V3291" s="37">
        <f ca="1">SUM(INDIRECT(GLOBAL_VAR[TABLENAME]&amp;"[@a"&amp;$1:$1-1&amp;"]"),INDIRECT(GLOBAL_VAR[TABLENAME]&amp;"[@c"&amp;$1:$1-1&amp;"]"))</f>
        <v>1</v>
      </c>
      <c r="W3291" s="36"/>
      <c r="X3291" s="36" t="str">
        <f>IF(GLOBAL[[#This Row],[b5]]="","",GLOBAL[[#This Row],[b5]]-GLOBAL[[#This Row],[a5]])</f>
        <v/>
      </c>
      <c r="Y3291" s="37">
        <f ca="1">SUM(INDIRECT(GLOBAL_VAR[TABLENAME]&amp;"[@a"&amp;$1:$1-1&amp;"]"),INDIRECT(GLOBAL_VAR[TABLENAME]&amp;"[@c"&amp;$1:$1-1&amp;"]"))</f>
        <v>1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3291" s="36" t="str">
        <f>_xlfn.IFNA(MATCH(GLOBAL[[#This Row],[POINTER]],Table6[NB BM_C_QTY+F],0),"")</f>
        <v/>
      </c>
      <c r="AC3291" t="str">
        <f>_xlfn.IFNA(MATCH(GLOBAL[[#This Row],[POINTER]],Table5[CONCAT],0),"")</f>
        <v/>
      </c>
    </row>
    <row r="3292" spans="1:32">
      <c r="A3292" s="36">
        <f ca="1">IF(GLOBAL[[#This Row],[TT]]&lt;1,"",ROW()-2)</f>
        <v>3290</v>
      </c>
      <c r="B3292" s="38" t="s">
        <v>1928</v>
      </c>
      <c r="C3292" s="36">
        <v>5</v>
      </c>
      <c r="D3292" s="36">
        <v>240</v>
      </c>
      <c r="E3292" s="36">
        <f ca="1">IF(GLOBAL[[#This Row],[b12]]="",GLOBAL[[#This Row],[a6]],GLOBAL[[#This Row],[b12]])</f>
        <v>5</v>
      </c>
      <c r="F3292" s="37">
        <f>GLOBAL[[#This Row],[AWAL]]</f>
        <v>5</v>
      </c>
      <c r="G3292" s="36"/>
      <c r="H3292" s="36"/>
      <c r="I3292" s="36" t="str">
        <f>IF(GLOBAL[[#This Row],[/MASUK]]="","",SUMIF(Table6[NB BM_C_QTY+F],GLOBAL[POINTER],Table6[C]))</f>
        <v/>
      </c>
      <c r="J3292" s="106">
        <f>IF(GLOBAL[[#This Row],[//KELUAR]]="",0,-1*SUMIF(Table5[CONCAT],GLOBAL[POINTER],Table5[3]))</f>
        <v>0</v>
      </c>
      <c r="K3292" s="36" t="str">
        <f>IF(GLOBAL[[#This Row],[b1]]="","",GLOBAL[[#This Row],[b1]]-GLOBAL[[#This Row],[a1]]-GLOBAL[[#This Row],[bkeluar1]])</f>
        <v/>
      </c>
      <c r="L3292" s="36">
        <f>SUM(GLOBAL[[#This Row],[bmasuk1]:[c1]])</f>
        <v>0</v>
      </c>
      <c r="M3292" s="37">
        <f>SUM(F3292,L3292)</f>
        <v>5</v>
      </c>
      <c r="N3292" s="36"/>
      <c r="O3292" s="36"/>
      <c r="P3292" s="37">
        <f ca="1">SUM(INDIRECT(GLOBAL_VAR[TABLENAME]&amp;"[@a"&amp;$1:$1-1&amp;"]"),INDIRECT(GLOBAL_VAR[TABLENAME]&amp;"[@c"&amp;$1:$1-1&amp;"]"))</f>
        <v>5</v>
      </c>
      <c r="Q3292" s="38"/>
      <c r="R3292" s="38" t="str">
        <f>IF(GLOBAL[[#This Row],[b3]]="","",GLOBAL[[#This Row],[b3]]-GLOBAL[[#This Row],[a3]])</f>
        <v/>
      </c>
      <c r="S3292" s="37">
        <f ca="1">SUM(INDIRECT(GLOBAL_VAR[TABLENAME]&amp;"[@a"&amp;$1:$1-1&amp;"]"),INDIRECT(GLOBAL_VAR[TABLENAME]&amp;"[@c"&amp;$1:$1-1&amp;"]"))</f>
        <v>5</v>
      </c>
      <c r="T3292" s="38"/>
      <c r="U3292" s="38" t="str">
        <f>IF(GLOBAL[[#This Row],[b4]]="","",GLOBAL[[#This Row],[b4]]-GLOBAL[[#This Row],[a4]])</f>
        <v/>
      </c>
      <c r="V3292" s="37">
        <f ca="1">SUM(INDIRECT(GLOBAL_VAR[TABLENAME]&amp;"[@a"&amp;$1:$1-1&amp;"]"),INDIRECT(GLOBAL_VAR[TABLENAME]&amp;"[@c"&amp;$1:$1-1&amp;"]"))</f>
        <v>5</v>
      </c>
      <c r="W3292" s="36"/>
      <c r="X3292" s="36" t="str">
        <f>IF(GLOBAL[[#This Row],[b5]]="","",GLOBAL[[#This Row],[b5]]-GLOBAL[[#This Row],[a5]])</f>
        <v/>
      </c>
      <c r="Y3292" s="37">
        <f ca="1">SUM(INDIRECT(GLOBAL_VAR[TABLENAME]&amp;"[@a"&amp;$1:$1-1&amp;"]"),INDIRECT(GLOBAL_VAR[TABLENAME]&amp;"[@c"&amp;$1:$1-1&amp;"]"))</f>
        <v>5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3292" s="36" t="str">
        <f>_xlfn.IFNA(MATCH(GLOBAL[[#This Row],[POINTER]],Table6[NB BM_C_QTY+F],0),"")</f>
        <v/>
      </c>
      <c r="AC3292" t="str">
        <f>_xlfn.IFNA(MATCH(GLOBAL[[#This Row],[POINTER]],Table5[CONCAT],0),"")</f>
        <v/>
      </c>
    </row>
    <row r="3293" spans="1:32">
      <c r="A3293" s="36">
        <f ca="1">IF(GLOBAL[[#This Row],[TT]]&lt;1,"",ROW()-2)</f>
        <v>3291</v>
      </c>
      <c r="B3293" s="38" t="s">
        <v>1929</v>
      </c>
      <c r="C3293" s="36">
        <v>6</v>
      </c>
      <c r="D3293" s="36">
        <v>240</v>
      </c>
      <c r="E3293" s="36">
        <f ca="1">IF(GLOBAL[[#This Row],[b12]]="",GLOBAL[[#This Row],[a6]],GLOBAL[[#This Row],[b12]])</f>
        <v>6</v>
      </c>
      <c r="F3293" s="37">
        <f>GLOBAL[[#This Row],[AWAL]]</f>
        <v>6</v>
      </c>
      <c r="G3293" s="36"/>
      <c r="H3293" s="36"/>
      <c r="I3293" s="36" t="str">
        <f>IF(GLOBAL[[#This Row],[/MASUK]]="","",SUMIF(Table6[NB BM_C_QTY+F],GLOBAL[POINTER],Table6[C]))</f>
        <v/>
      </c>
      <c r="J3293" s="106">
        <f>IF(GLOBAL[[#This Row],[//KELUAR]]="",0,-1*SUMIF(Table5[CONCAT],GLOBAL[POINTER],Table5[3]))</f>
        <v>0</v>
      </c>
      <c r="K3293" s="36" t="str">
        <f>IF(GLOBAL[[#This Row],[b1]]="","",GLOBAL[[#This Row],[b1]]-GLOBAL[[#This Row],[a1]]-GLOBAL[[#This Row],[bkeluar1]])</f>
        <v/>
      </c>
      <c r="L3293" s="36">
        <f>SUM(GLOBAL[[#This Row],[bmasuk1]:[c1]])</f>
        <v>0</v>
      </c>
      <c r="M3293" s="37">
        <f>SUM(F3293,L3293)</f>
        <v>6</v>
      </c>
      <c r="N3293" s="36"/>
      <c r="O3293" s="36"/>
      <c r="P3293" s="37">
        <f ca="1">SUM(INDIRECT(GLOBAL_VAR[TABLENAME]&amp;"[@a"&amp;$1:$1-1&amp;"]"),INDIRECT(GLOBAL_VAR[TABLENAME]&amp;"[@c"&amp;$1:$1-1&amp;"]"))</f>
        <v>6</v>
      </c>
      <c r="Q3293" s="38"/>
      <c r="R3293" s="38" t="str">
        <f>IF(GLOBAL[[#This Row],[b3]]="","",GLOBAL[[#This Row],[b3]]-GLOBAL[[#This Row],[a3]])</f>
        <v/>
      </c>
      <c r="S3293" s="37">
        <f ca="1">SUM(INDIRECT(GLOBAL_VAR[TABLENAME]&amp;"[@a"&amp;$1:$1-1&amp;"]"),INDIRECT(GLOBAL_VAR[TABLENAME]&amp;"[@c"&amp;$1:$1-1&amp;"]"))</f>
        <v>6</v>
      </c>
      <c r="T3293" s="38"/>
      <c r="U3293" s="38" t="str">
        <f>IF(GLOBAL[[#This Row],[b4]]="","",GLOBAL[[#This Row],[b4]]-GLOBAL[[#This Row],[a4]])</f>
        <v/>
      </c>
      <c r="V3293" s="37">
        <f ca="1">SUM(INDIRECT(GLOBAL_VAR[TABLENAME]&amp;"[@a"&amp;$1:$1-1&amp;"]"),INDIRECT(GLOBAL_VAR[TABLENAME]&amp;"[@c"&amp;$1:$1-1&amp;"]"))</f>
        <v>6</v>
      </c>
      <c r="W3293" s="36"/>
      <c r="X3293" s="36" t="str">
        <f>IF(GLOBAL[[#This Row],[b5]]="","",GLOBAL[[#This Row],[b5]]-GLOBAL[[#This Row],[a5]])</f>
        <v/>
      </c>
      <c r="Y3293" s="37">
        <f ca="1">SUM(INDIRECT(GLOBAL_VAR[TABLENAME]&amp;"[@a"&amp;$1:$1-1&amp;"]"),INDIRECT(GLOBAL_VAR[TABLENAME]&amp;"[@c"&amp;$1:$1-1&amp;"]"))</f>
        <v>6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3293" s="36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32">
      <c r="A3294" s="36">
        <f ca="1">IF(GLOBAL[[#This Row],[TT]]&lt;1,"",ROW()-2)</f>
        <v>3292</v>
      </c>
      <c r="B3294" s="38" t="s">
        <v>1930</v>
      </c>
      <c r="C3294" s="36">
        <v>1</v>
      </c>
      <c r="D3294" s="36" t="s">
        <v>23</v>
      </c>
      <c r="E3294" s="36">
        <f ca="1">IF(GLOBAL[[#This Row],[b12]]="",GLOBAL[[#This Row],[a6]],GLOBAL[[#This Row],[b12]])</f>
        <v>1</v>
      </c>
      <c r="F3294" s="37">
        <f>GLOBAL[[#This Row],[AWAL]]</f>
        <v>1</v>
      </c>
      <c r="G3294" s="36"/>
      <c r="H3294" s="36"/>
      <c r="I3294" s="36" t="str">
        <f>IF(GLOBAL[[#This Row],[/MASUK]]="","",SUMIF(Table6[NB BM_C_QTY+F],GLOBAL[POINTER],Table6[C]))</f>
        <v/>
      </c>
      <c r="J3294" s="106">
        <f>IF(GLOBAL[[#This Row],[//KELUAR]]="",0,-1*SUMIF(Table5[CONCAT],GLOBAL[POINTER],Table5[3]))</f>
        <v>0</v>
      </c>
      <c r="K3294" s="36" t="str">
        <f>IF(GLOBAL[[#This Row],[b1]]="","",GLOBAL[[#This Row],[b1]]-GLOBAL[[#This Row],[a1]]-GLOBAL[[#This Row],[bkeluar1]])</f>
        <v/>
      </c>
      <c r="L3294" s="36">
        <f>SUM(GLOBAL[[#This Row],[bmasuk1]:[c1]])</f>
        <v>0</v>
      </c>
      <c r="M3294" s="37">
        <f>SUM(F3294,L3294)</f>
        <v>1</v>
      </c>
      <c r="N3294" s="36"/>
      <c r="O3294" s="36"/>
      <c r="P3294" s="37">
        <f ca="1">SUM(INDIRECT(GLOBAL_VAR[TABLENAME]&amp;"[@a"&amp;$1:$1-1&amp;"]"),INDIRECT(GLOBAL_VAR[TABLENAME]&amp;"[@c"&amp;$1:$1-1&amp;"]"))</f>
        <v>1</v>
      </c>
      <c r="Q3294" s="38"/>
      <c r="R3294" s="38" t="str">
        <f>IF(GLOBAL[[#This Row],[b3]]="","",GLOBAL[[#This Row],[b3]]-GLOBAL[[#This Row],[a3]])</f>
        <v/>
      </c>
      <c r="S3294" s="37">
        <f ca="1">SUM(INDIRECT(GLOBAL_VAR[TABLENAME]&amp;"[@a"&amp;$1:$1-1&amp;"]"),INDIRECT(GLOBAL_VAR[TABLENAME]&amp;"[@c"&amp;$1:$1-1&amp;"]"))</f>
        <v>1</v>
      </c>
      <c r="T3294" s="38"/>
      <c r="U3294" s="38" t="str">
        <f>IF(GLOBAL[[#This Row],[b4]]="","",GLOBAL[[#This Row],[b4]]-GLOBAL[[#This Row],[a4]])</f>
        <v/>
      </c>
      <c r="V3294" s="37">
        <f ca="1">SUM(INDIRECT(GLOBAL_VAR[TABLENAME]&amp;"[@a"&amp;$1:$1-1&amp;"]"),INDIRECT(GLOBAL_VAR[TABLENAME]&amp;"[@c"&amp;$1:$1-1&amp;"]"))</f>
        <v>1</v>
      </c>
      <c r="W3294" s="36"/>
      <c r="X3294" s="36" t="str">
        <f>IF(GLOBAL[[#This Row],[b5]]="","",GLOBAL[[#This Row],[b5]]-GLOBAL[[#This Row],[a5]])</f>
        <v/>
      </c>
      <c r="Y3294" s="37">
        <f ca="1">SUM(INDIRECT(GLOBAL_VAR[TABLENAME]&amp;"[@a"&amp;$1:$1-1&amp;"]"),INDIRECT(GLOBAL_VAR[TABLENAME]&amp;"[@c"&amp;$1:$1-1&amp;"]"))</f>
        <v>1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3294" s="36" t="str">
        <f>_xlfn.IFNA(MATCH(GLOBAL[[#This Row],[POINTER]],Table6[NB BM_C_QTY+F],0),"")</f>
        <v/>
      </c>
      <c r="AC3294" t="str">
        <f>_xlfn.IFNA(MATCH(GLOBAL[[#This Row],[POINTER]],Table5[CONCAT],0),"")</f>
        <v/>
      </c>
    </row>
    <row r="3295" spans="1:32">
      <c r="A3295" s="36">
        <f ca="1">IF(GLOBAL[[#This Row],[TT]]&lt;1,"",ROW()-2)</f>
        <v>3293</v>
      </c>
      <c r="B3295" s="38" t="s">
        <v>1931</v>
      </c>
      <c r="C3295" s="36">
        <v>1</v>
      </c>
      <c r="D3295" s="36" t="s">
        <v>99</v>
      </c>
      <c r="E3295" s="36">
        <f ca="1">IF(GLOBAL[[#This Row],[b12]]="",GLOBAL[[#This Row],[a6]],GLOBAL[[#This Row],[b12]])</f>
        <v>1</v>
      </c>
      <c r="F3295" s="37">
        <f>GLOBAL[[#This Row],[AWAL]]</f>
        <v>1</v>
      </c>
      <c r="G3295" s="36"/>
      <c r="H3295" s="36"/>
      <c r="I3295" s="36" t="str">
        <f>IF(GLOBAL[[#This Row],[/MASUK]]="","",SUMIF(Table6[NB BM_C_QTY+F],GLOBAL[POINTER],Table6[C]))</f>
        <v/>
      </c>
      <c r="J3295" s="106">
        <f>IF(GLOBAL[[#This Row],[//KELUAR]]="",0,-1*SUMIF(Table5[CONCAT],GLOBAL[POINTER],Table5[3]))</f>
        <v>0</v>
      </c>
      <c r="K3295" s="36" t="str">
        <f>IF(GLOBAL[[#This Row],[b1]]="","",GLOBAL[[#This Row],[b1]]-GLOBAL[[#This Row],[a1]]-GLOBAL[[#This Row],[bkeluar1]])</f>
        <v/>
      </c>
      <c r="L3295" s="36">
        <f>SUM(GLOBAL[[#This Row],[bmasuk1]:[c1]])</f>
        <v>0</v>
      </c>
      <c r="M3295" s="37">
        <f>SUM(F3295,L3295)</f>
        <v>1</v>
      </c>
      <c r="N3295" s="36"/>
      <c r="O3295" s="36"/>
      <c r="P3295" s="37">
        <f ca="1">SUM(INDIRECT(GLOBAL_VAR[TABLENAME]&amp;"[@a"&amp;$1:$1-1&amp;"]"),INDIRECT(GLOBAL_VAR[TABLENAME]&amp;"[@c"&amp;$1:$1-1&amp;"]"))</f>
        <v>1</v>
      </c>
      <c r="Q3295" s="38"/>
      <c r="R3295" s="38" t="str">
        <f>IF(GLOBAL[[#This Row],[b3]]="","",GLOBAL[[#This Row],[b3]]-GLOBAL[[#This Row],[a3]])</f>
        <v/>
      </c>
      <c r="S3295" s="37">
        <f ca="1">SUM(INDIRECT(GLOBAL_VAR[TABLENAME]&amp;"[@a"&amp;$1:$1-1&amp;"]"),INDIRECT(GLOBAL_VAR[TABLENAME]&amp;"[@c"&amp;$1:$1-1&amp;"]"))</f>
        <v>1</v>
      </c>
      <c r="T3295" s="38"/>
      <c r="U3295" s="38" t="str">
        <f>IF(GLOBAL[[#This Row],[b4]]="","",GLOBAL[[#This Row],[b4]]-GLOBAL[[#This Row],[a4]])</f>
        <v/>
      </c>
      <c r="V3295" s="37">
        <f ca="1">SUM(INDIRECT(GLOBAL_VAR[TABLENAME]&amp;"[@a"&amp;$1:$1-1&amp;"]"),INDIRECT(GLOBAL_VAR[TABLENAME]&amp;"[@c"&amp;$1:$1-1&amp;"]"))</f>
        <v>1</v>
      </c>
      <c r="W3295" s="36"/>
      <c r="X3295" s="36" t="str">
        <f>IF(GLOBAL[[#This Row],[b5]]="","",GLOBAL[[#This Row],[b5]]-GLOBAL[[#This Row],[a5]])</f>
        <v/>
      </c>
      <c r="Y3295" s="37">
        <f ca="1">SUM(INDIRECT(GLOBAL_VAR[TABLENAME]&amp;"[@a"&amp;$1:$1-1&amp;"]"),INDIRECT(GLOBAL_VAR[TABLENAME]&amp;"[@c"&amp;$1:$1-1&amp;"]"))</f>
        <v>1</v>
      </c>
      <c r="AA3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3295" s="36" t="str">
        <f>_xlfn.IFNA(MATCH(GLOBAL[[#This Row],[POINTER]],Table6[NB BM_C_QTY+F],0),"")</f>
        <v/>
      </c>
      <c r="AC3295" t="str">
        <f>_xlfn.IFNA(MATCH(GLOBAL[[#This Row],[POINTER]],Table5[CONCAT],0),"")</f>
        <v/>
      </c>
    </row>
    <row r="3296" spans="1:32">
      <c r="A3296" s="36">
        <f ca="1">IF(GLOBAL[[#This Row],[TT]]&lt;1,"",ROW()-2)</f>
        <v>3294</v>
      </c>
      <c r="B3296" s="38" t="s">
        <v>1932</v>
      </c>
      <c r="C3296" s="36">
        <v>1</v>
      </c>
      <c r="D3296" s="36" t="s">
        <v>1933</v>
      </c>
      <c r="E3296" s="36">
        <f ca="1">IF(GLOBAL[[#This Row],[b12]]="",GLOBAL[[#This Row],[a6]],GLOBAL[[#This Row],[b12]])</f>
        <v>1</v>
      </c>
      <c r="F3296" s="37">
        <f>GLOBAL[[#This Row],[AWAL]]</f>
        <v>1</v>
      </c>
      <c r="G3296" s="36"/>
      <c r="H3296" s="36"/>
      <c r="I3296" s="36" t="str">
        <f>IF(GLOBAL[[#This Row],[/MASUK]]="","",SUMIF(Table6[NB BM_C_QTY+F],GLOBAL[POINTER],Table6[C]))</f>
        <v/>
      </c>
      <c r="J3296" s="106">
        <f>IF(GLOBAL[[#This Row],[//KELUAR]]="",0,-1*SUMIF(Table5[CONCAT],GLOBAL[POINTER],Table5[3]))</f>
        <v>0</v>
      </c>
      <c r="K3296" s="36" t="str">
        <f>IF(GLOBAL[[#This Row],[b1]]="","",GLOBAL[[#This Row],[b1]]-GLOBAL[[#This Row],[a1]]-GLOBAL[[#This Row],[bkeluar1]])</f>
        <v/>
      </c>
      <c r="L3296" s="36">
        <f>SUM(GLOBAL[[#This Row],[bmasuk1]:[c1]])</f>
        <v>0</v>
      </c>
      <c r="M3296" s="37">
        <f>SUM(F3296,L3296)</f>
        <v>1</v>
      </c>
      <c r="N3296" s="36"/>
      <c r="O3296" s="36"/>
      <c r="P3296" s="37">
        <f ca="1">SUM(INDIRECT(GLOBAL_VAR[TABLENAME]&amp;"[@a"&amp;$1:$1-1&amp;"]"),INDIRECT(GLOBAL_VAR[TABLENAME]&amp;"[@c"&amp;$1:$1-1&amp;"]"))</f>
        <v>1</v>
      </c>
      <c r="Q3296" s="38"/>
      <c r="R3296" s="38" t="str">
        <f>IF(GLOBAL[[#This Row],[b3]]="","",GLOBAL[[#This Row],[b3]]-GLOBAL[[#This Row],[a3]])</f>
        <v/>
      </c>
      <c r="S3296" s="37">
        <f ca="1">SUM(INDIRECT(GLOBAL_VAR[TABLENAME]&amp;"[@a"&amp;$1:$1-1&amp;"]"),INDIRECT(GLOBAL_VAR[TABLENAME]&amp;"[@c"&amp;$1:$1-1&amp;"]"))</f>
        <v>1</v>
      </c>
      <c r="T3296" s="38"/>
      <c r="U3296" s="38" t="str">
        <f>IF(GLOBAL[[#This Row],[b4]]="","",GLOBAL[[#This Row],[b4]]-GLOBAL[[#This Row],[a4]])</f>
        <v/>
      </c>
      <c r="V3296" s="37">
        <f ca="1">SUM(INDIRECT(GLOBAL_VAR[TABLENAME]&amp;"[@a"&amp;$1:$1-1&amp;"]"),INDIRECT(GLOBAL_VAR[TABLENAME]&amp;"[@c"&amp;$1:$1-1&amp;"]"))</f>
        <v>1</v>
      </c>
      <c r="W3296" s="36"/>
      <c r="X3296" s="36" t="str">
        <f>IF(GLOBAL[[#This Row],[b5]]="","",GLOBAL[[#This Row],[b5]]-GLOBAL[[#This Row],[a5]])</f>
        <v/>
      </c>
      <c r="Y3296" s="37">
        <f ca="1">SUM(INDIRECT(GLOBAL_VAR[TABLENAME]&amp;"[@a"&amp;$1:$1-1&amp;"]"),INDIRECT(GLOBAL_VAR[TABLENAME]&amp;"[@c"&amp;$1:$1-1&amp;"]"))</f>
        <v>1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3296" s="36" t="str">
        <f>_xlfn.IFNA(MATCH(GLOBAL[[#This Row],[POINTER]],Table6[NB BM_C_QTY+F],0),"")</f>
        <v/>
      </c>
      <c r="AC3296" t="str">
        <f>_xlfn.IFNA(MATCH(GLOBAL[[#This Row],[POINTER]],Table5[CONCAT],0),"")</f>
        <v/>
      </c>
      <c r="AF3296" t="s">
        <v>4989</v>
      </c>
    </row>
    <row r="3297" spans="1:31">
      <c r="A3297" s="36">
        <f ca="1">IF(GLOBAL[[#This Row],[TT]]&lt;1,"",ROW()-2)</f>
        <v>3295</v>
      </c>
      <c r="B3297" s="38" t="s">
        <v>1934</v>
      </c>
      <c r="C3297" s="36">
        <v>4</v>
      </c>
      <c r="D3297" s="36" t="s">
        <v>1933</v>
      </c>
      <c r="E3297" s="36">
        <f ca="1">IF(GLOBAL[[#This Row],[b12]]="",GLOBAL[[#This Row],[a6]],GLOBAL[[#This Row],[b12]])</f>
        <v>4</v>
      </c>
      <c r="F3297" s="37">
        <f>GLOBAL[[#This Row],[AWAL]]</f>
        <v>4</v>
      </c>
      <c r="G3297" s="36"/>
      <c r="H3297" s="36"/>
      <c r="I3297" s="36" t="str">
        <f>IF(GLOBAL[[#This Row],[/MASUK]]="","",SUMIF(Table6[NB BM_C_QTY+F],GLOBAL[POINTER],Table6[C]))</f>
        <v/>
      </c>
      <c r="J3297" s="106">
        <f>IF(GLOBAL[[#This Row],[//KELUAR]]="",0,-1*SUMIF(Table5[CONCAT],GLOBAL[POINTER],Table5[3]))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>SUM(F3297,L3297)</f>
        <v>4</v>
      </c>
      <c r="N3297" s="36"/>
      <c r="O3297" s="36"/>
      <c r="P3297" s="37">
        <f ca="1">SUM(INDIRECT(GLOBAL_VAR[TABLENAME]&amp;"[@a"&amp;$1:$1-1&amp;"]"),INDIRECT(GLOBAL_VAR[TABLENAME]&amp;"[@c"&amp;$1:$1-1&amp;"]"))</f>
        <v>4</v>
      </c>
      <c r="Q3297" s="38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4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4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4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3297" s="36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31">
      <c r="A3298" s="36">
        <f ca="1">IF(GLOBAL[[#This Row],[TT]]&lt;1,"",ROW()-2)</f>
        <v>3296</v>
      </c>
      <c r="B3298" s="38" t="s">
        <v>1935</v>
      </c>
      <c r="C3298" s="36">
        <v>1</v>
      </c>
      <c r="D3298" s="36" t="s">
        <v>1936</v>
      </c>
      <c r="E3298" s="36">
        <f ca="1">IF(GLOBAL[[#This Row],[b12]]="",GLOBAL[[#This Row],[a6]],GLOBAL[[#This Row],[b12]])</f>
        <v>1</v>
      </c>
      <c r="F3298" s="37">
        <f>GLOBAL[[#This Row],[AWAL]]</f>
        <v>1</v>
      </c>
      <c r="G3298" s="36"/>
      <c r="H3298" s="36"/>
      <c r="I3298" s="36" t="str">
        <f>IF(GLOBAL[[#This Row],[/MASUK]]="","",SUMIF(Table6[NB BM_C_QTY+F],GLOBAL[POINTER],Table6[C]))</f>
        <v/>
      </c>
      <c r="J3298" s="106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>SUM(F3298,L3298)</f>
        <v>1</v>
      </c>
      <c r="N3298" s="36"/>
      <c r="O3298" s="36"/>
      <c r="P3298" s="37">
        <f ca="1">SUM(INDIRECT(GLOBAL_VAR[TABLENAME]&amp;"[@a"&amp;$1:$1-1&amp;"]"),INDIRECT(GLOBAL_VAR[TABLENAME]&amp;"[@c"&amp;$1:$1-1&amp;"]"))</f>
        <v>1</v>
      </c>
      <c r="Q3298" s="38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1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1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1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  <c r="AD3298" s="29"/>
    </row>
    <row r="3299" spans="1:31">
      <c r="A3299" s="36">
        <f ca="1">IF(GLOBAL[[#This Row],[TT]]&lt;1,"",ROW()-2)</f>
        <v>3297</v>
      </c>
      <c r="B3299" s="38" t="s">
        <v>1937</v>
      </c>
      <c r="C3299" s="36">
        <v>2</v>
      </c>
      <c r="D3299" s="36" t="s">
        <v>2313</v>
      </c>
      <c r="E3299" s="36">
        <f ca="1">IF(GLOBAL[[#This Row],[b12]]="",GLOBAL[[#This Row],[a6]],GLOBAL[[#This Row],[b12]])</f>
        <v>2</v>
      </c>
      <c r="F3299" s="37">
        <f>GLOBAL[[#This Row],[AWAL]]</f>
        <v>2</v>
      </c>
      <c r="G3299" s="36"/>
      <c r="H3299" s="36"/>
      <c r="I3299" s="36" t="str">
        <f>IF(GLOBAL[[#This Row],[/MASUK]]="","",SUMIF(Table6[NB BM_C_QTY+F],GLOBAL[POINTER],Table6[C]))</f>
        <v/>
      </c>
      <c r="J3299" s="106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>SUM(F3299,L3299)</f>
        <v>2</v>
      </c>
      <c r="N3299" s="36"/>
      <c r="O3299" s="36"/>
      <c r="P3299" s="37">
        <f ca="1">SUM(INDIRECT(GLOBAL_VAR[TABLENAME]&amp;"[@a"&amp;$1:$1-1&amp;"]"),INDIRECT(GLOBAL_VAR[TABLENAME]&amp;"[@c"&amp;$1:$1-1&amp;"]"))</f>
        <v>2</v>
      </c>
      <c r="Q3299" s="38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2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2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2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31">
      <c r="A3300" s="36">
        <f ca="1">IF(GLOBAL[[#This Row],[TT]]&lt;1,"",ROW()-2)</f>
        <v>3298</v>
      </c>
      <c r="B3300" s="38" t="s">
        <v>1937</v>
      </c>
      <c r="C3300" s="36">
        <v>1</v>
      </c>
      <c r="D3300" s="36" t="s">
        <v>1938</v>
      </c>
      <c r="E3300" s="36">
        <f ca="1">IF(GLOBAL[[#This Row],[b12]]="",GLOBAL[[#This Row],[a6]],GLOBAL[[#This Row],[b12]])</f>
        <v>1</v>
      </c>
      <c r="F3300" s="37">
        <f>GLOBAL[[#This Row],[AWAL]]</f>
        <v>1</v>
      </c>
      <c r="G3300" s="36"/>
      <c r="H3300" s="36"/>
      <c r="I3300" s="36" t="str">
        <f>IF(GLOBAL[[#This Row],[/MASUK]]="","",SUMIF(Table6[NB BM_C_QTY+F],GLOBAL[POINTER],Table6[C]))</f>
        <v/>
      </c>
      <c r="J3300" s="106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>SUM(F3300,L3300)</f>
        <v>1</v>
      </c>
      <c r="N3300" s="36"/>
      <c r="O3300" s="36"/>
      <c r="P3300" s="37">
        <f ca="1">SUM(INDIRECT(GLOBAL_VAR[TABLENAME]&amp;"[@a"&amp;$1:$1-1&amp;"]"),INDIRECT(GLOBAL_VAR[TABLENAME]&amp;"[@c"&amp;$1:$1-1&amp;"]"))</f>
        <v>1</v>
      </c>
      <c r="Q3300" s="38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1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1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1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31">
      <c r="A3301" s="36">
        <f ca="1">IF(GLOBAL[[#This Row],[TT]]&lt;1,"",ROW()-2)</f>
        <v>3299</v>
      </c>
      <c r="B3301" s="38" t="s">
        <v>1939</v>
      </c>
      <c r="C3301" s="36">
        <v>1</v>
      </c>
      <c r="D3301" s="36" t="s">
        <v>1940</v>
      </c>
      <c r="E3301" s="36">
        <f ca="1">IF(GLOBAL[[#This Row],[b12]]="",GLOBAL[[#This Row],[a6]],GLOBAL[[#This Row],[b12]])</f>
        <v>1</v>
      </c>
      <c r="F3301" s="37">
        <f>GLOBAL[[#This Row],[AWAL]]</f>
        <v>1</v>
      </c>
      <c r="G3301" s="36"/>
      <c r="H3301" s="36"/>
      <c r="I3301" s="36" t="str">
        <f>IF(GLOBAL[[#This Row],[/MASUK]]="","",SUMIF(Table6[NB BM_C_QTY+F],GLOBAL[POINTER],Table6[C]))</f>
        <v/>
      </c>
      <c r="J3301" s="106">
        <f>IF(GLOBAL[[#This Row],[//KELUAR]]="",0,-1*SUMIF(Table5[CONCAT],GLOBAL[POINTER],Table5[3]))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>SUM(F3301,L3301)</f>
        <v>1</v>
      </c>
      <c r="N3301" s="36"/>
      <c r="O3301" s="36"/>
      <c r="P3301" s="37">
        <f ca="1">SUM(INDIRECT(GLOBAL_VAR[TABLENAME]&amp;"[@a"&amp;$1:$1-1&amp;"]"),INDIRECT(GLOBAL_VAR[TABLENAME]&amp;"[@c"&amp;$1:$1-1&amp;"]"))</f>
        <v>1</v>
      </c>
      <c r="Q3301" s="38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1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1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1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3301" s="36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31">
      <c r="A3302" s="36">
        <f ca="1">IF(GLOBAL[[#This Row],[TT]]&lt;1,"",ROW()-2)</f>
        <v>3300</v>
      </c>
      <c r="B3302" s="38" t="s">
        <v>1941</v>
      </c>
      <c r="C3302" s="36">
        <v>2</v>
      </c>
      <c r="D3302" s="36" t="s">
        <v>1942</v>
      </c>
      <c r="E3302" s="36">
        <f ca="1">IF(GLOBAL[[#This Row],[b12]]="",GLOBAL[[#This Row],[a6]],GLOBAL[[#This Row],[b12]])</f>
        <v>2</v>
      </c>
      <c r="F3302" s="37">
        <f>GLOBAL[[#This Row],[AWAL]]</f>
        <v>2</v>
      </c>
      <c r="G3302" s="36"/>
      <c r="H3302" s="36"/>
      <c r="I3302" s="36" t="str">
        <f>IF(GLOBAL[[#This Row],[/MASUK]]="","",SUMIF(Table6[NB BM_C_QTY+F],GLOBAL[POINTER],Table6[C]))</f>
        <v/>
      </c>
      <c r="J3302" s="106">
        <f>IF(GLOBAL[[#This Row],[//KELUAR]]="",0,-1*SUMIF(Table5[CONCAT],GLOBAL[POINTER],Table5[3]))</f>
        <v>0</v>
      </c>
      <c r="K3302" s="36" t="str">
        <f>IF(GLOBAL[[#This Row],[b1]]="","",GLOBAL[[#This Row],[b1]]-GLOBAL[[#This Row],[a1]]-GLOBAL[[#This Row],[bkeluar1]])</f>
        <v/>
      </c>
      <c r="L3302" s="36">
        <f>SUM(GLOBAL[[#This Row],[bmasuk1]:[c1]])</f>
        <v>0</v>
      </c>
      <c r="M3302" s="37">
        <f>SUM(F3302,L3302)</f>
        <v>2</v>
      </c>
      <c r="N3302" s="36"/>
      <c r="O3302" s="36"/>
      <c r="P3302" s="37">
        <f ca="1">SUM(INDIRECT(GLOBAL_VAR[TABLENAME]&amp;"[@a"&amp;$1:$1-1&amp;"]"),INDIRECT(GLOBAL_VAR[TABLENAME]&amp;"[@c"&amp;$1:$1-1&amp;"]"))</f>
        <v>2</v>
      </c>
      <c r="Q3302" s="38"/>
      <c r="R3302" s="38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2</v>
      </c>
      <c r="T3302" s="38"/>
      <c r="U3302" s="38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2</v>
      </c>
      <c r="W3302" s="36"/>
      <c r="X3302" s="36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2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3302" s="36" t="str">
        <f>_xlfn.IFNA(MATCH(GLOBAL[[#This Row],[POINTER]],Table6[NB BM_C_QTY+F],0),"")</f>
        <v/>
      </c>
      <c r="AC3302" t="str">
        <f>_xlfn.IFNA(MATCH(GLOBAL[[#This Row],[POINTER]],Table5[CONCAT],0),"")</f>
        <v/>
      </c>
    </row>
    <row r="3303" spans="1:31">
      <c r="A3303" s="36" t="str">
        <f ca="1">IF(GLOBAL[[#This Row],[TT]]&lt;1,"",ROW()-2)</f>
        <v/>
      </c>
      <c r="B3303" s="38" t="s">
        <v>1943</v>
      </c>
      <c r="C3303" s="36">
        <v>0</v>
      </c>
      <c r="D3303" s="36" t="s">
        <v>355</v>
      </c>
      <c r="E3303" s="36">
        <f ca="1">IF(GLOBAL[[#This Row],[b12]]="",GLOBAL[[#This Row],[a6]],GLOBAL[[#This Row],[b12]])</f>
        <v>0</v>
      </c>
      <c r="F3303" s="37">
        <f>GLOBAL[[#This Row],[AWAL]]</f>
        <v>0</v>
      </c>
      <c r="G3303" s="36"/>
      <c r="H3303" s="36"/>
      <c r="I3303" s="36" t="str">
        <f>IF(GLOBAL[[#This Row],[/MASUK]]="","",SUMIF(Table6[NB BM_C_QTY+F],GLOBAL[POINTER],Table6[C]))</f>
        <v/>
      </c>
      <c r="J3303" s="106">
        <f>IF(GLOBAL[[#This Row],[//KELUAR]]="",0,-1*SUMIF(Table5[CONCAT],GLOBAL[POINTER],Table5[3]))</f>
        <v>0</v>
      </c>
      <c r="K3303" s="36" t="str">
        <f>IF(GLOBAL[[#This Row],[b1]]="","",GLOBAL[[#This Row],[b1]]-GLOBAL[[#This Row],[a1]]-GLOBAL[[#This Row],[bkeluar1]])</f>
        <v/>
      </c>
      <c r="L3303" s="36">
        <f>SUM(GLOBAL[[#This Row],[bmasuk1]:[c1]])</f>
        <v>0</v>
      </c>
      <c r="M3303" s="37">
        <f>SUM(F3303,L3303)</f>
        <v>0</v>
      </c>
      <c r="N3303" s="36"/>
      <c r="O3303" s="36"/>
      <c r="P3303" s="37">
        <f ca="1">SUM(INDIRECT(GLOBAL_VAR[TABLENAME]&amp;"[@a"&amp;$1:$1-1&amp;"]"),INDIRECT(GLOBAL_VAR[TABLENAME]&amp;"[@c"&amp;$1:$1-1&amp;"]"))</f>
        <v>0</v>
      </c>
      <c r="Q3303" s="38"/>
      <c r="R3303" s="38" t="str">
        <f>IF(GLOBAL[[#This Row],[b3]]="","",GLOBAL[[#This Row],[b3]]-GLOBAL[[#This Row],[a3]])</f>
        <v/>
      </c>
      <c r="S3303" s="37">
        <f ca="1">SUM(INDIRECT(GLOBAL_VAR[TABLENAME]&amp;"[@a"&amp;$1:$1-1&amp;"]"),INDIRECT(GLOBAL_VAR[TABLENAME]&amp;"[@c"&amp;$1:$1-1&amp;"]"))</f>
        <v>0</v>
      </c>
      <c r="T3303" s="38"/>
      <c r="U3303" s="38" t="str">
        <f>IF(GLOBAL[[#This Row],[b4]]="","",GLOBAL[[#This Row],[b4]]-GLOBAL[[#This Row],[a4]])</f>
        <v/>
      </c>
      <c r="V3303" s="37">
        <f ca="1">SUM(INDIRECT(GLOBAL_VAR[TABLENAME]&amp;"[@a"&amp;$1:$1-1&amp;"]"),INDIRECT(GLOBAL_VAR[TABLENAME]&amp;"[@c"&amp;$1:$1-1&amp;"]"))</f>
        <v>0</v>
      </c>
      <c r="W3303" s="36"/>
      <c r="X3303" s="36" t="str">
        <f>IF(GLOBAL[[#This Row],[b5]]="","",GLOBAL[[#This Row],[b5]]-GLOBAL[[#This Row],[a5]])</f>
        <v/>
      </c>
      <c r="Y3303" s="37">
        <f ca="1">SUM(INDIRECT(GLOBAL_VAR[TABLENAME]&amp;"[@a"&amp;$1:$1-1&amp;"]"),INDIRECT(GLOBAL_VAR[TABLENAME]&amp;"[@c"&amp;$1:$1-1&amp;"]"))</f>
        <v>0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303" s="36" t="str">
        <f>_xlfn.IFNA(MATCH(GLOBAL[[#This Row],[POINTER]],Table6[NB BM_C_QTY+F],0),"")</f>
        <v/>
      </c>
      <c r="AC3303" t="str">
        <f>_xlfn.IFNA(MATCH(GLOBAL[[#This Row],[POINTER]],Table5[CONCAT],0),"")</f>
        <v/>
      </c>
      <c r="AE3303" s="72"/>
    </row>
    <row r="3304" spans="1:31">
      <c r="A3304" s="42">
        <f ca="1">IF(GLOBAL[[#This Row],[TT]]&lt;1,"",ROW()-2)</f>
        <v>3302</v>
      </c>
      <c r="B3304" s="38" t="s">
        <v>1944</v>
      </c>
      <c r="C3304" s="36">
        <v>6</v>
      </c>
      <c r="D3304" s="36" t="s">
        <v>19</v>
      </c>
      <c r="E3304" s="42">
        <f ca="1">IF(GLOBAL[[#This Row],[b12]]="",GLOBAL[[#This Row],[a6]],GLOBAL[[#This Row],[b12]])</f>
        <v>6</v>
      </c>
      <c r="F3304" s="43">
        <f>GLOBAL[[#This Row],[AWAL]]</f>
        <v>6</v>
      </c>
      <c r="G3304" s="36"/>
      <c r="H3304" s="36"/>
      <c r="I3304" s="36" t="str">
        <f>IF(GLOBAL[[#This Row],[/MASUK]]="","",SUMIF(Table6[NB BM_C_QTY+F],GLOBAL[POINTER],Table6[C]))</f>
        <v/>
      </c>
      <c r="J3304" s="106">
        <f>IF(GLOBAL[[#This Row],[//KELUAR]]="",0,-1*SUMIF(Table5[CONCAT],GLOBAL[POINTER],Table5[3]))</f>
        <v>0</v>
      </c>
      <c r="K3304" s="42" t="str">
        <f>IF(GLOBAL[[#This Row],[b1]]="","",GLOBAL[[#This Row],[b1]]-GLOBAL[[#This Row],[a1]]-GLOBAL[[#This Row],[bkeluar1]])</f>
        <v/>
      </c>
      <c r="L3304" s="42">
        <f>SUM(GLOBAL[[#This Row],[bmasuk1]:[c1]])</f>
        <v>0</v>
      </c>
      <c r="M3304" s="43">
        <f>SUM(F3304,L3304)</f>
        <v>6</v>
      </c>
      <c r="N3304" s="36"/>
      <c r="O3304" s="42"/>
      <c r="P3304" s="43">
        <f ca="1">SUM(INDIRECT(GLOBAL_VAR[TABLENAME]&amp;"[@a"&amp;$1:$1-1&amp;"]"),INDIRECT(GLOBAL_VAR[TABLENAME]&amp;"[@c"&amp;$1:$1-1&amp;"]"))</f>
        <v>6</v>
      </c>
      <c r="Q3304" s="38"/>
      <c r="R3304" s="44" t="str">
        <f>IF(GLOBAL[[#This Row],[b3]]="","",GLOBAL[[#This Row],[b3]]-GLOBAL[[#This Row],[a3]])</f>
        <v/>
      </c>
      <c r="S3304" s="37">
        <f ca="1">SUM(INDIRECT(GLOBAL_VAR[TABLENAME]&amp;"[@a"&amp;$1:$1-1&amp;"]"),INDIRECT(GLOBAL_VAR[TABLENAME]&amp;"[@c"&amp;$1:$1-1&amp;"]"))</f>
        <v>6</v>
      </c>
      <c r="T3304" s="38"/>
      <c r="U3304" s="44" t="str">
        <f>IF(GLOBAL[[#This Row],[b4]]="","",GLOBAL[[#This Row],[b4]]-GLOBAL[[#This Row],[a4]])</f>
        <v/>
      </c>
      <c r="V3304" s="37">
        <f ca="1">SUM(INDIRECT(GLOBAL_VAR[TABLENAME]&amp;"[@a"&amp;$1:$1-1&amp;"]"),INDIRECT(GLOBAL_VAR[TABLENAME]&amp;"[@c"&amp;$1:$1-1&amp;"]"))</f>
        <v>6</v>
      </c>
      <c r="W3304" s="36"/>
      <c r="X3304" s="42" t="str">
        <f>IF(GLOBAL[[#This Row],[b5]]="","",GLOBAL[[#This Row],[b5]]-GLOBAL[[#This Row],[a5]])</f>
        <v/>
      </c>
      <c r="Y3304" s="37">
        <f ca="1">SUM(INDIRECT(GLOBAL_VAR[TABLENAME]&amp;"[@a"&amp;$1:$1-1&amp;"]"),INDIRECT(GLOBAL_VAR[TABLENAME]&amp;"[@c"&amp;$1:$1-1&amp;"]"))</f>
        <v>6</v>
      </c>
      <c r="Z3304" s="29"/>
      <c r="AA33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3304" s="42" t="str">
        <f>_xlfn.IFNA(MATCH(GLOBAL[[#This Row],[POINTER]],Table6[NB BM_C_QTY+F],0),"")</f>
        <v/>
      </c>
      <c r="AC3304" s="72" t="str">
        <f>_xlfn.IFNA(MATCH(GLOBAL[[#This Row],[POINTER]],Table5[CONCAT],0),"")</f>
        <v/>
      </c>
    </row>
    <row r="3305" spans="1:31">
      <c r="A3305" s="42" t="str">
        <f ca="1">IF(GLOBAL[[#This Row],[TT]]&lt;1,"",ROW()-2)</f>
        <v/>
      </c>
      <c r="B3305" s="38" t="s">
        <v>1945</v>
      </c>
      <c r="C3305" s="36">
        <v>0</v>
      </c>
      <c r="D3305" s="36" t="s">
        <v>19</v>
      </c>
      <c r="E3305" s="42">
        <f ca="1">IF(GLOBAL[[#This Row],[b12]]="",GLOBAL[[#This Row],[a6]],GLOBAL[[#This Row],[b12]])</f>
        <v>0</v>
      </c>
      <c r="F3305" s="43">
        <f>GLOBAL[[#This Row],[AWAL]]</f>
        <v>0</v>
      </c>
      <c r="G3305" s="36"/>
      <c r="H3305" s="36"/>
      <c r="I3305" s="36" t="str">
        <f>IF(GLOBAL[[#This Row],[/MASUK]]="","",SUMIF(Table6[NB BM_C_QTY+F],GLOBAL[POINTER],Table6[C]))</f>
        <v/>
      </c>
      <c r="J3305" s="106">
        <f>IF(GLOBAL[[#This Row],[//KELUAR]]="",0,-1*SUMIF(Table5[CONCAT],GLOBAL[POINTER],Table5[3]))</f>
        <v>0</v>
      </c>
      <c r="K3305" s="42" t="str">
        <f>IF(GLOBAL[[#This Row],[b1]]="","",GLOBAL[[#This Row],[b1]]-GLOBAL[[#This Row],[a1]]-GLOBAL[[#This Row],[bkeluar1]])</f>
        <v/>
      </c>
      <c r="L3305" s="42">
        <f>SUM(GLOBAL[[#This Row],[bmasuk1]:[c1]])</f>
        <v>0</v>
      </c>
      <c r="M3305" s="43">
        <f>SUM(F3305,L3305)</f>
        <v>0</v>
      </c>
      <c r="N3305" s="36"/>
      <c r="O3305" s="42"/>
      <c r="P3305" s="43">
        <f ca="1">SUM(INDIRECT(GLOBAL_VAR[TABLENAME]&amp;"[@a"&amp;$1:$1-1&amp;"]"),INDIRECT(GLOBAL_VAR[TABLENAME]&amp;"[@c"&amp;$1:$1-1&amp;"]"))</f>
        <v>0</v>
      </c>
      <c r="Q3305" s="38"/>
      <c r="R3305" s="44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0</v>
      </c>
      <c r="T3305" s="38"/>
      <c r="U3305" s="44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0</v>
      </c>
      <c r="W3305" s="36"/>
      <c r="X3305" s="42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0</v>
      </c>
      <c r="Z3305" s="29"/>
      <c r="AA330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305" s="42" t="str">
        <f>_xlfn.IFNA(MATCH(GLOBAL[[#This Row],[POINTER]],Table6[NB BM_C_QTY+F],0),"")</f>
        <v/>
      </c>
      <c r="AC3305" s="29" t="str">
        <f>_xlfn.IFNA(MATCH(GLOBAL[[#This Row],[POINTER]],Table5[CONCAT],0),"")</f>
        <v/>
      </c>
    </row>
    <row r="3306" spans="1:31">
      <c r="A3306" s="36" t="str">
        <f ca="1">IF(GLOBAL[[#This Row],[TT]]&lt;1,"",ROW()-2)</f>
        <v/>
      </c>
      <c r="B3306" s="38" t="s">
        <v>1946</v>
      </c>
      <c r="C3306" s="36">
        <v>0</v>
      </c>
      <c r="D3306" s="36" t="s">
        <v>19</v>
      </c>
      <c r="E3306" s="36">
        <f ca="1">IF(GLOBAL[[#This Row],[b12]]="",GLOBAL[[#This Row],[a6]],GLOBAL[[#This Row],[b12]])</f>
        <v>0</v>
      </c>
      <c r="F3306" s="37">
        <f>GLOBAL[[#This Row],[AWAL]]</f>
        <v>0</v>
      </c>
      <c r="G3306" s="36"/>
      <c r="H3306" s="36"/>
      <c r="I3306" s="36" t="str">
        <f>IF(GLOBAL[[#This Row],[/MASUK]]="","",SUMIF(Table6[NB BM_C_QTY+F],GLOBAL[POINTER],Table6[C]))</f>
        <v/>
      </c>
      <c r="J3306" s="106">
        <f>IF(GLOBAL[[#This Row],[//KELUAR]]="",0,-1*SUMIF(Table5[CONCAT],GLOBAL[POINTER],Table5[3]))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>SUM(F3306,L3306)</f>
        <v>0</v>
      </c>
      <c r="N3306" s="36"/>
      <c r="O3306" s="36"/>
      <c r="P3306" s="37">
        <f ca="1">SUM(INDIRECT(GLOBAL_VAR[TABLENAME]&amp;"[@a"&amp;$1:$1-1&amp;"]"),INDIRECT(GLOBAL_VAR[TABLENAME]&amp;"[@c"&amp;$1:$1-1&amp;"]"))</f>
        <v>0</v>
      </c>
      <c r="Q3306" s="38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0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0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0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306" s="36" t="str">
        <f>_xlfn.IFNA(MATCH(GLOBAL[[#This Row],[POINTER]],Table6[NB BM_C_QTY+F],0),"")</f>
        <v/>
      </c>
      <c r="AC3306" t="str">
        <f>_xlfn.IFNA(MATCH(GLOBAL[[#This Row],[POINTER]],Table5[CONCAT],0),"")</f>
        <v/>
      </c>
    </row>
    <row r="3307" spans="1:31">
      <c r="A3307" s="36" t="str">
        <f ca="1">IF(GLOBAL[[#This Row],[TT]]&lt;1,"",ROW()-2)</f>
        <v/>
      </c>
      <c r="B3307" s="38" t="s">
        <v>1947</v>
      </c>
      <c r="C3307" s="36">
        <v>0</v>
      </c>
      <c r="D3307" s="36" t="s">
        <v>2049</v>
      </c>
      <c r="E3307" s="36">
        <f ca="1">IF(GLOBAL[[#This Row],[b12]]="",GLOBAL[[#This Row],[a6]],GLOBAL[[#This Row],[b12]])</f>
        <v>0</v>
      </c>
      <c r="F3307" s="37">
        <f>GLOBAL[[#This Row],[AWAL]]</f>
        <v>0</v>
      </c>
      <c r="G3307" s="36"/>
      <c r="H3307" s="36"/>
      <c r="I3307" s="36" t="str">
        <f>IF(GLOBAL[[#This Row],[/MASUK]]="","",SUMIF(Table6[NB BM_C_QTY+F],GLOBAL[POINTER],Table6[C]))</f>
        <v/>
      </c>
      <c r="J3307" s="106">
        <f>IF(GLOBAL[[#This Row],[//KELUAR]]="",0,-1*SUMIF(Table5[CONCAT],GLOBAL[POINTER],Table5[3]))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>SUM(F3307,L3307)</f>
        <v>0</v>
      </c>
      <c r="N3307" s="36"/>
      <c r="O3307" s="36"/>
      <c r="P3307" s="37">
        <f ca="1">SUM(INDIRECT(GLOBAL_VAR[TABLENAME]&amp;"[@a"&amp;$1:$1-1&amp;"]"),INDIRECT(GLOBAL_VAR[TABLENAME]&amp;"[@c"&amp;$1:$1-1&amp;"]"))</f>
        <v>0</v>
      </c>
      <c r="Q3307" s="38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0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0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0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307" s="36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31">
      <c r="A3308" s="42">
        <f ca="1">IF(GLOBAL[[#This Row],[TT]]&lt;1,"",ROW()-2)</f>
        <v>3306</v>
      </c>
      <c r="B3308" s="38" t="s">
        <v>2471</v>
      </c>
      <c r="C3308" s="36">
        <v>1</v>
      </c>
      <c r="D3308" s="36" t="s">
        <v>45</v>
      </c>
      <c r="E3308" s="42">
        <f ca="1">IF(GLOBAL[[#This Row],[b12]]="",GLOBAL[[#This Row],[a6]],GLOBAL[[#This Row],[b12]])</f>
        <v>1</v>
      </c>
      <c r="F3308" s="43">
        <f>GLOBAL[[#This Row],[AWAL]]</f>
        <v>1</v>
      </c>
      <c r="G3308" s="36"/>
      <c r="H3308" s="36"/>
      <c r="I3308" s="36" t="str">
        <f>IF(GLOBAL[[#This Row],[/MASUK]]="","",SUMIF(Table6[NB BM_C_QTY+F],GLOBAL[POINTER],Table6[C]))</f>
        <v/>
      </c>
      <c r="J3308" s="106">
        <f>IF(GLOBAL[[#This Row],[//KELUAR]]="",0,-1*SUMIF(Table5[CONCAT],GLOBAL[POINTER],Table5[3]))</f>
        <v>0</v>
      </c>
      <c r="K3308" s="42" t="str">
        <f>IF(GLOBAL[[#This Row],[b1]]="","",GLOBAL[[#This Row],[b1]]-GLOBAL[[#This Row],[a1]]-GLOBAL[[#This Row],[bkeluar1]])</f>
        <v/>
      </c>
      <c r="L3308" s="42">
        <f>SUM(GLOBAL[[#This Row],[bmasuk1]:[c1]])</f>
        <v>0</v>
      </c>
      <c r="M3308" s="43">
        <f>SUM(F3308,L3308)</f>
        <v>1</v>
      </c>
      <c r="N3308" s="36"/>
      <c r="O3308" s="42"/>
      <c r="P3308" s="43">
        <f ca="1">SUM(INDIRECT(GLOBAL_VAR[TABLENAME]&amp;"[@a"&amp;$1:$1-1&amp;"]"),INDIRECT(GLOBAL_VAR[TABLENAME]&amp;"[@c"&amp;$1:$1-1&amp;"]"))</f>
        <v>1</v>
      </c>
      <c r="Q3308" s="38"/>
      <c r="R3308" s="44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1</v>
      </c>
      <c r="T3308" s="38"/>
      <c r="U3308" s="44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1</v>
      </c>
      <c r="W3308" s="36"/>
      <c r="X3308" s="42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1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3308" s="42" t="str">
        <f>_xlfn.IFNA(MATCH(GLOBAL[[#This Row],[POINTER]],Table6[NB BM_C_QTY+F],0),"")</f>
        <v/>
      </c>
      <c r="AC3308" t="str">
        <f>_xlfn.IFNA(MATCH(GLOBAL[[#This Row],[POINTER]],Table5[CONCAT],0),"")</f>
        <v/>
      </c>
    </row>
    <row r="3309" spans="1:31">
      <c r="A3309" s="42" t="str">
        <f ca="1">IF(GLOBAL[[#This Row],[TT]]&lt;1,"",ROW()-2)</f>
        <v/>
      </c>
      <c r="B3309" s="38" t="s">
        <v>2472</v>
      </c>
      <c r="C3309" s="36">
        <v>0</v>
      </c>
      <c r="D3309" s="36" t="s">
        <v>484</v>
      </c>
      <c r="E3309" s="42">
        <f ca="1">IF(GLOBAL[[#This Row],[b12]]="",GLOBAL[[#This Row],[a6]],GLOBAL[[#This Row],[b12]])</f>
        <v>0</v>
      </c>
      <c r="F3309" s="43">
        <f>GLOBAL[[#This Row],[AWAL]]</f>
        <v>0</v>
      </c>
      <c r="G3309" s="36"/>
      <c r="H3309" s="36"/>
      <c r="I3309" s="36" t="str">
        <f>IF(GLOBAL[[#This Row],[/MASUK]]="","",SUMIF(Table6[NB BM_C_QTY+F],GLOBAL[POINTER],Table6[C]))</f>
        <v/>
      </c>
      <c r="J3309" s="106">
        <f>IF(GLOBAL[[#This Row],[//KELUAR]]="",0,-1*SUMIF(Table5[CONCAT],GLOBAL[POINTER],Table5[3]))</f>
        <v>0</v>
      </c>
      <c r="K3309" s="42" t="str">
        <f>IF(GLOBAL[[#This Row],[b1]]="","",GLOBAL[[#This Row],[b1]]-GLOBAL[[#This Row],[a1]]-GLOBAL[[#This Row],[bkeluar1]])</f>
        <v/>
      </c>
      <c r="L3309" s="42">
        <f>SUM(GLOBAL[[#This Row],[bmasuk1]:[c1]])</f>
        <v>0</v>
      </c>
      <c r="M3309" s="43">
        <f>SUM(F3309,L3309)</f>
        <v>0</v>
      </c>
      <c r="N3309" s="36"/>
      <c r="O3309" s="42"/>
      <c r="P3309" s="43">
        <f ca="1">SUM(INDIRECT(GLOBAL_VAR[TABLENAME]&amp;"[@a"&amp;$1:$1-1&amp;"]"),INDIRECT(GLOBAL_VAR[TABLENAME]&amp;"[@c"&amp;$1:$1-1&amp;"]"))</f>
        <v>0</v>
      </c>
      <c r="Q3309" s="38"/>
      <c r="R3309" s="44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0</v>
      </c>
      <c r="T3309" s="38"/>
      <c r="U3309" s="44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0</v>
      </c>
      <c r="W3309" s="36"/>
      <c r="X3309" s="42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0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309" s="42" t="str">
        <f>_xlfn.IFNA(MATCH(GLOBAL[[#This Row],[POINTER]],Table6[NB BM_C_QTY+F],0),"")</f>
        <v/>
      </c>
      <c r="AC3309" t="str">
        <f>_xlfn.IFNA(MATCH(GLOBAL[[#This Row],[POINTER]],Table5[CONCAT],0),"")</f>
        <v/>
      </c>
    </row>
    <row r="3310" spans="1:31">
      <c r="A3310" s="36" t="str">
        <f ca="1">IF(GLOBAL[[#This Row],[TT]]&lt;1,"",ROW()-2)</f>
        <v/>
      </c>
      <c r="B3310" s="38" t="s">
        <v>2473</v>
      </c>
      <c r="C3310" s="36">
        <v>0</v>
      </c>
      <c r="D3310" s="36" t="s">
        <v>484</v>
      </c>
      <c r="E3310" s="36">
        <f ca="1">IF(GLOBAL[[#This Row],[b12]]="",GLOBAL[[#This Row],[a6]],GLOBAL[[#This Row],[b12]])</f>
        <v>0</v>
      </c>
      <c r="F3310" s="37">
        <f>GLOBAL[[#This Row],[AWAL]]</f>
        <v>0</v>
      </c>
      <c r="G3310" s="36"/>
      <c r="H3310" s="36"/>
      <c r="I3310" s="36" t="str">
        <f>IF(GLOBAL[[#This Row],[/MASUK]]="","",SUMIF(Table6[NB BM_C_QTY+F],GLOBAL[POINTER],Table6[C]))</f>
        <v/>
      </c>
      <c r="J3310" s="106">
        <f>IF(GLOBAL[[#This Row],[//KELUAR]]="",0,-1*SUMIF(Table5[CONCAT],GLOBAL[POINTER],Table5[3]))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>SUM(F3310,L3310)</f>
        <v>0</v>
      </c>
      <c r="N3310" s="36"/>
      <c r="O3310" s="36"/>
      <c r="P3310" s="37">
        <f ca="1">SUM(INDIRECT(GLOBAL_VAR[TABLENAME]&amp;"[@a"&amp;$1:$1-1&amp;"]"),INDIRECT(GLOBAL_VAR[TABLENAME]&amp;"[@c"&amp;$1:$1-1&amp;"]"))</f>
        <v>0</v>
      </c>
      <c r="Q3310" s="38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0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0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0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310" s="36" t="str">
        <f>_xlfn.IFNA(MATCH(GLOBAL[[#This Row],[POINTER]],Table6[NB BM_C_QTY+F],0),"")</f>
        <v/>
      </c>
      <c r="AC3310" t="str">
        <f>_xlfn.IFNA(MATCH(GLOBAL[[#This Row],[POINTER]],Table5[CONCAT],0),"")</f>
        <v/>
      </c>
    </row>
    <row r="3311" spans="1:31">
      <c r="A3311" s="31">
        <f ca="1">IF(GLOBAL[[#This Row],[TT]]&lt;1,"",ROW()-2)</f>
        <v>3309</v>
      </c>
      <c r="B3311" s="38" t="s">
        <v>2474</v>
      </c>
      <c r="C3311" s="31">
        <v>5</v>
      </c>
      <c r="D3311" s="36" t="s">
        <v>2440</v>
      </c>
      <c r="E3311" s="31">
        <f ca="1">IF(GLOBAL[[#This Row],[b12]]="",GLOBAL[[#This Row],[a6]],GLOBAL[[#This Row],[b12]])</f>
        <v>5</v>
      </c>
      <c r="F3311" s="32">
        <f>GLOBAL[[#This Row],[AWAL]]</f>
        <v>5</v>
      </c>
      <c r="G3311" s="31"/>
      <c r="H3311" s="31"/>
      <c r="I3311" s="31" t="str">
        <f>IF(GLOBAL[[#This Row],[/MASUK]]="","",SUMIF(Table6[NB BM_C_QTY+F],GLOBAL[POINTER],Table6[C]))</f>
        <v/>
      </c>
      <c r="J3311" s="102">
        <f>IF(GLOBAL[[#This Row],[//KELUAR]]="",0,-1*SUMIF(Table5[CONCAT],GLOBAL[POINTER],Table5[3]))</f>
        <v>0</v>
      </c>
      <c r="K3311" s="31" t="str">
        <f>IF(GLOBAL[[#This Row],[b1]]="","",GLOBAL[[#This Row],[b1]]-GLOBAL[[#This Row],[a1]]-GLOBAL[[#This Row],[bkeluar1]])</f>
        <v/>
      </c>
      <c r="L3311" s="31">
        <f>SUM(GLOBAL[[#This Row],[bmasuk1]:[c1]])</f>
        <v>0</v>
      </c>
      <c r="M3311" s="32">
        <f>SUM(F3311,L3311)</f>
        <v>5</v>
      </c>
      <c r="N3311" s="31"/>
      <c r="O3311" s="31"/>
      <c r="P3311" s="32">
        <f ca="1">SUM(INDIRECT(GLOBAL_VAR[TABLENAME]&amp;"[@a"&amp;$1:$1-1&amp;"]"),INDIRECT(GLOBAL_VAR[TABLENAME]&amp;"[@c"&amp;$1:$1-1&amp;"]"))</f>
        <v>5</v>
      </c>
      <c r="Q3311" s="33"/>
      <c r="R3311" s="33" t="str">
        <f>IF(GLOBAL[[#This Row],[b3]]="","",GLOBAL[[#This Row],[b3]]-GLOBAL[[#This Row],[a3]])</f>
        <v/>
      </c>
      <c r="S3311" s="32">
        <f ca="1">SUM(INDIRECT(GLOBAL_VAR[TABLENAME]&amp;"[@a"&amp;$1:$1-1&amp;"]"),INDIRECT(GLOBAL_VAR[TABLENAME]&amp;"[@c"&amp;$1:$1-1&amp;"]"))</f>
        <v>5</v>
      </c>
      <c r="T3311" s="33"/>
      <c r="U3311" s="33" t="str">
        <f>IF(GLOBAL[[#This Row],[b4]]="","",GLOBAL[[#This Row],[b4]]-GLOBAL[[#This Row],[a4]])</f>
        <v/>
      </c>
      <c r="V3311" s="32">
        <f ca="1">SUM(INDIRECT(GLOBAL_VAR[TABLENAME]&amp;"[@a"&amp;$1:$1-1&amp;"]"),INDIRECT(GLOBAL_VAR[TABLENAME]&amp;"[@c"&amp;$1:$1-1&amp;"]"))</f>
        <v>5</v>
      </c>
      <c r="W3311" s="31"/>
      <c r="X3311" s="31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5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3311" s="31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31">
      <c r="A3312" s="31">
        <f ca="1">IF(GLOBAL[[#This Row],[TT]]&lt;1,"",ROW()-2)</f>
        <v>3310</v>
      </c>
      <c r="B3312" s="38" t="s">
        <v>2475</v>
      </c>
      <c r="C3312" s="31">
        <v>21</v>
      </c>
      <c r="D3312" s="36" t="s">
        <v>2440</v>
      </c>
      <c r="E3312" s="31">
        <f ca="1">IF(GLOBAL[[#This Row],[b12]]="",GLOBAL[[#This Row],[a6]],GLOBAL[[#This Row],[b12]])</f>
        <v>21</v>
      </c>
      <c r="F3312" s="32">
        <f>GLOBAL[[#This Row],[AWAL]]</f>
        <v>21</v>
      </c>
      <c r="G3312" s="31"/>
      <c r="H3312" s="31"/>
      <c r="I3312" s="31" t="str">
        <f>IF(GLOBAL[[#This Row],[/MASUK]]="","",SUMIF(Table6[NB BM_C_QTY+F],GLOBAL[POINTER],Table6[C]))</f>
        <v/>
      </c>
      <c r="J3312" s="102">
        <f>IF(GLOBAL[[#This Row],[//KELUAR]]="",0,-1*SUMIF(Table5[CONCAT],GLOBAL[POINTER],Table5[3]))</f>
        <v>0</v>
      </c>
      <c r="K3312" s="31" t="str">
        <f>IF(GLOBAL[[#This Row],[b1]]="","",GLOBAL[[#This Row],[b1]]-GLOBAL[[#This Row],[a1]]-GLOBAL[[#This Row],[bkeluar1]])</f>
        <v/>
      </c>
      <c r="L3312" s="31">
        <f>SUM(GLOBAL[[#This Row],[bmasuk1]:[c1]])</f>
        <v>0</v>
      </c>
      <c r="M3312" s="32">
        <f>SUM(F3312,L3312)</f>
        <v>21</v>
      </c>
      <c r="N3312" s="31"/>
      <c r="O3312" s="31"/>
      <c r="P3312" s="32">
        <f ca="1">SUM(INDIRECT(GLOBAL_VAR[TABLENAME]&amp;"[@a"&amp;$1:$1-1&amp;"]"),INDIRECT(GLOBAL_VAR[TABLENAME]&amp;"[@c"&amp;$1:$1-1&amp;"]"))</f>
        <v>21</v>
      </c>
      <c r="Q3312" s="33"/>
      <c r="R3312" s="33" t="str">
        <f>IF(GLOBAL[[#This Row],[b3]]="","",GLOBAL[[#This Row],[b3]]-GLOBAL[[#This Row],[a3]])</f>
        <v/>
      </c>
      <c r="S3312" s="32">
        <f ca="1">SUM(INDIRECT(GLOBAL_VAR[TABLENAME]&amp;"[@a"&amp;$1:$1-1&amp;"]"),INDIRECT(GLOBAL_VAR[TABLENAME]&amp;"[@c"&amp;$1:$1-1&amp;"]"))</f>
        <v>21</v>
      </c>
      <c r="T3312" s="33"/>
      <c r="U3312" s="33" t="str">
        <f>IF(GLOBAL[[#This Row],[b4]]="","",GLOBAL[[#This Row],[b4]]-GLOBAL[[#This Row],[a4]])</f>
        <v/>
      </c>
      <c r="V3312" s="32">
        <f ca="1">SUM(INDIRECT(GLOBAL_VAR[TABLENAME]&amp;"[@a"&amp;$1:$1-1&amp;"]"),INDIRECT(GLOBAL_VAR[TABLENAME]&amp;"[@c"&amp;$1:$1-1&amp;"]"))</f>
        <v>21</v>
      </c>
      <c r="W3312" s="31"/>
      <c r="X3312" s="31" t="str">
        <f>IF(GLOBAL[[#This Row],[b5]]="","",GLOBAL[[#This Row],[b5]]-GLOBAL[[#This Row],[a5]])</f>
        <v/>
      </c>
      <c r="Y3312" s="59">
        <f ca="1">SUM(INDIRECT(GLOBAL_VAR[TABLENAME]&amp;"[@a"&amp;$1:$1-1&amp;"]"),INDIRECT(GLOBAL_VAR[TABLENAME]&amp;"[@c"&amp;$1:$1-1&amp;"]"))</f>
        <v>21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3312" s="31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1">
      <c r="A3313" s="31">
        <f ca="1">IF(GLOBAL[[#This Row],[TT]]&lt;1,"",ROW()-2)</f>
        <v>3311</v>
      </c>
      <c r="B3313" s="38" t="s">
        <v>2476</v>
      </c>
      <c r="C3313" s="31">
        <v>15</v>
      </c>
      <c r="D3313" s="36" t="s">
        <v>2440</v>
      </c>
      <c r="E3313" s="31">
        <f ca="1">IF(GLOBAL[[#This Row],[b12]]="",GLOBAL[[#This Row],[a6]],GLOBAL[[#This Row],[b12]])</f>
        <v>15</v>
      </c>
      <c r="F3313" s="32">
        <f>GLOBAL[[#This Row],[AWAL]]</f>
        <v>15</v>
      </c>
      <c r="G3313" s="31"/>
      <c r="H3313" s="31"/>
      <c r="I3313" s="31" t="str">
        <f>IF(GLOBAL[[#This Row],[/MASUK]]="","",SUMIF(Table6[NB BM_C_QTY+F],GLOBAL[POINTER],Table6[C]))</f>
        <v/>
      </c>
      <c r="J3313" s="102">
        <f>IF(GLOBAL[[#This Row],[//KELUAR]]="",0,-1*SUMIF(Table5[CONCAT],GLOBAL[POINTER],Table5[3]))</f>
        <v>0</v>
      </c>
      <c r="K3313" s="31" t="str">
        <f>IF(GLOBAL[[#This Row],[b1]]="","",GLOBAL[[#This Row],[b1]]-GLOBAL[[#This Row],[a1]]-GLOBAL[[#This Row],[bkeluar1]])</f>
        <v/>
      </c>
      <c r="L3313" s="31">
        <f>SUM(GLOBAL[[#This Row],[bmasuk1]:[c1]])</f>
        <v>0</v>
      </c>
      <c r="M3313" s="32">
        <f>SUM(F3313,L3313)</f>
        <v>15</v>
      </c>
      <c r="N3313" s="31"/>
      <c r="O3313" s="31"/>
      <c r="P3313" s="32">
        <f ca="1">SUM(INDIRECT(GLOBAL_VAR[TABLENAME]&amp;"[@a"&amp;$1:$1-1&amp;"]"),INDIRECT(GLOBAL_VAR[TABLENAME]&amp;"[@c"&amp;$1:$1-1&amp;"]"))</f>
        <v>15</v>
      </c>
      <c r="Q3313" s="33"/>
      <c r="R3313" s="33" t="str">
        <f>IF(GLOBAL[[#This Row],[b3]]="","",GLOBAL[[#This Row],[b3]]-GLOBAL[[#This Row],[a3]])</f>
        <v/>
      </c>
      <c r="S3313" s="32">
        <f ca="1">SUM(INDIRECT(GLOBAL_VAR[TABLENAME]&amp;"[@a"&amp;$1:$1-1&amp;"]"),INDIRECT(GLOBAL_VAR[TABLENAME]&amp;"[@c"&amp;$1:$1-1&amp;"]"))</f>
        <v>15</v>
      </c>
      <c r="T3313" s="33"/>
      <c r="U3313" s="33" t="str">
        <f>IF(GLOBAL[[#This Row],[b4]]="","",GLOBAL[[#This Row],[b4]]-GLOBAL[[#This Row],[a4]])</f>
        <v/>
      </c>
      <c r="V3313" s="32">
        <f ca="1">SUM(INDIRECT(GLOBAL_VAR[TABLENAME]&amp;"[@a"&amp;$1:$1-1&amp;"]"),INDIRECT(GLOBAL_VAR[TABLENAME]&amp;"[@c"&amp;$1:$1-1&amp;"]"))</f>
        <v>15</v>
      </c>
      <c r="W3313" s="31"/>
      <c r="X3313" s="31" t="str">
        <f>IF(GLOBAL[[#This Row],[b5]]="","",GLOBAL[[#This Row],[b5]]-GLOBAL[[#This Row],[a5]])</f>
        <v/>
      </c>
      <c r="Y3313" s="59">
        <f ca="1">SUM(INDIRECT(GLOBAL_VAR[TABLENAME]&amp;"[@a"&amp;$1:$1-1&amp;"]"),INDIRECT(GLOBAL_VAR[TABLENAME]&amp;"[@c"&amp;$1:$1-1&amp;"]"))</f>
        <v>15</v>
      </c>
      <c r="AA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3313" s="31" t="str">
        <f>_xlfn.IFNA(MATCH(GLOBAL[[#This Row],[POINTER]],Table6[NB BM_C_QTY+F],0),"")</f>
        <v/>
      </c>
      <c r="AC3313" t="str">
        <f>_xlfn.IFNA(MATCH(GLOBAL[[#This Row],[POINTER]],Table5[CONCAT],0),"")</f>
        <v/>
      </c>
    </row>
    <row r="3314" spans="1:31">
      <c r="A3314" s="36">
        <f ca="1">IF(GLOBAL[[#This Row],[TT]]&lt;1,"",ROW()-2)</f>
        <v>3312</v>
      </c>
      <c r="B3314" s="38" t="s">
        <v>2477</v>
      </c>
      <c r="C3314" s="36">
        <v>17</v>
      </c>
      <c r="D3314" s="36" t="s">
        <v>2440</v>
      </c>
      <c r="E3314" s="36">
        <f ca="1">IF(GLOBAL[[#This Row],[b12]]="",GLOBAL[[#This Row],[a6]],GLOBAL[[#This Row],[b12]])</f>
        <v>17</v>
      </c>
      <c r="F3314" s="37">
        <f>GLOBAL[[#This Row],[AWAL]]</f>
        <v>17</v>
      </c>
      <c r="G3314" s="36"/>
      <c r="H3314" s="36"/>
      <c r="I3314" s="36" t="str">
        <f>IF(GLOBAL[[#This Row],[/MASUK]]="","",SUMIF(Table6[NB BM_C_QTY+F],GLOBAL[POINTER],Table6[C]))</f>
        <v/>
      </c>
      <c r="J3314" s="106">
        <f>IF(GLOBAL[[#This Row],[//KELUAR]]="",0,-1*SUMIF(Table5[CONCAT],GLOBAL[POINTER],Table5[3]))</f>
        <v>0</v>
      </c>
      <c r="K3314" s="36" t="str">
        <f>IF(GLOBAL[[#This Row],[b1]]="","",GLOBAL[[#This Row],[b1]]-GLOBAL[[#This Row],[a1]]-GLOBAL[[#This Row],[bkeluar1]])</f>
        <v/>
      </c>
      <c r="L3314" s="36">
        <f>SUM(GLOBAL[[#This Row],[bmasuk1]:[c1]])</f>
        <v>0</v>
      </c>
      <c r="M3314" s="37">
        <f>SUM(F3314,L3314)</f>
        <v>17</v>
      </c>
      <c r="N3314" s="36"/>
      <c r="O3314" s="36"/>
      <c r="P3314" s="37">
        <f ca="1">SUM(INDIRECT(GLOBAL_VAR[TABLENAME]&amp;"[@a"&amp;$1:$1-1&amp;"]"),INDIRECT(GLOBAL_VAR[TABLENAME]&amp;"[@c"&amp;$1:$1-1&amp;"]"))</f>
        <v>17</v>
      </c>
      <c r="Q3314" s="38"/>
      <c r="R3314" s="38" t="str">
        <f>IF(GLOBAL[[#This Row],[b3]]="","",GLOBAL[[#This Row],[b3]]-GLOBAL[[#This Row],[a3]])</f>
        <v/>
      </c>
      <c r="S3314" s="37">
        <f ca="1">SUM(INDIRECT(GLOBAL_VAR[TABLENAME]&amp;"[@a"&amp;$1:$1-1&amp;"]"),INDIRECT(GLOBAL_VAR[TABLENAME]&amp;"[@c"&amp;$1:$1-1&amp;"]"))</f>
        <v>17</v>
      </c>
      <c r="T3314" s="38"/>
      <c r="U3314" s="38" t="str">
        <f>IF(GLOBAL[[#This Row],[b4]]="","",GLOBAL[[#This Row],[b4]]-GLOBAL[[#This Row],[a4]])</f>
        <v/>
      </c>
      <c r="V3314" s="37">
        <f ca="1">SUM(INDIRECT(GLOBAL_VAR[TABLENAME]&amp;"[@a"&amp;$1:$1-1&amp;"]"),INDIRECT(GLOBAL_VAR[TABLENAME]&amp;"[@c"&amp;$1:$1-1&amp;"]"))</f>
        <v>17</v>
      </c>
      <c r="W3314" s="36"/>
      <c r="X3314" s="36" t="str">
        <f>IF(GLOBAL[[#This Row],[b5]]="","",GLOBAL[[#This Row],[b5]]-GLOBAL[[#This Row],[a5]])</f>
        <v/>
      </c>
      <c r="Y3314" s="37">
        <f ca="1">SUM(INDIRECT(GLOBAL_VAR[TABLENAME]&amp;"[@a"&amp;$1:$1-1&amp;"]"),INDIRECT(GLOBAL_VAR[TABLENAME]&amp;"[@c"&amp;$1:$1-1&amp;"]"))</f>
        <v>17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3314" s="36" t="str">
        <f>_xlfn.IFNA(MATCH(GLOBAL[[#This Row],[POINTER]],Table6[NB BM_C_QTY+F],0),"")</f>
        <v/>
      </c>
      <c r="AC3314" t="str">
        <f>_xlfn.IFNA(MATCH(GLOBAL[[#This Row],[POINTER]],Table5[CONCAT],0),"")</f>
        <v/>
      </c>
    </row>
    <row r="3315" spans="1:31">
      <c r="A3315" s="36">
        <f ca="1">IF(GLOBAL[[#This Row],[TT]]&lt;1,"",ROW()-2)</f>
        <v>3313</v>
      </c>
      <c r="B3315" s="38" t="s">
        <v>2478</v>
      </c>
      <c r="C3315" s="36">
        <v>55</v>
      </c>
      <c r="D3315" s="36" t="s">
        <v>51</v>
      </c>
      <c r="E3315" s="36">
        <f ca="1">IF(GLOBAL[[#This Row],[b12]]="",GLOBAL[[#This Row],[a6]],GLOBAL[[#This Row],[b12]])</f>
        <v>55</v>
      </c>
      <c r="F3315" s="37">
        <f>GLOBAL[[#This Row],[AWAL]]</f>
        <v>55</v>
      </c>
      <c r="G3315" s="36"/>
      <c r="H3315" s="36"/>
      <c r="I3315" s="36" t="str">
        <f>IF(GLOBAL[[#This Row],[/MASUK]]="","",SUMIF(Table6[NB BM_C_QTY+F],GLOBAL[POINTER],Table6[C]))</f>
        <v/>
      </c>
      <c r="J3315" s="106">
        <f>IF(GLOBAL[[#This Row],[//KELUAR]]="",0,-1*SUMIF(Table5[CONCAT],GLOBAL[POINTER],Table5[3]))</f>
        <v>0</v>
      </c>
      <c r="K3315" s="36" t="str">
        <f>IF(GLOBAL[[#This Row],[b1]]="","",GLOBAL[[#This Row],[b1]]-GLOBAL[[#This Row],[a1]]-GLOBAL[[#This Row],[bkeluar1]])</f>
        <v/>
      </c>
      <c r="L3315" s="36">
        <f>SUM(GLOBAL[[#This Row],[bmasuk1]:[c1]])</f>
        <v>0</v>
      </c>
      <c r="M3315" s="37">
        <f>SUM(F3315,L3315)</f>
        <v>55</v>
      </c>
      <c r="N3315" s="36"/>
      <c r="O3315" s="36"/>
      <c r="P3315" s="37">
        <f ca="1">SUM(INDIRECT(GLOBAL_VAR[TABLENAME]&amp;"[@a"&amp;$1:$1-1&amp;"]"),INDIRECT(GLOBAL_VAR[TABLENAME]&amp;"[@c"&amp;$1:$1-1&amp;"]"))</f>
        <v>55</v>
      </c>
      <c r="Q3315" s="38"/>
      <c r="R3315" s="38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55</v>
      </c>
      <c r="T3315" s="38"/>
      <c r="U3315" s="38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55</v>
      </c>
      <c r="W3315" s="36"/>
      <c r="X3315" s="36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55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3315" s="36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1">
      <c r="A3316" s="36">
        <f ca="1">IF(GLOBAL[[#This Row],[TT]]&lt;1,"",ROW()-2)</f>
        <v>3314</v>
      </c>
      <c r="B3316" s="38" t="s">
        <v>2479</v>
      </c>
      <c r="C3316" s="36">
        <v>25</v>
      </c>
      <c r="D3316" s="36" t="s">
        <v>2440</v>
      </c>
      <c r="E3316" s="36">
        <f ca="1">IF(GLOBAL[[#This Row],[b12]]="",GLOBAL[[#This Row],[a6]],GLOBAL[[#This Row],[b12]])</f>
        <v>25</v>
      </c>
      <c r="F3316" s="37">
        <f>GLOBAL[[#This Row],[AWAL]]</f>
        <v>25</v>
      </c>
      <c r="G3316" s="36"/>
      <c r="H3316" s="36"/>
      <c r="I3316" s="36" t="str">
        <f>IF(GLOBAL[[#This Row],[/MASUK]]="","",SUMIF(Table6[NB BM_C_QTY+F],GLOBAL[POINTER],Table6[C]))</f>
        <v/>
      </c>
      <c r="J3316" s="106">
        <f>IF(GLOBAL[[#This Row],[//KELUAR]]="",0,-1*SUMIF(Table5[CONCAT],GLOBAL[POINTER],Table5[3]))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>SUM(F3316,L3316)</f>
        <v>25</v>
      </c>
      <c r="N3316" s="36"/>
      <c r="O3316" s="36"/>
      <c r="P3316" s="37">
        <f ca="1">SUM(INDIRECT(GLOBAL_VAR[TABLENAME]&amp;"[@a"&amp;$1:$1-1&amp;"]"),INDIRECT(GLOBAL_VAR[TABLENAME]&amp;"[@c"&amp;$1:$1-1&amp;"]"))</f>
        <v>25</v>
      </c>
      <c r="Q3316" s="38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25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25</v>
      </c>
      <c r="W3316" s="36"/>
      <c r="X3316" s="36" t="str">
        <f>IF(GLOBAL[[#This Row],[b5]]="","",GLOBAL[[#This Row],[b5]]-GLOBAL[[#This Row],[a5]])</f>
        <v/>
      </c>
      <c r="Y3316" s="37">
        <f ca="1">SUM(INDIRECT(GLOBAL_VAR[TABLENAME]&amp;"[@a"&amp;$1:$1-1&amp;"]"),INDIRECT(GLOBAL_VAR[TABLENAME]&amp;"[@c"&amp;$1:$1-1&amp;"]"))</f>
        <v>25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3316" s="36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1">
      <c r="A3317" s="36">
        <f ca="1">IF(GLOBAL[[#This Row],[TT]]&lt;1,"",ROW()-2)</f>
        <v>3315</v>
      </c>
      <c r="B3317" s="38" t="s">
        <v>2480</v>
      </c>
      <c r="C3317" s="36">
        <v>137</v>
      </c>
      <c r="D3317" s="36" t="s">
        <v>23</v>
      </c>
      <c r="E3317" s="36">
        <f ca="1">IF(GLOBAL[[#This Row],[b12]]="",GLOBAL[[#This Row],[a6]],GLOBAL[[#This Row],[b12]])</f>
        <v>137</v>
      </c>
      <c r="F3317" s="37">
        <f>GLOBAL[[#This Row],[AWAL]]</f>
        <v>137</v>
      </c>
      <c r="G3317" s="36"/>
      <c r="H3317" s="36"/>
      <c r="I3317" s="36" t="str">
        <f>IF(GLOBAL[[#This Row],[/MASUK]]="","",SUMIF(Table6[NB BM_C_QTY+F],GLOBAL[POINTER],Table6[C]))</f>
        <v/>
      </c>
      <c r="J3317" s="106">
        <f>IF(GLOBAL[[#This Row],[//KELUAR]]="",0,-1*SUMIF(Table5[CONCAT],GLOBAL[POINTER],Table5[3]))</f>
        <v>0</v>
      </c>
      <c r="K3317" s="36" t="str">
        <f>IF(GLOBAL[[#This Row],[b1]]="","",GLOBAL[[#This Row],[b1]]-GLOBAL[[#This Row],[a1]]-GLOBAL[[#This Row],[bkeluar1]])</f>
        <v/>
      </c>
      <c r="L3317" s="36">
        <f>SUM(GLOBAL[[#This Row],[bmasuk1]:[c1]])</f>
        <v>0</v>
      </c>
      <c r="M3317" s="37">
        <f>SUM(F3317,L3317)</f>
        <v>137</v>
      </c>
      <c r="N3317" s="36"/>
      <c r="O3317" s="36"/>
      <c r="P3317" s="37">
        <f ca="1">SUM(INDIRECT(GLOBAL_VAR[TABLENAME]&amp;"[@a"&amp;$1:$1-1&amp;"]"),INDIRECT(GLOBAL_VAR[TABLENAME]&amp;"[@c"&amp;$1:$1-1&amp;"]"))</f>
        <v>137</v>
      </c>
      <c r="Q3317" s="38"/>
      <c r="R3317" s="38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137</v>
      </c>
      <c r="T3317" s="38"/>
      <c r="U3317" s="38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137</v>
      </c>
      <c r="W3317" s="36"/>
      <c r="X3317" s="36" t="str">
        <f>IF(GLOBAL[[#This Row],[b5]]="","",GLOBAL[[#This Row],[b5]]-GLOBAL[[#This Row],[a5]])</f>
        <v/>
      </c>
      <c r="Y3317" s="37">
        <f ca="1">SUM(INDIRECT(GLOBAL_VAR[TABLENAME]&amp;"[@a"&amp;$1:$1-1&amp;"]"),INDIRECT(GLOBAL_VAR[TABLENAME]&amp;"[@c"&amp;$1:$1-1&amp;"]"))</f>
        <v>137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3317" s="36" t="str">
        <f>_xlfn.IFNA(MATCH(GLOBAL[[#This Row],[POINTER]],Table6[NB BM_C_QTY+F],0),"")</f>
        <v/>
      </c>
      <c r="AC3317" t="str">
        <f>_xlfn.IFNA(MATCH(GLOBAL[[#This Row],[POINTER]],Table5[CONCAT],0),"")</f>
        <v/>
      </c>
    </row>
    <row r="3318" spans="1:31">
      <c r="A3318" s="31">
        <f ca="1">IF(GLOBAL[[#This Row],[TT]]&lt;1,"",ROW()-2)</f>
        <v>3316</v>
      </c>
      <c r="B3318" s="38" t="s">
        <v>2481</v>
      </c>
      <c r="C3318" s="31">
        <v>29</v>
      </c>
      <c r="D3318" s="36" t="s">
        <v>2440</v>
      </c>
      <c r="E3318" s="31">
        <f ca="1">IF(GLOBAL[[#This Row],[b12]]="",GLOBAL[[#This Row],[a6]],GLOBAL[[#This Row],[b12]])</f>
        <v>29</v>
      </c>
      <c r="F3318" s="32">
        <f>GLOBAL[[#This Row],[AWAL]]</f>
        <v>29</v>
      </c>
      <c r="G3318" s="31"/>
      <c r="H3318" s="31"/>
      <c r="I3318" s="31" t="str">
        <f>IF(GLOBAL[[#This Row],[/MASUK]]="","",SUMIF(Table6[NB BM_C_QTY+F],GLOBAL[POINTER],Table6[C]))</f>
        <v/>
      </c>
      <c r="J3318" s="102">
        <f>IF(GLOBAL[[#This Row],[//KELUAR]]="",0,-1*SUMIF(Table5[CONCAT],GLOBAL[POINTER],Table5[3]))</f>
        <v>0</v>
      </c>
      <c r="K3318" s="31" t="str">
        <f>IF(GLOBAL[[#This Row],[b1]]="","",GLOBAL[[#This Row],[b1]]-GLOBAL[[#This Row],[a1]]-GLOBAL[[#This Row],[bkeluar1]])</f>
        <v/>
      </c>
      <c r="L3318" s="31">
        <f>SUM(GLOBAL[[#This Row],[bmasuk1]:[c1]])</f>
        <v>0</v>
      </c>
      <c r="M3318" s="32">
        <f>SUM(F3318,L3318)</f>
        <v>29</v>
      </c>
      <c r="N3318" s="31"/>
      <c r="O3318" s="31"/>
      <c r="P3318" s="32">
        <f ca="1">SUM(INDIRECT(GLOBAL_VAR[TABLENAME]&amp;"[@a"&amp;$1:$1-1&amp;"]"),INDIRECT(GLOBAL_VAR[TABLENAME]&amp;"[@c"&amp;$1:$1-1&amp;"]"))</f>
        <v>29</v>
      </c>
      <c r="Q3318" s="33"/>
      <c r="R3318" s="33" t="str">
        <f>IF(GLOBAL[[#This Row],[b3]]="","",GLOBAL[[#This Row],[b3]]-GLOBAL[[#This Row],[a3]])</f>
        <v/>
      </c>
      <c r="S3318" s="32">
        <f ca="1">SUM(INDIRECT(GLOBAL_VAR[TABLENAME]&amp;"[@a"&amp;$1:$1-1&amp;"]"),INDIRECT(GLOBAL_VAR[TABLENAME]&amp;"[@c"&amp;$1:$1-1&amp;"]"))</f>
        <v>29</v>
      </c>
      <c r="T3318" s="33"/>
      <c r="U3318" s="33" t="str">
        <f>IF(GLOBAL[[#This Row],[b4]]="","",GLOBAL[[#This Row],[b4]]-GLOBAL[[#This Row],[a4]])</f>
        <v/>
      </c>
      <c r="V3318" s="32">
        <f ca="1">SUM(INDIRECT(GLOBAL_VAR[TABLENAME]&amp;"[@a"&amp;$1:$1-1&amp;"]"),INDIRECT(GLOBAL_VAR[TABLENAME]&amp;"[@c"&amp;$1:$1-1&amp;"]"))</f>
        <v>29</v>
      </c>
      <c r="W3318" s="31"/>
      <c r="X3318" s="31" t="str">
        <f>IF(GLOBAL[[#This Row],[b5]]="","",GLOBAL[[#This Row],[b5]]-GLOBAL[[#This Row],[a5]])</f>
        <v/>
      </c>
      <c r="Y3318" s="37">
        <f ca="1">SUM(INDIRECT(GLOBAL_VAR[TABLENAME]&amp;"[@a"&amp;$1:$1-1&amp;"]"),INDIRECT(GLOBAL_VAR[TABLENAME]&amp;"[@c"&amp;$1:$1-1&amp;"]"))</f>
        <v>29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3318" s="31" t="str">
        <f>_xlfn.IFNA(MATCH(GLOBAL[[#This Row],[POINTER]],Table6[NB BM_C_QTY+F],0),"")</f>
        <v/>
      </c>
      <c r="AC3318" t="str">
        <f>_xlfn.IFNA(MATCH(GLOBAL[[#This Row],[POINTER]],Table5[CONCAT],0),"")</f>
        <v/>
      </c>
    </row>
    <row r="3319" spans="1:31">
      <c r="A3319" s="31">
        <f ca="1">IF(GLOBAL[[#This Row],[TT]]&lt;1,"",ROW()-2)</f>
        <v>3317</v>
      </c>
      <c r="B3319" s="38" t="s">
        <v>2482</v>
      </c>
      <c r="C3319" s="31">
        <v>2</v>
      </c>
      <c r="D3319" s="36" t="s">
        <v>2440</v>
      </c>
      <c r="E3319" s="31">
        <f ca="1">IF(GLOBAL[[#This Row],[b12]]="",GLOBAL[[#This Row],[a6]],GLOBAL[[#This Row],[b12]])</f>
        <v>2</v>
      </c>
      <c r="F3319" s="32">
        <f>GLOBAL[[#This Row],[AWAL]]</f>
        <v>2</v>
      </c>
      <c r="G3319" s="31"/>
      <c r="H3319" s="31"/>
      <c r="I3319" s="31" t="str">
        <f>IF(GLOBAL[[#This Row],[/MASUK]]="","",SUMIF(Table6[NB BM_C_QTY+F],GLOBAL[POINTER],Table6[C]))</f>
        <v/>
      </c>
      <c r="J3319" s="102">
        <f>IF(GLOBAL[[#This Row],[//KELUAR]]="",0,-1*SUMIF(Table5[CONCAT],GLOBAL[POINTER],Table5[3]))</f>
        <v>0</v>
      </c>
      <c r="K3319" s="31" t="str">
        <f>IF(GLOBAL[[#This Row],[b1]]="","",GLOBAL[[#This Row],[b1]]-GLOBAL[[#This Row],[a1]]-GLOBAL[[#This Row],[bkeluar1]])</f>
        <v/>
      </c>
      <c r="L3319" s="31">
        <f>SUM(GLOBAL[[#This Row],[bmasuk1]:[c1]])</f>
        <v>0</v>
      </c>
      <c r="M3319" s="32">
        <f>SUM(F3319,L3319)</f>
        <v>2</v>
      </c>
      <c r="N3319" s="31"/>
      <c r="O3319" s="31"/>
      <c r="P3319" s="32">
        <f ca="1">SUM(INDIRECT(GLOBAL_VAR[TABLENAME]&amp;"[@a"&amp;$1:$1-1&amp;"]"),INDIRECT(GLOBAL_VAR[TABLENAME]&amp;"[@c"&amp;$1:$1-1&amp;"]"))</f>
        <v>2</v>
      </c>
      <c r="Q3319" s="33"/>
      <c r="R3319" s="33" t="str">
        <f>IF(GLOBAL[[#This Row],[b3]]="","",GLOBAL[[#This Row],[b3]]-GLOBAL[[#This Row],[a3]])</f>
        <v/>
      </c>
      <c r="S3319" s="32">
        <f ca="1">SUM(INDIRECT(GLOBAL_VAR[TABLENAME]&amp;"[@a"&amp;$1:$1-1&amp;"]"),INDIRECT(GLOBAL_VAR[TABLENAME]&amp;"[@c"&amp;$1:$1-1&amp;"]"))</f>
        <v>2</v>
      </c>
      <c r="T3319" s="33"/>
      <c r="U3319" s="33" t="str">
        <f>IF(GLOBAL[[#This Row],[b4]]="","",GLOBAL[[#This Row],[b4]]-GLOBAL[[#This Row],[a4]])</f>
        <v/>
      </c>
      <c r="V3319" s="32">
        <f ca="1">SUM(INDIRECT(GLOBAL_VAR[TABLENAME]&amp;"[@a"&amp;$1:$1-1&amp;"]"),INDIRECT(GLOBAL_VAR[TABLENAME]&amp;"[@c"&amp;$1:$1-1&amp;"]"))</f>
        <v>2</v>
      </c>
      <c r="W3319" s="31"/>
      <c r="X3319" s="31" t="str">
        <f>IF(GLOBAL[[#This Row],[b5]]="","",GLOBAL[[#This Row],[b5]]-GLOBAL[[#This Row],[a5]])</f>
        <v/>
      </c>
      <c r="Y3319" s="59">
        <f ca="1">SUM(INDIRECT(GLOBAL_VAR[TABLENAME]&amp;"[@a"&amp;$1:$1-1&amp;"]"),INDIRECT(GLOBAL_VAR[TABLENAME]&amp;"[@c"&amp;$1:$1-1&amp;"]"))</f>
        <v>2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3319" s="31" t="str">
        <f>_xlfn.IFNA(MATCH(GLOBAL[[#This Row],[POINTER]],Table6[NB BM_C_QTY+F],0),"")</f>
        <v/>
      </c>
      <c r="AC3319" t="str">
        <f>_xlfn.IFNA(MATCH(GLOBAL[[#This Row],[POINTER]],Table5[CONCAT],0),"")</f>
        <v/>
      </c>
    </row>
    <row r="3320" spans="1:31">
      <c r="A3320" s="39">
        <f ca="1">IF(GLOBAL[[#This Row],[TT]]&lt;1,"",ROW()-2)</f>
        <v>3318</v>
      </c>
      <c r="B3320" s="38" t="s">
        <v>2483</v>
      </c>
      <c r="C3320" s="31">
        <v>88</v>
      </c>
      <c r="D3320" s="36" t="s">
        <v>1948</v>
      </c>
      <c r="E3320" s="39">
        <f ca="1">IF(GLOBAL[[#This Row],[b12]]="",GLOBAL[[#This Row],[a6]],GLOBAL[[#This Row],[b12]])</f>
        <v>88</v>
      </c>
      <c r="F3320" s="40">
        <f>GLOBAL[[#This Row],[AWAL]]</f>
        <v>88</v>
      </c>
      <c r="G3320" s="31"/>
      <c r="H3320" s="31"/>
      <c r="I3320" s="31" t="str">
        <f>IF(GLOBAL[[#This Row],[/MASUK]]="","",SUMIF(Table6[NB BM_C_QTY+F],GLOBAL[POINTER],Table6[C]))</f>
        <v/>
      </c>
      <c r="J3320" s="102">
        <f>IF(GLOBAL[[#This Row],[//KELUAR]]="",0,-1*SUMIF(Table5[CONCAT],GLOBAL[POINTER],Table5[3]))</f>
        <v>0</v>
      </c>
      <c r="K3320" s="39" t="str">
        <f>IF(GLOBAL[[#This Row],[b1]]="","",GLOBAL[[#This Row],[b1]]-GLOBAL[[#This Row],[a1]]-GLOBAL[[#This Row],[bkeluar1]])</f>
        <v/>
      </c>
      <c r="L3320" s="39">
        <f>SUM(GLOBAL[[#This Row],[bmasuk1]:[c1]])</f>
        <v>0</v>
      </c>
      <c r="M3320" s="40">
        <f>SUM(F3320,L3320)</f>
        <v>88</v>
      </c>
      <c r="N3320" s="31"/>
      <c r="O3320" s="39"/>
      <c r="P3320" s="40">
        <f ca="1">SUM(INDIRECT(GLOBAL_VAR[TABLENAME]&amp;"[@a"&amp;$1:$1-1&amp;"]"),INDIRECT(GLOBAL_VAR[TABLENAME]&amp;"[@c"&amp;$1:$1-1&amp;"]"))</f>
        <v>88</v>
      </c>
      <c r="Q3320" s="33"/>
      <c r="R3320" s="41" t="str">
        <f>IF(GLOBAL[[#This Row],[b3]]="","",GLOBAL[[#This Row],[b3]]-GLOBAL[[#This Row],[a3]])</f>
        <v/>
      </c>
      <c r="S3320" s="32">
        <f ca="1">SUM(INDIRECT(GLOBAL_VAR[TABLENAME]&amp;"[@a"&amp;$1:$1-1&amp;"]"),INDIRECT(GLOBAL_VAR[TABLENAME]&amp;"[@c"&amp;$1:$1-1&amp;"]"))</f>
        <v>88</v>
      </c>
      <c r="T3320" s="33"/>
      <c r="U3320" s="41" t="str">
        <f>IF(GLOBAL[[#This Row],[b4]]="","",GLOBAL[[#This Row],[b4]]-GLOBAL[[#This Row],[a4]])</f>
        <v/>
      </c>
      <c r="V3320" s="32">
        <f ca="1">SUM(INDIRECT(GLOBAL_VAR[TABLENAME]&amp;"[@a"&amp;$1:$1-1&amp;"]"),INDIRECT(GLOBAL_VAR[TABLENAME]&amp;"[@c"&amp;$1:$1-1&amp;"]"))</f>
        <v>88</v>
      </c>
      <c r="W3320" s="31"/>
      <c r="X3320" s="39" t="str">
        <f>IF(GLOBAL[[#This Row],[b5]]="","",GLOBAL[[#This Row],[b5]]-GLOBAL[[#This Row],[a5]])</f>
        <v/>
      </c>
      <c r="Y3320" s="59">
        <f ca="1">SUM(INDIRECT(GLOBAL_VAR[TABLENAME]&amp;"[@a"&amp;$1:$1-1&amp;"]"),INDIRECT(GLOBAL_VAR[TABLENAME]&amp;"[@c"&amp;$1:$1-1&amp;"]"))</f>
        <v>88</v>
      </c>
      <c r="Z3320" s="29"/>
      <c r="AA33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3320" s="39" t="str">
        <f>_xlfn.IFNA(MATCH(GLOBAL[[#This Row],[POINTER]],Table6[NB BM_C_QTY+F],0),"")</f>
        <v/>
      </c>
      <c r="AC3320" s="29" t="str">
        <f>_xlfn.IFNA(MATCH(GLOBAL[[#This Row],[POINTER]],Table5[CONCAT],0),"")</f>
        <v/>
      </c>
    </row>
    <row r="3321" spans="1:31">
      <c r="A3321" s="31">
        <f ca="1">IF(GLOBAL[[#This Row],[TT]]&lt;1,"",ROW()-2)</f>
        <v>3319</v>
      </c>
      <c r="B3321" s="38" t="s">
        <v>2484</v>
      </c>
      <c r="C3321" s="31">
        <v>35</v>
      </c>
      <c r="D3321" s="36" t="s">
        <v>107</v>
      </c>
      <c r="E3321" s="31">
        <f ca="1">IF(GLOBAL[[#This Row],[b12]]="",GLOBAL[[#This Row],[a6]],GLOBAL[[#This Row],[b12]])</f>
        <v>35</v>
      </c>
      <c r="F3321" s="32">
        <f>GLOBAL[[#This Row],[AWAL]]</f>
        <v>35</v>
      </c>
      <c r="G3321" s="31"/>
      <c r="H3321" s="31"/>
      <c r="I3321" s="31" t="str">
        <f>IF(GLOBAL[[#This Row],[/MASUK]]="","",SUMIF(Table6[NB BM_C_QTY+F],GLOBAL[POINTER],Table6[C]))</f>
        <v/>
      </c>
      <c r="J3321" s="102">
        <f>IF(GLOBAL[[#This Row],[//KELUAR]]="",0,-1*SUMIF(Table5[CONCAT],GLOBAL[POINTER],Table5[3]))</f>
        <v>0</v>
      </c>
      <c r="K3321" s="31" t="str">
        <f>IF(GLOBAL[[#This Row],[b1]]="","",GLOBAL[[#This Row],[b1]]-GLOBAL[[#This Row],[a1]]-GLOBAL[[#This Row],[bkeluar1]])</f>
        <v/>
      </c>
      <c r="L3321" s="31">
        <f>SUM(GLOBAL[[#This Row],[bmasuk1]:[c1]])</f>
        <v>0</v>
      </c>
      <c r="M3321" s="32">
        <f>SUM(F3321,L3321)</f>
        <v>35</v>
      </c>
      <c r="N3321" s="31"/>
      <c r="O3321" s="31"/>
      <c r="P3321" s="32">
        <f ca="1">SUM(INDIRECT(GLOBAL_VAR[TABLENAME]&amp;"[@a"&amp;$1:$1-1&amp;"]"),INDIRECT(GLOBAL_VAR[TABLENAME]&amp;"[@c"&amp;$1:$1-1&amp;"]"))</f>
        <v>35</v>
      </c>
      <c r="Q3321" s="33"/>
      <c r="R3321" s="33" t="str">
        <f>IF(GLOBAL[[#This Row],[b3]]="","",GLOBAL[[#This Row],[b3]]-GLOBAL[[#This Row],[a3]])</f>
        <v/>
      </c>
      <c r="S3321" s="32">
        <f ca="1">SUM(INDIRECT(GLOBAL_VAR[TABLENAME]&amp;"[@a"&amp;$1:$1-1&amp;"]"),INDIRECT(GLOBAL_VAR[TABLENAME]&amp;"[@c"&amp;$1:$1-1&amp;"]"))</f>
        <v>35</v>
      </c>
      <c r="T3321" s="33"/>
      <c r="U3321" s="33" t="str">
        <f>IF(GLOBAL[[#This Row],[b4]]="","",GLOBAL[[#This Row],[b4]]-GLOBAL[[#This Row],[a4]])</f>
        <v/>
      </c>
      <c r="V3321" s="32">
        <f ca="1">SUM(INDIRECT(GLOBAL_VAR[TABLENAME]&amp;"[@a"&amp;$1:$1-1&amp;"]"),INDIRECT(GLOBAL_VAR[TABLENAME]&amp;"[@c"&amp;$1:$1-1&amp;"]"))</f>
        <v>35</v>
      </c>
      <c r="W3321" s="31"/>
      <c r="X3321" s="31" t="str">
        <f>IF(GLOBAL[[#This Row],[b5]]="","",GLOBAL[[#This Row],[b5]]-GLOBAL[[#This Row],[a5]])</f>
        <v/>
      </c>
      <c r="Y3321" s="59">
        <f ca="1">SUM(INDIRECT(GLOBAL_VAR[TABLENAME]&amp;"[@a"&amp;$1:$1-1&amp;"]"),INDIRECT(GLOBAL_VAR[TABLENAME]&amp;"[@c"&amp;$1:$1-1&amp;"]"))</f>
        <v>35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3321" s="31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1">
      <c r="A3322" s="36">
        <f ca="1">IF(GLOBAL[[#This Row],[TT]]&lt;1,"",ROW()-2)</f>
        <v>3320</v>
      </c>
      <c r="B3322" s="38" t="s">
        <v>2485</v>
      </c>
      <c r="C3322" s="36">
        <v>16</v>
      </c>
      <c r="D3322" s="36" t="s">
        <v>45</v>
      </c>
      <c r="E3322" s="36">
        <f ca="1">IF(GLOBAL[[#This Row],[b12]]="",GLOBAL[[#This Row],[a6]],GLOBAL[[#This Row],[b12]])</f>
        <v>16</v>
      </c>
      <c r="F3322" s="37">
        <f>GLOBAL[[#This Row],[AWAL]]</f>
        <v>16</v>
      </c>
      <c r="G3322" s="36"/>
      <c r="H3322" s="36"/>
      <c r="I3322" s="36" t="str">
        <f>IF(GLOBAL[[#This Row],[/MASUK]]="","",SUMIF(Table6[NB BM_C_QTY+F],GLOBAL[POINTER],Table6[C]))</f>
        <v/>
      </c>
      <c r="J3322" s="106">
        <f>IF(GLOBAL[[#This Row],[//KELUAR]]="",0,-1*SUMIF(Table5[CONCAT],GLOBAL[POINTER],Table5[3]))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>SUM(F3322,L3322)</f>
        <v>16</v>
      </c>
      <c r="N3322" s="36"/>
      <c r="O3322" s="36"/>
      <c r="P3322" s="37">
        <f ca="1">SUM(INDIRECT(GLOBAL_VAR[TABLENAME]&amp;"[@a"&amp;$1:$1-1&amp;"]"),INDIRECT(GLOBAL_VAR[TABLENAME]&amp;"[@c"&amp;$1:$1-1&amp;"]"))</f>
        <v>16</v>
      </c>
      <c r="Q3322" s="38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16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16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16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3322" s="36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1">
      <c r="A3323" s="31">
        <f ca="1">IF(GLOBAL[[#This Row],[TT]]&lt;1,"",ROW()-2)</f>
        <v>3321</v>
      </c>
      <c r="B3323" s="38" t="s">
        <v>2486</v>
      </c>
      <c r="C3323" s="31">
        <v>2</v>
      </c>
      <c r="D3323" s="31" t="s">
        <v>107</v>
      </c>
      <c r="E3323" s="31">
        <f ca="1">IF(GLOBAL[[#This Row],[b12]]="",GLOBAL[[#This Row],[a6]],GLOBAL[[#This Row],[b12]])</f>
        <v>2</v>
      </c>
      <c r="F3323" s="32">
        <f>GLOBAL[[#This Row],[AWAL]]</f>
        <v>2</v>
      </c>
      <c r="G3323" s="31"/>
      <c r="H3323" s="31"/>
      <c r="I3323" s="31" t="str">
        <f>IF(GLOBAL[[#This Row],[/MASUK]]="","",SUMIF(Table6[NB BM_C_QTY+F],GLOBAL[POINTER],Table6[C]))</f>
        <v/>
      </c>
      <c r="J3323" s="102">
        <f>IF(GLOBAL[[#This Row],[//KELUAR]]="",0,-1*SUMIF(Table5[CONCAT],GLOBAL[POINTER],Table5[3]))</f>
        <v>0</v>
      </c>
      <c r="K3323" s="31" t="str">
        <f>IF(GLOBAL[[#This Row],[b1]]="","",GLOBAL[[#This Row],[b1]]-GLOBAL[[#This Row],[a1]]-GLOBAL[[#This Row],[bkeluar1]])</f>
        <v/>
      </c>
      <c r="L3323" s="31">
        <f>SUM(GLOBAL[[#This Row],[bmasuk1]:[c1]])</f>
        <v>0</v>
      </c>
      <c r="M3323" s="32">
        <f>SUM(F3323,L3323)</f>
        <v>2</v>
      </c>
      <c r="N3323" s="31"/>
      <c r="O3323" s="31"/>
      <c r="P3323" s="32">
        <f ca="1">SUM(INDIRECT(GLOBAL_VAR[TABLENAME]&amp;"[@a"&amp;$1:$1-1&amp;"]"),INDIRECT(GLOBAL_VAR[TABLENAME]&amp;"[@c"&amp;$1:$1-1&amp;"]"))</f>
        <v>2</v>
      </c>
      <c r="Q3323" s="33"/>
      <c r="R3323" s="33" t="str">
        <f>IF(GLOBAL[[#This Row],[b3]]="","",GLOBAL[[#This Row],[b3]]-GLOBAL[[#This Row],[a3]])</f>
        <v/>
      </c>
      <c r="S3323" s="32">
        <f ca="1">SUM(INDIRECT(GLOBAL_VAR[TABLENAME]&amp;"[@a"&amp;$1:$1-1&amp;"]"),INDIRECT(GLOBAL_VAR[TABLENAME]&amp;"[@c"&amp;$1:$1-1&amp;"]"))</f>
        <v>2</v>
      </c>
      <c r="T3323" s="33"/>
      <c r="U3323" s="33" t="str">
        <f>IF(GLOBAL[[#This Row],[b4]]="","",GLOBAL[[#This Row],[b4]]-GLOBAL[[#This Row],[a4]])</f>
        <v/>
      </c>
      <c r="V3323" s="32">
        <f ca="1">SUM(INDIRECT(GLOBAL_VAR[TABLENAME]&amp;"[@a"&amp;$1:$1-1&amp;"]"),INDIRECT(GLOBAL_VAR[TABLENAME]&amp;"[@c"&amp;$1:$1-1&amp;"]"))</f>
        <v>2</v>
      </c>
      <c r="W3323" s="31"/>
      <c r="X3323" s="31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2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3323" s="31" t="str">
        <f>_xlfn.IFNA(MATCH(GLOBAL[[#This Row],[POINTER]],Table6[NB BM_C_QTY+F],0),"")</f>
        <v/>
      </c>
      <c r="AC3323" t="str">
        <f>_xlfn.IFNA(MATCH(GLOBAL[[#This Row],[POINTER]],Table5[CONCAT],0),"")</f>
        <v/>
      </c>
    </row>
    <row r="3324" spans="1:31">
      <c r="A3324" s="36">
        <f ca="1">IF(GLOBAL[[#This Row],[TT]]&lt;1,"",ROW()-2)</f>
        <v>3322</v>
      </c>
      <c r="B3324" s="38" t="s">
        <v>2487</v>
      </c>
      <c r="C3324" s="36">
        <v>15</v>
      </c>
      <c r="D3324" s="36" t="s">
        <v>45</v>
      </c>
      <c r="E3324" s="36">
        <f ca="1">IF(GLOBAL[[#This Row],[b12]]="",GLOBAL[[#This Row],[a6]],GLOBAL[[#This Row],[b12]])</f>
        <v>15</v>
      </c>
      <c r="F3324" s="37">
        <f>GLOBAL[[#This Row],[AWAL]]</f>
        <v>15</v>
      </c>
      <c r="G3324" s="36"/>
      <c r="H3324" s="36"/>
      <c r="I3324" s="36" t="str">
        <f>IF(GLOBAL[[#This Row],[/MASUK]]="","",SUMIF(Table6[NB BM_C_QTY+F],GLOBAL[POINTER],Table6[C]))</f>
        <v/>
      </c>
      <c r="J3324" s="106">
        <f>IF(GLOBAL[[#This Row],[//KELUAR]]="",0,-1*SUMIF(Table5[CONCAT],GLOBAL[POINTER],Table5[3]))</f>
        <v>0</v>
      </c>
      <c r="K3324" s="36" t="str">
        <f>IF(GLOBAL[[#This Row],[b1]]="","",GLOBAL[[#This Row],[b1]]-GLOBAL[[#This Row],[a1]]-GLOBAL[[#This Row],[bkeluar1]])</f>
        <v/>
      </c>
      <c r="L3324" s="36">
        <f>SUM(GLOBAL[[#This Row],[bmasuk1]:[c1]])</f>
        <v>0</v>
      </c>
      <c r="M3324" s="37">
        <f>SUM(F3324,L3324)</f>
        <v>15</v>
      </c>
      <c r="N3324" s="36"/>
      <c r="O3324" s="36"/>
      <c r="P3324" s="37">
        <f ca="1">SUM(INDIRECT(GLOBAL_VAR[TABLENAME]&amp;"[@a"&amp;$1:$1-1&amp;"]"),INDIRECT(GLOBAL_VAR[TABLENAME]&amp;"[@c"&amp;$1:$1-1&amp;"]"))</f>
        <v>15</v>
      </c>
      <c r="Q3324" s="38"/>
      <c r="R3324" s="38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15</v>
      </c>
      <c r="T3324" s="38"/>
      <c r="U3324" s="38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15</v>
      </c>
      <c r="W3324" s="36"/>
      <c r="X3324" s="36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15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3324" s="36" t="str">
        <f>_xlfn.IFNA(MATCH(GLOBAL[[#This Row],[POINTER]],Table6[NB BM_C_QTY+F],0),"")</f>
        <v/>
      </c>
      <c r="AC3324" t="str">
        <f>_xlfn.IFNA(MATCH(GLOBAL[[#This Row],[POINTER]],Table5[CONCAT],0),"")</f>
        <v/>
      </c>
    </row>
    <row r="3325" spans="1:31">
      <c r="A3325" s="31">
        <f ca="1">IF(GLOBAL[[#This Row],[TT]]&lt;1,"",ROW()-2)</f>
        <v>3323</v>
      </c>
      <c r="B3325" s="38" t="s">
        <v>2488</v>
      </c>
      <c r="C3325" s="31">
        <v>23</v>
      </c>
      <c r="D3325" s="36" t="s">
        <v>45</v>
      </c>
      <c r="E3325" s="31">
        <f ca="1">IF(GLOBAL[[#This Row],[b12]]="",GLOBAL[[#This Row],[a6]],GLOBAL[[#This Row],[b12]])</f>
        <v>23</v>
      </c>
      <c r="F3325" s="32">
        <f>GLOBAL[[#This Row],[AWAL]]</f>
        <v>23</v>
      </c>
      <c r="G3325" s="31"/>
      <c r="H3325" s="31"/>
      <c r="I3325" s="31" t="str">
        <f>IF(GLOBAL[[#This Row],[/MASUK]]="","",SUMIF(Table6[NB BM_C_QTY+F],GLOBAL[POINTER],Table6[C]))</f>
        <v/>
      </c>
      <c r="J3325" s="102">
        <f>IF(GLOBAL[[#This Row],[//KELUAR]]="",0,-1*SUMIF(Table5[CONCAT],GLOBAL[POINTER],Table5[3]))</f>
        <v>0</v>
      </c>
      <c r="K3325" s="31" t="str">
        <f>IF(GLOBAL[[#This Row],[b1]]="","",GLOBAL[[#This Row],[b1]]-GLOBAL[[#This Row],[a1]]-GLOBAL[[#This Row],[bkeluar1]])</f>
        <v/>
      </c>
      <c r="L3325" s="31">
        <f>SUM(GLOBAL[[#This Row],[bmasuk1]:[c1]])</f>
        <v>0</v>
      </c>
      <c r="M3325" s="32">
        <f>SUM(F3325,L3325)</f>
        <v>23</v>
      </c>
      <c r="N3325" s="31"/>
      <c r="O3325" s="31"/>
      <c r="P3325" s="32">
        <f ca="1">SUM(INDIRECT(GLOBAL_VAR[TABLENAME]&amp;"[@a"&amp;$1:$1-1&amp;"]"),INDIRECT(GLOBAL_VAR[TABLENAME]&amp;"[@c"&amp;$1:$1-1&amp;"]"))</f>
        <v>23</v>
      </c>
      <c r="Q3325" s="33"/>
      <c r="R3325" s="33" t="str">
        <f>IF(GLOBAL[[#This Row],[b3]]="","",GLOBAL[[#This Row],[b3]]-GLOBAL[[#This Row],[a3]])</f>
        <v/>
      </c>
      <c r="S3325" s="32">
        <f ca="1">SUM(INDIRECT(GLOBAL_VAR[TABLENAME]&amp;"[@a"&amp;$1:$1-1&amp;"]"),INDIRECT(GLOBAL_VAR[TABLENAME]&amp;"[@c"&amp;$1:$1-1&amp;"]"))</f>
        <v>23</v>
      </c>
      <c r="T3325" s="33"/>
      <c r="U3325" s="33" t="str">
        <f>IF(GLOBAL[[#This Row],[b4]]="","",GLOBAL[[#This Row],[b4]]-GLOBAL[[#This Row],[a4]])</f>
        <v/>
      </c>
      <c r="V3325" s="32">
        <f ca="1">SUM(INDIRECT(GLOBAL_VAR[TABLENAME]&amp;"[@a"&amp;$1:$1-1&amp;"]"),INDIRECT(GLOBAL_VAR[TABLENAME]&amp;"[@c"&amp;$1:$1-1&amp;"]"))</f>
        <v>23</v>
      </c>
      <c r="W3325" s="31"/>
      <c r="X3325" s="31" t="str">
        <f>IF(GLOBAL[[#This Row],[b5]]="","",GLOBAL[[#This Row],[b5]]-GLOBAL[[#This Row],[a5]])</f>
        <v/>
      </c>
      <c r="Y3325" s="59">
        <f ca="1">SUM(INDIRECT(GLOBAL_VAR[TABLENAME]&amp;"[@a"&amp;$1:$1-1&amp;"]"),INDIRECT(GLOBAL_VAR[TABLENAME]&amp;"[@c"&amp;$1:$1-1&amp;"]"))</f>
        <v>23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3325" s="31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1">
      <c r="A3326" s="31">
        <f ca="1">IF(GLOBAL[[#This Row],[TT]]&lt;1,"",ROW()-2)</f>
        <v>3324</v>
      </c>
      <c r="B3326" s="38" t="s">
        <v>2489</v>
      </c>
      <c r="C3326" s="31">
        <v>1</v>
      </c>
      <c r="D3326" s="36" t="s">
        <v>2173</v>
      </c>
      <c r="E3326" s="31">
        <f ca="1">IF(GLOBAL[[#This Row],[b12]]="",GLOBAL[[#This Row],[a6]],GLOBAL[[#This Row],[b12]])</f>
        <v>1</v>
      </c>
      <c r="F3326" s="32">
        <f>GLOBAL[[#This Row],[AWAL]]</f>
        <v>1</v>
      </c>
      <c r="G3326" s="31"/>
      <c r="H3326" s="31"/>
      <c r="I3326" s="31" t="str">
        <f>IF(GLOBAL[[#This Row],[/MASUK]]="","",SUMIF(Table6[NB BM_C_QTY+F],GLOBAL[POINTER],Table6[C]))</f>
        <v/>
      </c>
      <c r="J3326" s="102">
        <f>IF(GLOBAL[[#This Row],[//KELUAR]]="",0,-1*SUMIF(Table5[CONCAT],GLOBAL[POINTER],Table5[3]))</f>
        <v>0</v>
      </c>
      <c r="K3326" s="31" t="str">
        <f>IF(GLOBAL[[#This Row],[b1]]="","",GLOBAL[[#This Row],[b1]]-GLOBAL[[#This Row],[a1]]-GLOBAL[[#This Row],[bkeluar1]])</f>
        <v/>
      </c>
      <c r="L3326" s="31">
        <f>SUM(GLOBAL[[#This Row],[bmasuk1]:[c1]])</f>
        <v>0</v>
      </c>
      <c r="M3326" s="32">
        <f>SUM(F3326,L3326)</f>
        <v>1</v>
      </c>
      <c r="N3326" s="31"/>
      <c r="O3326" s="31"/>
      <c r="P3326" s="32">
        <f ca="1">SUM(INDIRECT(GLOBAL_VAR[TABLENAME]&amp;"[@a"&amp;$1:$1-1&amp;"]"),INDIRECT(GLOBAL_VAR[TABLENAME]&amp;"[@c"&amp;$1:$1-1&amp;"]"))</f>
        <v>1</v>
      </c>
      <c r="Q3326" s="33"/>
      <c r="R3326" s="33" t="str">
        <f>IF(GLOBAL[[#This Row],[b3]]="","",GLOBAL[[#This Row],[b3]]-GLOBAL[[#This Row],[a3]])</f>
        <v/>
      </c>
      <c r="S3326" s="32">
        <f ca="1">SUM(INDIRECT(GLOBAL_VAR[TABLENAME]&amp;"[@a"&amp;$1:$1-1&amp;"]"),INDIRECT(GLOBAL_VAR[TABLENAME]&amp;"[@c"&amp;$1:$1-1&amp;"]"))</f>
        <v>1</v>
      </c>
      <c r="T3326" s="33"/>
      <c r="U3326" s="33" t="str">
        <f>IF(GLOBAL[[#This Row],[b4]]="","",GLOBAL[[#This Row],[b4]]-GLOBAL[[#This Row],[a4]])</f>
        <v/>
      </c>
      <c r="V3326" s="32">
        <f ca="1">SUM(INDIRECT(GLOBAL_VAR[TABLENAME]&amp;"[@a"&amp;$1:$1-1&amp;"]"),INDIRECT(GLOBAL_VAR[TABLENAME]&amp;"[@c"&amp;$1:$1-1&amp;"]"))</f>
        <v>1</v>
      </c>
      <c r="W3326" s="31"/>
      <c r="X3326" s="31" t="str">
        <f>IF(GLOBAL[[#This Row],[b5]]="","",GLOBAL[[#This Row],[b5]]-GLOBAL[[#This Row],[a5]])</f>
        <v/>
      </c>
      <c r="Y3326" s="59">
        <f ca="1">SUM(INDIRECT(GLOBAL_VAR[TABLENAME]&amp;"[@a"&amp;$1:$1-1&amp;"]"),INDIRECT(GLOBAL_VAR[TABLENAME]&amp;"[@c"&amp;$1:$1-1&amp;"]"))</f>
        <v>1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3326" s="31" t="str">
        <f>_xlfn.IFNA(MATCH(GLOBAL[[#This Row],[POINTER]],Table6[NB BM_C_QTY+F],0),"")</f>
        <v/>
      </c>
      <c r="AC3326" t="str">
        <f>_xlfn.IFNA(MATCH(GLOBAL[[#This Row],[POINTER]],Table5[CONCAT],0),"")</f>
        <v/>
      </c>
    </row>
    <row r="3327" spans="1:31">
      <c r="A3327" s="31">
        <f ca="1">IF(GLOBAL[[#This Row],[TT]]&lt;1,"",ROW()-2)</f>
        <v>3325</v>
      </c>
      <c r="B3327" s="38" t="s">
        <v>2490</v>
      </c>
      <c r="C3327" s="31">
        <v>1</v>
      </c>
      <c r="D3327" s="36" t="s">
        <v>156</v>
      </c>
      <c r="E3327" s="31">
        <f ca="1">IF(GLOBAL[[#This Row],[b12]]="",GLOBAL[[#This Row],[a6]],GLOBAL[[#This Row],[b12]])</f>
        <v>1</v>
      </c>
      <c r="F3327" s="32">
        <f>GLOBAL[[#This Row],[AWAL]]</f>
        <v>1</v>
      </c>
      <c r="G3327" s="31"/>
      <c r="H3327" s="31"/>
      <c r="I3327" s="31" t="str">
        <f>IF(GLOBAL[[#This Row],[/MASUK]]="","",SUMIF(Table6[NB BM_C_QTY+F],GLOBAL[POINTER],Table6[C]))</f>
        <v/>
      </c>
      <c r="J3327" s="102">
        <f>IF(GLOBAL[[#This Row],[//KELUAR]]="",0,-1*SUMIF(Table5[CONCAT],GLOBAL[POINTER],Table5[3]))</f>
        <v>0</v>
      </c>
      <c r="K3327" s="31" t="str">
        <f>IF(GLOBAL[[#This Row],[b1]]="","",GLOBAL[[#This Row],[b1]]-GLOBAL[[#This Row],[a1]]-GLOBAL[[#This Row],[bkeluar1]])</f>
        <v/>
      </c>
      <c r="L3327" s="31">
        <f>SUM(GLOBAL[[#This Row],[bmasuk1]:[c1]])</f>
        <v>0</v>
      </c>
      <c r="M3327" s="32">
        <f>SUM(F3327,L3327)</f>
        <v>1</v>
      </c>
      <c r="N3327" s="31"/>
      <c r="O3327" s="31"/>
      <c r="P3327" s="32">
        <f ca="1">SUM(INDIRECT(GLOBAL_VAR[TABLENAME]&amp;"[@a"&amp;$1:$1-1&amp;"]"),INDIRECT(GLOBAL_VAR[TABLENAME]&amp;"[@c"&amp;$1:$1-1&amp;"]"))</f>
        <v>1</v>
      </c>
      <c r="Q3327" s="33"/>
      <c r="R3327" s="33" t="str">
        <f>IF(GLOBAL[[#This Row],[b3]]="","",GLOBAL[[#This Row],[b3]]-GLOBAL[[#This Row],[a3]])</f>
        <v/>
      </c>
      <c r="S3327" s="32">
        <f ca="1">SUM(INDIRECT(GLOBAL_VAR[TABLENAME]&amp;"[@a"&amp;$1:$1-1&amp;"]"),INDIRECT(GLOBAL_VAR[TABLENAME]&amp;"[@c"&amp;$1:$1-1&amp;"]"))</f>
        <v>1</v>
      </c>
      <c r="T3327" s="33"/>
      <c r="U3327" s="33" t="str">
        <f>IF(GLOBAL[[#This Row],[b4]]="","",GLOBAL[[#This Row],[b4]]-GLOBAL[[#This Row],[a4]])</f>
        <v/>
      </c>
      <c r="V3327" s="32">
        <f ca="1">SUM(INDIRECT(GLOBAL_VAR[TABLENAME]&amp;"[@a"&amp;$1:$1-1&amp;"]"),INDIRECT(GLOBAL_VAR[TABLENAME]&amp;"[@c"&amp;$1:$1-1&amp;"]"))</f>
        <v>1</v>
      </c>
      <c r="W3327" s="31"/>
      <c r="X3327" s="31" t="str">
        <f>IF(GLOBAL[[#This Row],[b5]]="","",GLOBAL[[#This Row],[b5]]-GLOBAL[[#This Row],[a5]])</f>
        <v/>
      </c>
      <c r="Y3327" s="59">
        <f ca="1">SUM(INDIRECT(GLOBAL_VAR[TABLENAME]&amp;"[@a"&amp;$1:$1-1&amp;"]"),INDIRECT(GLOBAL_VAR[TABLENAME]&amp;"[@c"&amp;$1:$1-1&amp;"]"))</f>
        <v>1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3327" s="31" t="str">
        <f>_xlfn.IFNA(MATCH(GLOBAL[[#This Row],[POINTER]],Table6[NB BM_C_QTY+F],0),"")</f>
        <v/>
      </c>
      <c r="AC3327" t="str">
        <f>_xlfn.IFNA(MATCH(GLOBAL[[#This Row],[POINTER]],Table5[CONCAT],0),"")</f>
        <v/>
      </c>
      <c r="AE3327" s="29"/>
    </row>
    <row r="3328" spans="1:31">
      <c r="A3328" s="31">
        <f ca="1">IF(GLOBAL[[#This Row],[TT]]&lt;1,"",ROW()-2)</f>
        <v>3326</v>
      </c>
      <c r="B3328" s="38" t="s">
        <v>2491</v>
      </c>
      <c r="C3328" s="31">
        <v>1</v>
      </c>
      <c r="D3328" s="31" t="s">
        <v>1186</v>
      </c>
      <c r="E3328" s="31">
        <f ca="1">IF(GLOBAL[[#This Row],[b12]]="",GLOBAL[[#This Row],[a6]],GLOBAL[[#This Row],[b12]])</f>
        <v>1</v>
      </c>
      <c r="F3328" s="32">
        <f>GLOBAL[[#This Row],[AWAL]]</f>
        <v>1</v>
      </c>
      <c r="G3328" s="31"/>
      <c r="H3328" s="31"/>
      <c r="I3328" s="31" t="str">
        <f>IF(GLOBAL[[#This Row],[/MASUK]]="","",SUMIF(Table6[NB BM_C_QTY+F],GLOBAL[POINTER],Table6[C]))</f>
        <v/>
      </c>
      <c r="J3328" s="102">
        <f>IF(GLOBAL[[#This Row],[//KELUAR]]="",0,-1*SUMIF(Table5[CONCAT],GLOBAL[POINTER],Table5[3]))</f>
        <v>0</v>
      </c>
      <c r="K3328" s="31" t="str">
        <f>IF(GLOBAL[[#This Row],[b1]]="","",GLOBAL[[#This Row],[b1]]-GLOBAL[[#This Row],[a1]]-GLOBAL[[#This Row],[bkeluar1]])</f>
        <v/>
      </c>
      <c r="L3328" s="31">
        <f>SUM(GLOBAL[[#This Row],[bmasuk1]:[c1]])</f>
        <v>0</v>
      </c>
      <c r="M3328" s="32">
        <f>SUM(F3328,L3328)</f>
        <v>1</v>
      </c>
      <c r="N3328" s="31"/>
      <c r="O3328" s="31"/>
      <c r="P3328" s="32">
        <f ca="1">SUM(INDIRECT(GLOBAL_VAR[TABLENAME]&amp;"[@a"&amp;$1:$1-1&amp;"]"),INDIRECT(GLOBAL_VAR[TABLENAME]&amp;"[@c"&amp;$1:$1-1&amp;"]"))</f>
        <v>1</v>
      </c>
      <c r="Q3328" s="33"/>
      <c r="R3328" s="33" t="str">
        <f>IF(GLOBAL[[#This Row],[b3]]="","",GLOBAL[[#This Row],[b3]]-GLOBAL[[#This Row],[a3]])</f>
        <v/>
      </c>
      <c r="S3328" s="32">
        <f ca="1">SUM(INDIRECT(GLOBAL_VAR[TABLENAME]&amp;"[@a"&amp;$1:$1-1&amp;"]"),INDIRECT(GLOBAL_VAR[TABLENAME]&amp;"[@c"&amp;$1:$1-1&amp;"]"))</f>
        <v>1</v>
      </c>
      <c r="T3328" s="33"/>
      <c r="U3328" s="33" t="str">
        <f>IF(GLOBAL[[#This Row],[b4]]="","",GLOBAL[[#This Row],[b4]]-GLOBAL[[#This Row],[a4]])</f>
        <v/>
      </c>
      <c r="V3328" s="32">
        <f ca="1">SUM(INDIRECT(GLOBAL_VAR[TABLENAME]&amp;"[@a"&amp;$1:$1-1&amp;"]"),INDIRECT(GLOBAL_VAR[TABLENAME]&amp;"[@c"&amp;$1:$1-1&amp;"]"))</f>
        <v>1</v>
      </c>
      <c r="W3328" s="31"/>
      <c r="X3328" s="31" t="str">
        <f>IF(GLOBAL[[#This Row],[b5]]="","",GLOBAL[[#This Row],[b5]]-GLOBAL[[#This Row],[a5]])</f>
        <v/>
      </c>
      <c r="Y3328" s="59">
        <f ca="1">SUM(INDIRECT(GLOBAL_VAR[TABLENAME]&amp;"[@a"&amp;$1:$1-1&amp;"]"),INDIRECT(GLOBAL_VAR[TABLENAME]&amp;"[@c"&amp;$1:$1-1&amp;"]"))</f>
        <v>1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3328" s="31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31">
      <c r="A3329" s="31">
        <f ca="1">IF(GLOBAL[[#This Row],[TT]]&lt;1,"",ROW()-2)</f>
        <v>3327</v>
      </c>
      <c r="B3329" s="38" t="s">
        <v>2492</v>
      </c>
      <c r="C3329" s="31">
        <v>2</v>
      </c>
      <c r="D3329" s="31" t="s">
        <v>45</v>
      </c>
      <c r="E3329" s="31">
        <f ca="1">IF(GLOBAL[[#This Row],[b12]]="",GLOBAL[[#This Row],[a6]],GLOBAL[[#This Row],[b12]])</f>
        <v>2</v>
      </c>
      <c r="F3329" s="32">
        <f>GLOBAL[[#This Row],[AWAL]]</f>
        <v>2</v>
      </c>
      <c r="G3329" s="31"/>
      <c r="H3329" s="31"/>
      <c r="I3329" s="31" t="str">
        <f>IF(GLOBAL[[#This Row],[/MASUK]]="","",SUMIF(Table6[NB BM_C_QTY+F],GLOBAL[POINTER],Table6[C]))</f>
        <v/>
      </c>
      <c r="J3329" s="102">
        <f>IF(GLOBAL[[#This Row],[//KELUAR]]="",0,-1*SUMIF(Table5[CONCAT],GLOBAL[POINTER],Table5[3]))</f>
        <v>0</v>
      </c>
      <c r="K3329" s="31" t="str">
        <f>IF(GLOBAL[[#This Row],[b1]]="","",GLOBAL[[#This Row],[b1]]-GLOBAL[[#This Row],[a1]]-GLOBAL[[#This Row],[bkeluar1]])</f>
        <v/>
      </c>
      <c r="L3329" s="31">
        <f>SUM(GLOBAL[[#This Row],[bmasuk1]:[c1]])</f>
        <v>0</v>
      </c>
      <c r="M3329" s="32">
        <f>SUM(F3329,L3329)</f>
        <v>2</v>
      </c>
      <c r="N3329" s="31"/>
      <c r="O3329" s="31"/>
      <c r="P3329" s="32">
        <f ca="1">SUM(INDIRECT(GLOBAL_VAR[TABLENAME]&amp;"[@a"&amp;$1:$1-1&amp;"]"),INDIRECT(GLOBAL_VAR[TABLENAME]&amp;"[@c"&amp;$1:$1-1&amp;"]"))</f>
        <v>2</v>
      </c>
      <c r="Q3329" s="33"/>
      <c r="R3329" s="33" t="str">
        <f>IF(GLOBAL[[#This Row],[b3]]="","",GLOBAL[[#This Row],[b3]]-GLOBAL[[#This Row],[a3]])</f>
        <v/>
      </c>
      <c r="S3329" s="32">
        <f ca="1">SUM(INDIRECT(GLOBAL_VAR[TABLENAME]&amp;"[@a"&amp;$1:$1-1&amp;"]"),INDIRECT(GLOBAL_VAR[TABLENAME]&amp;"[@c"&amp;$1:$1-1&amp;"]"))</f>
        <v>2</v>
      </c>
      <c r="T3329" s="33"/>
      <c r="U3329" s="33" t="str">
        <f>IF(GLOBAL[[#This Row],[b4]]="","",GLOBAL[[#This Row],[b4]]-GLOBAL[[#This Row],[a4]])</f>
        <v/>
      </c>
      <c r="V3329" s="32">
        <f ca="1">SUM(INDIRECT(GLOBAL_VAR[TABLENAME]&amp;"[@a"&amp;$1:$1-1&amp;"]"),INDIRECT(GLOBAL_VAR[TABLENAME]&amp;"[@c"&amp;$1:$1-1&amp;"]"))</f>
        <v>2</v>
      </c>
      <c r="W3329" s="31"/>
      <c r="X3329" s="31" t="str">
        <f>IF(GLOBAL[[#This Row],[b5]]="","",GLOBAL[[#This Row],[b5]]-GLOBAL[[#This Row],[a5]])</f>
        <v/>
      </c>
      <c r="Y3329" s="59">
        <f ca="1">SUM(INDIRECT(GLOBAL_VAR[TABLENAME]&amp;"[@a"&amp;$1:$1-1&amp;"]"),INDIRECT(GLOBAL_VAR[TABLENAME]&amp;"[@c"&amp;$1:$1-1&amp;"]"))</f>
        <v>2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3329" s="31" t="str">
        <f>_xlfn.IFNA(MATCH(GLOBAL[[#This Row],[POINTER]],Table6[NB BM_C_QTY+F],0),"")</f>
        <v/>
      </c>
      <c r="AC3329" t="str">
        <f>_xlfn.IFNA(MATCH(GLOBAL[[#This Row],[POINTER]],Table5[CONCAT],0),"")</f>
        <v/>
      </c>
    </row>
    <row r="3330" spans="1:31">
      <c r="A3330" s="31">
        <f ca="1">IF(GLOBAL[[#This Row],[TT]]&lt;1,"",ROW()-2)</f>
        <v>3328</v>
      </c>
      <c r="B3330" s="38" t="s">
        <v>2493</v>
      </c>
      <c r="C3330" s="31">
        <v>36</v>
      </c>
      <c r="D3330" s="31" t="s">
        <v>45</v>
      </c>
      <c r="E3330" s="31">
        <f ca="1">IF(GLOBAL[[#This Row],[b12]]="",GLOBAL[[#This Row],[a6]],GLOBAL[[#This Row],[b12]])</f>
        <v>36</v>
      </c>
      <c r="F3330" s="32">
        <f>GLOBAL[[#This Row],[AWAL]]</f>
        <v>36</v>
      </c>
      <c r="G3330" s="31"/>
      <c r="H3330" s="31"/>
      <c r="I3330" s="31" t="str">
        <f>IF(GLOBAL[[#This Row],[/MASUK]]="","",SUMIF(Table6[NB BM_C_QTY+F],GLOBAL[POINTER],Table6[C]))</f>
        <v/>
      </c>
      <c r="J3330" s="102">
        <f>IF(GLOBAL[[#This Row],[//KELUAR]]="",0,-1*SUMIF(Table5[CONCAT],GLOBAL[POINTER],Table5[3]))</f>
        <v>0</v>
      </c>
      <c r="K3330" s="31" t="str">
        <f>IF(GLOBAL[[#This Row],[b1]]="","",GLOBAL[[#This Row],[b1]]-GLOBAL[[#This Row],[a1]]-GLOBAL[[#This Row],[bkeluar1]])</f>
        <v/>
      </c>
      <c r="L3330" s="31">
        <f>SUM(GLOBAL[[#This Row],[bmasuk1]:[c1]])</f>
        <v>0</v>
      </c>
      <c r="M3330" s="32">
        <f>SUM(F3330,L3330)</f>
        <v>36</v>
      </c>
      <c r="N3330" s="31"/>
      <c r="O3330" s="31"/>
      <c r="P3330" s="32">
        <f ca="1">SUM(INDIRECT(GLOBAL_VAR[TABLENAME]&amp;"[@a"&amp;$1:$1-1&amp;"]"),INDIRECT(GLOBAL_VAR[TABLENAME]&amp;"[@c"&amp;$1:$1-1&amp;"]"))</f>
        <v>36</v>
      </c>
      <c r="Q3330" s="33"/>
      <c r="R3330" s="33" t="str">
        <f>IF(GLOBAL[[#This Row],[b3]]="","",GLOBAL[[#This Row],[b3]]-GLOBAL[[#This Row],[a3]])</f>
        <v/>
      </c>
      <c r="S3330" s="32">
        <f ca="1">SUM(INDIRECT(GLOBAL_VAR[TABLENAME]&amp;"[@a"&amp;$1:$1-1&amp;"]"),INDIRECT(GLOBAL_VAR[TABLENAME]&amp;"[@c"&amp;$1:$1-1&amp;"]"))</f>
        <v>36</v>
      </c>
      <c r="T3330" s="33"/>
      <c r="U3330" s="33" t="str">
        <f>IF(GLOBAL[[#This Row],[b4]]="","",GLOBAL[[#This Row],[b4]]-GLOBAL[[#This Row],[a4]])</f>
        <v/>
      </c>
      <c r="V3330" s="32">
        <f ca="1">SUM(INDIRECT(GLOBAL_VAR[TABLENAME]&amp;"[@a"&amp;$1:$1-1&amp;"]"),INDIRECT(GLOBAL_VAR[TABLENAME]&amp;"[@c"&amp;$1:$1-1&amp;"]"))</f>
        <v>36</v>
      </c>
      <c r="W3330" s="31"/>
      <c r="X3330" s="31" t="str">
        <f>IF(GLOBAL[[#This Row],[b5]]="","",GLOBAL[[#This Row],[b5]]-GLOBAL[[#This Row],[a5]])</f>
        <v/>
      </c>
      <c r="Y3330" s="59">
        <f ca="1">SUM(INDIRECT(GLOBAL_VAR[TABLENAME]&amp;"[@a"&amp;$1:$1-1&amp;"]"),INDIRECT(GLOBAL_VAR[TABLENAME]&amp;"[@c"&amp;$1:$1-1&amp;"]"))</f>
        <v>36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3330" s="31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31">
      <c r="A3331" s="36">
        <f ca="1">IF(GLOBAL[[#This Row],[TT]]&lt;1,"",ROW()-2)</f>
        <v>3329</v>
      </c>
      <c r="B3331" s="38" t="s">
        <v>2494</v>
      </c>
      <c r="C3331" s="36">
        <v>16</v>
      </c>
      <c r="D3331" s="36" t="s">
        <v>2701</v>
      </c>
      <c r="E3331" s="36">
        <f ca="1">IF(GLOBAL[[#This Row],[b12]]="",GLOBAL[[#This Row],[a6]],GLOBAL[[#This Row],[b12]])</f>
        <v>16</v>
      </c>
      <c r="F3331" s="37">
        <f>GLOBAL[[#This Row],[AWAL]]</f>
        <v>16</v>
      </c>
      <c r="G3331" s="36"/>
      <c r="H3331" s="36"/>
      <c r="I3331" s="36" t="str">
        <f>IF(GLOBAL[[#This Row],[/MASUK]]="","",SUMIF(Table6[NB BM_C_QTY+F],GLOBAL[POINTER],Table6[C]))</f>
        <v/>
      </c>
      <c r="J3331" s="106">
        <f>IF(GLOBAL[[#This Row],[//KELUAR]]="",0,-1*SUMIF(Table5[CONCAT],GLOBAL[POINTER],Table5[3]))</f>
        <v>0</v>
      </c>
      <c r="K3331" s="36" t="str">
        <f>IF(GLOBAL[[#This Row],[b1]]="","",GLOBAL[[#This Row],[b1]]-GLOBAL[[#This Row],[a1]]-GLOBAL[[#This Row],[bkeluar1]])</f>
        <v/>
      </c>
      <c r="L3331" s="36">
        <f>SUM(GLOBAL[[#This Row],[bmasuk1]:[c1]])</f>
        <v>0</v>
      </c>
      <c r="M3331" s="37">
        <f>SUM(F3331,L3331)</f>
        <v>16</v>
      </c>
      <c r="N3331" s="36"/>
      <c r="O3331" s="36"/>
      <c r="P3331" s="37">
        <f ca="1">SUM(INDIRECT(GLOBAL_VAR[TABLENAME]&amp;"[@a"&amp;$1:$1-1&amp;"]"),INDIRECT(GLOBAL_VAR[TABLENAME]&amp;"[@c"&amp;$1:$1-1&amp;"]"))</f>
        <v>16</v>
      </c>
      <c r="Q3331" s="38"/>
      <c r="R3331" s="38" t="str">
        <f>IF(GLOBAL[[#This Row],[b3]]="","",GLOBAL[[#This Row],[b3]]-GLOBAL[[#This Row],[a3]])</f>
        <v/>
      </c>
      <c r="S3331" s="37">
        <f ca="1">SUM(INDIRECT(GLOBAL_VAR[TABLENAME]&amp;"[@a"&amp;$1:$1-1&amp;"]"),INDIRECT(GLOBAL_VAR[TABLENAME]&amp;"[@c"&amp;$1:$1-1&amp;"]"))</f>
        <v>16</v>
      </c>
      <c r="T3331" s="38"/>
      <c r="U3331" s="38" t="str">
        <f>IF(GLOBAL[[#This Row],[b4]]="","",GLOBAL[[#This Row],[b4]]-GLOBAL[[#This Row],[a4]])</f>
        <v/>
      </c>
      <c r="V3331" s="37">
        <f ca="1">SUM(INDIRECT(GLOBAL_VAR[TABLENAME]&amp;"[@a"&amp;$1:$1-1&amp;"]"),INDIRECT(GLOBAL_VAR[TABLENAME]&amp;"[@c"&amp;$1:$1-1&amp;"]"))</f>
        <v>16</v>
      </c>
      <c r="W3331" s="36"/>
      <c r="X3331" s="36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16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3331" s="36" t="str">
        <f>_xlfn.IFNA(MATCH(GLOBAL[[#This Row],[POINTER]],Table6[NB BM_C_QTY+F],0),"")</f>
        <v/>
      </c>
      <c r="AC3331" t="str">
        <f>_xlfn.IFNA(MATCH(GLOBAL[[#This Row],[POINTER]],Table5[CONCAT],0),"")</f>
        <v/>
      </c>
    </row>
    <row r="3332" spans="1:31">
      <c r="A3332" s="31">
        <f ca="1">IF(GLOBAL[[#This Row],[TT]]&lt;1,"",ROW()-2)</f>
        <v>3330</v>
      </c>
      <c r="B3332" s="33" t="s">
        <v>2495</v>
      </c>
      <c r="C3332" s="31">
        <v>2</v>
      </c>
      <c r="D3332" s="31" t="s">
        <v>45</v>
      </c>
      <c r="E3332" s="31">
        <f ca="1">IF(GLOBAL[[#This Row],[b12]]="",GLOBAL[[#This Row],[a6]],GLOBAL[[#This Row],[b12]])</f>
        <v>2</v>
      </c>
      <c r="F3332" s="32">
        <f>GLOBAL[[#This Row],[AWAL]]</f>
        <v>2</v>
      </c>
      <c r="G3332" s="31"/>
      <c r="H3332" s="31"/>
      <c r="I3332" s="31" t="str">
        <f>IF(GLOBAL[[#This Row],[/MASUK]]="","",SUMIF(Table6[NB BM_C_QTY+F],GLOBAL[POINTER],Table6[C]))</f>
        <v/>
      </c>
      <c r="J3332" s="102">
        <f>IF(GLOBAL[[#This Row],[//KELUAR]]="",0,-1*SUMIF(Table5[CONCAT],GLOBAL[POINTER],Table5[3]))</f>
        <v>0</v>
      </c>
      <c r="K3332" s="31" t="str">
        <f>IF(GLOBAL[[#This Row],[b1]]="","",GLOBAL[[#This Row],[b1]]-GLOBAL[[#This Row],[a1]]-GLOBAL[[#This Row],[bkeluar1]])</f>
        <v/>
      </c>
      <c r="L3332" s="31">
        <f>SUM(GLOBAL[[#This Row],[bmasuk1]:[c1]])</f>
        <v>0</v>
      </c>
      <c r="M3332" s="32">
        <f>SUM(F3332,L3332)</f>
        <v>2</v>
      </c>
      <c r="N3332" s="31"/>
      <c r="O3332" s="31"/>
      <c r="P3332" s="32">
        <f ca="1">SUM(INDIRECT(GLOBAL_VAR[TABLENAME]&amp;"[@a"&amp;$1:$1-1&amp;"]"),INDIRECT(GLOBAL_VAR[TABLENAME]&amp;"[@c"&amp;$1:$1-1&amp;"]"))</f>
        <v>2</v>
      </c>
      <c r="Q3332" s="33"/>
      <c r="R3332" s="33" t="str">
        <f>IF(GLOBAL[[#This Row],[b3]]="","",GLOBAL[[#This Row],[b3]]-GLOBAL[[#This Row],[a3]])</f>
        <v/>
      </c>
      <c r="S3332" s="32">
        <f ca="1">SUM(INDIRECT(GLOBAL_VAR[TABLENAME]&amp;"[@a"&amp;$1:$1-1&amp;"]"),INDIRECT(GLOBAL_VAR[TABLENAME]&amp;"[@c"&amp;$1:$1-1&amp;"]"))</f>
        <v>2</v>
      </c>
      <c r="T3332" s="33"/>
      <c r="U3332" s="33" t="str">
        <f>IF(GLOBAL[[#This Row],[b4]]="","",GLOBAL[[#This Row],[b4]]-GLOBAL[[#This Row],[a4]])</f>
        <v/>
      </c>
      <c r="V3332" s="32">
        <f ca="1">SUM(INDIRECT(GLOBAL_VAR[TABLENAME]&amp;"[@a"&amp;$1:$1-1&amp;"]"),INDIRECT(GLOBAL_VAR[TABLENAME]&amp;"[@c"&amp;$1:$1-1&amp;"]"))</f>
        <v>2</v>
      </c>
      <c r="W3332" s="31"/>
      <c r="X3332" s="31" t="str">
        <f>IF(GLOBAL[[#This Row],[b5]]="","",GLOBAL[[#This Row],[b5]]-GLOBAL[[#This Row],[a5]])</f>
        <v/>
      </c>
      <c r="Y3332" s="37">
        <f ca="1">SUM(INDIRECT(GLOBAL_VAR[TABLENAME]&amp;"[@a"&amp;$1:$1-1&amp;"]"),INDIRECT(GLOBAL_VAR[TABLENAME]&amp;"[@c"&amp;$1:$1-1&amp;"]"))</f>
        <v>2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3332" s="31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31">
      <c r="A3333" s="36">
        <f ca="1">IF(GLOBAL[[#This Row],[TT]]&lt;1,"",ROW()-2)</f>
        <v>3331</v>
      </c>
      <c r="B3333" s="38" t="s">
        <v>2496</v>
      </c>
      <c r="C3333" s="36">
        <v>26</v>
      </c>
      <c r="D3333" s="36" t="s">
        <v>2037</v>
      </c>
      <c r="E3333" s="36">
        <f ca="1">IF(GLOBAL[[#This Row],[b12]]="",GLOBAL[[#This Row],[a6]],GLOBAL[[#This Row],[b12]])</f>
        <v>26</v>
      </c>
      <c r="F3333" s="37">
        <f>GLOBAL[[#This Row],[AWAL]]</f>
        <v>26</v>
      </c>
      <c r="G3333" s="36"/>
      <c r="H3333" s="36"/>
      <c r="I3333" s="36" t="str">
        <f>IF(GLOBAL[[#This Row],[/MASUK]]="","",SUMIF(Table6[NB BM_C_QTY+F],GLOBAL[POINTER],Table6[C]))</f>
        <v/>
      </c>
      <c r="J3333" s="106">
        <f>IF(GLOBAL[[#This Row],[//KELUAR]]="",0,-1*SUMIF(Table5[CONCAT],GLOBAL[POINTER],Table5[3]))</f>
        <v>0</v>
      </c>
      <c r="K3333" s="36" t="str">
        <f>IF(GLOBAL[[#This Row],[b1]]="","",GLOBAL[[#This Row],[b1]]-GLOBAL[[#This Row],[a1]]-GLOBAL[[#This Row],[bkeluar1]])</f>
        <v/>
      </c>
      <c r="L3333" s="36">
        <f>SUM(GLOBAL[[#This Row],[bmasuk1]:[c1]])</f>
        <v>0</v>
      </c>
      <c r="M3333" s="37">
        <f>SUM(F3333,L3333)</f>
        <v>26</v>
      </c>
      <c r="N3333" s="36"/>
      <c r="O3333" s="36"/>
      <c r="P3333" s="37">
        <f ca="1">SUM(INDIRECT(GLOBAL_VAR[TABLENAME]&amp;"[@a"&amp;$1:$1-1&amp;"]"),INDIRECT(GLOBAL_VAR[TABLENAME]&amp;"[@c"&amp;$1:$1-1&amp;"]"))</f>
        <v>26</v>
      </c>
      <c r="Q3333" s="38"/>
      <c r="R3333" s="38" t="str">
        <f>IF(GLOBAL[[#This Row],[b3]]="","",GLOBAL[[#This Row],[b3]]-GLOBAL[[#This Row],[a3]])</f>
        <v/>
      </c>
      <c r="S3333" s="37">
        <f ca="1">SUM(INDIRECT(GLOBAL_VAR[TABLENAME]&amp;"[@a"&amp;$1:$1-1&amp;"]"),INDIRECT(GLOBAL_VAR[TABLENAME]&amp;"[@c"&amp;$1:$1-1&amp;"]"))</f>
        <v>26</v>
      </c>
      <c r="T3333" s="38"/>
      <c r="U3333" s="38" t="str">
        <f>IF(GLOBAL[[#This Row],[b4]]="","",GLOBAL[[#This Row],[b4]]-GLOBAL[[#This Row],[a4]])</f>
        <v/>
      </c>
      <c r="V3333" s="37">
        <f ca="1">SUM(INDIRECT(GLOBAL_VAR[TABLENAME]&amp;"[@a"&amp;$1:$1-1&amp;"]"),INDIRECT(GLOBAL_VAR[TABLENAME]&amp;"[@c"&amp;$1:$1-1&amp;"]"))</f>
        <v>26</v>
      </c>
      <c r="W3333" s="36"/>
      <c r="X3333" s="36" t="str">
        <f>IF(GLOBAL[[#This Row],[b5]]="","",GLOBAL[[#This Row],[b5]]-GLOBAL[[#This Row],[a5]])</f>
        <v/>
      </c>
      <c r="Y3333" s="59">
        <f ca="1">SUM(INDIRECT(GLOBAL_VAR[TABLENAME]&amp;"[@a"&amp;$1:$1-1&amp;"]"),INDIRECT(GLOBAL_VAR[TABLENAME]&amp;"[@c"&amp;$1:$1-1&amp;"]"))</f>
        <v>26</v>
      </c>
      <c r="AA3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3333" s="36" t="str">
        <f>_xlfn.IFNA(MATCH(GLOBAL[[#This Row],[POINTER]],Table6[NB BM_C_QTY+F],0),"")</f>
        <v/>
      </c>
      <c r="AC3333" t="str">
        <f>_xlfn.IFNA(MATCH(GLOBAL[[#This Row],[POINTER]],Table5[CONCAT],0),"")</f>
        <v/>
      </c>
    </row>
    <row r="3334" spans="1:31">
      <c r="A3334" s="36">
        <f ca="1">IF(GLOBAL[[#This Row],[TT]]&lt;1,"",ROW()-2)</f>
        <v>3332</v>
      </c>
      <c r="B3334" s="38" t="s">
        <v>2497</v>
      </c>
      <c r="C3334" s="36">
        <v>2</v>
      </c>
      <c r="D3334" s="36" t="s">
        <v>51</v>
      </c>
      <c r="E3334" s="36">
        <f ca="1">IF(GLOBAL[[#This Row],[b12]]="",GLOBAL[[#This Row],[a6]],GLOBAL[[#This Row],[b12]])</f>
        <v>2</v>
      </c>
      <c r="F3334" s="37">
        <f>GLOBAL[[#This Row],[AWAL]]</f>
        <v>2</v>
      </c>
      <c r="G3334" s="36"/>
      <c r="H3334" s="36"/>
      <c r="I3334" s="36" t="str">
        <f>IF(GLOBAL[[#This Row],[/MASUK]]="","",SUMIF(Table6[NB BM_C_QTY+F],GLOBAL[POINTER],Table6[C]))</f>
        <v/>
      </c>
      <c r="J3334" s="106">
        <f>IF(GLOBAL[[#This Row],[//KELUAR]]="",0,-1*SUMIF(Table5[CONCAT],GLOBAL[POINTER],Table5[3]))</f>
        <v>0</v>
      </c>
      <c r="K3334" s="36" t="str">
        <f>IF(GLOBAL[[#This Row],[b1]]="","",GLOBAL[[#This Row],[b1]]-GLOBAL[[#This Row],[a1]]-GLOBAL[[#This Row],[bkeluar1]])</f>
        <v/>
      </c>
      <c r="L3334" s="36">
        <f>SUM(GLOBAL[[#This Row],[bmasuk1]:[c1]])</f>
        <v>0</v>
      </c>
      <c r="M3334" s="37">
        <f>SUM(F3334,L3334)</f>
        <v>2</v>
      </c>
      <c r="N3334" s="36"/>
      <c r="O3334" s="36"/>
      <c r="P3334" s="37">
        <f ca="1">SUM(INDIRECT(GLOBAL_VAR[TABLENAME]&amp;"[@a"&amp;$1:$1-1&amp;"]"),INDIRECT(GLOBAL_VAR[TABLENAME]&amp;"[@c"&amp;$1:$1-1&amp;"]"))</f>
        <v>2</v>
      </c>
      <c r="Q3334" s="38"/>
      <c r="R3334" s="38" t="str">
        <f>IF(GLOBAL[[#This Row],[b3]]="","",GLOBAL[[#This Row],[b3]]-GLOBAL[[#This Row],[a3]])</f>
        <v/>
      </c>
      <c r="S3334" s="37">
        <f ca="1">SUM(INDIRECT(GLOBAL_VAR[TABLENAME]&amp;"[@a"&amp;$1:$1-1&amp;"]"),INDIRECT(GLOBAL_VAR[TABLENAME]&amp;"[@c"&amp;$1:$1-1&amp;"]"))</f>
        <v>2</v>
      </c>
      <c r="T3334" s="38"/>
      <c r="U3334" s="38" t="str">
        <f>IF(GLOBAL[[#This Row],[b4]]="","",GLOBAL[[#This Row],[b4]]-GLOBAL[[#This Row],[a4]])</f>
        <v/>
      </c>
      <c r="V3334" s="37">
        <f ca="1">SUM(INDIRECT(GLOBAL_VAR[TABLENAME]&amp;"[@a"&amp;$1:$1-1&amp;"]"),INDIRECT(GLOBAL_VAR[TABLENAME]&amp;"[@c"&amp;$1:$1-1&amp;"]"))</f>
        <v>2</v>
      </c>
      <c r="W3334" s="36"/>
      <c r="X3334" s="36" t="str">
        <f>IF(GLOBAL[[#This Row],[b5]]="","",GLOBAL[[#This Row],[b5]]-GLOBAL[[#This Row],[a5]])</f>
        <v/>
      </c>
      <c r="Y3334" s="59">
        <f ca="1">SUM(INDIRECT(GLOBAL_VAR[TABLENAME]&amp;"[@a"&amp;$1:$1-1&amp;"]"),INDIRECT(GLOBAL_VAR[TABLENAME]&amp;"[@c"&amp;$1:$1-1&amp;"]"))</f>
        <v>2</v>
      </c>
      <c r="AA3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3334" s="36" t="str">
        <f>_xlfn.IFNA(MATCH(GLOBAL[[#This Row],[POINTER]],Table6[NB BM_C_QTY+F],0),"")</f>
        <v/>
      </c>
      <c r="AC3334" t="str">
        <f>_xlfn.IFNA(MATCH(GLOBAL[[#This Row],[POINTER]],Table5[CONCAT],0),"")</f>
        <v/>
      </c>
    </row>
    <row r="3335" spans="1:31">
      <c r="A3335" s="36" t="str">
        <f ca="1">IF(GLOBAL[[#This Row],[TT]]&lt;1,"",ROW()-2)</f>
        <v/>
      </c>
      <c r="B3335" s="38" t="s">
        <v>2027</v>
      </c>
      <c r="C3335" s="36">
        <v>0</v>
      </c>
      <c r="D3335" s="36" t="s">
        <v>2037</v>
      </c>
      <c r="E3335" s="36">
        <f ca="1">IF(GLOBAL[[#This Row],[b12]]="",GLOBAL[[#This Row],[a6]],GLOBAL[[#This Row],[b12]])</f>
        <v>0</v>
      </c>
      <c r="F3335" s="37">
        <f>GLOBAL[[#This Row],[AWAL]]</f>
        <v>0</v>
      </c>
      <c r="G3335" s="36"/>
      <c r="H3335" s="36"/>
      <c r="I3335" s="36" t="str">
        <f>IF(GLOBAL[[#This Row],[/MASUK]]="","",SUMIF(Table6[NB BM_C_QTY+F],GLOBAL[POINTER],Table6[C]))</f>
        <v/>
      </c>
      <c r="J3335" s="106">
        <f>IF(GLOBAL[[#This Row],[//KELUAR]]="",0,-1*SUMIF(Table5[CONCAT],GLOBAL[POINTER],Table5[3]))</f>
        <v>0</v>
      </c>
      <c r="K3335" s="36" t="str">
        <f>IF(GLOBAL[[#This Row],[b1]]="","",GLOBAL[[#This Row],[b1]]-GLOBAL[[#This Row],[a1]]-GLOBAL[[#This Row],[bkeluar1]])</f>
        <v/>
      </c>
      <c r="L3335" s="36">
        <f>SUM(GLOBAL[[#This Row],[bmasuk1]:[c1]])</f>
        <v>0</v>
      </c>
      <c r="M3335" s="37">
        <f>SUM(F3335,L3335)</f>
        <v>0</v>
      </c>
      <c r="N3335" s="36"/>
      <c r="O3335" s="36"/>
      <c r="P3335" s="37">
        <f ca="1">SUM(INDIRECT(GLOBAL_VAR[TABLENAME]&amp;"[@a"&amp;$1:$1-1&amp;"]"),INDIRECT(GLOBAL_VAR[TABLENAME]&amp;"[@c"&amp;$1:$1-1&amp;"]"))</f>
        <v>0</v>
      </c>
      <c r="Q3335" s="38"/>
      <c r="R3335" s="38" t="str">
        <f>IF(GLOBAL[[#This Row],[b3]]="","",GLOBAL[[#This Row],[b3]]-GLOBAL[[#This Row],[a3]])</f>
        <v/>
      </c>
      <c r="S3335" s="37">
        <f ca="1">SUM(INDIRECT(GLOBAL_VAR[TABLENAME]&amp;"[@a"&amp;$1:$1-1&amp;"]"),INDIRECT(GLOBAL_VAR[TABLENAME]&amp;"[@c"&amp;$1:$1-1&amp;"]"))</f>
        <v>0</v>
      </c>
      <c r="T3335" s="38"/>
      <c r="U3335" s="38" t="str">
        <f>IF(GLOBAL[[#This Row],[b4]]="","",GLOBAL[[#This Row],[b4]]-GLOBAL[[#This Row],[a4]])</f>
        <v/>
      </c>
      <c r="V3335" s="37">
        <f ca="1">SUM(INDIRECT(GLOBAL_VAR[TABLENAME]&amp;"[@a"&amp;$1:$1-1&amp;"]"),INDIRECT(GLOBAL_VAR[TABLENAME]&amp;"[@c"&amp;$1:$1-1&amp;"]"))</f>
        <v>0</v>
      </c>
      <c r="W3335" s="36"/>
      <c r="X3335" s="36" t="str">
        <f>IF(GLOBAL[[#This Row],[b5]]="","",GLOBAL[[#This Row],[b5]]-GLOBAL[[#This Row],[a5]])</f>
        <v/>
      </c>
      <c r="Y3335" s="37">
        <f ca="1">SUM(INDIRECT(GLOBAL_VAR[TABLENAME]&amp;"[@a"&amp;$1:$1-1&amp;"]"),INDIRECT(GLOBAL_VAR[TABLENAME]&amp;"[@c"&amp;$1:$1-1&amp;"]"))</f>
        <v>0</v>
      </c>
      <c r="AA3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335" s="36" t="str">
        <f>_xlfn.IFNA(MATCH(GLOBAL[[#This Row],[POINTER]],Table6[NB BM_C_QTY+F],0),"")</f>
        <v/>
      </c>
      <c r="AC3335" t="str">
        <f>_xlfn.IFNA(MATCH(GLOBAL[[#This Row],[POINTER]],Table5[CONCAT],0),"")</f>
        <v/>
      </c>
    </row>
    <row r="3336" spans="1:31">
      <c r="A3336" s="36">
        <f ca="1">IF(GLOBAL[[#This Row],[TT]]&lt;1,"",ROW()-2)</f>
        <v>3334</v>
      </c>
      <c r="B3336" s="38" t="s">
        <v>4518</v>
      </c>
      <c r="C3336" s="36">
        <v>4</v>
      </c>
      <c r="D3336" s="36" t="s">
        <v>2037</v>
      </c>
      <c r="E3336" s="36">
        <f ca="1">IF(GLOBAL[[#This Row],[b12]]="",GLOBAL[[#This Row],[a6]],GLOBAL[[#This Row],[b12]])</f>
        <v>4</v>
      </c>
      <c r="F3336" s="37">
        <f>GLOBAL[[#This Row],[AWAL]]</f>
        <v>4</v>
      </c>
      <c r="G3336" s="36"/>
      <c r="H3336" s="36"/>
      <c r="I3336" s="36" t="str">
        <f>IF(GLOBAL[[#This Row],[/MASUK]]="","",SUMIF(Table6[NB BM_C_QTY+F],GLOBAL[POINTER],Table6[C]))</f>
        <v/>
      </c>
      <c r="J3336" s="106">
        <f>IF(GLOBAL[[#This Row],[//KELUAR]]="",0,-1*SUMIF(Table5[CONCAT],GLOBAL[POINTER],Table5[3]))</f>
        <v>0</v>
      </c>
      <c r="K3336" s="36" t="str">
        <f>IF(GLOBAL[[#This Row],[b1]]="","",GLOBAL[[#This Row],[b1]]-GLOBAL[[#This Row],[a1]]-GLOBAL[[#This Row],[bkeluar1]])</f>
        <v/>
      </c>
      <c r="L3336" s="36">
        <f>SUM(GLOBAL[[#This Row],[bmasuk1]:[c1]])</f>
        <v>0</v>
      </c>
      <c r="M3336" s="37">
        <f>SUM(F3336,L3336)</f>
        <v>4</v>
      </c>
      <c r="N3336" s="36"/>
      <c r="O3336" s="36"/>
      <c r="P3336" s="37">
        <f ca="1">SUM(INDIRECT(GLOBAL_VAR[TABLENAME]&amp;"[@a"&amp;$1:$1-1&amp;"]"),INDIRECT(GLOBAL_VAR[TABLENAME]&amp;"[@c"&amp;$1:$1-1&amp;"]"))</f>
        <v>4</v>
      </c>
      <c r="Q3336" s="38"/>
      <c r="R3336" s="38" t="str">
        <f>IF(GLOBAL[[#This Row],[b3]]="","",GLOBAL[[#This Row],[b3]]-GLOBAL[[#This Row],[a3]])</f>
        <v/>
      </c>
      <c r="S3336" s="37">
        <f ca="1">SUM(INDIRECT(GLOBAL_VAR[TABLENAME]&amp;"[@a"&amp;$1:$1-1&amp;"]"),INDIRECT(GLOBAL_VAR[TABLENAME]&amp;"[@c"&amp;$1:$1-1&amp;"]"))</f>
        <v>4</v>
      </c>
      <c r="T3336" s="38"/>
      <c r="U3336" s="38" t="str">
        <f>IF(GLOBAL[[#This Row],[b4]]="","",GLOBAL[[#This Row],[b4]]-GLOBAL[[#This Row],[a4]])</f>
        <v/>
      </c>
      <c r="V3336" s="37">
        <f ca="1">SUM(INDIRECT(GLOBAL_VAR[TABLENAME]&amp;"[@a"&amp;$1:$1-1&amp;"]"),INDIRECT(GLOBAL_VAR[TABLENAME]&amp;"[@c"&amp;$1:$1-1&amp;"]"))</f>
        <v>4</v>
      </c>
      <c r="W3336" s="36"/>
      <c r="X3336" s="36" t="str">
        <f>IF(GLOBAL[[#This Row],[b5]]="","",GLOBAL[[#This Row],[b5]]-GLOBAL[[#This Row],[a5]])</f>
        <v/>
      </c>
      <c r="Y3336" s="37">
        <f ca="1">SUM(INDIRECT(GLOBAL_VAR[TABLENAME]&amp;"[@a"&amp;$1:$1-1&amp;"]"),INDIRECT(GLOBAL_VAR[TABLENAME]&amp;"[@c"&amp;$1:$1-1&amp;"]"))</f>
        <v>4</v>
      </c>
      <c r="AA3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336" s="36" t="str">
        <f>_xlfn.IFNA(MATCH(GLOBAL[[#This Row],[POINTER]],Table6[NB BM_C_QTY+F],0),"")</f>
        <v/>
      </c>
      <c r="AC3336" t="str">
        <f>_xlfn.IFNA(MATCH(GLOBAL[[#This Row],[POINTER]],Table5[CONCAT],0),"")</f>
        <v/>
      </c>
    </row>
    <row r="3337" spans="1:31">
      <c r="A3337" s="36" t="str">
        <f ca="1">IF(GLOBAL[[#This Row],[TT]]&lt;1,"",ROW()-2)</f>
        <v/>
      </c>
      <c r="B3337" s="38" t="s">
        <v>2759</v>
      </c>
      <c r="C3337" s="36">
        <v>0</v>
      </c>
      <c r="D3337" s="36" t="s">
        <v>2037</v>
      </c>
      <c r="E3337" s="36">
        <f ca="1">IF(GLOBAL[[#This Row],[b12]]="",GLOBAL[[#This Row],[a6]],GLOBAL[[#This Row],[b12]])</f>
        <v>0</v>
      </c>
      <c r="F3337" s="37">
        <f>GLOBAL[[#This Row],[AWAL]]</f>
        <v>0</v>
      </c>
      <c r="G3337" s="36"/>
      <c r="H3337" s="36"/>
      <c r="I3337" s="36" t="str">
        <f>IF(GLOBAL[[#This Row],[/MASUK]]="","",SUMIF(Table6[NB BM_C_QTY+F],GLOBAL[POINTER],Table6[C]))</f>
        <v/>
      </c>
      <c r="J3337" s="106">
        <f>IF(GLOBAL[[#This Row],[//KELUAR]]="",0,-1*SUMIF(Table5[CONCAT],GLOBAL[POINTER],Table5[3]))</f>
        <v>0</v>
      </c>
      <c r="K3337" s="36" t="str">
        <f>IF(GLOBAL[[#This Row],[b1]]="","",GLOBAL[[#This Row],[b1]]-GLOBAL[[#This Row],[a1]]-GLOBAL[[#This Row],[bkeluar1]])</f>
        <v/>
      </c>
      <c r="L3337" s="36">
        <f>SUM(GLOBAL[[#This Row],[bmasuk1]:[c1]])</f>
        <v>0</v>
      </c>
      <c r="M3337" s="37">
        <f>SUM(F3337,L3337)</f>
        <v>0</v>
      </c>
      <c r="N3337" s="36"/>
      <c r="O3337" s="36"/>
      <c r="P3337" s="37">
        <f ca="1">SUM(INDIRECT(GLOBAL_VAR[TABLENAME]&amp;"[@a"&amp;$1:$1-1&amp;"]"),INDIRECT(GLOBAL_VAR[TABLENAME]&amp;"[@c"&amp;$1:$1-1&amp;"]"))</f>
        <v>0</v>
      </c>
      <c r="Q3337" s="38"/>
      <c r="R3337" s="38" t="str">
        <f>IF(GLOBAL[[#This Row],[b3]]="","",GLOBAL[[#This Row],[b3]]-GLOBAL[[#This Row],[a3]])</f>
        <v/>
      </c>
      <c r="S3337" s="37">
        <f ca="1">SUM(INDIRECT(GLOBAL_VAR[TABLENAME]&amp;"[@a"&amp;$1:$1-1&amp;"]"),INDIRECT(GLOBAL_VAR[TABLENAME]&amp;"[@c"&amp;$1:$1-1&amp;"]"))</f>
        <v>0</v>
      </c>
      <c r="T3337" s="38"/>
      <c r="U3337" s="38" t="str">
        <f>IF(GLOBAL[[#This Row],[b4]]="","",GLOBAL[[#This Row],[b4]]-GLOBAL[[#This Row],[a4]])</f>
        <v/>
      </c>
      <c r="V3337" s="37">
        <f ca="1">SUM(INDIRECT(GLOBAL_VAR[TABLENAME]&amp;"[@a"&amp;$1:$1-1&amp;"]"),INDIRECT(GLOBAL_VAR[TABLENAME]&amp;"[@c"&amp;$1:$1-1&amp;"]"))</f>
        <v>0</v>
      </c>
      <c r="W3337" s="36"/>
      <c r="X3337" s="36" t="str">
        <f>IF(GLOBAL[[#This Row],[b5]]="","",GLOBAL[[#This Row],[b5]]-GLOBAL[[#This Row],[a5]])</f>
        <v/>
      </c>
      <c r="Y3337" s="37">
        <f ca="1">SUM(INDIRECT(GLOBAL_VAR[TABLENAME]&amp;"[@a"&amp;$1:$1-1&amp;"]"),INDIRECT(GLOBAL_VAR[TABLENAME]&amp;"[@c"&amp;$1:$1-1&amp;"]"))</f>
        <v>0</v>
      </c>
      <c r="AA3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337" s="36" t="str">
        <f>_xlfn.IFNA(MATCH(GLOBAL[[#This Row],[POINTER]],Table6[NB BM_C_QTY+F],0),"")</f>
        <v/>
      </c>
      <c r="AC3337" t="str">
        <f>_xlfn.IFNA(MATCH(GLOBAL[[#This Row],[POINTER]],Table5[CONCAT],0),"")</f>
        <v/>
      </c>
    </row>
    <row r="3338" spans="1:31">
      <c r="A3338" s="36" t="str">
        <f ca="1">IF(GLOBAL[[#This Row],[TT]]&lt;1,"",ROW()-2)</f>
        <v/>
      </c>
      <c r="B3338" s="38" t="s">
        <v>2498</v>
      </c>
      <c r="C3338" s="36">
        <v>0</v>
      </c>
      <c r="D3338" s="36" t="s">
        <v>45</v>
      </c>
      <c r="E3338" s="36">
        <f ca="1">IF(GLOBAL[[#This Row],[b12]]="",GLOBAL[[#This Row],[a6]],GLOBAL[[#This Row],[b12]])</f>
        <v>0</v>
      </c>
      <c r="F3338" s="37">
        <f>GLOBAL[[#This Row],[AWAL]]</f>
        <v>0</v>
      </c>
      <c r="G3338" s="36"/>
      <c r="H3338" s="36"/>
      <c r="I3338" s="36" t="str">
        <f>IF(GLOBAL[[#This Row],[/MASUK]]="","",SUMIF(Table6[NB BM_C_QTY+F],GLOBAL[POINTER],Table6[C]))</f>
        <v/>
      </c>
      <c r="J3338" s="106">
        <f>IF(GLOBAL[[#This Row],[//KELUAR]]="",0,-1*SUMIF(Table5[CONCAT],GLOBAL[POINTER],Table5[3]))</f>
        <v>0</v>
      </c>
      <c r="K3338" s="36" t="str">
        <f>IF(GLOBAL[[#This Row],[b1]]="","",GLOBAL[[#This Row],[b1]]-GLOBAL[[#This Row],[a1]]-GLOBAL[[#This Row],[bkeluar1]])</f>
        <v/>
      </c>
      <c r="L3338" s="36">
        <f>SUM(GLOBAL[[#This Row],[bmasuk1]:[c1]])</f>
        <v>0</v>
      </c>
      <c r="M3338" s="37">
        <f>SUM(F3338,L3338)</f>
        <v>0</v>
      </c>
      <c r="N3338" s="36"/>
      <c r="O3338" s="36"/>
      <c r="P3338" s="37">
        <f ca="1">SUM(INDIRECT(GLOBAL_VAR[TABLENAME]&amp;"[@a"&amp;$1:$1-1&amp;"]"),INDIRECT(GLOBAL_VAR[TABLENAME]&amp;"[@c"&amp;$1:$1-1&amp;"]"))</f>
        <v>0</v>
      </c>
      <c r="Q3338" s="38"/>
      <c r="R3338" s="38" t="str">
        <f>IF(GLOBAL[[#This Row],[b3]]="","",GLOBAL[[#This Row],[b3]]-GLOBAL[[#This Row],[a3]])</f>
        <v/>
      </c>
      <c r="S3338" s="37">
        <f ca="1">SUM(INDIRECT(GLOBAL_VAR[TABLENAME]&amp;"[@a"&amp;$1:$1-1&amp;"]"),INDIRECT(GLOBAL_VAR[TABLENAME]&amp;"[@c"&amp;$1:$1-1&amp;"]"))</f>
        <v>0</v>
      </c>
      <c r="T3338" s="38"/>
      <c r="U3338" s="38" t="str">
        <f>IF(GLOBAL[[#This Row],[b4]]="","",GLOBAL[[#This Row],[b4]]-GLOBAL[[#This Row],[a4]])</f>
        <v/>
      </c>
      <c r="V3338" s="37">
        <f ca="1">SUM(INDIRECT(GLOBAL_VAR[TABLENAME]&amp;"[@a"&amp;$1:$1-1&amp;"]"),INDIRECT(GLOBAL_VAR[TABLENAME]&amp;"[@c"&amp;$1:$1-1&amp;"]"))</f>
        <v>0</v>
      </c>
      <c r="W3338" s="36"/>
      <c r="X3338" s="36" t="str">
        <f>IF(GLOBAL[[#This Row],[b5]]="","",GLOBAL[[#This Row],[b5]]-GLOBAL[[#This Row],[a5]])</f>
        <v/>
      </c>
      <c r="Y3338" s="37">
        <f ca="1">SUM(INDIRECT(GLOBAL_VAR[TABLENAME]&amp;"[@a"&amp;$1:$1-1&amp;"]"),INDIRECT(GLOBAL_VAR[TABLENAME]&amp;"[@c"&amp;$1:$1-1&amp;"]"))</f>
        <v>0</v>
      </c>
      <c r="AA3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338" s="36" t="str">
        <f>_xlfn.IFNA(MATCH(GLOBAL[[#This Row],[POINTER]],Table6[NB BM_C_QTY+F],0),"")</f>
        <v/>
      </c>
      <c r="AC3338" t="str">
        <f>_xlfn.IFNA(MATCH(GLOBAL[[#This Row],[POINTER]],Table5[CONCAT],0),"")</f>
        <v/>
      </c>
    </row>
    <row r="3339" spans="1:31">
      <c r="A3339" s="42" t="str">
        <f ca="1">IF(GLOBAL[[#This Row],[TT]]&lt;1,"",ROW()-2)</f>
        <v/>
      </c>
      <c r="B3339" s="38" t="s">
        <v>2760</v>
      </c>
      <c r="C3339" s="36">
        <v>0</v>
      </c>
      <c r="D3339" s="36" t="s">
        <v>2037</v>
      </c>
      <c r="E3339" s="42">
        <f ca="1">IF(GLOBAL[[#This Row],[b12]]="",GLOBAL[[#This Row],[a6]],GLOBAL[[#This Row],[b12]])</f>
        <v>0</v>
      </c>
      <c r="F3339" s="43">
        <f>GLOBAL[[#This Row],[AWAL]]</f>
        <v>0</v>
      </c>
      <c r="G3339" s="36"/>
      <c r="H3339" s="36"/>
      <c r="I3339" s="36" t="str">
        <f>IF(GLOBAL[[#This Row],[/MASUK]]="","",SUMIF(Table6[NB BM_C_QTY+F],GLOBAL[POINTER],Table6[C]))</f>
        <v/>
      </c>
      <c r="J3339" s="106">
        <f>IF(GLOBAL[[#This Row],[//KELUAR]]="",0,-1*SUMIF(Table5[CONCAT],GLOBAL[POINTER],Table5[3]))</f>
        <v>0</v>
      </c>
      <c r="K3339" s="42" t="str">
        <f>IF(GLOBAL[[#This Row],[b1]]="","",GLOBAL[[#This Row],[b1]]-GLOBAL[[#This Row],[a1]]-GLOBAL[[#This Row],[bkeluar1]])</f>
        <v/>
      </c>
      <c r="L3339" s="42">
        <f>SUM(GLOBAL[[#This Row],[bmasuk1]:[c1]])</f>
        <v>0</v>
      </c>
      <c r="M3339" s="43">
        <f>SUM(F3339,L3339)</f>
        <v>0</v>
      </c>
      <c r="N3339" s="36"/>
      <c r="O3339" s="42"/>
      <c r="P3339" s="43">
        <f ca="1">SUM(INDIRECT(GLOBAL_VAR[TABLENAME]&amp;"[@a"&amp;$1:$1-1&amp;"]"),INDIRECT(GLOBAL_VAR[TABLENAME]&amp;"[@c"&amp;$1:$1-1&amp;"]"))</f>
        <v>0</v>
      </c>
      <c r="Q3339" s="38"/>
      <c r="R3339" s="44" t="str">
        <f>IF(GLOBAL[[#This Row],[b3]]="","",GLOBAL[[#This Row],[b3]]-GLOBAL[[#This Row],[a3]])</f>
        <v/>
      </c>
      <c r="S3339" s="37">
        <f ca="1">SUM(INDIRECT(GLOBAL_VAR[TABLENAME]&amp;"[@a"&amp;$1:$1-1&amp;"]"),INDIRECT(GLOBAL_VAR[TABLENAME]&amp;"[@c"&amp;$1:$1-1&amp;"]"))</f>
        <v>0</v>
      </c>
      <c r="T3339" s="38"/>
      <c r="U3339" s="44" t="str">
        <f>IF(GLOBAL[[#This Row],[b4]]="","",GLOBAL[[#This Row],[b4]]-GLOBAL[[#This Row],[a4]])</f>
        <v/>
      </c>
      <c r="V3339" s="37">
        <f ca="1">SUM(INDIRECT(GLOBAL_VAR[TABLENAME]&amp;"[@a"&amp;$1:$1-1&amp;"]"),INDIRECT(GLOBAL_VAR[TABLENAME]&amp;"[@c"&amp;$1:$1-1&amp;"]"))</f>
        <v>0</v>
      </c>
      <c r="W3339" s="36"/>
      <c r="X3339" s="42" t="str">
        <f>IF(GLOBAL[[#This Row],[b5]]="","",GLOBAL[[#This Row],[b5]]-GLOBAL[[#This Row],[a5]])</f>
        <v/>
      </c>
      <c r="Y3339" s="37">
        <f ca="1">SUM(INDIRECT(GLOBAL_VAR[TABLENAME]&amp;"[@a"&amp;$1:$1-1&amp;"]"),INDIRECT(GLOBAL_VAR[TABLENAME]&amp;"[@c"&amp;$1:$1-1&amp;"]"))</f>
        <v>0</v>
      </c>
      <c r="AA3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339" s="42" t="str">
        <f>_xlfn.IFNA(MATCH(GLOBAL[[#This Row],[POINTER]],Table6[NB BM_C_QTY+F],0),"")</f>
        <v/>
      </c>
      <c r="AC3339" t="str">
        <f>_xlfn.IFNA(MATCH(GLOBAL[[#This Row],[POINTER]],Table5[CONCAT],0),"")</f>
        <v/>
      </c>
      <c r="AE3339" s="29"/>
    </row>
    <row r="3340" spans="1:31">
      <c r="A3340" s="36" t="str">
        <f ca="1">IF(GLOBAL[[#This Row],[TT]]&lt;1,"",ROW()-2)</f>
        <v/>
      </c>
      <c r="B3340" s="38" t="s">
        <v>2724</v>
      </c>
      <c r="C3340" s="36">
        <v>0</v>
      </c>
      <c r="D3340" s="36" t="s">
        <v>2041</v>
      </c>
      <c r="E3340" s="36">
        <f ca="1">IF(GLOBAL[[#This Row],[b12]]="",GLOBAL[[#This Row],[a6]],GLOBAL[[#This Row],[b12]])</f>
        <v>0</v>
      </c>
      <c r="F3340" s="37">
        <f>GLOBAL[[#This Row],[AWAL]]</f>
        <v>0</v>
      </c>
      <c r="G3340" s="36"/>
      <c r="H3340" s="36"/>
      <c r="I3340" s="36" t="str">
        <f>IF(GLOBAL[[#This Row],[/MASUK]]="","",SUMIF(Table6[NB BM_C_QTY+F],GLOBAL[POINTER],Table6[C]))</f>
        <v/>
      </c>
      <c r="J3340" s="106">
        <f>IF(GLOBAL[[#This Row],[//KELUAR]]="",0,-1*SUMIF(Table5[CONCAT],GLOBAL[POINTER],Table5[3]))</f>
        <v>0</v>
      </c>
      <c r="K3340" s="36" t="str">
        <f>IF(GLOBAL[[#This Row],[b1]]="","",GLOBAL[[#This Row],[b1]]-GLOBAL[[#This Row],[a1]]-GLOBAL[[#This Row],[bkeluar1]])</f>
        <v/>
      </c>
      <c r="L3340" s="36">
        <f>SUM(GLOBAL[[#This Row],[bmasuk1]:[c1]])</f>
        <v>0</v>
      </c>
      <c r="M3340" s="37">
        <f>SUM(F3340,L3340)</f>
        <v>0</v>
      </c>
      <c r="N3340" s="36"/>
      <c r="O3340" s="36"/>
      <c r="P3340" s="37">
        <f ca="1">SUM(INDIRECT(GLOBAL_VAR[TABLENAME]&amp;"[@a"&amp;$1:$1-1&amp;"]"),INDIRECT(GLOBAL_VAR[TABLENAME]&amp;"[@c"&amp;$1:$1-1&amp;"]"))</f>
        <v>0</v>
      </c>
      <c r="Q3340" s="38"/>
      <c r="R3340" s="38" t="str">
        <f>IF(GLOBAL[[#This Row],[b3]]="","",GLOBAL[[#This Row],[b3]]-GLOBAL[[#This Row],[a3]])</f>
        <v/>
      </c>
      <c r="S3340" s="37">
        <f ca="1">SUM(INDIRECT(GLOBAL_VAR[TABLENAME]&amp;"[@a"&amp;$1:$1-1&amp;"]"),INDIRECT(GLOBAL_VAR[TABLENAME]&amp;"[@c"&amp;$1:$1-1&amp;"]"))</f>
        <v>0</v>
      </c>
      <c r="T3340" s="38"/>
      <c r="U3340" s="38" t="str">
        <f>IF(GLOBAL[[#This Row],[b4]]="","",GLOBAL[[#This Row],[b4]]-GLOBAL[[#This Row],[a4]])</f>
        <v/>
      </c>
      <c r="V3340" s="37">
        <f ca="1">SUM(INDIRECT(GLOBAL_VAR[TABLENAME]&amp;"[@a"&amp;$1:$1-1&amp;"]"),INDIRECT(GLOBAL_VAR[TABLENAME]&amp;"[@c"&amp;$1:$1-1&amp;"]"))</f>
        <v>0</v>
      </c>
      <c r="W3340" s="36"/>
      <c r="X3340" s="36" t="str">
        <f>IF(GLOBAL[[#This Row],[b5]]="","",GLOBAL[[#This Row],[b5]]-GLOBAL[[#This Row],[a5]])</f>
        <v/>
      </c>
      <c r="Y3340" s="37">
        <f ca="1">SUM(INDIRECT(GLOBAL_VAR[TABLENAME]&amp;"[@a"&amp;$1:$1-1&amp;"]"),INDIRECT(GLOBAL_VAR[TABLENAME]&amp;"[@c"&amp;$1:$1-1&amp;"]"))</f>
        <v>0</v>
      </c>
      <c r="AA3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340" s="36" t="str">
        <f>_xlfn.IFNA(MATCH(GLOBAL[[#This Row],[POINTER]],Table6[NB BM_C_QTY+F],0),"")</f>
        <v/>
      </c>
      <c r="AC3340" t="str">
        <f>_xlfn.IFNA(MATCH(GLOBAL[[#This Row],[POINTER]],Table5[CONCAT],0),"")</f>
        <v/>
      </c>
    </row>
    <row r="3341" spans="1:31">
      <c r="A3341" s="36" t="str">
        <f ca="1">IF(GLOBAL[[#This Row],[TT]]&lt;1,"",ROW()-2)</f>
        <v/>
      </c>
      <c r="B3341" s="38" t="s">
        <v>2725</v>
      </c>
      <c r="C3341" s="36">
        <v>0</v>
      </c>
      <c r="D3341" s="36" t="s">
        <v>2041</v>
      </c>
      <c r="E3341" s="36">
        <f ca="1">IF(GLOBAL[[#This Row],[b12]]="",GLOBAL[[#This Row],[a6]],GLOBAL[[#This Row],[b12]])</f>
        <v>0</v>
      </c>
      <c r="F3341" s="37">
        <f>GLOBAL[[#This Row],[AWAL]]</f>
        <v>0</v>
      </c>
      <c r="G3341" s="36"/>
      <c r="H3341" s="36"/>
      <c r="I3341" s="36" t="str">
        <f>IF(GLOBAL[[#This Row],[/MASUK]]="","",SUMIF(Table6[NB BM_C_QTY+F],GLOBAL[POINTER],Table6[C]))</f>
        <v/>
      </c>
      <c r="J3341" s="106">
        <f>IF(GLOBAL[[#This Row],[//KELUAR]]="",0,-1*SUMIF(Table5[CONCAT],GLOBAL[POINTER],Table5[3]))</f>
        <v>0</v>
      </c>
      <c r="K3341" s="36" t="str">
        <f>IF(GLOBAL[[#This Row],[b1]]="","",GLOBAL[[#This Row],[b1]]-GLOBAL[[#This Row],[a1]]-GLOBAL[[#This Row],[bkeluar1]])</f>
        <v/>
      </c>
      <c r="L3341" s="36">
        <f>SUM(GLOBAL[[#This Row],[bmasuk1]:[c1]])</f>
        <v>0</v>
      </c>
      <c r="M3341" s="37">
        <f>SUM(F3341,L3341)</f>
        <v>0</v>
      </c>
      <c r="N3341" s="36"/>
      <c r="O3341" s="36"/>
      <c r="P3341" s="37">
        <f ca="1">SUM(INDIRECT(GLOBAL_VAR[TABLENAME]&amp;"[@a"&amp;$1:$1-1&amp;"]"),INDIRECT(GLOBAL_VAR[TABLENAME]&amp;"[@c"&amp;$1:$1-1&amp;"]"))</f>
        <v>0</v>
      </c>
      <c r="Q3341" s="38"/>
      <c r="R3341" s="38" t="str">
        <f>IF(GLOBAL[[#This Row],[b3]]="","",GLOBAL[[#This Row],[b3]]-GLOBAL[[#This Row],[a3]])</f>
        <v/>
      </c>
      <c r="S3341" s="37">
        <f ca="1">SUM(INDIRECT(GLOBAL_VAR[TABLENAME]&amp;"[@a"&amp;$1:$1-1&amp;"]"),INDIRECT(GLOBAL_VAR[TABLENAME]&amp;"[@c"&amp;$1:$1-1&amp;"]"))</f>
        <v>0</v>
      </c>
      <c r="T3341" s="38"/>
      <c r="U3341" s="38" t="str">
        <f>IF(GLOBAL[[#This Row],[b4]]="","",GLOBAL[[#This Row],[b4]]-GLOBAL[[#This Row],[a4]])</f>
        <v/>
      </c>
      <c r="V3341" s="37">
        <f ca="1">SUM(INDIRECT(GLOBAL_VAR[TABLENAME]&amp;"[@a"&amp;$1:$1-1&amp;"]"),INDIRECT(GLOBAL_VAR[TABLENAME]&amp;"[@c"&amp;$1:$1-1&amp;"]"))</f>
        <v>0</v>
      </c>
      <c r="W3341" s="36"/>
      <c r="X3341" s="36" t="str">
        <f>IF(GLOBAL[[#This Row],[b5]]="","",GLOBAL[[#This Row],[b5]]-GLOBAL[[#This Row],[a5]])</f>
        <v/>
      </c>
      <c r="Y3341" s="37">
        <f ca="1">SUM(INDIRECT(GLOBAL_VAR[TABLENAME]&amp;"[@a"&amp;$1:$1-1&amp;"]"),INDIRECT(GLOBAL_VAR[TABLENAME]&amp;"[@c"&amp;$1:$1-1&amp;"]"))</f>
        <v>0</v>
      </c>
      <c r="AA3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341" s="36" t="str">
        <f>_xlfn.IFNA(MATCH(GLOBAL[[#This Row],[POINTER]],Table6[NB BM_C_QTY+F],0),"")</f>
        <v/>
      </c>
      <c r="AC3341" t="str">
        <f>_xlfn.IFNA(MATCH(GLOBAL[[#This Row],[POINTER]],Table5[CONCAT],0),"")</f>
        <v/>
      </c>
    </row>
    <row r="3342" spans="1:31">
      <c r="A3342" s="36" t="str">
        <f ca="1">IF(GLOBAL[[#This Row],[TT]]&lt;1,"",ROW()-2)</f>
        <v/>
      </c>
      <c r="B3342" s="38" t="s">
        <v>2726</v>
      </c>
      <c r="C3342" s="36">
        <v>0</v>
      </c>
      <c r="D3342" s="36" t="s">
        <v>2041</v>
      </c>
      <c r="E3342" s="36">
        <f ca="1">IF(GLOBAL[[#This Row],[b12]]="",GLOBAL[[#This Row],[a6]],GLOBAL[[#This Row],[b12]])</f>
        <v>0</v>
      </c>
      <c r="F3342" s="37">
        <f>GLOBAL[[#This Row],[AWAL]]</f>
        <v>0</v>
      </c>
      <c r="G3342" s="36"/>
      <c r="H3342" s="36"/>
      <c r="I3342" s="36" t="str">
        <f>IF(GLOBAL[[#This Row],[/MASUK]]="","",SUMIF(Table6[NB BM_C_QTY+F],GLOBAL[POINTER],Table6[C]))</f>
        <v/>
      </c>
      <c r="J3342" s="106">
        <f>IF(GLOBAL[[#This Row],[//KELUAR]]="",0,-1*SUMIF(Table5[CONCAT],GLOBAL[POINTER],Table5[3]))</f>
        <v>0</v>
      </c>
      <c r="K3342" s="36" t="str">
        <f>IF(GLOBAL[[#This Row],[b1]]="","",GLOBAL[[#This Row],[b1]]-GLOBAL[[#This Row],[a1]]-GLOBAL[[#This Row],[bkeluar1]])</f>
        <v/>
      </c>
      <c r="L3342" s="36">
        <f>SUM(GLOBAL[[#This Row],[bmasuk1]:[c1]])</f>
        <v>0</v>
      </c>
      <c r="M3342" s="37">
        <f>SUM(F3342,L3342)</f>
        <v>0</v>
      </c>
      <c r="N3342" s="36"/>
      <c r="O3342" s="36"/>
      <c r="P3342" s="37">
        <f ca="1">SUM(INDIRECT(GLOBAL_VAR[TABLENAME]&amp;"[@a"&amp;$1:$1-1&amp;"]"),INDIRECT(GLOBAL_VAR[TABLENAME]&amp;"[@c"&amp;$1:$1-1&amp;"]"))</f>
        <v>0</v>
      </c>
      <c r="Q3342" s="38"/>
      <c r="R3342" s="38" t="str">
        <f>IF(GLOBAL[[#This Row],[b3]]="","",GLOBAL[[#This Row],[b3]]-GLOBAL[[#This Row],[a3]])</f>
        <v/>
      </c>
      <c r="S3342" s="37">
        <f ca="1">SUM(INDIRECT(GLOBAL_VAR[TABLENAME]&amp;"[@a"&amp;$1:$1-1&amp;"]"),INDIRECT(GLOBAL_VAR[TABLENAME]&amp;"[@c"&amp;$1:$1-1&amp;"]"))</f>
        <v>0</v>
      </c>
      <c r="T3342" s="38"/>
      <c r="U3342" s="38" t="str">
        <f>IF(GLOBAL[[#This Row],[b4]]="","",GLOBAL[[#This Row],[b4]]-GLOBAL[[#This Row],[a4]])</f>
        <v/>
      </c>
      <c r="V3342" s="37">
        <f ca="1">SUM(INDIRECT(GLOBAL_VAR[TABLENAME]&amp;"[@a"&amp;$1:$1-1&amp;"]"),INDIRECT(GLOBAL_VAR[TABLENAME]&amp;"[@c"&amp;$1:$1-1&amp;"]"))</f>
        <v>0</v>
      </c>
      <c r="W3342" s="36"/>
      <c r="X3342" s="36" t="str">
        <f>IF(GLOBAL[[#This Row],[b5]]="","",GLOBAL[[#This Row],[b5]]-GLOBAL[[#This Row],[a5]])</f>
        <v/>
      </c>
      <c r="Y3342" s="37">
        <f ca="1">SUM(INDIRECT(GLOBAL_VAR[TABLENAME]&amp;"[@a"&amp;$1:$1-1&amp;"]"),INDIRECT(GLOBAL_VAR[TABLENAME]&amp;"[@c"&amp;$1:$1-1&amp;"]"))</f>
        <v>0</v>
      </c>
      <c r="AA3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342" s="36" t="str">
        <f>_xlfn.IFNA(MATCH(GLOBAL[[#This Row],[POINTER]],Table6[NB BM_C_QTY+F],0),"")</f>
        <v/>
      </c>
      <c r="AC3342" t="str">
        <f>_xlfn.IFNA(MATCH(GLOBAL[[#This Row],[POINTER]],Table5[CONCAT],0),"")</f>
        <v/>
      </c>
    </row>
    <row r="3343" spans="1:31">
      <c r="A3343" s="36">
        <f ca="1">IF(GLOBAL[[#This Row],[TT]]&lt;1,"",ROW()-2)</f>
        <v>3341</v>
      </c>
      <c r="B3343" s="38" t="s">
        <v>2499</v>
      </c>
      <c r="C3343" s="36">
        <v>1</v>
      </c>
      <c r="D3343" s="36" t="s">
        <v>1474</v>
      </c>
      <c r="E3343" s="36">
        <f ca="1">IF(GLOBAL[[#This Row],[b12]]="",GLOBAL[[#This Row],[a6]],GLOBAL[[#This Row],[b12]])</f>
        <v>1</v>
      </c>
      <c r="F3343" s="37">
        <f>GLOBAL[[#This Row],[AWAL]]</f>
        <v>1</v>
      </c>
      <c r="G3343" s="36"/>
      <c r="H3343" s="36"/>
      <c r="I3343" s="36" t="str">
        <f>IF(GLOBAL[[#This Row],[/MASUK]]="","",SUMIF(Table6[NB BM_C_QTY+F],GLOBAL[POINTER],Table6[C]))</f>
        <v/>
      </c>
      <c r="J3343" s="106">
        <f>IF(GLOBAL[[#This Row],[//KELUAR]]="",0,-1*SUMIF(Table5[CONCAT],GLOBAL[POINTER],Table5[3]))</f>
        <v>0</v>
      </c>
      <c r="K3343" s="36" t="str">
        <f>IF(GLOBAL[[#This Row],[b1]]="","",GLOBAL[[#This Row],[b1]]-GLOBAL[[#This Row],[a1]]-GLOBAL[[#This Row],[bkeluar1]])</f>
        <v/>
      </c>
      <c r="L3343" s="36">
        <f>SUM(GLOBAL[[#This Row],[bmasuk1]:[c1]])</f>
        <v>0</v>
      </c>
      <c r="M3343" s="37">
        <f>SUM(F3343,L3343)</f>
        <v>1</v>
      </c>
      <c r="N3343" s="36"/>
      <c r="O3343" s="36"/>
      <c r="P3343" s="37">
        <f ca="1">SUM(INDIRECT(GLOBAL_VAR[TABLENAME]&amp;"[@a"&amp;$1:$1-1&amp;"]"),INDIRECT(GLOBAL_VAR[TABLENAME]&amp;"[@c"&amp;$1:$1-1&amp;"]"))</f>
        <v>1</v>
      </c>
      <c r="Q3343" s="38"/>
      <c r="R3343" s="38" t="str">
        <f>IF(GLOBAL[[#This Row],[b3]]="","",GLOBAL[[#This Row],[b3]]-GLOBAL[[#This Row],[a3]])</f>
        <v/>
      </c>
      <c r="S3343" s="37">
        <f ca="1">SUM(INDIRECT(GLOBAL_VAR[TABLENAME]&amp;"[@a"&amp;$1:$1-1&amp;"]"),INDIRECT(GLOBAL_VAR[TABLENAME]&amp;"[@c"&amp;$1:$1-1&amp;"]"))</f>
        <v>1</v>
      </c>
      <c r="T3343" s="38"/>
      <c r="U3343" s="38" t="str">
        <f>IF(GLOBAL[[#This Row],[b4]]="","",GLOBAL[[#This Row],[b4]]-GLOBAL[[#This Row],[a4]])</f>
        <v/>
      </c>
      <c r="V3343" s="37">
        <f ca="1">SUM(INDIRECT(GLOBAL_VAR[TABLENAME]&amp;"[@a"&amp;$1:$1-1&amp;"]"),INDIRECT(GLOBAL_VAR[TABLENAME]&amp;"[@c"&amp;$1:$1-1&amp;"]"))</f>
        <v>1</v>
      </c>
      <c r="W3343" s="36"/>
      <c r="X3343" s="36" t="str">
        <f>IF(GLOBAL[[#This Row],[b5]]="","",GLOBAL[[#This Row],[b5]]-GLOBAL[[#This Row],[a5]])</f>
        <v/>
      </c>
      <c r="Y3343" s="37">
        <f ca="1">SUM(INDIRECT(GLOBAL_VAR[TABLENAME]&amp;"[@a"&amp;$1:$1-1&amp;"]"),INDIRECT(GLOBAL_VAR[TABLENAME]&amp;"[@c"&amp;$1:$1-1&amp;"]"))</f>
        <v>1</v>
      </c>
      <c r="AA3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3343" s="36" t="str">
        <f>_xlfn.IFNA(MATCH(GLOBAL[[#This Row],[POINTER]],Table6[NB BM_C_QTY+F],0),"")</f>
        <v/>
      </c>
      <c r="AC3343" t="str">
        <f>_xlfn.IFNA(MATCH(GLOBAL[[#This Row],[POINTER]],Table5[CONCAT],0),"")</f>
        <v/>
      </c>
    </row>
    <row r="3344" spans="1:31">
      <c r="A3344" s="31">
        <f ca="1">IF(GLOBAL[[#This Row],[TT]]&lt;1,"",ROW()-2)</f>
        <v>3342</v>
      </c>
      <c r="B3344" s="33" t="s">
        <v>2500</v>
      </c>
      <c r="C3344" s="31">
        <v>1</v>
      </c>
      <c r="D3344" s="31" t="s">
        <v>156</v>
      </c>
      <c r="E3344" s="31">
        <f ca="1">IF(GLOBAL[[#This Row],[b12]]="",GLOBAL[[#This Row],[a6]],GLOBAL[[#This Row],[b12]])</f>
        <v>1</v>
      </c>
      <c r="F3344" s="32">
        <f>GLOBAL[[#This Row],[AWAL]]</f>
        <v>1</v>
      </c>
      <c r="G3344" s="31"/>
      <c r="H3344" s="31"/>
      <c r="I3344" s="31" t="str">
        <f>IF(GLOBAL[[#This Row],[/MASUK]]="","",SUMIF(Table6[NB BM_C_QTY+F],GLOBAL[POINTER],Table6[C]))</f>
        <v/>
      </c>
      <c r="J3344" s="102">
        <f>IF(GLOBAL[[#This Row],[//KELUAR]]="",0,-1*SUMIF(Table5[CONCAT],GLOBAL[POINTER],Table5[3]))</f>
        <v>0</v>
      </c>
      <c r="K3344" s="31" t="str">
        <f>IF(GLOBAL[[#This Row],[b1]]="","",GLOBAL[[#This Row],[b1]]-GLOBAL[[#This Row],[a1]]-GLOBAL[[#This Row],[bkeluar1]])</f>
        <v/>
      </c>
      <c r="L3344" s="31">
        <f>SUM(GLOBAL[[#This Row],[bmasuk1]:[c1]])</f>
        <v>0</v>
      </c>
      <c r="M3344" s="32">
        <f>SUM(F3344,L3344)</f>
        <v>1</v>
      </c>
      <c r="N3344" s="31"/>
      <c r="O3344" s="31"/>
      <c r="P3344" s="32">
        <f ca="1">SUM(INDIRECT(GLOBAL_VAR[TABLENAME]&amp;"[@a"&amp;$1:$1-1&amp;"]"),INDIRECT(GLOBAL_VAR[TABLENAME]&amp;"[@c"&amp;$1:$1-1&amp;"]"))</f>
        <v>1</v>
      </c>
      <c r="Q3344" s="33"/>
      <c r="R3344" s="33" t="str">
        <f>IF(GLOBAL[[#This Row],[b3]]="","",GLOBAL[[#This Row],[b3]]-GLOBAL[[#This Row],[a3]])</f>
        <v/>
      </c>
      <c r="S3344" s="32">
        <f ca="1">SUM(INDIRECT(GLOBAL_VAR[TABLENAME]&amp;"[@a"&amp;$1:$1-1&amp;"]"),INDIRECT(GLOBAL_VAR[TABLENAME]&amp;"[@c"&amp;$1:$1-1&amp;"]"))</f>
        <v>1</v>
      </c>
      <c r="T3344" s="33"/>
      <c r="U3344" s="33" t="str">
        <f>IF(GLOBAL[[#This Row],[b4]]="","",GLOBAL[[#This Row],[b4]]-GLOBAL[[#This Row],[a4]])</f>
        <v/>
      </c>
      <c r="V3344" s="32">
        <f ca="1">SUM(INDIRECT(GLOBAL_VAR[TABLENAME]&amp;"[@a"&amp;$1:$1-1&amp;"]"),INDIRECT(GLOBAL_VAR[TABLENAME]&amp;"[@c"&amp;$1:$1-1&amp;"]"))</f>
        <v>1</v>
      </c>
      <c r="W3344" s="31"/>
      <c r="X3344" s="31" t="str">
        <f>IF(GLOBAL[[#This Row],[b5]]="","",GLOBAL[[#This Row],[b5]]-GLOBAL[[#This Row],[a5]])</f>
        <v/>
      </c>
      <c r="Y3344" s="37">
        <f ca="1">SUM(INDIRECT(GLOBAL_VAR[TABLENAME]&amp;"[@a"&amp;$1:$1-1&amp;"]"),INDIRECT(GLOBAL_VAR[TABLENAME]&amp;"[@c"&amp;$1:$1-1&amp;"]"))</f>
        <v>1</v>
      </c>
      <c r="AA3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3344" s="31" t="str">
        <f>_xlfn.IFNA(MATCH(GLOBAL[[#This Row],[POINTER]],Table6[NB BM_C_QTY+F],0),"")</f>
        <v/>
      </c>
      <c r="AC3344" t="str">
        <f>_xlfn.IFNA(MATCH(GLOBAL[[#This Row],[POINTER]],Table5[CONCAT],0),"")</f>
        <v/>
      </c>
    </row>
    <row r="3345" spans="1:29">
      <c r="A3345" s="31">
        <f ca="1">IF(GLOBAL[[#This Row],[TT]]&lt;1,"",ROW()-2)</f>
        <v>3343</v>
      </c>
      <c r="B3345" s="33" t="s">
        <v>2501</v>
      </c>
      <c r="C3345" s="31">
        <v>49</v>
      </c>
      <c r="D3345" s="31" t="s">
        <v>2037</v>
      </c>
      <c r="E3345" s="31">
        <f ca="1">IF(GLOBAL[[#This Row],[b12]]="",GLOBAL[[#This Row],[a6]],GLOBAL[[#This Row],[b12]])</f>
        <v>49</v>
      </c>
      <c r="F3345" s="32">
        <f>GLOBAL[[#This Row],[AWAL]]</f>
        <v>49</v>
      </c>
      <c r="G3345" s="31"/>
      <c r="H3345" s="31"/>
      <c r="I3345" s="31" t="str">
        <f>IF(GLOBAL[[#This Row],[/MASUK]]="","",SUMIF(Table6[NB BM_C_QTY+F],GLOBAL[POINTER],Table6[C]))</f>
        <v/>
      </c>
      <c r="J3345" s="102">
        <f>IF(GLOBAL[[#This Row],[//KELUAR]]="",0,-1*SUMIF(Table5[CONCAT],GLOBAL[POINTER],Table5[3]))</f>
        <v>0</v>
      </c>
      <c r="K3345" s="31" t="str">
        <f>IF(GLOBAL[[#This Row],[b1]]="","",GLOBAL[[#This Row],[b1]]-GLOBAL[[#This Row],[a1]]-GLOBAL[[#This Row],[bkeluar1]])</f>
        <v/>
      </c>
      <c r="L3345" s="31">
        <f>SUM(GLOBAL[[#This Row],[bmasuk1]:[c1]])</f>
        <v>0</v>
      </c>
      <c r="M3345" s="32">
        <f>SUM(F3345,L3345)</f>
        <v>49</v>
      </c>
      <c r="N3345" s="31"/>
      <c r="O3345" s="31"/>
      <c r="P3345" s="32">
        <f ca="1">SUM(INDIRECT(GLOBAL_VAR[TABLENAME]&amp;"[@a"&amp;$1:$1-1&amp;"]"),INDIRECT(GLOBAL_VAR[TABLENAME]&amp;"[@c"&amp;$1:$1-1&amp;"]"))</f>
        <v>49</v>
      </c>
      <c r="Q3345" s="33"/>
      <c r="R3345" s="33" t="str">
        <f>IF(GLOBAL[[#This Row],[b3]]="","",GLOBAL[[#This Row],[b3]]-GLOBAL[[#This Row],[a3]])</f>
        <v/>
      </c>
      <c r="S3345" s="32">
        <f ca="1">SUM(INDIRECT(GLOBAL_VAR[TABLENAME]&amp;"[@a"&amp;$1:$1-1&amp;"]"),INDIRECT(GLOBAL_VAR[TABLENAME]&amp;"[@c"&amp;$1:$1-1&amp;"]"))</f>
        <v>49</v>
      </c>
      <c r="T3345" s="33"/>
      <c r="U3345" s="33" t="str">
        <f>IF(GLOBAL[[#This Row],[b4]]="","",GLOBAL[[#This Row],[b4]]-GLOBAL[[#This Row],[a4]])</f>
        <v/>
      </c>
      <c r="V3345" s="32">
        <f ca="1">SUM(INDIRECT(GLOBAL_VAR[TABLENAME]&amp;"[@a"&amp;$1:$1-1&amp;"]"),INDIRECT(GLOBAL_VAR[TABLENAME]&amp;"[@c"&amp;$1:$1-1&amp;"]"))</f>
        <v>49</v>
      </c>
      <c r="W3345" s="31"/>
      <c r="X3345" s="31" t="str">
        <f>IF(GLOBAL[[#This Row],[b5]]="","",GLOBAL[[#This Row],[b5]]-GLOBAL[[#This Row],[a5]])</f>
        <v/>
      </c>
      <c r="Y3345" s="59">
        <f ca="1">SUM(INDIRECT(GLOBAL_VAR[TABLENAME]&amp;"[@a"&amp;$1:$1-1&amp;"]"),INDIRECT(GLOBAL_VAR[TABLENAME]&amp;"[@c"&amp;$1:$1-1&amp;"]"))</f>
        <v>49</v>
      </c>
      <c r="AA3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3345" s="31" t="str">
        <f>_xlfn.IFNA(MATCH(GLOBAL[[#This Row],[POINTER]],Table6[NB BM_C_QTY+F],0),"")</f>
        <v/>
      </c>
      <c r="AC3345" t="str">
        <f>_xlfn.IFNA(MATCH(GLOBAL[[#This Row],[POINTER]],Table5[CONCAT],0),"")</f>
        <v/>
      </c>
    </row>
    <row r="3346" spans="1:29">
      <c r="A3346" s="36">
        <f ca="1">IF(GLOBAL[[#This Row],[TT]]&lt;1,"",ROW()-2)</f>
        <v>3344</v>
      </c>
      <c r="B3346" s="38" t="s">
        <v>2502</v>
      </c>
      <c r="C3346" s="36">
        <v>1</v>
      </c>
      <c r="D3346" s="36" t="s">
        <v>453</v>
      </c>
      <c r="E3346" s="36">
        <f ca="1">IF(GLOBAL[[#This Row],[b12]]="",GLOBAL[[#This Row],[a6]],GLOBAL[[#This Row],[b12]])</f>
        <v>1</v>
      </c>
      <c r="F3346" s="37">
        <f>GLOBAL[[#This Row],[AWAL]]</f>
        <v>1</v>
      </c>
      <c r="G3346" s="36"/>
      <c r="H3346" s="36"/>
      <c r="I3346" s="36" t="str">
        <f>IF(GLOBAL[[#This Row],[/MASUK]]="","",SUMIF(Table6[NB BM_C_QTY+F],GLOBAL[POINTER],Table6[C]))</f>
        <v/>
      </c>
      <c r="J3346" s="106">
        <f>IF(GLOBAL[[#This Row],[//KELUAR]]="",0,-1*SUMIF(Table5[CONCAT],GLOBAL[POINTER],Table5[3]))</f>
        <v>0</v>
      </c>
      <c r="K3346" s="36" t="str">
        <f>IF(GLOBAL[[#This Row],[b1]]="","",GLOBAL[[#This Row],[b1]]-GLOBAL[[#This Row],[a1]]-GLOBAL[[#This Row],[bkeluar1]])</f>
        <v/>
      </c>
      <c r="L3346" s="36">
        <f>SUM(GLOBAL[[#This Row],[bmasuk1]:[c1]])</f>
        <v>0</v>
      </c>
      <c r="M3346" s="37">
        <f>SUM(F3346,L3346)</f>
        <v>1</v>
      </c>
      <c r="N3346" s="36"/>
      <c r="O3346" s="36"/>
      <c r="P3346" s="37">
        <f ca="1">SUM(INDIRECT(GLOBAL_VAR[TABLENAME]&amp;"[@a"&amp;$1:$1-1&amp;"]"),INDIRECT(GLOBAL_VAR[TABLENAME]&amp;"[@c"&amp;$1:$1-1&amp;"]"))</f>
        <v>1</v>
      </c>
      <c r="Q3346" s="38"/>
      <c r="R3346" s="38" t="str">
        <f>IF(GLOBAL[[#This Row],[b3]]="","",GLOBAL[[#This Row],[b3]]-GLOBAL[[#This Row],[a3]])</f>
        <v/>
      </c>
      <c r="S3346" s="37">
        <f ca="1">SUM(INDIRECT(GLOBAL_VAR[TABLENAME]&amp;"[@a"&amp;$1:$1-1&amp;"]"),INDIRECT(GLOBAL_VAR[TABLENAME]&amp;"[@c"&amp;$1:$1-1&amp;"]"))</f>
        <v>1</v>
      </c>
      <c r="T3346" s="38"/>
      <c r="U3346" s="38" t="str">
        <f>IF(GLOBAL[[#This Row],[b4]]="","",GLOBAL[[#This Row],[b4]]-GLOBAL[[#This Row],[a4]])</f>
        <v/>
      </c>
      <c r="V3346" s="37">
        <f ca="1">SUM(INDIRECT(GLOBAL_VAR[TABLENAME]&amp;"[@a"&amp;$1:$1-1&amp;"]"),INDIRECT(GLOBAL_VAR[TABLENAME]&amp;"[@c"&amp;$1:$1-1&amp;"]"))</f>
        <v>1</v>
      </c>
      <c r="W3346" s="36"/>
      <c r="X3346" s="36" t="str">
        <f>IF(GLOBAL[[#This Row],[b5]]="","",GLOBAL[[#This Row],[b5]]-GLOBAL[[#This Row],[a5]])</f>
        <v/>
      </c>
      <c r="Y3346" s="59">
        <f ca="1">SUM(INDIRECT(GLOBAL_VAR[TABLENAME]&amp;"[@a"&amp;$1:$1-1&amp;"]"),INDIRECT(GLOBAL_VAR[TABLENAME]&amp;"[@c"&amp;$1:$1-1&amp;"]"))</f>
        <v>1</v>
      </c>
      <c r="AA3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3346" s="36" t="str">
        <f>_xlfn.IFNA(MATCH(GLOBAL[[#This Row],[POINTER]],Table6[NB BM_C_QTY+F],0),"")</f>
        <v/>
      </c>
      <c r="AC3346" t="str">
        <f>_xlfn.IFNA(MATCH(GLOBAL[[#This Row],[POINTER]],Table5[CONCAT],0),"")</f>
        <v/>
      </c>
    </row>
    <row r="3347" spans="1:29">
      <c r="A3347" s="31">
        <f ca="1">IF(GLOBAL[[#This Row],[TT]]&lt;1,"",ROW()-2)</f>
        <v>3345</v>
      </c>
      <c r="B3347" s="33" t="s">
        <v>2503</v>
      </c>
      <c r="C3347" s="31">
        <v>18</v>
      </c>
      <c r="D3347" s="31" t="s">
        <v>2037</v>
      </c>
      <c r="E3347" s="31">
        <f ca="1">IF(GLOBAL[[#This Row],[b12]]="",GLOBAL[[#This Row],[a6]],GLOBAL[[#This Row],[b12]])</f>
        <v>18</v>
      </c>
      <c r="F3347" s="32">
        <f>GLOBAL[[#This Row],[AWAL]]</f>
        <v>18</v>
      </c>
      <c r="G3347" s="31"/>
      <c r="H3347" s="31"/>
      <c r="I3347" s="31" t="str">
        <f>IF(GLOBAL[[#This Row],[/MASUK]]="","",SUMIF(Table6[NB BM_C_QTY+F],GLOBAL[POINTER],Table6[C]))</f>
        <v/>
      </c>
      <c r="J3347" s="102">
        <f>IF(GLOBAL[[#This Row],[//KELUAR]]="",0,-1*SUMIF(Table5[CONCAT],GLOBAL[POINTER],Table5[3]))</f>
        <v>0</v>
      </c>
      <c r="K3347" s="31" t="str">
        <f>IF(GLOBAL[[#This Row],[b1]]="","",GLOBAL[[#This Row],[b1]]-GLOBAL[[#This Row],[a1]]-GLOBAL[[#This Row],[bkeluar1]])</f>
        <v/>
      </c>
      <c r="L3347" s="31">
        <f>SUM(GLOBAL[[#This Row],[bmasuk1]:[c1]])</f>
        <v>0</v>
      </c>
      <c r="M3347" s="32">
        <f>SUM(F3347,L3347)</f>
        <v>18</v>
      </c>
      <c r="N3347" s="31"/>
      <c r="O3347" s="31"/>
      <c r="P3347" s="32">
        <f ca="1">SUM(INDIRECT(GLOBAL_VAR[TABLENAME]&amp;"[@a"&amp;$1:$1-1&amp;"]"),INDIRECT(GLOBAL_VAR[TABLENAME]&amp;"[@c"&amp;$1:$1-1&amp;"]"))</f>
        <v>18</v>
      </c>
      <c r="Q3347" s="33"/>
      <c r="R3347" s="33" t="str">
        <f>IF(GLOBAL[[#This Row],[b3]]="","",GLOBAL[[#This Row],[b3]]-GLOBAL[[#This Row],[a3]])</f>
        <v/>
      </c>
      <c r="S3347" s="32">
        <f ca="1">SUM(INDIRECT(GLOBAL_VAR[TABLENAME]&amp;"[@a"&amp;$1:$1-1&amp;"]"),INDIRECT(GLOBAL_VAR[TABLENAME]&amp;"[@c"&amp;$1:$1-1&amp;"]"))</f>
        <v>18</v>
      </c>
      <c r="T3347" s="33"/>
      <c r="U3347" s="33" t="str">
        <f>IF(GLOBAL[[#This Row],[b4]]="","",GLOBAL[[#This Row],[b4]]-GLOBAL[[#This Row],[a4]])</f>
        <v/>
      </c>
      <c r="V3347" s="32">
        <f ca="1">SUM(INDIRECT(GLOBAL_VAR[TABLENAME]&amp;"[@a"&amp;$1:$1-1&amp;"]"),INDIRECT(GLOBAL_VAR[TABLENAME]&amp;"[@c"&amp;$1:$1-1&amp;"]"))</f>
        <v>18</v>
      </c>
      <c r="W3347" s="31"/>
      <c r="X3347" s="31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18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3347" s="31" t="str">
        <f>_xlfn.IFNA(MATCH(GLOBAL[[#This Row],[POINTER]],Table6[NB BM_C_QTY+F],0),"")</f>
        <v/>
      </c>
      <c r="AC3347" t="str">
        <f>_xlfn.IFNA(MATCH(GLOBAL[[#This Row],[POINTER]],Table5[CONCAT],0),"")</f>
        <v/>
      </c>
    </row>
    <row r="3348" spans="1:29">
      <c r="A3348" s="31">
        <f ca="1">IF(GLOBAL[[#This Row],[TT]]&lt;1,"",ROW()-2)</f>
        <v>3346</v>
      </c>
      <c r="B3348" s="33" t="s">
        <v>2504</v>
      </c>
      <c r="C3348" s="31">
        <v>5</v>
      </c>
      <c r="D3348" s="31" t="s">
        <v>2037</v>
      </c>
      <c r="E3348" s="31">
        <f ca="1">IF(GLOBAL[[#This Row],[b12]]="",GLOBAL[[#This Row],[a6]],GLOBAL[[#This Row],[b12]])</f>
        <v>5</v>
      </c>
      <c r="F3348" s="32">
        <f>GLOBAL[[#This Row],[AWAL]]</f>
        <v>5</v>
      </c>
      <c r="G3348" s="31"/>
      <c r="H3348" s="31"/>
      <c r="I3348" s="31" t="str">
        <f>IF(GLOBAL[[#This Row],[/MASUK]]="","",SUMIF(Table6[NB BM_C_QTY+F],GLOBAL[POINTER],Table6[C]))</f>
        <v/>
      </c>
      <c r="J3348" s="102">
        <f>IF(GLOBAL[[#This Row],[//KELUAR]]="",0,-1*SUMIF(Table5[CONCAT],GLOBAL[POINTER],Table5[3]))</f>
        <v>0</v>
      </c>
      <c r="K3348" s="31" t="str">
        <f>IF(GLOBAL[[#This Row],[b1]]="","",GLOBAL[[#This Row],[b1]]-GLOBAL[[#This Row],[a1]]-GLOBAL[[#This Row],[bkeluar1]])</f>
        <v/>
      </c>
      <c r="L3348" s="31">
        <f>SUM(GLOBAL[[#This Row],[bmasuk1]:[c1]])</f>
        <v>0</v>
      </c>
      <c r="M3348" s="32">
        <f>SUM(F3348,L3348)</f>
        <v>5</v>
      </c>
      <c r="N3348" s="31"/>
      <c r="O3348" s="31"/>
      <c r="P3348" s="32">
        <f ca="1">SUM(INDIRECT(GLOBAL_VAR[TABLENAME]&amp;"[@a"&amp;$1:$1-1&amp;"]"),INDIRECT(GLOBAL_VAR[TABLENAME]&amp;"[@c"&amp;$1:$1-1&amp;"]"))</f>
        <v>5</v>
      </c>
      <c r="Q3348" s="33"/>
      <c r="R3348" s="33" t="str">
        <f>IF(GLOBAL[[#This Row],[b3]]="","",GLOBAL[[#This Row],[b3]]-GLOBAL[[#This Row],[a3]])</f>
        <v/>
      </c>
      <c r="S3348" s="32">
        <f ca="1">SUM(INDIRECT(GLOBAL_VAR[TABLENAME]&amp;"[@a"&amp;$1:$1-1&amp;"]"),INDIRECT(GLOBAL_VAR[TABLENAME]&amp;"[@c"&amp;$1:$1-1&amp;"]"))</f>
        <v>5</v>
      </c>
      <c r="T3348" s="33"/>
      <c r="U3348" s="33" t="str">
        <f>IF(GLOBAL[[#This Row],[b4]]="","",GLOBAL[[#This Row],[b4]]-GLOBAL[[#This Row],[a4]])</f>
        <v/>
      </c>
      <c r="V3348" s="32">
        <f ca="1">SUM(INDIRECT(GLOBAL_VAR[TABLENAME]&amp;"[@a"&amp;$1:$1-1&amp;"]"),INDIRECT(GLOBAL_VAR[TABLENAME]&amp;"[@c"&amp;$1:$1-1&amp;"]"))</f>
        <v>5</v>
      </c>
      <c r="W3348" s="31"/>
      <c r="X3348" s="31" t="str">
        <f>IF(GLOBAL[[#This Row],[b5]]="","",GLOBAL[[#This Row],[b5]]-GLOBAL[[#This Row],[a5]])</f>
        <v/>
      </c>
      <c r="Y3348" s="59">
        <f ca="1">SUM(INDIRECT(GLOBAL_VAR[TABLENAME]&amp;"[@a"&amp;$1:$1-1&amp;"]"),INDIRECT(GLOBAL_VAR[TABLENAME]&amp;"[@c"&amp;$1:$1-1&amp;"]"))</f>
        <v>5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3348" s="31" t="str">
        <f>_xlfn.IFNA(MATCH(GLOBAL[[#This Row],[POINTER]],Table6[NB BM_C_QTY+F],0),"")</f>
        <v/>
      </c>
      <c r="AC3348" t="str">
        <f>_xlfn.IFNA(MATCH(GLOBAL[[#This Row],[POINTER]],Table5[CONCAT],0),"")</f>
        <v/>
      </c>
    </row>
    <row r="3349" spans="1:29">
      <c r="A3349" s="31">
        <f ca="1">IF(GLOBAL[[#This Row],[TT]]&lt;1,"",ROW()-2)</f>
        <v>3347</v>
      </c>
      <c r="B3349" s="33" t="s">
        <v>2505</v>
      </c>
      <c r="C3349" s="31">
        <v>20</v>
      </c>
      <c r="D3349" s="31" t="s">
        <v>45</v>
      </c>
      <c r="E3349" s="31">
        <f ca="1">IF(GLOBAL[[#This Row],[b12]]="",GLOBAL[[#This Row],[a6]],GLOBAL[[#This Row],[b12]])</f>
        <v>20</v>
      </c>
      <c r="F3349" s="32">
        <f>GLOBAL[[#This Row],[AWAL]]</f>
        <v>20</v>
      </c>
      <c r="G3349" s="31"/>
      <c r="H3349" s="31"/>
      <c r="I3349" s="31" t="str">
        <f>IF(GLOBAL[[#This Row],[/MASUK]]="","",SUMIF(Table6[NB BM_C_QTY+F],GLOBAL[POINTER],Table6[C]))</f>
        <v/>
      </c>
      <c r="J3349" s="102">
        <f>IF(GLOBAL[[#This Row],[//KELUAR]]="",0,-1*SUMIF(Table5[CONCAT],GLOBAL[POINTER],Table5[3]))</f>
        <v>0</v>
      </c>
      <c r="K3349" s="31" t="str">
        <f>IF(GLOBAL[[#This Row],[b1]]="","",GLOBAL[[#This Row],[b1]]-GLOBAL[[#This Row],[a1]]-GLOBAL[[#This Row],[bkeluar1]])</f>
        <v/>
      </c>
      <c r="L3349" s="31">
        <f>SUM(GLOBAL[[#This Row],[bmasuk1]:[c1]])</f>
        <v>0</v>
      </c>
      <c r="M3349" s="32">
        <f>SUM(F3349,L3349)</f>
        <v>20</v>
      </c>
      <c r="N3349" s="31"/>
      <c r="O3349" s="31"/>
      <c r="P3349" s="32">
        <f ca="1">SUM(INDIRECT(GLOBAL_VAR[TABLENAME]&amp;"[@a"&amp;$1:$1-1&amp;"]"),INDIRECT(GLOBAL_VAR[TABLENAME]&amp;"[@c"&amp;$1:$1-1&amp;"]"))</f>
        <v>20</v>
      </c>
      <c r="Q3349" s="33"/>
      <c r="R3349" s="33" t="str">
        <f>IF(GLOBAL[[#This Row],[b3]]="","",GLOBAL[[#This Row],[b3]]-GLOBAL[[#This Row],[a3]])</f>
        <v/>
      </c>
      <c r="S3349" s="32">
        <f ca="1">SUM(INDIRECT(GLOBAL_VAR[TABLENAME]&amp;"[@a"&amp;$1:$1-1&amp;"]"),INDIRECT(GLOBAL_VAR[TABLENAME]&amp;"[@c"&amp;$1:$1-1&amp;"]"))</f>
        <v>20</v>
      </c>
      <c r="T3349" s="33"/>
      <c r="U3349" s="33" t="str">
        <f>IF(GLOBAL[[#This Row],[b4]]="","",GLOBAL[[#This Row],[b4]]-GLOBAL[[#This Row],[a4]])</f>
        <v/>
      </c>
      <c r="V3349" s="32">
        <f ca="1">SUM(INDIRECT(GLOBAL_VAR[TABLENAME]&amp;"[@a"&amp;$1:$1-1&amp;"]"),INDIRECT(GLOBAL_VAR[TABLENAME]&amp;"[@c"&amp;$1:$1-1&amp;"]"))</f>
        <v>20</v>
      </c>
      <c r="W3349" s="31"/>
      <c r="X3349" s="31" t="str">
        <f>IF(GLOBAL[[#This Row],[b5]]="","",GLOBAL[[#This Row],[b5]]-GLOBAL[[#This Row],[a5]])</f>
        <v/>
      </c>
      <c r="Y3349" s="59">
        <f ca="1">SUM(INDIRECT(GLOBAL_VAR[TABLENAME]&amp;"[@a"&amp;$1:$1-1&amp;"]"),INDIRECT(GLOBAL_VAR[TABLENAME]&amp;"[@c"&amp;$1:$1-1&amp;"]"))</f>
        <v>20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3349" s="31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29">
      <c r="A3350" s="31">
        <f ca="1">IF(GLOBAL[[#This Row],[TT]]&lt;1,"",ROW()-2)</f>
        <v>3348</v>
      </c>
      <c r="B3350" s="33" t="s">
        <v>2506</v>
      </c>
      <c r="C3350" s="31">
        <v>4</v>
      </c>
      <c r="D3350" s="31" t="s">
        <v>214</v>
      </c>
      <c r="E3350" s="31">
        <f ca="1">IF(GLOBAL[[#This Row],[b12]]="",GLOBAL[[#This Row],[a6]],GLOBAL[[#This Row],[b12]])</f>
        <v>4</v>
      </c>
      <c r="F3350" s="32">
        <f>GLOBAL[[#This Row],[AWAL]]</f>
        <v>4</v>
      </c>
      <c r="G3350" s="31"/>
      <c r="H3350" s="31"/>
      <c r="I3350" s="31" t="str">
        <f>IF(GLOBAL[[#This Row],[/MASUK]]="","",SUMIF(Table6[NB BM_C_QTY+F],GLOBAL[POINTER],Table6[C]))</f>
        <v/>
      </c>
      <c r="J3350" s="102">
        <f>IF(GLOBAL[[#This Row],[//KELUAR]]="",0,-1*SUMIF(Table5[CONCAT],GLOBAL[POINTER],Table5[3]))</f>
        <v>0</v>
      </c>
      <c r="K3350" s="31" t="str">
        <f>IF(GLOBAL[[#This Row],[b1]]="","",GLOBAL[[#This Row],[b1]]-GLOBAL[[#This Row],[a1]]-GLOBAL[[#This Row],[bkeluar1]])</f>
        <v/>
      </c>
      <c r="L3350" s="31">
        <f>SUM(GLOBAL[[#This Row],[bmasuk1]:[c1]])</f>
        <v>0</v>
      </c>
      <c r="M3350" s="32">
        <f>SUM(F3350,L3350)</f>
        <v>4</v>
      </c>
      <c r="N3350" s="31"/>
      <c r="O3350" s="31"/>
      <c r="P3350" s="32">
        <f ca="1">SUM(INDIRECT(GLOBAL_VAR[TABLENAME]&amp;"[@a"&amp;$1:$1-1&amp;"]"),INDIRECT(GLOBAL_VAR[TABLENAME]&amp;"[@c"&amp;$1:$1-1&amp;"]"))</f>
        <v>4</v>
      </c>
      <c r="Q3350" s="33"/>
      <c r="R3350" s="33" t="str">
        <f>IF(GLOBAL[[#This Row],[b3]]="","",GLOBAL[[#This Row],[b3]]-GLOBAL[[#This Row],[a3]])</f>
        <v/>
      </c>
      <c r="S3350" s="32">
        <f ca="1">SUM(INDIRECT(GLOBAL_VAR[TABLENAME]&amp;"[@a"&amp;$1:$1-1&amp;"]"),INDIRECT(GLOBAL_VAR[TABLENAME]&amp;"[@c"&amp;$1:$1-1&amp;"]"))</f>
        <v>4</v>
      </c>
      <c r="T3350" s="33"/>
      <c r="U3350" s="33" t="str">
        <f>IF(GLOBAL[[#This Row],[b4]]="","",GLOBAL[[#This Row],[b4]]-GLOBAL[[#This Row],[a4]])</f>
        <v/>
      </c>
      <c r="V3350" s="32">
        <f ca="1">SUM(INDIRECT(GLOBAL_VAR[TABLENAME]&amp;"[@a"&amp;$1:$1-1&amp;"]"),INDIRECT(GLOBAL_VAR[TABLENAME]&amp;"[@c"&amp;$1:$1-1&amp;"]"))</f>
        <v>4</v>
      </c>
      <c r="W3350" s="31"/>
      <c r="X3350" s="31" t="str">
        <f>IF(GLOBAL[[#This Row],[b5]]="","",GLOBAL[[#This Row],[b5]]-GLOBAL[[#This Row],[a5]])</f>
        <v/>
      </c>
      <c r="Y3350" s="59">
        <f ca="1">SUM(INDIRECT(GLOBAL_VAR[TABLENAME]&amp;"[@a"&amp;$1:$1-1&amp;"]"),INDIRECT(GLOBAL_VAR[TABLENAME]&amp;"[@c"&amp;$1:$1-1&amp;"]"))</f>
        <v>4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3350" s="31" t="str">
        <f>_xlfn.IFNA(MATCH(GLOBAL[[#This Row],[POINTER]],Table6[NB BM_C_QTY+F],0),"")</f>
        <v/>
      </c>
      <c r="AC3350" t="str">
        <f>_xlfn.IFNA(MATCH(GLOBAL[[#This Row],[POINTER]],Table5[CONCAT],0),"")</f>
        <v/>
      </c>
    </row>
    <row r="3351" spans="1:29">
      <c r="A3351" s="36">
        <f ca="1">IF(GLOBAL[[#This Row],[TT]]&lt;1,"",ROW()-2)</f>
        <v>3349</v>
      </c>
      <c r="B3351" s="38" t="s">
        <v>2507</v>
      </c>
      <c r="C3351" s="36">
        <v>1</v>
      </c>
      <c r="D3351" s="36" t="s">
        <v>1949</v>
      </c>
      <c r="E3351" s="36">
        <f ca="1">IF(GLOBAL[[#This Row],[b12]]="",GLOBAL[[#This Row],[a6]],GLOBAL[[#This Row],[b12]])</f>
        <v>1</v>
      </c>
      <c r="F3351" s="37">
        <f>GLOBAL[[#This Row],[AWAL]]</f>
        <v>1</v>
      </c>
      <c r="G3351" s="36"/>
      <c r="H3351" s="36"/>
      <c r="I3351" s="36" t="str">
        <f>IF(GLOBAL[[#This Row],[/MASUK]]="","",SUMIF(Table6[NB BM_C_QTY+F],GLOBAL[POINTER],Table6[C]))</f>
        <v/>
      </c>
      <c r="J3351" s="106">
        <f>IF(GLOBAL[[#This Row],[//KELUAR]]="",0,-1*SUMIF(Table5[CONCAT],GLOBAL[POINTER],Table5[3]))</f>
        <v>0</v>
      </c>
      <c r="K3351" s="36" t="str">
        <f>IF(GLOBAL[[#This Row],[b1]]="","",GLOBAL[[#This Row],[b1]]-GLOBAL[[#This Row],[a1]]-GLOBAL[[#This Row],[bkeluar1]])</f>
        <v/>
      </c>
      <c r="L3351" s="36">
        <f>SUM(GLOBAL[[#This Row],[bmasuk1]:[c1]])</f>
        <v>0</v>
      </c>
      <c r="M3351" s="37">
        <f>SUM(F3351,L3351)</f>
        <v>1</v>
      </c>
      <c r="N3351" s="36"/>
      <c r="O3351" s="36"/>
      <c r="P3351" s="37">
        <f ca="1">SUM(INDIRECT(GLOBAL_VAR[TABLENAME]&amp;"[@a"&amp;$1:$1-1&amp;"]"),INDIRECT(GLOBAL_VAR[TABLENAME]&amp;"[@c"&amp;$1:$1-1&amp;"]"))</f>
        <v>1</v>
      </c>
      <c r="Q3351" s="38"/>
      <c r="R3351" s="38" t="str">
        <f>IF(GLOBAL[[#This Row],[b3]]="","",GLOBAL[[#This Row],[b3]]-GLOBAL[[#This Row],[a3]])</f>
        <v/>
      </c>
      <c r="S3351" s="37">
        <f ca="1">SUM(INDIRECT(GLOBAL_VAR[TABLENAME]&amp;"[@a"&amp;$1:$1-1&amp;"]"),INDIRECT(GLOBAL_VAR[TABLENAME]&amp;"[@c"&amp;$1:$1-1&amp;"]"))</f>
        <v>1</v>
      </c>
      <c r="T3351" s="38"/>
      <c r="U3351" s="38" t="str">
        <f>IF(GLOBAL[[#This Row],[b4]]="","",GLOBAL[[#This Row],[b4]]-GLOBAL[[#This Row],[a4]])</f>
        <v/>
      </c>
      <c r="V3351" s="37">
        <f ca="1">SUM(INDIRECT(GLOBAL_VAR[TABLENAME]&amp;"[@a"&amp;$1:$1-1&amp;"]"),INDIRECT(GLOBAL_VAR[TABLENAME]&amp;"[@c"&amp;$1:$1-1&amp;"]"))</f>
        <v>1</v>
      </c>
      <c r="W3351" s="36"/>
      <c r="X3351" s="36" t="str">
        <f>IF(GLOBAL[[#This Row],[b5]]="","",GLOBAL[[#This Row],[b5]]-GLOBAL[[#This Row],[a5]])</f>
        <v/>
      </c>
      <c r="Y3351" s="59">
        <f ca="1">SUM(INDIRECT(GLOBAL_VAR[TABLENAME]&amp;"[@a"&amp;$1:$1-1&amp;"]"),INDIRECT(GLOBAL_VAR[TABLENAME]&amp;"[@c"&amp;$1:$1-1&amp;"]"))</f>
        <v>1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3351" s="36" t="str">
        <f>_xlfn.IFNA(MATCH(GLOBAL[[#This Row],[POINTER]],Table6[NB BM_C_QTY+F],0),"")</f>
        <v/>
      </c>
      <c r="AC3351" t="str">
        <f>_xlfn.IFNA(MATCH(GLOBAL[[#This Row],[POINTER]],Table5[CONCAT],0),"")</f>
        <v/>
      </c>
    </row>
    <row r="3352" spans="1:29">
      <c r="A3352" s="31" t="str">
        <f ca="1">IF(GLOBAL[[#This Row],[TT]]&lt;1,"",ROW()-2)</f>
        <v/>
      </c>
      <c r="B3352" s="33" t="s">
        <v>1953</v>
      </c>
      <c r="C3352" s="31">
        <v>0</v>
      </c>
      <c r="D3352" s="31" t="s">
        <v>45</v>
      </c>
      <c r="E3352" s="31">
        <f ca="1">IF(GLOBAL[[#This Row],[b12]]="",GLOBAL[[#This Row],[a6]],GLOBAL[[#This Row],[b12]])</f>
        <v>0</v>
      </c>
      <c r="F3352" s="32">
        <f>GLOBAL[[#This Row],[AWAL]]</f>
        <v>0</v>
      </c>
      <c r="G3352" s="31"/>
      <c r="H3352" s="31"/>
      <c r="I3352" s="31" t="str">
        <f>IF(GLOBAL[[#This Row],[/MASUK]]="","",SUMIF(Table6[NB BM_C_QTY+F],GLOBAL[POINTER],Table6[C]))</f>
        <v/>
      </c>
      <c r="J3352" s="102">
        <f>IF(GLOBAL[[#This Row],[//KELUAR]]="",0,-1*SUMIF(Table5[CONCAT],GLOBAL[POINTER],Table5[3]))</f>
        <v>0</v>
      </c>
      <c r="K3352" s="31" t="str">
        <f>IF(GLOBAL[[#This Row],[b1]]="","",GLOBAL[[#This Row],[b1]]-GLOBAL[[#This Row],[a1]]-GLOBAL[[#This Row],[bkeluar1]])</f>
        <v/>
      </c>
      <c r="L3352" s="31">
        <f>SUM(GLOBAL[[#This Row],[bmasuk1]:[c1]])</f>
        <v>0</v>
      </c>
      <c r="M3352" s="32">
        <f>SUM(F3352,L3352)</f>
        <v>0</v>
      </c>
      <c r="N3352" s="31"/>
      <c r="O3352" s="31"/>
      <c r="P3352" s="32">
        <f ca="1">SUM(INDIRECT(GLOBAL_VAR[TABLENAME]&amp;"[@a"&amp;$1:$1-1&amp;"]"),INDIRECT(GLOBAL_VAR[TABLENAME]&amp;"[@c"&amp;$1:$1-1&amp;"]"))</f>
        <v>0</v>
      </c>
      <c r="Q3352" s="33"/>
      <c r="R3352" s="33" t="str">
        <f>IF(GLOBAL[[#This Row],[b3]]="","",GLOBAL[[#This Row],[b3]]-GLOBAL[[#This Row],[a3]])</f>
        <v/>
      </c>
      <c r="S3352" s="32">
        <f ca="1">SUM(INDIRECT(GLOBAL_VAR[TABLENAME]&amp;"[@a"&amp;$1:$1-1&amp;"]"),INDIRECT(GLOBAL_VAR[TABLENAME]&amp;"[@c"&amp;$1:$1-1&amp;"]"))</f>
        <v>0</v>
      </c>
      <c r="T3352" s="33"/>
      <c r="U3352" s="33" t="str">
        <f>IF(GLOBAL[[#This Row],[b4]]="","",GLOBAL[[#This Row],[b4]]-GLOBAL[[#This Row],[a4]])</f>
        <v/>
      </c>
      <c r="V3352" s="32">
        <f ca="1">SUM(INDIRECT(GLOBAL_VAR[TABLENAME]&amp;"[@a"&amp;$1:$1-1&amp;"]"),INDIRECT(GLOBAL_VAR[TABLENAME]&amp;"[@c"&amp;$1:$1-1&amp;"]"))</f>
        <v>0</v>
      </c>
      <c r="W3352" s="31"/>
      <c r="X3352" s="31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0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352" s="31" t="str">
        <f>_xlfn.IFNA(MATCH(GLOBAL[[#This Row],[POINTER]],Table6[NB BM_C_QTY+F],0),"")</f>
        <v/>
      </c>
      <c r="AC3352" t="str">
        <f>_xlfn.IFNA(MATCH(GLOBAL[[#This Row],[POINTER]],Table5[CONCAT],0),"")</f>
        <v/>
      </c>
    </row>
    <row r="3353" spans="1:29">
      <c r="A3353" s="36" t="str">
        <f ca="1">IF(GLOBAL[[#This Row],[TT]]&lt;1,"",ROW()-2)</f>
        <v/>
      </c>
      <c r="B3353" s="38" t="s">
        <v>1952</v>
      </c>
      <c r="C3353" s="36">
        <v>0</v>
      </c>
      <c r="D3353" s="36" t="s">
        <v>45</v>
      </c>
      <c r="E3353" s="36">
        <f ca="1">IF(GLOBAL[[#This Row],[b12]]="",GLOBAL[[#This Row],[a6]],GLOBAL[[#This Row],[b12]])</f>
        <v>0</v>
      </c>
      <c r="F3353" s="37">
        <f>GLOBAL[[#This Row],[AWAL]]</f>
        <v>0</v>
      </c>
      <c r="G3353" s="36"/>
      <c r="H3353" s="36"/>
      <c r="I3353" s="36" t="str">
        <f>IF(GLOBAL[[#This Row],[/MASUK]]="","",SUMIF(Table6[NB BM_C_QTY+F],GLOBAL[POINTER],Table6[C]))</f>
        <v/>
      </c>
      <c r="J3353" s="106">
        <f>IF(GLOBAL[[#This Row],[//KELUAR]]="",0,-1*SUMIF(Table5[CONCAT],GLOBAL[POINTER],Table5[3]))</f>
        <v>0</v>
      </c>
      <c r="K3353" s="36" t="str">
        <f>IF(GLOBAL[[#This Row],[b1]]="","",GLOBAL[[#This Row],[b1]]-GLOBAL[[#This Row],[a1]]-GLOBAL[[#This Row],[bkeluar1]])</f>
        <v/>
      </c>
      <c r="L3353" s="36">
        <f>SUM(GLOBAL[[#This Row],[bmasuk1]:[c1]])</f>
        <v>0</v>
      </c>
      <c r="M3353" s="37">
        <f>SUM(F3353,L3353)</f>
        <v>0</v>
      </c>
      <c r="N3353" s="36"/>
      <c r="O3353" s="36"/>
      <c r="P3353" s="37">
        <f ca="1">SUM(INDIRECT(GLOBAL_VAR[TABLENAME]&amp;"[@a"&amp;$1:$1-1&amp;"]"),INDIRECT(GLOBAL_VAR[TABLENAME]&amp;"[@c"&amp;$1:$1-1&amp;"]"))</f>
        <v>0</v>
      </c>
      <c r="Q3353" s="38"/>
      <c r="R3353" s="38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0</v>
      </c>
      <c r="T3353" s="38"/>
      <c r="U3353" s="38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0</v>
      </c>
      <c r="W3353" s="36"/>
      <c r="X3353" s="36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0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353" s="36" t="str">
        <f>_xlfn.IFNA(MATCH(GLOBAL[[#This Row],[POINTER]],Table6[NB BM_C_QTY+F],0),"")</f>
        <v/>
      </c>
      <c r="AC3353" t="str">
        <f>_xlfn.IFNA(MATCH(GLOBAL[[#This Row],[POINTER]],Table5[CONCAT],0),"")</f>
        <v/>
      </c>
    </row>
    <row r="3354" spans="1:29">
      <c r="A3354" s="31">
        <f ca="1">IF(GLOBAL[[#This Row],[TT]]&lt;1,"",ROW()-2)</f>
        <v>3352</v>
      </c>
      <c r="B3354" s="33" t="s">
        <v>2508</v>
      </c>
      <c r="C3354" s="31">
        <v>2</v>
      </c>
      <c r="D3354" s="31" t="s">
        <v>107</v>
      </c>
      <c r="E3354" s="31">
        <f ca="1">IF(GLOBAL[[#This Row],[b12]]="",GLOBAL[[#This Row],[a6]],GLOBAL[[#This Row],[b12]])</f>
        <v>2</v>
      </c>
      <c r="F3354" s="32">
        <f>GLOBAL[[#This Row],[AWAL]]</f>
        <v>2</v>
      </c>
      <c r="G3354" s="31"/>
      <c r="H3354" s="31"/>
      <c r="I3354" s="31" t="str">
        <f>IF(GLOBAL[[#This Row],[/MASUK]]="","",SUMIF(Table6[NB BM_C_QTY+F],GLOBAL[POINTER],Table6[C]))</f>
        <v/>
      </c>
      <c r="J3354" s="102">
        <f>IF(GLOBAL[[#This Row],[//KELUAR]]="",0,-1*SUMIF(Table5[CONCAT],GLOBAL[POINTER],Table5[3]))</f>
        <v>0</v>
      </c>
      <c r="K3354" s="31" t="str">
        <f>IF(GLOBAL[[#This Row],[b1]]="","",GLOBAL[[#This Row],[b1]]-GLOBAL[[#This Row],[a1]]-GLOBAL[[#This Row],[bkeluar1]])</f>
        <v/>
      </c>
      <c r="L3354" s="31">
        <f>SUM(GLOBAL[[#This Row],[bmasuk1]:[c1]])</f>
        <v>0</v>
      </c>
      <c r="M3354" s="32">
        <f>SUM(F3354,L3354)</f>
        <v>2</v>
      </c>
      <c r="N3354" s="31"/>
      <c r="O3354" s="31"/>
      <c r="P3354" s="32">
        <f ca="1">SUM(INDIRECT(GLOBAL_VAR[TABLENAME]&amp;"[@a"&amp;$1:$1-1&amp;"]"),INDIRECT(GLOBAL_VAR[TABLENAME]&amp;"[@c"&amp;$1:$1-1&amp;"]"))</f>
        <v>2</v>
      </c>
      <c r="Q3354" s="33"/>
      <c r="R3354" s="33" t="str">
        <f>IF(GLOBAL[[#This Row],[b3]]="","",GLOBAL[[#This Row],[b3]]-GLOBAL[[#This Row],[a3]])</f>
        <v/>
      </c>
      <c r="S3354" s="32">
        <f ca="1">SUM(INDIRECT(GLOBAL_VAR[TABLENAME]&amp;"[@a"&amp;$1:$1-1&amp;"]"),INDIRECT(GLOBAL_VAR[TABLENAME]&amp;"[@c"&amp;$1:$1-1&amp;"]"))</f>
        <v>2</v>
      </c>
      <c r="T3354" s="33"/>
      <c r="U3354" s="33" t="str">
        <f>IF(GLOBAL[[#This Row],[b4]]="","",GLOBAL[[#This Row],[b4]]-GLOBAL[[#This Row],[a4]])</f>
        <v/>
      </c>
      <c r="V3354" s="32">
        <f ca="1">SUM(INDIRECT(GLOBAL_VAR[TABLENAME]&amp;"[@a"&amp;$1:$1-1&amp;"]"),INDIRECT(GLOBAL_VAR[TABLENAME]&amp;"[@c"&amp;$1:$1-1&amp;"]"))</f>
        <v>2</v>
      </c>
      <c r="W3354" s="31"/>
      <c r="X3354" s="31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2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3354" s="31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29">
      <c r="A3355" s="31">
        <f ca="1">IF(GLOBAL[[#This Row],[TT]]&lt;1,"",ROW()-2)</f>
        <v>3353</v>
      </c>
      <c r="B3355" s="33" t="s">
        <v>2509</v>
      </c>
      <c r="C3355" s="31">
        <v>3</v>
      </c>
      <c r="D3355" s="31" t="s">
        <v>47</v>
      </c>
      <c r="E3355" s="31">
        <f ca="1">IF(GLOBAL[[#This Row],[b12]]="",GLOBAL[[#This Row],[a6]],GLOBAL[[#This Row],[b12]])</f>
        <v>3</v>
      </c>
      <c r="F3355" s="32">
        <f>GLOBAL[[#This Row],[AWAL]]</f>
        <v>3</v>
      </c>
      <c r="G3355" s="31"/>
      <c r="H3355" s="31"/>
      <c r="I3355" s="31" t="str">
        <f>IF(GLOBAL[[#This Row],[/MASUK]]="","",SUMIF(Table6[NB BM_C_QTY+F],GLOBAL[POINTER],Table6[C]))</f>
        <v/>
      </c>
      <c r="J3355" s="102">
        <f>IF(GLOBAL[[#This Row],[//KELUAR]]="",0,-1*SUMIF(Table5[CONCAT],GLOBAL[POINTER],Table5[3]))</f>
        <v>0</v>
      </c>
      <c r="K3355" s="31" t="str">
        <f>IF(GLOBAL[[#This Row],[b1]]="","",GLOBAL[[#This Row],[b1]]-GLOBAL[[#This Row],[a1]]-GLOBAL[[#This Row],[bkeluar1]])</f>
        <v/>
      </c>
      <c r="L3355" s="31">
        <f>SUM(GLOBAL[[#This Row],[bmasuk1]:[c1]])</f>
        <v>0</v>
      </c>
      <c r="M3355" s="32">
        <f>SUM(F3355,L3355)</f>
        <v>3</v>
      </c>
      <c r="N3355" s="31"/>
      <c r="O3355" s="31"/>
      <c r="P3355" s="32">
        <f ca="1">SUM(INDIRECT(GLOBAL_VAR[TABLENAME]&amp;"[@a"&amp;$1:$1-1&amp;"]"),INDIRECT(GLOBAL_VAR[TABLENAME]&amp;"[@c"&amp;$1:$1-1&amp;"]"))</f>
        <v>3</v>
      </c>
      <c r="Q3355" s="33"/>
      <c r="R3355" s="33" t="str">
        <f>IF(GLOBAL[[#This Row],[b3]]="","",GLOBAL[[#This Row],[b3]]-GLOBAL[[#This Row],[a3]])</f>
        <v/>
      </c>
      <c r="S3355" s="32">
        <f ca="1">SUM(INDIRECT(GLOBAL_VAR[TABLENAME]&amp;"[@a"&amp;$1:$1-1&amp;"]"),INDIRECT(GLOBAL_VAR[TABLENAME]&amp;"[@c"&amp;$1:$1-1&amp;"]"))</f>
        <v>3</v>
      </c>
      <c r="T3355" s="33"/>
      <c r="U3355" s="33" t="str">
        <f>IF(GLOBAL[[#This Row],[b4]]="","",GLOBAL[[#This Row],[b4]]-GLOBAL[[#This Row],[a4]])</f>
        <v/>
      </c>
      <c r="V3355" s="32">
        <f ca="1">SUM(INDIRECT(GLOBAL_VAR[TABLENAME]&amp;"[@a"&amp;$1:$1-1&amp;"]"),INDIRECT(GLOBAL_VAR[TABLENAME]&amp;"[@c"&amp;$1:$1-1&amp;"]"))</f>
        <v>3</v>
      </c>
      <c r="W3355" s="31"/>
      <c r="X3355" s="31" t="str">
        <f>IF(GLOBAL[[#This Row],[b5]]="","",GLOBAL[[#This Row],[b5]]-GLOBAL[[#This Row],[a5]])</f>
        <v/>
      </c>
      <c r="Y3355" s="59">
        <f ca="1">SUM(INDIRECT(GLOBAL_VAR[TABLENAME]&amp;"[@a"&amp;$1:$1-1&amp;"]"),INDIRECT(GLOBAL_VAR[TABLENAME]&amp;"[@c"&amp;$1:$1-1&amp;"]"))</f>
        <v>3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3355" s="31" t="str">
        <f>_xlfn.IFNA(MATCH(GLOBAL[[#This Row],[POINTER]],Table6[NB BM_C_QTY+F],0),"")</f>
        <v/>
      </c>
      <c r="AC3355" t="str">
        <f>_xlfn.IFNA(MATCH(GLOBAL[[#This Row],[POINTER]],Table5[CONCAT],0),"")</f>
        <v/>
      </c>
    </row>
    <row r="3356" spans="1:29">
      <c r="A3356" s="31">
        <f ca="1">IF(GLOBAL[[#This Row],[TT]]&lt;1,"",ROW()-2)</f>
        <v>3354</v>
      </c>
      <c r="B3356" s="33" t="s">
        <v>2510</v>
      </c>
      <c r="C3356" s="31">
        <v>20</v>
      </c>
      <c r="D3356" s="31" t="s">
        <v>7</v>
      </c>
      <c r="E3356" s="31">
        <f ca="1">IF(GLOBAL[[#This Row],[b12]]="",GLOBAL[[#This Row],[a6]],GLOBAL[[#This Row],[b12]])</f>
        <v>20</v>
      </c>
      <c r="F3356" s="32">
        <f>GLOBAL[[#This Row],[AWAL]]</f>
        <v>20</v>
      </c>
      <c r="G3356" s="31"/>
      <c r="H3356" s="31"/>
      <c r="I3356" s="31" t="str">
        <f>IF(GLOBAL[[#This Row],[/MASUK]]="","",SUMIF(Table6[NB BM_C_QTY+F],GLOBAL[POINTER],Table6[C]))</f>
        <v/>
      </c>
      <c r="J3356" s="102">
        <f>IF(GLOBAL[[#This Row],[//KELUAR]]="",0,-1*SUMIF(Table5[CONCAT],GLOBAL[POINTER],Table5[3]))</f>
        <v>0</v>
      </c>
      <c r="K3356" s="31" t="str">
        <f>IF(GLOBAL[[#This Row],[b1]]="","",GLOBAL[[#This Row],[b1]]-GLOBAL[[#This Row],[a1]]-GLOBAL[[#This Row],[bkeluar1]])</f>
        <v/>
      </c>
      <c r="L3356" s="31">
        <f>SUM(GLOBAL[[#This Row],[bmasuk1]:[c1]])</f>
        <v>0</v>
      </c>
      <c r="M3356" s="32">
        <f>SUM(F3356,L3356)</f>
        <v>20</v>
      </c>
      <c r="N3356" s="31"/>
      <c r="O3356" s="31"/>
      <c r="P3356" s="32">
        <f ca="1">SUM(INDIRECT(GLOBAL_VAR[TABLENAME]&amp;"[@a"&amp;$1:$1-1&amp;"]"),INDIRECT(GLOBAL_VAR[TABLENAME]&amp;"[@c"&amp;$1:$1-1&amp;"]"))</f>
        <v>20</v>
      </c>
      <c r="Q3356" s="33"/>
      <c r="R3356" s="33" t="str">
        <f>IF(GLOBAL[[#This Row],[b3]]="","",GLOBAL[[#This Row],[b3]]-GLOBAL[[#This Row],[a3]])</f>
        <v/>
      </c>
      <c r="S3356" s="32">
        <f ca="1">SUM(INDIRECT(GLOBAL_VAR[TABLENAME]&amp;"[@a"&amp;$1:$1-1&amp;"]"),INDIRECT(GLOBAL_VAR[TABLENAME]&amp;"[@c"&amp;$1:$1-1&amp;"]"))</f>
        <v>20</v>
      </c>
      <c r="T3356" s="33"/>
      <c r="U3356" s="33" t="str">
        <f>IF(GLOBAL[[#This Row],[b4]]="","",GLOBAL[[#This Row],[b4]]-GLOBAL[[#This Row],[a4]])</f>
        <v/>
      </c>
      <c r="V3356" s="32">
        <f ca="1">SUM(INDIRECT(GLOBAL_VAR[TABLENAME]&amp;"[@a"&amp;$1:$1-1&amp;"]"),INDIRECT(GLOBAL_VAR[TABLENAME]&amp;"[@c"&amp;$1:$1-1&amp;"]"))</f>
        <v>20</v>
      </c>
      <c r="W3356" s="31"/>
      <c r="X3356" s="31" t="str">
        <f>IF(GLOBAL[[#This Row],[b5]]="","",GLOBAL[[#This Row],[b5]]-GLOBAL[[#This Row],[a5]])</f>
        <v/>
      </c>
      <c r="Y3356" s="59">
        <f ca="1">SUM(INDIRECT(GLOBAL_VAR[TABLENAME]&amp;"[@a"&amp;$1:$1-1&amp;"]"),INDIRECT(GLOBAL_VAR[TABLENAME]&amp;"[@c"&amp;$1:$1-1&amp;"]"))</f>
        <v>20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3356" s="31" t="str">
        <f>_xlfn.IFNA(MATCH(GLOBAL[[#This Row],[POINTER]],Table6[NB BM_C_QTY+F],0),"")</f>
        <v/>
      </c>
      <c r="AC3356" t="str">
        <f>_xlfn.IFNA(MATCH(GLOBAL[[#This Row],[POINTER]],Table5[CONCAT],0),"")</f>
        <v/>
      </c>
    </row>
    <row r="3357" spans="1:29">
      <c r="A3357" s="36">
        <f ca="1">IF(GLOBAL[[#This Row],[TT]]&lt;1,"",ROW()-2)</f>
        <v>3355</v>
      </c>
      <c r="B3357" s="38" t="s">
        <v>2511</v>
      </c>
      <c r="C3357" s="36">
        <v>7</v>
      </c>
      <c r="D3357" s="36" t="s">
        <v>51</v>
      </c>
      <c r="E3357" s="36">
        <f ca="1">IF(GLOBAL[[#This Row],[b12]]="",GLOBAL[[#This Row],[a6]],GLOBAL[[#This Row],[b12]])</f>
        <v>7</v>
      </c>
      <c r="F3357" s="37">
        <f>GLOBAL[[#This Row],[AWAL]]</f>
        <v>7</v>
      </c>
      <c r="G3357" s="36"/>
      <c r="H3357" s="36"/>
      <c r="I3357" s="36" t="str">
        <f>IF(GLOBAL[[#This Row],[/MASUK]]="","",SUMIF(Table6[NB BM_C_QTY+F],GLOBAL[POINTER],Table6[C]))</f>
        <v/>
      </c>
      <c r="J3357" s="106">
        <f>IF(GLOBAL[[#This Row],[//KELUAR]]="",0,-1*SUMIF(Table5[CONCAT],GLOBAL[POINTER],Table5[3]))</f>
        <v>0</v>
      </c>
      <c r="K3357" s="36" t="str">
        <f>IF(GLOBAL[[#This Row],[b1]]="","",GLOBAL[[#This Row],[b1]]-GLOBAL[[#This Row],[a1]]-GLOBAL[[#This Row],[bkeluar1]])</f>
        <v/>
      </c>
      <c r="L3357" s="36">
        <f>SUM(GLOBAL[[#This Row],[bmasuk1]:[c1]])</f>
        <v>0</v>
      </c>
      <c r="M3357" s="37">
        <f>SUM(F3357,L3357)</f>
        <v>7</v>
      </c>
      <c r="N3357" s="36"/>
      <c r="O3357" s="36"/>
      <c r="P3357" s="37">
        <f ca="1">SUM(INDIRECT(GLOBAL_VAR[TABLENAME]&amp;"[@a"&amp;$1:$1-1&amp;"]"),INDIRECT(GLOBAL_VAR[TABLENAME]&amp;"[@c"&amp;$1:$1-1&amp;"]"))</f>
        <v>7</v>
      </c>
      <c r="Q3357" s="38"/>
      <c r="R3357" s="38" t="str">
        <f>IF(GLOBAL[[#This Row],[b3]]="","",GLOBAL[[#This Row],[b3]]-GLOBAL[[#This Row],[a3]])</f>
        <v/>
      </c>
      <c r="S3357" s="37">
        <f ca="1">SUM(INDIRECT(GLOBAL_VAR[TABLENAME]&amp;"[@a"&amp;$1:$1-1&amp;"]"),INDIRECT(GLOBAL_VAR[TABLENAME]&amp;"[@c"&amp;$1:$1-1&amp;"]"))</f>
        <v>7</v>
      </c>
      <c r="T3357" s="38"/>
      <c r="U3357" s="38" t="str">
        <f>IF(GLOBAL[[#This Row],[b4]]="","",GLOBAL[[#This Row],[b4]]-GLOBAL[[#This Row],[a4]])</f>
        <v/>
      </c>
      <c r="V3357" s="37">
        <f ca="1">SUM(INDIRECT(GLOBAL_VAR[TABLENAME]&amp;"[@a"&amp;$1:$1-1&amp;"]"),INDIRECT(GLOBAL_VAR[TABLENAME]&amp;"[@c"&amp;$1:$1-1&amp;"]"))</f>
        <v>7</v>
      </c>
      <c r="W3357" s="36"/>
      <c r="X3357" s="36" t="str">
        <f>IF(GLOBAL[[#This Row],[b5]]="","",GLOBAL[[#This Row],[b5]]-GLOBAL[[#This Row],[a5]])</f>
        <v/>
      </c>
      <c r="Y3357" s="59">
        <f ca="1">SUM(INDIRECT(GLOBAL_VAR[TABLENAME]&amp;"[@a"&amp;$1:$1-1&amp;"]"),INDIRECT(GLOBAL_VAR[TABLENAME]&amp;"[@c"&amp;$1:$1-1&amp;"]"))</f>
        <v>7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3357" s="36" t="str">
        <f>_xlfn.IFNA(MATCH(GLOBAL[[#This Row],[POINTER]],Table6[NB BM_C_QTY+F],0),"")</f>
        <v/>
      </c>
      <c r="AC3357" t="str">
        <f>_xlfn.IFNA(MATCH(GLOBAL[[#This Row],[POINTER]],Table5[CONCAT],0),"")</f>
        <v/>
      </c>
    </row>
    <row r="3358" spans="1:29">
      <c r="A3358" s="31">
        <f ca="1">IF(GLOBAL[[#This Row],[TT]]&lt;1,"",ROW()-2)</f>
        <v>3356</v>
      </c>
      <c r="B3358" s="33" t="s">
        <v>2512</v>
      </c>
      <c r="C3358" s="31">
        <v>2</v>
      </c>
      <c r="D3358" s="31" t="s">
        <v>39</v>
      </c>
      <c r="E3358" s="31">
        <f ca="1">IF(GLOBAL[[#This Row],[b12]]="",GLOBAL[[#This Row],[a6]],GLOBAL[[#This Row],[b12]])</f>
        <v>2</v>
      </c>
      <c r="F3358" s="32">
        <f>GLOBAL[[#This Row],[AWAL]]</f>
        <v>2</v>
      </c>
      <c r="G3358" s="31"/>
      <c r="H3358" s="31"/>
      <c r="I3358" s="31" t="str">
        <f>IF(GLOBAL[[#This Row],[/MASUK]]="","",SUMIF(Table6[NB BM_C_QTY+F],GLOBAL[POINTER],Table6[C]))</f>
        <v/>
      </c>
      <c r="J3358" s="102">
        <f>IF(GLOBAL[[#This Row],[//KELUAR]]="",0,-1*SUMIF(Table5[CONCAT],GLOBAL[POINTER],Table5[3]))</f>
        <v>0</v>
      </c>
      <c r="K3358" s="31" t="str">
        <f>IF(GLOBAL[[#This Row],[b1]]="","",GLOBAL[[#This Row],[b1]]-GLOBAL[[#This Row],[a1]]-GLOBAL[[#This Row],[bkeluar1]])</f>
        <v/>
      </c>
      <c r="L3358" s="31">
        <f>SUM(GLOBAL[[#This Row],[bmasuk1]:[c1]])</f>
        <v>0</v>
      </c>
      <c r="M3358" s="32">
        <f>SUM(F3358,L3358)</f>
        <v>2</v>
      </c>
      <c r="N3358" s="31"/>
      <c r="O3358" s="31"/>
      <c r="P3358" s="32">
        <f ca="1">SUM(INDIRECT(GLOBAL_VAR[TABLENAME]&amp;"[@a"&amp;$1:$1-1&amp;"]"),INDIRECT(GLOBAL_VAR[TABLENAME]&amp;"[@c"&amp;$1:$1-1&amp;"]"))</f>
        <v>2</v>
      </c>
      <c r="Q3358" s="33"/>
      <c r="R3358" s="33" t="str">
        <f>IF(GLOBAL[[#This Row],[b3]]="","",GLOBAL[[#This Row],[b3]]-GLOBAL[[#This Row],[a3]])</f>
        <v/>
      </c>
      <c r="S3358" s="32">
        <f ca="1">SUM(INDIRECT(GLOBAL_VAR[TABLENAME]&amp;"[@a"&amp;$1:$1-1&amp;"]"),INDIRECT(GLOBAL_VAR[TABLENAME]&amp;"[@c"&amp;$1:$1-1&amp;"]"))</f>
        <v>2</v>
      </c>
      <c r="T3358" s="33"/>
      <c r="U3358" s="33" t="str">
        <f>IF(GLOBAL[[#This Row],[b4]]="","",GLOBAL[[#This Row],[b4]]-GLOBAL[[#This Row],[a4]])</f>
        <v/>
      </c>
      <c r="V3358" s="32">
        <f ca="1">SUM(INDIRECT(GLOBAL_VAR[TABLENAME]&amp;"[@a"&amp;$1:$1-1&amp;"]"),INDIRECT(GLOBAL_VAR[TABLENAME]&amp;"[@c"&amp;$1:$1-1&amp;"]"))</f>
        <v>2</v>
      </c>
      <c r="W3358" s="31"/>
      <c r="X3358" s="31" t="str">
        <f>IF(GLOBAL[[#This Row],[b5]]="","",GLOBAL[[#This Row],[b5]]-GLOBAL[[#This Row],[a5]])</f>
        <v/>
      </c>
      <c r="Y3358" s="37">
        <f ca="1">SUM(INDIRECT(GLOBAL_VAR[TABLENAME]&amp;"[@a"&amp;$1:$1-1&amp;"]"),INDIRECT(GLOBAL_VAR[TABLENAME]&amp;"[@c"&amp;$1:$1-1&amp;"]"))</f>
        <v>2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3358" s="31" t="str">
        <f>_xlfn.IFNA(MATCH(GLOBAL[[#This Row],[POINTER]],Table6[NB BM_C_QTY+F],0),"")</f>
        <v/>
      </c>
      <c r="AC3358" t="str">
        <f>_xlfn.IFNA(MATCH(GLOBAL[[#This Row],[POINTER]],Table5[CONCAT],0),"")</f>
        <v/>
      </c>
    </row>
    <row r="3359" spans="1:29">
      <c r="A3359" s="36">
        <f ca="1">IF(GLOBAL[[#This Row],[TT]]&lt;1,"",ROW()-2)</f>
        <v>3357</v>
      </c>
      <c r="B3359" s="38" t="s">
        <v>3744</v>
      </c>
      <c r="C3359" s="36">
        <v>5</v>
      </c>
      <c r="D3359" s="36" t="s">
        <v>63</v>
      </c>
      <c r="E3359" s="36">
        <f ca="1">IF(GLOBAL[[#This Row],[b12]]="",GLOBAL[[#This Row],[a6]],GLOBAL[[#This Row],[b12]])</f>
        <v>5</v>
      </c>
      <c r="F3359" s="37">
        <f>GLOBAL[[#This Row],[AWAL]]</f>
        <v>5</v>
      </c>
      <c r="G3359" s="36"/>
      <c r="H3359" s="36"/>
      <c r="I3359" s="36" t="str">
        <f>IF(GLOBAL[[#This Row],[/MASUK]]="","",SUMIF(Table6[NB BM_C_QTY+F],GLOBAL[POINTER],Table6[C]))</f>
        <v/>
      </c>
      <c r="J3359" s="106">
        <f>IF(GLOBAL[[#This Row],[//KELUAR]]="",0,-1*SUMIF(Table5[CONCAT],GLOBAL[POINTER],Table5[3]))</f>
        <v>0</v>
      </c>
      <c r="K3359" s="36" t="str">
        <f>IF(GLOBAL[[#This Row],[b1]]="","",GLOBAL[[#This Row],[b1]]-GLOBAL[[#This Row],[a1]]-GLOBAL[[#This Row],[bkeluar1]])</f>
        <v/>
      </c>
      <c r="L3359" s="36">
        <f>SUM(GLOBAL[[#This Row],[bmasuk1]:[c1]])</f>
        <v>0</v>
      </c>
      <c r="M3359" s="37">
        <f>SUM(F3359,L3359)</f>
        <v>5</v>
      </c>
      <c r="N3359" s="36"/>
      <c r="O3359" s="36"/>
      <c r="P3359" s="37">
        <f ca="1">SUM(INDIRECT(GLOBAL_VAR[TABLENAME]&amp;"[@a"&amp;$1:$1-1&amp;"]"),INDIRECT(GLOBAL_VAR[TABLENAME]&amp;"[@c"&amp;$1:$1-1&amp;"]"))</f>
        <v>5</v>
      </c>
      <c r="Q3359" s="38"/>
      <c r="R3359" s="38" t="str">
        <f>IF(GLOBAL[[#This Row],[b3]]="","",GLOBAL[[#This Row],[b3]]-GLOBAL[[#This Row],[a3]])</f>
        <v/>
      </c>
      <c r="S3359" s="37">
        <f ca="1">SUM(INDIRECT(GLOBAL_VAR[TABLENAME]&amp;"[@a"&amp;$1:$1-1&amp;"]"),INDIRECT(GLOBAL_VAR[TABLENAME]&amp;"[@c"&amp;$1:$1-1&amp;"]"))</f>
        <v>5</v>
      </c>
      <c r="T3359" s="38"/>
      <c r="U3359" s="38" t="str">
        <f>IF(GLOBAL[[#This Row],[b4]]="","",GLOBAL[[#This Row],[b4]]-GLOBAL[[#This Row],[a4]])</f>
        <v/>
      </c>
      <c r="V3359" s="37">
        <f ca="1">SUM(INDIRECT(GLOBAL_VAR[TABLENAME]&amp;"[@a"&amp;$1:$1-1&amp;"]"),INDIRECT(GLOBAL_VAR[TABLENAME]&amp;"[@c"&amp;$1:$1-1&amp;"]"))</f>
        <v>5</v>
      </c>
      <c r="W3359" s="36"/>
      <c r="X3359" s="36" t="str">
        <f>IF(GLOBAL[[#This Row],[b5]]="","",GLOBAL[[#This Row],[b5]]-GLOBAL[[#This Row],[a5]])</f>
        <v/>
      </c>
      <c r="Y3359" s="59">
        <f ca="1">SUM(INDIRECT(GLOBAL_VAR[TABLENAME]&amp;"[@a"&amp;$1:$1-1&amp;"]"),INDIRECT(GLOBAL_VAR[TABLENAME]&amp;"[@c"&amp;$1:$1-1&amp;"]"))</f>
        <v>5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3359" s="36" t="str">
        <f>_xlfn.IFNA(MATCH(GLOBAL[[#This Row],[POINTER]],Table6[NB BM_C_QTY+F],0),"")</f>
        <v/>
      </c>
      <c r="AC3359" t="str">
        <f>_xlfn.IFNA(MATCH(GLOBAL[[#This Row],[POINTER]],Table5[CONCAT],0),"")</f>
        <v/>
      </c>
    </row>
    <row r="3360" spans="1:29">
      <c r="A3360" s="31" t="str">
        <f ca="1">IF(GLOBAL[[#This Row],[TT]]&lt;1,"",ROW()-2)</f>
        <v/>
      </c>
      <c r="B3360" s="33" t="s">
        <v>2513</v>
      </c>
      <c r="C3360" s="31">
        <v>0</v>
      </c>
      <c r="D3360" s="31" t="s">
        <v>45</v>
      </c>
      <c r="E3360" s="31">
        <f ca="1">IF(GLOBAL[[#This Row],[b12]]="",GLOBAL[[#This Row],[a6]],GLOBAL[[#This Row],[b12]])</f>
        <v>0</v>
      </c>
      <c r="F3360" s="32">
        <f>GLOBAL[[#This Row],[AWAL]]</f>
        <v>0</v>
      </c>
      <c r="G3360" s="31"/>
      <c r="H3360" s="31"/>
      <c r="I3360" s="31" t="str">
        <f>IF(GLOBAL[[#This Row],[/MASUK]]="","",SUMIF(Table6[NB BM_C_QTY+F],GLOBAL[POINTER],Table6[C]))</f>
        <v/>
      </c>
      <c r="J3360" s="102">
        <f>IF(GLOBAL[[#This Row],[//KELUAR]]="",0,-1*SUMIF(Table5[CONCAT],GLOBAL[POINTER],Table5[3]))</f>
        <v>0</v>
      </c>
      <c r="K3360" s="31" t="str">
        <f>IF(GLOBAL[[#This Row],[b1]]="","",GLOBAL[[#This Row],[b1]]-GLOBAL[[#This Row],[a1]]-GLOBAL[[#This Row],[bkeluar1]])</f>
        <v/>
      </c>
      <c r="L3360" s="31">
        <f>SUM(GLOBAL[[#This Row],[bmasuk1]:[c1]])</f>
        <v>0</v>
      </c>
      <c r="M3360" s="32">
        <f>SUM(F3360,L3360)</f>
        <v>0</v>
      </c>
      <c r="N3360" s="31"/>
      <c r="O3360" s="31"/>
      <c r="P3360" s="32">
        <f ca="1">SUM(INDIRECT(GLOBAL_VAR[TABLENAME]&amp;"[@a"&amp;$1:$1-1&amp;"]"),INDIRECT(GLOBAL_VAR[TABLENAME]&amp;"[@c"&amp;$1:$1-1&amp;"]"))</f>
        <v>0</v>
      </c>
      <c r="Q3360" s="33"/>
      <c r="R3360" s="33" t="str">
        <f>IF(GLOBAL[[#This Row],[b3]]="","",GLOBAL[[#This Row],[b3]]-GLOBAL[[#This Row],[a3]])</f>
        <v/>
      </c>
      <c r="S3360" s="32">
        <f ca="1">SUM(INDIRECT(GLOBAL_VAR[TABLENAME]&amp;"[@a"&amp;$1:$1-1&amp;"]"),INDIRECT(GLOBAL_VAR[TABLENAME]&amp;"[@c"&amp;$1:$1-1&amp;"]"))</f>
        <v>0</v>
      </c>
      <c r="T3360" s="33"/>
      <c r="U3360" s="33" t="str">
        <f>IF(GLOBAL[[#This Row],[b4]]="","",GLOBAL[[#This Row],[b4]]-GLOBAL[[#This Row],[a4]])</f>
        <v/>
      </c>
      <c r="V3360" s="32">
        <f ca="1">SUM(INDIRECT(GLOBAL_VAR[TABLENAME]&amp;"[@a"&amp;$1:$1-1&amp;"]"),INDIRECT(GLOBAL_VAR[TABLENAME]&amp;"[@c"&amp;$1:$1-1&amp;"]"))</f>
        <v>0</v>
      </c>
      <c r="W3360" s="31"/>
      <c r="X3360" s="31" t="str">
        <f>IF(GLOBAL[[#This Row],[b5]]="","",GLOBAL[[#This Row],[b5]]-GLOBAL[[#This Row],[a5]])</f>
        <v/>
      </c>
      <c r="Y3360" s="37">
        <f ca="1">SUM(INDIRECT(GLOBAL_VAR[TABLENAME]&amp;"[@a"&amp;$1:$1-1&amp;"]"),INDIRECT(GLOBAL_VAR[TABLENAME]&amp;"[@c"&amp;$1:$1-1&amp;"]"))</f>
        <v>0</v>
      </c>
      <c r="AA3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360" s="31" t="str">
        <f>_xlfn.IFNA(MATCH(GLOBAL[[#This Row],[POINTER]],Table6[NB BM_C_QTY+F],0),"")</f>
        <v/>
      </c>
      <c r="AC3360" t="str">
        <f>_xlfn.IFNA(MATCH(GLOBAL[[#This Row],[POINTER]],Table5[CONCAT],0),"")</f>
        <v/>
      </c>
    </row>
    <row r="3361" spans="1:29">
      <c r="A3361" s="31" t="str">
        <f ca="1">IF(GLOBAL[[#This Row],[TT]]&lt;1,"",ROW()-2)</f>
        <v/>
      </c>
      <c r="B3361" s="33" t="s">
        <v>2514</v>
      </c>
      <c r="C3361" s="31">
        <v>0</v>
      </c>
      <c r="D3361" s="31" t="s">
        <v>7</v>
      </c>
      <c r="E3361" s="31">
        <f ca="1">IF(GLOBAL[[#This Row],[b12]]="",GLOBAL[[#This Row],[a6]],GLOBAL[[#This Row],[b12]])</f>
        <v>0</v>
      </c>
      <c r="F3361" s="32">
        <f>GLOBAL[[#This Row],[AWAL]]</f>
        <v>0</v>
      </c>
      <c r="G3361" s="31"/>
      <c r="H3361" s="31"/>
      <c r="I3361" s="31" t="str">
        <f>IF(GLOBAL[[#This Row],[/MASUK]]="","",SUMIF(Table6[NB BM_C_QTY+F],GLOBAL[POINTER],Table6[C]))</f>
        <v/>
      </c>
      <c r="J3361" s="102">
        <f>IF(GLOBAL[[#This Row],[//KELUAR]]="",0,-1*SUMIF(Table5[CONCAT],GLOBAL[POINTER],Table5[3]))</f>
        <v>0</v>
      </c>
      <c r="K3361" s="31" t="str">
        <f>IF(GLOBAL[[#This Row],[b1]]="","",GLOBAL[[#This Row],[b1]]-GLOBAL[[#This Row],[a1]]-GLOBAL[[#This Row],[bkeluar1]])</f>
        <v/>
      </c>
      <c r="L3361" s="31">
        <f>SUM(GLOBAL[[#This Row],[bmasuk1]:[c1]])</f>
        <v>0</v>
      </c>
      <c r="M3361" s="32">
        <f>SUM(F3361,L3361)</f>
        <v>0</v>
      </c>
      <c r="N3361" s="31"/>
      <c r="O3361" s="31"/>
      <c r="P3361" s="32">
        <f ca="1">SUM(INDIRECT(GLOBAL_VAR[TABLENAME]&amp;"[@a"&amp;$1:$1-1&amp;"]"),INDIRECT(GLOBAL_VAR[TABLENAME]&amp;"[@c"&amp;$1:$1-1&amp;"]"))</f>
        <v>0</v>
      </c>
      <c r="Q3361" s="33"/>
      <c r="R3361" s="33" t="str">
        <f>IF(GLOBAL[[#This Row],[b3]]="","",GLOBAL[[#This Row],[b3]]-GLOBAL[[#This Row],[a3]])</f>
        <v/>
      </c>
      <c r="S3361" s="32">
        <f ca="1">SUM(INDIRECT(GLOBAL_VAR[TABLENAME]&amp;"[@a"&amp;$1:$1-1&amp;"]"),INDIRECT(GLOBAL_VAR[TABLENAME]&amp;"[@c"&amp;$1:$1-1&amp;"]"))</f>
        <v>0</v>
      </c>
      <c r="T3361" s="33"/>
      <c r="U3361" s="33" t="str">
        <f>IF(GLOBAL[[#This Row],[b4]]="","",GLOBAL[[#This Row],[b4]]-GLOBAL[[#This Row],[a4]])</f>
        <v/>
      </c>
      <c r="V3361" s="32">
        <f ca="1">SUM(INDIRECT(GLOBAL_VAR[TABLENAME]&amp;"[@a"&amp;$1:$1-1&amp;"]"),INDIRECT(GLOBAL_VAR[TABLENAME]&amp;"[@c"&amp;$1:$1-1&amp;"]"))</f>
        <v>0</v>
      </c>
      <c r="W3361" s="31"/>
      <c r="X3361" s="31" t="str">
        <f>IF(GLOBAL[[#This Row],[b5]]="","",GLOBAL[[#This Row],[b5]]-GLOBAL[[#This Row],[a5]])</f>
        <v/>
      </c>
      <c r="Y3361" s="59">
        <f ca="1">SUM(INDIRECT(GLOBAL_VAR[TABLENAME]&amp;"[@a"&amp;$1:$1-1&amp;"]"),INDIRECT(GLOBAL_VAR[TABLENAME]&amp;"[@c"&amp;$1:$1-1&amp;"]"))</f>
        <v>0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361" s="31" t="str">
        <f>_xlfn.IFNA(MATCH(GLOBAL[[#This Row],[POINTER]],Table6[NB BM_C_QTY+F],0),"")</f>
        <v/>
      </c>
      <c r="AC3361" t="str">
        <f>_xlfn.IFNA(MATCH(GLOBAL[[#This Row],[POINTER]],Table5[CONCAT],0),"")</f>
        <v/>
      </c>
    </row>
    <row r="3362" spans="1:29">
      <c r="A3362" s="31">
        <f ca="1">IF(GLOBAL[[#This Row],[TT]]&lt;1,"",ROW()-2)</f>
        <v>3360</v>
      </c>
      <c r="B3362" s="33" t="s">
        <v>2515</v>
      </c>
      <c r="C3362" s="31">
        <v>1</v>
      </c>
      <c r="D3362" s="31" t="s">
        <v>2447</v>
      </c>
      <c r="E3362" s="31">
        <f ca="1">IF(GLOBAL[[#This Row],[b12]]="",GLOBAL[[#This Row],[a6]],GLOBAL[[#This Row],[b12]])</f>
        <v>1</v>
      </c>
      <c r="F3362" s="32">
        <f>GLOBAL[[#This Row],[AWAL]]</f>
        <v>1</v>
      </c>
      <c r="G3362" s="31"/>
      <c r="H3362" s="31"/>
      <c r="I3362" s="31" t="str">
        <f>IF(GLOBAL[[#This Row],[/MASUK]]="","",SUMIF(Table6[NB BM_C_QTY+F],GLOBAL[POINTER],Table6[C]))</f>
        <v/>
      </c>
      <c r="J3362" s="102">
        <f>IF(GLOBAL[[#This Row],[//KELUAR]]="",0,-1*SUMIF(Table5[CONCAT],GLOBAL[POINTER],Table5[3]))</f>
        <v>0</v>
      </c>
      <c r="K3362" s="31" t="str">
        <f>IF(GLOBAL[[#This Row],[b1]]="","",GLOBAL[[#This Row],[b1]]-GLOBAL[[#This Row],[a1]]-GLOBAL[[#This Row],[bkeluar1]])</f>
        <v/>
      </c>
      <c r="L3362" s="31">
        <f>SUM(GLOBAL[[#This Row],[bmasuk1]:[c1]])</f>
        <v>0</v>
      </c>
      <c r="M3362" s="32">
        <f>SUM(F3362,L3362)</f>
        <v>1</v>
      </c>
      <c r="N3362" s="31"/>
      <c r="O3362" s="31"/>
      <c r="P3362" s="32">
        <f ca="1">SUM(INDIRECT(GLOBAL_VAR[TABLENAME]&amp;"[@a"&amp;$1:$1-1&amp;"]"),INDIRECT(GLOBAL_VAR[TABLENAME]&amp;"[@c"&amp;$1:$1-1&amp;"]"))</f>
        <v>1</v>
      </c>
      <c r="Q3362" s="33"/>
      <c r="R3362" s="33" t="str">
        <f>IF(GLOBAL[[#This Row],[b3]]="","",GLOBAL[[#This Row],[b3]]-GLOBAL[[#This Row],[a3]])</f>
        <v/>
      </c>
      <c r="S3362" s="32">
        <f ca="1">SUM(INDIRECT(GLOBAL_VAR[TABLENAME]&amp;"[@a"&amp;$1:$1-1&amp;"]"),INDIRECT(GLOBAL_VAR[TABLENAME]&amp;"[@c"&amp;$1:$1-1&amp;"]"))</f>
        <v>1</v>
      </c>
      <c r="T3362" s="33"/>
      <c r="U3362" s="33" t="str">
        <f>IF(GLOBAL[[#This Row],[b4]]="","",GLOBAL[[#This Row],[b4]]-GLOBAL[[#This Row],[a4]])</f>
        <v/>
      </c>
      <c r="V3362" s="32">
        <f ca="1">SUM(INDIRECT(GLOBAL_VAR[TABLENAME]&amp;"[@a"&amp;$1:$1-1&amp;"]"),INDIRECT(GLOBAL_VAR[TABLENAME]&amp;"[@c"&amp;$1:$1-1&amp;"]"))</f>
        <v>1</v>
      </c>
      <c r="W3362" s="31"/>
      <c r="X3362" s="31" t="str">
        <f>IF(GLOBAL[[#This Row],[b5]]="","",GLOBAL[[#This Row],[b5]]-GLOBAL[[#This Row],[a5]])</f>
        <v/>
      </c>
      <c r="Y3362" s="59">
        <f ca="1">SUM(INDIRECT(GLOBAL_VAR[TABLENAME]&amp;"[@a"&amp;$1:$1-1&amp;"]"),INDIRECT(GLOBAL_VAR[TABLENAME]&amp;"[@c"&amp;$1:$1-1&amp;"]"))</f>
        <v>1</v>
      </c>
      <c r="AA3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3362" s="31" t="str">
        <f>_xlfn.IFNA(MATCH(GLOBAL[[#This Row],[POINTER]],Table6[NB BM_C_QTY+F],0),"")</f>
        <v/>
      </c>
      <c r="AC3362" t="str">
        <f>_xlfn.IFNA(MATCH(GLOBAL[[#This Row],[POINTER]],Table5[CONCAT],0),"")</f>
        <v/>
      </c>
    </row>
    <row r="3363" spans="1:29">
      <c r="A3363" s="31" t="str">
        <f ca="1">IF(GLOBAL[[#This Row],[TT]]&lt;1,"",ROW()-2)</f>
        <v/>
      </c>
      <c r="B3363" s="33" t="s">
        <v>2516</v>
      </c>
      <c r="C3363" s="31">
        <v>0</v>
      </c>
      <c r="D3363" s="31" t="s">
        <v>166</v>
      </c>
      <c r="E3363" s="31">
        <f ca="1">IF(GLOBAL[[#This Row],[b12]]="",GLOBAL[[#This Row],[a6]],GLOBAL[[#This Row],[b12]])</f>
        <v>0</v>
      </c>
      <c r="F3363" s="32">
        <f>GLOBAL[[#This Row],[AWAL]]</f>
        <v>0</v>
      </c>
      <c r="G3363" s="31"/>
      <c r="H3363" s="31"/>
      <c r="I3363" s="31" t="str">
        <f>IF(GLOBAL[[#This Row],[/MASUK]]="","",SUMIF(Table6[NB BM_C_QTY+F],GLOBAL[POINTER],Table6[C]))</f>
        <v/>
      </c>
      <c r="J3363" s="102">
        <f>IF(GLOBAL[[#This Row],[//KELUAR]]="",0,-1*SUMIF(Table5[CONCAT],GLOBAL[POINTER],Table5[3]))</f>
        <v>0</v>
      </c>
      <c r="K3363" s="31" t="str">
        <f>IF(GLOBAL[[#This Row],[b1]]="","",GLOBAL[[#This Row],[b1]]-GLOBAL[[#This Row],[a1]]-GLOBAL[[#This Row],[bkeluar1]])</f>
        <v/>
      </c>
      <c r="L3363" s="31">
        <f>SUM(GLOBAL[[#This Row],[bmasuk1]:[c1]])</f>
        <v>0</v>
      </c>
      <c r="M3363" s="32">
        <f>SUM(F3363,L3363)</f>
        <v>0</v>
      </c>
      <c r="N3363" s="31"/>
      <c r="O3363" s="31"/>
      <c r="P3363" s="32">
        <f ca="1">SUM(INDIRECT(GLOBAL_VAR[TABLENAME]&amp;"[@a"&amp;$1:$1-1&amp;"]"),INDIRECT(GLOBAL_VAR[TABLENAME]&amp;"[@c"&amp;$1:$1-1&amp;"]"))</f>
        <v>0</v>
      </c>
      <c r="Q3363" s="33"/>
      <c r="R3363" s="33" t="str">
        <f>IF(GLOBAL[[#This Row],[b3]]="","",GLOBAL[[#This Row],[b3]]-GLOBAL[[#This Row],[a3]])</f>
        <v/>
      </c>
      <c r="S3363" s="32">
        <f ca="1">SUM(INDIRECT(GLOBAL_VAR[TABLENAME]&amp;"[@a"&amp;$1:$1-1&amp;"]"),INDIRECT(GLOBAL_VAR[TABLENAME]&amp;"[@c"&amp;$1:$1-1&amp;"]"))</f>
        <v>0</v>
      </c>
      <c r="T3363" s="33"/>
      <c r="U3363" s="33" t="str">
        <f>IF(GLOBAL[[#This Row],[b4]]="","",GLOBAL[[#This Row],[b4]]-GLOBAL[[#This Row],[a4]])</f>
        <v/>
      </c>
      <c r="V3363" s="32">
        <f ca="1">SUM(INDIRECT(GLOBAL_VAR[TABLENAME]&amp;"[@a"&amp;$1:$1-1&amp;"]"),INDIRECT(GLOBAL_VAR[TABLENAME]&amp;"[@c"&amp;$1:$1-1&amp;"]"))</f>
        <v>0</v>
      </c>
      <c r="W3363" s="31"/>
      <c r="X3363" s="31" t="str">
        <f>IF(GLOBAL[[#This Row],[b5]]="","",GLOBAL[[#This Row],[b5]]-GLOBAL[[#This Row],[a5]])</f>
        <v/>
      </c>
      <c r="Y3363" s="59">
        <f ca="1">SUM(INDIRECT(GLOBAL_VAR[TABLENAME]&amp;"[@a"&amp;$1:$1-1&amp;"]"),INDIRECT(GLOBAL_VAR[TABLENAME]&amp;"[@c"&amp;$1:$1-1&amp;"]"))</f>
        <v>0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363" s="31" t="str">
        <f>_xlfn.IFNA(MATCH(GLOBAL[[#This Row],[POINTER]],Table6[NB BM_C_QTY+F],0),"")</f>
        <v/>
      </c>
      <c r="AC3363" t="str">
        <f>_xlfn.IFNA(MATCH(GLOBAL[[#This Row],[POINTER]],Table5[CONCAT],0),"")</f>
        <v/>
      </c>
    </row>
    <row r="3364" spans="1:29">
      <c r="A3364" s="31">
        <f ca="1">IF(GLOBAL[[#This Row],[TT]]&lt;1,"",ROW()-2)</f>
        <v>3362</v>
      </c>
      <c r="B3364" s="33" t="s">
        <v>2517</v>
      </c>
      <c r="C3364" s="31">
        <v>26</v>
      </c>
      <c r="D3364" s="31" t="s">
        <v>63</v>
      </c>
      <c r="E3364" s="31">
        <f ca="1">IF(GLOBAL[[#This Row],[b12]]="",GLOBAL[[#This Row],[a6]],GLOBAL[[#This Row],[b12]])</f>
        <v>26</v>
      </c>
      <c r="F3364" s="32">
        <f>GLOBAL[[#This Row],[AWAL]]</f>
        <v>26</v>
      </c>
      <c r="G3364" s="31"/>
      <c r="H3364" s="31"/>
      <c r="I3364" s="31" t="str">
        <f>IF(GLOBAL[[#This Row],[/MASUK]]="","",SUMIF(Table6[NB BM_C_QTY+F],GLOBAL[POINTER],Table6[C]))</f>
        <v/>
      </c>
      <c r="J3364" s="102">
        <f>IF(GLOBAL[[#This Row],[//KELUAR]]="",0,-1*SUMIF(Table5[CONCAT],GLOBAL[POINTER],Table5[3]))</f>
        <v>0</v>
      </c>
      <c r="K3364" s="31" t="str">
        <f>IF(GLOBAL[[#This Row],[b1]]="","",GLOBAL[[#This Row],[b1]]-GLOBAL[[#This Row],[a1]]-GLOBAL[[#This Row],[bkeluar1]])</f>
        <v/>
      </c>
      <c r="L3364" s="31">
        <f>SUM(GLOBAL[[#This Row],[bmasuk1]:[c1]])</f>
        <v>0</v>
      </c>
      <c r="M3364" s="32">
        <f>SUM(F3364,L3364)</f>
        <v>26</v>
      </c>
      <c r="N3364" s="31"/>
      <c r="O3364" s="31"/>
      <c r="P3364" s="32">
        <f ca="1">SUM(INDIRECT(GLOBAL_VAR[TABLENAME]&amp;"[@a"&amp;$1:$1-1&amp;"]"),INDIRECT(GLOBAL_VAR[TABLENAME]&amp;"[@c"&amp;$1:$1-1&amp;"]"))</f>
        <v>26</v>
      </c>
      <c r="Q3364" s="33"/>
      <c r="R3364" s="33" t="str">
        <f>IF(GLOBAL[[#This Row],[b3]]="","",GLOBAL[[#This Row],[b3]]-GLOBAL[[#This Row],[a3]])</f>
        <v/>
      </c>
      <c r="S3364" s="32">
        <f ca="1">SUM(INDIRECT(GLOBAL_VAR[TABLENAME]&amp;"[@a"&amp;$1:$1-1&amp;"]"),INDIRECT(GLOBAL_VAR[TABLENAME]&amp;"[@c"&amp;$1:$1-1&amp;"]"))</f>
        <v>26</v>
      </c>
      <c r="T3364" s="33"/>
      <c r="U3364" s="33" t="str">
        <f>IF(GLOBAL[[#This Row],[b4]]="","",GLOBAL[[#This Row],[b4]]-GLOBAL[[#This Row],[a4]])</f>
        <v/>
      </c>
      <c r="V3364" s="32">
        <f ca="1">SUM(INDIRECT(GLOBAL_VAR[TABLENAME]&amp;"[@a"&amp;$1:$1-1&amp;"]"),INDIRECT(GLOBAL_VAR[TABLENAME]&amp;"[@c"&amp;$1:$1-1&amp;"]"))</f>
        <v>26</v>
      </c>
      <c r="W3364" s="31"/>
      <c r="X3364" s="31" t="str">
        <f>IF(GLOBAL[[#This Row],[b5]]="","",GLOBAL[[#This Row],[b5]]-GLOBAL[[#This Row],[a5]])</f>
        <v/>
      </c>
      <c r="Y3364" s="59">
        <f ca="1">SUM(INDIRECT(GLOBAL_VAR[TABLENAME]&amp;"[@a"&amp;$1:$1-1&amp;"]"),INDIRECT(GLOBAL_VAR[TABLENAME]&amp;"[@c"&amp;$1:$1-1&amp;"]"))</f>
        <v>26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3364" s="31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29">
      <c r="A3365" s="31" t="str">
        <f ca="1">IF(GLOBAL[[#This Row],[TT]]&lt;1,"",ROW()-2)</f>
        <v/>
      </c>
      <c r="B3365" s="33" t="s">
        <v>2518</v>
      </c>
      <c r="C3365" s="31">
        <v>0</v>
      </c>
      <c r="D3365" s="31" t="s">
        <v>2015</v>
      </c>
      <c r="E3365" s="31">
        <f ca="1">IF(GLOBAL[[#This Row],[b12]]="",GLOBAL[[#This Row],[a6]],GLOBAL[[#This Row],[b12]])</f>
        <v>0</v>
      </c>
      <c r="F3365" s="32">
        <f>GLOBAL[[#This Row],[AWAL]]</f>
        <v>0</v>
      </c>
      <c r="G3365" s="31"/>
      <c r="H3365" s="31"/>
      <c r="I3365" s="31" t="str">
        <f>IF(GLOBAL[[#This Row],[/MASUK]]="","",SUMIF(Table6[NB BM_C_QTY+F],GLOBAL[POINTER],Table6[C]))</f>
        <v/>
      </c>
      <c r="J3365" s="102">
        <f>IF(GLOBAL[[#This Row],[//KELUAR]]="",0,-1*SUMIF(Table5[CONCAT],GLOBAL[POINTER],Table5[3]))</f>
        <v>0</v>
      </c>
      <c r="K3365" s="31" t="str">
        <f>IF(GLOBAL[[#This Row],[b1]]="","",GLOBAL[[#This Row],[b1]]-GLOBAL[[#This Row],[a1]]-GLOBAL[[#This Row],[bkeluar1]])</f>
        <v/>
      </c>
      <c r="L3365" s="31">
        <f>SUM(GLOBAL[[#This Row],[bmasuk1]:[c1]])</f>
        <v>0</v>
      </c>
      <c r="M3365" s="32">
        <f>SUM(F3365,L3365)</f>
        <v>0</v>
      </c>
      <c r="N3365" s="31"/>
      <c r="O3365" s="31"/>
      <c r="P3365" s="32">
        <f ca="1">SUM(INDIRECT(GLOBAL_VAR[TABLENAME]&amp;"[@a"&amp;$1:$1-1&amp;"]"),INDIRECT(GLOBAL_VAR[TABLENAME]&amp;"[@c"&amp;$1:$1-1&amp;"]"))</f>
        <v>0</v>
      </c>
      <c r="Q3365" s="33"/>
      <c r="R3365" s="33" t="str">
        <f>IF(GLOBAL[[#This Row],[b3]]="","",GLOBAL[[#This Row],[b3]]-GLOBAL[[#This Row],[a3]])</f>
        <v/>
      </c>
      <c r="S3365" s="32">
        <f ca="1">SUM(INDIRECT(GLOBAL_VAR[TABLENAME]&amp;"[@a"&amp;$1:$1-1&amp;"]"),INDIRECT(GLOBAL_VAR[TABLENAME]&amp;"[@c"&amp;$1:$1-1&amp;"]"))</f>
        <v>0</v>
      </c>
      <c r="T3365" s="33"/>
      <c r="U3365" s="33" t="str">
        <f>IF(GLOBAL[[#This Row],[b4]]="","",GLOBAL[[#This Row],[b4]]-GLOBAL[[#This Row],[a4]])</f>
        <v/>
      </c>
      <c r="V3365" s="32">
        <f ca="1">SUM(INDIRECT(GLOBAL_VAR[TABLENAME]&amp;"[@a"&amp;$1:$1-1&amp;"]"),INDIRECT(GLOBAL_VAR[TABLENAME]&amp;"[@c"&amp;$1:$1-1&amp;"]"))</f>
        <v>0</v>
      </c>
      <c r="W3365" s="31"/>
      <c r="X3365" s="31" t="str">
        <f>IF(GLOBAL[[#This Row],[b5]]="","",GLOBAL[[#This Row],[b5]]-GLOBAL[[#This Row],[a5]])</f>
        <v/>
      </c>
      <c r="Y3365" s="59">
        <f ca="1">SUM(INDIRECT(GLOBAL_VAR[TABLENAME]&amp;"[@a"&amp;$1:$1-1&amp;"]"),INDIRECT(GLOBAL_VAR[TABLENAME]&amp;"[@c"&amp;$1:$1-1&amp;"]"))</f>
        <v>0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365" s="31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29">
      <c r="A3366" s="31">
        <f ca="1">IF(GLOBAL[[#This Row],[TT]]&lt;1,"",ROW()-2)</f>
        <v>3364</v>
      </c>
      <c r="B3366" s="33" t="s">
        <v>2519</v>
      </c>
      <c r="C3366" s="31">
        <v>6</v>
      </c>
      <c r="D3366" s="31" t="s">
        <v>463</v>
      </c>
      <c r="E3366" s="31">
        <f ca="1">IF(GLOBAL[[#This Row],[b12]]="",GLOBAL[[#This Row],[a6]],GLOBAL[[#This Row],[b12]])</f>
        <v>6</v>
      </c>
      <c r="F3366" s="32">
        <f>GLOBAL[[#This Row],[AWAL]]</f>
        <v>6</v>
      </c>
      <c r="G3366" s="31"/>
      <c r="H3366" s="31"/>
      <c r="I3366" s="31" t="str">
        <f>IF(GLOBAL[[#This Row],[/MASUK]]="","",SUMIF(Table6[NB BM_C_QTY+F],GLOBAL[POINTER],Table6[C]))</f>
        <v/>
      </c>
      <c r="J3366" s="102">
        <f>IF(GLOBAL[[#This Row],[//KELUAR]]="",0,-1*SUMIF(Table5[CONCAT],GLOBAL[POINTER],Table5[3]))</f>
        <v>0</v>
      </c>
      <c r="K3366" s="31" t="str">
        <f>IF(GLOBAL[[#This Row],[b1]]="","",GLOBAL[[#This Row],[b1]]-GLOBAL[[#This Row],[a1]]-GLOBAL[[#This Row],[bkeluar1]])</f>
        <v/>
      </c>
      <c r="L3366" s="31">
        <f>SUM(GLOBAL[[#This Row],[bmasuk1]:[c1]])</f>
        <v>0</v>
      </c>
      <c r="M3366" s="32">
        <f>SUM(F3366,L3366)</f>
        <v>6</v>
      </c>
      <c r="N3366" s="31"/>
      <c r="O3366" s="31"/>
      <c r="P3366" s="32">
        <f ca="1">SUM(INDIRECT(GLOBAL_VAR[TABLENAME]&amp;"[@a"&amp;$1:$1-1&amp;"]"),INDIRECT(GLOBAL_VAR[TABLENAME]&amp;"[@c"&amp;$1:$1-1&amp;"]"))</f>
        <v>6</v>
      </c>
      <c r="Q3366" s="33"/>
      <c r="R3366" s="33" t="str">
        <f>IF(GLOBAL[[#This Row],[b3]]="","",GLOBAL[[#This Row],[b3]]-GLOBAL[[#This Row],[a3]])</f>
        <v/>
      </c>
      <c r="S3366" s="32">
        <f ca="1">SUM(INDIRECT(GLOBAL_VAR[TABLENAME]&amp;"[@a"&amp;$1:$1-1&amp;"]"),INDIRECT(GLOBAL_VAR[TABLENAME]&amp;"[@c"&amp;$1:$1-1&amp;"]"))</f>
        <v>6</v>
      </c>
      <c r="T3366" s="33"/>
      <c r="U3366" s="33" t="str">
        <f>IF(GLOBAL[[#This Row],[b4]]="","",GLOBAL[[#This Row],[b4]]-GLOBAL[[#This Row],[a4]])</f>
        <v/>
      </c>
      <c r="V3366" s="32">
        <f ca="1">SUM(INDIRECT(GLOBAL_VAR[TABLENAME]&amp;"[@a"&amp;$1:$1-1&amp;"]"),INDIRECT(GLOBAL_VAR[TABLENAME]&amp;"[@c"&amp;$1:$1-1&amp;"]"))</f>
        <v>6</v>
      </c>
      <c r="W3366" s="31"/>
      <c r="X3366" s="31" t="str">
        <f>IF(GLOBAL[[#This Row],[b5]]="","",GLOBAL[[#This Row],[b5]]-GLOBAL[[#This Row],[a5]])</f>
        <v/>
      </c>
      <c r="Y3366" s="59">
        <f ca="1">SUM(INDIRECT(GLOBAL_VAR[TABLENAME]&amp;"[@a"&amp;$1:$1-1&amp;"]"),INDIRECT(GLOBAL_VAR[TABLENAME]&amp;"[@c"&amp;$1:$1-1&amp;"]"))</f>
        <v>6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3366" s="31" t="str">
        <f>_xlfn.IFNA(MATCH(GLOBAL[[#This Row],[POINTER]],Table6[NB BM_C_QTY+F],0),"")</f>
        <v/>
      </c>
      <c r="AC3366" t="str">
        <f>_xlfn.IFNA(MATCH(GLOBAL[[#This Row],[POINTER]],Table5[CONCAT],0),"")</f>
        <v/>
      </c>
    </row>
    <row r="3367" spans="1:29">
      <c r="A3367" s="36">
        <f ca="1">IF(GLOBAL[[#This Row],[TT]]&lt;1,"",ROW()-2)</f>
        <v>3365</v>
      </c>
      <c r="B3367" s="38" t="s">
        <v>2520</v>
      </c>
      <c r="C3367" s="36">
        <v>1</v>
      </c>
      <c r="D3367" s="36" t="s">
        <v>1950</v>
      </c>
      <c r="E3367" s="36">
        <f ca="1">IF(GLOBAL[[#This Row],[b12]]="",GLOBAL[[#This Row],[a6]],GLOBAL[[#This Row],[b12]])</f>
        <v>1</v>
      </c>
      <c r="F3367" s="37">
        <f>GLOBAL[[#This Row],[AWAL]]</f>
        <v>1</v>
      </c>
      <c r="G3367" s="36"/>
      <c r="H3367" s="36"/>
      <c r="I3367" s="36" t="str">
        <f>IF(GLOBAL[[#This Row],[/MASUK]]="","",SUMIF(Table6[NB BM_C_QTY+F],GLOBAL[POINTER],Table6[C]))</f>
        <v/>
      </c>
      <c r="J3367" s="106">
        <f>IF(GLOBAL[[#This Row],[//KELUAR]]="",0,-1*SUMIF(Table5[CONCAT],GLOBAL[POINTER],Table5[3]))</f>
        <v>0</v>
      </c>
      <c r="K3367" s="36" t="str">
        <f>IF(GLOBAL[[#This Row],[b1]]="","",GLOBAL[[#This Row],[b1]]-GLOBAL[[#This Row],[a1]]-GLOBAL[[#This Row],[bkeluar1]])</f>
        <v/>
      </c>
      <c r="L3367" s="36">
        <f>SUM(GLOBAL[[#This Row],[bmasuk1]:[c1]])</f>
        <v>0</v>
      </c>
      <c r="M3367" s="37">
        <f>SUM(F3367,L3367)</f>
        <v>1</v>
      </c>
      <c r="N3367" s="36"/>
      <c r="O3367" s="36"/>
      <c r="P3367" s="37">
        <f ca="1">SUM(INDIRECT(GLOBAL_VAR[TABLENAME]&amp;"[@a"&amp;$1:$1-1&amp;"]"),INDIRECT(GLOBAL_VAR[TABLENAME]&amp;"[@c"&amp;$1:$1-1&amp;"]"))</f>
        <v>1</v>
      </c>
      <c r="Q3367" s="38"/>
      <c r="R3367" s="38" t="str">
        <f>IF(GLOBAL[[#This Row],[b3]]="","",GLOBAL[[#This Row],[b3]]-GLOBAL[[#This Row],[a3]])</f>
        <v/>
      </c>
      <c r="S3367" s="37">
        <f ca="1">SUM(INDIRECT(GLOBAL_VAR[TABLENAME]&amp;"[@a"&amp;$1:$1-1&amp;"]"),INDIRECT(GLOBAL_VAR[TABLENAME]&amp;"[@c"&amp;$1:$1-1&amp;"]"))</f>
        <v>1</v>
      </c>
      <c r="T3367" s="38"/>
      <c r="U3367" s="38" t="str">
        <f>IF(GLOBAL[[#This Row],[b4]]="","",GLOBAL[[#This Row],[b4]]-GLOBAL[[#This Row],[a4]])</f>
        <v/>
      </c>
      <c r="V3367" s="37">
        <f ca="1">SUM(INDIRECT(GLOBAL_VAR[TABLENAME]&amp;"[@a"&amp;$1:$1-1&amp;"]"),INDIRECT(GLOBAL_VAR[TABLENAME]&amp;"[@c"&amp;$1:$1-1&amp;"]"))</f>
        <v>1</v>
      </c>
      <c r="W3367" s="36"/>
      <c r="X3367" s="36" t="str">
        <f>IF(GLOBAL[[#This Row],[b5]]="","",GLOBAL[[#This Row],[b5]]-GLOBAL[[#This Row],[a5]])</f>
        <v/>
      </c>
      <c r="Y3367" s="59">
        <f ca="1">SUM(INDIRECT(GLOBAL_VAR[TABLENAME]&amp;"[@a"&amp;$1:$1-1&amp;"]"),INDIRECT(GLOBAL_VAR[TABLENAME]&amp;"[@c"&amp;$1:$1-1&amp;"]"))</f>
        <v>1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3367" s="36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29">
      <c r="A3368" s="36" t="str">
        <f ca="1">IF(GLOBAL[[#This Row],[TT]]&lt;1,"",ROW()-2)</f>
        <v/>
      </c>
      <c r="B3368" s="38" t="s">
        <v>2210</v>
      </c>
      <c r="C3368" s="36">
        <v>0</v>
      </c>
      <c r="D3368" s="36" t="s">
        <v>2037</v>
      </c>
      <c r="E3368" s="36">
        <f ca="1">IF(GLOBAL[[#This Row],[b12]]="",GLOBAL[[#This Row],[a6]],GLOBAL[[#This Row],[b12]])</f>
        <v>0</v>
      </c>
      <c r="F3368" s="37">
        <f>GLOBAL[[#This Row],[AWAL]]</f>
        <v>0</v>
      </c>
      <c r="G3368" s="36"/>
      <c r="H3368" s="36"/>
      <c r="I3368" s="36" t="str">
        <f>IF(GLOBAL[[#This Row],[/MASUK]]="","",SUMIF(Table6[NB BM_C_QTY+F],GLOBAL[POINTER],Table6[C]))</f>
        <v/>
      </c>
      <c r="J3368" s="106">
        <f>IF(GLOBAL[[#This Row],[//KELUAR]]="",0,-1*SUMIF(Table5[CONCAT],GLOBAL[POINTER],Table5[3]))</f>
        <v>0</v>
      </c>
      <c r="K3368" s="36" t="str">
        <f>IF(GLOBAL[[#This Row],[b1]]="","",GLOBAL[[#This Row],[b1]]-GLOBAL[[#This Row],[a1]]-GLOBAL[[#This Row],[bkeluar1]])</f>
        <v/>
      </c>
      <c r="L3368" s="36">
        <f>SUM(GLOBAL[[#This Row],[bmasuk1]:[c1]])</f>
        <v>0</v>
      </c>
      <c r="M3368" s="37">
        <f>SUM(F3368,L3368)</f>
        <v>0</v>
      </c>
      <c r="N3368" s="36"/>
      <c r="O3368" s="36"/>
      <c r="P3368" s="37">
        <f ca="1">SUM(INDIRECT(GLOBAL_VAR[TABLENAME]&amp;"[@a"&amp;$1:$1-1&amp;"]"),INDIRECT(GLOBAL_VAR[TABLENAME]&amp;"[@c"&amp;$1:$1-1&amp;"]"))</f>
        <v>0</v>
      </c>
      <c r="Q3368" s="38"/>
      <c r="R3368" s="38" t="str">
        <f>IF(GLOBAL[[#This Row],[b3]]="","",GLOBAL[[#This Row],[b3]]-GLOBAL[[#This Row],[a3]])</f>
        <v/>
      </c>
      <c r="S3368" s="37">
        <f ca="1">SUM(INDIRECT(GLOBAL_VAR[TABLENAME]&amp;"[@a"&amp;$1:$1-1&amp;"]"),INDIRECT(GLOBAL_VAR[TABLENAME]&amp;"[@c"&amp;$1:$1-1&amp;"]"))</f>
        <v>0</v>
      </c>
      <c r="T3368" s="38"/>
      <c r="U3368" s="38" t="str">
        <f>IF(GLOBAL[[#This Row],[b4]]="","",GLOBAL[[#This Row],[b4]]-GLOBAL[[#This Row],[a4]])</f>
        <v/>
      </c>
      <c r="V3368" s="37">
        <f ca="1">SUM(INDIRECT(GLOBAL_VAR[TABLENAME]&amp;"[@a"&amp;$1:$1-1&amp;"]"),INDIRECT(GLOBAL_VAR[TABLENAME]&amp;"[@c"&amp;$1:$1-1&amp;"]"))</f>
        <v>0</v>
      </c>
      <c r="W3368" s="36"/>
      <c r="X3368" s="36" t="str">
        <f>IF(GLOBAL[[#This Row],[b5]]="","",GLOBAL[[#This Row],[b5]]-GLOBAL[[#This Row],[a5]])</f>
        <v/>
      </c>
      <c r="Y3368" s="37">
        <f ca="1">SUM(INDIRECT(GLOBAL_VAR[TABLENAME]&amp;"[@a"&amp;$1:$1-1&amp;"]"),INDIRECT(GLOBAL_VAR[TABLENAME]&amp;"[@c"&amp;$1:$1-1&amp;"]"))</f>
        <v>0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368" s="36" t="str">
        <f>_xlfn.IFNA(MATCH(GLOBAL[[#This Row],[POINTER]],Table6[NB BM_C_QTY+F],0),"")</f>
        <v/>
      </c>
      <c r="AC3368" t="str">
        <f>_xlfn.IFNA(MATCH(GLOBAL[[#This Row],[POINTER]],Table5[CONCAT],0),"")</f>
        <v/>
      </c>
    </row>
    <row r="3369" spans="1:29">
      <c r="A3369" s="31" t="str">
        <f ca="1">IF(GLOBAL[[#This Row],[TT]]&lt;1,"",ROW()-2)</f>
        <v/>
      </c>
      <c r="B3369" s="33" t="s">
        <v>2211</v>
      </c>
      <c r="C3369" s="31">
        <v>0</v>
      </c>
      <c r="D3369" s="31" t="s">
        <v>2037</v>
      </c>
      <c r="E3369" s="31">
        <f ca="1">IF(GLOBAL[[#This Row],[b12]]="",GLOBAL[[#This Row],[a6]],GLOBAL[[#This Row],[b12]])</f>
        <v>0</v>
      </c>
      <c r="F3369" s="32">
        <f>GLOBAL[[#This Row],[AWAL]]</f>
        <v>0</v>
      </c>
      <c r="G3369" s="31"/>
      <c r="H3369" s="31"/>
      <c r="I3369" s="31" t="str">
        <f>IF(GLOBAL[[#This Row],[/MASUK]]="","",SUMIF(Table6[NB BM_C_QTY+F],GLOBAL[POINTER],Table6[C]))</f>
        <v/>
      </c>
      <c r="J3369" s="102">
        <f>IF(GLOBAL[[#This Row],[//KELUAR]]="",0,-1*SUMIF(Table5[CONCAT],GLOBAL[POINTER],Table5[3]))</f>
        <v>0</v>
      </c>
      <c r="K3369" s="31" t="str">
        <f>IF(GLOBAL[[#This Row],[b1]]="","",GLOBAL[[#This Row],[b1]]-GLOBAL[[#This Row],[a1]]-GLOBAL[[#This Row],[bkeluar1]])</f>
        <v/>
      </c>
      <c r="L3369" s="31">
        <f>SUM(GLOBAL[[#This Row],[bmasuk1]:[c1]])</f>
        <v>0</v>
      </c>
      <c r="M3369" s="32">
        <f>SUM(F3369,L3369)</f>
        <v>0</v>
      </c>
      <c r="N3369" s="31"/>
      <c r="O3369" s="31"/>
      <c r="P3369" s="32">
        <f ca="1">SUM(INDIRECT(GLOBAL_VAR[TABLENAME]&amp;"[@a"&amp;$1:$1-1&amp;"]"),INDIRECT(GLOBAL_VAR[TABLENAME]&amp;"[@c"&amp;$1:$1-1&amp;"]"))</f>
        <v>0</v>
      </c>
      <c r="Q3369" s="33"/>
      <c r="R3369" s="33" t="str">
        <f>IF(GLOBAL[[#This Row],[b3]]="","",GLOBAL[[#This Row],[b3]]-GLOBAL[[#This Row],[a3]])</f>
        <v/>
      </c>
      <c r="S3369" s="32">
        <f ca="1">SUM(INDIRECT(GLOBAL_VAR[TABLENAME]&amp;"[@a"&amp;$1:$1-1&amp;"]"),INDIRECT(GLOBAL_VAR[TABLENAME]&amp;"[@c"&amp;$1:$1-1&amp;"]"))</f>
        <v>0</v>
      </c>
      <c r="T3369" s="33"/>
      <c r="U3369" s="33" t="str">
        <f>IF(GLOBAL[[#This Row],[b4]]="","",GLOBAL[[#This Row],[b4]]-GLOBAL[[#This Row],[a4]])</f>
        <v/>
      </c>
      <c r="V3369" s="32">
        <f ca="1">SUM(INDIRECT(GLOBAL_VAR[TABLENAME]&amp;"[@a"&amp;$1:$1-1&amp;"]"),INDIRECT(GLOBAL_VAR[TABLENAME]&amp;"[@c"&amp;$1:$1-1&amp;"]"))</f>
        <v>0</v>
      </c>
      <c r="W3369" s="31"/>
      <c r="X3369" s="31" t="str">
        <f>IF(GLOBAL[[#This Row],[b5]]="","",GLOBAL[[#This Row],[b5]]-GLOBAL[[#This Row],[a5]])</f>
        <v/>
      </c>
      <c r="Y3369" s="37">
        <f ca="1">SUM(INDIRECT(GLOBAL_VAR[TABLENAME]&amp;"[@a"&amp;$1:$1-1&amp;"]"),INDIRECT(GLOBAL_VAR[TABLENAME]&amp;"[@c"&amp;$1:$1-1&amp;"]"))</f>
        <v>0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369" s="31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29">
      <c r="A3370" s="31" t="str">
        <f ca="1">IF(GLOBAL[[#This Row],[TT]]&lt;1,"",ROW()-2)</f>
        <v/>
      </c>
      <c r="B3370" s="33" t="s">
        <v>2209</v>
      </c>
      <c r="C3370" s="31">
        <v>0</v>
      </c>
      <c r="D3370" s="31" t="s">
        <v>2150</v>
      </c>
      <c r="E3370" s="31">
        <f ca="1">IF(GLOBAL[[#This Row],[b12]]="",GLOBAL[[#This Row],[a6]],GLOBAL[[#This Row],[b12]])</f>
        <v>0</v>
      </c>
      <c r="F3370" s="32">
        <f>GLOBAL[[#This Row],[AWAL]]</f>
        <v>0</v>
      </c>
      <c r="G3370" s="31"/>
      <c r="H3370" s="31"/>
      <c r="I3370" s="31" t="str">
        <f>IF(GLOBAL[[#This Row],[/MASUK]]="","",SUMIF(Table6[NB BM_C_QTY+F],GLOBAL[POINTER],Table6[C]))</f>
        <v/>
      </c>
      <c r="J3370" s="102">
        <f>IF(GLOBAL[[#This Row],[//KELUAR]]="",0,-1*SUMIF(Table5[CONCAT],GLOBAL[POINTER],Table5[3]))</f>
        <v>0</v>
      </c>
      <c r="K3370" s="31" t="str">
        <f>IF(GLOBAL[[#This Row],[b1]]="","",GLOBAL[[#This Row],[b1]]-GLOBAL[[#This Row],[a1]]-GLOBAL[[#This Row],[bkeluar1]])</f>
        <v/>
      </c>
      <c r="L3370" s="31">
        <f>SUM(GLOBAL[[#This Row],[bmasuk1]:[c1]])</f>
        <v>0</v>
      </c>
      <c r="M3370" s="32">
        <f>SUM(F3370,L3370)</f>
        <v>0</v>
      </c>
      <c r="N3370" s="31"/>
      <c r="O3370" s="31"/>
      <c r="P3370" s="32">
        <f ca="1">SUM(INDIRECT(GLOBAL_VAR[TABLENAME]&amp;"[@a"&amp;$1:$1-1&amp;"]"),INDIRECT(GLOBAL_VAR[TABLENAME]&amp;"[@c"&amp;$1:$1-1&amp;"]"))</f>
        <v>0</v>
      </c>
      <c r="Q3370" s="33"/>
      <c r="R3370" s="33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0</v>
      </c>
      <c r="T3370" s="33"/>
      <c r="U3370" s="33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0</v>
      </c>
      <c r="W3370" s="31"/>
      <c r="X3370" s="31" t="str">
        <f>IF(GLOBAL[[#This Row],[b5]]="","",GLOBAL[[#This Row],[b5]]-GLOBAL[[#This Row],[a5]])</f>
        <v/>
      </c>
      <c r="Y3370" s="59">
        <f ca="1">SUM(INDIRECT(GLOBAL_VAR[TABLENAME]&amp;"[@a"&amp;$1:$1-1&amp;"]"),INDIRECT(GLOBAL_VAR[TABLENAME]&amp;"[@c"&amp;$1:$1-1&amp;"]"))</f>
        <v>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370" s="31" t="str">
        <f>_xlfn.IFNA(MATCH(GLOBAL[[#This Row],[POINTER]],Table6[NB BM_C_QTY+F],0),"")</f>
        <v/>
      </c>
      <c r="AC3370" t="str">
        <f>_xlfn.IFNA(MATCH(GLOBAL[[#This Row],[POINTER]],Table5[CONCAT],0),"")</f>
        <v/>
      </c>
    </row>
    <row r="3371" spans="1:29">
      <c r="A3371" s="31" t="str">
        <f ca="1">IF(GLOBAL[[#This Row],[TT]]&lt;1,"",ROW()-2)</f>
        <v/>
      </c>
      <c r="B3371" s="33" t="s">
        <v>3781</v>
      </c>
      <c r="C3371" s="31">
        <v>0</v>
      </c>
      <c r="D3371" s="31" t="s">
        <v>2015</v>
      </c>
      <c r="E3371" s="31">
        <f ca="1">IF(GLOBAL[[#This Row],[b12]]="",GLOBAL[[#This Row],[a6]],GLOBAL[[#This Row],[b12]])</f>
        <v>0</v>
      </c>
      <c r="F3371" s="32">
        <f>GLOBAL[[#This Row],[AWAL]]</f>
        <v>0</v>
      </c>
      <c r="G3371" s="31"/>
      <c r="H3371" s="31"/>
      <c r="I3371" s="31" t="str">
        <f>IF(GLOBAL[[#This Row],[/MASUK]]="","",SUMIF(Table6[NB BM_C_QTY+F],GLOBAL[POINTER],Table6[C]))</f>
        <v/>
      </c>
      <c r="J3371" s="102">
        <f>IF(GLOBAL[[#This Row],[//KELUAR]]="",0,-1*SUMIF(Table5[CONCAT],GLOBAL[POINTER],Table5[3]))</f>
        <v>0</v>
      </c>
      <c r="K3371" s="31" t="str">
        <f>IF(GLOBAL[[#This Row],[b1]]="","",GLOBAL[[#This Row],[b1]]-GLOBAL[[#This Row],[a1]]-GLOBAL[[#This Row],[bkeluar1]])</f>
        <v/>
      </c>
      <c r="L3371" s="31">
        <f>SUM(GLOBAL[[#This Row],[bmasuk1]:[c1]])</f>
        <v>0</v>
      </c>
      <c r="M3371" s="32">
        <f>SUM(F3371,L3371)</f>
        <v>0</v>
      </c>
      <c r="N3371" s="31"/>
      <c r="O3371" s="31"/>
      <c r="P3371" s="32">
        <f ca="1">SUM(INDIRECT(GLOBAL_VAR[TABLENAME]&amp;"[@a"&amp;$1:$1-1&amp;"]"),INDIRECT(GLOBAL_VAR[TABLENAME]&amp;"[@c"&amp;$1:$1-1&amp;"]"))</f>
        <v>0</v>
      </c>
      <c r="Q3371" s="33"/>
      <c r="R3371" s="33" t="str">
        <f>IF(GLOBAL[[#This Row],[b3]]="","",GLOBAL[[#This Row],[b3]]-GLOBAL[[#This Row],[a3]])</f>
        <v/>
      </c>
      <c r="S3371" s="32">
        <f ca="1">SUM(INDIRECT(GLOBAL_VAR[TABLENAME]&amp;"[@a"&amp;$1:$1-1&amp;"]"),INDIRECT(GLOBAL_VAR[TABLENAME]&amp;"[@c"&amp;$1:$1-1&amp;"]"))</f>
        <v>0</v>
      </c>
      <c r="T3371" s="33"/>
      <c r="U3371" s="33" t="str">
        <f>IF(GLOBAL[[#This Row],[b4]]="","",GLOBAL[[#This Row],[b4]]-GLOBAL[[#This Row],[a4]])</f>
        <v/>
      </c>
      <c r="V3371" s="32">
        <f ca="1">SUM(INDIRECT(GLOBAL_VAR[TABLENAME]&amp;"[@a"&amp;$1:$1-1&amp;"]"),INDIRECT(GLOBAL_VAR[TABLENAME]&amp;"[@c"&amp;$1:$1-1&amp;"]"))</f>
        <v>0</v>
      </c>
      <c r="W3371" s="31"/>
      <c r="X3371" s="31" t="str">
        <f>IF(GLOBAL[[#This Row],[b5]]="","",GLOBAL[[#This Row],[b5]]-GLOBAL[[#This Row],[a5]])</f>
        <v/>
      </c>
      <c r="Y3371" s="59">
        <f ca="1">SUM(INDIRECT(GLOBAL_VAR[TABLENAME]&amp;"[@a"&amp;$1:$1-1&amp;"]"),INDIRECT(GLOBAL_VAR[TABLENAME]&amp;"[@c"&amp;$1:$1-1&amp;"]"))</f>
        <v>0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371" s="31" t="str">
        <f>_xlfn.IFNA(MATCH(GLOBAL[[#This Row],[POINTER]],Table6[NB BM_C_QTY+F],0),"")</f>
        <v/>
      </c>
      <c r="AC3371" t="str">
        <f>_xlfn.IFNA(MATCH(GLOBAL[[#This Row],[POINTER]],Table5[CONCAT],0),"")</f>
        <v/>
      </c>
    </row>
    <row r="3372" spans="1:29">
      <c r="A3372" s="36">
        <f ca="1">IF(GLOBAL[[#This Row],[TT]]&lt;1,"",ROW()-2)</f>
        <v>3370</v>
      </c>
      <c r="B3372" s="38" t="s">
        <v>4082</v>
      </c>
      <c r="C3372" s="36">
        <v>4</v>
      </c>
      <c r="D3372" s="36" t="s">
        <v>45</v>
      </c>
      <c r="E3372" s="36">
        <f ca="1">IF(GLOBAL[[#This Row],[b12]]="",GLOBAL[[#This Row],[a6]],GLOBAL[[#This Row],[b12]])</f>
        <v>4</v>
      </c>
      <c r="F3372" s="37">
        <f>GLOBAL[[#This Row],[AWAL]]</f>
        <v>4</v>
      </c>
      <c r="G3372" s="36"/>
      <c r="H3372" s="36"/>
      <c r="I3372" s="36" t="str">
        <f>IF(GLOBAL[[#This Row],[/MASUK]]="","",SUMIF(Table6[NB BM_C_QTY+F],GLOBAL[POINTER],Table6[C]))</f>
        <v/>
      </c>
      <c r="J3372" s="106">
        <f>IF(GLOBAL[[#This Row],[//KELUAR]]="",0,-1*SUMIF(Table5[CONCAT],GLOBAL[POINTER],Table5[3]))</f>
        <v>0</v>
      </c>
      <c r="K3372" s="36" t="str">
        <f>IF(GLOBAL[[#This Row],[b1]]="","",GLOBAL[[#This Row],[b1]]-GLOBAL[[#This Row],[a1]]-GLOBAL[[#This Row],[bkeluar1]])</f>
        <v/>
      </c>
      <c r="L3372" s="36">
        <f>SUM(GLOBAL[[#This Row],[bmasuk1]:[c1]])</f>
        <v>0</v>
      </c>
      <c r="M3372" s="37">
        <f>SUM(F3372,L3372)</f>
        <v>4</v>
      </c>
      <c r="N3372" s="36"/>
      <c r="O3372" s="36"/>
      <c r="P3372" s="37">
        <f ca="1">SUM(INDIRECT(GLOBAL_VAR[TABLENAME]&amp;"[@a"&amp;$1:$1-1&amp;"]"),INDIRECT(GLOBAL_VAR[TABLENAME]&amp;"[@c"&amp;$1:$1-1&amp;"]"))</f>
        <v>4</v>
      </c>
      <c r="Q3372" s="38"/>
      <c r="R3372" s="38" t="str">
        <f>IF(GLOBAL[[#This Row],[b3]]="","",GLOBAL[[#This Row],[b3]]-GLOBAL[[#This Row],[a3]])</f>
        <v/>
      </c>
      <c r="S3372" s="37">
        <f ca="1">SUM(INDIRECT(GLOBAL_VAR[TABLENAME]&amp;"[@a"&amp;$1:$1-1&amp;"]"),INDIRECT(GLOBAL_VAR[TABLENAME]&amp;"[@c"&amp;$1:$1-1&amp;"]"))</f>
        <v>4</v>
      </c>
      <c r="T3372" s="38"/>
      <c r="U3372" s="38" t="str">
        <f>IF(GLOBAL[[#This Row],[b4]]="","",GLOBAL[[#This Row],[b4]]-GLOBAL[[#This Row],[a4]])</f>
        <v/>
      </c>
      <c r="V3372" s="37">
        <f ca="1">SUM(INDIRECT(GLOBAL_VAR[TABLENAME]&amp;"[@a"&amp;$1:$1-1&amp;"]"),INDIRECT(GLOBAL_VAR[TABLENAME]&amp;"[@c"&amp;$1:$1-1&amp;"]"))</f>
        <v>4</v>
      </c>
      <c r="W3372" s="36"/>
      <c r="X3372" s="36" t="str">
        <f>IF(GLOBAL[[#This Row],[b5]]="","",GLOBAL[[#This Row],[b5]]-GLOBAL[[#This Row],[a5]])</f>
        <v/>
      </c>
      <c r="Y3372" s="59">
        <f ca="1">SUM(INDIRECT(GLOBAL_VAR[TABLENAME]&amp;"[@a"&amp;$1:$1-1&amp;"]"),INDIRECT(GLOBAL_VAR[TABLENAME]&amp;"[@c"&amp;$1:$1-1&amp;"]"))</f>
        <v>4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3372" s="36" t="str">
        <f>_xlfn.IFNA(MATCH(GLOBAL[[#This Row],[POINTER]],Table6[NB BM_C_QTY+F],0),"")</f>
        <v/>
      </c>
      <c r="AC3372" t="str">
        <f>_xlfn.IFNA(MATCH(GLOBAL[[#This Row],[POINTER]],Table5[CONCAT],0),"")</f>
        <v/>
      </c>
    </row>
    <row r="3373" spans="1:29">
      <c r="A3373" s="36">
        <f ca="1">IF(GLOBAL[[#This Row],[TT]]&lt;1,"",ROW()-2)</f>
        <v>3371</v>
      </c>
      <c r="B3373" s="38" t="s">
        <v>2521</v>
      </c>
      <c r="C3373" s="36">
        <v>1</v>
      </c>
      <c r="D3373" s="36" t="s">
        <v>453</v>
      </c>
      <c r="E3373" s="36">
        <f ca="1">IF(GLOBAL[[#This Row],[b12]]="",GLOBAL[[#This Row],[a6]],GLOBAL[[#This Row],[b12]])</f>
        <v>1</v>
      </c>
      <c r="F3373" s="37">
        <f>GLOBAL[[#This Row],[AWAL]]</f>
        <v>1</v>
      </c>
      <c r="G3373" s="36"/>
      <c r="H3373" s="36"/>
      <c r="I3373" s="36" t="str">
        <f>IF(GLOBAL[[#This Row],[/MASUK]]="","",SUMIF(Table6[NB BM_C_QTY+F],GLOBAL[POINTER],Table6[C]))</f>
        <v/>
      </c>
      <c r="J3373" s="106">
        <f>IF(GLOBAL[[#This Row],[//KELUAR]]="",0,-1*SUMIF(Table5[CONCAT],GLOBAL[POINTER],Table5[3]))</f>
        <v>0</v>
      </c>
      <c r="K3373" s="36" t="str">
        <f>IF(GLOBAL[[#This Row],[b1]]="","",GLOBAL[[#This Row],[b1]]-GLOBAL[[#This Row],[a1]]-GLOBAL[[#This Row],[bkeluar1]])</f>
        <v/>
      </c>
      <c r="L3373" s="36">
        <f>SUM(GLOBAL[[#This Row],[bmasuk1]:[c1]])</f>
        <v>0</v>
      </c>
      <c r="M3373" s="37">
        <f>SUM(F3373,L3373)</f>
        <v>1</v>
      </c>
      <c r="N3373" s="36"/>
      <c r="O3373" s="36"/>
      <c r="P3373" s="37">
        <f ca="1">SUM(INDIRECT(GLOBAL_VAR[TABLENAME]&amp;"[@a"&amp;$1:$1-1&amp;"]"),INDIRECT(GLOBAL_VAR[TABLENAME]&amp;"[@c"&amp;$1:$1-1&amp;"]"))</f>
        <v>1</v>
      </c>
      <c r="Q3373" s="38"/>
      <c r="R3373" s="38" t="str">
        <f>IF(GLOBAL[[#This Row],[b3]]="","",GLOBAL[[#This Row],[b3]]-GLOBAL[[#This Row],[a3]])</f>
        <v/>
      </c>
      <c r="S3373" s="37">
        <f ca="1">SUM(INDIRECT(GLOBAL_VAR[TABLENAME]&amp;"[@a"&amp;$1:$1-1&amp;"]"),INDIRECT(GLOBAL_VAR[TABLENAME]&amp;"[@c"&amp;$1:$1-1&amp;"]"))</f>
        <v>1</v>
      </c>
      <c r="T3373" s="38"/>
      <c r="U3373" s="38" t="str">
        <f>IF(GLOBAL[[#This Row],[b4]]="","",GLOBAL[[#This Row],[b4]]-GLOBAL[[#This Row],[a4]])</f>
        <v/>
      </c>
      <c r="V3373" s="37">
        <f ca="1">SUM(INDIRECT(GLOBAL_VAR[TABLENAME]&amp;"[@a"&amp;$1:$1-1&amp;"]"),INDIRECT(GLOBAL_VAR[TABLENAME]&amp;"[@c"&amp;$1:$1-1&amp;"]"))</f>
        <v>1</v>
      </c>
      <c r="W3373" s="36"/>
      <c r="X3373" s="36" t="str">
        <f>IF(GLOBAL[[#This Row],[b5]]="","",GLOBAL[[#This Row],[b5]]-GLOBAL[[#This Row],[a5]])</f>
        <v/>
      </c>
      <c r="Y3373" s="37">
        <f ca="1">SUM(INDIRECT(GLOBAL_VAR[TABLENAME]&amp;"[@a"&amp;$1:$1-1&amp;"]"),INDIRECT(GLOBAL_VAR[TABLENAME]&amp;"[@c"&amp;$1:$1-1&amp;"]"))</f>
        <v>1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3373" s="36" t="str">
        <f>_xlfn.IFNA(MATCH(GLOBAL[[#This Row],[POINTER]],Table6[NB BM_C_QTY+F],0),"")</f>
        <v/>
      </c>
      <c r="AC3373" t="str">
        <f>_xlfn.IFNA(MATCH(GLOBAL[[#This Row],[POINTER]],Table5[CONCAT],0),"")</f>
        <v/>
      </c>
    </row>
    <row r="3374" spans="1:29">
      <c r="A3374" s="31">
        <f ca="1">IF(GLOBAL[[#This Row],[TT]]&lt;1,"",ROW()-2)</f>
        <v>3372</v>
      </c>
      <c r="B3374" s="38" t="s">
        <v>2522</v>
      </c>
      <c r="C3374" s="36">
        <v>7</v>
      </c>
      <c r="D3374" s="36" t="s">
        <v>54</v>
      </c>
      <c r="E3374" s="31">
        <f ca="1">IF(GLOBAL[[#This Row],[b12]]="",GLOBAL[[#This Row],[a6]],GLOBAL[[#This Row],[b12]])</f>
        <v>7</v>
      </c>
      <c r="F3374" s="32">
        <f>GLOBAL[[#This Row],[AWAL]]</f>
        <v>7</v>
      </c>
      <c r="G3374" s="31"/>
      <c r="H3374" s="31"/>
      <c r="I3374" s="31" t="str">
        <f>IF(GLOBAL[[#This Row],[/MASUK]]="","",SUMIF(Table6[NB BM_C_QTY+F],GLOBAL[POINTER],Table6[C]))</f>
        <v/>
      </c>
      <c r="J3374" s="102">
        <f>IF(GLOBAL[[#This Row],[//KELUAR]]="",0,-1*SUMIF(Table5[CONCAT],GLOBAL[POINTER],Table5[3]))</f>
        <v>0</v>
      </c>
      <c r="K3374" s="31" t="str">
        <f>IF(GLOBAL[[#This Row],[b1]]="","",GLOBAL[[#This Row],[b1]]-GLOBAL[[#This Row],[a1]]-GLOBAL[[#This Row],[bkeluar1]])</f>
        <v/>
      </c>
      <c r="L3374" s="31">
        <f>SUM(GLOBAL[[#This Row],[bmasuk1]:[c1]])</f>
        <v>0</v>
      </c>
      <c r="M3374" s="32">
        <f>SUM(F3374,L3374)</f>
        <v>7</v>
      </c>
      <c r="N3374" s="31"/>
      <c r="O3374" s="31"/>
      <c r="P3374" s="32">
        <f ca="1">SUM(INDIRECT(GLOBAL_VAR[TABLENAME]&amp;"[@a"&amp;$1:$1-1&amp;"]"),INDIRECT(GLOBAL_VAR[TABLENAME]&amp;"[@c"&amp;$1:$1-1&amp;"]"))</f>
        <v>7</v>
      </c>
      <c r="Q3374" s="33"/>
      <c r="R3374" s="33" t="str">
        <f>IF(GLOBAL[[#This Row],[b3]]="","",GLOBAL[[#This Row],[b3]]-GLOBAL[[#This Row],[a3]])</f>
        <v/>
      </c>
      <c r="S3374" s="32">
        <f ca="1">SUM(INDIRECT(GLOBAL_VAR[TABLENAME]&amp;"[@a"&amp;$1:$1-1&amp;"]"),INDIRECT(GLOBAL_VAR[TABLENAME]&amp;"[@c"&amp;$1:$1-1&amp;"]"))</f>
        <v>7</v>
      </c>
      <c r="T3374" s="33"/>
      <c r="U3374" s="33" t="str">
        <f>IF(GLOBAL[[#This Row],[b4]]="","",GLOBAL[[#This Row],[b4]]-GLOBAL[[#This Row],[a4]])</f>
        <v/>
      </c>
      <c r="V3374" s="32">
        <f ca="1">SUM(INDIRECT(GLOBAL_VAR[TABLENAME]&amp;"[@a"&amp;$1:$1-1&amp;"]"),INDIRECT(GLOBAL_VAR[TABLENAME]&amp;"[@c"&amp;$1:$1-1&amp;"]"))</f>
        <v>7</v>
      </c>
      <c r="W3374" s="31"/>
      <c r="X3374" s="31" t="str">
        <f>IF(GLOBAL[[#This Row],[b5]]="","",GLOBAL[[#This Row],[b5]]-GLOBAL[[#This Row],[a5]])</f>
        <v/>
      </c>
      <c r="Y3374" s="37">
        <f ca="1">SUM(INDIRECT(GLOBAL_VAR[TABLENAME]&amp;"[@a"&amp;$1:$1-1&amp;"]"),INDIRECT(GLOBAL_VAR[TABLENAME]&amp;"[@c"&amp;$1:$1-1&amp;"]"))</f>
        <v>7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3374" s="31" t="str">
        <f>_xlfn.IFNA(MATCH(GLOBAL[[#This Row],[POINTER]],Table6[NB BM_C_QTY+F],0),"")</f>
        <v/>
      </c>
      <c r="AC3374" t="str">
        <f>_xlfn.IFNA(MATCH(GLOBAL[[#This Row],[POINTER]],Table5[CONCAT],0),"")</f>
        <v/>
      </c>
    </row>
    <row r="3375" spans="1:29">
      <c r="A3375" s="31" t="str">
        <f ca="1">IF(GLOBAL[[#This Row],[TT]]&lt;1,"",ROW()-2)</f>
        <v/>
      </c>
      <c r="B3375" s="38" t="s">
        <v>2523</v>
      </c>
      <c r="C3375" s="36">
        <v>0</v>
      </c>
      <c r="D3375" s="36" t="s">
        <v>1186</v>
      </c>
      <c r="E3375" s="31">
        <f ca="1">IF(GLOBAL[[#This Row],[b12]]="",GLOBAL[[#This Row],[a6]],GLOBAL[[#This Row],[b12]])</f>
        <v>0</v>
      </c>
      <c r="F3375" s="32">
        <f>GLOBAL[[#This Row],[AWAL]]</f>
        <v>0</v>
      </c>
      <c r="G3375" s="31"/>
      <c r="H3375" s="31"/>
      <c r="I3375" s="31" t="str">
        <f>IF(GLOBAL[[#This Row],[/MASUK]]="","",SUMIF(Table6[NB BM_C_QTY+F],GLOBAL[POINTER],Table6[C]))</f>
        <v/>
      </c>
      <c r="J3375" s="102">
        <f>IF(GLOBAL[[#This Row],[//KELUAR]]="",0,-1*SUMIF(Table5[CONCAT],GLOBAL[POINTER],Table5[3]))</f>
        <v>0</v>
      </c>
      <c r="K3375" s="31" t="str">
        <f>IF(GLOBAL[[#This Row],[b1]]="","",GLOBAL[[#This Row],[b1]]-GLOBAL[[#This Row],[a1]]-GLOBAL[[#This Row],[bkeluar1]])</f>
        <v/>
      </c>
      <c r="L3375" s="31">
        <f>SUM(GLOBAL[[#This Row],[bmasuk1]:[c1]])</f>
        <v>0</v>
      </c>
      <c r="M3375" s="32">
        <f>SUM(F3375,L3375)</f>
        <v>0</v>
      </c>
      <c r="N3375" s="31"/>
      <c r="O3375" s="31"/>
      <c r="P3375" s="32">
        <f ca="1">SUM(INDIRECT(GLOBAL_VAR[TABLENAME]&amp;"[@a"&amp;$1:$1-1&amp;"]"),INDIRECT(GLOBAL_VAR[TABLENAME]&amp;"[@c"&amp;$1:$1-1&amp;"]"))</f>
        <v>0</v>
      </c>
      <c r="Q3375" s="33"/>
      <c r="R3375" s="33" t="str">
        <f>IF(GLOBAL[[#This Row],[b3]]="","",GLOBAL[[#This Row],[b3]]-GLOBAL[[#This Row],[a3]])</f>
        <v/>
      </c>
      <c r="S3375" s="32">
        <f ca="1">SUM(INDIRECT(GLOBAL_VAR[TABLENAME]&amp;"[@a"&amp;$1:$1-1&amp;"]"),INDIRECT(GLOBAL_VAR[TABLENAME]&amp;"[@c"&amp;$1:$1-1&amp;"]"))</f>
        <v>0</v>
      </c>
      <c r="T3375" s="33"/>
      <c r="U3375" s="33" t="str">
        <f>IF(GLOBAL[[#This Row],[b4]]="","",GLOBAL[[#This Row],[b4]]-GLOBAL[[#This Row],[a4]])</f>
        <v/>
      </c>
      <c r="V3375" s="32">
        <f ca="1">SUM(INDIRECT(GLOBAL_VAR[TABLENAME]&amp;"[@a"&amp;$1:$1-1&amp;"]"),INDIRECT(GLOBAL_VAR[TABLENAME]&amp;"[@c"&amp;$1:$1-1&amp;"]"))</f>
        <v>0</v>
      </c>
      <c r="W3375" s="31"/>
      <c r="X3375" s="31" t="str">
        <f>IF(GLOBAL[[#This Row],[b5]]="","",GLOBAL[[#This Row],[b5]]-GLOBAL[[#This Row],[a5]])</f>
        <v/>
      </c>
      <c r="Y3375" s="59">
        <f ca="1">SUM(INDIRECT(GLOBAL_VAR[TABLENAME]&amp;"[@a"&amp;$1:$1-1&amp;"]"),INDIRECT(GLOBAL_VAR[TABLENAME]&amp;"[@c"&amp;$1:$1-1&amp;"]"))</f>
        <v>0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375" s="31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29">
      <c r="A3376" s="31">
        <f ca="1">IF(GLOBAL[[#This Row],[TT]]&lt;1,"",ROW()-2)</f>
        <v>3374</v>
      </c>
      <c r="B3376" s="38" t="s">
        <v>2524</v>
      </c>
      <c r="C3376" s="36">
        <v>7</v>
      </c>
      <c r="D3376" s="36" t="s">
        <v>1186</v>
      </c>
      <c r="E3376" s="31">
        <f ca="1">IF(GLOBAL[[#This Row],[b12]]="",GLOBAL[[#This Row],[a6]],GLOBAL[[#This Row],[b12]])</f>
        <v>7</v>
      </c>
      <c r="F3376" s="32">
        <f>GLOBAL[[#This Row],[AWAL]]</f>
        <v>7</v>
      </c>
      <c r="G3376" s="31"/>
      <c r="H3376" s="31"/>
      <c r="I3376" s="31" t="str">
        <f>IF(GLOBAL[[#This Row],[/MASUK]]="","",SUMIF(Table6[NB BM_C_QTY+F],GLOBAL[POINTER],Table6[C]))</f>
        <v/>
      </c>
      <c r="J3376" s="102">
        <f>IF(GLOBAL[[#This Row],[//KELUAR]]="",0,-1*SUMIF(Table5[CONCAT],GLOBAL[POINTER],Table5[3]))</f>
        <v>0</v>
      </c>
      <c r="K3376" s="31" t="str">
        <f>IF(GLOBAL[[#This Row],[b1]]="","",GLOBAL[[#This Row],[b1]]-GLOBAL[[#This Row],[a1]]-GLOBAL[[#This Row],[bkeluar1]])</f>
        <v/>
      </c>
      <c r="L3376" s="31">
        <f>SUM(GLOBAL[[#This Row],[bmasuk1]:[c1]])</f>
        <v>0</v>
      </c>
      <c r="M3376" s="32">
        <f>SUM(F3376,L3376)</f>
        <v>7</v>
      </c>
      <c r="N3376" s="31"/>
      <c r="O3376" s="31"/>
      <c r="P3376" s="32">
        <f ca="1">SUM(INDIRECT(GLOBAL_VAR[TABLENAME]&amp;"[@a"&amp;$1:$1-1&amp;"]"),INDIRECT(GLOBAL_VAR[TABLENAME]&amp;"[@c"&amp;$1:$1-1&amp;"]"))</f>
        <v>7</v>
      </c>
      <c r="Q3376" s="33"/>
      <c r="R3376" s="33" t="str">
        <f>IF(GLOBAL[[#This Row],[b3]]="","",GLOBAL[[#This Row],[b3]]-GLOBAL[[#This Row],[a3]])</f>
        <v/>
      </c>
      <c r="S3376" s="32">
        <f ca="1">SUM(INDIRECT(GLOBAL_VAR[TABLENAME]&amp;"[@a"&amp;$1:$1-1&amp;"]"),INDIRECT(GLOBAL_VAR[TABLENAME]&amp;"[@c"&amp;$1:$1-1&amp;"]"))</f>
        <v>7</v>
      </c>
      <c r="T3376" s="33"/>
      <c r="U3376" s="33" t="str">
        <f>IF(GLOBAL[[#This Row],[b4]]="","",GLOBAL[[#This Row],[b4]]-GLOBAL[[#This Row],[a4]])</f>
        <v/>
      </c>
      <c r="V3376" s="32">
        <f ca="1">SUM(INDIRECT(GLOBAL_VAR[TABLENAME]&amp;"[@a"&amp;$1:$1-1&amp;"]"),INDIRECT(GLOBAL_VAR[TABLENAME]&amp;"[@c"&amp;$1:$1-1&amp;"]"))</f>
        <v>7</v>
      </c>
      <c r="W3376" s="31"/>
      <c r="X3376" s="31" t="str">
        <f>IF(GLOBAL[[#This Row],[b5]]="","",GLOBAL[[#This Row],[b5]]-GLOBAL[[#This Row],[a5]])</f>
        <v/>
      </c>
      <c r="Y3376" s="59">
        <f ca="1">SUM(INDIRECT(GLOBAL_VAR[TABLENAME]&amp;"[@a"&amp;$1:$1-1&amp;"]"),INDIRECT(GLOBAL_VAR[TABLENAME]&amp;"[@c"&amp;$1:$1-1&amp;"]"))</f>
        <v>7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3376" s="31" t="str">
        <f>_xlfn.IFNA(MATCH(GLOBAL[[#This Row],[POINTER]],Table6[NB BM_C_QTY+F],0),"")</f>
        <v/>
      </c>
      <c r="AC3376" t="str">
        <f>_xlfn.IFNA(MATCH(GLOBAL[[#This Row],[POINTER]],Table5[CONCAT],0),"")</f>
        <v/>
      </c>
    </row>
    <row r="3377" spans="1:29">
      <c r="A3377" s="36">
        <f ca="1">IF(GLOBAL[[#This Row],[TT]]&lt;1,"",ROW()-2)</f>
        <v>3375</v>
      </c>
      <c r="B3377" s="38" t="s">
        <v>2525</v>
      </c>
      <c r="C3377" s="36">
        <v>11</v>
      </c>
      <c r="D3377" s="36">
        <v>432</v>
      </c>
      <c r="E3377" s="36">
        <f ca="1">IF(GLOBAL[[#This Row],[b12]]="",GLOBAL[[#This Row],[a6]],GLOBAL[[#This Row],[b12]])</f>
        <v>11</v>
      </c>
      <c r="F3377" s="37">
        <f>GLOBAL[[#This Row],[AWAL]]</f>
        <v>11</v>
      </c>
      <c r="G3377" s="36"/>
      <c r="H3377" s="36"/>
      <c r="I3377" s="36" t="str">
        <f>IF(GLOBAL[[#This Row],[/MASUK]]="","",SUMIF(Table6[NB BM_C_QTY+F],GLOBAL[POINTER],Table6[C]))</f>
        <v/>
      </c>
      <c r="J3377" s="106">
        <f>IF(GLOBAL[[#This Row],[//KELUAR]]="",0,-1*SUMIF(Table5[CONCAT],GLOBAL[POINTER],Table5[3]))</f>
        <v>0</v>
      </c>
      <c r="K3377" s="36" t="str">
        <f>IF(GLOBAL[[#This Row],[b1]]="","",GLOBAL[[#This Row],[b1]]-GLOBAL[[#This Row],[a1]]-GLOBAL[[#This Row],[bkeluar1]])</f>
        <v/>
      </c>
      <c r="L3377" s="36">
        <f>SUM(GLOBAL[[#This Row],[bmasuk1]:[c1]])</f>
        <v>0</v>
      </c>
      <c r="M3377" s="37">
        <f>SUM(F3377,L3377)</f>
        <v>11</v>
      </c>
      <c r="N3377" s="36"/>
      <c r="O3377" s="36"/>
      <c r="P3377" s="37">
        <f ca="1">SUM(INDIRECT(GLOBAL_VAR[TABLENAME]&amp;"[@a"&amp;$1:$1-1&amp;"]"),INDIRECT(GLOBAL_VAR[TABLENAME]&amp;"[@c"&amp;$1:$1-1&amp;"]"))</f>
        <v>11</v>
      </c>
      <c r="Q3377" s="38"/>
      <c r="R3377" s="38" t="str">
        <f>IF(GLOBAL[[#This Row],[b3]]="","",GLOBAL[[#This Row],[b3]]-GLOBAL[[#This Row],[a3]])</f>
        <v/>
      </c>
      <c r="S3377" s="37">
        <f ca="1">SUM(INDIRECT(GLOBAL_VAR[TABLENAME]&amp;"[@a"&amp;$1:$1-1&amp;"]"),INDIRECT(GLOBAL_VAR[TABLENAME]&amp;"[@c"&amp;$1:$1-1&amp;"]"))</f>
        <v>11</v>
      </c>
      <c r="T3377" s="38"/>
      <c r="U3377" s="38" t="str">
        <f>IF(GLOBAL[[#This Row],[b4]]="","",GLOBAL[[#This Row],[b4]]-GLOBAL[[#This Row],[a4]])</f>
        <v/>
      </c>
      <c r="V3377" s="37">
        <f ca="1">SUM(INDIRECT(GLOBAL_VAR[TABLENAME]&amp;"[@a"&amp;$1:$1-1&amp;"]"),INDIRECT(GLOBAL_VAR[TABLENAME]&amp;"[@c"&amp;$1:$1-1&amp;"]"))</f>
        <v>11</v>
      </c>
      <c r="W3377" s="36"/>
      <c r="X3377" s="36" t="str">
        <f>IF(GLOBAL[[#This Row],[b5]]="","",GLOBAL[[#This Row],[b5]]-GLOBAL[[#This Row],[a5]])</f>
        <v/>
      </c>
      <c r="Y3377" s="37">
        <f ca="1">SUM(INDIRECT(GLOBAL_VAR[TABLENAME]&amp;"[@a"&amp;$1:$1-1&amp;"]"),INDIRECT(GLOBAL_VAR[TABLENAME]&amp;"[@c"&amp;$1:$1-1&amp;"]"))</f>
        <v>11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3377" s="36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29">
      <c r="A3378" s="36">
        <f ca="1">IF(GLOBAL[[#This Row],[TT]]&lt;1,"",ROW()-2)</f>
        <v>3376</v>
      </c>
      <c r="B3378" s="38" t="s">
        <v>2526</v>
      </c>
      <c r="C3378" s="36">
        <v>5</v>
      </c>
      <c r="D3378" s="36" t="s">
        <v>45</v>
      </c>
      <c r="E3378" s="36">
        <f ca="1">IF(GLOBAL[[#This Row],[b12]]="",GLOBAL[[#This Row],[a6]],GLOBAL[[#This Row],[b12]])</f>
        <v>5</v>
      </c>
      <c r="F3378" s="37">
        <f>GLOBAL[[#This Row],[AWAL]]</f>
        <v>5</v>
      </c>
      <c r="G3378" s="36"/>
      <c r="H3378" s="36"/>
      <c r="I3378" s="36" t="str">
        <f>IF(GLOBAL[[#This Row],[/MASUK]]="","",SUMIF(Table6[NB BM_C_QTY+F],GLOBAL[POINTER],Table6[C]))</f>
        <v/>
      </c>
      <c r="J3378" s="106">
        <f>IF(GLOBAL[[#This Row],[//KELUAR]]="",0,-1*SUMIF(Table5[CONCAT],GLOBAL[POINTER],Table5[3]))</f>
        <v>0</v>
      </c>
      <c r="K3378" s="36" t="str">
        <f>IF(GLOBAL[[#This Row],[b1]]="","",GLOBAL[[#This Row],[b1]]-GLOBAL[[#This Row],[a1]]-GLOBAL[[#This Row],[bkeluar1]])</f>
        <v/>
      </c>
      <c r="L3378" s="36">
        <f>SUM(GLOBAL[[#This Row],[bmasuk1]:[c1]])</f>
        <v>0</v>
      </c>
      <c r="M3378" s="37">
        <f>SUM(F3378,L3378)</f>
        <v>5</v>
      </c>
      <c r="N3378" s="36"/>
      <c r="O3378" s="36"/>
      <c r="P3378" s="37">
        <f ca="1">SUM(INDIRECT(GLOBAL_VAR[TABLENAME]&amp;"[@a"&amp;$1:$1-1&amp;"]"),INDIRECT(GLOBAL_VAR[TABLENAME]&amp;"[@c"&amp;$1:$1-1&amp;"]"))</f>
        <v>5</v>
      </c>
      <c r="Q3378" s="38"/>
      <c r="R3378" s="38" t="str">
        <f>IF(GLOBAL[[#This Row],[b3]]="","",GLOBAL[[#This Row],[b3]]-GLOBAL[[#This Row],[a3]])</f>
        <v/>
      </c>
      <c r="S3378" s="37">
        <f ca="1">SUM(INDIRECT(GLOBAL_VAR[TABLENAME]&amp;"[@a"&amp;$1:$1-1&amp;"]"),INDIRECT(GLOBAL_VAR[TABLENAME]&amp;"[@c"&amp;$1:$1-1&amp;"]"))</f>
        <v>5</v>
      </c>
      <c r="T3378" s="38"/>
      <c r="U3378" s="38" t="str">
        <f>IF(GLOBAL[[#This Row],[b4]]="","",GLOBAL[[#This Row],[b4]]-GLOBAL[[#This Row],[a4]])</f>
        <v/>
      </c>
      <c r="V3378" s="37">
        <f ca="1">SUM(INDIRECT(GLOBAL_VAR[TABLENAME]&amp;"[@a"&amp;$1:$1-1&amp;"]"),INDIRECT(GLOBAL_VAR[TABLENAME]&amp;"[@c"&amp;$1:$1-1&amp;"]"))</f>
        <v>5</v>
      </c>
      <c r="W3378" s="36"/>
      <c r="X3378" s="36" t="str">
        <f>IF(GLOBAL[[#This Row],[b5]]="","",GLOBAL[[#This Row],[b5]]-GLOBAL[[#This Row],[a5]])</f>
        <v/>
      </c>
      <c r="Y3378" s="37">
        <f ca="1">SUM(INDIRECT(GLOBAL_VAR[TABLENAME]&amp;"[@a"&amp;$1:$1-1&amp;"]"),INDIRECT(GLOBAL_VAR[TABLENAME]&amp;"[@c"&amp;$1:$1-1&amp;"]"))</f>
        <v>5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3378" s="36" t="str">
        <f>_xlfn.IFNA(MATCH(GLOBAL[[#This Row],[POINTER]],Table6[NB BM_C_QTY+F],0),"")</f>
        <v/>
      </c>
      <c r="AC3378" t="str">
        <f>_xlfn.IFNA(MATCH(GLOBAL[[#This Row],[POINTER]],Table5[CONCAT],0),"")</f>
        <v/>
      </c>
    </row>
    <row r="3379" spans="1:29">
      <c r="A3379" s="36">
        <f ca="1">IF(GLOBAL[[#This Row],[TT]]&lt;1,"",ROW()-2)</f>
        <v>3377</v>
      </c>
      <c r="B3379" s="38" t="s">
        <v>2527</v>
      </c>
      <c r="C3379" s="36">
        <v>1</v>
      </c>
      <c r="D3379" s="36" t="s">
        <v>156</v>
      </c>
      <c r="E3379" s="36">
        <f ca="1">IF(GLOBAL[[#This Row],[b12]]="",GLOBAL[[#This Row],[a6]],GLOBAL[[#This Row],[b12]])</f>
        <v>1</v>
      </c>
      <c r="F3379" s="37">
        <f>GLOBAL[[#This Row],[AWAL]]</f>
        <v>1</v>
      </c>
      <c r="G3379" s="36"/>
      <c r="H3379" s="36"/>
      <c r="I3379" s="36" t="str">
        <f>IF(GLOBAL[[#This Row],[/MASUK]]="","",SUMIF(Table6[NB BM_C_QTY+F],GLOBAL[POINTER],Table6[C]))</f>
        <v/>
      </c>
      <c r="J3379" s="106">
        <f>IF(GLOBAL[[#This Row],[//KELUAR]]="",0,-1*SUMIF(Table5[CONCAT],GLOBAL[POINTER],Table5[3]))</f>
        <v>0</v>
      </c>
      <c r="K3379" s="36" t="str">
        <f>IF(GLOBAL[[#This Row],[b1]]="","",GLOBAL[[#This Row],[b1]]-GLOBAL[[#This Row],[a1]]-GLOBAL[[#This Row],[bkeluar1]])</f>
        <v/>
      </c>
      <c r="L3379" s="36">
        <f>SUM(GLOBAL[[#This Row],[bmasuk1]:[c1]])</f>
        <v>0</v>
      </c>
      <c r="M3379" s="37">
        <f>SUM(F3379,L3379)</f>
        <v>1</v>
      </c>
      <c r="N3379" s="36"/>
      <c r="O3379" s="36"/>
      <c r="P3379" s="37">
        <f ca="1">SUM(INDIRECT(GLOBAL_VAR[TABLENAME]&amp;"[@a"&amp;$1:$1-1&amp;"]"),INDIRECT(GLOBAL_VAR[TABLENAME]&amp;"[@c"&amp;$1:$1-1&amp;"]"))</f>
        <v>1</v>
      </c>
      <c r="Q3379" s="38"/>
      <c r="R3379" s="38" t="str">
        <f>IF(GLOBAL[[#This Row],[b3]]="","",GLOBAL[[#This Row],[b3]]-GLOBAL[[#This Row],[a3]])</f>
        <v/>
      </c>
      <c r="S3379" s="37">
        <f ca="1">SUM(INDIRECT(GLOBAL_VAR[TABLENAME]&amp;"[@a"&amp;$1:$1-1&amp;"]"),INDIRECT(GLOBAL_VAR[TABLENAME]&amp;"[@c"&amp;$1:$1-1&amp;"]"))</f>
        <v>1</v>
      </c>
      <c r="T3379" s="38"/>
      <c r="U3379" s="38" t="str">
        <f>IF(GLOBAL[[#This Row],[b4]]="","",GLOBAL[[#This Row],[b4]]-GLOBAL[[#This Row],[a4]])</f>
        <v/>
      </c>
      <c r="V3379" s="37">
        <f ca="1">SUM(INDIRECT(GLOBAL_VAR[TABLENAME]&amp;"[@a"&amp;$1:$1-1&amp;"]"),INDIRECT(GLOBAL_VAR[TABLENAME]&amp;"[@c"&amp;$1:$1-1&amp;"]"))</f>
        <v>1</v>
      </c>
      <c r="W3379" s="36"/>
      <c r="X3379" s="36" t="str">
        <f>IF(GLOBAL[[#This Row],[b5]]="","",GLOBAL[[#This Row],[b5]]-GLOBAL[[#This Row],[a5]])</f>
        <v/>
      </c>
      <c r="Y3379" s="37">
        <f ca="1">SUM(INDIRECT(GLOBAL_VAR[TABLENAME]&amp;"[@a"&amp;$1:$1-1&amp;"]"),INDIRECT(GLOBAL_VAR[TABLENAME]&amp;"[@c"&amp;$1:$1-1&amp;"]"))</f>
        <v>1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3379" s="36" t="str">
        <f>_xlfn.IFNA(MATCH(GLOBAL[[#This Row],[POINTER]],Table6[NB BM_C_QTY+F],0),"")</f>
        <v/>
      </c>
      <c r="AC3379" t="str">
        <f>_xlfn.IFNA(MATCH(GLOBAL[[#This Row],[POINTER]],Table5[CONCAT],0),"")</f>
        <v/>
      </c>
    </row>
    <row r="3380" spans="1:29">
      <c r="A3380" s="31">
        <f ca="1">IF(GLOBAL[[#This Row],[TT]]&lt;1,"",ROW()-2)</f>
        <v>3378</v>
      </c>
      <c r="B3380" s="33" t="s">
        <v>2528</v>
      </c>
      <c r="C3380" s="31">
        <v>9</v>
      </c>
      <c r="D3380" s="31" t="s">
        <v>156</v>
      </c>
      <c r="E3380" s="31">
        <f ca="1">IF(GLOBAL[[#This Row],[b12]]="",GLOBAL[[#This Row],[a6]],GLOBAL[[#This Row],[b12]])</f>
        <v>9</v>
      </c>
      <c r="F3380" s="32">
        <f>GLOBAL[[#This Row],[AWAL]]</f>
        <v>9</v>
      </c>
      <c r="G3380" s="31"/>
      <c r="H3380" s="31"/>
      <c r="I3380" s="31" t="str">
        <f>IF(GLOBAL[[#This Row],[/MASUK]]="","",SUMIF(Table6[NB BM_C_QTY+F],GLOBAL[POINTER],Table6[C]))</f>
        <v/>
      </c>
      <c r="J3380" s="102">
        <f>IF(GLOBAL[[#This Row],[//KELUAR]]="",0,-1*SUMIF(Table5[CONCAT],GLOBAL[POINTER],Table5[3]))</f>
        <v>0</v>
      </c>
      <c r="K3380" s="31" t="str">
        <f>IF(GLOBAL[[#This Row],[b1]]="","",GLOBAL[[#This Row],[b1]]-GLOBAL[[#This Row],[a1]]-GLOBAL[[#This Row],[bkeluar1]])</f>
        <v/>
      </c>
      <c r="L3380" s="31">
        <f>SUM(GLOBAL[[#This Row],[bmasuk1]:[c1]])</f>
        <v>0</v>
      </c>
      <c r="M3380" s="32">
        <f>SUM(F3380,L3380)</f>
        <v>9</v>
      </c>
      <c r="N3380" s="31"/>
      <c r="O3380" s="31"/>
      <c r="P3380" s="32">
        <f ca="1">SUM(INDIRECT(GLOBAL_VAR[TABLENAME]&amp;"[@a"&amp;$1:$1-1&amp;"]"),INDIRECT(GLOBAL_VAR[TABLENAME]&amp;"[@c"&amp;$1:$1-1&amp;"]"))</f>
        <v>9</v>
      </c>
      <c r="Q3380" s="33"/>
      <c r="R3380" s="33" t="str">
        <f>IF(GLOBAL[[#This Row],[b3]]="","",GLOBAL[[#This Row],[b3]]-GLOBAL[[#This Row],[a3]])</f>
        <v/>
      </c>
      <c r="S3380" s="32">
        <f ca="1">SUM(INDIRECT(GLOBAL_VAR[TABLENAME]&amp;"[@a"&amp;$1:$1-1&amp;"]"),INDIRECT(GLOBAL_VAR[TABLENAME]&amp;"[@c"&amp;$1:$1-1&amp;"]"))</f>
        <v>9</v>
      </c>
      <c r="T3380" s="33"/>
      <c r="U3380" s="33" t="str">
        <f>IF(GLOBAL[[#This Row],[b4]]="","",GLOBAL[[#This Row],[b4]]-GLOBAL[[#This Row],[a4]])</f>
        <v/>
      </c>
      <c r="V3380" s="32">
        <f ca="1">SUM(INDIRECT(GLOBAL_VAR[TABLENAME]&amp;"[@a"&amp;$1:$1-1&amp;"]"),INDIRECT(GLOBAL_VAR[TABLENAME]&amp;"[@c"&amp;$1:$1-1&amp;"]"))</f>
        <v>9</v>
      </c>
      <c r="W3380" s="31"/>
      <c r="X3380" s="31" t="str">
        <f>IF(GLOBAL[[#This Row],[b5]]="","",GLOBAL[[#This Row],[b5]]-GLOBAL[[#This Row],[a5]])</f>
        <v/>
      </c>
      <c r="Y3380" s="37">
        <f ca="1">SUM(INDIRECT(GLOBAL_VAR[TABLENAME]&amp;"[@a"&amp;$1:$1-1&amp;"]"),INDIRECT(GLOBAL_VAR[TABLENAME]&amp;"[@c"&amp;$1:$1-1&amp;"]"))</f>
        <v>9</v>
      </c>
      <c r="AA3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3380" s="31" t="str">
        <f>_xlfn.IFNA(MATCH(GLOBAL[[#This Row],[POINTER]],Table6[NB BM_C_QTY+F],0),"")</f>
        <v/>
      </c>
      <c r="AC3380" t="str">
        <f>_xlfn.IFNA(MATCH(GLOBAL[[#This Row],[POINTER]],Table5[CONCAT],0),"")</f>
        <v/>
      </c>
    </row>
    <row r="3381" spans="1:29">
      <c r="A3381" s="36" t="str">
        <f ca="1">IF(GLOBAL[[#This Row],[TT]]&lt;1,"",ROW()-2)</f>
        <v/>
      </c>
      <c r="B3381" s="38" t="s">
        <v>2529</v>
      </c>
      <c r="C3381" s="36">
        <v>0</v>
      </c>
      <c r="D3381" s="36" t="s">
        <v>63</v>
      </c>
      <c r="E3381" s="36">
        <f ca="1">IF(GLOBAL[[#This Row],[b12]]="",GLOBAL[[#This Row],[a6]],GLOBAL[[#This Row],[b12]])</f>
        <v>0</v>
      </c>
      <c r="F3381" s="37">
        <f>GLOBAL[[#This Row],[AWAL]]</f>
        <v>0</v>
      </c>
      <c r="G3381" s="36"/>
      <c r="H3381" s="36"/>
      <c r="I3381" s="36" t="str">
        <f>IF(GLOBAL[[#This Row],[/MASUK]]="","",SUMIF(Table6[NB BM_C_QTY+F],GLOBAL[POINTER],Table6[C]))</f>
        <v/>
      </c>
      <c r="J3381" s="106">
        <f>IF(GLOBAL[[#This Row],[//KELUAR]]="",0,-1*SUMIF(Table5[CONCAT],GLOBAL[POINTER],Table5[3]))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>SUM(F3381,L3381)</f>
        <v>0</v>
      </c>
      <c r="N3381" s="36"/>
      <c r="O3381" s="36"/>
      <c r="P3381" s="37">
        <f ca="1">SUM(INDIRECT(GLOBAL_VAR[TABLENAME]&amp;"[@a"&amp;$1:$1-1&amp;"]"),INDIRECT(GLOBAL_VAR[TABLENAME]&amp;"[@c"&amp;$1:$1-1&amp;"]"))</f>
        <v>0</v>
      </c>
      <c r="Q3381" s="38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0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0</v>
      </c>
      <c r="W3381" s="36"/>
      <c r="X3381" s="36" t="str">
        <f>IF(GLOBAL[[#This Row],[b5]]="","",GLOBAL[[#This Row],[b5]]-GLOBAL[[#This Row],[a5]])</f>
        <v/>
      </c>
      <c r="Y3381" s="59">
        <f ca="1">SUM(INDIRECT(GLOBAL_VAR[TABLENAME]&amp;"[@a"&amp;$1:$1-1&amp;"]"),INDIRECT(GLOBAL_VAR[TABLENAME]&amp;"[@c"&amp;$1:$1-1&amp;"]"))</f>
        <v>0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381" s="36" t="str">
        <f>_xlfn.IFNA(MATCH(GLOBAL[[#This Row],[POINTER]],Table6[NB BM_C_QTY+F],0),"")</f>
        <v/>
      </c>
      <c r="AC3381" t="str">
        <f>_xlfn.IFNA(MATCH(GLOBAL[[#This Row],[POINTER]],Table5[CONCAT],0),"")</f>
        <v/>
      </c>
    </row>
    <row r="3382" spans="1:29">
      <c r="A3382" s="31">
        <f ca="1">IF(GLOBAL[[#This Row],[TT]]&lt;1,"",ROW()-2)</f>
        <v>3380</v>
      </c>
      <c r="B3382" s="33" t="s">
        <v>2530</v>
      </c>
      <c r="C3382" s="31">
        <v>20</v>
      </c>
      <c r="D3382" s="31" t="s">
        <v>16</v>
      </c>
      <c r="E3382" s="31">
        <f ca="1">IF(GLOBAL[[#This Row],[b12]]="",GLOBAL[[#This Row],[a6]],GLOBAL[[#This Row],[b12]])</f>
        <v>20</v>
      </c>
      <c r="F3382" s="32">
        <f>GLOBAL[[#This Row],[AWAL]]</f>
        <v>20</v>
      </c>
      <c r="G3382" s="31"/>
      <c r="H3382" s="31"/>
      <c r="I3382" s="31" t="str">
        <f>IF(GLOBAL[[#This Row],[/MASUK]]="","",SUMIF(Table6[NB BM_C_QTY+F],GLOBAL[POINTER],Table6[C]))</f>
        <v/>
      </c>
      <c r="J3382" s="102">
        <f>IF(GLOBAL[[#This Row],[//KELUAR]]="",0,-1*SUMIF(Table5[CONCAT],GLOBAL[POINTER],Table5[3]))</f>
        <v>0</v>
      </c>
      <c r="K3382" s="31" t="str">
        <f>IF(GLOBAL[[#This Row],[b1]]="","",GLOBAL[[#This Row],[b1]]-GLOBAL[[#This Row],[a1]]-GLOBAL[[#This Row],[bkeluar1]])</f>
        <v/>
      </c>
      <c r="L3382" s="31">
        <f>SUM(GLOBAL[[#This Row],[bmasuk1]:[c1]])</f>
        <v>0</v>
      </c>
      <c r="M3382" s="32">
        <f>SUM(F3382,L3382)</f>
        <v>20</v>
      </c>
      <c r="N3382" s="31"/>
      <c r="O3382" s="31"/>
      <c r="P3382" s="32">
        <f ca="1">SUM(INDIRECT(GLOBAL_VAR[TABLENAME]&amp;"[@a"&amp;$1:$1-1&amp;"]"),INDIRECT(GLOBAL_VAR[TABLENAME]&amp;"[@c"&amp;$1:$1-1&amp;"]"))</f>
        <v>20</v>
      </c>
      <c r="Q3382" s="33"/>
      <c r="R3382" s="33" t="str">
        <f>IF(GLOBAL[[#This Row],[b3]]="","",GLOBAL[[#This Row],[b3]]-GLOBAL[[#This Row],[a3]])</f>
        <v/>
      </c>
      <c r="S3382" s="32">
        <f ca="1">SUM(INDIRECT(GLOBAL_VAR[TABLENAME]&amp;"[@a"&amp;$1:$1-1&amp;"]"),INDIRECT(GLOBAL_VAR[TABLENAME]&amp;"[@c"&amp;$1:$1-1&amp;"]"))</f>
        <v>20</v>
      </c>
      <c r="T3382" s="33"/>
      <c r="U3382" s="33" t="str">
        <f>IF(GLOBAL[[#This Row],[b4]]="","",GLOBAL[[#This Row],[b4]]-GLOBAL[[#This Row],[a4]])</f>
        <v/>
      </c>
      <c r="V3382" s="32">
        <f ca="1">SUM(INDIRECT(GLOBAL_VAR[TABLENAME]&amp;"[@a"&amp;$1:$1-1&amp;"]"),INDIRECT(GLOBAL_VAR[TABLENAME]&amp;"[@c"&amp;$1:$1-1&amp;"]"))</f>
        <v>20</v>
      </c>
      <c r="W3382" s="31"/>
      <c r="X3382" s="31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20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3382" s="31" t="str">
        <f>_xlfn.IFNA(MATCH(GLOBAL[[#This Row],[POINTER]],Table6[NB BM_C_QTY+F],0),"")</f>
        <v/>
      </c>
      <c r="AC3382" t="str">
        <f>_xlfn.IFNA(MATCH(GLOBAL[[#This Row],[POINTER]],Table5[CONCAT],0),"")</f>
        <v/>
      </c>
    </row>
    <row r="3383" spans="1:29">
      <c r="A3383" s="31">
        <f ca="1">IF(GLOBAL[[#This Row],[TT]]&lt;1,"",ROW()-2)</f>
        <v>3381</v>
      </c>
      <c r="B3383" s="33" t="s">
        <v>2531</v>
      </c>
      <c r="C3383" s="31">
        <v>22</v>
      </c>
      <c r="D3383" s="31" t="s">
        <v>63</v>
      </c>
      <c r="E3383" s="31">
        <f ca="1">IF(GLOBAL[[#This Row],[b12]]="",GLOBAL[[#This Row],[a6]],GLOBAL[[#This Row],[b12]])</f>
        <v>22</v>
      </c>
      <c r="F3383" s="32">
        <f>GLOBAL[[#This Row],[AWAL]]</f>
        <v>22</v>
      </c>
      <c r="G3383" s="31"/>
      <c r="H3383" s="31"/>
      <c r="I3383" s="31" t="str">
        <f>IF(GLOBAL[[#This Row],[/MASUK]]="","",SUMIF(Table6[NB BM_C_QTY+F],GLOBAL[POINTER],Table6[C]))</f>
        <v/>
      </c>
      <c r="J3383" s="102">
        <f>IF(GLOBAL[[#This Row],[//KELUAR]]="",0,-1*SUMIF(Table5[CONCAT],GLOBAL[POINTER],Table5[3]))</f>
        <v>0</v>
      </c>
      <c r="K3383" s="31" t="str">
        <f>IF(GLOBAL[[#This Row],[b1]]="","",GLOBAL[[#This Row],[b1]]-GLOBAL[[#This Row],[a1]]-GLOBAL[[#This Row],[bkeluar1]])</f>
        <v/>
      </c>
      <c r="L3383" s="31">
        <f>SUM(GLOBAL[[#This Row],[bmasuk1]:[c1]])</f>
        <v>0</v>
      </c>
      <c r="M3383" s="32">
        <f>SUM(F3383,L3383)</f>
        <v>22</v>
      </c>
      <c r="N3383" s="31"/>
      <c r="O3383" s="31"/>
      <c r="P3383" s="32">
        <f ca="1">SUM(INDIRECT(GLOBAL_VAR[TABLENAME]&amp;"[@a"&amp;$1:$1-1&amp;"]"),INDIRECT(GLOBAL_VAR[TABLENAME]&amp;"[@c"&amp;$1:$1-1&amp;"]"))</f>
        <v>22</v>
      </c>
      <c r="Q3383" s="33"/>
      <c r="R3383" s="33" t="str">
        <f>IF(GLOBAL[[#This Row],[b3]]="","",GLOBAL[[#This Row],[b3]]-GLOBAL[[#This Row],[a3]])</f>
        <v/>
      </c>
      <c r="S3383" s="32">
        <f ca="1">SUM(INDIRECT(GLOBAL_VAR[TABLENAME]&amp;"[@a"&amp;$1:$1-1&amp;"]"),INDIRECT(GLOBAL_VAR[TABLENAME]&amp;"[@c"&amp;$1:$1-1&amp;"]"))</f>
        <v>22</v>
      </c>
      <c r="T3383" s="33"/>
      <c r="U3383" s="33" t="str">
        <f>IF(GLOBAL[[#This Row],[b4]]="","",GLOBAL[[#This Row],[b4]]-GLOBAL[[#This Row],[a4]])</f>
        <v/>
      </c>
      <c r="V3383" s="32">
        <f ca="1">SUM(INDIRECT(GLOBAL_VAR[TABLENAME]&amp;"[@a"&amp;$1:$1-1&amp;"]"),INDIRECT(GLOBAL_VAR[TABLENAME]&amp;"[@c"&amp;$1:$1-1&amp;"]"))</f>
        <v>22</v>
      </c>
      <c r="W3383" s="31"/>
      <c r="X3383" s="31" t="str">
        <f>IF(GLOBAL[[#This Row],[b5]]="","",GLOBAL[[#This Row],[b5]]-GLOBAL[[#This Row],[a5]])</f>
        <v/>
      </c>
      <c r="Y3383" s="59">
        <f ca="1">SUM(INDIRECT(GLOBAL_VAR[TABLENAME]&amp;"[@a"&amp;$1:$1-1&amp;"]"),INDIRECT(GLOBAL_VAR[TABLENAME]&amp;"[@c"&amp;$1:$1-1&amp;"]"))</f>
        <v>22</v>
      </c>
      <c r="AA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3383" s="31" t="str">
        <f>_xlfn.IFNA(MATCH(GLOBAL[[#This Row],[POINTER]],Table6[NB BM_C_QTY+F],0),"")</f>
        <v/>
      </c>
      <c r="AC3383" t="str">
        <f>_xlfn.IFNA(MATCH(GLOBAL[[#This Row],[POINTER]],Table5[CONCAT],0),"")</f>
        <v/>
      </c>
    </row>
    <row r="3384" spans="1:29">
      <c r="A3384" s="31" t="str">
        <f ca="1">IF(GLOBAL[[#This Row],[TT]]&lt;1,"",ROW()-2)</f>
        <v/>
      </c>
      <c r="B3384" s="33" t="s">
        <v>2532</v>
      </c>
      <c r="C3384" s="31">
        <v>0</v>
      </c>
      <c r="D3384" s="31">
        <v>1440</v>
      </c>
      <c r="E3384" s="31">
        <f ca="1">IF(GLOBAL[[#This Row],[b12]]="",GLOBAL[[#This Row],[a6]],GLOBAL[[#This Row],[b12]])</f>
        <v>0</v>
      </c>
      <c r="F3384" s="32">
        <f>GLOBAL[[#This Row],[AWAL]]</f>
        <v>0</v>
      </c>
      <c r="G3384" s="31"/>
      <c r="H3384" s="31"/>
      <c r="I3384" s="31" t="str">
        <f>IF(GLOBAL[[#This Row],[/MASUK]]="","",SUMIF(Table6[NB BM_C_QTY+F],GLOBAL[POINTER],Table6[C]))</f>
        <v/>
      </c>
      <c r="J3384" s="102">
        <f>IF(GLOBAL[[#This Row],[//KELUAR]]="",0,-1*SUMIF(Table5[CONCAT],GLOBAL[POINTER],Table5[3]))</f>
        <v>0</v>
      </c>
      <c r="K3384" s="31" t="str">
        <f>IF(GLOBAL[[#This Row],[b1]]="","",GLOBAL[[#This Row],[b1]]-GLOBAL[[#This Row],[a1]]-GLOBAL[[#This Row],[bkeluar1]])</f>
        <v/>
      </c>
      <c r="L3384" s="31">
        <f>SUM(GLOBAL[[#This Row],[bmasuk1]:[c1]])</f>
        <v>0</v>
      </c>
      <c r="M3384" s="32">
        <f>SUM(F3384,L3384)</f>
        <v>0</v>
      </c>
      <c r="N3384" s="31"/>
      <c r="O3384" s="31"/>
      <c r="P3384" s="32">
        <f ca="1">SUM(INDIRECT(GLOBAL_VAR[TABLENAME]&amp;"[@a"&amp;$1:$1-1&amp;"]"),INDIRECT(GLOBAL_VAR[TABLENAME]&amp;"[@c"&amp;$1:$1-1&amp;"]"))</f>
        <v>0</v>
      </c>
      <c r="Q3384" s="33"/>
      <c r="R3384" s="33" t="str">
        <f>IF(GLOBAL[[#This Row],[b3]]="","",GLOBAL[[#This Row],[b3]]-GLOBAL[[#This Row],[a3]])</f>
        <v/>
      </c>
      <c r="S3384" s="32">
        <f ca="1">SUM(INDIRECT(GLOBAL_VAR[TABLENAME]&amp;"[@a"&amp;$1:$1-1&amp;"]"),INDIRECT(GLOBAL_VAR[TABLENAME]&amp;"[@c"&amp;$1:$1-1&amp;"]"))</f>
        <v>0</v>
      </c>
      <c r="T3384" s="33"/>
      <c r="U3384" s="33" t="str">
        <f>IF(GLOBAL[[#This Row],[b4]]="","",GLOBAL[[#This Row],[b4]]-GLOBAL[[#This Row],[a4]])</f>
        <v/>
      </c>
      <c r="V3384" s="32">
        <f ca="1">SUM(INDIRECT(GLOBAL_VAR[TABLENAME]&amp;"[@a"&amp;$1:$1-1&amp;"]"),INDIRECT(GLOBAL_VAR[TABLENAME]&amp;"[@c"&amp;$1:$1-1&amp;"]"))</f>
        <v>0</v>
      </c>
      <c r="W3384" s="31"/>
      <c r="X3384" s="31" t="str">
        <f>IF(GLOBAL[[#This Row],[b5]]="","",GLOBAL[[#This Row],[b5]]-GLOBAL[[#This Row],[a5]])</f>
        <v/>
      </c>
      <c r="Y3384" s="59">
        <f ca="1">SUM(INDIRECT(GLOBAL_VAR[TABLENAME]&amp;"[@a"&amp;$1:$1-1&amp;"]"),INDIRECT(GLOBAL_VAR[TABLENAME]&amp;"[@c"&amp;$1:$1-1&amp;"]"))</f>
        <v>0</v>
      </c>
      <c r="AA3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384" s="31" t="str">
        <f>_xlfn.IFNA(MATCH(GLOBAL[[#This Row],[POINTER]],Table6[NB BM_C_QTY+F],0),"")</f>
        <v/>
      </c>
      <c r="AC3384" t="str">
        <f>_xlfn.IFNA(MATCH(GLOBAL[[#This Row],[POINTER]],Table5[CONCAT],0),"")</f>
        <v/>
      </c>
    </row>
    <row r="3385" spans="1:29">
      <c r="A3385" s="31">
        <f ca="1">IF(GLOBAL[[#This Row],[TT]]&lt;1,"",ROW()-2)</f>
        <v>3383</v>
      </c>
      <c r="B3385" s="33" t="s">
        <v>4250</v>
      </c>
      <c r="C3385" s="31">
        <v>1</v>
      </c>
      <c r="D3385" s="31" t="s">
        <v>2184</v>
      </c>
      <c r="E3385" s="31">
        <f ca="1">IF(GLOBAL[[#This Row],[b12]]="",GLOBAL[[#This Row],[a6]],GLOBAL[[#This Row],[b12]])</f>
        <v>1</v>
      </c>
      <c r="F3385" s="32">
        <f>GLOBAL[[#This Row],[AWAL]]</f>
        <v>1</v>
      </c>
      <c r="G3385" s="31"/>
      <c r="H3385" s="31"/>
      <c r="I3385" s="31" t="str">
        <f>IF(GLOBAL[[#This Row],[/MASUK]]="","",SUMIF(Table6[NB BM_C_QTY+F],GLOBAL[POINTER],Table6[C]))</f>
        <v/>
      </c>
      <c r="J3385" s="102">
        <f>IF(GLOBAL[[#This Row],[//KELUAR]]="",0,-1*SUMIF(Table5[CONCAT],GLOBAL[POINTER],Table5[3]))</f>
        <v>0</v>
      </c>
      <c r="K3385" s="31" t="str">
        <f>IF(GLOBAL[[#This Row],[b1]]="","",GLOBAL[[#This Row],[b1]]-GLOBAL[[#This Row],[a1]]-GLOBAL[[#This Row],[bkeluar1]])</f>
        <v/>
      </c>
      <c r="L3385" s="31">
        <f>SUM(GLOBAL[[#This Row],[bmasuk1]:[c1]])</f>
        <v>0</v>
      </c>
      <c r="M3385" s="32">
        <f>SUM(F3385,L3385)</f>
        <v>1</v>
      </c>
      <c r="N3385" s="31"/>
      <c r="O3385" s="31"/>
      <c r="P3385" s="32">
        <f ca="1">SUM(INDIRECT(GLOBAL_VAR[TABLENAME]&amp;"[@a"&amp;$1:$1-1&amp;"]"),INDIRECT(GLOBAL_VAR[TABLENAME]&amp;"[@c"&amp;$1:$1-1&amp;"]"))</f>
        <v>1</v>
      </c>
      <c r="Q3385" s="33"/>
      <c r="R3385" s="33" t="str">
        <f>IF(GLOBAL[[#This Row],[b3]]="","",GLOBAL[[#This Row],[b3]]-GLOBAL[[#This Row],[a3]])</f>
        <v/>
      </c>
      <c r="S3385" s="32">
        <f ca="1">SUM(INDIRECT(GLOBAL_VAR[TABLENAME]&amp;"[@a"&amp;$1:$1-1&amp;"]"),INDIRECT(GLOBAL_VAR[TABLENAME]&amp;"[@c"&amp;$1:$1-1&amp;"]"))</f>
        <v>1</v>
      </c>
      <c r="T3385" s="33"/>
      <c r="U3385" s="33" t="str">
        <f>IF(GLOBAL[[#This Row],[b4]]="","",GLOBAL[[#This Row],[b4]]-GLOBAL[[#This Row],[a4]])</f>
        <v/>
      </c>
      <c r="V3385" s="32">
        <f ca="1">SUM(INDIRECT(GLOBAL_VAR[TABLENAME]&amp;"[@a"&amp;$1:$1-1&amp;"]"),INDIRECT(GLOBAL_VAR[TABLENAME]&amp;"[@c"&amp;$1:$1-1&amp;"]"))</f>
        <v>1</v>
      </c>
      <c r="W3385" s="31"/>
      <c r="X3385" s="31" t="str">
        <f>IF(GLOBAL[[#This Row],[b5]]="","",GLOBAL[[#This Row],[b5]]-GLOBAL[[#This Row],[a5]])</f>
        <v/>
      </c>
      <c r="Y3385" s="59">
        <f ca="1">SUM(INDIRECT(GLOBAL_VAR[TABLENAME]&amp;"[@a"&amp;$1:$1-1&amp;"]"),INDIRECT(GLOBAL_VAR[TABLENAME]&amp;"[@c"&amp;$1:$1-1&amp;"]"))</f>
        <v>1</v>
      </c>
      <c r="AA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3385" s="31" t="str">
        <f>_xlfn.IFNA(MATCH(GLOBAL[[#This Row],[POINTER]],Table6[NB BM_C_QTY+F],0),"")</f>
        <v/>
      </c>
      <c r="AC3385" t="str">
        <f>_xlfn.IFNA(MATCH(GLOBAL[[#This Row],[POINTER]],Table5[CONCAT],0),"")</f>
        <v/>
      </c>
    </row>
    <row r="3386" spans="1:29">
      <c r="A3386" s="31" t="str">
        <f ca="1">IF(GLOBAL[[#This Row],[TT]]&lt;1,"",ROW()-2)</f>
        <v/>
      </c>
      <c r="B3386" s="33" t="s">
        <v>3740</v>
      </c>
      <c r="C3386" s="31">
        <v>0</v>
      </c>
      <c r="D3386" s="31" t="s">
        <v>2184</v>
      </c>
      <c r="E3386" s="31">
        <f ca="1">IF(GLOBAL[[#This Row],[b12]]="",GLOBAL[[#This Row],[a6]],GLOBAL[[#This Row],[b12]])</f>
        <v>0</v>
      </c>
      <c r="F3386" s="32">
        <f>GLOBAL[[#This Row],[AWAL]]</f>
        <v>0</v>
      </c>
      <c r="G3386" s="31"/>
      <c r="H3386" s="31"/>
      <c r="I3386" s="31" t="str">
        <f>IF(GLOBAL[[#This Row],[/MASUK]]="","",SUMIF(Table6[NB BM_C_QTY+F],GLOBAL[POINTER],Table6[C]))</f>
        <v/>
      </c>
      <c r="J3386" s="102">
        <f>IF(GLOBAL[[#This Row],[//KELUAR]]="",0,-1*SUMIF(Table5[CONCAT],GLOBAL[POINTER],Table5[3]))</f>
        <v>0</v>
      </c>
      <c r="K3386" s="31" t="str">
        <f>IF(GLOBAL[[#This Row],[b1]]="","",GLOBAL[[#This Row],[b1]]-GLOBAL[[#This Row],[a1]]-GLOBAL[[#This Row],[bkeluar1]])</f>
        <v/>
      </c>
      <c r="L3386" s="31">
        <f>SUM(GLOBAL[[#This Row],[bmasuk1]:[c1]])</f>
        <v>0</v>
      </c>
      <c r="M3386" s="32">
        <f>SUM(F3386,L3386)</f>
        <v>0</v>
      </c>
      <c r="N3386" s="31"/>
      <c r="O3386" s="31"/>
      <c r="P3386" s="32">
        <f ca="1">SUM(INDIRECT(GLOBAL_VAR[TABLENAME]&amp;"[@a"&amp;$1:$1-1&amp;"]"),INDIRECT(GLOBAL_VAR[TABLENAME]&amp;"[@c"&amp;$1:$1-1&amp;"]"))</f>
        <v>0</v>
      </c>
      <c r="Q3386" s="33"/>
      <c r="R3386" s="33" t="str">
        <f>IF(GLOBAL[[#This Row],[b3]]="","",GLOBAL[[#This Row],[b3]]-GLOBAL[[#This Row],[a3]])</f>
        <v/>
      </c>
      <c r="S3386" s="32">
        <f ca="1">SUM(INDIRECT(GLOBAL_VAR[TABLENAME]&amp;"[@a"&amp;$1:$1-1&amp;"]"),INDIRECT(GLOBAL_VAR[TABLENAME]&amp;"[@c"&amp;$1:$1-1&amp;"]"))</f>
        <v>0</v>
      </c>
      <c r="T3386" s="33"/>
      <c r="U3386" s="33" t="str">
        <f>IF(GLOBAL[[#This Row],[b4]]="","",GLOBAL[[#This Row],[b4]]-GLOBAL[[#This Row],[a4]])</f>
        <v/>
      </c>
      <c r="V3386" s="32">
        <f ca="1">SUM(INDIRECT(GLOBAL_VAR[TABLENAME]&amp;"[@a"&amp;$1:$1-1&amp;"]"),INDIRECT(GLOBAL_VAR[TABLENAME]&amp;"[@c"&amp;$1:$1-1&amp;"]"))</f>
        <v>0</v>
      </c>
      <c r="W3386" s="31"/>
      <c r="X3386" s="31" t="str">
        <f>IF(GLOBAL[[#This Row],[b5]]="","",GLOBAL[[#This Row],[b5]]-GLOBAL[[#This Row],[a5]])</f>
        <v/>
      </c>
      <c r="Y3386" s="59">
        <f ca="1">SUM(INDIRECT(GLOBAL_VAR[TABLENAME]&amp;"[@a"&amp;$1:$1-1&amp;"]"),INDIRECT(GLOBAL_VAR[TABLENAME]&amp;"[@c"&amp;$1:$1-1&amp;"]"))</f>
        <v>0</v>
      </c>
      <c r="AA3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386" s="31" t="str">
        <f>_xlfn.IFNA(MATCH(GLOBAL[[#This Row],[POINTER]],Table6[NB BM_C_QTY+F],0),"")</f>
        <v/>
      </c>
      <c r="AC3386" t="str">
        <f>_xlfn.IFNA(MATCH(GLOBAL[[#This Row],[POINTER]],Table5[CONCAT],0),"")</f>
        <v/>
      </c>
    </row>
    <row r="3387" spans="1:29">
      <c r="A3387" s="31" t="str">
        <f ca="1">IF(GLOBAL[[#This Row],[TT]]&lt;1,"",ROW()-2)</f>
        <v/>
      </c>
      <c r="B3387" s="33" t="s">
        <v>3740</v>
      </c>
      <c r="C3387" s="31">
        <v>0</v>
      </c>
      <c r="D3387" s="31" t="s">
        <v>1949</v>
      </c>
      <c r="E3387" s="31">
        <f ca="1">IF(GLOBAL[[#This Row],[b12]]="",GLOBAL[[#This Row],[a6]],GLOBAL[[#This Row],[b12]])</f>
        <v>0</v>
      </c>
      <c r="F3387" s="32">
        <f>GLOBAL[[#This Row],[AWAL]]</f>
        <v>0</v>
      </c>
      <c r="G3387" s="31"/>
      <c r="H3387" s="31"/>
      <c r="I3387" s="31" t="str">
        <f>IF(GLOBAL[[#This Row],[/MASUK]]="","",SUMIF(Table6[NB BM_C_QTY+F],GLOBAL[POINTER],Table6[C]))</f>
        <v/>
      </c>
      <c r="J3387" s="102">
        <f>IF(GLOBAL[[#This Row],[//KELUAR]]="",0,-1*SUMIF(Table5[CONCAT],GLOBAL[POINTER],Table5[3]))</f>
        <v>0</v>
      </c>
      <c r="K3387" s="31" t="str">
        <f>IF(GLOBAL[[#This Row],[b1]]="","",GLOBAL[[#This Row],[b1]]-GLOBAL[[#This Row],[a1]]-GLOBAL[[#This Row],[bkeluar1]])</f>
        <v/>
      </c>
      <c r="L3387" s="31">
        <f>SUM(GLOBAL[[#This Row],[bmasuk1]:[c1]])</f>
        <v>0</v>
      </c>
      <c r="M3387" s="32">
        <f>SUM(F3387,L3387)</f>
        <v>0</v>
      </c>
      <c r="N3387" s="31"/>
      <c r="O3387" s="31"/>
      <c r="P3387" s="32">
        <f ca="1">SUM(INDIRECT(GLOBAL_VAR[TABLENAME]&amp;"[@a"&amp;$1:$1-1&amp;"]"),INDIRECT(GLOBAL_VAR[TABLENAME]&amp;"[@c"&amp;$1:$1-1&amp;"]"))</f>
        <v>0</v>
      </c>
      <c r="Q3387" s="33"/>
      <c r="R3387" s="33" t="str">
        <f>IF(GLOBAL[[#This Row],[b3]]="","",GLOBAL[[#This Row],[b3]]-GLOBAL[[#This Row],[a3]])</f>
        <v/>
      </c>
      <c r="S3387" s="32">
        <f ca="1">SUM(INDIRECT(GLOBAL_VAR[TABLENAME]&amp;"[@a"&amp;$1:$1-1&amp;"]"),INDIRECT(GLOBAL_VAR[TABLENAME]&amp;"[@c"&amp;$1:$1-1&amp;"]"))</f>
        <v>0</v>
      </c>
      <c r="T3387" s="33"/>
      <c r="U3387" s="33" t="str">
        <f>IF(GLOBAL[[#This Row],[b4]]="","",GLOBAL[[#This Row],[b4]]-GLOBAL[[#This Row],[a4]])</f>
        <v/>
      </c>
      <c r="V3387" s="32">
        <f ca="1">SUM(INDIRECT(GLOBAL_VAR[TABLENAME]&amp;"[@a"&amp;$1:$1-1&amp;"]"),INDIRECT(GLOBAL_VAR[TABLENAME]&amp;"[@c"&amp;$1:$1-1&amp;"]"))</f>
        <v>0</v>
      </c>
      <c r="W3387" s="31"/>
      <c r="X3387" s="31" t="str">
        <f>IF(GLOBAL[[#This Row],[b5]]="","",GLOBAL[[#This Row],[b5]]-GLOBAL[[#This Row],[a5]])</f>
        <v/>
      </c>
      <c r="Y3387" s="59">
        <f ca="1">SUM(INDIRECT(GLOBAL_VAR[TABLENAME]&amp;"[@a"&amp;$1:$1-1&amp;"]"),INDIRECT(GLOBAL_VAR[TABLENAME]&amp;"[@c"&amp;$1:$1-1&amp;"]"))</f>
        <v>0</v>
      </c>
      <c r="AA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387" s="31" t="str">
        <f>_xlfn.IFNA(MATCH(GLOBAL[[#This Row],[POINTER]],Table6[NB BM_C_QTY+F],0),"")</f>
        <v/>
      </c>
      <c r="AC3387" t="str">
        <f>_xlfn.IFNA(MATCH(GLOBAL[[#This Row],[POINTER]],Table5[CONCAT],0),"")</f>
        <v/>
      </c>
    </row>
    <row r="3388" spans="1:29">
      <c r="A3388" s="42" t="str">
        <f ca="1">IF(GLOBAL[[#This Row],[TT]]&lt;1,"",ROW()-2)</f>
        <v/>
      </c>
      <c r="B3388" s="38" t="s">
        <v>3740</v>
      </c>
      <c r="C3388" s="36">
        <v>0</v>
      </c>
      <c r="D3388" s="36" t="s">
        <v>2184</v>
      </c>
      <c r="E3388" s="42">
        <f ca="1">IF(GLOBAL[[#This Row],[b12]]="",GLOBAL[[#This Row],[a6]],GLOBAL[[#This Row],[b12]])</f>
        <v>0</v>
      </c>
      <c r="F3388" s="43">
        <f>GLOBAL[[#This Row],[AWAL]]</f>
        <v>0</v>
      </c>
      <c r="G3388" s="36"/>
      <c r="H3388" s="36"/>
      <c r="I3388" s="36" t="str">
        <f>IF(GLOBAL[[#This Row],[/MASUK]]="","",SUMIF(Table6[NB BM_C_QTY+F],GLOBAL[POINTER],Table6[C]))</f>
        <v/>
      </c>
      <c r="J3388" s="106">
        <f>IF(GLOBAL[[#This Row],[//KELUAR]]="",0,-1*SUMIF(Table5[CONCAT],GLOBAL[POINTER],Table5[3]))</f>
        <v>0</v>
      </c>
      <c r="K3388" s="42" t="str">
        <f>IF(GLOBAL[[#This Row],[b1]]="","",GLOBAL[[#This Row],[b1]]-GLOBAL[[#This Row],[a1]]-GLOBAL[[#This Row],[bkeluar1]])</f>
        <v/>
      </c>
      <c r="L3388" s="42">
        <f>SUM(GLOBAL[[#This Row],[bmasuk1]:[c1]])</f>
        <v>0</v>
      </c>
      <c r="M3388" s="43">
        <f>SUM(F3388,L3388)</f>
        <v>0</v>
      </c>
      <c r="N3388" s="36"/>
      <c r="O3388" s="42"/>
      <c r="P3388" s="43">
        <f ca="1">SUM(INDIRECT(GLOBAL_VAR[TABLENAME]&amp;"[@a"&amp;$1:$1-1&amp;"]"),INDIRECT(GLOBAL_VAR[TABLENAME]&amp;"[@c"&amp;$1:$1-1&amp;"]"))</f>
        <v>0</v>
      </c>
      <c r="Q3388" s="38"/>
      <c r="R3388" s="44" t="str">
        <f>IF(GLOBAL[[#This Row],[b3]]="","",GLOBAL[[#This Row],[b3]]-GLOBAL[[#This Row],[a3]])</f>
        <v/>
      </c>
      <c r="S3388" s="37">
        <f ca="1">SUM(INDIRECT(GLOBAL_VAR[TABLENAME]&amp;"[@a"&amp;$1:$1-1&amp;"]"),INDIRECT(GLOBAL_VAR[TABLENAME]&amp;"[@c"&amp;$1:$1-1&amp;"]"))</f>
        <v>0</v>
      </c>
      <c r="T3388" s="38"/>
      <c r="U3388" s="44" t="str">
        <f>IF(GLOBAL[[#This Row],[b4]]="","",GLOBAL[[#This Row],[b4]]-GLOBAL[[#This Row],[a4]])</f>
        <v/>
      </c>
      <c r="V3388" s="37">
        <f ca="1">SUM(INDIRECT(GLOBAL_VAR[TABLENAME]&amp;"[@a"&amp;$1:$1-1&amp;"]"),INDIRECT(GLOBAL_VAR[TABLENAME]&amp;"[@c"&amp;$1:$1-1&amp;"]"))</f>
        <v>0</v>
      </c>
      <c r="W3388" s="36"/>
      <c r="X3388" s="42" t="str">
        <f>IF(GLOBAL[[#This Row],[b5]]="","",GLOBAL[[#This Row],[b5]]-GLOBAL[[#This Row],[a5]])</f>
        <v/>
      </c>
      <c r="Y3388" s="59">
        <f ca="1">SUM(INDIRECT(GLOBAL_VAR[TABLENAME]&amp;"[@a"&amp;$1:$1-1&amp;"]"),INDIRECT(GLOBAL_VAR[TABLENAME]&amp;"[@c"&amp;$1:$1-1&amp;"]"))</f>
        <v>0</v>
      </c>
      <c r="AA3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388" s="42" t="str">
        <f>_xlfn.IFNA(MATCH(GLOBAL[[#This Row],[POINTER]],Table6[NB BM_C_QTY+F],0),"")</f>
        <v/>
      </c>
      <c r="AC3388" t="str">
        <f>_xlfn.IFNA(MATCH(GLOBAL[[#This Row],[POINTER]],Table5[CONCAT],0),"")</f>
        <v/>
      </c>
    </row>
    <row r="3389" spans="1:29">
      <c r="A3389" s="39" t="str">
        <f ca="1">IF(GLOBAL[[#This Row],[TT]]&lt;1,"",ROW()-2)</f>
        <v/>
      </c>
      <c r="B3389" s="33" t="s">
        <v>3740</v>
      </c>
      <c r="C3389" s="31">
        <v>0</v>
      </c>
      <c r="D3389" s="31" t="s">
        <v>1949</v>
      </c>
      <c r="E3389" s="39">
        <f ca="1">IF(GLOBAL[[#This Row],[b12]]="",GLOBAL[[#This Row],[a6]],GLOBAL[[#This Row],[b12]])</f>
        <v>0</v>
      </c>
      <c r="F3389" s="40">
        <f>GLOBAL[[#This Row],[AWAL]]</f>
        <v>0</v>
      </c>
      <c r="G3389" s="31"/>
      <c r="H3389" s="31"/>
      <c r="I3389" s="31" t="str">
        <f>IF(GLOBAL[[#This Row],[/MASUK]]="","",SUMIF(Table6[NB BM_C_QTY+F],GLOBAL[POINTER],Table6[C]))</f>
        <v/>
      </c>
      <c r="J3389" s="102">
        <f>IF(GLOBAL[[#This Row],[//KELUAR]]="",0,-1*SUMIF(Table5[CONCAT],GLOBAL[POINTER],Table5[3]))</f>
        <v>0</v>
      </c>
      <c r="K3389" s="39" t="str">
        <f>IF(GLOBAL[[#This Row],[b1]]="","",GLOBAL[[#This Row],[b1]]-GLOBAL[[#This Row],[a1]]-GLOBAL[[#This Row],[bkeluar1]])</f>
        <v/>
      </c>
      <c r="L3389" s="39">
        <f>SUM(GLOBAL[[#This Row],[bmasuk1]:[c1]])</f>
        <v>0</v>
      </c>
      <c r="M3389" s="40">
        <f>SUM(F3389,L3389)</f>
        <v>0</v>
      </c>
      <c r="N3389" s="31"/>
      <c r="O3389" s="39"/>
      <c r="P3389" s="40">
        <f ca="1">SUM(INDIRECT(GLOBAL_VAR[TABLENAME]&amp;"[@a"&amp;$1:$1-1&amp;"]"),INDIRECT(GLOBAL_VAR[TABLENAME]&amp;"[@c"&amp;$1:$1-1&amp;"]"))</f>
        <v>0</v>
      </c>
      <c r="Q3389" s="33"/>
      <c r="R3389" s="41" t="str">
        <f>IF(GLOBAL[[#This Row],[b3]]="","",GLOBAL[[#This Row],[b3]]-GLOBAL[[#This Row],[a3]])</f>
        <v/>
      </c>
      <c r="S3389" s="32">
        <f ca="1">SUM(INDIRECT(GLOBAL_VAR[TABLENAME]&amp;"[@a"&amp;$1:$1-1&amp;"]"),INDIRECT(GLOBAL_VAR[TABLENAME]&amp;"[@c"&amp;$1:$1-1&amp;"]"))</f>
        <v>0</v>
      </c>
      <c r="T3389" s="33"/>
      <c r="U3389" s="41" t="str">
        <f>IF(GLOBAL[[#This Row],[b4]]="","",GLOBAL[[#This Row],[b4]]-GLOBAL[[#This Row],[a4]])</f>
        <v/>
      </c>
      <c r="V3389" s="32">
        <f ca="1">SUM(INDIRECT(GLOBAL_VAR[TABLENAME]&amp;"[@a"&amp;$1:$1-1&amp;"]"),INDIRECT(GLOBAL_VAR[TABLENAME]&amp;"[@c"&amp;$1:$1-1&amp;"]"))</f>
        <v>0</v>
      </c>
      <c r="W3389" s="31"/>
      <c r="X3389" s="39" t="str">
        <f>IF(GLOBAL[[#This Row],[b5]]="","",GLOBAL[[#This Row],[b5]]-GLOBAL[[#This Row],[a5]])</f>
        <v/>
      </c>
      <c r="Y3389" s="37">
        <f ca="1">SUM(INDIRECT(GLOBAL_VAR[TABLENAME]&amp;"[@a"&amp;$1:$1-1&amp;"]"),INDIRECT(GLOBAL_VAR[TABLENAME]&amp;"[@c"&amp;$1:$1-1&amp;"]"))</f>
        <v>0</v>
      </c>
      <c r="AA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389" s="39" t="str">
        <f>_xlfn.IFNA(MATCH(GLOBAL[[#This Row],[POINTER]],Table6[NB BM_C_QTY+F],0),"")</f>
        <v/>
      </c>
      <c r="AC3389" t="str">
        <f>_xlfn.IFNA(MATCH(GLOBAL[[#This Row],[POINTER]],Table5[CONCAT],0),"")</f>
        <v/>
      </c>
    </row>
    <row r="3390" spans="1:29">
      <c r="A3390" s="31">
        <f ca="1">IF(GLOBAL[[#This Row],[TT]]&lt;1,"",ROW()-2)</f>
        <v>3388</v>
      </c>
      <c r="B3390" s="33" t="s">
        <v>3741</v>
      </c>
      <c r="C3390" s="31">
        <v>1</v>
      </c>
      <c r="D3390" s="31" t="s">
        <v>61</v>
      </c>
      <c r="E3390" s="31">
        <f ca="1">IF(GLOBAL[[#This Row],[b12]]="",GLOBAL[[#This Row],[a6]],GLOBAL[[#This Row],[b12]])</f>
        <v>1</v>
      </c>
      <c r="F3390" s="32">
        <f>GLOBAL[[#This Row],[AWAL]]</f>
        <v>1</v>
      </c>
      <c r="G3390" s="31"/>
      <c r="H3390" s="31"/>
      <c r="I3390" s="31" t="str">
        <f>IF(GLOBAL[[#This Row],[/MASUK]]="","",SUMIF(Table6[NB BM_C_QTY+F],GLOBAL[POINTER],Table6[C]))</f>
        <v/>
      </c>
      <c r="J3390" s="102">
        <f>IF(GLOBAL[[#This Row],[//KELUAR]]="",0,-1*SUMIF(Table5[CONCAT],GLOBAL[POINTER],Table5[3]))</f>
        <v>0</v>
      </c>
      <c r="K3390" s="31" t="str">
        <f>IF(GLOBAL[[#This Row],[b1]]="","",GLOBAL[[#This Row],[b1]]-GLOBAL[[#This Row],[a1]]-GLOBAL[[#This Row],[bkeluar1]])</f>
        <v/>
      </c>
      <c r="L3390" s="31">
        <f>SUM(GLOBAL[[#This Row],[bmasuk1]:[c1]])</f>
        <v>0</v>
      </c>
      <c r="M3390" s="32">
        <f>SUM(F3390,L3390)</f>
        <v>1</v>
      </c>
      <c r="N3390" s="31"/>
      <c r="O3390" s="31"/>
      <c r="P3390" s="32">
        <f ca="1">SUM(INDIRECT(GLOBAL_VAR[TABLENAME]&amp;"[@a"&amp;$1:$1-1&amp;"]"),INDIRECT(GLOBAL_VAR[TABLENAME]&amp;"[@c"&amp;$1:$1-1&amp;"]"))</f>
        <v>1</v>
      </c>
      <c r="Q3390" s="33"/>
      <c r="R3390" s="33" t="str">
        <f>IF(GLOBAL[[#This Row],[b3]]="","",GLOBAL[[#This Row],[b3]]-GLOBAL[[#This Row],[a3]])</f>
        <v/>
      </c>
      <c r="S3390" s="32">
        <f ca="1">SUM(INDIRECT(GLOBAL_VAR[TABLENAME]&amp;"[@a"&amp;$1:$1-1&amp;"]"),INDIRECT(GLOBAL_VAR[TABLENAME]&amp;"[@c"&amp;$1:$1-1&amp;"]"))</f>
        <v>1</v>
      </c>
      <c r="T3390" s="33"/>
      <c r="U3390" s="33" t="str">
        <f>IF(GLOBAL[[#This Row],[b4]]="","",GLOBAL[[#This Row],[b4]]-GLOBAL[[#This Row],[a4]])</f>
        <v/>
      </c>
      <c r="V3390" s="32">
        <f ca="1">SUM(INDIRECT(GLOBAL_VAR[TABLENAME]&amp;"[@a"&amp;$1:$1-1&amp;"]"),INDIRECT(GLOBAL_VAR[TABLENAME]&amp;"[@c"&amp;$1:$1-1&amp;"]"))</f>
        <v>1</v>
      </c>
      <c r="W3390" s="31"/>
      <c r="X3390" s="31" t="str">
        <f>IF(GLOBAL[[#This Row],[b5]]="","",GLOBAL[[#This Row],[b5]]-GLOBAL[[#This Row],[a5]])</f>
        <v/>
      </c>
      <c r="Y3390" s="59">
        <f ca="1">SUM(INDIRECT(GLOBAL_VAR[TABLENAME]&amp;"[@a"&amp;$1:$1-1&amp;"]"),INDIRECT(GLOBAL_VAR[TABLENAME]&amp;"[@c"&amp;$1:$1-1&amp;"]"))</f>
        <v>1</v>
      </c>
      <c r="AA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3390" s="31" t="str">
        <f>_xlfn.IFNA(MATCH(GLOBAL[[#This Row],[POINTER]],Table6[NB BM_C_QTY+F],0),"")</f>
        <v/>
      </c>
      <c r="AC3390" t="str">
        <f>_xlfn.IFNA(MATCH(GLOBAL[[#This Row],[POINTER]],Table5[CONCAT],0),"")</f>
        <v/>
      </c>
    </row>
    <row r="3391" spans="1:29">
      <c r="A3391" s="31" t="str">
        <f ca="1">IF(GLOBAL[[#This Row],[TT]]&lt;1,"",ROW()-2)</f>
        <v/>
      </c>
      <c r="B3391" s="33" t="s">
        <v>3742</v>
      </c>
      <c r="C3391" s="31">
        <v>0</v>
      </c>
      <c r="D3391" s="31" t="s">
        <v>2015</v>
      </c>
      <c r="E3391" s="31">
        <f ca="1">IF(GLOBAL[[#This Row],[b12]]="",GLOBAL[[#This Row],[a6]],GLOBAL[[#This Row],[b12]])</f>
        <v>0</v>
      </c>
      <c r="F3391" s="32">
        <f>GLOBAL[[#This Row],[AWAL]]</f>
        <v>0</v>
      </c>
      <c r="G3391" s="31"/>
      <c r="H3391" s="31"/>
      <c r="I3391" s="31" t="str">
        <f>IF(GLOBAL[[#This Row],[/MASUK]]="","",SUMIF(Table6[NB BM_C_QTY+F],GLOBAL[POINTER],Table6[C]))</f>
        <v/>
      </c>
      <c r="J3391" s="102">
        <f>IF(GLOBAL[[#This Row],[//KELUAR]]="",0,-1*SUMIF(Table5[CONCAT],GLOBAL[POINTER],Table5[3]))</f>
        <v>0</v>
      </c>
      <c r="K3391" s="31" t="str">
        <f>IF(GLOBAL[[#This Row],[b1]]="","",GLOBAL[[#This Row],[b1]]-GLOBAL[[#This Row],[a1]]-GLOBAL[[#This Row],[bkeluar1]])</f>
        <v/>
      </c>
      <c r="L3391" s="31">
        <f>SUM(GLOBAL[[#This Row],[bmasuk1]:[c1]])</f>
        <v>0</v>
      </c>
      <c r="M3391" s="32">
        <f>SUM(F3391,L3391)</f>
        <v>0</v>
      </c>
      <c r="N3391" s="31"/>
      <c r="O3391" s="31"/>
      <c r="P3391" s="32">
        <f ca="1">SUM(INDIRECT(GLOBAL_VAR[TABLENAME]&amp;"[@a"&amp;$1:$1-1&amp;"]"),INDIRECT(GLOBAL_VAR[TABLENAME]&amp;"[@c"&amp;$1:$1-1&amp;"]"))</f>
        <v>0</v>
      </c>
      <c r="Q3391" s="33"/>
      <c r="R3391" s="33" t="str">
        <f>IF(GLOBAL[[#This Row],[b3]]="","",GLOBAL[[#This Row],[b3]]-GLOBAL[[#This Row],[a3]])</f>
        <v/>
      </c>
      <c r="S3391" s="32">
        <f ca="1">SUM(INDIRECT(GLOBAL_VAR[TABLENAME]&amp;"[@a"&amp;$1:$1-1&amp;"]"),INDIRECT(GLOBAL_VAR[TABLENAME]&amp;"[@c"&amp;$1:$1-1&amp;"]"))</f>
        <v>0</v>
      </c>
      <c r="T3391" s="33"/>
      <c r="U3391" s="33" t="str">
        <f>IF(GLOBAL[[#This Row],[b4]]="","",GLOBAL[[#This Row],[b4]]-GLOBAL[[#This Row],[a4]])</f>
        <v/>
      </c>
      <c r="V3391" s="32">
        <f ca="1">SUM(INDIRECT(GLOBAL_VAR[TABLENAME]&amp;"[@a"&amp;$1:$1-1&amp;"]"),INDIRECT(GLOBAL_VAR[TABLENAME]&amp;"[@c"&amp;$1:$1-1&amp;"]"))</f>
        <v>0</v>
      </c>
      <c r="W3391" s="31"/>
      <c r="X3391" s="31" t="str">
        <f>IF(GLOBAL[[#This Row],[b5]]="","",GLOBAL[[#This Row],[b5]]-GLOBAL[[#This Row],[a5]])</f>
        <v/>
      </c>
      <c r="Y3391" s="59">
        <f ca="1">SUM(INDIRECT(GLOBAL_VAR[TABLENAME]&amp;"[@a"&amp;$1:$1-1&amp;"]"),INDIRECT(GLOBAL_VAR[TABLENAME]&amp;"[@c"&amp;$1:$1-1&amp;"]"))</f>
        <v>0</v>
      </c>
      <c r="AA3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391" s="31" t="str">
        <f>_xlfn.IFNA(MATCH(GLOBAL[[#This Row],[POINTER]],Table6[NB BM_C_QTY+F],0),"")</f>
        <v/>
      </c>
      <c r="AC3391" t="str">
        <f>_xlfn.IFNA(MATCH(GLOBAL[[#This Row],[POINTER]],Table5[CONCAT],0),"")</f>
        <v/>
      </c>
    </row>
    <row r="3392" spans="1:29">
      <c r="A3392" s="31">
        <f ca="1">IF(GLOBAL[[#This Row],[TT]]&lt;1,"",ROW()-2)</f>
        <v>3390</v>
      </c>
      <c r="B3392" s="33" t="s">
        <v>3743</v>
      </c>
      <c r="C3392" s="31">
        <v>10</v>
      </c>
      <c r="D3392" s="31" t="s">
        <v>45</v>
      </c>
      <c r="E3392" s="31">
        <f ca="1">IF(GLOBAL[[#This Row],[b12]]="",GLOBAL[[#This Row],[a6]],GLOBAL[[#This Row],[b12]])</f>
        <v>10</v>
      </c>
      <c r="F3392" s="32">
        <f>GLOBAL[[#This Row],[AWAL]]</f>
        <v>10</v>
      </c>
      <c r="G3392" s="31"/>
      <c r="H3392" s="31"/>
      <c r="I3392" s="31" t="str">
        <f>IF(GLOBAL[[#This Row],[/MASUK]]="","",SUMIF(Table6[NB BM_C_QTY+F],GLOBAL[POINTER],Table6[C]))</f>
        <v/>
      </c>
      <c r="J3392" s="102">
        <f>IF(GLOBAL[[#This Row],[//KELUAR]]="",0,-1*SUMIF(Table5[CONCAT],GLOBAL[POINTER],Table5[3]))</f>
        <v>0</v>
      </c>
      <c r="K3392" s="31" t="str">
        <f>IF(GLOBAL[[#This Row],[b1]]="","",GLOBAL[[#This Row],[b1]]-GLOBAL[[#This Row],[a1]]-GLOBAL[[#This Row],[bkeluar1]])</f>
        <v/>
      </c>
      <c r="L3392" s="31">
        <f>SUM(GLOBAL[[#This Row],[bmasuk1]:[c1]])</f>
        <v>0</v>
      </c>
      <c r="M3392" s="32">
        <f>SUM(F3392,L3392)</f>
        <v>10</v>
      </c>
      <c r="N3392" s="31"/>
      <c r="O3392" s="31"/>
      <c r="P3392" s="32">
        <f ca="1">SUM(INDIRECT(GLOBAL_VAR[TABLENAME]&amp;"[@a"&amp;$1:$1-1&amp;"]"),INDIRECT(GLOBAL_VAR[TABLENAME]&amp;"[@c"&amp;$1:$1-1&amp;"]"))</f>
        <v>10</v>
      </c>
      <c r="Q3392" s="33"/>
      <c r="R3392" s="33" t="str">
        <f>IF(GLOBAL[[#This Row],[b3]]="","",GLOBAL[[#This Row],[b3]]-GLOBAL[[#This Row],[a3]])</f>
        <v/>
      </c>
      <c r="S3392" s="32">
        <f ca="1">SUM(INDIRECT(GLOBAL_VAR[TABLENAME]&amp;"[@a"&amp;$1:$1-1&amp;"]"),INDIRECT(GLOBAL_VAR[TABLENAME]&amp;"[@c"&amp;$1:$1-1&amp;"]"))</f>
        <v>10</v>
      </c>
      <c r="T3392" s="33"/>
      <c r="U3392" s="33" t="str">
        <f>IF(GLOBAL[[#This Row],[b4]]="","",GLOBAL[[#This Row],[b4]]-GLOBAL[[#This Row],[a4]])</f>
        <v/>
      </c>
      <c r="V3392" s="32">
        <f ca="1">SUM(INDIRECT(GLOBAL_VAR[TABLENAME]&amp;"[@a"&amp;$1:$1-1&amp;"]"),INDIRECT(GLOBAL_VAR[TABLENAME]&amp;"[@c"&amp;$1:$1-1&amp;"]"))</f>
        <v>10</v>
      </c>
      <c r="W3392" s="31"/>
      <c r="X3392" s="31" t="str">
        <f>IF(GLOBAL[[#This Row],[b5]]="","",GLOBAL[[#This Row],[b5]]-GLOBAL[[#This Row],[a5]])</f>
        <v/>
      </c>
      <c r="Y3392" s="59">
        <f ca="1">SUM(INDIRECT(GLOBAL_VAR[TABLENAME]&amp;"[@a"&amp;$1:$1-1&amp;"]"),INDIRECT(GLOBAL_VAR[TABLENAME]&amp;"[@c"&amp;$1:$1-1&amp;"]"))</f>
        <v>10</v>
      </c>
      <c r="AA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3392" s="31" t="str">
        <f>_xlfn.IFNA(MATCH(GLOBAL[[#This Row],[POINTER]],Table6[NB BM_C_QTY+F],0),"")</f>
        <v/>
      </c>
      <c r="AC3392" t="str">
        <f>_xlfn.IFNA(MATCH(GLOBAL[[#This Row],[POINTER]],Table5[CONCAT],0),"")</f>
        <v/>
      </c>
    </row>
    <row r="3393" spans="1:29">
      <c r="A3393" s="31">
        <f ca="1">IF(GLOBAL[[#This Row],[TT]]&lt;1,"",ROW()-2)</f>
        <v>3391</v>
      </c>
      <c r="B3393" s="33" t="s">
        <v>3745</v>
      </c>
      <c r="C3393" s="31">
        <v>2</v>
      </c>
      <c r="D3393" s="31" t="s">
        <v>166</v>
      </c>
      <c r="E3393" s="31">
        <f ca="1">IF(GLOBAL[[#This Row],[b12]]="",GLOBAL[[#This Row],[a6]],GLOBAL[[#This Row],[b12]])</f>
        <v>2</v>
      </c>
      <c r="F3393" s="32">
        <f>GLOBAL[[#This Row],[AWAL]]</f>
        <v>2</v>
      </c>
      <c r="G3393" s="31"/>
      <c r="H3393" s="31"/>
      <c r="I3393" s="31" t="str">
        <f>IF(GLOBAL[[#This Row],[/MASUK]]="","",SUMIF(Table6[NB BM_C_QTY+F],GLOBAL[POINTER],Table6[C]))</f>
        <v/>
      </c>
      <c r="J3393" s="102">
        <f>IF(GLOBAL[[#This Row],[//KELUAR]]="",0,-1*SUMIF(Table5[CONCAT],GLOBAL[POINTER],Table5[3]))</f>
        <v>0</v>
      </c>
      <c r="K3393" s="31" t="str">
        <f>IF(GLOBAL[[#This Row],[b1]]="","",GLOBAL[[#This Row],[b1]]-GLOBAL[[#This Row],[a1]]-GLOBAL[[#This Row],[bkeluar1]])</f>
        <v/>
      </c>
      <c r="L3393" s="31">
        <f>SUM(GLOBAL[[#This Row],[bmasuk1]:[c1]])</f>
        <v>0</v>
      </c>
      <c r="M3393" s="32">
        <f>SUM(F3393,L3393)</f>
        <v>2</v>
      </c>
      <c r="N3393" s="31"/>
      <c r="O3393" s="31"/>
      <c r="P3393" s="32">
        <f ca="1">SUM(INDIRECT(GLOBAL_VAR[TABLENAME]&amp;"[@a"&amp;$1:$1-1&amp;"]"),INDIRECT(GLOBAL_VAR[TABLENAME]&amp;"[@c"&amp;$1:$1-1&amp;"]"))</f>
        <v>2</v>
      </c>
      <c r="Q3393" s="33"/>
      <c r="R3393" s="33" t="str">
        <f>IF(GLOBAL[[#This Row],[b3]]="","",GLOBAL[[#This Row],[b3]]-GLOBAL[[#This Row],[a3]])</f>
        <v/>
      </c>
      <c r="S3393" s="32">
        <f ca="1">SUM(INDIRECT(GLOBAL_VAR[TABLENAME]&amp;"[@a"&amp;$1:$1-1&amp;"]"),INDIRECT(GLOBAL_VAR[TABLENAME]&amp;"[@c"&amp;$1:$1-1&amp;"]"))</f>
        <v>2</v>
      </c>
      <c r="T3393" s="33"/>
      <c r="U3393" s="33" t="str">
        <f>IF(GLOBAL[[#This Row],[b4]]="","",GLOBAL[[#This Row],[b4]]-GLOBAL[[#This Row],[a4]])</f>
        <v/>
      </c>
      <c r="V3393" s="32">
        <f ca="1">SUM(INDIRECT(GLOBAL_VAR[TABLENAME]&amp;"[@a"&amp;$1:$1-1&amp;"]"),INDIRECT(GLOBAL_VAR[TABLENAME]&amp;"[@c"&amp;$1:$1-1&amp;"]"))</f>
        <v>2</v>
      </c>
      <c r="W3393" s="31"/>
      <c r="X3393" s="31" t="str">
        <f>IF(GLOBAL[[#This Row],[b5]]="","",GLOBAL[[#This Row],[b5]]-GLOBAL[[#This Row],[a5]])</f>
        <v/>
      </c>
      <c r="Y3393" s="59">
        <f ca="1">SUM(INDIRECT(GLOBAL_VAR[TABLENAME]&amp;"[@a"&amp;$1:$1-1&amp;"]"),INDIRECT(GLOBAL_VAR[TABLENAME]&amp;"[@c"&amp;$1:$1-1&amp;"]"))</f>
        <v>2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3393" s="31" t="str">
        <f>_xlfn.IFNA(MATCH(GLOBAL[[#This Row],[POINTER]],Table6[NB BM_C_QTY+F],0),"")</f>
        <v/>
      </c>
      <c r="AC3393" t="str">
        <f>_xlfn.IFNA(MATCH(GLOBAL[[#This Row],[POINTER]],Table5[CONCAT],0),"")</f>
        <v/>
      </c>
    </row>
    <row r="3394" spans="1:29">
      <c r="A3394" s="31">
        <f ca="1">IF(GLOBAL[[#This Row],[TT]]&lt;1,"",ROW()-2)</f>
        <v>3392</v>
      </c>
      <c r="B3394" s="33" t="s">
        <v>2533</v>
      </c>
      <c r="C3394" s="31">
        <v>1</v>
      </c>
      <c r="D3394" s="31" t="s">
        <v>63</v>
      </c>
      <c r="E3394" s="31">
        <f ca="1">IF(GLOBAL[[#This Row],[b12]]="",GLOBAL[[#This Row],[a6]],GLOBAL[[#This Row],[b12]])</f>
        <v>1</v>
      </c>
      <c r="F3394" s="32">
        <f>GLOBAL[[#This Row],[AWAL]]</f>
        <v>1</v>
      </c>
      <c r="G3394" s="31"/>
      <c r="H3394" s="31"/>
      <c r="I3394" s="31" t="str">
        <f>IF(GLOBAL[[#This Row],[/MASUK]]="","",SUMIF(Table6[NB BM_C_QTY+F],GLOBAL[POINTER],Table6[C]))</f>
        <v/>
      </c>
      <c r="J3394" s="102">
        <f>IF(GLOBAL[[#This Row],[//KELUAR]]="",0,-1*SUMIF(Table5[CONCAT],GLOBAL[POINTER],Table5[3]))</f>
        <v>0</v>
      </c>
      <c r="K3394" s="31" t="str">
        <f>IF(GLOBAL[[#This Row],[b1]]="","",GLOBAL[[#This Row],[b1]]-GLOBAL[[#This Row],[a1]]-GLOBAL[[#This Row],[bkeluar1]])</f>
        <v/>
      </c>
      <c r="L3394" s="31">
        <f>SUM(GLOBAL[[#This Row],[bmasuk1]:[c1]])</f>
        <v>0</v>
      </c>
      <c r="M3394" s="32">
        <f>SUM(F3394,L3394)</f>
        <v>1</v>
      </c>
      <c r="N3394" s="31"/>
      <c r="O3394" s="31"/>
      <c r="P3394" s="32">
        <f ca="1">SUM(INDIRECT(GLOBAL_VAR[TABLENAME]&amp;"[@a"&amp;$1:$1-1&amp;"]"),INDIRECT(GLOBAL_VAR[TABLENAME]&amp;"[@c"&amp;$1:$1-1&amp;"]"))</f>
        <v>1</v>
      </c>
      <c r="Q3394" s="33"/>
      <c r="R3394" s="33" t="str">
        <f>IF(GLOBAL[[#This Row],[b3]]="","",GLOBAL[[#This Row],[b3]]-GLOBAL[[#This Row],[a3]])</f>
        <v/>
      </c>
      <c r="S3394" s="32">
        <f ca="1">SUM(INDIRECT(GLOBAL_VAR[TABLENAME]&amp;"[@a"&amp;$1:$1-1&amp;"]"),INDIRECT(GLOBAL_VAR[TABLENAME]&amp;"[@c"&amp;$1:$1-1&amp;"]"))</f>
        <v>1</v>
      </c>
      <c r="T3394" s="33"/>
      <c r="U3394" s="33" t="str">
        <f>IF(GLOBAL[[#This Row],[b4]]="","",GLOBAL[[#This Row],[b4]]-GLOBAL[[#This Row],[a4]])</f>
        <v/>
      </c>
      <c r="V3394" s="32">
        <f ca="1">SUM(INDIRECT(GLOBAL_VAR[TABLENAME]&amp;"[@a"&amp;$1:$1-1&amp;"]"),INDIRECT(GLOBAL_VAR[TABLENAME]&amp;"[@c"&amp;$1:$1-1&amp;"]"))</f>
        <v>1</v>
      </c>
      <c r="W3394" s="31"/>
      <c r="X3394" s="31" t="str">
        <f>IF(GLOBAL[[#This Row],[b5]]="","",GLOBAL[[#This Row],[b5]]-GLOBAL[[#This Row],[a5]])</f>
        <v/>
      </c>
      <c r="Y3394" s="59">
        <f ca="1">SUM(INDIRECT(GLOBAL_VAR[TABLENAME]&amp;"[@a"&amp;$1:$1-1&amp;"]"),INDIRECT(GLOBAL_VAR[TABLENAME]&amp;"[@c"&amp;$1:$1-1&amp;"]"))</f>
        <v>1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3394" s="31" t="str">
        <f>_xlfn.IFNA(MATCH(GLOBAL[[#This Row],[POINTER]],Table6[NB BM_C_QTY+F],0),"")</f>
        <v/>
      </c>
      <c r="AC3394" t="str">
        <f>_xlfn.IFNA(MATCH(GLOBAL[[#This Row],[POINTER]],Table5[CONCAT],0),"")</f>
        <v/>
      </c>
    </row>
    <row r="3395" spans="1:29">
      <c r="A3395" s="31">
        <f ca="1">IF(GLOBAL[[#This Row],[TT]]&lt;1,"",ROW()-2)</f>
        <v>3393</v>
      </c>
      <c r="B3395" s="33" t="s">
        <v>2534</v>
      </c>
      <c r="C3395" s="31">
        <v>5</v>
      </c>
      <c r="D3395" s="31" t="s">
        <v>156</v>
      </c>
      <c r="E3395" s="31">
        <f ca="1">IF(GLOBAL[[#This Row],[b12]]="",GLOBAL[[#This Row],[a6]],GLOBAL[[#This Row],[b12]])</f>
        <v>5</v>
      </c>
      <c r="F3395" s="32">
        <f>GLOBAL[[#This Row],[AWAL]]</f>
        <v>5</v>
      </c>
      <c r="G3395" s="31"/>
      <c r="H3395" s="31"/>
      <c r="I3395" s="31" t="str">
        <f>IF(GLOBAL[[#This Row],[/MASUK]]="","",SUMIF(Table6[NB BM_C_QTY+F],GLOBAL[POINTER],Table6[C]))</f>
        <v/>
      </c>
      <c r="J3395" s="102">
        <f>IF(GLOBAL[[#This Row],[//KELUAR]]="",0,-1*SUMIF(Table5[CONCAT],GLOBAL[POINTER],Table5[3]))</f>
        <v>0</v>
      </c>
      <c r="K3395" s="31" t="str">
        <f>IF(GLOBAL[[#This Row],[b1]]="","",GLOBAL[[#This Row],[b1]]-GLOBAL[[#This Row],[a1]]-GLOBAL[[#This Row],[bkeluar1]])</f>
        <v/>
      </c>
      <c r="L3395" s="31">
        <f>SUM(GLOBAL[[#This Row],[bmasuk1]:[c1]])</f>
        <v>0</v>
      </c>
      <c r="M3395" s="32">
        <f>SUM(F3395,L3395)</f>
        <v>5</v>
      </c>
      <c r="N3395" s="31"/>
      <c r="O3395" s="31"/>
      <c r="P3395" s="32">
        <f ca="1">SUM(INDIRECT(GLOBAL_VAR[TABLENAME]&amp;"[@a"&amp;$1:$1-1&amp;"]"),INDIRECT(GLOBAL_VAR[TABLENAME]&amp;"[@c"&amp;$1:$1-1&amp;"]"))</f>
        <v>5</v>
      </c>
      <c r="Q3395" s="33"/>
      <c r="R3395" s="33" t="str">
        <f>IF(GLOBAL[[#This Row],[b3]]="","",GLOBAL[[#This Row],[b3]]-GLOBAL[[#This Row],[a3]])</f>
        <v/>
      </c>
      <c r="S3395" s="32">
        <f ca="1">SUM(INDIRECT(GLOBAL_VAR[TABLENAME]&amp;"[@a"&amp;$1:$1-1&amp;"]"),INDIRECT(GLOBAL_VAR[TABLENAME]&amp;"[@c"&amp;$1:$1-1&amp;"]"))</f>
        <v>5</v>
      </c>
      <c r="T3395" s="33"/>
      <c r="U3395" s="33" t="str">
        <f>IF(GLOBAL[[#This Row],[b4]]="","",GLOBAL[[#This Row],[b4]]-GLOBAL[[#This Row],[a4]])</f>
        <v/>
      </c>
      <c r="V3395" s="32">
        <f ca="1">SUM(INDIRECT(GLOBAL_VAR[TABLENAME]&amp;"[@a"&amp;$1:$1-1&amp;"]"),INDIRECT(GLOBAL_VAR[TABLENAME]&amp;"[@c"&amp;$1:$1-1&amp;"]"))</f>
        <v>5</v>
      </c>
      <c r="W3395" s="31"/>
      <c r="X3395" s="31" t="str">
        <f>IF(GLOBAL[[#This Row],[b5]]="","",GLOBAL[[#This Row],[b5]]-GLOBAL[[#This Row],[a5]])</f>
        <v/>
      </c>
      <c r="Y3395" s="59">
        <f ca="1">SUM(INDIRECT(GLOBAL_VAR[TABLENAME]&amp;"[@a"&amp;$1:$1-1&amp;"]"),INDIRECT(GLOBAL_VAR[TABLENAME]&amp;"[@c"&amp;$1:$1-1&amp;"]"))</f>
        <v>5</v>
      </c>
      <c r="AA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3395" s="31" t="str">
        <f>_xlfn.IFNA(MATCH(GLOBAL[[#This Row],[POINTER]],Table6[NB BM_C_QTY+F],0),"")</f>
        <v/>
      </c>
      <c r="AC3395" t="str">
        <f>_xlfn.IFNA(MATCH(GLOBAL[[#This Row],[POINTER]],Table5[CONCAT],0),"")</f>
        <v/>
      </c>
    </row>
    <row r="3396" spans="1:29">
      <c r="A3396" s="31">
        <f ca="1">IF(GLOBAL[[#This Row],[TT]]&lt;1,"",ROW()-2)</f>
        <v>3394</v>
      </c>
      <c r="B3396" s="33" t="s">
        <v>2535</v>
      </c>
      <c r="C3396" s="31">
        <v>30</v>
      </c>
      <c r="D3396" s="31" t="s">
        <v>54</v>
      </c>
      <c r="E3396" s="31">
        <f ca="1">IF(GLOBAL[[#This Row],[b12]]="",GLOBAL[[#This Row],[a6]],GLOBAL[[#This Row],[b12]])</f>
        <v>30</v>
      </c>
      <c r="F3396" s="32">
        <f>GLOBAL[[#This Row],[AWAL]]</f>
        <v>30</v>
      </c>
      <c r="G3396" s="31"/>
      <c r="H3396" s="31"/>
      <c r="I3396" s="31" t="str">
        <f>IF(GLOBAL[[#This Row],[/MASUK]]="","",SUMIF(Table6[NB BM_C_QTY+F],GLOBAL[POINTER],Table6[C]))</f>
        <v/>
      </c>
      <c r="J3396" s="102">
        <f>IF(GLOBAL[[#This Row],[//KELUAR]]="",0,-1*SUMIF(Table5[CONCAT],GLOBAL[POINTER],Table5[3]))</f>
        <v>0</v>
      </c>
      <c r="K3396" s="31" t="str">
        <f>IF(GLOBAL[[#This Row],[b1]]="","",GLOBAL[[#This Row],[b1]]-GLOBAL[[#This Row],[a1]]-GLOBAL[[#This Row],[bkeluar1]])</f>
        <v/>
      </c>
      <c r="L3396" s="31">
        <f>SUM(GLOBAL[[#This Row],[bmasuk1]:[c1]])</f>
        <v>0</v>
      </c>
      <c r="M3396" s="32">
        <f>SUM(F3396,L3396)</f>
        <v>30</v>
      </c>
      <c r="N3396" s="31"/>
      <c r="O3396" s="31"/>
      <c r="P3396" s="32">
        <f ca="1">SUM(INDIRECT(GLOBAL_VAR[TABLENAME]&amp;"[@a"&amp;$1:$1-1&amp;"]"),INDIRECT(GLOBAL_VAR[TABLENAME]&amp;"[@c"&amp;$1:$1-1&amp;"]"))</f>
        <v>30</v>
      </c>
      <c r="Q3396" s="33"/>
      <c r="R3396" s="33" t="str">
        <f>IF(GLOBAL[[#This Row],[b3]]="","",GLOBAL[[#This Row],[b3]]-GLOBAL[[#This Row],[a3]])</f>
        <v/>
      </c>
      <c r="S3396" s="32">
        <f ca="1">SUM(INDIRECT(GLOBAL_VAR[TABLENAME]&amp;"[@a"&amp;$1:$1-1&amp;"]"),INDIRECT(GLOBAL_VAR[TABLENAME]&amp;"[@c"&amp;$1:$1-1&amp;"]"))</f>
        <v>30</v>
      </c>
      <c r="T3396" s="33"/>
      <c r="U3396" s="33" t="str">
        <f>IF(GLOBAL[[#This Row],[b4]]="","",GLOBAL[[#This Row],[b4]]-GLOBAL[[#This Row],[a4]])</f>
        <v/>
      </c>
      <c r="V3396" s="32">
        <f ca="1">SUM(INDIRECT(GLOBAL_VAR[TABLENAME]&amp;"[@a"&amp;$1:$1-1&amp;"]"),INDIRECT(GLOBAL_VAR[TABLENAME]&amp;"[@c"&amp;$1:$1-1&amp;"]"))</f>
        <v>30</v>
      </c>
      <c r="W3396" s="31"/>
      <c r="X3396" s="31" t="str">
        <f>IF(GLOBAL[[#This Row],[b5]]="","",GLOBAL[[#This Row],[b5]]-GLOBAL[[#This Row],[a5]])</f>
        <v/>
      </c>
      <c r="Y3396" s="59">
        <f ca="1">SUM(INDIRECT(GLOBAL_VAR[TABLENAME]&amp;"[@a"&amp;$1:$1-1&amp;"]"),INDIRECT(GLOBAL_VAR[TABLENAME]&amp;"[@c"&amp;$1:$1-1&amp;"]"))</f>
        <v>30</v>
      </c>
      <c r="AA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3396" s="31" t="str">
        <f>_xlfn.IFNA(MATCH(GLOBAL[[#This Row],[POINTER]],Table6[NB BM_C_QTY+F],0),"")</f>
        <v/>
      </c>
      <c r="AC3396" t="str">
        <f>_xlfn.IFNA(MATCH(GLOBAL[[#This Row],[POINTER]],Table5[CONCAT],0),"")</f>
        <v/>
      </c>
    </row>
    <row r="3397" spans="1:29">
      <c r="A3397" s="31">
        <f ca="1">IF(GLOBAL[[#This Row],[TT]]&lt;1,"",ROW()-2)</f>
        <v>3395</v>
      </c>
      <c r="B3397" s="33" t="s">
        <v>2536</v>
      </c>
      <c r="C3397" s="31">
        <v>31</v>
      </c>
      <c r="D3397" s="31" t="s">
        <v>54</v>
      </c>
      <c r="E3397" s="31">
        <f ca="1">IF(GLOBAL[[#This Row],[b12]]="",GLOBAL[[#This Row],[a6]],GLOBAL[[#This Row],[b12]])</f>
        <v>31</v>
      </c>
      <c r="F3397" s="32">
        <f>GLOBAL[[#This Row],[AWAL]]</f>
        <v>31</v>
      </c>
      <c r="G3397" s="31"/>
      <c r="H3397" s="31"/>
      <c r="I3397" s="31" t="str">
        <f>IF(GLOBAL[[#This Row],[/MASUK]]="","",SUMIF(Table6[NB BM_C_QTY+F],GLOBAL[POINTER],Table6[C]))</f>
        <v/>
      </c>
      <c r="J3397" s="102">
        <f>IF(GLOBAL[[#This Row],[//KELUAR]]="",0,-1*SUMIF(Table5[CONCAT],GLOBAL[POINTER],Table5[3]))</f>
        <v>0</v>
      </c>
      <c r="K3397" s="31" t="str">
        <f>IF(GLOBAL[[#This Row],[b1]]="","",GLOBAL[[#This Row],[b1]]-GLOBAL[[#This Row],[a1]]-GLOBAL[[#This Row],[bkeluar1]])</f>
        <v/>
      </c>
      <c r="L3397" s="31">
        <f>SUM(GLOBAL[[#This Row],[bmasuk1]:[c1]])</f>
        <v>0</v>
      </c>
      <c r="M3397" s="32">
        <f>SUM(F3397,L3397)</f>
        <v>31</v>
      </c>
      <c r="N3397" s="31"/>
      <c r="O3397" s="31"/>
      <c r="P3397" s="32">
        <f ca="1">SUM(INDIRECT(GLOBAL_VAR[TABLENAME]&amp;"[@a"&amp;$1:$1-1&amp;"]"),INDIRECT(GLOBAL_VAR[TABLENAME]&amp;"[@c"&amp;$1:$1-1&amp;"]"))</f>
        <v>31</v>
      </c>
      <c r="Q3397" s="33"/>
      <c r="R3397" s="33" t="str">
        <f>IF(GLOBAL[[#This Row],[b3]]="","",GLOBAL[[#This Row],[b3]]-GLOBAL[[#This Row],[a3]])</f>
        <v/>
      </c>
      <c r="S3397" s="32">
        <f ca="1">SUM(INDIRECT(GLOBAL_VAR[TABLENAME]&amp;"[@a"&amp;$1:$1-1&amp;"]"),INDIRECT(GLOBAL_VAR[TABLENAME]&amp;"[@c"&amp;$1:$1-1&amp;"]"))</f>
        <v>31</v>
      </c>
      <c r="T3397" s="33"/>
      <c r="U3397" s="33" t="str">
        <f>IF(GLOBAL[[#This Row],[b4]]="","",GLOBAL[[#This Row],[b4]]-GLOBAL[[#This Row],[a4]])</f>
        <v/>
      </c>
      <c r="V3397" s="32">
        <f ca="1">SUM(INDIRECT(GLOBAL_VAR[TABLENAME]&amp;"[@a"&amp;$1:$1-1&amp;"]"),INDIRECT(GLOBAL_VAR[TABLENAME]&amp;"[@c"&amp;$1:$1-1&amp;"]"))</f>
        <v>31</v>
      </c>
      <c r="W3397" s="31"/>
      <c r="X3397" s="31" t="str">
        <f>IF(GLOBAL[[#This Row],[b5]]="","",GLOBAL[[#This Row],[b5]]-GLOBAL[[#This Row],[a5]])</f>
        <v/>
      </c>
      <c r="Y3397" s="59">
        <f ca="1">SUM(INDIRECT(GLOBAL_VAR[TABLENAME]&amp;"[@a"&amp;$1:$1-1&amp;"]"),INDIRECT(GLOBAL_VAR[TABLENAME]&amp;"[@c"&amp;$1:$1-1&amp;"]"))</f>
        <v>31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3397" s="31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29">
      <c r="A3398" s="31">
        <f ca="1">IF(GLOBAL[[#This Row],[TT]]&lt;1,"",ROW()-2)</f>
        <v>3396</v>
      </c>
      <c r="B3398" s="33" t="s">
        <v>2537</v>
      </c>
      <c r="C3398" s="31">
        <v>9</v>
      </c>
      <c r="D3398" s="31" t="s">
        <v>45</v>
      </c>
      <c r="E3398" s="31">
        <f ca="1">IF(GLOBAL[[#This Row],[b12]]="",GLOBAL[[#This Row],[a6]],GLOBAL[[#This Row],[b12]])</f>
        <v>9</v>
      </c>
      <c r="F3398" s="32">
        <f>GLOBAL[[#This Row],[AWAL]]</f>
        <v>9</v>
      </c>
      <c r="G3398" s="31"/>
      <c r="H3398" s="31"/>
      <c r="I3398" s="31" t="str">
        <f>IF(GLOBAL[[#This Row],[/MASUK]]="","",SUMIF(Table6[NB BM_C_QTY+F],GLOBAL[POINTER],Table6[C]))</f>
        <v/>
      </c>
      <c r="J3398" s="102">
        <f>IF(GLOBAL[[#This Row],[//KELUAR]]="",0,-1*SUMIF(Table5[CONCAT],GLOBAL[POINTER],Table5[3]))</f>
        <v>0</v>
      </c>
      <c r="K3398" s="31" t="str">
        <f>IF(GLOBAL[[#This Row],[b1]]="","",GLOBAL[[#This Row],[b1]]-GLOBAL[[#This Row],[a1]]-GLOBAL[[#This Row],[bkeluar1]])</f>
        <v/>
      </c>
      <c r="L3398" s="31">
        <f>SUM(GLOBAL[[#This Row],[bmasuk1]:[c1]])</f>
        <v>0</v>
      </c>
      <c r="M3398" s="32">
        <f>SUM(F3398,L3398)</f>
        <v>9</v>
      </c>
      <c r="N3398" s="31"/>
      <c r="O3398" s="31"/>
      <c r="P3398" s="32">
        <f ca="1">SUM(INDIRECT(GLOBAL_VAR[TABLENAME]&amp;"[@a"&amp;$1:$1-1&amp;"]"),INDIRECT(GLOBAL_VAR[TABLENAME]&amp;"[@c"&amp;$1:$1-1&amp;"]"))</f>
        <v>9</v>
      </c>
      <c r="Q3398" s="33"/>
      <c r="R3398" s="33" t="str">
        <f>IF(GLOBAL[[#This Row],[b3]]="","",GLOBAL[[#This Row],[b3]]-GLOBAL[[#This Row],[a3]])</f>
        <v/>
      </c>
      <c r="S3398" s="32">
        <f ca="1">SUM(INDIRECT(GLOBAL_VAR[TABLENAME]&amp;"[@a"&amp;$1:$1-1&amp;"]"),INDIRECT(GLOBAL_VAR[TABLENAME]&amp;"[@c"&amp;$1:$1-1&amp;"]"))</f>
        <v>9</v>
      </c>
      <c r="T3398" s="33"/>
      <c r="U3398" s="33" t="str">
        <f>IF(GLOBAL[[#This Row],[b4]]="","",GLOBAL[[#This Row],[b4]]-GLOBAL[[#This Row],[a4]])</f>
        <v/>
      </c>
      <c r="V3398" s="32">
        <f ca="1">SUM(INDIRECT(GLOBAL_VAR[TABLENAME]&amp;"[@a"&amp;$1:$1-1&amp;"]"),INDIRECT(GLOBAL_VAR[TABLENAME]&amp;"[@c"&amp;$1:$1-1&amp;"]"))</f>
        <v>9</v>
      </c>
      <c r="W3398" s="31"/>
      <c r="X3398" s="31" t="str">
        <f>IF(GLOBAL[[#This Row],[b5]]="","",GLOBAL[[#This Row],[b5]]-GLOBAL[[#This Row],[a5]])</f>
        <v/>
      </c>
      <c r="Y3398" s="59">
        <f ca="1">SUM(INDIRECT(GLOBAL_VAR[TABLENAME]&amp;"[@a"&amp;$1:$1-1&amp;"]"),INDIRECT(GLOBAL_VAR[TABLENAME]&amp;"[@c"&amp;$1:$1-1&amp;"]"))</f>
        <v>9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3398" s="31" t="str">
        <f>_xlfn.IFNA(MATCH(GLOBAL[[#This Row],[POINTER]],Table6[NB BM_C_QTY+F],0),"")</f>
        <v/>
      </c>
      <c r="AC3398" t="str">
        <f>_xlfn.IFNA(MATCH(GLOBAL[[#This Row],[POINTER]],Table5[CONCAT],0),"")</f>
        <v/>
      </c>
    </row>
    <row r="3399" spans="1:29">
      <c r="A3399" s="36">
        <f ca="1">IF(GLOBAL[[#This Row],[TT]]&lt;1,"",ROW()-2)</f>
        <v>3397</v>
      </c>
      <c r="B3399" s="38" t="s">
        <v>2538</v>
      </c>
      <c r="C3399" s="36">
        <v>8</v>
      </c>
      <c r="D3399" s="36" t="s">
        <v>45</v>
      </c>
      <c r="E3399" s="36">
        <f ca="1">IF(GLOBAL[[#This Row],[b12]]="",GLOBAL[[#This Row],[a6]],GLOBAL[[#This Row],[b12]])</f>
        <v>8</v>
      </c>
      <c r="F3399" s="37">
        <f>GLOBAL[[#This Row],[AWAL]]</f>
        <v>8</v>
      </c>
      <c r="G3399" s="36"/>
      <c r="H3399" s="36"/>
      <c r="I3399" s="36" t="str">
        <f>IF(GLOBAL[[#This Row],[/MASUK]]="","",SUMIF(Table6[NB BM_C_QTY+F],GLOBAL[POINTER],Table6[C]))</f>
        <v/>
      </c>
      <c r="J3399" s="106">
        <f>IF(GLOBAL[[#This Row],[//KELUAR]]="",0,-1*SUMIF(Table5[CONCAT],GLOBAL[POINTER],Table5[3]))</f>
        <v>0</v>
      </c>
      <c r="K3399" s="36" t="str">
        <f>IF(GLOBAL[[#This Row],[b1]]="","",GLOBAL[[#This Row],[b1]]-GLOBAL[[#This Row],[a1]]-GLOBAL[[#This Row],[bkeluar1]])</f>
        <v/>
      </c>
      <c r="L3399" s="36">
        <f>SUM(GLOBAL[[#This Row],[bmasuk1]:[c1]])</f>
        <v>0</v>
      </c>
      <c r="M3399" s="37">
        <f>SUM(F3399,L3399)</f>
        <v>8</v>
      </c>
      <c r="N3399" s="36"/>
      <c r="O3399" s="36"/>
      <c r="P3399" s="37">
        <f ca="1">SUM(INDIRECT(GLOBAL_VAR[TABLENAME]&amp;"[@a"&amp;$1:$1-1&amp;"]"),INDIRECT(GLOBAL_VAR[TABLENAME]&amp;"[@c"&amp;$1:$1-1&amp;"]"))</f>
        <v>8</v>
      </c>
      <c r="Q3399" s="38"/>
      <c r="R3399" s="38" t="str">
        <f>IF(GLOBAL[[#This Row],[b3]]="","",GLOBAL[[#This Row],[b3]]-GLOBAL[[#This Row],[a3]])</f>
        <v/>
      </c>
      <c r="S3399" s="37">
        <f ca="1">SUM(INDIRECT(GLOBAL_VAR[TABLENAME]&amp;"[@a"&amp;$1:$1-1&amp;"]"),INDIRECT(GLOBAL_VAR[TABLENAME]&amp;"[@c"&amp;$1:$1-1&amp;"]"))</f>
        <v>8</v>
      </c>
      <c r="T3399" s="38"/>
      <c r="U3399" s="38" t="str">
        <f>IF(GLOBAL[[#This Row],[b4]]="","",GLOBAL[[#This Row],[b4]]-GLOBAL[[#This Row],[a4]])</f>
        <v/>
      </c>
      <c r="V3399" s="37">
        <f ca="1">SUM(INDIRECT(GLOBAL_VAR[TABLENAME]&amp;"[@a"&amp;$1:$1-1&amp;"]"),INDIRECT(GLOBAL_VAR[TABLENAME]&amp;"[@c"&amp;$1:$1-1&amp;"]"))</f>
        <v>8</v>
      </c>
      <c r="W3399" s="36"/>
      <c r="X3399" s="36" t="str">
        <f>IF(GLOBAL[[#This Row],[b5]]="","",GLOBAL[[#This Row],[b5]]-GLOBAL[[#This Row],[a5]])</f>
        <v/>
      </c>
      <c r="Y3399" s="59">
        <f ca="1">SUM(INDIRECT(GLOBAL_VAR[TABLENAME]&amp;"[@a"&amp;$1:$1-1&amp;"]"),INDIRECT(GLOBAL_VAR[TABLENAME]&amp;"[@c"&amp;$1:$1-1&amp;"]"))</f>
        <v>8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3399" s="36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29">
      <c r="A3400" s="31">
        <f ca="1">IF(GLOBAL[[#This Row],[TT]]&lt;1,"",ROW()-2)</f>
        <v>3398</v>
      </c>
      <c r="B3400" s="33" t="s">
        <v>2539</v>
      </c>
      <c r="C3400" s="31">
        <v>52</v>
      </c>
      <c r="D3400" s="31" t="s">
        <v>45</v>
      </c>
      <c r="E3400" s="31">
        <f ca="1">IF(GLOBAL[[#This Row],[b12]]="",GLOBAL[[#This Row],[a6]],GLOBAL[[#This Row],[b12]])</f>
        <v>52</v>
      </c>
      <c r="F3400" s="32">
        <f>GLOBAL[[#This Row],[AWAL]]</f>
        <v>52</v>
      </c>
      <c r="G3400" s="31"/>
      <c r="H3400" s="31"/>
      <c r="I3400" s="31" t="str">
        <f>IF(GLOBAL[[#This Row],[/MASUK]]="","",SUMIF(Table6[NB BM_C_QTY+F],GLOBAL[POINTER],Table6[C]))</f>
        <v/>
      </c>
      <c r="J3400" s="102">
        <f>IF(GLOBAL[[#This Row],[//KELUAR]]="",0,-1*SUMIF(Table5[CONCAT],GLOBAL[POINTER],Table5[3]))</f>
        <v>0</v>
      </c>
      <c r="K3400" s="31" t="str">
        <f>IF(GLOBAL[[#This Row],[b1]]="","",GLOBAL[[#This Row],[b1]]-GLOBAL[[#This Row],[a1]]-GLOBAL[[#This Row],[bkeluar1]])</f>
        <v/>
      </c>
      <c r="L3400" s="31">
        <f>SUM(GLOBAL[[#This Row],[bmasuk1]:[c1]])</f>
        <v>0</v>
      </c>
      <c r="M3400" s="32">
        <f>SUM(F3400,L3400)</f>
        <v>52</v>
      </c>
      <c r="N3400" s="31"/>
      <c r="O3400" s="31"/>
      <c r="P3400" s="32">
        <f ca="1">SUM(INDIRECT(GLOBAL_VAR[TABLENAME]&amp;"[@a"&amp;$1:$1-1&amp;"]"),INDIRECT(GLOBAL_VAR[TABLENAME]&amp;"[@c"&amp;$1:$1-1&amp;"]"))</f>
        <v>52</v>
      </c>
      <c r="Q3400" s="33"/>
      <c r="R3400" s="33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52</v>
      </c>
      <c r="T3400" s="33"/>
      <c r="U3400" s="33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52</v>
      </c>
      <c r="W3400" s="31"/>
      <c r="X3400" s="31" t="str">
        <f>IF(GLOBAL[[#This Row],[b5]]="","",GLOBAL[[#This Row],[b5]]-GLOBAL[[#This Row],[a5]])</f>
        <v/>
      </c>
      <c r="Y3400" s="37">
        <f ca="1">SUM(INDIRECT(GLOBAL_VAR[TABLENAME]&amp;"[@a"&amp;$1:$1-1&amp;"]"),INDIRECT(GLOBAL_VAR[TABLENAME]&amp;"[@c"&amp;$1:$1-1&amp;"]"))</f>
        <v>52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3400" s="31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29">
      <c r="A3401" s="31" t="str">
        <f ca="1">IF(GLOBAL[[#This Row],[TT]]&lt;1,"",ROW()-2)</f>
        <v/>
      </c>
      <c r="B3401" s="33" t="s">
        <v>1986</v>
      </c>
      <c r="C3401" s="31">
        <v>0</v>
      </c>
      <c r="D3401" s="31" t="s">
        <v>2037</v>
      </c>
      <c r="E3401" s="31">
        <f ca="1">IF(GLOBAL[[#This Row],[b12]]="",GLOBAL[[#This Row],[a6]],GLOBAL[[#This Row],[b12]])</f>
        <v>0</v>
      </c>
      <c r="F3401" s="32">
        <f>GLOBAL[[#This Row],[AWAL]]</f>
        <v>0</v>
      </c>
      <c r="G3401" s="31"/>
      <c r="H3401" s="31"/>
      <c r="I3401" s="31" t="str">
        <f>IF(GLOBAL[[#This Row],[/MASUK]]="","",SUMIF(Table6[NB BM_C_QTY+F],GLOBAL[POINTER],Table6[C]))</f>
        <v/>
      </c>
      <c r="J3401" s="102">
        <f>IF(GLOBAL[[#This Row],[//KELUAR]]="",0,-1*SUMIF(Table5[CONCAT],GLOBAL[POINTER],Table5[3]))</f>
        <v>0</v>
      </c>
      <c r="K3401" s="31" t="str">
        <f>IF(GLOBAL[[#This Row],[b1]]="","",GLOBAL[[#This Row],[b1]]-GLOBAL[[#This Row],[a1]]-GLOBAL[[#This Row],[bkeluar1]])</f>
        <v/>
      </c>
      <c r="L3401" s="31">
        <f>SUM(GLOBAL[[#This Row],[bmasuk1]:[c1]])</f>
        <v>0</v>
      </c>
      <c r="M3401" s="32">
        <f>SUM(F3401,L3401)</f>
        <v>0</v>
      </c>
      <c r="N3401" s="31"/>
      <c r="O3401" s="31"/>
      <c r="P3401" s="32">
        <f ca="1">SUM(INDIRECT(GLOBAL_VAR[TABLENAME]&amp;"[@a"&amp;$1:$1-1&amp;"]"),INDIRECT(GLOBAL_VAR[TABLENAME]&amp;"[@c"&amp;$1:$1-1&amp;"]"))</f>
        <v>0</v>
      </c>
      <c r="Q3401" s="33"/>
      <c r="R3401" s="33" t="str">
        <f>IF(GLOBAL[[#This Row],[b3]]="","",GLOBAL[[#This Row],[b3]]-GLOBAL[[#This Row],[a3]])</f>
        <v/>
      </c>
      <c r="S3401" s="32">
        <f ca="1">SUM(INDIRECT(GLOBAL_VAR[TABLENAME]&amp;"[@a"&amp;$1:$1-1&amp;"]"),INDIRECT(GLOBAL_VAR[TABLENAME]&amp;"[@c"&amp;$1:$1-1&amp;"]"))</f>
        <v>0</v>
      </c>
      <c r="T3401" s="33"/>
      <c r="U3401" s="33" t="str">
        <f>IF(GLOBAL[[#This Row],[b4]]="","",GLOBAL[[#This Row],[b4]]-GLOBAL[[#This Row],[a4]])</f>
        <v/>
      </c>
      <c r="V3401" s="32">
        <f ca="1">SUM(INDIRECT(GLOBAL_VAR[TABLENAME]&amp;"[@a"&amp;$1:$1-1&amp;"]"),INDIRECT(GLOBAL_VAR[TABLENAME]&amp;"[@c"&amp;$1:$1-1&amp;"]"))</f>
        <v>0</v>
      </c>
      <c r="W3401" s="31"/>
      <c r="X3401" s="31" t="str">
        <f>IF(GLOBAL[[#This Row],[b5]]="","",GLOBAL[[#This Row],[b5]]-GLOBAL[[#This Row],[a5]])</f>
        <v/>
      </c>
      <c r="Y3401" s="59">
        <f ca="1">SUM(INDIRECT(GLOBAL_VAR[TABLENAME]&amp;"[@a"&amp;$1:$1-1&amp;"]"),INDIRECT(GLOBAL_VAR[TABLENAME]&amp;"[@c"&amp;$1:$1-1&amp;"]"))</f>
        <v>0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401" s="31" t="str">
        <f>_xlfn.IFNA(MATCH(GLOBAL[[#This Row],[POINTER]],Table6[NB BM_C_QTY+F],0),"")</f>
        <v/>
      </c>
      <c r="AC3401" t="str">
        <f>_xlfn.IFNA(MATCH(GLOBAL[[#This Row],[POINTER]],Table5[CONCAT],0),"")</f>
        <v/>
      </c>
    </row>
    <row r="3402" spans="1:29">
      <c r="A3402" s="31">
        <f ca="1">IF(GLOBAL[[#This Row],[TT]]&lt;1,"",ROW()-2)</f>
        <v>3400</v>
      </c>
      <c r="B3402" s="33" t="s">
        <v>2540</v>
      </c>
      <c r="C3402" s="31">
        <v>6</v>
      </c>
      <c r="D3402" s="31" t="s">
        <v>45</v>
      </c>
      <c r="E3402" s="31">
        <f ca="1">IF(GLOBAL[[#This Row],[b12]]="",GLOBAL[[#This Row],[a6]],GLOBAL[[#This Row],[b12]])</f>
        <v>6</v>
      </c>
      <c r="F3402" s="32">
        <f>GLOBAL[[#This Row],[AWAL]]</f>
        <v>6</v>
      </c>
      <c r="G3402" s="31"/>
      <c r="H3402" s="31"/>
      <c r="I3402" s="31" t="str">
        <f>IF(GLOBAL[[#This Row],[/MASUK]]="","",SUMIF(Table6[NB BM_C_QTY+F],GLOBAL[POINTER],Table6[C]))</f>
        <v/>
      </c>
      <c r="J3402" s="102">
        <f>IF(GLOBAL[[#This Row],[//KELUAR]]="",0,-1*SUMIF(Table5[CONCAT],GLOBAL[POINTER],Table5[3]))</f>
        <v>0</v>
      </c>
      <c r="K3402" s="31" t="str">
        <f>IF(GLOBAL[[#This Row],[b1]]="","",GLOBAL[[#This Row],[b1]]-GLOBAL[[#This Row],[a1]]-GLOBAL[[#This Row],[bkeluar1]])</f>
        <v/>
      </c>
      <c r="L3402" s="31">
        <f>SUM(GLOBAL[[#This Row],[bmasuk1]:[c1]])</f>
        <v>0</v>
      </c>
      <c r="M3402" s="32">
        <f>SUM(F3402,L3402)</f>
        <v>6</v>
      </c>
      <c r="N3402" s="31"/>
      <c r="O3402" s="31"/>
      <c r="P3402" s="32">
        <f ca="1">SUM(INDIRECT(GLOBAL_VAR[TABLENAME]&amp;"[@a"&amp;$1:$1-1&amp;"]"),INDIRECT(GLOBAL_VAR[TABLENAME]&amp;"[@c"&amp;$1:$1-1&amp;"]"))</f>
        <v>6</v>
      </c>
      <c r="Q3402" s="33"/>
      <c r="R3402" s="33" t="str">
        <f>IF(GLOBAL[[#This Row],[b3]]="","",GLOBAL[[#This Row],[b3]]-GLOBAL[[#This Row],[a3]])</f>
        <v/>
      </c>
      <c r="S3402" s="32">
        <f ca="1">SUM(INDIRECT(GLOBAL_VAR[TABLENAME]&amp;"[@a"&amp;$1:$1-1&amp;"]"),INDIRECT(GLOBAL_VAR[TABLENAME]&amp;"[@c"&amp;$1:$1-1&amp;"]"))</f>
        <v>6</v>
      </c>
      <c r="T3402" s="33"/>
      <c r="U3402" s="33" t="str">
        <f>IF(GLOBAL[[#This Row],[b4]]="","",GLOBAL[[#This Row],[b4]]-GLOBAL[[#This Row],[a4]])</f>
        <v/>
      </c>
      <c r="V3402" s="32">
        <f ca="1">SUM(INDIRECT(GLOBAL_VAR[TABLENAME]&amp;"[@a"&amp;$1:$1-1&amp;"]"),INDIRECT(GLOBAL_VAR[TABLENAME]&amp;"[@c"&amp;$1:$1-1&amp;"]"))</f>
        <v>6</v>
      </c>
      <c r="W3402" s="31"/>
      <c r="X3402" s="31" t="str">
        <f>IF(GLOBAL[[#This Row],[b5]]="","",GLOBAL[[#This Row],[b5]]-GLOBAL[[#This Row],[a5]])</f>
        <v/>
      </c>
      <c r="Y3402" s="59">
        <f ca="1">SUM(INDIRECT(GLOBAL_VAR[TABLENAME]&amp;"[@a"&amp;$1:$1-1&amp;"]"),INDIRECT(GLOBAL_VAR[TABLENAME]&amp;"[@c"&amp;$1:$1-1&amp;"]"))</f>
        <v>6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3402" s="31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29">
      <c r="A3403" s="36">
        <f ca="1">IF(GLOBAL[[#This Row],[TT]]&lt;1,"",ROW()-2)</f>
        <v>3401</v>
      </c>
      <c r="B3403" s="38" t="s">
        <v>3746</v>
      </c>
      <c r="C3403" s="36">
        <v>3</v>
      </c>
      <c r="D3403" s="36" t="s">
        <v>156</v>
      </c>
      <c r="E3403" s="36">
        <f ca="1">IF(GLOBAL[[#This Row],[b12]]="",GLOBAL[[#This Row],[a6]],GLOBAL[[#This Row],[b12]])</f>
        <v>3</v>
      </c>
      <c r="F3403" s="37">
        <f>GLOBAL[[#This Row],[AWAL]]</f>
        <v>3</v>
      </c>
      <c r="G3403" s="36"/>
      <c r="H3403" s="36"/>
      <c r="I3403" s="36" t="str">
        <f>IF(GLOBAL[[#This Row],[/MASUK]]="","",SUMIF(Table6[NB BM_C_QTY+F],GLOBAL[POINTER],Table6[C]))</f>
        <v/>
      </c>
      <c r="J3403" s="106">
        <f>IF(GLOBAL[[#This Row],[//KELUAR]]="",0,-1*SUMIF(Table5[CONCAT],GLOBAL[POINTER],Table5[3]))</f>
        <v>0</v>
      </c>
      <c r="K3403" s="36" t="str">
        <f>IF(GLOBAL[[#This Row],[b1]]="","",GLOBAL[[#This Row],[b1]]-GLOBAL[[#This Row],[a1]]-GLOBAL[[#This Row],[bkeluar1]])</f>
        <v/>
      </c>
      <c r="L3403" s="36">
        <f>SUM(GLOBAL[[#This Row],[bmasuk1]:[c1]])</f>
        <v>0</v>
      </c>
      <c r="M3403" s="37">
        <f>SUM(F3403,L3403)</f>
        <v>3</v>
      </c>
      <c r="N3403" s="36"/>
      <c r="O3403" s="36"/>
      <c r="P3403" s="37">
        <f ca="1">SUM(INDIRECT(GLOBAL_VAR[TABLENAME]&amp;"[@a"&amp;$1:$1-1&amp;"]"),INDIRECT(GLOBAL_VAR[TABLENAME]&amp;"[@c"&amp;$1:$1-1&amp;"]"))</f>
        <v>3</v>
      </c>
      <c r="Q3403" s="38"/>
      <c r="R3403" s="38" t="str">
        <f>IF(GLOBAL[[#This Row],[b3]]="","",GLOBAL[[#This Row],[b3]]-GLOBAL[[#This Row],[a3]])</f>
        <v/>
      </c>
      <c r="S3403" s="37">
        <f ca="1">SUM(INDIRECT(GLOBAL_VAR[TABLENAME]&amp;"[@a"&amp;$1:$1-1&amp;"]"),INDIRECT(GLOBAL_VAR[TABLENAME]&amp;"[@c"&amp;$1:$1-1&amp;"]"))</f>
        <v>3</v>
      </c>
      <c r="T3403" s="38"/>
      <c r="U3403" s="38" t="str">
        <f>IF(GLOBAL[[#This Row],[b4]]="","",GLOBAL[[#This Row],[b4]]-GLOBAL[[#This Row],[a4]])</f>
        <v/>
      </c>
      <c r="V3403" s="37">
        <f ca="1">SUM(INDIRECT(GLOBAL_VAR[TABLENAME]&amp;"[@a"&amp;$1:$1-1&amp;"]"),INDIRECT(GLOBAL_VAR[TABLENAME]&amp;"[@c"&amp;$1:$1-1&amp;"]"))</f>
        <v>3</v>
      </c>
      <c r="W3403" s="36"/>
      <c r="X3403" s="36" t="str">
        <f>IF(GLOBAL[[#This Row],[b5]]="","",GLOBAL[[#This Row],[b5]]-GLOBAL[[#This Row],[a5]])</f>
        <v/>
      </c>
      <c r="Y3403" s="59">
        <f ca="1">SUM(INDIRECT(GLOBAL_VAR[TABLENAME]&amp;"[@a"&amp;$1:$1-1&amp;"]"),INDIRECT(GLOBAL_VAR[TABLENAME]&amp;"[@c"&amp;$1:$1-1&amp;"]"))</f>
        <v>3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3403" s="36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29">
      <c r="A3404" s="31" t="str">
        <f ca="1">IF(GLOBAL[[#This Row],[TT]]&lt;1,"",ROW()-2)</f>
        <v/>
      </c>
      <c r="B3404" s="33" t="s">
        <v>2541</v>
      </c>
      <c r="C3404" s="31">
        <v>0</v>
      </c>
      <c r="D3404" s="31" t="s">
        <v>156</v>
      </c>
      <c r="E3404" s="31">
        <f ca="1">IF(GLOBAL[[#This Row],[b12]]="",GLOBAL[[#This Row],[a6]],GLOBAL[[#This Row],[b12]])</f>
        <v>0</v>
      </c>
      <c r="F3404" s="32">
        <f>GLOBAL[[#This Row],[AWAL]]</f>
        <v>0</v>
      </c>
      <c r="G3404" s="31"/>
      <c r="H3404" s="31"/>
      <c r="I3404" s="31" t="str">
        <f>IF(GLOBAL[[#This Row],[/MASUK]]="","",SUMIF(Table6[NB BM_C_QTY+F],GLOBAL[POINTER],Table6[C]))</f>
        <v/>
      </c>
      <c r="J3404" s="102">
        <f>IF(GLOBAL[[#This Row],[//KELUAR]]="",0,-1*SUMIF(Table5[CONCAT],GLOBAL[POINTER],Table5[3]))</f>
        <v>0</v>
      </c>
      <c r="K3404" s="31" t="str">
        <f>IF(GLOBAL[[#This Row],[b1]]="","",GLOBAL[[#This Row],[b1]]-GLOBAL[[#This Row],[a1]]-GLOBAL[[#This Row],[bkeluar1]])</f>
        <v/>
      </c>
      <c r="L3404" s="31">
        <f>SUM(GLOBAL[[#This Row],[bmasuk1]:[c1]])</f>
        <v>0</v>
      </c>
      <c r="M3404" s="32">
        <f>SUM(F3404,L3404)</f>
        <v>0</v>
      </c>
      <c r="N3404" s="31"/>
      <c r="O3404" s="31"/>
      <c r="P3404" s="32">
        <f ca="1">SUM(INDIRECT(GLOBAL_VAR[TABLENAME]&amp;"[@a"&amp;$1:$1-1&amp;"]"),INDIRECT(GLOBAL_VAR[TABLENAME]&amp;"[@c"&amp;$1:$1-1&amp;"]"))</f>
        <v>0</v>
      </c>
      <c r="Q3404" s="33"/>
      <c r="R3404" s="33" t="str">
        <f>IF(GLOBAL[[#This Row],[b3]]="","",GLOBAL[[#This Row],[b3]]-GLOBAL[[#This Row],[a3]])</f>
        <v/>
      </c>
      <c r="S3404" s="32">
        <f ca="1">SUM(INDIRECT(GLOBAL_VAR[TABLENAME]&amp;"[@a"&amp;$1:$1-1&amp;"]"),INDIRECT(GLOBAL_VAR[TABLENAME]&amp;"[@c"&amp;$1:$1-1&amp;"]"))</f>
        <v>0</v>
      </c>
      <c r="T3404" s="33"/>
      <c r="U3404" s="33" t="str">
        <f>IF(GLOBAL[[#This Row],[b4]]="","",GLOBAL[[#This Row],[b4]]-GLOBAL[[#This Row],[a4]])</f>
        <v/>
      </c>
      <c r="V3404" s="32">
        <f ca="1">SUM(INDIRECT(GLOBAL_VAR[TABLENAME]&amp;"[@a"&amp;$1:$1-1&amp;"]"),INDIRECT(GLOBAL_VAR[TABLENAME]&amp;"[@c"&amp;$1:$1-1&amp;"]"))</f>
        <v>0</v>
      </c>
      <c r="W3404" s="31"/>
      <c r="X3404" s="31" t="str">
        <f>IF(GLOBAL[[#This Row],[b5]]="","",GLOBAL[[#This Row],[b5]]-GLOBAL[[#This Row],[a5]])</f>
        <v/>
      </c>
      <c r="Y3404" s="37">
        <f ca="1">SUM(INDIRECT(GLOBAL_VAR[TABLENAME]&amp;"[@a"&amp;$1:$1-1&amp;"]"),INDIRECT(GLOBAL_VAR[TABLENAME]&amp;"[@c"&amp;$1:$1-1&amp;"]"))</f>
        <v>0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404" s="31" t="str">
        <f>_xlfn.IFNA(MATCH(GLOBAL[[#This Row],[POINTER]],Table6[NB BM_C_QTY+F],0),"")</f>
        <v/>
      </c>
      <c r="AC3404" t="str">
        <f>_xlfn.IFNA(MATCH(GLOBAL[[#This Row],[POINTER]],Table5[CONCAT],0),"")</f>
        <v/>
      </c>
    </row>
    <row r="3405" spans="1:29">
      <c r="A3405" s="31">
        <f ca="1">IF(GLOBAL[[#This Row],[TT]]&lt;1,"",ROW()-2)</f>
        <v>3403</v>
      </c>
      <c r="B3405" s="33" t="s">
        <v>4046</v>
      </c>
      <c r="C3405" s="31">
        <v>2</v>
      </c>
      <c r="D3405" s="31" t="s">
        <v>2010</v>
      </c>
      <c r="E3405" s="31">
        <f ca="1">IF(GLOBAL[[#This Row],[b12]]="",GLOBAL[[#This Row],[a6]],GLOBAL[[#This Row],[b12]])</f>
        <v>2</v>
      </c>
      <c r="F3405" s="32">
        <f>GLOBAL[[#This Row],[AWAL]]</f>
        <v>2</v>
      </c>
      <c r="G3405" s="31"/>
      <c r="H3405" s="31"/>
      <c r="I3405" s="31" t="str">
        <f>IF(GLOBAL[[#This Row],[/MASUK]]="","",SUMIF(Table6[NB BM_C_QTY+F],GLOBAL[POINTER],Table6[C]))</f>
        <v/>
      </c>
      <c r="J3405" s="102">
        <f>IF(GLOBAL[[#This Row],[//KELUAR]]="",0,-1*SUMIF(Table5[CONCAT],GLOBAL[POINTER],Table5[3]))</f>
        <v>0</v>
      </c>
      <c r="K3405" s="31" t="str">
        <f>IF(GLOBAL[[#This Row],[b1]]="","",GLOBAL[[#This Row],[b1]]-GLOBAL[[#This Row],[a1]]-GLOBAL[[#This Row],[bkeluar1]])</f>
        <v/>
      </c>
      <c r="L3405" s="31">
        <f>SUM(GLOBAL[[#This Row],[bmasuk1]:[c1]])</f>
        <v>0</v>
      </c>
      <c r="M3405" s="32">
        <f>SUM(F3405,L3405)</f>
        <v>2</v>
      </c>
      <c r="N3405" s="31"/>
      <c r="O3405" s="31"/>
      <c r="P3405" s="32">
        <f ca="1">SUM(INDIRECT(GLOBAL_VAR[TABLENAME]&amp;"[@a"&amp;$1:$1-1&amp;"]"),INDIRECT(GLOBAL_VAR[TABLENAME]&amp;"[@c"&amp;$1:$1-1&amp;"]"))</f>
        <v>2</v>
      </c>
      <c r="Q3405" s="33"/>
      <c r="R3405" s="33" t="str">
        <f>IF(GLOBAL[[#This Row],[b3]]="","",GLOBAL[[#This Row],[b3]]-GLOBAL[[#This Row],[a3]])</f>
        <v/>
      </c>
      <c r="S3405" s="32">
        <f ca="1">SUM(INDIRECT(GLOBAL_VAR[TABLENAME]&amp;"[@a"&amp;$1:$1-1&amp;"]"),INDIRECT(GLOBAL_VAR[TABLENAME]&amp;"[@c"&amp;$1:$1-1&amp;"]"))</f>
        <v>2</v>
      </c>
      <c r="T3405" s="33"/>
      <c r="U3405" s="33" t="str">
        <f>IF(GLOBAL[[#This Row],[b4]]="","",GLOBAL[[#This Row],[b4]]-GLOBAL[[#This Row],[a4]])</f>
        <v/>
      </c>
      <c r="V3405" s="32">
        <f ca="1">SUM(INDIRECT(GLOBAL_VAR[TABLENAME]&amp;"[@a"&amp;$1:$1-1&amp;"]"),INDIRECT(GLOBAL_VAR[TABLENAME]&amp;"[@c"&amp;$1:$1-1&amp;"]"))</f>
        <v>2</v>
      </c>
      <c r="W3405" s="31"/>
      <c r="X3405" s="31" t="str">
        <f>IF(GLOBAL[[#This Row],[b5]]="","",GLOBAL[[#This Row],[b5]]-GLOBAL[[#This Row],[a5]])</f>
        <v/>
      </c>
      <c r="Y3405" s="59">
        <f ca="1">SUM(INDIRECT(GLOBAL_VAR[TABLENAME]&amp;"[@a"&amp;$1:$1-1&amp;"]"),INDIRECT(GLOBAL_VAR[TABLENAME]&amp;"[@c"&amp;$1:$1-1&amp;"]"))</f>
        <v>2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3405" s="31" t="str">
        <f>_xlfn.IFNA(MATCH(GLOBAL[[#This Row],[POINTER]],Table6[NB BM_C_QTY+F],0),"")</f>
        <v/>
      </c>
      <c r="AC3405" t="str">
        <f>_xlfn.IFNA(MATCH(GLOBAL[[#This Row],[POINTER]],Table5[CONCAT],0),"")</f>
        <v/>
      </c>
    </row>
    <row r="3406" spans="1:29">
      <c r="A3406" s="31">
        <f ca="1">IF(GLOBAL[[#This Row],[TT]]&lt;1,"",ROW()-2)</f>
        <v>3404</v>
      </c>
      <c r="B3406" s="33" t="s">
        <v>4047</v>
      </c>
      <c r="C3406" s="31">
        <v>2</v>
      </c>
      <c r="D3406" s="31" t="s">
        <v>2010</v>
      </c>
      <c r="E3406" s="31">
        <f ca="1">IF(GLOBAL[[#This Row],[b12]]="",GLOBAL[[#This Row],[a6]],GLOBAL[[#This Row],[b12]])</f>
        <v>2</v>
      </c>
      <c r="F3406" s="32">
        <f>GLOBAL[[#This Row],[AWAL]]</f>
        <v>2</v>
      </c>
      <c r="G3406" s="31"/>
      <c r="H3406" s="31"/>
      <c r="I3406" s="31" t="str">
        <f>IF(GLOBAL[[#This Row],[/MASUK]]="","",SUMIF(Table6[NB BM_C_QTY+F],GLOBAL[POINTER],Table6[C]))</f>
        <v/>
      </c>
      <c r="J3406" s="102">
        <f>IF(GLOBAL[[#This Row],[//KELUAR]]="",0,-1*SUMIF(Table5[CONCAT],GLOBAL[POINTER],Table5[3]))</f>
        <v>0</v>
      </c>
      <c r="K3406" s="31" t="str">
        <f>IF(GLOBAL[[#This Row],[b1]]="","",GLOBAL[[#This Row],[b1]]-GLOBAL[[#This Row],[a1]]-GLOBAL[[#This Row],[bkeluar1]])</f>
        <v/>
      </c>
      <c r="L3406" s="31">
        <f>SUM(GLOBAL[[#This Row],[bmasuk1]:[c1]])</f>
        <v>0</v>
      </c>
      <c r="M3406" s="32">
        <f>SUM(F3406,L3406)</f>
        <v>2</v>
      </c>
      <c r="N3406" s="31"/>
      <c r="O3406" s="31"/>
      <c r="P3406" s="32">
        <f ca="1">SUM(INDIRECT(GLOBAL_VAR[TABLENAME]&amp;"[@a"&amp;$1:$1-1&amp;"]"),INDIRECT(GLOBAL_VAR[TABLENAME]&amp;"[@c"&amp;$1:$1-1&amp;"]"))</f>
        <v>2</v>
      </c>
      <c r="Q3406" s="33"/>
      <c r="R3406" s="33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2</v>
      </c>
      <c r="T3406" s="33"/>
      <c r="U3406" s="33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2</v>
      </c>
      <c r="W3406" s="31"/>
      <c r="X3406" s="31" t="str">
        <f>IF(GLOBAL[[#This Row],[b5]]="","",GLOBAL[[#This Row],[b5]]-GLOBAL[[#This Row],[a5]])</f>
        <v/>
      </c>
      <c r="Y3406" s="59">
        <f ca="1">SUM(INDIRECT(GLOBAL_VAR[TABLENAME]&amp;"[@a"&amp;$1:$1-1&amp;"]"),INDIRECT(GLOBAL_VAR[TABLENAME]&amp;"[@c"&amp;$1:$1-1&amp;"]"))</f>
        <v>2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3406" s="31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29">
      <c r="A3407" s="31">
        <f ca="1">IF(GLOBAL[[#This Row],[TT]]&lt;1,"",ROW()-2)</f>
        <v>3405</v>
      </c>
      <c r="B3407" s="33" t="s">
        <v>4066</v>
      </c>
      <c r="C3407" s="31">
        <v>3</v>
      </c>
      <c r="D3407" s="31" t="s">
        <v>2010</v>
      </c>
      <c r="E3407" s="31">
        <f ca="1">IF(GLOBAL[[#This Row],[b12]]="",GLOBAL[[#This Row],[a6]],GLOBAL[[#This Row],[b12]])</f>
        <v>3</v>
      </c>
      <c r="F3407" s="32">
        <f>GLOBAL[[#This Row],[AWAL]]</f>
        <v>3</v>
      </c>
      <c r="G3407" s="31"/>
      <c r="H3407" s="31"/>
      <c r="I3407" s="31" t="str">
        <f>IF(GLOBAL[[#This Row],[/MASUK]]="","",SUMIF(Table6[NB BM_C_QTY+F],GLOBAL[POINTER],Table6[C]))</f>
        <v/>
      </c>
      <c r="J3407" s="102">
        <f>IF(GLOBAL[[#This Row],[//KELUAR]]="",0,-1*SUMIF(Table5[CONCAT],GLOBAL[POINTER],Table5[3]))</f>
        <v>0</v>
      </c>
      <c r="K3407" s="31" t="str">
        <f>IF(GLOBAL[[#This Row],[b1]]="","",GLOBAL[[#This Row],[b1]]-GLOBAL[[#This Row],[a1]]-GLOBAL[[#This Row],[bkeluar1]])</f>
        <v/>
      </c>
      <c r="L3407" s="31">
        <f>SUM(GLOBAL[[#This Row],[bmasuk1]:[c1]])</f>
        <v>0</v>
      </c>
      <c r="M3407" s="32">
        <f>SUM(F3407,L3407)</f>
        <v>3</v>
      </c>
      <c r="N3407" s="31"/>
      <c r="O3407" s="31"/>
      <c r="P3407" s="32">
        <f ca="1">SUM(INDIRECT(GLOBAL_VAR[TABLENAME]&amp;"[@a"&amp;$1:$1-1&amp;"]"),INDIRECT(GLOBAL_VAR[TABLENAME]&amp;"[@c"&amp;$1:$1-1&amp;"]"))</f>
        <v>3</v>
      </c>
      <c r="Q3407" s="33"/>
      <c r="R3407" s="33" t="str">
        <f>IF(GLOBAL[[#This Row],[b3]]="","",GLOBAL[[#This Row],[b3]]-GLOBAL[[#This Row],[a3]])</f>
        <v/>
      </c>
      <c r="S3407" s="32">
        <f ca="1">SUM(INDIRECT(GLOBAL_VAR[TABLENAME]&amp;"[@a"&amp;$1:$1-1&amp;"]"),INDIRECT(GLOBAL_VAR[TABLENAME]&amp;"[@c"&amp;$1:$1-1&amp;"]"))</f>
        <v>3</v>
      </c>
      <c r="T3407" s="33"/>
      <c r="U3407" s="33" t="str">
        <f>IF(GLOBAL[[#This Row],[b4]]="","",GLOBAL[[#This Row],[b4]]-GLOBAL[[#This Row],[a4]])</f>
        <v/>
      </c>
      <c r="V3407" s="32">
        <f ca="1">SUM(INDIRECT(GLOBAL_VAR[TABLENAME]&amp;"[@a"&amp;$1:$1-1&amp;"]"),INDIRECT(GLOBAL_VAR[TABLENAME]&amp;"[@c"&amp;$1:$1-1&amp;"]"))</f>
        <v>3</v>
      </c>
      <c r="W3407" s="31"/>
      <c r="X3407" s="31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3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3407" s="31" t="str">
        <f>_xlfn.IFNA(MATCH(GLOBAL[[#This Row],[POINTER]],Table6[NB BM_C_QTY+F],0),"")</f>
        <v/>
      </c>
      <c r="AC3407" t="str">
        <f>_xlfn.IFNA(MATCH(GLOBAL[[#This Row],[POINTER]],Table5[CONCAT],0),"")</f>
        <v/>
      </c>
    </row>
    <row r="3408" spans="1:29">
      <c r="A3408" s="31">
        <f ca="1">IF(GLOBAL[[#This Row],[TT]]&lt;1,"",ROW()-2)</f>
        <v>3406</v>
      </c>
      <c r="B3408" s="33" t="s">
        <v>2542</v>
      </c>
      <c r="C3408" s="31">
        <v>3</v>
      </c>
      <c r="D3408" s="31" t="s">
        <v>1951</v>
      </c>
      <c r="E3408" s="31">
        <f ca="1">IF(GLOBAL[[#This Row],[b12]]="",GLOBAL[[#This Row],[a6]],GLOBAL[[#This Row],[b12]])</f>
        <v>3</v>
      </c>
      <c r="F3408" s="32">
        <f>GLOBAL[[#This Row],[AWAL]]</f>
        <v>3</v>
      </c>
      <c r="G3408" s="31"/>
      <c r="H3408" s="31"/>
      <c r="I3408" s="31" t="str">
        <f>IF(GLOBAL[[#This Row],[/MASUK]]="","",SUMIF(Table6[NB BM_C_QTY+F],GLOBAL[POINTER],Table6[C]))</f>
        <v/>
      </c>
      <c r="J3408" s="102">
        <f>IF(GLOBAL[[#This Row],[//KELUAR]]="",0,-1*SUMIF(Table5[CONCAT],GLOBAL[POINTER],Table5[3]))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>SUM(F3408,L3408)</f>
        <v>3</v>
      </c>
      <c r="N3408" s="31"/>
      <c r="O3408" s="31"/>
      <c r="P3408" s="32">
        <f ca="1">SUM(INDIRECT(GLOBAL_VAR[TABLENAME]&amp;"[@a"&amp;$1:$1-1&amp;"]"),INDIRECT(GLOBAL_VAR[TABLENAME]&amp;"[@c"&amp;$1:$1-1&amp;"]"))</f>
        <v>3</v>
      </c>
      <c r="Q3408" s="33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3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3</v>
      </c>
      <c r="W3408" s="31"/>
      <c r="X3408" s="31" t="str">
        <f>IF(GLOBAL[[#This Row],[b5]]="","",GLOBAL[[#This Row],[b5]]-GLOBAL[[#This Row],[a5]])</f>
        <v/>
      </c>
      <c r="Y3408" s="59">
        <f ca="1">SUM(INDIRECT(GLOBAL_VAR[TABLENAME]&amp;"[@a"&amp;$1:$1-1&amp;"]"),INDIRECT(GLOBAL_VAR[TABLENAME]&amp;"[@c"&amp;$1:$1-1&amp;"]"))</f>
        <v>3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3408" s="31" t="str">
        <f>_xlfn.IFNA(MATCH(GLOBAL[[#This Row],[POINTER]],Table6[NB BM_C_QTY+F],0),"")</f>
        <v/>
      </c>
      <c r="AC3408" t="str">
        <f>_xlfn.IFNA(MATCH(GLOBAL[[#This Row],[POINTER]],Table5[CONCAT],0),"")</f>
        <v/>
      </c>
    </row>
    <row r="3409" spans="1:30">
      <c r="A3409" s="31" t="str">
        <f ca="1">IF(GLOBAL[[#This Row],[TT]]&lt;1,"",ROW()-2)</f>
        <v/>
      </c>
      <c r="B3409" s="33" t="s">
        <v>2543</v>
      </c>
      <c r="C3409" s="31">
        <v>0</v>
      </c>
      <c r="D3409" s="31" t="s">
        <v>463</v>
      </c>
      <c r="E3409" s="31">
        <f ca="1">IF(GLOBAL[[#This Row],[b12]]="",GLOBAL[[#This Row],[a6]],GLOBAL[[#This Row],[b12]])</f>
        <v>0</v>
      </c>
      <c r="F3409" s="32">
        <f>GLOBAL[[#This Row],[AWAL]]</f>
        <v>0</v>
      </c>
      <c r="G3409" s="31"/>
      <c r="H3409" s="31"/>
      <c r="I3409" s="31" t="str">
        <f>IF(GLOBAL[[#This Row],[/MASUK]]="","",SUMIF(Table6[NB BM_C_QTY+F],GLOBAL[POINTER],Table6[C]))</f>
        <v/>
      </c>
      <c r="J3409" s="102">
        <f>IF(GLOBAL[[#This Row],[//KELUAR]]="",0,-1*SUMIF(Table5[CONCAT],GLOBAL[POINTER],Table5[3]))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>SUM(F3409,L3409)</f>
        <v>0</v>
      </c>
      <c r="N3409" s="31"/>
      <c r="O3409" s="31"/>
      <c r="P3409" s="32">
        <f ca="1">SUM(INDIRECT(GLOBAL_VAR[TABLENAME]&amp;"[@a"&amp;$1:$1-1&amp;"]"),INDIRECT(GLOBAL_VAR[TABLENAME]&amp;"[@c"&amp;$1:$1-1&amp;"]"))</f>
        <v>0</v>
      </c>
      <c r="Q3409" s="33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0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0</v>
      </c>
      <c r="W3409" s="31"/>
      <c r="X3409" s="31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0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409" s="31" t="str">
        <f>_xlfn.IFNA(MATCH(GLOBAL[[#This Row],[POINTER]],Table6[NB BM_C_QTY+F],0),"")</f>
        <v/>
      </c>
      <c r="AC3409" t="str">
        <f>_xlfn.IFNA(MATCH(GLOBAL[[#This Row],[POINTER]],Table5[CONCAT],0),"")</f>
        <v/>
      </c>
    </row>
    <row r="3410" spans="1:30">
      <c r="A3410" s="31">
        <f ca="1">IF(GLOBAL[[#This Row],[TT]]&lt;1,"",ROW()-2)</f>
        <v>3408</v>
      </c>
      <c r="B3410" s="33" t="s">
        <v>2544</v>
      </c>
      <c r="C3410" s="31">
        <v>3</v>
      </c>
      <c r="D3410" s="31" t="s">
        <v>156</v>
      </c>
      <c r="E3410" s="31">
        <f ca="1">IF(GLOBAL[[#This Row],[b12]]="",GLOBAL[[#This Row],[a6]],GLOBAL[[#This Row],[b12]])</f>
        <v>3</v>
      </c>
      <c r="F3410" s="32">
        <f>GLOBAL[[#This Row],[AWAL]]</f>
        <v>3</v>
      </c>
      <c r="G3410" s="31"/>
      <c r="H3410" s="31"/>
      <c r="I3410" s="31" t="str">
        <f>IF(GLOBAL[[#This Row],[/MASUK]]="","",SUMIF(Table6[NB BM_C_QTY+F],GLOBAL[POINTER],Table6[C]))</f>
        <v/>
      </c>
      <c r="J3410" s="102">
        <f>IF(GLOBAL[[#This Row],[//KELUAR]]="",0,-1*SUMIF(Table5[CONCAT],GLOBAL[POINTER],Table5[3]))</f>
        <v>0</v>
      </c>
      <c r="K3410" s="31" t="str">
        <f>IF(GLOBAL[[#This Row],[b1]]="","",GLOBAL[[#This Row],[b1]]-GLOBAL[[#This Row],[a1]]-GLOBAL[[#This Row],[bkeluar1]])</f>
        <v/>
      </c>
      <c r="L3410" s="31">
        <f>SUM(GLOBAL[[#This Row],[bmasuk1]:[c1]])</f>
        <v>0</v>
      </c>
      <c r="M3410" s="32">
        <f>SUM(F3410,L3410)</f>
        <v>3</v>
      </c>
      <c r="N3410" s="31"/>
      <c r="O3410" s="31"/>
      <c r="P3410" s="32">
        <f ca="1">SUM(INDIRECT(GLOBAL_VAR[TABLENAME]&amp;"[@a"&amp;$1:$1-1&amp;"]"),INDIRECT(GLOBAL_VAR[TABLENAME]&amp;"[@c"&amp;$1:$1-1&amp;"]"))</f>
        <v>3</v>
      </c>
      <c r="Q3410" s="33"/>
      <c r="R3410" s="33" t="str">
        <f>IF(GLOBAL[[#This Row],[b3]]="","",GLOBAL[[#This Row],[b3]]-GLOBAL[[#This Row],[a3]])</f>
        <v/>
      </c>
      <c r="S3410" s="32">
        <f ca="1">SUM(INDIRECT(GLOBAL_VAR[TABLENAME]&amp;"[@a"&amp;$1:$1-1&amp;"]"),INDIRECT(GLOBAL_VAR[TABLENAME]&amp;"[@c"&amp;$1:$1-1&amp;"]"))</f>
        <v>3</v>
      </c>
      <c r="T3410" s="33"/>
      <c r="U3410" s="33" t="str">
        <f>IF(GLOBAL[[#This Row],[b4]]="","",GLOBAL[[#This Row],[b4]]-GLOBAL[[#This Row],[a4]])</f>
        <v/>
      </c>
      <c r="V3410" s="32">
        <f ca="1">SUM(INDIRECT(GLOBAL_VAR[TABLENAME]&amp;"[@a"&amp;$1:$1-1&amp;"]"),INDIRECT(GLOBAL_VAR[TABLENAME]&amp;"[@c"&amp;$1:$1-1&amp;"]"))</f>
        <v>3</v>
      </c>
      <c r="W3410" s="31"/>
      <c r="X3410" s="31" t="str">
        <f>IF(GLOBAL[[#This Row],[b5]]="","",GLOBAL[[#This Row],[b5]]-GLOBAL[[#This Row],[a5]])</f>
        <v/>
      </c>
      <c r="Y3410" s="59">
        <f ca="1">SUM(INDIRECT(GLOBAL_VAR[TABLENAME]&amp;"[@a"&amp;$1:$1-1&amp;"]"),INDIRECT(GLOBAL_VAR[TABLENAME]&amp;"[@c"&amp;$1:$1-1&amp;"]"))</f>
        <v>3</v>
      </c>
      <c r="AA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3410" s="31" t="str">
        <f>_xlfn.IFNA(MATCH(GLOBAL[[#This Row],[POINTER]],Table6[NB BM_C_QTY+F],0),"")</f>
        <v/>
      </c>
      <c r="AC3410" t="str">
        <f>_xlfn.IFNA(MATCH(GLOBAL[[#This Row],[POINTER]],Table5[CONCAT],0),"")</f>
        <v/>
      </c>
    </row>
    <row r="3411" spans="1:30">
      <c r="A3411" s="36">
        <f ca="1">IF(GLOBAL[[#This Row],[TT]]&lt;1,"",ROW()-2)</f>
        <v>3409</v>
      </c>
      <c r="B3411" s="38" t="s">
        <v>1954</v>
      </c>
      <c r="C3411" s="36">
        <v>2</v>
      </c>
      <c r="D3411" s="36" t="s">
        <v>1955</v>
      </c>
      <c r="E3411" s="36">
        <f ca="1">IF(GLOBAL[[#This Row],[b12]]="",GLOBAL[[#This Row],[a6]],GLOBAL[[#This Row],[b12]])</f>
        <v>2</v>
      </c>
      <c r="F3411" s="37">
        <f>GLOBAL[[#This Row],[AWAL]]</f>
        <v>2</v>
      </c>
      <c r="G3411" s="36"/>
      <c r="H3411" s="36"/>
      <c r="I3411" s="36" t="str">
        <f>IF(GLOBAL[[#This Row],[/MASUK]]="","",SUMIF(Table6[NB BM_C_QTY+F],GLOBAL[POINTER],Table6[C]))</f>
        <v/>
      </c>
      <c r="J3411" s="106">
        <f>IF(GLOBAL[[#This Row],[//KELUAR]]="",0,-1*SUMIF(Table5[CONCAT],GLOBAL[POINTER],Table5[3]))</f>
        <v>0</v>
      </c>
      <c r="K3411" s="36" t="str">
        <f>IF(GLOBAL[[#This Row],[b1]]="","",GLOBAL[[#This Row],[b1]]-GLOBAL[[#This Row],[a1]]-GLOBAL[[#This Row],[bkeluar1]])</f>
        <v/>
      </c>
      <c r="L3411" s="36">
        <f>SUM(GLOBAL[[#This Row],[bmasuk1]:[c1]])</f>
        <v>0</v>
      </c>
      <c r="M3411" s="37">
        <f>SUM(F3411,L3411)</f>
        <v>2</v>
      </c>
      <c r="N3411" s="36"/>
      <c r="O3411" s="36"/>
      <c r="P3411" s="37">
        <f ca="1">SUM(INDIRECT(GLOBAL_VAR[TABLENAME]&amp;"[@a"&amp;$1:$1-1&amp;"]"),INDIRECT(GLOBAL_VAR[TABLENAME]&amp;"[@c"&amp;$1:$1-1&amp;"]"))</f>
        <v>2</v>
      </c>
      <c r="Q3411" s="38"/>
      <c r="R3411" s="38" t="str">
        <f>IF(GLOBAL[[#This Row],[b3]]="","",GLOBAL[[#This Row],[b3]]-GLOBAL[[#This Row],[a3]])</f>
        <v/>
      </c>
      <c r="S3411" s="37">
        <f ca="1">SUM(INDIRECT(GLOBAL_VAR[TABLENAME]&amp;"[@a"&amp;$1:$1-1&amp;"]"),INDIRECT(GLOBAL_VAR[TABLENAME]&amp;"[@c"&amp;$1:$1-1&amp;"]"))</f>
        <v>2</v>
      </c>
      <c r="T3411" s="38"/>
      <c r="U3411" s="38" t="str">
        <f>IF(GLOBAL[[#This Row],[b4]]="","",GLOBAL[[#This Row],[b4]]-GLOBAL[[#This Row],[a4]])</f>
        <v/>
      </c>
      <c r="V3411" s="37">
        <f ca="1">SUM(INDIRECT(GLOBAL_VAR[TABLENAME]&amp;"[@a"&amp;$1:$1-1&amp;"]"),INDIRECT(GLOBAL_VAR[TABLENAME]&amp;"[@c"&amp;$1:$1-1&amp;"]"))</f>
        <v>2</v>
      </c>
      <c r="W3411" s="36"/>
      <c r="X3411" s="36" t="str">
        <f>IF(GLOBAL[[#This Row],[b5]]="","",GLOBAL[[#This Row],[b5]]-GLOBAL[[#This Row],[a5]])</f>
        <v/>
      </c>
      <c r="Y3411" s="59">
        <f ca="1">SUM(INDIRECT(GLOBAL_VAR[TABLENAME]&amp;"[@a"&amp;$1:$1-1&amp;"]"),INDIRECT(GLOBAL_VAR[TABLENAME]&amp;"[@c"&amp;$1:$1-1&amp;"]"))</f>
        <v>2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3411" s="36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30">
      <c r="A3412" s="36">
        <f ca="1">IF(GLOBAL[[#This Row],[TT]]&lt;1,"",ROW()-2)</f>
        <v>3410</v>
      </c>
      <c r="B3412" s="38" t="s">
        <v>1956</v>
      </c>
      <c r="C3412" s="36">
        <v>6</v>
      </c>
      <c r="D3412" s="36">
        <v>600</v>
      </c>
      <c r="E3412" s="36">
        <f ca="1">IF(GLOBAL[[#This Row],[b12]]="",GLOBAL[[#This Row],[a6]],GLOBAL[[#This Row],[b12]])</f>
        <v>6</v>
      </c>
      <c r="F3412" s="37">
        <f>GLOBAL[[#This Row],[AWAL]]</f>
        <v>6</v>
      </c>
      <c r="G3412" s="36"/>
      <c r="H3412" s="36"/>
      <c r="I3412" s="36" t="str">
        <f>IF(GLOBAL[[#This Row],[/MASUK]]="","",SUMIF(Table6[NB BM_C_QTY+F],GLOBAL[POINTER],Table6[C]))</f>
        <v/>
      </c>
      <c r="J3412" s="106">
        <f>IF(GLOBAL[[#This Row],[//KELUAR]]="",0,-1*SUMIF(Table5[CONCAT],GLOBAL[POINTER],Table5[3]))</f>
        <v>0</v>
      </c>
      <c r="K3412" s="36" t="str">
        <f>IF(GLOBAL[[#This Row],[b1]]="","",GLOBAL[[#This Row],[b1]]-GLOBAL[[#This Row],[a1]]-GLOBAL[[#This Row],[bkeluar1]])</f>
        <v/>
      </c>
      <c r="L3412" s="36">
        <f>SUM(GLOBAL[[#This Row],[bmasuk1]:[c1]])</f>
        <v>0</v>
      </c>
      <c r="M3412" s="37">
        <f>SUM(F3412,L3412)</f>
        <v>6</v>
      </c>
      <c r="N3412" s="36"/>
      <c r="O3412" s="36"/>
      <c r="P3412" s="37">
        <f ca="1">SUM(INDIRECT(GLOBAL_VAR[TABLENAME]&amp;"[@a"&amp;$1:$1-1&amp;"]"),INDIRECT(GLOBAL_VAR[TABLENAME]&amp;"[@c"&amp;$1:$1-1&amp;"]"))</f>
        <v>6</v>
      </c>
      <c r="Q3412" s="38"/>
      <c r="R3412" s="38" t="str">
        <f>IF(GLOBAL[[#This Row],[b3]]="","",GLOBAL[[#This Row],[b3]]-GLOBAL[[#This Row],[a3]])</f>
        <v/>
      </c>
      <c r="S3412" s="37">
        <f ca="1">SUM(INDIRECT(GLOBAL_VAR[TABLENAME]&amp;"[@a"&amp;$1:$1-1&amp;"]"),INDIRECT(GLOBAL_VAR[TABLENAME]&amp;"[@c"&amp;$1:$1-1&amp;"]"))</f>
        <v>6</v>
      </c>
      <c r="T3412" s="38"/>
      <c r="U3412" s="38" t="str">
        <f>IF(GLOBAL[[#This Row],[b4]]="","",GLOBAL[[#This Row],[b4]]-GLOBAL[[#This Row],[a4]])</f>
        <v/>
      </c>
      <c r="V3412" s="37">
        <f ca="1">SUM(INDIRECT(GLOBAL_VAR[TABLENAME]&amp;"[@a"&amp;$1:$1-1&amp;"]"),INDIRECT(GLOBAL_VAR[TABLENAME]&amp;"[@c"&amp;$1:$1-1&amp;"]"))</f>
        <v>6</v>
      </c>
      <c r="W3412" s="36"/>
      <c r="X3412" s="36" t="str">
        <f>IF(GLOBAL[[#This Row],[b5]]="","",GLOBAL[[#This Row],[b5]]-GLOBAL[[#This Row],[a5]])</f>
        <v/>
      </c>
      <c r="Y3412" s="37">
        <f ca="1">SUM(INDIRECT(GLOBAL_VAR[TABLENAME]&amp;"[@a"&amp;$1:$1-1&amp;"]"),INDIRECT(GLOBAL_VAR[TABLENAME]&amp;"[@c"&amp;$1:$1-1&amp;"]"))</f>
        <v>6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3412" s="36" t="str">
        <f>_xlfn.IFNA(MATCH(GLOBAL[[#This Row],[POINTER]],Table6[NB BM_C_QTY+F],0),"")</f>
        <v/>
      </c>
      <c r="AC3412" t="str">
        <f>_xlfn.IFNA(MATCH(GLOBAL[[#This Row],[POINTER]],Table5[CONCAT],0),"")</f>
        <v/>
      </c>
    </row>
    <row r="3413" spans="1:30">
      <c r="A3413" s="36">
        <f ca="1">IF(GLOBAL[[#This Row],[TT]]&lt;1,"",ROW()-2)</f>
        <v>3411</v>
      </c>
      <c r="B3413" s="38" t="s">
        <v>1957</v>
      </c>
      <c r="C3413" s="36">
        <v>12</v>
      </c>
      <c r="D3413" s="36" t="s">
        <v>1350</v>
      </c>
      <c r="E3413" s="36">
        <f ca="1">IF(GLOBAL[[#This Row],[b12]]="",GLOBAL[[#This Row],[a6]],GLOBAL[[#This Row],[b12]])</f>
        <v>12</v>
      </c>
      <c r="F3413" s="37">
        <f>GLOBAL[[#This Row],[AWAL]]</f>
        <v>12</v>
      </c>
      <c r="G3413" s="36"/>
      <c r="H3413" s="36"/>
      <c r="I3413" s="36" t="str">
        <f>IF(GLOBAL[[#This Row],[/MASUK]]="","",SUMIF(Table6[NB BM_C_QTY+F],GLOBAL[POINTER],Table6[C]))</f>
        <v/>
      </c>
      <c r="J3413" s="106">
        <f>IF(GLOBAL[[#This Row],[//KELUAR]]="",0,-1*SUMIF(Table5[CONCAT],GLOBAL[POINTER],Table5[3]))</f>
        <v>0</v>
      </c>
      <c r="K3413" s="36" t="str">
        <f>IF(GLOBAL[[#This Row],[b1]]="","",GLOBAL[[#This Row],[b1]]-GLOBAL[[#This Row],[a1]]-GLOBAL[[#This Row],[bkeluar1]])</f>
        <v/>
      </c>
      <c r="L3413" s="36">
        <f>SUM(GLOBAL[[#This Row],[bmasuk1]:[c1]])</f>
        <v>0</v>
      </c>
      <c r="M3413" s="37">
        <f>SUM(F3413,L3413)</f>
        <v>12</v>
      </c>
      <c r="N3413" s="36"/>
      <c r="O3413" s="36"/>
      <c r="P3413" s="37">
        <f ca="1">SUM(INDIRECT(GLOBAL_VAR[TABLENAME]&amp;"[@a"&amp;$1:$1-1&amp;"]"),INDIRECT(GLOBAL_VAR[TABLENAME]&amp;"[@c"&amp;$1:$1-1&amp;"]"))</f>
        <v>12</v>
      </c>
      <c r="Q3413" s="38"/>
      <c r="R3413" s="38" t="str">
        <f>IF(GLOBAL[[#This Row],[b3]]="","",GLOBAL[[#This Row],[b3]]-GLOBAL[[#This Row],[a3]])</f>
        <v/>
      </c>
      <c r="S3413" s="37">
        <f ca="1">SUM(INDIRECT(GLOBAL_VAR[TABLENAME]&amp;"[@a"&amp;$1:$1-1&amp;"]"),INDIRECT(GLOBAL_VAR[TABLENAME]&amp;"[@c"&amp;$1:$1-1&amp;"]"))</f>
        <v>12</v>
      </c>
      <c r="T3413" s="38"/>
      <c r="U3413" s="38" t="str">
        <f>IF(GLOBAL[[#This Row],[b4]]="","",GLOBAL[[#This Row],[b4]]-GLOBAL[[#This Row],[a4]])</f>
        <v/>
      </c>
      <c r="V3413" s="37">
        <f ca="1">SUM(INDIRECT(GLOBAL_VAR[TABLENAME]&amp;"[@a"&amp;$1:$1-1&amp;"]"),INDIRECT(GLOBAL_VAR[TABLENAME]&amp;"[@c"&amp;$1:$1-1&amp;"]"))</f>
        <v>12</v>
      </c>
      <c r="W3413" s="36"/>
      <c r="X3413" s="36" t="str">
        <f>IF(GLOBAL[[#This Row],[b5]]="","",GLOBAL[[#This Row],[b5]]-GLOBAL[[#This Row],[a5]])</f>
        <v/>
      </c>
      <c r="Y3413" s="37">
        <f ca="1">SUM(INDIRECT(GLOBAL_VAR[TABLENAME]&amp;"[@a"&amp;$1:$1-1&amp;"]"),INDIRECT(GLOBAL_VAR[TABLENAME]&amp;"[@c"&amp;$1:$1-1&amp;"]"))</f>
        <v>12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3413" s="36" t="str">
        <f>_xlfn.IFNA(MATCH(GLOBAL[[#This Row],[POINTER]],Table6[NB BM_C_QTY+F],0),"")</f>
        <v/>
      </c>
      <c r="AC3413" t="str">
        <f>_xlfn.IFNA(MATCH(GLOBAL[[#This Row],[POINTER]],Table5[CONCAT],0),"")</f>
        <v/>
      </c>
      <c r="AD3413" s="29"/>
    </row>
    <row r="3414" spans="1:30">
      <c r="A3414" s="36">
        <f ca="1">IF(GLOBAL[[#This Row],[TT]]&lt;1,"",ROW()-2)</f>
        <v>3412</v>
      </c>
      <c r="B3414" s="38" t="s">
        <v>3593</v>
      </c>
      <c r="C3414" s="36">
        <v>15</v>
      </c>
      <c r="D3414" s="36">
        <v>600</v>
      </c>
      <c r="E3414" s="36">
        <f ca="1">IF(GLOBAL[[#This Row],[b12]]="",GLOBAL[[#This Row],[a6]],GLOBAL[[#This Row],[b12]])</f>
        <v>15</v>
      </c>
      <c r="F3414" s="37">
        <f>GLOBAL[[#This Row],[AWAL]]</f>
        <v>15</v>
      </c>
      <c r="G3414" s="36"/>
      <c r="H3414" s="36"/>
      <c r="I3414" s="36" t="str">
        <f>IF(GLOBAL[[#This Row],[/MASUK]]="","",SUMIF(Table6[NB BM_C_QTY+F],GLOBAL[POINTER],Table6[C]))</f>
        <v/>
      </c>
      <c r="J3414" s="106">
        <f>IF(GLOBAL[[#This Row],[//KELUAR]]="",0,-1*SUMIF(Table5[CONCAT],GLOBAL[POINTER],Table5[3]))</f>
        <v>0</v>
      </c>
      <c r="K3414" s="36" t="str">
        <f>IF(GLOBAL[[#This Row],[b1]]="","",GLOBAL[[#This Row],[b1]]-GLOBAL[[#This Row],[a1]]-GLOBAL[[#This Row],[bkeluar1]])</f>
        <v/>
      </c>
      <c r="L3414" s="36">
        <f>SUM(GLOBAL[[#This Row],[bmasuk1]:[c1]])</f>
        <v>0</v>
      </c>
      <c r="M3414" s="37">
        <f>SUM(F3414,L3414)</f>
        <v>15</v>
      </c>
      <c r="N3414" s="36"/>
      <c r="O3414" s="36"/>
      <c r="P3414" s="37">
        <f ca="1">SUM(INDIRECT(GLOBAL_VAR[TABLENAME]&amp;"[@a"&amp;$1:$1-1&amp;"]"),INDIRECT(GLOBAL_VAR[TABLENAME]&amp;"[@c"&amp;$1:$1-1&amp;"]"))</f>
        <v>15</v>
      </c>
      <c r="Q3414" s="38"/>
      <c r="R3414" s="38" t="str">
        <f>IF(GLOBAL[[#This Row],[b3]]="","",GLOBAL[[#This Row],[b3]]-GLOBAL[[#This Row],[a3]])</f>
        <v/>
      </c>
      <c r="S3414" s="37">
        <f ca="1">SUM(INDIRECT(GLOBAL_VAR[TABLENAME]&amp;"[@a"&amp;$1:$1-1&amp;"]"),INDIRECT(GLOBAL_VAR[TABLENAME]&amp;"[@c"&amp;$1:$1-1&amp;"]"))</f>
        <v>15</v>
      </c>
      <c r="T3414" s="38"/>
      <c r="U3414" s="38" t="str">
        <f>IF(GLOBAL[[#This Row],[b4]]="","",GLOBAL[[#This Row],[b4]]-GLOBAL[[#This Row],[a4]])</f>
        <v/>
      </c>
      <c r="V3414" s="37">
        <f ca="1">SUM(INDIRECT(GLOBAL_VAR[TABLENAME]&amp;"[@a"&amp;$1:$1-1&amp;"]"),INDIRECT(GLOBAL_VAR[TABLENAME]&amp;"[@c"&amp;$1:$1-1&amp;"]"))</f>
        <v>15</v>
      </c>
      <c r="W3414" s="36"/>
      <c r="X3414" s="36" t="str">
        <f>IF(GLOBAL[[#This Row],[b5]]="","",GLOBAL[[#This Row],[b5]]-GLOBAL[[#This Row],[a5]])</f>
        <v/>
      </c>
      <c r="Y3414" s="37">
        <f ca="1">SUM(INDIRECT(GLOBAL_VAR[TABLENAME]&amp;"[@a"&amp;$1:$1-1&amp;"]"),INDIRECT(GLOBAL_VAR[TABLENAME]&amp;"[@c"&amp;$1:$1-1&amp;"]"))</f>
        <v>15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3414" s="36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30">
      <c r="A3415" s="36">
        <f ca="1">IF(GLOBAL[[#This Row],[TT]]&lt;1,"",ROW()-2)</f>
        <v>3413</v>
      </c>
      <c r="B3415" s="38" t="s">
        <v>3578</v>
      </c>
      <c r="C3415" s="36">
        <v>21</v>
      </c>
      <c r="D3415" s="36" t="s">
        <v>71</v>
      </c>
      <c r="E3415" s="36">
        <f ca="1">IF(GLOBAL[[#This Row],[b12]]="",GLOBAL[[#This Row],[a6]],GLOBAL[[#This Row],[b12]])</f>
        <v>21</v>
      </c>
      <c r="F3415" s="37">
        <f>GLOBAL[[#This Row],[AWAL]]</f>
        <v>21</v>
      </c>
      <c r="G3415" s="36"/>
      <c r="H3415" s="36"/>
      <c r="I3415" s="36" t="str">
        <f>IF(GLOBAL[[#This Row],[/MASUK]]="","",SUMIF(Table6[NB BM_C_QTY+F],GLOBAL[POINTER],Table6[C]))</f>
        <v/>
      </c>
      <c r="J3415" s="106">
        <f>IF(GLOBAL[[#This Row],[//KELUAR]]="",0,-1*SUMIF(Table5[CONCAT],GLOBAL[POINTER],Table5[3]))</f>
        <v>0</v>
      </c>
      <c r="K3415" s="36" t="str">
        <f>IF(GLOBAL[[#This Row],[b1]]="","",GLOBAL[[#This Row],[b1]]-GLOBAL[[#This Row],[a1]]-GLOBAL[[#This Row],[bkeluar1]])</f>
        <v/>
      </c>
      <c r="L3415" s="36">
        <f>SUM(GLOBAL[[#This Row],[bmasuk1]:[c1]])</f>
        <v>0</v>
      </c>
      <c r="M3415" s="37">
        <f>SUM(F3415,L3415)</f>
        <v>21</v>
      </c>
      <c r="N3415" s="36"/>
      <c r="O3415" s="36"/>
      <c r="P3415" s="37">
        <f ca="1">SUM(INDIRECT(GLOBAL_VAR[TABLENAME]&amp;"[@a"&amp;$1:$1-1&amp;"]"),INDIRECT(GLOBAL_VAR[TABLENAME]&amp;"[@c"&amp;$1:$1-1&amp;"]"))</f>
        <v>21</v>
      </c>
      <c r="Q3415" s="38"/>
      <c r="R3415" s="38" t="str">
        <f>IF(GLOBAL[[#This Row],[b3]]="","",GLOBAL[[#This Row],[b3]]-GLOBAL[[#This Row],[a3]])</f>
        <v/>
      </c>
      <c r="S3415" s="37">
        <f ca="1">SUM(INDIRECT(GLOBAL_VAR[TABLENAME]&amp;"[@a"&amp;$1:$1-1&amp;"]"),INDIRECT(GLOBAL_VAR[TABLENAME]&amp;"[@c"&amp;$1:$1-1&amp;"]"))</f>
        <v>21</v>
      </c>
      <c r="T3415" s="38"/>
      <c r="U3415" s="38" t="str">
        <f>IF(GLOBAL[[#This Row],[b4]]="","",GLOBAL[[#This Row],[b4]]-GLOBAL[[#This Row],[a4]])</f>
        <v/>
      </c>
      <c r="V3415" s="37">
        <f ca="1">SUM(INDIRECT(GLOBAL_VAR[TABLENAME]&amp;"[@a"&amp;$1:$1-1&amp;"]"),INDIRECT(GLOBAL_VAR[TABLENAME]&amp;"[@c"&amp;$1:$1-1&amp;"]"))</f>
        <v>21</v>
      </c>
      <c r="W3415" s="36"/>
      <c r="X3415" s="36" t="str">
        <f>IF(GLOBAL[[#This Row],[b5]]="","",GLOBAL[[#This Row],[b5]]-GLOBAL[[#This Row],[a5]])</f>
        <v/>
      </c>
      <c r="Y3415" s="37">
        <f ca="1">SUM(INDIRECT(GLOBAL_VAR[TABLENAME]&amp;"[@a"&amp;$1:$1-1&amp;"]"),INDIRECT(GLOBAL_VAR[TABLENAME]&amp;"[@c"&amp;$1:$1-1&amp;"]"))</f>
        <v>21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3415" s="36" t="str">
        <f>_xlfn.IFNA(MATCH(GLOBAL[[#This Row],[POINTER]],Table6[NB BM_C_QTY+F],0),"")</f>
        <v/>
      </c>
      <c r="AC3415" t="str">
        <f>_xlfn.IFNA(MATCH(GLOBAL[[#This Row],[POINTER]],Table5[CONCAT],0),"")</f>
        <v/>
      </c>
    </row>
    <row r="3416" spans="1:30">
      <c r="A3416" s="36">
        <f ca="1">IF(GLOBAL[[#This Row],[TT]]&lt;1,"",ROW()-2)</f>
        <v>3414</v>
      </c>
      <c r="B3416" s="38" t="s">
        <v>1958</v>
      </c>
      <c r="C3416" s="36">
        <v>8</v>
      </c>
      <c r="D3416" s="36" t="s">
        <v>1955</v>
      </c>
      <c r="E3416" s="36">
        <f ca="1">IF(GLOBAL[[#This Row],[b12]]="",GLOBAL[[#This Row],[a6]],GLOBAL[[#This Row],[b12]])</f>
        <v>8</v>
      </c>
      <c r="F3416" s="37">
        <f>GLOBAL[[#This Row],[AWAL]]</f>
        <v>8</v>
      </c>
      <c r="G3416" s="36"/>
      <c r="H3416" s="36"/>
      <c r="I3416" s="36" t="str">
        <f>IF(GLOBAL[[#This Row],[/MASUK]]="","",SUMIF(Table6[NB BM_C_QTY+F],GLOBAL[POINTER],Table6[C]))</f>
        <v/>
      </c>
      <c r="J3416" s="106">
        <f>IF(GLOBAL[[#This Row],[//KELUAR]]="",0,-1*SUMIF(Table5[CONCAT],GLOBAL[POINTER],Table5[3]))</f>
        <v>0</v>
      </c>
      <c r="K3416" s="36" t="str">
        <f>IF(GLOBAL[[#This Row],[b1]]="","",GLOBAL[[#This Row],[b1]]-GLOBAL[[#This Row],[a1]]-GLOBAL[[#This Row],[bkeluar1]])</f>
        <v/>
      </c>
      <c r="L3416" s="36">
        <f>SUM(GLOBAL[[#This Row],[bmasuk1]:[c1]])</f>
        <v>0</v>
      </c>
      <c r="M3416" s="37">
        <f>SUM(F3416,L3416)</f>
        <v>8</v>
      </c>
      <c r="N3416" s="36"/>
      <c r="O3416" s="36"/>
      <c r="P3416" s="37">
        <f ca="1">SUM(INDIRECT(GLOBAL_VAR[TABLENAME]&amp;"[@a"&amp;$1:$1-1&amp;"]"),INDIRECT(GLOBAL_VAR[TABLENAME]&amp;"[@c"&amp;$1:$1-1&amp;"]"))</f>
        <v>8</v>
      </c>
      <c r="Q3416" s="38"/>
      <c r="R3416" s="38" t="str">
        <f>IF(GLOBAL[[#This Row],[b3]]="","",GLOBAL[[#This Row],[b3]]-GLOBAL[[#This Row],[a3]])</f>
        <v/>
      </c>
      <c r="S3416" s="37">
        <f ca="1">SUM(INDIRECT(GLOBAL_VAR[TABLENAME]&amp;"[@a"&amp;$1:$1-1&amp;"]"),INDIRECT(GLOBAL_VAR[TABLENAME]&amp;"[@c"&amp;$1:$1-1&amp;"]"))</f>
        <v>8</v>
      </c>
      <c r="T3416" s="38"/>
      <c r="U3416" s="38" t="str">
        <f>IF(GLOBAL[[#This Row],[b4]]="","",GLOBAL[[#This Row],[b4]]-GLOBAL[[#This Row],[a4]])</f>
        <v/>
      </c>
      <c r="V3416" s="37">
        <f ca="1">SUM(INDIRECT(GLOBAL_VAR[TABLENAME]&amp;"[@a"&amp;$1:$1-1&amp;"]"),INDIRECT(GLOBAL_VAR[TABLENAME]&amp;"[@c"&amp;$1:$1-1&amp;"]"))</f>
        <v>8</v>
      </c>
      <c r="W3416" s="36"/>
      <c r="X3416" s="36" t="str">
        <f>IF(GLOBAL[[#This Row],[b5]]="","",GLOBAL[[#This Row],[b5]]-GLOBAL[[#This Row],[a5]])</f>
        <v/>
      </c>
      <c r="Y3416" s="37">
        <f ca="1">SUM(INDIRECT(GLOBAL_VAR[TABLENAME]&amp;"[@a"&amp;$1:$1-1&amp;"]"),INDIRECT(GLOBAL_VAR[TABLENAME]&amp;"[@c"&amp;$1:$1-1&amp;"]"))</f>
        <v>8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3416" s="36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30">
      <c r="A3417" s="36">
        <f ca="1">IF(GLOBAL[[#This Row],[TT]]&lt;1,"",ROW()-2)</f>
        <v>3415</v>
      </c>
      <c r="B3417" s="38" t="s">
        <v>3957</v>
      </c>
      <c r="C3417" s="36">
        <v>1</v>
      </c>
      <c r="D3417" s="36">
        <v>600</v>
      </c>
      <c r="E3417" s="36">
        <f ca="1">IF(GLOBAL[[#This Row],[b12]]="",GLOBAL[[#This Row],[a6]],GLOBAL[[#This Row],[b12]])</f>
        <v>1</v>
      </c>
      <c r="F3417" s="37">
        <f>GLOBAL[[#This Row],[AWAL]]</f>
        <v>1</v>
      </c>
      <c r="G3417" s="36"/>
      <c r="H3417" s="36"/>
      <c r="I3417" s="36" t="str">
        <f>IF(GLOBAL[[#This Row],[/MASUK]]="","",SUMIF(Table6[NB BM_C_QTY+F],GLOBAL[POINTER],Table6[C]))</f>
        <v/>
      </c>
      <c r="J3417" s="106">
        <f>IF(GLOBAL[[#This Row],[//KELUAR]]="",0,-1*SUMIF(Table5[CONCAT],GLOBAL[POINTER],Table5[3]))</f>
        <v>0</v>
      </c>
      <c r="K3417" s="36" t="str">
        <f>IF(GLOBAL[[#This Row],[b1]]="","",GLOBAL[[#This Row],[b1]]-GLOBAL[[#This Row],[a1]]-GLOBAL[[#This Row],[bkeluar1]])</f>
        <v/>
      </c>
      <c r="L3417" s="36">
        <f>SUM(GLOBAL[[#This Row],[bmasuk1]:[c1]])</f>
        <v>0</v>
      </c>
      <c r="M3417" s="37">
        <f>SUM(F3417,L3417)</f>
        <v>1</v>
      </c>
      <c r="N3417" s="36"/>
      <c r="O3417" s="36"/>
      <c r="P3417" s="37">
        <f ca="1">SUM(INDIRECT(GLOBAL_VAR[TABLENAME]&amp;"[@a"&amp;$1:$1-1&amp;"]"),INDIRECT(GLOBAL_VAR[TABLENAME]&amp;"[@c"&amp;$1:$1-1&amp;"]"))</f>
        <v>1</v>
      </c>
      <c r="Q3417" s="38"/>
      <c r="R3417" s="38" t="str">
        <f>IF(GLOBAL[[#This Row],[b3]]="","",GLOBAL[[#This Row],[b3]]-GLOBAL[[#This Row],[a3]])</f>
        <v/>
      </c>
      <c r="S3417" s="37">
        <f ca="1">SUM(INDIRECT(GLOBAL_VAR[TABLENAME]&amp;"[@a"&amp;$1:$1-1&amp;"]"),INDIRECT(GLOBAL_VAR[TABLENAME]&amp;"[@c"&amp;$1:$1-1&amp;"]"))</f>
        <v>1</v>
      </c>
      <c r="T3417" s="38"/>
      <c r="U3417" s="38" t="str">
        <f>IF(GLOBAL[[#This Row],[b4]]="","",GLOBAL[[#This Row],[b4]]-GLOBAL[[#This Row],[a4]])</f>
        <v/>
      </c>
      <c r="V3417" s="37">
        <f ca="1">SUM(INDIRECT(GLOBAL_VAR[TABLENAME]&amp;"[@a"&amp;$1:$1-1&amp;"]"),INDIRECT(GLOBAL_VAR[TABLENAME]&amp;"[@c"&amp;$1:$1-1&amp;"]"))</f>
        <v>1</v>
      </c>
      <c r="W3417" s="36"/>
      <c r="X3417" s="36" t="str">
        <f>IF(GLOBAL[[#This Row],[b5]]="","",GLOBAL[[#This Row],[b5]]-GLOBAL[[#This Row],[a5]])</f>
        <v/>
      </c>
      <c r="Y3417" s="37">
        <f ca="1">SUM(INDIRECT(GLOBAL_VAR[TABLENAME]&amp;"[@a"&amp;$1:$1-1&amp;"]"),INDIRECT(GLOBAL_VAR[TABLENAME]&amp;"[@c"&amp;$1:$1-1&amp;"]"))</f>
        <v>1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3417" s="36" t="str">
        <f>_xlfn.IFNA(MATCH(GLOBAL[[#This Row],[POINTER]],Table6[NB BM_C_QTY+F],0),"")</f>
        <v/>
      </c>
      <c r="AC3417" t="str">
        <f>_xlfn.IFNA(MATCH(GLOBAL[[#This Row],[POINTER]],Table5[CONCAT],0),"")</f>
        <v/>
      </c>
    </row>
    <row r="3418" spans="1:30">
      <c r="A3418" s="31">
        <f ca="1">IF(GLOBAL[[#This Row],[TT]]&lt;1,"",ROW()-2)</f>
        <v>3416</v>
      </c>
      <c r="B3418" s="38" t="s">
        <v>1959</v>
      </c>
      <c r="C3418" s="31">
        <v>4</v>
      </c>
      <c r="D3418" s="36" t="s">
        <v>121</v>
      </c>
      <c r="E3418" s="31">
        <f ca="1">IF(GLOBAL[[#This Row],[b12]]="",GLOBAL[[#This Row],[a6]],GLOBAL[[#This Row],[b12]])</f>
        <v>4</v>
      </c>
      <c r="F3418" s="32">
        <f>GLOBAL[[#This Row],[AWAL]]</f>
        <v>4</v>
      </c>
      <c r="G3418" s="31"/>
      <c r="H3418" s="31"/>
      <c r="I3418" s="31" t="str">
        <f>IF(GLOBAL[[#This Row],[/MASUK]]="","",SUMIF(Table6[NB BM_C_QTY+F],GLOBAL[POINTER],Table6[C]))</f>
        <v/>
      </c>
      <c r="J3418" s="102">
        <f>IF(GLOBAL[[#This Row],[//KELUAR]]="",0,-1*SUMIF(Table5[CONCAT],GLOBAL[POINTER],Table5[3]))</f>
        <v>0</v>
      </c>
      <c r="K3418" s="31" t="str">
        <f>IF(GLOBAL[[#This Row],[b1]]="","",GLOBAL[[#This Row],[b1]]-GLOBAL[[#This Row],[a1]]-GLOBAL[[#This Row],[bkeluar1]])</f>
        <v/>
      </c>
      <c r="L3418" s="31">
        <f>SUM(GLOBAL[[#This Row],[bmasuk1]:[c1]])</f>
        <v>0</v>
      </c>
      <c r="M3418" s="32">
        <f>SUM(F3418,L3418)</f>
        <v>4</v>
      </c>
      <c r="N3418" s="31"/>
      <c r="O3418" s="31"/>
      <c r="P3418" s="32">
        <f ca="1">SUM(INDIRECT(GLOBAL_VAR[TABLENAME]&amp;"[@a"&amp;$1:$1-1&amp;"]"),INDIRECT(GLOBAL_VAR[TABLENAME]&amp;"[@c"&amp;$1:$1-1&amp;"]"))</f>
        <v>4</v>
      </c>
      <c r="Q3418" s="33"/>
      <c r="R3418" s="33" t="str">
        <f>IF(GLOBAL[[#This Row],[b3]]="","",GLOBAL[[#This Row],[b3]]-GLOBAL[[#This Row],[a3]])</f>
        <v/>
      </c>
      <c r="S3418" s="32">
        <f ca="1">SUM(INDIRECT(GLOBAL_VAR[TABLENAME]&amp;"[@a"&amp;$1:$1-1&amp;"]"),INDIRECT(GLOBAL_VAR[TABLENAME]&amp;"[@c"&amp;$1:$1-1&amp;"]"))</f>
        <v>4</v>
      </c>
      <c r="T3418" s="33"/>
      <c r="U3418" s="33" t="str">
        <f>IF(GLOBAL[[#This Row],[b4]]="","",GLOBAL[[#This Row],[b4]]-GLOBAL[[#This Row],[a4]])</f>
        <v/>
      </c>
      <c r="V3418" s="32">
        <f ca="1">SUM(INDIRECT(GLOBAL_VAR[TABLENAME]&amp;"[@a"&amp;$1:$1-1&amp;"]"),INDIRECT(GLOBAL_VAR[TABLENAME]&amp;"[@c"&amp;$1:$1-1&amp;"]"))</f>
        <v>4</v>
      </c>
      <c r="W3418" s="31"/>
      <c r="X3418" s="31" t="str">
        <f>IF(GLOBAL[[#This Row],[b5]]="","",GLOBAL[[#This Row],[b5]]-GLOBAL[[#This Row],[a5]])</f>
        <v/>
      </c>
      <c r="Y3418" s="37">
        <f ca="1">SUM(INDIRECT(GLOBAL_VAR[TABLENAME]&amp;"[@a"&amp;$1:$1-1&amp;"]"),INDIRECT(GLOBAL_VAR[TABLENAME]&amp;"[@c"&amp;$1:$1-1&amp;"]"))</f>
        <v>4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3418" s="31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30">
      <c r="A3419" s="31">
        <f ca="1">IF(GLOBAL[[#This Row],[TT]]&lt;1,"",ROW()-2)</f>
        <v>3417</v>
      </c>
      <c r="B3419" s="38" t="s">
        <v>1960</v>
      </c>
      <c r="C3419" s="31">
        <v>3</v>
      </c>
      <c r="D3419" s="36" t="s">
        <v>158</v>
      </c>
      <c r="E3419" s="31">
        <f ca="1">IF(GLOBAL[[#This Row],[b12]]="",GLOBAL[[#This Row],[a6]],GLOBAL[[#This Row],[b12]])</f>
        <v>3</v>
      </c>
      <c r="F3419" s="32">
        <f>GLOBAL[[#This Row],[AWAL]]</f>
        <v>3</v>
      </c>
      <c r="G3419" s="31"/>
      <c r="H3419" s="31"/>
      <c r="I3419" s="31" t="str">
        <f>IF(GLOBAL[[#This Row],[/MASUK]]="","",SUMIF(Table6[NB BM_C_QTY+F],GLOBAL[POINTER],Table6[C]))</f>
        <v/>
      </c>
      <c r="J3419" s="102">
        <f>IF(GLOBAL[[#This Row],[//KELUAR]]="",0,-1*SUMIF(Table5[CONCAT],GLOBAL[POINTER],Table5[3]))</f>
        <v>0</v>
      </c>
      <c r="K3419" s="31" t="str">
        <f>IF(GLOBAL[[#This Row],[b1]]="","",GLOBAL[[#This Row],[b1]]-GLOBAL[[#This Row],[a1]]-GLOBAL[[#This Row],[bkeluar1]])</f>
        <v/>
      </c>
      <c r="L3419" s="31">
        <f>SUM(GLOBAL[[#This Row],[bmasuk1]:[c1]])</f>
        <v>0</v>
      </c>
      <c r="M3419" s="32">
        <f>SUM(F3419,L3419)</f>
        <v>3</v>
      </c>
      <c r="N3419" s="31"/>
      <c r="O3419" s="31"/>
      <c r="P3419" s="32">
        <f ca="1">SUM(INDIRECT(GLOBAL_VAR[TABLENAME]&amp;"[@a"&amp;$1:$1-1&amp;"]"),INDIRECT(GLOBAL_VAR[TABLENAME]&amp;"[@c"&amp;$1:$1-1&amp;"]"))</f>
        <v>3</v>
      </c>
      <c r="Q3419" s="33"/>
      <c r="R3419" s="33" t="str">
        <f>IF(GLOBAL[[#This Row],[b3]]="","",GLOBAL[[#This Row],[b3]]-GLOBAL[[#This Row],[a3]])</f>
        <v/>
      </c>
      <c r="S3419" s="32">
        <f ca="1">SUM(INDIRECT(GLOBAL_VAR[TABLENAME]&amp;"[@a"&amp;$1:$1-1&amp;"]"),INDIRECT(GLOBAL_VAR[TABLENAME]&amp;"[@c"&amp;$1:$1-1&amp;"]"))</f>
        <v>3</v>
      </c>
      <c r="T3419" s="33"/>
      <c r="U3419" s="33" t="str">
        <f>IF(GLOBAL[[#This Row],[b4]]="","",GLOBAL[[#This Row],[b4]]-GLOBAL[[#This Row],[a4]])</f>
        <v/>
      </c>
      <c r="V3419" s="32">
        <f ca="1">SUM(INDIRECT(GLOBAL_VAR[TABLENAME]&amp;"[@a"&amp;$1:$1-1&amp;"]"),INDIRECT(GLOBAL_VAR[TABLENAME]&amp;"[@c"&amp;$1:$1-1&amp;"]"))</f>
        <v>3</v>
      </c>
      <c r="W3419" s="31"/>
      <c r="X3419" s="31" t="str">
        <f>IF(GLOBAL[[#This Row],[b5]]="","",GLOBAL[[#This Row],[b5]]-GLOBAL[[#This Row],[a5]])</f>
        <v/>
      </c>
      <c r="Y3419" s="59">
        <f ca="1">SUM(INDIRECT(GLOBAL_VAR[TABLENAME]&amp;"[@a"&amp;$1:$1-1&amp;"]"),INDIRECT(GLOBAL_VAR[TABLENAME]&amp;"[@c"&amp;$1:$1-1&amp;"]"))</f>
        <v>3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3419" s="31" t="str">
        <f>_xlfn.IFNA(MATCH(GLOBAL[[#This Row],[POINTER]],Table6[NB BM_C_QTY+F],0),"")</f>
        <v/>
      </c>
      <c r="AC3419" t="str">
        <f>_xlfn.IFNA(MATCH(GLOBAL[[#This Row],[POINTER]],Table5[CONCAT],0),"")</f>
        <v/>
      </c>
    </row>
    <row r="3420" spans="1:30">
      <c r="A3420" s="31">
        <f ca="1">IF(GLOBAL[[#This Row],[TT]]&lt;1,"",ROW()-2)</f>
        <v>3418</v>
      </c>
      <c r="B3420" s="38" t="s">
        <v>4164</v>
      </c>
      <c r="C3420" s="31">
        <v>3</v>
      </c>
      <c r="D3420" s="36" t="s">
        <v>2014</v>
      </c>
      <c r="E3420" s="31">
        <f ca="1">IF(GLOBAL[[#This Row],[b12]]="",GLOBAL[[#This Row],[a6]],GLOBAL[[#This Row],[b12]])</f>
        <v>2</v>
      </c>
      <c r="F3420" s="32">
        <f>GLOBAL[[#This Row],[AWAL]]</f>
        <v>3</v>
      </c>
      <c r="G3420" s="31"/>
      <c r="H3420" s="31"/>
      <c r="I3420" s="31" t="str">
        <f>IF(GLOBAL[[#This Row],[/MASUK]]="","",SUMIF(Table6[NB BM_C_QTY+F],GLOBAL[POINTER],Table6[C]))</f>
        <v/>
      </c>
      <c r="J3420" s="102">
        <f>IF(GLOBAL[[#This Row],[//KELUAR]]="",0,-1*SUMIF(Table5[CONCAT],GLOBAL[POINTER],Table5[3]))</f>
        <v>-1</v>
      </c>
      <c r="K3420" s="31" t="str">
        <f>IF(GLOBAL[[#This Row],[b1]]="","",GLOBAL[[#This Row],[b1]]-GLOBAL[[#This Row],[a1]]-GLOBAL[[#This Row],[bkeluar1]])</f>
        <v/>
      </c>
      <c r="L3420" s="31">
        <f>SUM(GLOBAL[[#This Row],[bmasuk1]:[c1]])</f>
        <v>-1</v>
      </c>
      <c r="M3420" s="32">
        <f>SUM(F3420,L3420)</f>
        <v>2</v>
      </c>
      <c r="N3420" s="31"/>
      <c r="O3420" s="31"/>
      <c r="P3420" s="32">
        <f ca="1">SUM(INDIRECT(GLOBAL_VAR[TABLENAME]&amp;"[@a"&amp;$1:$1-1&amp;"]"),INDIRECT(GLOBAL_VAR[TABLENAME]&amp;"[@c"&amp;$1:$1-1&amp;"]"))</f>
        <v>2</v>
      </c>
      <c r="Q3420" s="33"/>
      <c r="R3420" s="33" t="str">
        <f>IF(GLOBAL[[#This Row],[b3]]="","",GLOBAL[[#This Row],[b3]]-GLOBAL[[#This Row],[a3]])</f>
        <v/>
      </c>
      <c r="S3420" s="32">
        <f ca="1">SUM(INDIRECT(GLOBAL_VAR[TABLENAME]&amp;"[@a"&amp;$1:$1-1&amp;"]"),INDIRECT(GLOBAL_VAR[TABLENAME]&amp;"[@c"&amp;$1:$1-1&amp;"]"))</f>
        <v>2</v>
      </c>
      <c r="T3420" s="33"/>
      <c r="U3420" s="33" t="str">
        <f>IF(GLOBAL[[#This Row],[b4]]="","",GLOBAL[[#This Row],[b4]]-GLOBAL[[#This Row],[a4]])</f>
        <v/>
      </c>
      <c r="V3420" s="32">
        <f ca="1">SUM(INDIRECT(GLOBAL_VAR[TABLENAME]&amp;"[@a"&amp;$1:$1-1&amp;"]"),INDIRECT(GLOBAL_VAR[TABLENAME]&amp;"[@c"&amp;$1:$1-1&amp;"]"))</f>
        <v>2</v>
      </c>
      <c r="W3420" s="31"/>
      <c r="X3420" s="31" t="str">
        <f>IF(GLOBAL[[#This Row],[b5]]="","",GLOBAL[[#This Row],[b5]]-GLOBAL[[#This Row],[a5]])</f>
        <v/>
      </c>
      <c r="Y3420" s="59">
        <f ca="1">SUM(INDIRECT(GLOBAL_VAR[TABLENAME]&amp;"[@a"&amp;$1:$1-1&amp;"]"),INDIRECT(GLOBAL_VAR[TABLENAME]&amp;"[@c"&amp;$1:$1-1&amp;"]"))</f>
        <v>2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3420" s="31" t="str">
        <f>_xlfn.IFNA(MATCH(GLOBAL[[#This Row],[POINTER]],Table6[NB BM_C_QTY+F],0),"")</f>
        <v/>
      </c>
      <c r="AC3420">
        <f>_xlfn.IFNA(MATCH(GLOBAL[[#This Row],[POINTER]],Table5[CONCAT],0),"")</f>
        <v>44</v>
      </c>
    </row>
    <row r="3421" spans="1:30">
      <c r="A3421" s="31" t="str">
        <f ca="1">IF(GLOBAL[[#This Row],[TT]]&lt;1,"",ROW()-2)</f>
        <v/>
      </c>
      <c r="B3421" s="38" t="s">
        <v>1961</v>
      </c>
      <c r="C3421" s="31">
        <v>0</v>
      </c>
      <c r="D3421" s="36" t="s">
        <v>34</v>
      </c>
      <c r="E3421" s="31">
        <f ca="1">IF(GLOBAL[[#This Row],[b12]]="",GLOBAL[[#This Row],[a6]],GLOBAL[[#This Row],[b12]])</f>
        <v>0</v>
      </c>
      <c r="F3421" s="32">
        <f>GLOBAL[[#This Row],[AWAL]]</f>
        <v>0</v>
      </c>
      <c r="G3421" s="31"/>
      <c r="H3421" s="31"/>
      <c r="I3421" s="31" t="str">
        <f>IF(GLOBAL[[#This Row],[/MASUK]]="","",SUMIF(Table6[NB BM_C_QTY+F],GLOBAL[POINTER],Table6[C]))</f>
        <v/>
      </c>
      <c r="J3421" s="102">
        <f>IF(GLOBAL[[#This Row],[//KELUAR]]="",0,-1*SUMIF(Table5[CONCAT],GLOBAL[POINTER],Table5[3]))</f>
        <v>0</v>
      </c>
      <c r="K3421" s="31" t="str">
        <f>IF(GLOBAL[[#This Row],[b1]]="","",GLOBAL[[#This Row],[b1]]-GLOBAL[[#This Row],[a1]]-GLOBAL[[#This Row],[bkeluar1]])</f>
        <v/>
      </c>
      <c r="L3421" s="31">
        <f>SUM(GLOBAL[[#This Row],[bmasuk1]:[c1]])</f>
        <v>0</v>
      </c>
      <c r="M3421" s="32">
        <f>SUM(F3421,L3421)</f>
        <v>0</v>
      </c>
      <c r="N3421" s="31"/>
      <c r="O3421" s="31"/>
      <c r="P3421" s="32">
        <f ca="1">SUM(INDIRECT(GLOBAL_VAR[TABLENAME]&amp;"[@a"&amp;$1:$1-1&amp;"]"),INDIRECT(GLOBAL_VAR[TABLENAME]&amp;"[@c"&amp;$1:$1-1&amp;"]"))</f>
        <v>0</v>
      </c>
      <c r="Q3421" s="33"/>
      <c r="R3421" s="33" t="str">
        <f>IF(GLOBAL[[#This Row],[b3]]="","",GLOBAL[[#This Row],[b3]]-GLOBAL[[#This Row],[a3]])</f>
        <v/>
      </c>
      <c r="S3421" s="32">
        <f ca="1">SUM(INDIRECT(GLOBAL_VAR[TABLENAME]&amp;"[@a"&amp;$1:$1-1&amp;"]"),INDIRECT(GLOBAL_VAR[TABLENAME]&amp;"[@c"&amp;$1:$1-1&amp;"]"))</f>
        <v>0</v>
      </c>
      <c r="T3421" s="33"/>
      <c r="U3421" s="33" t="str">
        <f>IF(GLOBAL[[#This Row],[b4]]="","",GLOBAL[[#This Row],[b4]]-GLOBAL[[#This Row],[a4]])</f>
        <v/>
      </c>
      <c r="V3421" s="32">
        <f ca="1">SUM(INDIRECT(GLOBAL_VAR[TABLENAME]&amp;"[@a"&amp;$1:$1-1&amp;"]"),INDIRECT(GLOBAL_VAR[TABLENAME]&amp;"[@c"&amp;$1:$1-1&amp;"]"))</f>
        <v>0</v>
      </c>
      <c r="W3421" s="31"/>
      <c r="X3421" s="31" t="str">
        <f>IF(GLOBAL[[#This Row],[b5]]="","",GLOBAL[[#This Row],[b5]]-GLOBAL[[#This Row],[a5]])</f>
        <v/>
      </c>
      <c r="Y3421" s="59">
        <f ca="1">SUM(INDIRECT(GLOBAL_VAR[TABLENAME]&amp;"[@a"&amp;$1:$1-1&amp;"]"),INDIRECT(GLOBAL_VAR[TABLENAME]&amp;"[@c"&amp;$1:$1-1&amp;"]"))</f>
        <v>0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421" s="31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30">
      <c r="A3422" s="31" t="str">
        <f ca="1">IF(GLOBAL[[#This Row],[TT]]&lt;1,"",ROW()-2)</f>
        <v/>
      </c>
      <c r="B3422" s="38" t="s">
        <v>1962</v>
      </c>
      <c r="C3422" s="31">
        <v>0</v>
      </c>
      <c r="D3422" s="36" t="s">
        <v>56</v>
      </c>
      <c r="E3422" s="31">
        <f ca="1">IF(GLOBAL[[#This Row],[b12]]="",GLOBAL[[#This Row],[a6]],GLOBAL[[#This Row],[b12]])</f>
        <v>0</v>
      </c>
      <c r="F3422" s="32">
        <f>GLOBAL[[#This Row],[AWAL]]</f>
        <v>0</v>
      </c>
      <c r="G3422" s="31"/>
      <c r="H3422" s="31"/>
      <c r="I3422" s="31" t="str">
        <f>IF(GLOBAL[[#This Row],[/MASUK]]="","",SUMIF(Table6[NB BM_C_QTY+F],GLOBAL[POINTER],Table6[C]))</f>
        <v/>
      </c>
      <c r="J3422" s="102">
        <f>IF(GLOBAL[[#This Row],[//KELUAR]]="",0,-1*SUMIF(Table5[CONCAT],GLOBAL[POINTER],Table5[3]))</f>
        <v>0</v>
      </c>
      <c r="K3422" s="31" t="str">
        <f>IF(GLOBAL[[#This Row],[b1]]="","",GLOBAL[[#This Row],[b1]]-GLOBAL[[#This Row],[a1]]-GLOBAL[[#This Row],[bkeluar1]])</f>
        <v/>
      </c>
      <c r="L3422" s="31">
        <f>SUM(GLOBAL[[#This Row],[bmasuk1]:[c1]])</f>
        <v>0</v>
      </c>
      <c r="M3422" s="32">
        <f>SUM(F3422,L3422)</f>
        <v>0</v>
      </c>
      <c r="N3422" s="31"/>
      <c r="O3422" s="31"/>
      <c r="P3422" s="32">
        <f ca="1">SUM(INDIRECT(GLOBAL_VAR[TABLENAME]&amp;"[@a"&amp;$1:$1-1&amp;"]"),INDIRECT(GLOBAL_VAR[TABLENAME]&amp;"[@c"&amp;$1:$1-1&amp;"]"))</f>
        <v>0</v>
      </c>
      <c r="Q3422" s="33"/>
      <c r="R3422" s="33" t="str">
        <f>IF(GLOBAL[[#This Row],[b3]]="","",GLOBAL[[#This Row],[b3]]-GLOBAL[[#This Row],[a3]])</f>
        <v/>
      </c>
      <c r="S3422" s="32">
        <f ca="1">SUM(INDIRECT(GLOBAL_VAR[TABLENAME]&amp;"[@a"&amp;$1:$1-1&amp;"]"),INDIRECT(GLOBAL_VAR[TABLENAME]&amp;"[@c"&amp;$1:$1-1&amp;"]"))</f>
        <v>0</v>
      </c>
      <c r="T3422" s="33"/>
      <c r="U3422" s="33" t="str">
        <f>IF(GLOBAL[[#This Row],[b4]]="","",GLOBAL[[#This Row],[b4]]-GLOBAL[[#This Row],[a4]])</f>
        <v/>
      </c>
      <c r="V3422" s="32">
        <f ca="1">SUM(INDIRECT(GLOBAL_VAR[TABLENAME]&amp;"[@a"&amp;$1:$1-1&amp;"]"),INDIRECT(GLOBAL_VAR[TABLENAME]&amp;"[@c"&amp;$1:$1-1&amp;"]"))</f>
        <v>0</v>
      </c>
      <c r="W3422" s="31"/>
      <c r="X3422" s="31" t="str">
        <f>IF(GLOBAL[[#This Row],[b5]]="","",GLOBAL[[#This Row],[b5]]-GLOBAL[[#This Row],[a5]])</f>
        <v/>
      </c>
      <c r="Y3422" s="59">
        <f ca="1">SUM(INDIRECT(GLOBAL_VAR[TABLENAME]&amp;"[@a"&amp;$1:$1-1&amp;"]"),INDIRECT(GLOBAL_VAR[TABLENAME]&amp;"[@c"&amp;$1:$1-1&amp;"]"))</f>
        <v>0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422" s="31" t="str">
        <f>_xlfn.IFNA(MATCH(GLOBAL[[#This Row],[POINTER]],Table6[NB BM_C_QTY+F],0),"")</f>
        <v/>
      </c>
      <c r="AC3422" t="str">
        <f>_xlfn.IFNA(MATCH(GLOBAL[[#This Row],[POINTER]],Table5[CONCAT],0),"")</f>
        <v/>
      </c>
    </row>
    <row r="3423" spans="1:30">
      <c r="A3423" s="31">
        <f ca="1">IF(GLOBAL[[#This Row],[TT]]&lt;1,"",ROW()-2)</f>
        <v>3421</v>
      </c>
      <c r="B3423" s="38" t="s">
        <v>2412</v>
      </c>
      <c r="C3423" s="31">
        <v>1</v>
      </c>
      <c r="D3423" s="36" t="s">
        <v>2163</v>
      </c>
      <c r="E3423" s="31">
        <f ca="1">IF(GLOBAL[[#This Row],[b12]]="",GLOBAL[[#This Row],[a6]],GLOBAL[[#This Row],[b12]])</f>
        <v>1</v>
      </c>
      <c r="F3423" s="32">
        <f>GLOBAL[[#This Row],[AWAL]]</f>
        <v>1</v>
      </c>
      <c r="G3423" s="31"/>
      <c r="H3423" s="31"/>
      <c r="I3423" s="31" t="str">
        <f>IF(GLOBAL[[#This Row],[/MASUK]]="","",SUMIF(Table6[NB BM_C_QTY+F],GLOBAL[POINTER],Table6[C]))</f>
        <v/>
      </c>
      <c r="J3423" s="102">
        <f>IF(GLOBAL[[#This Row],[//KELUAR]]="",0,-1*SUMIF(Table5[CONCAT],GLOBAL[POINTER],Table5[3]))</f>
        <v>0</v>
      </c>
      <c r="K3423" s="31" t="str">
        <f>IF(GLOBAL[[#This Row],[b1]]="","",GLOBAL[[#This Row],[b1]]-GLOBAL[[#This Row],[a1]]-GLOBAL[[#This Row],[bkeluar1]])</f>
        <v/>
      </c>
      <c r="L3423" s="31">
        <f>SUM(GLOBAL[[#This Row],[bmasuk1]:[c1]])</f>
        <v>0</v>
      </c>
      <c r="M3423" s="32">
        <f>SUM(F3423,L3423)</f>
        <v>1</v>
      </c>
      <c r="N3423" s="31"/>
      <c r="O3423" s="31"/>
      <c r="P3423" s="32">
        <f ca="1">SUM(INDIRECT(GLOBAL_VAR[TABLENAME]&amp;"[@a"&amp;$1:$1-1&amp;"]"),INDIRECT(GLOBAL_VAR[TABLENAME]&amp;"[@c"&amp;$1:$1-1&amp;"]"))</f>
        <v>1</v>
      </c>
      <c r="Q3423" s="33"/>
      <c r="R3423" s="33" t="str">
        <f>IF(GLOBAL[[#This Row],[b3]]="","",GLOBAL[[#This Row],[b3]]-GLOBAL[[#This Row],[a3]])</f>
        <v/>
      </c>
      <c r="S3423" s="32">
        <f ca="1">SUM(INDIRECT(GLOBAL_VAR[TABLENAME]&amp;"[@a"&amp;$1:$1-1&amp;"]"),INDIRECT(GLOBAL_VAR[TABLENAME]&amp;"[@c"&amp;$1:$1-1&amp;"]"))</f>
        <v>1</v>
      </c>
      <c r="T3423" s="33"/>
      <c r="U3423" s="33" t="str">
        <f>IF(GLOBAL[[#This Row],[b4]]="","",GLOBAL[[#This Row],[b4]]-GLOBAL[[#This Row],[a4]])</f>
        <v/>
      </c>
      <c r="V3423" s="32">
        <f ca="1">SUM(INDIRECT(GLOBAL_VAR[TABLENAME]&amp;"[@a"&amp;$1:$1-1&amp;"]"),INDIRECT(GLOBAL_VAR[TABLENAME]&amp;"[@c"&amp;$1:$1-1&amp;"]"))</f>
        <v>1</v>
      </c>
      <c r="W3423" s="31"/>
      <c r="X3423" s="31" t="str">
        <f>IF(GLOBAL[[#This Row],[b5]]="","",GLOBAL[[#This Row],[b5]]-GLOBAL[[#This Row],[a5]])</f>
        <v/>
      </c>
      <c r="Y3423" s="59">
        <f ca="1">SUM(INDIRECT(GLOBAL_VAR[TABLENAME]&amp;"[@a"&amp;$1:$1-1&amp;"]"),INDIRECT(GLOBAL_VAR[TABLENAME]&amp;"[@c"&amp;$1:$1-1&amp;"]"))</f>
        <v>1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423" s="31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30">
      <c r="A3424" s="36">
        <f ca="1">IF(GLOBAL[[#This Row],[TT]]&lt;1,"",ROW()-2)</f>
        <v>3422</v>
      </c>
      <c r="B3424" s="38" t="s">
        <v>4967</v>
      </c>
      <c r="C3424" s="36">
        <v>29</v>
      </c>
      <c r="D3424" s="36" t="s">
        <v>15</v>
      </c>
      <c r="E3424" s="36">
        <f ca="1">IF(GLOBAL[[#This Row],[b12]]="",GLOBAL[[#This Row],[a6]],GLOBAL[[#This Row],[b12]])</f>
        <v>29</v>
      </c>
      <c r="F3424" s="37">
        <f>GLOBAL[[#This Row],[AWAL]]</f>
        <v>29</v>
      </c>
      <c r="G3424" s="36"/>
      <c r="H3424" s="36"/>
      <c r="I3424" s="36" t="str">
        <f>IF(GLOBAL[[#This Row],[/MASUK]]="","",SUMIF(Table6[NB BM_C_QTY+F],GLOBAL[POINTER],Table6[C]))</f>
        <v/>
      </c>
      <c r="J3424" s="106">
        <f>IF(GLOBAL[[#This Row],[//KELUAR]]="",0,-1*SUMIF(Table5[CONCAT],GLOBAL[POINTER],Table5[3]))</f>
        <v>0</v>
      </c>
      <c r="K3424" s="36" t="str">
        <f>IF(GLOBAL[[#This Row],[b1]]="","",GLOBAL[[#This Row],[b1]]-GLOBAL[[#This Row],[a1]]-GLOBAL[[#This Row],[bkeluar1]])</f>
        <v/>
      </c>
      <c r="L3424" s="36">
        <f>SUM(GLOBAL[[#This Row],[bmasuk1]:[c1]])</f>
        <v>0</v>
      </c>
      <c r="M3424" s="37">
        <f>SUM(F3424,L3424)</f>
        <v>29</v>
      </c>
      <c r="N3424" s="36"/>
      <c r="O3424" s="36"/>
      <c r="P3424" s="37">
        <f ca="1">SUM(INDIRECT(GLOBAL_VAR[TABLENAME]&amp;"[@a"&amp;$1:$1-1&amp;"]"),INDIRECT(GLOBAL_VAR[TABLENAME]&amp;"[@c"&amp;$1:$1-1&amp;"]"))</f>
        <v>29</v>
      </c>
      <c r="Q3424" s="38"/>
      <c r="R3424" s="38" t="str">
        <f>IF(GLOBAL[[#This Row],[b3]]="","",GLOBAL[[#This Row],[b3]]-GLOBAL[[#This Row],[a3]])</f>
        <v/>
      </c>
      <c r="S3424" s="37">
        <f ca="1">SUM(INDIRECT(GLOBAL_VAR[TABLENAME]&amp;"[@a"&amp;$1:$1-1&amp;"]"),INDIRECT(GLOBAL_VAR[TABLENAME]&amp;"[@c"&amp;$1:$1-1&amp;"]"))</f>
        <v>29</v>
      </c>
      <c r="T3424" s="38"/>
      <c r="U3424" s="38" t="str">
        <f>IF(GLOBAL[[#This Row],[b4]]="","",GLOBAL[[#This Row],[b4]]-GLOBAL[[#This Row],[a4]])</f>
        <v/>
      </c>
      <c r="V3424" s="37">
        <f ca="1">SUM(INDIRECT(GLOBAL_VAR[TABLENAME]&amp;"[@a"&amp;$1:$1-1&amp;"]"),INDIRECT(GLOBAL_VAR[TABLENAME]&amp;"[@c"&amp;$1:$1-1&amp;"]"))</f>
        <v>29</v>
      </c>
      <c r="W3424" s="36"/>
      <c r="X3424" s="36" t="str">
        <f>IF(GLOBAL[[#This Row],[b5]]="","",GLOBAL[[#This Row],[b5]]-GLOBAL[[#This Row],[a5]])</f>
        <v/>
      </c>
      <c r="Y3424" s="37">
        <f ca="1">SUM(INDIRECT(GLOBAL_VAR[TABLENAME]&amp;"[@a"&amp;$1:$1-1&amp;"]"),INDIRECT(GLOBAL_VAR[TABLENAME]&amp;"[@c"&amp;$1:$1-1&amp;"]"))</f>
        <v>29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3424" s="36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29">
      <c r="A3425" s="31">
        <f ca="1">IF(GLOBAL[[#This Row],[TT]]&lt;1,"",ROW()-2)</f>
        <v>3423</v>
      </c>
      <c r="B3425" s="38" t="s">
        <v>5598</v>
      </c>
      <c r="C3425" s="31">
        <v>57</v>
      </c>
      <c r="D3425" s="36" t="s">
        <v>2049</v>
      </c>
      <c r="E3425" s="31">
        <f ca="1">IF(GLOBAL[[#This Row],[b12]]="",GLOBAL[[#This Row],[a6]],GLOBAL[[#This Row],[b12]])</f>
        <v>56</v>
      </c>
      <c r="F3425" s="32">
        <f>GLOBAL[[#This Row],[AWAL]]</f>
        <v>57</v>
      </c>
      <c r="G3425" s="31">
        <v>56</v>
      </c>
      <c r="H3425" s="31"/>
      <c r="I3425" s="31" t="str">
        <f>IF(GLOBAL[[#This Row],[/MASUK]]="","",SUMIF(Table6[NB BM_C_QTY+F],GLOBAL[POINTER],Table6[C]))</f>
        <v/>
      </c>
      <c r="J3425" s="102">
        <f>IF(GLOBAL[[#This Row],[//KELUAR]]="",0,-1*SUMIF(Table5[CONCAT],GLOBAL[POINTER],Table5[3]))</f>
        <v>0</v>
      </c>
      <c r="K3425" s="31">
        <f>IF(GLOBAL[[#This Row],[b1]]="","",GLOBAL[[#This Row],[b1]]-GLOBAL[[#This Row],[a1]]-GLOBAL[[#This Row],[bkeluar1]])</f>
        <v>-1</v>
      </c>
      <c r="L3425" s="31">
        <f>SUM(GLOBAL[[#This Row],[bmasuk1]:[c1]])</f>
        <v>-1</v>
      </c>
      <c r="M3425" s="32">
        <f>SUM(F3425,L3425)</f>
        <v>56</v>
      </c>
      <c r="N3425" s="31"/>
      <c r="O3425" s="31"/>
      <c r="P3425" s="32">
        <f ca="1">SUM(INDIRECT(GLOBAL_VAR[TABLENAME]&amp;"[@a"&amp;$1:$1-1&amp;"]"),INDIRECT(GLOBAL_VAR[TABLENAME]&amp;"[@c"&amp;$1:$1-1&amp;"]"))</f>
        <v>56</v>
      </c>
      <c r="Q3425" s="33"/>
      <c r="R3425" s="33" t="str">
        <f>IF(GLOBAL[[#This Row],[b3]]="","",GLOBAL[[#This Row],[b3]]-GLOBAL[[#This Row],[a3]])</f>
        <v/>
      </c>
      <c r="S3425" s="32">
        <f ca="1">SUM(INDIRECT(GLOBAL_VAR[TABLENAME]&amp;"[@a"&amp;$1:$1-1&amp;"]"),INDIRECT(GLOBAL_VAR[TABLENAME]&amp;"[@c"&amp;$1:$1-1&amp;"]"))</f>
        <v>56</v>
      </c>
      <c r="T3425" s="33"/>
      <c r="U3425" s="33" t="str">
        <f>IF(GLOBAL[[#This Row],[b4]]="","",GLOBAL[[#This Row],[b4]]-GLOBAL[[#This Row],[a4]])</f>
        <v/>
      </c>
      <c r="V3425" s="32">
        <f ca="1">SUM(INDIRECT(GLOBAL_VAR[TABLENAME]&amp;"[@a"&amp;$1:$1-1&amp;"]"),INDIRECT(GLOBAL_VAR[TABLENAME]&amp;"[@c"&amp;$1:$1-1&amp;"]"))</f>
        <v>56</v>
      </c>
      <c r="W3425" s="31"/>
      <c r="X3425" s="31" t="str">
        <f>IF(GLOBAL[[#This Row],[b5]]="","",GLOBAL[[#This Row],[b5]]-GLOBAL[[#This Row],[a5]])</f>
        <v/>
      </c>
      <c r="Y3425" s="37">
        <f ca="1">SUM(INDIRECT(GLOBAL_VAR[TABLENAME]&amp;"[@a"&amp;$1:$1-1&amp;"]"),INDIRECT(GLOBAL_VAR[TABLENAME]&amp;"[@c"&amp;$1:$1-1&amp;"]"))</f>
        <v>56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wcmarries132512wbt34gm2212lsnuntana</v>
      </c>
      <c r="AB3425" s="31" t="str">
        <f>_xlfn.IFNA(MATCH(GLOBAL[[#This Row],[POINTER]],Table6[NB BM_C_QTY+F],0),"")</f>
        <v/>
      </c>
      <c r="AC3425" t="str">
        <f>_xlfn.IFNA(MATCH(GLOBAL[[#This Row],[POINTER]],Table5[CONCAT],0),"")</f>
        <v/>
      </c>
    </row>
    <row r="3426" spans="1:29">
      <c r="A3426" s="31">
        <f ca="1">IF(GLOBAL[[#This Row],[TT]]&lt;1,"",ROW()-2)</f>
        <v>3424</v>
      </c>
      <c r="B3426" s="38" t="s">
        <v>4048</v>
      </c>
      <c r="C3426" s="31">
        <v>99</v>
      </c>
      <c r="D3426" s="36">
        <v>96</v>
      </c>
      <c r="E3426" s="31">
        <f ca="1">IF(GLOBAL[[#This Row],[b12]]="",GLOBAL[[#This Row],[a6]],GLOBAL[[#This Row],[b12]])</f>
        <v>99</v>
      </c>
      <c r="F3426" s="32">
        <f>GLOBAL[[#This Row],[AWAL]]</f>
        <v>99</v>
      </c>
      <c r="G3426" s="31"/>
      <c r="H3426" s="31"/>
      <c r="I3426" s="31" t="str">
        <f>IF(GLOBAL[[#This Row],[/MASUK]]="","",SUMIF(Table6[NB BM_C_QTY+F],GLOBAL[POINTER],Table6[C]))</f>
        <v/>
      </c>
      <c r="J3426" s="102">
        <f>IF(GLOBAL[[#This Row],[//KELUAR]]="",0,-1*SUMIF(Table5[CONCAT],GLOBAL[POINTER],Table5[3]))</f>
        <v>0</v>
      </c>
      <c r="K3426" s="31" t="str">
        <f>IF(GLOBAL[[#This Row],[b1]]="","",GLOBAL[[#This Row],[b1]]-GLOBAL[[#This Row],[a1]]-GLOBAL[[#This Row],[bkeluar1]])</f>
        <v/>
      </c>
      <c r="L3426" s="31">
        <f>SUM(GLOBAL[[#This Row],[bmasuk1]:[c1]])</f>
        <v>0</v>
      </c>
      <c r="M3426" s="32">
        <f>SUM(F3426,L3426)</f>
        <v>99</v>
      </c>
      <c r="N3426" s="31"/>
      <c r="O3426" s="31"/>
      <c r="P3426" s="32">
        <f ca="1">SUM(INDIRECT(GLOBAL_VAR[TABLENAME]&amp;"[@a"&amp;$1:$1-1&amp;"]"),INDIRECT(GLOBAL_VAR[TABLENAME]&amp;"[@c"&amp;$1:$1-1&amp;"]"))</f>
        <v>99</v>
      </c>
      <c r="Q3426" s="33"/>
      <c r="R3426" s="33" t="str">
        <f>IF(GLOBAL[[#This Row],[b3]]="","",GLOBAL[[#This Row],[b3]]-GLOBAL[[#This Row],[a3]])</f>
        <v/>
      </c>
      <c r="S3426" s="32">
        <f ca="1">SUM(INDIRECT(GLOBAL_VAR[TABLENAME]&amp;"[@a"&amp;$1:$1-1&amp;"]"),INDIRECT(GLOBAL_VAR[TABLENAME]&amp;"[@c"&amp;$1:$1-1&amp;"]"))</f>
        <v>99</v>
      </c>
      <c r="T3426" s="33"/>
      <c r="U3426" s="33" t="str">
        <f>IF(GLOBAL[[#This Row],[b4]]="","",GLOBAL[[#This Row],[b4]]-GLOBAL[[#This Row],[a4]])</f>
        <v/>
      </c>
      <c r="V3426" s="32">
        <f ca="1">SUM(INDIRECT(GLOBAL_VAR[TABLENAME]&amp;"[@a"&amp;$1:$1-1&amp;"]"),INDIRECT(GLOBAL_VAR[TABLENAME]&amp;"[@c"&amp;$1:$1-1&amp;"]"))</f>
        <v>99</v>
      </c>
      <c r="W3426" s="31"/>
      <c r="X3426" s="31" t="str">
        <f>IF(GLOBAL[[#This Row],[b5]]="","",GLOBAL[[#This Row],[b5]]-GLOBAL[[#This Row],[a5]])</f>
        <v/>
      </c>
      <c r="Y3426" s="59">
        <f ca="1">SUM(INDIRECT(GLOBAL_VAR[TABLENAME]&amp;"[@a"&amp;$1:$1-1&amp;"]"),INDIRECT(GLOBAL_VAR[TABLENAME]&amp;"[@c"&amp;$1:$1-1&amp;"]"))</f>
        <v>99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3426" s="31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29">
      <c r="A3427" s="31">
        <f ca="1">IF(GLOBAL[[#This Row],[TT]]&lt;1,"",ROW()-2)</f>
        <v>3425</v>
      </c>
      <c r="B3427" s="38" t="s">
        <v>1963</v>
      </c>
      <c r="C3427" s="31">
        <v>7</v>
      </c>
      <c r="D3427" s="36" t="s">
        <v>19</v>
      </c>
      <c r="E3427" s="31">
        <f ca="1">IF(GLOBAL[[#This Row],[b12]]="",GLOBAL[[#This Row],[a6]],GLOBAL[[#This Row],[b12]])</f>
        <v>7</v>
      </c>
      <c r="F3427" s="32">
        <f>GLOBAL[[#This Row],[AWAL]]</f>
        <v>7</v>
      </c>
      <c r="G3427" s="31"/>
      <c r="H3427" s="31"/>
      <c r="I3427" s="31" t="str">
        <f>IF(GLOBAL[[#This Row],[/MASUK]]="","",SUMIF(Table6[NB BM_C_QTY+F],GLOBAL[POINTER],Table6[C]))</f>
        <v/>
      </c>
      <c r="J3427" s="102">
        <f>IF(GLOBAL[[#This Row],[//KELUAR]]="",0,-1*SUMIF(Table5[CONCAT],GLOBAL[POINTER],Table5[3]))</f>
        <v>0</v>
      </c>
      <c r="K3427" s="31" t="str">
        <f>IF(GLOBAL[[#This Row],[b1]]="","",GLOBAL[[#This Row],[b1]]-GLOBAL[[#This Row],[a1]]-GLOBAL[[#This Row],[bkeluar1]])</f>
        <v/>
      </c>
      <c r="L3427" s="31">
        <f>SUM(GLOBAL[[#This Row],[bmasuk1]:[c1]])</f>
        <v>0</v>
      </c>
      <c r="M3427" s="32">
        <f>SUM(F3427,L3427)</f>
        <v>7</v>
      </c>
      <c r="N3427" s="31"/>
      <c r="O3427" s="31"/>
      <c r="P3427" s="32">
        <f ca="1">SUM(INDIRECT(GLOBAL_VAR[TABLENAME]&amp;"[@a"&amp;$1:$1-1&amp;"]"),INDIRECT(GLOBAL_VAR[TABLENAME]&amp;"[@c"&amp;$1:$1-1&amp;"]"))</f>
        <v>7</v>
      </c>
      <c r="Q3427" s="33"/>
      <c r="R3427" s="33" t="str">
        <f>IF(GLOBAL[[#This Row],[b3]]="","",GLOBAL[[#This Row],[b3]]-GLOBAL[[#This Row],[a3]])</f>
        <v/>
      </c>
      <c r="S3427" s="32">
        <f ca="1">SUM(INDIRECT(GLOBAL_VAR[TABLENAME]&amp;"[@a"&amp;$1:$1-1&amp;"]"),INDIRECT(GLOBAL_VAR[TABLENAME]&amp;"[@c"&amp;$1:$1-1&amp;"]"))</f>
        <v>7</v>
      </c>
      <c r="T3427" s="33"/>
      <c r="U3427" s="33" t="str">
        <f>IF(GLOBAL[[#This Row],[b4]]="","",GLOBAL[[#This Row],[b4]]-GLOBAL[[#This Row],[a4]])</f>
        <v/>
      </c>
      <c r="V3427" s="32">
        <f ca="1">SUM(INDIRECT(GLOBAL_VAR[TABLENAME]&amp;"[@a"&amp;$1:$1-1&amp;"]"),INDIRECT(GLOBAL_VAR[TABLENAME]&amp;"[@c"&amp;$1:$1-1&amp;"]"))</f>
        <v>7</v>
      </c>
      <c r="W3427" s="31"/>
      <c r="X3427" s="31" t="str">
        <f>IF(GLOBAL[[#This Row],[b5]]="","",GLOBAL[[#This Row],[b5]]-GLOBAL[[#This Row],[a5]])</f>
        <v/>
      </c>
      <c r="Y3427" s="59">
        <f ca="1">SUM(INDIRECT(GLOBAL_VAR[TABLENAME]&amp;"[@a"&amp;$1:$1-1&amp;"]"),INDIRECT(GLOBAL_VAR[TABLENAME]&amp;"[@c"&amp;$1:$1-1&amp;"]"))</f>
        <v>7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427" s="31" t="str">
        <f>_xlfn.IFNA(MATCH(GLOBAL[[#This Row],[POINTER]],Table6[NB BM_C_QTY+F],0),"")</f>
        <v/>
      </c>
      <c r="AC3427" t="str">
        <f>_xlfn.IFNA(MATCH(GLOBAL[[#This Row],[POINTER]],Table5[CONCAT],0),"")</f>
        <v/>
      </c>
    </row>
    <row r="3428" spans="1:29">
      <c r="A3428" s="31">
        <f ca="1">IF(GLOBAL[[#This Row],[TT]]&lt;1,"",ROW()-2)</f>
        <v>3426</v>
      </c>
      <c r="B3428" s="38" t="s">
        <v>4968</v>
      </c>
      <c r="C3428" s="31">
        <v>3</v>
      </c>
      <c r="D3428" s="36" t="s">
        <v>76</v>
      </c>
      <c r="E3428" s="31">
        <f ca="1">IF(GLOBAL[[#This Row],[b12]]="",GLOBAL[[#This Row],[a6]],GLOBAL[[#This Row],[b12]])</f>
        <v>3</v>
      </c>
      <c r="F3428" s="32">
        <f>GLOBAL[[#This Row],[AWAL]]</f>
        <v>3</v>
      </c>
      <c r="G3428" s="31"/>
      <c r="H3428" s="31"/>
      <c r="I3428" s="31" t="str">
        <f>IF(GLOBAL[[#This Row],[/MASUK]]="","",SUMIF(Table6[NB BM_C_QTY+F],GLOBAL[POINTER],Table6[C]))</f>
        <v/>
      </c>
      <c r="J3428" s="102">
        <f>IF(GLOBAL[[#This Row],[//KELUAR]]="",0,-1*SUMIF(Table5[CONCAT],GLOBAL[POINTER],Table5[3]))</f>
        <v>0</v>
      </c>
      <c r="K3428" s="31" t="str">
        <f>IF(GLOBAL[[#This Row],[b1]]="","",GLOBAL[[#This Row],[b1]]-GLOBAL[[#This Row],[a1]]-GLOBAL[[#This Row],[bkeluar1]])</f>
        <v/>
      </c>
      <c r="L3428" s="31">
        <f>SUM(GLOBAL[[#This Row],[bmasuk1]:[c1]])</f>
        <v>0</v>
      </c>
      <c r="M3428" s="32">
        <f>SUM(F3428,L3428)</f>
        <v>3</v>
      </c>
      <c r="N3428" s="31"/>
      <c r="O3428" s="31"/>
      <c r="P3428" s="32">
        <f ca="1">SUM(INDIRECT(GLOBAL_VAR[TABLENAME]&amp;"[@a"&amp;$1:$1-1&amp;"]"),INDIRECT(GLOBAL_VAR[TABLENAME]&amp;"[@c"&amp;$1:$1-1&amp;"]"))</f>
        <v>3</v>
      </c>
      <c r="Q3428" s="33"/>
      <c r="R3428" s="33" t="str">
        <f>IF(GLOBAL[[#This Row],[b3]]="","",GLOBAL[[#This Row],[b3]]-GLOBAL[[#This Row],[a3]])</f>
        <v/>
      </c>
      <c r="S3428" s="32">
        <f ca="1">SUM(INDIRECT(GLOBAL_VAR[TABLENAME]&amp;"[@a"&amp;$1:$1-1&amp;"]"),INDIRECT(GLOBAL_VAR[TABLENAME]&amp;"[@c"&amp;$1:$1-1&amp;"]"))</f>
        <v>3</v>
      </c>
      <c r="T3428" s="33"/>
      <c r="U3428" s="33" t="str">
        <f>IF(GLOBAL[[#This Row],[b4]]="","",GLOBAL[[#This Row],[b4]]-GLOBAL[[#This Row],[a4]])</f>
        <v/>
      </c>
      <c r="V3428" s="32">
        <f ca="1">SUM(INDIRECT(GLOBAL_VAR[TABLENAME]&amp;"[@a"&amp;$1:$1-1&amp;"]"),INDIRECT(GLOBAL_VAR[TABLENAME]&amp;"[@c"&amp;$1:$1-1&amp;"]"))</f>
        <v>3</v>
      </c>
      <c r="W3428" s="31"/>
      <c r="X3428" s="31" t="str">
        <f>IF(GLOBAL[[#This Row],[b5]]="","",GLOBAL[[#This Row],[b5]]-GLOBAL[[#This Row],[a5]])</f>
        <v/>
      </c>
      <c r="Y3428" s="59">
        <f ca="1">SUM(INDIRECT(GLOBAL_VAR[TABLENAME]&amp;"[@a"&amp;$1:$1-1&amp;"]"),INDIRECT(GLOBAL_VAR[TABLENAME]&amp;"[@c"&amp;$1:$1-1&amp;"]"))</f>
        <v>3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3428" s="31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29">
      <c r="A3429" s="31">
        <f ca="1">IF(GLOBAL[[#This Row],[TT]]&lt;1,"",ROW()-2)</f>
        <v>3427</v>
      </c>
      <c r="B3429" s="38" t="s">
        <v>1964</v>
      </c>
      <c r="C3429" s="31">
        <v>44</v>
      </c>
      <c r="D3429" s="36" t="s">
        <v>1406</v>
      </c>
      <c r="E3429" s="31">
        <f ca="1">IF(GLOBAL[[#This Row],[b12]]="",GLOBAL[[#This Row],[a6]],GLOBAL[[#This Row],[b12]])</f>
        <v>44</v>
      </c>
      <c r="F3429" s="32">
        <f>GLOBAL[[#This Row],[AWAL]]</f>
        <v>44</v>
      </c>
      <c r="G3429" s="31"/>
      <c r="H3429" s="31"/>
      <c r="I3429" s="31" t="str">
        <f>IF(GLOBAL[[#This Row],[/MASUK]]="","",SUMIF(Table6[NB BM_C_QTY+F],GLOBAL[POINTER],Table6[C]))</f>
        <v/>
      </c>
      <c r="J3429" s="102">
        <f>IF(GLOBAL[[#This Row],[//KELUAR]]="",0,-1*SUMIF(Table5[CONCAT],GLOBAL[POINTER],Table5[3]))</f>
        <v>0</v>
      </c>
      <c r="K3429" s="31" t="str">
        <f>IF(GLOBAL[[#This Row],[b1]]="","",GLOBAL[[#This Row],[b1]]-GLOBAL[[#This Row],[a1]]-GLOBAL[[#This Row],[bkeluar1]])</f>
        <v/>
      </c>
      <c r="L3429" s="31">
        <f>SUM(GLOBAL[[#This Row],[bmasuk1]:[c1]])</f>
        <v>0</v>
      </c>
      <c r="M3429" s="32">
        <f>SUM(F3429,L3429)</f>
        <v>44</v>
      </c>
      <c r="N3429" s="31"/>
      <c r="O3429" s="31"/>
      <c r="P3429" s="32">
        <f ca="1">SUM(INDIRECT(GLOBAL_VAR[TABLENAME]&amp;"[@a"&amp;$1:$1-1&amp;"]"),INDIRECT(GLOBAL_VAR[TABLENAME]&amp;"[@c"&amp;$1:$1-1&amp;"]"))</f>
        <v>44</v>
      </c>
      <c r="Q3429" s="33"/>
      <c r="R3429" s="33" t="str">
        <f>IF(GLOBAL[[#This Row],[b3]]="","",GLOBAL[[#This Row],[b3]]-GLOBAL[[#This Row],[a3]])</f>
        <v/>
      </c>
      <c r="S3429" s="32">
        <f ca="1">SUM(INDIRECT(GLOBAL_VAR[TABLENAME]&amp;"[@a"&amp;$1:$1-1&amp;"]"),INDIRECT(GLOBAL_VAR[TABLENAME]&amp;"[@c"&amp;$1:$1-1&amp;"]"))</f>
        <v>44</v>
      </c>
      <c r="T3429" s="33"/>
      <c r="U3429" s="33" t="str">
        <f>IF(GLOBAL[[#This Row],[b4]]="","",GLOBAL[[#This Row],[b4]]-GLOBAL[[#This Row],[a4]])</f>
        <v/>
      </c>
      <c r="V3429" s="32">
        <f ca="1">SUM(INDIRECT(GLOBAL_VAR[TABLENAME]&amp;"[@a"&amp;$1:$1-1&amp;"]"),INDIRECT(GLOBAL_VAR[TABLENAME]&amp;"[@c"&amp;$1:$1-1&amp;"]"))</f>
        <v>44</v>
      </c>
      <c r="W3429" s="31"/>
      <c r="X3429" s="31" t="str">
        <f>IF(GLOBAL[[#This Row],[b5]]="","",GLOBAL[[#This Row],[b5]]-GLOBAL[[#This Row],[a5]])</f>
        <v/>
      </c>
      <c r="Y3429" s="59">
        <f ca="1">SUM(INDIRECT(GLOBAL_VAR[TABLENAME]&amp;"[@a"&amp;$1:$1-1&amp;"]"),INDIRECT(GLOBAL_VAR[TABLENAME]&amp;"[@c"&amp;$1:$1-1&amp;"]"))</f>
        <v>44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3429" s="31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29">
      <c r="A3430" s="31">
        <f ca="1">IF(GLOBAL[[#This Row],[TT]]&lt;1,"",ROW()-2)</f>
        <v>3428</v>
      </c>
      <c r="B3430" s="38" t="s">
        <v>3560</v>
      </c>
      <c r="C3430" s="31">
        <v>1</v>
      </c>
      <c r="D3430" s="36" t="s">
        <v>45</v>
      </c>
      <c r="E3430" s="31">
        <f ca="1">IF(GLOBAL[[#This Row],[b12]]="",GLOBAL[[#This Row],[a6]],GLOBAL[[#This Row],[b12]])</f>
        <v>1</v>
      </c>
      <c r="F3430" s="32">
        <f>GLOBAL[[#This Row],[AWAL]]</f>
        <v>1</v>
      </c>
      <c r="G3430" s="31"/>
      <c r="H3430" s="31"/>
      <c r="I3430" s="31" t="str">
        <f>IF(GLOBAL[[#This Row],[/MASUK]]="","",SUMIF(Table6[NB BM_C_QTY+F],GLOBAL[POINTER],Table6[C]))</f>
        <v/>
      </c>
      <c r="J3430" s="102">
        <f>IF(GLOBAL[[#This Row],[//KELUAR]]="",0,-1*SUMIF(Table5[CONCAT],GLOBAL[POINTER],Table5[3]))</f>
        <v>0</v>
      </c>
      <c r="K3430" s="31" t="str">
        <f>IF(GLOBAL[[#This Row],[b1]]="","",GLOBAL[[#This Row],[b1]]-GLOBAL[[#This Row],[a1]]-GLOBAL[[#This Row],[bkeluar1]])</f>
        <v/>
      </c>
      <c r="L3430" s="31">
        <f>SUM(GLOBAL[[#This Row],[bmasuk1]:[c1]])</f>
        <v>0</v>
      </c>
      <c r="M3430" s="32">
        <f>SUM(F3430,L3430)</f>
        <v>1</v>
      </c>
      <c r="N3430" s="31"/>
      <c r="O3430" s="31"/>
      <c r="P3430" s="32">
        <f ca="1">SUM(INDIRECT(GLOBAL_VAR[TABLENAME]&amp;"[@a"&amp;$1:$1-1&amp;"]"),INDIRECT(GLOBAL_VAR[TABLENAME]&amp;"[@c"&amp;$1:$1-1&amp;"]"))</f>
        <v>1</v>
      </c>
      <c r="Q3430" s="33"/>
      <c r="R3430" s="33" t="str">
        <f>IF(GLOBAL[[#This Row],[b3]]="","",GLOBAL[[#This Row],[b3]]-GLOBAL[[#This Row],[a3]])</f>
        <v/>
      </c>
      <c r="S3430" s="32">
        <f ca="1">SUM(INDIRECT(GLOBAL_VAR[TABLENAME]&amp;"[@a"&amp;$1:$1-1&amp;"]"),INDIRECT(GLOBAL_VAR[TABLENAME]&amp;"[@c"&amp;$1:$1-1&amp;"]"))</f>
        <v>1</v>
      </c>
      <c r="T3430" s="33"/>
      <c r="U3430" s="33" t="str">
        <f>IF(GLOBAL[[#This Row],[b4]]="","",GLOBAL[[#This Row],[b4]]-GLOBAL[[#This Row],[a4]])</f>
        <v/>
      </c>
      <c r="V3430" s="32">
        <f ca="1">SUM(INDIRECT(GLOBAL_VAR[TABLENAME]&amp;"[@a"&amp;$1:$1-1&amp;"]"),INDIRECT(GLOBAL_VAR[TABLENAME]&amp;"[@c"&amp;$1:$1-1&amp;"]"))</f>
        <v>1</v>
      </c>
      <c r="W3430" s="31"/>
      <c r="X3430" s="31" t="str">
        <f>IF(GLOBAL[[#This Row],[b5]]="","",GLOBAL[[#This Row],[b5]]-GLOBAL[[#This Row],[a5]])</f>
        <v/>
      </c>
      <c r="Y3430" s="59">
        <f ca="1">SUM(INDIRECT(GLOBAL_VAR[TABLENAME]&amp;"[@a"&amp;$1:$1-1&amp;"]"),INDIRECT(GLOBAL_VAR[TABLENAME]&amp;"[@c"&amp;$1:$1-1&amp;"]"))</f>
        <v>1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3430" s="31" t="str">
        <f>_xlfn.IFNA(MATCH(GLOBAL[[#This Row],[POINTER]],Table6[NB BM_C_QTY+F],0),"")</f>
        <v/>
      </c>
      <c r="AC3430" t="str">
        <f>_xlfn.IFNA(MATCH(GLOBAL[[#This Row],[POINTER]],Table5[CONCAT],0),"")</f>
        <v/>
      </c>
    </row>
  </sheetData>
  <conditionalFormatting sqref="B3243">
    <cfRule type="duplicateValues" dxfId="167" priority="69"/>
  </conditionalFormatting>
  <conditionalFormatting sqref="B941">
    <cfRule type="duplicateValues" dxfId="166" priority="68"/>
  </conditionalFormatting>
  <conditionalFormatting sqref="B2986:B3162 B2424:B2694 B1310:B1379 B730:B741 B1:B2 B743:B1308 B711:B727 B2057:B2063 B2697:B2723 B2725:B2948 B1576:B1792 B2352:B2422 B1381 B1387:B1388 B1392:B1574 B1795:B2055 B507:B709 B4:B505 B3164:B3293 B2950:B2984 B2065:B2350 B3297:B1048576">
    <cfRule type="duplicateValues" dxfId="165" priority="67"/>
  </conditionalFormatting>
  <conditionalFormatting sqref="B728:B729">
    <cfRule type="duplicateValues" dxfId="164" priority="66"/>
  </conditionalFormatting>
  <conditionalFormatting sqref="B728:B729">
    <cfRule type="duplicateValues" dxfId="163" priority="65"/>
  </conditionalFormatting>
  <conditionalFormatting sqref="B742">
    <cfRule type="duplicateValues" dxfId="162" priority="64"/>
  </conditionalFormatting>
  <conditionalFormatting sqref="B742">
    <cfRule type="duplicateValues" dxfId="161" priority="63"/>
  </conditionalFormatting>
  <conditionalFormatting sqref="B1309">
    <cfRule type="duplicateValues" dxfId="160" priority="62"/>
  </conditionalFormatting>
  <conditionalFormatting sqref="B1309">
    <cfRule type="duplicateValues" dxfId="159" priority="61"/>
  </conditionalFormatting>
  <conditionalFormatting sqref="B710">
    <cfRule type="duplicateValues" dxfId="158" priority="60"/>
  </conditionalFormatting>
  <conditionalFormatting sqref="B710">
    <cfRule type="duplicateValues" dxfId="157" priority="59"/>
  </conditionalFormatting>
  <conditionalFormatting sqref="B2056">
    <cfRule type="duplicateValues" dxfId="156" priority="58"/>
  </conditionalFormatting>
  <conditionalFormatting sqref="B2056">
    <cfRule type="duplicateValues" dxfId="155" priority="57"/>
  </conditionalFormatting>
  <conditionalFormatting sqref="B2423">
    <cfRule type="duplicateValues" dxfId="154" priority="56"/>
  </conditionalFormatting>
  <conditionalFormatting sqref="B2423">
    <cfRule type="duplicateValues" dxfId="153" priority="55"/>
  </conditionalFormatting>
  <conditionalFormatting sqref="B2695">
    <cfRule type="duplicateValues" dxfId="152" priority="54"/>
  </conditionalFormatting>
  <conditionalFormatting sqref="B2695">
    <cfRule type="duplicateValues" dxfId="151" priority="53"/>
  </conditionalFormatting>
  <conditionalFormatting sqref="B2696">
    <cfRule type="duplicateValues" dxfId="150" priority="52"/>
  </conditionalFormatting>
  <conditionalFormatting sqref="B2696">
    <cfRule type="duplicateValues" dxfId="149" priority="51"/>
  </conditionalFormatting>
  <conditionalFormatting sqref="B2724">
    <cfRule type="duplicateValues" dxfId="148" priority="50"/>
  </conditionalFormatting>
  <conditionalFormatting sqref="B2724">
    <cfRule type="duplicateValues" dxfId="147" priority="49"/>
  </conditionalFormatting>
  <conditionalFormatting sqref="B1575">
    <cfRule type="duplicateValues" dxfId="146" priority="48"/>
  </conditionalFormatting>
  <conditionalFormatting sqref="B1575">
    <cfRule type="duplicateValues" dxfId="145" priority="47"/>
  </conditionalFormatting>
  <conditionalFormatting sqref="B2985">
    <cfRule type="duplicateValues" dxfId="144" priority="45"/>
  </conditionalFormatting>
  <conditionalFormatting sqref="B2985">
    <cfRule type="duplicateValues" dxfId="143" priority="44"/>
  </conditionalFormatting>
  <conditionalFormatting sqref="B2351">
    <cfRule type="duplicateValues" dxfId="142" priority="43"/>
  </conditionalFormatting>
  <conditionalFormatting sqref="B2351">
    <cfRule type="duplicateValues" dxfId="141" priority="42"/>
  </conditionalFormatting>
  <conditionalFormatting sqref="B1380">
    <cfRule type="duplicateValues" dxfId="140" priority="41"/>
  </conditionalFormatting>
  <conditionalFormatting sqref="B1380">
    <cfRule type="duplicateValues" dxfId="139" priority="40"/>
  </conditionalFormatting>
  <conditionalFormatting sqref="B1382">
    <cfRule type="duplicateValues" dxfId="138" priority="39"/>
  </conditionalFormatting>
  <conditionalFormatting sqref="B1382">
    <cfRule type="duplicateValues" dxfId="137" priority="38"/>
  </conditionalFormatting>
  <conditionalFormatting sqref="B1383">
    <cfRule type="duplicateValues" dxfId="136" priority="37"/>
  </conditionalFormatting>
  <conditionalFormatting sqref="B1383">
    <cfRule type="duplicateValues" dxfId="135" priority="36"/>
  </conditionalFormatting>
  <conditionalFormatting sqref="B1384">
    <cfRule type="duplicateValues" dxfId="134" priority="35"/>
  </conditionalFormatting>
  <conditionalFormatting sqref="B1384">
    <cfRule type="duplicateValues" dxfId="133" priority="34"/>
  </conditionalFormatting>
  <conditionalFormatting sqref="B1385">
    <cfRule type="duplicateValues" dxfId="132" priority="33"/>
  </conditionalFormatting>
  <conditionalFormatting sqref="B1385">
    <cfRule type="duplicateValues" dxfId="131" priority="32"/>
  </conditionalFormatting>
  <conditionalFormatting sqref="B1386">
    <cfRule type="duplicateValues" dxfId="130" priority="31"/>
  </conditionalFormatting>
  <conditionalFormatting sqref="B1386">
    <cfRule type="duplicateValues" dxfId="129" priority="30"/>
  </conditionalFormatting>
  <conditionalFormatting sqref="B1389">
    <cfRule type="duplicateValues" dxfId="128" priority="29"/>
  </conditionalFormatting>
  <conditionalFormatting sqref="B1389">
    <cfRule type="duplicateValues" dxfId="127" priority="28"/>
  </conditionalFormatting>
  <conditionalFormatting sqref="B1390">
    <cfRule type="duplicateValues" dxfId="126" priority="27"/>
  </conditionalFormatting>
  <conditionalFormatting sqref="B1390">
    <cfRule type="duplicateValues" dxfId="125" priority="26"/>
  </conditionalFormatting>
  <conditionalFormatting sqref="B1391">
    <cfRule type="duplicateValues" dxfId="124" priority="25"/>
  </conditionalFormatting>
  <conditionalFormatting sqref="B1391">
    <cfRule type="duplicateValues" dxfId="123" priority="24"/>
  </conditionalFormatting>
  <conditionalFormatting sqref="B1793">
    <cfRule type="duplicateValues" dxfId="122" priority="23"/>
  </conditionalFormatting>
  <conditionalFormatting sqref="B1793">
    <cfRule type="duplicateValues" dxfId="121" priority="22"/>
  </conditionalFormatting>
  <conditionalFormatting sqref="B1794">
    <cfRule type="duplicateValues" dxfId="120" priority="21"/>
  </conditionalFormatting>
  <conditionalFormatting sqref="B1794">
    <cfRule type="duplicateValues" dxfId="119" priority="20"/>
  </conditionalFormatting>
  <conditionalFormatting sqref="B506">
    <cfRule type="duplicateValues" dxfId="118" priority="19"/>
  </conditionalFormatting>
  <conditionalFormatting sqref="B3294:B3296">
    <cfRule type="duplicateValues" dxfId="117" priority="977"/>
  </conditionalFormatting>
  <conditionalFormatting sqref="B3">
    <cfRule type="duplicateValues" dxfId="116" priority="14"/>
  </conditionalFormatting>
  <conditionalFormatting sqref="B3">
    <cfRule type="duplicateValues" dxfId="115" priority="13"/>
  </conditionalFormatting>
  <conditionalFormatting sqref="B3">
    <cfRule type="duplicateValues" dxfId="114" priority="15"/>
  </conditionalFormatting>
  <conditionalFormatting sqref="AA3 AD3:AE3">
    <cfRule type="duplicateValues" dxfId="113" priority="16"/>
  </conditionalFormatting>
  <conditionalFormatting sqref="B2697:B2723 B942:B1308 B4:B505 B730:B741 B743:B940 B1310:B1379 B711:B727 B2424:B2694 B2057:B2063 B2725:B2948 B1576:B1792 B2986:B3162 B2352:B2422 B1381 B1387:B1388 B1392:B1574 B1795:B2055 B507:B709 B3164:B3243 B2950:B2984 B2065:B2350">
    <cfRule type="duplicateValues" dxfId="112" priority="1798"/>
  </conditionalFormatting>
  <conditionalFormatting sqref="B3164:B3343 B2 B4:B2063 B2950:B3162 B2065:B2948">
    <cfRule type="duplicateValues" dxfId="111" priority="1817"/>
  </conditionalFormatting>
  <conditionalFormatting sqref="AD3164:AE3343 AA4:AA2063 AD4:AE2063 AA3164:AA3343 AD2950:AE3162 AA2950:AA3162 AD2065:AE2948 AA2065:AA2948">
    <cfRule type="duplicateValues" dxfId="110" priority="1820"/>
  </conditionalFormatting>
  <conditionalFormatting sqref="B3163">
    <cfRule type="duplicateValues" dxfId="109" priority="9"/>
  </conditionalFormatting>
  <conditionalFormatting sqref="B3163">
    <cfRule type="duplicateValues" dxfId="108" priority="10"/>
  </conditionalFormatting>
  <conditionalFormatting sqref="B3163">
    <cfRule type="duplicateValues" dxfId="107" priority="11"/>
  </conditionalFormatting>
  <conditionalFormatting sqref="AA3163 AD3163:AE3163">
    <cfRule type="duplicateValues" dxfId="106" priority="12"/>
  </conditionalFormatting>
  <conditionalFormatting sqref="B2949">
    <cfRule type="duplicateValues" dxfId="105" priority="5"/>
  </conditionalFormatting>
  <conditionalFormatting sqref="B2949">
    <cfRule type="duplicateValues" dxfId="104" priority="6"/>
  </conditionalFormatting>
  <conditionalFormatting sqref="B2949">
    <cfRule type="duplicateValues" dxfId="103" priority="7"/>
  </conditionalFormatting>
  <conditionalFormatting sqref="AA2949 AD2949:AE2949">
    <cfRule type="duplicateValues" dxfId="102" priority="8"/>
  </conditionalFormatting>
  <conditionalFormatting sqref="B2064">
    <cfRule type="duplicateValues" dxfId="101" priority="1"/>
  </conditionalFormatting>
  <conditionalFormatting sqref="B2064">
    <cfRule type="duplicateValues" dxfId="100" priority="2"/>
  </conditionalFormatting>
  <conditionalFormatting sqref="B2064">
    <cfRule type="duplicateValues" dxfId="99" priority="3"/>
  </conditionalFormatting>
  <conditionalFormatting sqref="AD2064:AE2064 AA2064">
    <cfRule type="duplicateValues" dxfId="98" priority="4"/>
  </conditionalFormatting>
  <pageMargins left="0.7" right="0.7" top="0.75" bottom="0.75" header="0.3" footer="0.3"/>
  <pageSetup paperSize="14" orientation="portrait" horizontalDpi="0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093"/>
  <sheetViews>
    <sheetView topLeftCell="A929" zoomScaleNormal="100" workbookViewId="0">
      <selection activeCell="D936" sqref="D936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customWidth="1" outlineLevel="1"/>
    <col min="7" max="7" width="12" style="29" customWidth="1"/>
    <col min="8" max="8" width="5.28515625" style="29" customWidth="1"/>
    <col min="9" max="9" width="5.42578125" style="29" customWidth="1" outlineLevel="1"/>
    <col min="10" max="10" width="5.140625" style="29" customWidth="1" outlineLevel="1"/>
    <col min="11" max="11" width="5.28515625" style="29" customWidth="1"/>
    <col min="12" max="12" width="5.42578125" style="29" customWidth="1" outlineLevel="1"/>
    <col min="13" max="13" width="5.140625" style="29" customWidth="1" outlineLevel="1"/>
    <col min="14" max="14" width="5.28515625" style="29" customWidth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28515625" style="29" customWidth="1"/>
    <col min="22" max="22" width="5.42578125" style="29" customWidth="1" outlineLevel="1"/>
    <col min="23" max="23" width="5.140625" style="29" customWidth="1" outlineLevel="1"/>
    <col min="24" max="24" width="5.140625" style="29" customWidth="1"/>
    <col min="25" max="27" width="5.140625" style="30" customWidth="1"/>
    <col min="28" max="28" width="9.140625" style="29"/>
    <col min="29" max="29" width="60.7109375" style="29" customWidth="1"/>
    <col min="30" max="30" width="11" style="29" customWidth="1"/>
    <col min="31" max="16384" width="9.140625" style="29"/>
  </cols>
  <sheetData>
    <row r="1" spans="1:30">
      <c r="C1" s="29" t="e">
        <f>SEARCH("]",B1)</f>
        <v>#VALUE!</v>
      </c>
      <c r="D1" s="29" t="s">
        <v>3931</v>
      </c>
      <c r="E1" s="29">
        <f ca="1">IF(W1&gt;0,T1,IF(S1&gt;0,Q1,IF(NOT(P1=0),N1,IF(NOT(M1=0),K1,IF(NOT(J1=0),H1,"ERR")))))</f>
        <v>1</v>
      </c>
      <c r="H1" s="35">
        <v>1</v>
      </c>
      <c r="I1" s="35"/>
      <c r="J1" s="35">
        <f ca="1">SUM(INDIRECT(IMPORT_VAR[TABLENAME]&amp;"[C"&amp;K1-1&amp;"]"))</f>
        <v>-178</v>
      </c>
      <c r="K1" s="35">
        <v>2</v>
      </c>
      <c r="L1" s="35"/>
      <c r="M1" s="35">
        <f ca="1">SUM(INDIRECT(IMPORT_VAR[TABLENAME]&amp;"[C"&amp;N1-1&amp;"]"))</f>
        <v>0</v>
      </c>
      <c r="N1" s="35">
        <v>3</v>
      </c>
      <c r="O1" s="35"/>
      <c r="P1" s="35">
        <f ca="1">SUM(INDIRECT(IMPORT_VAR[TABLENAME]&amp;"[C"&amp;Q1-1&amp;"]"))</f>
        <v>0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U1" s="35"/>
      <c r="W1" s="29">
        <f ca="1">SUM(INDIRECT(IMPORT_VAR[TABLENAME]&amp;"[C"&amp;T1&amp;"]"))</f>
        <v>0</v>
      </c>
      <c r="X1" s="29">
        <v>6</v>
      </c>
    </row>
    <row r="2" spans="1:30">
      <c r="A2" s="29" t="s">
        <v>3426</v>
      </c>
      <c r="B2" s="29" t="s">
        <v>3803</v>
      </c>
      <c r="C2" s="29" t="s">
        <v>3804</v>
      </c>
      <c r="D2" s="29" t="s">
        <v>3805</v>
      </c>
      <c r="E2" s="29" t="s">
        <v>3806</v>
      </c>
      <c r="F2" s="29" t="s">
        <v>3807</v>
      </c>
      <c r="G2" s="29" t="s">
        <v>3808</v>
      </c>
      <c r="H2" s="29" t="s">
        <v>3916</v>
      </c>
      <c r="I2" s="29" t="s">
        <v>3917</v>
      </c>
      <c r="J2" s="29" t="s">
        <v>3918</v>
      </c>
      <c r="K2" s="29" t="s">
        <v>3919</v>
      </c>
      <c r="L2" s="29" t="s">
        <v>3920</v>
      </c>
      <c r="M2" s="29" t="s">
        <v>3921</v>
      </c>
      <c r="N2" s="29" t="s">
        <v>3922</v>
      </c>
      <c r="O2" s="29" t="s">
        <v>3923</v>
      </c>
      <c r="P2" s="29" t="s">
        <v>3924</v>
      </c>
      <c r="Q2" s="29" t="s">
        <v>3925</v>
      </c>
      <c r="R2" s="29" t="s">
        <v>3926</v>
      </c>
      <c r="S2" s="29" t="s">
        <v>3927</v>
      </c>
      <c r="T2" s="29" t="s">
        <v>3928</v>
      </c>
      <c r="U2" s="29" t="s">
        <v>4144</v>
      </c>
      <c r="V2" s="29" t="s">
        <v>3929</v>
      </c>
      <c r="W2" s="29" t="s">
        <v>3930</v>
      </c>
      <c r="X2" s="29" t="s">
        <v>4</v>
      </c>
      <c r="AC2" s="29" t="s">
        <v>3954</v>
      </c>
      <c r="AD2" s="29" t="s">
        <v>3955</v>
      </c>
    </row>
    <row r="3" spans="1:30">
      <c r="A3" s="31">
        <f ca="1">IF(IMPORT[[#This Row],[C]]&lt;1,"",ROW()-2)</f>
        <v>1</v>
      </c>
      <c r="B3" s="39" t="s">
        <v>2800</v>
      </c>
      <c r="C3" s="31" t="s">
        <v>2801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3"/>
      <c r="V3" s="31"/>
      <c r="W3" s="31" t="str">
        <f>IF(IMPORT[[#This Row],[b5]]="","",IMPORT[[#This Row],[b5]]-IMPORT[[#This Row],[a5]])</f>
        <v/>
      </c>
      <c r="X3" s="52">
        <f ca="1">SUM(INDIRECT(IMPORT_VAR[TABLENAME]&amp;"[@a"&amp;$1:$1-1&amp;"]"),INDIRECT(IMPORT_VAR[TABLENAME]&amp;"[@c"&amp;$1:$1-1&amp;"]"))</f>
        <v>2</v>
      </c>
      <c r="Y3" s="54"/>
      <c r="Z3" s="54"/>
      <c r="AA3" s="54"/>
      <c r="AC3" s="29" t="s">
        <v>3958</v>
      </c>
      <c r="AD3" s="29" t="str">
        <f>RIGHT(IMPORT_VAR[FILENAME],LEN(IMPORT_VAR[FILENAME])-SEARCH("]",IMPORT_VAR[FILENAME]))</f>
        <v>IMPORT</v>
      </c>
    </row>
    <row r="4" spans="1:30">
      <c r="A4" s="31">
        <f ca="1">IF(IMPORT[[#This Row],[C]]&lt;1,"",ROW()-2)</f>
        <v>2</v>
      </c>
      <c r="B4" s="39" t="s">
        <v>2804</v>
      </c>
      <c r="C4" s="31" t="s">
        <v>2805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3"/>
      <c r="V4" s="31"/>
      <c r="W4" s="31" t="str">
        <f>IF(IMPORT[[#This Row],[b5]]="","",IMPORT[[#This Row],[b5]]-IMPORT[[#This Row],[a5]])</f>
        <v/>
      </c>
      <c r="X4" s="52">
        <f ca="1">SUM(INDIRECT(IMPORT_VAR[TABLENAME]&amp;"[@a"&amp;$1:$1-1&amp;"]"),INDIRECT(IMPORT_VAR[TABLENAME]&amp;"[@c"&amp;$1:$1-1&amp;"]"))</f>
        <v>1</v>
      </c>
      <c r="Y4" s="54"/>
      <c r="Z4" s="54"/>
      <c r="AA4" s="54"/>
    </row>
    <row r="5" spans="1:30">
      <c r="A5" s="31">
        <f ca="1">IF(IMPORT[[#This Row],[C]]&lt;1,"",ROW()-2)</f>
        <v>3</v>
      </c>
      <c r="B5" s="39" t="s">
        <v>2806</v>
      </c>
      <c r="C5" s="31" t="s">
        <v>2805</v>
      </c>
      <c r="D5" s="31">
        <v>480</v>
      </c>
      <c r="E5" s="31">
        <f ca="1">IMPORT[TT]</f>
        <v>1</v>
      </c>
      <c r="F5" s="31"/>
      <c r="G5" s="31">
        <v>2019</v>
      </c>
      <c r="H5" s="32">
        <v>1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1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1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1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1</v>
      </c>
      <c r="U5" s="33"/>
      <c r="V5" s="31"/>
      <c r="W5" s="31" t="str">
        <f>IF(IMPORT[[#This Row],[b5]]="","",IMPORT[[#This Row],[b5]]-IMPORT[[#This Row],[a5]])</f>
        <v/>
      </c>
      <c r="X5" s="52">
        <f ca="1">SUM(INDIRECT(IMPORT_VAR[TABLENAME]&amp;"[@a"&amp;$1:$1-1&amp;"]"),INDIRECT(IMPORT_VAR[TABLENAME]&amp;"[@c"&amp;$1:$1-1&amp;"]"))</f>
        <v>1</v>
      </c>
      <c r="Y5" s="54"/>
      <c r="Z5" s="54"/>
      <c r="AA5" s="54"/>
    </row>
    <row r="6" spans="1:30">
      <c r="A6" s="31">
        <f ca="1">IF(IMPORT[[#This Row],[C]]&lt;1,"",ROW()-2)</f>
        <v>4</v>
      </c>
      <c r="B6" s="39" t="s">
        <v>2807</v>
      </c>
      <c r="C6" s="31" t="s">
        <v>2805</v>
      </c>
      <c r="D6" s="31">
        <v>720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3"/>
      <c r="V6" s="31"/>
      <c r="W6" s="31" t="str">
        <f>IF(IMPORT[[#This Row],[b5]]="","",IMPORT[[#This Row],[b5]]-IMPORT[[#This Row],[a5]])</f>
        <v/>
      </c>
      <c r="X6" s="52">
        <f ca="1">SUM(INDIRECT(IMPORT_VAR[TABLENAME]&amp;"[@a"&amp;$1:$1-1&amp;"]"),INDIRECT(IMPORT_VAR[TABLENAME]&amp;"[@c"&amp;$1:$1-1&amp;"]"))</f>
        <v>2</v>
      </c>
      <c r="Y6" s="54"/>
      <c r="Z6" s="54"/>
      <c r="AA6" s="54"/>
    </row>
    <row r="7" spans="1:30">
      <c r="A7" s="31">
        <f ca="1">IF(IMPORT[[#This Row],[C]]&lt;1,"",ROW()-2)</f>
        <v>5</v>
      </c>
      <c r="B7" s="39">
        <v>1000</v>
      </c>
      <c r="C7" s="31" t="s">
        <v>2808</v>
      </c>
      <c r="D7" s="31">
        <v>288</v>
      </c>
      <c r="E7" s="31">
        <f ca="1">IMPORT[TT]</f>
        <v>2</v>
      </c>
      <c r="F7" s="31"/>
      <c r="G7" s="31">
        <v>2019</v>
      </c>
      <c r="H7" s="32">
        <v>2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2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2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2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2</v>
      </c>
      <c r="U7" s="33"/>
      <c r="V7" s="31"/>
      <c r="W7" s="31" t="str">
        <f>IF(IMPORT[[#This Row],[b5]]="","",IMPORT[[#This Row],[b5]]-IMPORT[[#This Row],[a5]])</f>
        <v/>
      </c>
      <c r="X7" s="52">
        <f ca="1">SUM(INDIRECT(IMPORT_VAR[TABLENAME]&amp;"[@a"&amp;$1:$1-1&amp;"]"),INDIRECT(IMPORT_VAR[TABLENAME]&amp;"[@c"&amp;$1:$1-1&amp;"]"))</f>
        <v>2</v>
      </c>
      <c r="Y7" s="54"/>
      <c r="Z7" s="54"/>
      <c r="AA7" s="54"/>
    </row>
    <row r="8" spans="1:30">
      <c r="A8" s="31">
        <f ca="1">IF(IMPORT[[#This Row],[C]]&lt;1,"",ROW()-2)</f>
        <v>6</v>
      </c>
      <c r="B8" s="39" t="s">
        <v>2809</v>
      </c>
      <c r="C8" s="31" t="s">
        <v>2810</v>
      </c>
      <c r="D8" s="31">
        <v>120</v>
      </c>
      <c r="E8" s="31">
        <f ca="1">IMPORT[TT]</f>
        <v>5</v>
      </c>
      <c r="F8" s="31"/>
      <c r="G8" s="31">
        <v>2019</v>
      </c>
      <c r="H8" s="32">
        <v>5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5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5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5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5</v>
      </c>
      <c r="U8" s="33"/>
      <c r="V8" s="31"/>
      <c r="W8" s="31" t="str">
        <f>IF(IMPORT[[#This Row],[b5]]="","",IMPORT[[#This Row],[b5]]-IMPORT[[#This Row],[a5]])</f>
        <v/>
      </c>
      <c r="X8" s="52">
        <f ca="1">SUM(INDIRECT(IMPORT_VAR[TABLENAME]&amp;"[@a"&amp;$1:$1-1&amp;"]"),INDIRECT(IMPORT_VAR[TABLENAME]&amp;"[@c"&amp;$1:$1-1&amp;"]"))</f>
        <v>5</v>
      </c>
      <c r="Y8" s="54"/>
      <c r="Z8" s="54"/>
      <c r="AA8" s="54"/>
    </row>
    <row r="9" spans="1:30">
      <c r="A9" s="31">
        <f ca="1">IF(IMPORT[[#This Row],[C]]&lt;1,"",ROW()-2)</f>
        <v>7</v>
      </c>
      <c r="B9" s="39" t="s">
        <v>2811</v>
      </c>
      <c r="C9" s="31" t="s">
        <v>2812</v>
      </c>
      <c r="D9" s="31">
        <v>960</v>
      </c>
      <c r="E9" s="31">
        <f ca="1">IMPORT[TT]</f>
        <v>1</v>
      </c>
      <c r="F9" s="31"/>
      <c r="G9" s="31">
        <v>2019</v>
      </c>
      <c r="H9" s="32">
        <v>1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1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1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1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1</v>
      </c>
      <c r="U9" s="33"/>
      <c r="V9" s="31"/>
      <c r="W9" s="31" t="str">
        <f>IF(IMPORT[[#This Row],[b5]]="","",IMPORT[[#This Row],[b5]]-IMPORT[[#This Row],[a5]])</f>
        <v/>
      </c>
      <c r="X9" s="52">
        <f ca="1">SUM(INDIRECT(IMPORT_VAR[TABLENAME]&amp;"[@a"&amp;$1:$1-1&amp;"]"),INDIRECT(IMPORT_VAR[TABLENAME]&amp;"[@c"&amp;$1:$1-1&amp;"]"))</f>
        <v>1</v>
      </c>
      <c r="Y9" s="54"/>
      <c r="Z9" s="54"/>
      <c r="AA9" s="54"/>
    </row>
    <row r="10" spans="1:30">
      <c r="A10" s="31">
        <f ca="1">IF(IMPORT[[#This Row],[C]]&lt;1,"",ROW()-2)</f>
        <v>8</v>
      </c>
      <c r="B10" s="39">
        <v>6606</v>
      </c>
      <c r="C10" s="31" t="s">
        <v>2813</v>
      </c>
      <c r="D10" s="31">
        <v>720</v>
      </c>
      <c r="E10" s="31">
        <f ca="1">IMPORT[TT]</f>
        <v>2</v>
      </c>
      <c r="F10" s="31"/>
      <c r="G10" s="31">
        <v>2019</v>
      </c>
      <c r="H10" s="32">
        <v>2</v>
      </c>
      <c r="I10" s="31"/>
      <c r="J10" s="31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1"/>
      <c r="M10" s="31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3"/>
      <c r="V10" s="31"/>
      <c r="W10" s="31" t="str">
        <f>IF(IMPORT[[#This Row],[b5]]="","",IMPORT[[#This Row],[b5]]-IMPORT[[#This Row],[a5]])</f>
        <v/>
      </c>
      <c r="X10" s="52">
        <f ca="1">SUM(INDIRECT(IMPORT_VAR[TABLENAME]&amp;"[@a"&amp;$1:$1-1&amp;"]"),INDIRECT(IMPORT_VAR[TABLENAME]&amp;"[@c"&amp;$1:$1-1&amp;"]"))</f>
        <v>2</v>
      </c>
      <c r="Y10" s="54"/>
      <c r="Z10" s="54"/>
      <c r="AA10" s="54"/>
      <c r="AC10" s="30"/>
      <c r="AD10" s="30"/>
    </row>
    <row r="11" spans="1:30" s="30" customFormat="1">
      <c r="A11" s="33">
        <f ca="1">IF(IMPORT[[#This Row],[C]]&lt;1,"",ROW()-2)</f>
        <v>9</v>
      </c>
      <c r="B11" s="41">
        <v>6605</v>
      </c>
      <c r="C11" s="33" t="s">
        <v>2813</v>
      </c>
      <c r="D11" s="33">
        <v>960</v>
      </c>
      <c r="E11" s="33">
        <f ca="1">IMPORT[TT]</f>
        <v>2</v>
      </c>
      <c r="F11" s="33"/>
      <c r="G11" s="33">
        <v>2019</v>
      </c>
      <c r="H11" s="32">
        <v>2</v>
      </c>
      <c r="I11" s="33"/>
      <c r="J11" s="33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3"/>
      <c r="M11" s="33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3"/>
      <c r="W11" s="33" t="str">
        <f>IF(IMPORT[[#This Row],[b5]]="","",IMPORT[[#This Row],[b5]]-IMPORT[[#This Row],[a5]])</f>
        <v/>
      </c>
      <c r="X11" s="52">
        <f ca="1">SUM(INDIRECT(IMPORT_VAR[TABLENAME]&amp;"[@a"&amp;$1:$1-1&amp;"]"),INDIRECT(IMPORT_VAR[TABLENAME]&amp;"[@c"&amp;$1:$1-1&amp;"]"))</f>
        <v>2</v>
      </c>
      <c r="Y11" s="54"/>
      <c r="Z11" s="54"/>
      <c r="AA11" s="54"/>
      <c r="AC11" s="29"/>
      <c r="AD11" s="29"/>
    </row>
    <row r="12" spans="1:30">
      <c r="A12" s="31">
        <f ca="1">IF(IMPORT[[#This Row],[C]]&lt;1,"",ROW()-2)</f>
        <v>10</v>
      </c>
      <c r="B12" s="39" t="s">
        <v>2814</v>
      </c>
      <c r="C12" s="31" t="s">
        <v>2813</v>
      </c>
      <c r="D12" s="31">
        <v>864</v>
      </c>
      <c r="E12" s="31">
        <f ca="1">IMPORT[TT]</f>
        <v>2</v>
      </c>
      <c r="F12" s="31"/>
      <c r="G12" s="31">
        <v>2019</v>
      </c>
      <c r="H12" s="32">
        <v>2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2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2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2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2</v>
      </c>
      <c r="U12" s="33"/>
      <c r="V12" s="31"/>
      <c r="W12" s="31" t="str">
        <f>IF(IMPORT[[#This Row],[b5]]="","",IMPORT[[#This Row],[b5]]-IMPORT[[#This Row],[a5]])</f>
        <v/>
      </c>
      <c r="X12" s="52">
        <f ca="1">SUM(INDIRECT(IMPORT_VAR[TABLENAME]&amp;"[@a"&amp;$1:$1-1&amp;"]"),INDIRECT(IMPORT_VAR[TABLENAME]&amp;"[@c"&amp;$1:$1-1&amp;"]"))</f>
        <v>2</v>
      </c>
      <c r="Y12" s="54"/>
      <c r="Z12" s="54"/>
      <c r="AA12" s="54"/>
    </row>
    <row r="13" spans="1:30">
      <c r="A13" s="31">
        <f ca="1">IF(IMPORT[[#This Row],[C]]&lt;1,"",ROW()-2)</f>
        <v>11</v>
      </c>
      <c r="B13" s="39">
        <v>984</v>
      </c>
      <c r="C13" s="31" t="s">
        <v>2813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3"/>
      <c r="V13" s="31"/>
      <c r="W13" s="31" t="str">
        <f>IF(IMPORT[[#This Row],[b5]]="","",IMPORT[[#This Row],[b5]]-IMPORT[[#This Row],[a5]])</f>
        <v/>
      </c>
      <c r="X13" s="52">
        <f ca="1">SUM(INDIRECT(IMPORT_VAR[TABLENAME]&amp;"[@a"&amp;$1:$1-1&amp;"]"),INDIRECT(IMPORT_VAR[TABLENAME]&amp;"[@c"&amp;$1:$1-1&amp;"]"))</f>
        <v>1</v>
      </c>
      <c r="Y13" s="54"/>
      <c r="Z13" s="54"/>
      <c r="AA13" s="54"/>
    </row>
    <row r="14" spans="1:30">
      <c r="A14" s="31">
        <f ca="1">IF(IMPORT[[#This Row],[C]]&lt;1,"",ROW()-2)</f>
        <v>12</v>
      </c>
      <c r="B14" s="39">
        <v>4311</v>
      </c>
      <c r="C14" s="31" t="s">
        <v>2813</v>
      </c>
      <c r="D14" s="31">
        <v>720</v>
      </c>
      <c r="E14" s="31">
        <f ca="1">IMPORT[TT]</f>
        <v>3</v>
      </c>
      <c r="F14" s="31"/>
      <c r="G14" s="31">
        <v>2019</v>
      </c>
      <c r="H14" s="32">
        <v>3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3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3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3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3</v>
      </c>
      <c r="U14" s="33"/>
      <c r="V14" s="31"/>
      <c r="W14" s="31" t="str">
        <f>IF(IMPORT[[#This Row],[b5]]="","",IMPORT[[#This Row],[b5]]-IMPORT[[#This Row],[a5]])</f>
        <v/>
      </c>
      <c r="X14" s="52">
        <f ca="1">SUM(INDIRECT(IMPORT_VAR[TABLENAME]&amp;"[@a"&amp;$1:$1-1&amp;"]"),INDIRECT(IMPORT_VAR[TABLENAME]&amp;"[@c"&amp;$1:$1-1&amp;"]"))</f>
        <v>3</v>
      </c>
      <c r="Y14" s="54"/>
      <c r="Z14" s="54"/>
      <c r="AA14" s="54"/>
    </row>
    <row r="15" spans="1:30">
      <c r="A15" s="31">
        <f ca="1">IF(IMPORT[[#This Row],[C]]&lt;1,"",ROW()-2)</f>
        <v>13</v>
      </c>
      <c r="B15" s="39">
        <v>4317</v>
      </c>
      <c r="C15" s="31" t="s">
        <v>2813</v>
      </c>
      <c r="D15" s="31">
        <v>720</v>
      </c>
      <c r="E15" s="31">
        <f ca="1">IMPORT[TT]</f>
        <v>1</v>
      </c>
      <c r="F15" s="31"/>
      <c r="G15" s="31">
        <v>2019</v>
      </c>
      <c r="H15" s="32">
        <v>1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1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1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1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1</v>
      </c>
      <c r="U15" s="33"/>
      <c r="V15" s="31"/>
      <c r="W15" s="31" t="str">
        <f>IF(IMPORT[[#This Row],[b5]]="","",IMPORT[[#This Row],[b5]]-IMPORT[[#This Row],[a5]])</f>
        <v/>
      </c>
      <c r="X15" s="52">
        <f ca="1">SUM(INDIRECT(IMPORT_VAR[TABLENAME]&amp;"[@a"&amp;$1:$1-1&amp;"]"),INDIRECT(IMPORT_VAR[TABLENAME]&amp;"[@c"&amp;$1:$1-1&amp;"]"))</f>
        <v>1</v>
      </c>
      <c r="Y15" s="54"/>
      <c r="Z15" s="54"/>
      <c r="AA15" s="54"/>
    </row>
    <row r="16" spans="1:30">
      <c r="A16" s="31">
        <f ca="1">IF(IMPORT[[#This Row],[C]]&lt;1,"",ROW()-2)</f>
        <v>14</v>
      </c>
      <c r="B16" s="39">
        <v>1516</v>
      </c>
      <c r="C16" s="31" t="s">
        <v>2813</v>
      </c>
      <c r="D16" s="31">
        <v>2880</v>
      </c>
      <c r="E16" s="31">
        <f ca="1">IMPORT[TT]</f>
        <v>8</v>
      </c>
      <c r="F16" s="31"/>
      <c r="G16" s="31">
        <v>2019</v>
      </c>
      <c r="H16" s="32">
        <v>8</v>
      </c>
      <c r="I16" s="31"/>
      <c r="J16" s="31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8</v>
      </c>
      <c r="L16" s="31"/>
      <c r="M16" s="31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8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8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8</v>
      </c>
      <c r="U16" s="33"/>
      <c r="V16" s="31"/>
      <c r="W16" s="31" t="str">
        <f>IF(IMPORT[[#This Row],[b5]]="","",IMPORT[[#This Row],[b5]]-IMPORT[[#This Row],[a5]])</f>
        <v/>
      </c>
      <c r="X16" s="52">
        <f ca="1">SUM(INDIRECT(IMPORT_VAR[TABLENAME]&amp;"[@a"&amp;$1:$1-1&amp;"]"),INDIRECT(IMPORT_VAR[TABLENAME]&amp;"[@c"&amp;$1:$1-1&amp;"]"))</f>
        <v>8</v>
      </c>
      <c r="Y16" s="54"/>
      <c r="Z16" s="54"/>
      <c r="AA16" s="54"/>
      <c r="AC16" s="30"/>
      <c r="AD16" s="30"/>
    </row>
    <row r="17" spans="1:30" s="30" customFormat="1">
      <c r="A17" s="33">
        <f ca="1">IF(IMPORT[[#This Row],[C]]&lt;1,"",ROW()-2)</f>
        <v>15</v>
      </c>
      <c r="B17" s="41" t="s">
        <v>2815</v>
      </c>
      <c r="C17" s="33" t="s">
        <v>2816</v>
      </c>
      <c r="D17" s="33">
        <v>6000</v>
      </c>
      <c r="E17" s="33">
        <f ca="1">IMPORT[TT]</f>
        <v>4</v>
      </c>
      <c r="F17" s="33"/>
      <c r="G17" s="33">
        <v>2019</v>
      </c>
      <c r="H17" s="32">
        <v>4</v>
      </c>
      <c r="I17" s="33"/>
      <c r="J17" s="33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4</v>
      </c>
      <c r="L17" s="33"/>
      <c r="M17" s="33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4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4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4</v>
      </c>
      <c r="U17" s="33"/>
      <c r="V17" s="33"/>
      <c r="W17" s="33" t="str">
        <f>IF(IMPORT[[#This Row],[b5]]="","",IMPORT[[#This Row],[b5]]-IMPORT[[#This Row],[a5]])</f>
        <v/>
      </c>
      <c r="X17" s="52">
        <f ca="1">SUM(INDIRECT(IMPORT_VAR[TABLENAME]&amp;"[@a"&amp;$1:$1-1&amp;"]"),INDIRECT(IMPORT_VAR[TABLENAME]&amp;"[@c"&amp;$1:$1-1&amp;"]"))</f>
        <v>4</v>
      </c>
      <c r="Y17" s="54"/>
      <c r="Z17" s="54"/>
      <c r="AA17" s="54"/>
      <c r="AC17" s="29"/>
      <c r="AD17" s="29"/>
    </row>
    <row r="18" spans="1:30">
      <c r="A18" s="31">
        <f ca="1">IF(IMPORT[[#This Row],[C]]&lt;1,"",ROW()-2)</f>
        <v>16</v>
      </c>
      <c r="B18" s="39" t="s">
        <v>2817</v>
      </c>
      <c r="C18" s="31" t="s">
        <v>2816</v>
      </c>
      <c r="D18" s="31">
        <v>3000</v>
      </c>
      <c r="E18" s="31">
        <f ca="1">IMPORT[TT]</f>
        <v>9</v>
      </c>
      <c r="F18" s="31"/>
      <c r="G18" s="31">
        <v>2019</v>
      </c>
      <c r="H18" s="32">
        <v>9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9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9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9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9</v>
      </c>
      <c r="U18" s="33"/>
      <c r="V18" s="31"/>
      <c r="W18" s="31" t="str">
        <f>IF(IMPORT[[#This Row],[b5]]="","",IMPORT[[#This Row],[b5]]-IMPORT[[#This Row],[a5]])</f>
        <v/>
      </c>
      <c r="X18" s="52">
        <f ca="1">SUM(INDIRECT(IMPORT_VAR[TABLENAME]&amp;"[@a"&amp;$1:$1-1&amp;"]"),INDIRECT(IMPORT_VAR[TABLENAME]&amp;"[@c"&amp;$1:$1-1&amp;"]"))</f>
        <v>9</v>
      </c>
      <c r="Y18" s="54"/>
      <c r="Z18" s="54"/>
      <c r="AA18" s="54"/>
    </row>
    <row r="19" spans="1:30">
      <c r="A19" s="31">
        <f ca="1">IF(IMPORT[[#This Row],[C]]&lt;1,"",ROW()-2)</f>
        <v>17</v>
      </c>
      <c r="B19" s="39" t="s">
        <v>2818</v>
      </c>
      <c r="C19" s="31" t="s">
        <v>2816</v>
      </c>
      <c r="D19" s="31">
        <v>1500</v>
      </c>
      <c r="E19" s="31">
        <f ca="1">IMPORT[TT]</f>
        <v>4</v>
      </c>
      <c r="F19" s="31"/>
      <c r="G19" s="31">
        <v>2019</v>
      </c>
      <c r="H19" s="32">
        <v>4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4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4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4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4</v>
      </c>
      <c r="U19" s="33"/>
      <c r="V19" s="31"/>
      <c r="W19" s="31" t="str">
        <f>IF(IMPORT[[#This Row],[b5]]="","",IMPORT[[#This Row],[b5]]-IMPORT[[#This Row],[a5]])</f>
        <v/>
      </c>
      <c r="X19" s="52">
        <f ca="1">SUM(INDIRECT(IMPORT_VAR[TABLENAME]&amp;"[@a"&amp;$1:$1-1&amp;"]"),INDIRECT(IMPORT_VAR[TABLENAME]&amp;"[@c"&amp;$1:$1-1&amp;"]"))</f>
        <v>4</v>
      </c>
      <c r="Y19" s="54"/>
      <c r="Z19" s="54"/>
      <c r="AA19" s="54"/>
    </row>
    <row r="20" spans="1:30">
      <c r="A20" s="31">
        <f ca="1">IF(IMPORT[[#This Row],[C]]&lt;1,"",ROW()-2)</f>
        <v>18</v>
      </c>
      <c r="B20" s="39" t="s">
        <v>2819</v>
      </c>
      <c r="C20" s="31" t="s">
        <v>2816</v>
      </c>
      <c r="D20" s="31">
        <v>1500</v>
      </c>
      <c r="E20" s="31">
        <f ca="1">IMPORT[TT]</f>
        <v>2</v>
      </c>
      <c r="F20" s="31"/>
      <c r="G20" s="31">
        <v>2019</v>
      </c>
      <c r="H20" s="32">
        <v>2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2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2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2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2</v>
      </c>
      <c r="U20" s="33"/>
      <c r="V20" s="31"/>
      <c r="W20" s="31" t="str">
        <f>IF(IMPORT[[#This Row],[b5]]="","",IMPORT[[#This Row],[b5]]-IMPORT[[#This Row],[a5]])</f>
        <v/>
      </c>
      <c r="X20" s="52">
        <f ca="1">SUM(INDIRECT(IMPORT_VAR[TABLENAME]&amp;"[@a"&amp;$1:$1-1&amp;"]"),INDIRECT(IMPORT_VAR[TABLENAME]&amp;"[@c"&amp;$1:$1-1&amp;"]"))</f>
        <v>2</v>
      </c>
      <c r="Y20" s="54"/>
      <c r="Z20" s="54"/>
      <c r="AA20" s="54"/>
    </row>
    <row r="21" spans="1:30">
      <c r="A21" s="31">
        <f ca="1">IF(IMPORT[[#This Row],[C]]&lt;1,"",ROW()-2)</f>
        <v>19</v>
      </c>
      <c r="B21" s="39" t="s">
        <v>2820</v>
      </c>
      <c r="C21" s="31" t="s">
        <v>2821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3"/>
      <c r="V21" s="31"/>
      <c r="W21" s="31" t="str">
        <f>IF(IMPORT[[#This Row],[b5]]="","",IMPORT[[#This Row],[b5]]-IMPORT[[#This Row],[a5]])</f>
        <v/>
      </c>
      <c r="X21" s="52">
        <f ca="1">SUM(INDIRECT(IMPORT_VAR[TABLENAME]&amp;"[@a"&amp;$1:$1-1&amp;"]"),INDIRECT(IMPORT_VAR[TABLENAME]&amp;"[@c"&amp;$1:$1-1&amp;"]"))</f>
        <v>1</v>
      </c>
      <c r="Y21" s="54"/>
      <c r="Z21" s="54"/>
      <c r="AA21" s="54"/>
    </row>
    <row r="22" spans="1:30">
      <c r="A22" s="31">
        <f ca="1">IF(IMPORT[[#This Row],[C]]&lt;1,"",ROW()-2)</f>
        <v>20</v>
      </c>
      <c r="B22" s="39" t="s">
        <v>2822</v>
      </c>
      <c r="C22" s="31" t="s">
        <v>2821</v>
      </c>
      <c r="D22" s="31">
        <v>200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3"/>
      <c r="V22" s="31"/>
      <c r="W22" s="31" t="str">
        <f>IF(IMPORT[[#This Row],[b5]]="","",IMPORT[[#This Row],[b5]]-IMPORT[[#This Row],[a5]])</f>
        <v/>
      </c>
      <c r="X22" s="52">
        <f ca="1">SUM(INDIRECT(IMPORT_VAR[TABLENAME]&amp;"[@a"&amp;$1:$1-1&amp;"]"),INDIRECT(IMPORT_VAR[TABLENAME]&amp;"[@c"&amp;$1:$1-1&amp;"]"))</f>
        <v>1</v>
      </c>
      <c r="Y22" s="54"/>
      <c r="Z22" s="54"/>
      <c r="AA22" s="54"/>
    </row>
    <row r="23" spans="1:30">
      <c r="A23" s="31">
        <f ca="1">IF(IMPORT[[#This Row],[C]]&lt;1,"",ROW()-2)</f>
        <v>21</v>
      </c>
      <c r="B23" s="39" t="s">
        <v>2823</v>
      </c>
      <c r="C23" s="31" t="s">
        <v>2824</v>
      </c>
      <c r="D23" s="31">
        <v>285</v>
      </c>
      <c r="E23" s="31">
        <f ca="1">IMPORT[TT]</f>
        <v>1</v>
      </c>
      <c r="F23" s="31"/>
      <c r="G23" s="31">
        <v>2019</v>
      </c>
      <c r="H23" s="32">
        <v>1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1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1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1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1</v>
      </c>
      <c r="U23" s="33"/>
      <c r="V23" s="31"/>
      <c r="W23" s="31" t="str">
        <f>IF(IMPORT[[#This Row],[b5]]="","",IMPORT[[#This Row],[b5]]-IMPORT[[#This Row],[a5]])</f>
        <v/>
      </c>
      <c r="X23" s="52">
        <f ca="1">SUM(INDIRECT(IMPORT_VAR[TABLENAME]&amp;"[@a"&amp;$1:$1-1&amp;"]"),INDIRECT(IMPORT_VAR[TABLENAME]&amp;"[@c"&amp;$1:$1-1&amp;"]"))</f>
        <v>1</v>
      </c>
      <c r="Y23" s="54"/>
      <c r="Z23" s="54"/>
      <c r="AA23" s="54"/>
    </row>
    <row r="24" spans="1:30">
      <c r="A24" s="31">
        <f ca="1">IF(IMPORT[[#This Row],[C]]&lt;1,"",ROW()-2)</f>
        <v>22</v>
      </c>
      <c r="B24" s="39" t="s">
        <v>2825</v>
      </c>
      <c r="C24" s="31" t="s">
        <v>2826</v>
      </c>
      <c r="D24" s="31">
        <v>480</v>
      </c>
      <c r="E24" s="31">
        <f ca="1">IMPORT[TT]</f>
        <v>4</v>
      </c>
      <c r="F24" s="31"/>
      <c r="G24" s="31">
        <v>2019</v>
      </c>
      <c r="H24" s="32">
        <v>4</v>
      </c>
      <c r="I24" s="31"/>
      <c r="J24" s="31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4</v>
      </c>
      <c r="L24" s="31"/>
      <c r="M24" s="31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4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4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4</v>
      </c>
      <c r="U24" s="33"/>
      <c r="V24" s="31"/>
      <c r="W24" s="31" t="str">
        <f>IF(IMPORT[[#This Row],[b5]]="","",IMPORT[[#This Row],[b5]]-IMPORT[[#This Row],[a5]])</f>
        <v/>
      </c>
      <c r="X24" s="52">
        <f ca="1">SUM(INDIRECT(IMPORT_VAR[TABLENAME]&amp;"[@a"&amp;$1:$1-1&amp;"]"),INDIRECT(IMPORT_VAR[TABLENAME]&amp;"[@c"&amp;$1:$1-1&amp;"]"))</f>
        <v>4</v>
      </c>
      <c r="Y24" s="54"/>
      <c r="Z24" s="54"/>
      <c r="AA24" s="54"/>
      <c r="AC24" s="30"/>
      <c r="AD24" s="30"/>
    </row>
    <row r="25" spans="1:30" s="30" customFormat="1">
      <c r="A25" s="33">
        <f ca="1">IF(IMPORT[[#This Row],[C]]&lt;1,"",ROW()-2)</f>
        <v>23</v>
      </c>
      <c r="B25" s="41" t="s">
        <v>2827</v>
      </c>
      <c r="C25" s="33" t="s">
        <v>2826</v>
      </c>
      <c r="D25" s="33">
        <v>480</v>
      </c>
      <c r="E25" s="33">
        <f ca="1">IMPORT[TT]</f>
        <v>5</v>
      </c>
      <c r="F25" s="33"/>
      <c r="G25" s="33">
        <v>2019</v>
      </c>
      <c r="H25" s="32">
        <v>5</v>
      </c>
      <c r="I25" s="33"/>
      <c r="J25" s="33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5</v>
      </c>
      <c r="L25" s="33"/>
      <c r="M25" s="33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5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5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5</v>
      </c>
      <c r="U25" s="33"/>
      <c r="V25" s="33"/>
      <c r="W25" s="33" t="str">
        <f>IF(IMPORT[[#This Row],[b5]]="","",IMPORT[[#This Row],[b5]]-IMPORT[[#This Row],[a5]])</f>
        <v/>
      </c>
      <c r="X25" s="52">
        <f ca="1">SUM(INDIRECT(IMPORT_VAR[TABLENAME]&amp;"[@a"&amp;$1:$1-1&amp;"]"),INDIRECT(IMPORT_VAR[TABLENAME]&amp;"[@c"&amp;$1:$1-1&amp;"]"))</f>
        <v>5</v>
      </c>
      <c r="Y25" s="54"/>
      <c r="Z25" s="54"/>
      <c r="AA25" s="54"/>
      <c r="AC25" s="29"/>
      <c r="AD25" s="29"/>
    </row>
    <row r="26" spans="1:30">
      <c r="A26" s="31">
        <f ca="1">IF(IMPORT[[#This Row],[C]]&lt;1,"",ROW()-2)</f>
        <v>24</v>
      </c>
      <c r="B26" s="39" t="s">
        <v>2828</v>
      </c>
      <c r="C26" s="31" t="s">
        <v>2826</v>
      </c>
      <c r="D26" s="31">
        <v>480</v>
      </c>
      <c r="E26" s="31">
        <f ca="1">IMPORT[TT]</f>
        <v>4</v>
      </c>
      <c r="F26" s="31"/>
      <c r="G26" s="31">
        <v>2019</v>
      </c>
      <c r="H26" s="32">
        <v>4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4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4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4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4</v>
      </c>
      <c r="U26" s="33"/>
      <c r="V26" s="31"/>
      <c r="W26" s="31" t="str">
        <f>IF(IMPORT[[#This Row],[b5]]="","",IMPORT[[#This Row],[b5]]-IMPORT[[#This Row],[a5]])</f>
        <v/>
      </c>
      <c r="X26" s="52">
        <f ca="1">SUM(INDIRECT(IMPORT_VAR[TABLENAME]&amp;"[@a"&amp;$1:$1-1&amp;"]"),INDIRECT(IMPORT_VAR[TABLENAME]&amp;"[@c"&amp;$1:$1-1&amp;"]"))</f>
        <v>4</v>
      </c>
      <c r="Y26" s="54"/>
      <c r="Z26" s="54"/>
      <c r="AA26" s="54"/>
    </row>
    <row r="27" spans="1:30">
      <c r="A27" s="31">
        <f ca="1">IF(IMPORT[[#This Row],[C]]&lt;1,"",ROW()-2)</f>
        <v>25</v>
      </c>
      <c r="B27" s="39" t="s">
        <v>2829</v>
      </c>
      <c r="C27" s="31" t="s">
        <v>2826</v>
      </c>
      <c r="D27" s="31">
        <v>500</v>
      </c>
      <c r="E27" s="31">
        <f ca="1">IMPORT[TT]</f>
        <v>1</v>
      </c>
      <c r="F27" s="31"/>
      <c r="G27" s="31">
        <v>2019</v>
      </c>
      <c r="H27" s="32">
        <v>1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1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1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1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1</v>
      </c>
      <c r="U27" s="33"/>
      <c r="V27" s="31"/>
      <c r="W27" s="31" t="str">
        <f>IF(IMPORT[[#This Row],[b5]]="","",IMPORT[[#This Row],[b5]]-IMPORT[[#This Row],[a5]])</f>
        <v/>
      </c>
      <c r="X27" s="52">
        <f ca="1">SUM(INDIRECT(IMPORT_VAR[TABLENAME]&amp;"[@a"&amp;$1:$1-1&amp;"]"),INDIRECT(IMPORT_VAR[TABLENAME]&amp;"[@c"&amp;$1:$1-1&amp;"]"))</f>
        <v>1</v>
      </c>
      <c r="Y27" s="54"/>
      <c r="Z27" s="54"/>
      <c r="AA27" s="54"/>
    </row>
    <row r="28" spans="1:30">
      <c r="A28" s="31">
        <f ca="1">IF(IMPORT[[#This Row],[C]]&lt;1,"",ROW()-2)</f>
        <v>26</v>
      </c>
      <c r="B28" s="39" t="s">
        <v>2830</v>
      </c>
      <c r="C28" s="31" t="s">
        <v>2805</v>
      </c>
      <c r="D28" s="31">
        <v>480</v>
      </c>
      <c r="E28" s="31">
        <f ca="1">IMPORT[TT]</f>
        <v>2</v>
      </c>
      <c r="F28" s="31"/>
      <c r="G28" s="31">
        <v>2019</v>
      </c>
      <c r="H28" s="32">
        <v>2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2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2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2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2</v>
      </c>
      <c r="U28" s="33"/>
      <c r="V28" s="31"/>
      <c r="W28" s="31" t="str">
        <f>IF(IMPORT[[#This Row],[b5]]="","",IMPORT[[#This Row],[b5]]-IMPORT[[#This Row],[a5]])</f>
        <v/>
      </c>
      <c r="X28" s="52">
        <f ca="1">SUM(INDIRECT(IMPORT_VAR[TABLENAME]&amp;"[@a"&amp;$1:$1-1&amp;"]"),INDIRECT(IMPORT_VAR[TABLENAME]&amp;"[@c"&amp;$1:$1-1&amp;"]"))</f>
        <v>2</v>
      </c>
      <c r="Y28" s="54"/>
      <c r="Z28" s="54"/>
      <c r="AA28" s="54"/>
    </row>
    <row r="29" spans="1:30">
      <c r="A29" s="31">
        <f ca="1">IF(IMPORT[[#This Row],[C]]&lt;1,"",ROW()-2)</f>
        <v>27</v>
      </c>
      <c r="B29" s="39" t="s">
        <v>2831</v>
      </c>
      <c r="C29" s="31" t="s">
        <v>2805</v>
      </c>
      <c r="D29" s="31">
        <v>720</v>
      </c>
      <c r="E29" s="31">
        <f ca="1">IMPORT[TT]</f>
        <v>1</v>
      </c>
      <c r="F29" s="31"/>
      <c r="G29" s="31">
        <v>2019</v>
      </c>
      <c r="H29" s="32">
        <v>1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1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1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1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1</v>
      </c>
      <c r="U29" s="33"/>
      <c r="V29" s="31"/>
      <c r="W29" s="31" t="str">
        <f>IF(IMPORT[[#This Row],[b5]]="","",IMPORT[[#This Row],[b5]]-IMPORT[[#This Row],[a5]])</f>
        <v/>
      </c>
      <c r="X29" s="52">
        <f ca="1">SUM(INDIRECT(IMPORT_VAR[TABLENAME]&amp;"[@a"&amp;$1:$1-1&amp;"]"),INDIRECT(IMPORT_VAR[TABLENAME]&amp;"[@c"&amp;$1:$1-1&amp;"]"))</f>
        <v>1</v>
      </c>
      <c r="Y29" s="54"/>
      <c r="Z29" s="54"/>
      <c r="AA29" s="54"/>
    </row>
    <row r="30" spans="1:30">
      <c r="A30" s="31">
        <f ca="1">IF(IMPORT[[#This Row],[C]]&lt;1,"",ROW()-2)</f>
        <v>28</v>
      </c>
      <c r="B30" s="39" t="s">
        <v>2832</v>
      </c>
      <c r="C30" s="31" t="s">
        <v>2805</v>
      </c>
      <c r="D30" s="31">
        <v>480</v>
      </c>
      <c r="E30" s="31">
        <f ca="1">IMPORT[TT]</f>
        <v>2</v>
      </c>
      <c r="F30" s="31"/>
      <c r="G30" s="31">
        <v>2019</v>
      </c>
      <c r="H30" s="32">
        <v>2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2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2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2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2</v>
      </c>
      <c r="U30" s="33"/>
      <c r="V30" s="31"/>
      <c r="W30" s="31" t="str">
        <f>IF(IMPORT[[#This Row],[b5]]="","",IMPORT[[#This Row],[b5]]-IMPORT[[#This Row],[a5]])</f>
        <v/>
      </c>
      <c r="X30" s="52">
        <f ca="1">SUM(INDIRECT(IMPORT_VAR[TABLENAME]&amp;"[@a"&amp;$1:$1-1&amp;"]"),INDIRECT(IMPORT_VAR[TABLENAME]&amp;"[@c"&amp;$1:$1-1&amp;"]"))</f>
        <v>2</v>
      </c>
      <c r="Y30" s="54"/>
      <c r="Z30" s="54"/>
      <c r="AA30" s="54"/>
    </row>
    <row r="31" spans="1:30">
      <c r="A31" s="31">
        <f ca="1">IF(IMPORT[[#This Row],[C]]&lt;1,"",ROW()-2)</f>
        <v>29</v>
      </c>
      <c r="B31" s="39" t="s">
        <v>2833</v>
      </c>
      <c r="C31" s="31" t="s">
        <v>2805</v>
      </c>
      <c r="D31" s="31">
        <v>480</v>
      </c>
      <c r="E31" s="31">
        <f ca="1">IMPORT[TT]</f>
        <v>1</v>
      </c>
      <c r="F31" s="31"/>
      <c r="G31" s="31">
        <v>2019</v>
      </c>
      <c r="H31" s="32">
        <v>1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1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1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1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1</v>
      </c>
      <c r="U31" s="33"/>
      <c r="V31" s="31"/>
      <c r="W31" s="31" t="str">
        <f>IF(IMPORT[[#This Row],[b5]]="","",IMPORT[[#This Row],[b5]]-IMPORT[[#This Row],[a5]])</f>
        <v/>
      </c>
      <c r="X31" s="52">
        <f ca="1">SUM(INDIRECT(IMPORT_VAR[TABLENAME]&amp;"[@a"&amp;$1:$1-1&amp;"]"),INDIRECT(IMPORT_VAR[TABLENAME]&amp;"[@c"&amp;$1:$1-1&amp;"]"))</f>
        <v>1</v>
      </c>
      <c r="Y31" s="54"/>
      <c r="Z31" s="54"/>
      <c r="AA31" s="54"/>
    </row>
    <row r="32" spans="1:30">
      <c r="A32" s="31">
        <f ca="1">IF(IMPORT[[#This Row],[C]]&lt;1,"",ROW()-2)</f>
        <v>30</v>
      </c>
      <c r="B32" s="39" t="s">
        <v>2834</v>
      </c>
      <c r="C32" s="31" t="s">
        <v>2813</v>
      </c>
      <c r="D32" s="31">
        <v>1200</v>
      </c>
      <c r="E32" s="31">
        <f ca="1">IMPORT[TT]</f>
        <v>6</v>
      </c>
      <c r="F32" s="31"/>
      <c r="G32" s="31">
        <v>2019</v>
      </c>
      <c r="H32" s="32">
        <v>6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6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6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6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6</v>
      </c>
      <c r="U32" s="33"/>
      <c r="V32" s="31"/>
      <c r="W32" s="31" t="str">
        <f>IF(IMPORT[[#This Row],[b5]]="","",IMPORT[[#This Row],[b5]]-IMPORT[[#This Row],[a5]])</f>
        <v/>
      </c>
      <c r="X32" s="52">
        <f ca="1">SUM(INDIRECT(IMPORT_VAR[TABLENAME]&amp;"[@a"&amp;$1:$1-1&amp;"]"),INDIRECT(IMPORT_VAR[TABLENAME]&amp;"[@c"&amp;$1:$1-1&amp;"]"))</f>
        <v>6</v>
      </c>
      <c r="Y32" s="54"/>
      <c r="Z32" s="54"/>
      <c r="AA32" s="54"/>
    </row>
    <row r="33" spans="1:27">
      <c r="A33" s="31">
        <f ca="1">IF(IMPORT[[#This Row],[C]]&lt;1,"",ROW()-2)</f>
        <v>31</v>
      </c>
      <c r="B33" s="39" t="s">
        <v>2835</v>
      </c>
      <c r="C33" s="31" t="s">
        <v>2836</v>
      </c>
      <c r="D33" s="31">
        <v>11952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3"/>
      <c r="V33" s="31"/>
      <c r="W33" s="31" t="str">
        <f>IF(IMPORT[[#This Row],[b5]]="","",IMPORT[[#This Row],[b5]]-IMPORT[[#This Row],[a5]])</f>
        <v/>
      </c>
      <c r="X33" s="52">
        <f ca="1">SUM(INDIRECT(IMPORT_VAR[TABLENAME]&amp;"[@a"&amp;$1:$1-1&amp;"]"),INDIRECT(IMPORT_VAR[TABLENAME]&amp;"[@c"&amp;$1:$1-1&amp;"]"))</f>
        <v>5</v>
      </c>
      <c r="Y33" s="54"/>
      <c r="Z33" s="54"/>
      <c r="AA33" s="54"/>
    </row>
    <row r="34" spans="1:27">
      <c r="A34" s="31">
        <f ca="1">IF(IMPORT[[#This Row],[C]]&lt;1,"",ROW()-2)</f>
        <v>32</v>
      </c>
      <c r="B34" s="39" t="s">
        <v>2837</v>
      </c>
      <c r="C34" s="31" t="s">
        <v>2836</v>
      </c>
      <c r="D34" s="31">
        <v>8640</v>
      </c>
      <c r="E34" s="31">
        <f ca="1">IMPORT[TT]</f>
        <v>5</v>
      </c>
      <c r="F34" s="31"/>
      <c r="G34" s="31">
        <v>2019</v>
      </c>
      <c r="H34" s="32">
        <v>5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5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5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5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5</v>
      </c>
      <c r="U34" s="33"/>
      <c r="V34" s="31"/>
      <c r="W34" s="31" t="str">
        <f>IF(IMPORT[[#This Row],[b5]]="","",IMPORT[[#This Row],[b5]]-IMPORT[[#This Row],[a5]])</f>
        <v/>
      </c>
      <c r="X34" s="52">
        <f ca="1">SUM(INDIRECT(IMPORT_VAR[TABLENAME]&amp;"[@a"&amp;$1:$1-1&amp;"]"),INDIRECT(IMPORT_VAR[TABLENAME]&amp;"[@c"&amp;$1:$1-1&amp;"]"))</f>
        <v>5</v>
      </c>
      <c r="Y34" s="54"/>
      <c r="Z34" s="54"/>
      <c r="AA34" s="54"/>
    </row>
    <row r="35" spans="1:27">
      <c r="A35" s="31">
        <f ca="1">IF(IMPORT[[#This Row],[C]]&lt;1,"",ROW()-2)</f>
        <v>33</v>
      </c>
      <c r="B35" s="39" t="s">
        <v>2838</v>
      </c>
      <c r="C35" s="31" t="s">
        <v>2836</v>
      </c>
      <c r="D35" s="31">
        <v>7920</v>
      </c>
      <c r="E35" s="31">
        <f ca="1">IMPORT[TT]</f>
        <v>1</v>
      </c>
      <c r="F35" s="31"/>
      <c r="G35" s="31">
        <v>2019</v>
      </c>
      <c r="H35" s="32">
        <v>1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1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1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1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1</v>
      </c>
      <c r="U35" s="33"/>
      <c r="V35" s="31"/>
      <c r="W35" s="31" t="str">
        <f>IF(IMPORT[[#This Row],[b5]]="","",IMPORT[[#This Row],[b5]]-IMPORT[[#This Row],[a5]])</f>
        <v/>
      </c>
      <c r="X35" s="52">
        <f ca="1">SUM(INDIRECT(IMPORT_VAR[TABLENAME]&amp;"[@a"&amp;$1:$1-1&amp;"]"),INDIRECT(IMPORT_VAR[TABLENAME]&amp;"[@c"&amp;$1:$1-1&amp;"]"))</f>
        <v>1</v>
      </c>
      <c r="Y35" s="54"/>
      <c r="Z35" s="54"/>
      <c r="AA35" s="54"/>
    </row>
    <row r="36" spans="1:27">
      <c r="A36" s="31">
        <f ca="1">IF(IMPORT[[#This Row],[C]]&lt;1,"",ROW()-2)</f>
        <v>34</v>
      </c>
      <c r="B36" s="39" t="s">
        <v>2839</v>
      </c>
      <c r="C36" s="31" t="s">
        <v>2836</v>
      </c>
      <c r="D36" s="31">
        <v>5760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3"/>
      <c r="V36" s="31"/>
      <c r="W36" s="31" t="str">
        <f>IF(IMPORT[[#This Row],[b5]]="","",IMPORT[[#This Row],[b5]]-IMPORT[[#This Row],[a5]])</f>
        <v/>
      </c>
      <c r="X36" s="52">
        <f ca="1">SUM(INDIRECT(IMPORT_VAR[TABLENAME]&amp;"[@a"&amp;$1:$1-1&amp;"]"),INDIRECT(IMPORT_VAR[TABLENAME]&amp;"[@c"&amp;$1:$1-1&amp;"]"))</f>
        <v>5</v>
      </c>
      <c r="Y36" s="54"/>
      <c r="Z36" s="54"/>
      <c r="AA36" s="54"/>
    </row>
    <row r="37" spans="1:27">
      <c r="A37" s="31">
        <f ca="1">IF(IMPORT[[#This Row],[C]]&lt;1,"",ROW()-2)</f>
        <v>35</v>
      </c>
      <c r="B37" s="39" t="s">
        <v>2840</v>
      </c>
      <c r="C37" s="31" t="s">
        <v>2836</v>
      </c>
      <c r="D37" s="31">
        <v>2880</v>
      </c>
      <c r="E37" s="31">
        <f ca="1">IMPORT[TT]</f>
        <v>5</v>
      </c>
      <c r="F37" s="31"/>
      <c r="G37" s="31">
        <v>2019</v>
      </c>
      <c r="H37" s="32">
        <v>5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5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5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5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5</v>
      </c>
      <c r="U37" s="33"/>
      <c r="V37" s="31"/>
      <c r="W37" s="31" t="str">
        <f>IF(IMPORT[[#This Row],[b5]]="","",IMPORT[[#This Row],[b5]]-IMPORT[[#This Row],[a5]])</f>
        <v/>
      </c>
      <c r="X37" s="52">
        <f ca="1">SUM(INDIRECT(IMPORT_VAR[TABLENAME]&amp;"[@a"&amp;$1:$1-1&amp;"]"),INDIRECT(IMPORT_VAR[TABLENAME]&amp;"[@c"&amp;$1:$1-1&amp;"]"))</f>
        <v>5</v>
      </c>
      <c r="Y37" s="54"/>
      <c r="Z37" s="54"/>
      <c r="AA37" s="54"/>
    </row>
    <row r="38" spans="1:27">
      <c r="A38" s="31">
        <f ca="1">IF(IMPORT[[#This Row],[C]]&lt;1,"",ROW()-2)</f>
        <v>36</v>
      </c>
      <c r="B38" s="39" t="s">
        <v>2841</v>
      </c>
      <c r="C38" s="31" t="s">
        <v>2836</v>
      </c>
      <c r="D38" s="31">
        <v>1728</v>
      </c>
      <c r="E38" s="31">
        <f ca="1">IMPORT[TT]</f>
        <v>3</v>
      </c>
      <c r="F38" s="31"/>
      <c r="G38" s="31">
        <v>2019</v>
      </c>
      <c r="H38" s="32">
        <v>3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3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3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3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3</v>
      </c>
      <c r="U38" s="33"/>
      <c r="V38" s="31"/>
      <c r="W38" s="31" t="str">
        <f>IF(IMPORT[[#This Row],[b5]]="","",IMPORT[[#This Row],[b5]]-IMPORT[[#This Row],[a5]])</f>
        <v/>
      </c>
      <c r="X38" s="52">
        <f ca="1">SUM(INDIRECT(IMPORT_VAR[TABLENAME]&amp;"[@a"&amp;$1:$1-1&amp;"]"),INDIRECT(IMPORT_VAR[TABLENAME]&amp;"[@c"&amp;$1:$1-1&amp;"]"))</f>
        <v>3</v>
      </c>
      <c r="Y38" s="54"/>
      <c r="Z38" s="54"/>
      <c r="AA38" s="54"/>
    </row>
    <row r="39" spans="1:27">
      <c r="A39" s="31">
        <f ca="1">IF(IMPORT[[#This Row],[C]]&lt;1,"",ROW()-2)</f>
        <v>37</v>
      </c>
      <c r="B39" s="39">
        <v>1505</v>
      </c>
      <c r="C39" s="31" t="s">
        <v>2842</v>
      </c>
      <c r="D39" s="31">
        <v>200</v>
      </c>
      <c r="E39" s="31">
        <f ca="1">IMPORT[TT]</f>
        <v>2</v>
      </c>
      <c r="F39" s="31"/>
      <c r="G39" s="31">
        <v>2019</v>
      </c>
      <c r="H39" s="32">
        <v>2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2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2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2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2</v>
      </c>
      <c r="U39" s="33"/>
      <c r="V39" s="31"/>
      <c r="W39" s="31" t="str">
        <f>IF(IMPORT[[#This Row],[b5]]="","",IMPORT[[#This Row],[b5]]-IMPORT[[#This Row],[a5]])</f>
        <v/>
      </c>
      <c r="X39" s="52">
        <f ca="1">SUM(INDIRECT(IMPORT_VAR[TABLENAME]&amp;"[@a"&amp;$1:$1-1&amp;"]"),INDIRECT(IMPORT_VAR[TABLENAME]&amp;"[@c"&amp;$1:$1-1&amp;"]"))</f>
        <v>2</v>
      </c>
      <c r="Y39" s="54"/>
      <c r="Z39" s="54"/>
      <c r="AA39" s="54"/>
    </row>
    <row r="40" spans="1:27">
      <c r="A40" s="31">
        <f ca="1">IF(IMPORT[[#This Row],[C]]&lt;1,"",ROW()-2)</f>
        <v>38</v>
      </c>
      <c r="B40" s="39" t="s">
        <v>2843</v>
      </c>
      <c r="C40" s="31" t="s">
        <v>2842</v>
      </c>
      <c r="D40" s="31">
        <v>200</v>
      </c>
      <c r="E40" s="31">
        <f ca="1">IMPORT[TT]</f>
        <v>7</v>
      </c>
      <c r="F40" s="31"/>
      <c r="G40" s="31">
        <v>2019</v>
      </c>
      <c r="H40" s="32">
        <v>7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7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7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7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7</v>
      </c>
      <c r="U40" s="33"/>
      <c r="V40" s="31"/>
      <c r="W40" s="31" t="str">
        <f>IF(IMPORT[[#This Row],[b5]]="","",IMPORT[[#This Row],[b5]]-IMPORT[[#This Row],[a5]])</f>
        <v/>
      </c>
      <c r="X40" s="52">
        <f ca="1">SUM(INDIRECT(IMPORT_VAR[TABLENAME]&amp;"[@a"&amp;$1:$1-1&amp;"]"),INDIRECT(IMPORT_VAR[TABLENAME]&amp;"[@c"&amp;$1:$1-1&amp;"]"))</f>
        <v>7</v>
      </c>
      <c r="Y40" s="54"/>
      <c r="Z40" s="54"/>
      <c r="AA40" s="54"/>
    </row>
    <row r="41" spans="1:27">
      <c r="A41" s="31">
        <f ca="1">IF(IMPORT[[#This Row],[C]]&lt;1,"",ROW()-2)</f>
        <v>39</v>
      </c>
      <c r="B41" s="39" t="s">
        <v>2844</v>
      </c>
      <c r="C41" s="31" t="s">
        <v>2842</v>
      </c>
      <c r="D41" s="31">
        <v>480</v>
      </c>
      <c r="E41" s="31">
        <f ca="1">IMPORT[TT]</f>
        <v>2</v>
      </c>
      <c r="F41" s="31"/>
      <c r="G41" s="31">
        <v>2019</v>
      </c>
      <c r="H41" s="32">
        <v>2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2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2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2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2</v>
      </c>
      <c r="U41" s="33"/>
      <c r="V41" s="31"/>
      <c r="W41" s="31" t="str">
        <f>IF(IMPORT[[#This Row],[b5]]="","",IMPORT[[#This Row],[b5]]-IMPORT[[#This Row],[a5]])</f>
        <v/>
      </c>
      <c r="X41" s="52">
        <f ca="1">SUM(INDIRECT(IMPORT_VAR[TABLENAME]&amp;"[@a"&amp;$1:$1-1&amp;"]"),INDIRECT(IMPORT_VAR[TABLENAME]&amp;"[@c"&amp;$1:$1-1&amp;"]"))</f>
        <v>2</v>
      </c>
      <c r="Y41" s="54"/>
      <c r="Z41" s="54"/>
      <c r="AA41" s="54"/>
    </row>
    <row r="42" spans="1:27">
      <c r="A42" s="31">
        <f ca="1">IF(IMPORT[[#This Row],[C]]&lt;1,"",ROW()-2)</f>
        <v>40</v>
      </c>
      <c r="B42" s="39">
        <v>4505</v>
      </c>
      <c r="C42" s="31" t="s">
        <v>2842</v>
      </c>
      <c r="D42" s="31">
        <v>144</v>
      </c>
      <c r="E42" s="31">
        <f ca="1">IMPORT[TT]</f>
        <v>9</v>
      </c>
      <c r="F42" s="31"/>
      <c r="G42" s="31">
        <v>2019</v>
      </c>
      <c r="H42" s="32">
        <v>9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9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9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9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9</v>
      </c>
      <c r="U42" s="33"/>
      <c r="V42" s="31"/>
      <c r="W42" s="31" t="str">
        <f>IF(IMPORT[[#This Row],[b5]]="","",IMPORT[[#This Row],[b5]]-IMPORT[[#This Row],[a5]])</f>
        <v/>
      </c>
      <c r="X42" s="52">
        <f ca="1">SUM(INDIRECT(IMPORT_VAR[TABLENAME]&amp;"[@a"&amp;$1:$1-1&amp;"]"),INDIRECT(IMPORT_VAR[TABLENAME]&amp;"[@c"&amp;$1:$1-1&amp;"]"))</f>
        <v>9</v>
      </c>
      <c r="Y42" s="54"/>
      <c r="Z42" s="54"/>
      <c r="AA42" s="54"/>
    </row>
    <row r="43" spans="1:27">
      <c r="A43" s="31">
        <f ca="1">IF(IMPORT[[#This Row],[C]]&lt;1,"",ROW()-2)</f>
        <v>41</v>
      </c>
      <c r="B43" s="39" t="s">
        <v>2845</v>
      </c>
      <c r="C43" s="31" t="s">
        <v>2846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3"/>
      <c r="V43" s="31"/>
      <c r="W43" s="31" t="str">
        <f>IF(IMPORT[[#This Row],[b5]]="","",IMPORT[[#This Row],[b5]]-IMPORT[[#This Row],[a5]])</f>
        <v/>
      </c>
      <c r="X43" s="52">
        <f ca="1">SUM(INDIRECT(IMPORT_VAR[TABLENAME]&amp;"[@a"&amp;$1:$1-1&amp;"]"),INDIRECT(IMPORT_VAR[TABLENAME]&amp;"[@c"&amp;$1:$1-1&amp;"]"))</f>
        <v>1</v>
      </c>
      <c r="Y43" s="54"/>
      <c r="Z43" s="54"/>
      <c r="AA43" s="54"/>
    </row>
    <row r="44" spans="1:27">
      <c r="A44" s="31">
        <f ca="1">IF(IMPORT[[#This Row],[C]]&lt;1,"",ROW()-2)</f>
        <v>42</v>
      </c>
      <c r="B44" s="39" t="s">
        <v>2847</v>
      </c>
      <c r="C44" s="31" t="s">
        <v>2846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3"/>
      <c r="V44" s="31"/>
      <c r="W44" s="31" t="str">
        <f>IF(IMPORT[[#This Row],[b5]]="","",IMPORT[[#This Row],[b5]]-IMPORT[[#This Row],[a5]])</f>
        <v/>
      </c>
      <c r="X44" s="52">
        <f ca="1">SUM(INDIRECT(IMPORT_VAR[TABLENAME]&amp;"[@a"&amp;$1:$1-1&amp;"]"),INDIRECT(IMPORT_VAR[TABLENAME]&amp;"[@c"&amp;$1:$1-1&amp;"]"))</f>
        <v>1</v>
      </c>
      <c r="Y44" s="54"/>
      <c r="Z44" s="54"/>
      <c r="AA44" s="54"/>
    </row>
    <row r="45" spans="1:27">
      <c r="A45" s="31">
        <f ca="1">IF(IMPORT[[#This Row],[C]]&lt;1,"",ROW()-2)</f>
        <v>43</v>
      </c>
      <c r="B45" s="39" t="s">
        <v>2848</v>
      </c>
      <c r="C45" s="31" t="s">
        <v>2846</v>
      </c>
      <c r="D45" s="31">
        <v>600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3"/>
      <c r="V45" s="31"/>
      <c r="W45" s="31" t="str">
        <f>IF(IMPORT[[#This Row],[b5]]="","",IMPORT[[#This Row],[b5]]-IMPORT[[#This Row],[a5]])</f>
        <v/>
      </c>
      <c r="X45" s="52">
        <f ca="1">SUM(INDIRECT(IMPORT_VAR[TABLENAME]&amp;"[@a"&amp;$1:$1-1&amp;"]"),INDIRECT(IMPORT_VAR[TABLENAME]&amp;"[@c"&amp;$1:$1-1&amp;"]"))</f>
        <v>1</v>
      </c>
      <c r="Y45" s="54"/>
      <c r="Z45" s="54"/>
      <c r="AA45" s="54"/>
    </row>
    <row r="46" spans="1:27">
      <c r="A46" s="31">
        <f ca="1">IF(IMPORT[[#This Row],[C]]&lt;1,"",ROW()-2)</f>
        <v>44</v>
      </c>
      <c r="B46" s="39" t="s">
        <v>2850</v>
      </c>
      <c r="C46" s="31" t="s">
        <v>2851</v>
      </c>
      <c r="D46" s="31">
        <v>360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3"/>
      <c r="V46" s="31"/>
      <c r="W46" s="31" t="str">
        <f>IF(IMPORT[[#This Row],[b5]]="","",IMPORT[[#This Row],[b5]]-IMPORT[[#This Row],[a5]])</f>
        <v/>
      </c>
      <c r="X46" s="52">
        <f ca="1">SUM(INDIRECT(IMPORT_VAR[TABLENAME]&amp;"[@a"&amp;$1:$1-1&amp;"]"),INDIRECT(IMPORT_VAR[TABLENAME]&amp;"[@c"&amp;$1:$1-1&amp;"]"))</f>
        <v>1</v>
      </c>
      <c r="Y46" s="54"/>
      <c r="Z46" s="54"/>
      <c r="AA46" s="54"/>
    </row>
    <row r="47" spans="1:27">
      <c r="A47" s="31">
        <f ca="1">IF(IMPORT[[#This Row],[C]]&lt;1,"",ROW()-2)</f>
        <v>45</v>
      </c>
      <c r="B47" s="39" t="s">
        <v>2852</v>
      </c>
      <c r="C47" s="31" t="s">
        <v>2853</v>
      </c>
      <c r="D47" s="31">
        <v>288</v>
      </c>
      <c r="E47" s="31">
        <f ca="1">IMPORT[TT]</f>
        <v>1</v>
      </c>
      <c r="F47" s="31"/>
      <c r="G47" s="31">
        <v>2019</v>
      </c>
      <c r="H47" s="32">
        <v>1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</v>
      </c>
      <c r="U47" s="33"/>
      <c r="V47" s="31"/>
      <c r="W47" s="31" t="str">
        <f>IF(IMPORT[[#This Row],[b5]]="","",IMPORT[[#This Row],[b5]]-IMPORT[[#This Row],[a5]])</f>
        <v/>
      </c>
      <c r="X47" s="52">
        <f ca="1">SUM(INDIRECT(IMPORT_VAR[TABLENAME]&amp;"[@a"&amp;$1:$1-1&amp;"]"),INDIRECT(IMPORT_VAR[TABLENAME]&amp;"[@c"&amp;$1:$1-1&amp;"]"))</f>
        <v>1</v>
      </c>
      <c r="Y47" s="54"/>
      <c r="Z47" s="54"/>
      <c r="AA47" s="54"/>
    </row>
    <row r="48" spans="1:27">
      <c r="A48" s="31">
        <f ca="1">IF(IMPORT[[#This Row],[C]]&lt;1,"",ROW()-2)</f>
        <v>46</v>
      </c>
      <c r="B48" s="39" t="s">
        <v>2854</v>
      </c>
      <c r="C48" s="31" t="s">
        <v>2853</v>
      </c>
      <c r="D48" s="31">
        <v>96</v>
      </c>
      <c r="E48" s="31">
        <f ca="1">IMPORT[TT]</f>
        <v>17</v>
      </c>
      <c r="F48" s="31"/>
      <c r="G48" s="31">
        <v>2019</v>
      </c>
      <c r="H48" s="32">
        <v>17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17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17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17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17</v>
      </c>
      <c r="U48" s="33"/>
      <c r="V48" s="31"/>
      <c r="W48" s="31" t="str">
        <f>IF(IMPORT[[#This Row],[b5]]="","",IMPORT[[#This Row],[b5]]-IMPORT[[#This Row],[a5]])</f>
        <v/>
      </c>
      <c r="X48" s="52">
        <f ca="1">SUM(INDIRECT(IMPORT_VAR[TABLENAME]&amp;"[@a"&amp;$1:$1-1&amp;"]"),INDIRECT(IMPORT_VAR[TABLENAME]&amp;"[@c"&amp;$1:$1-1&amp;"]"))</f>
        <v>17</v>
      </c>
      <c r="Y48" s="54"/>
      <c r="Z48" s="54"/>
      <c r="AA48" s="54"/>
    </row>
    <row r="49" spans="1:27">
      <c r="A49" s="31">
        <f ca="1">IF(IMPORT[[#This Row],[C]]&lt;1,"",ROW()-2)</f>
        <v>47</v>
      </c>
      <c r="B49" s="39" t="s">
        <v>2855</v>
      </c>
      <c r="C49" s="31" t="s">
        <v>2853</v>
      </c>
      <c r="D49" s="31">
        <v>96</v>
      </c>
      <c r="E49" s="31">
        <f ca="1">IMPORT[TT]</f>
        <v>1</v>
      </c>
      <c r="F49" s="31"/>
      <c r="G49" s="31">
        <v>2019</v>
      </c>
      <c r="H49" s="32">
        <v>1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1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1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1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1</v>
      </c>
      <c r="U49" s="33"/>
      <c r="V49" s="31"/>
      <c r="W49" s="31" t="str">
        <f>IF(IMPORT[[#This Row],[b5]]="","",IMPORT[[#This Row],[b5]]-IMPORT[[#This Row],[a5]])</f>
        <v/>
      </c>
      <c r="X49" s="52">
        <f ca="1">SUM(INDIRECT(IMPORT_VAR[TABLENAME]&amp;"[@a"&amp;$1:$1-1&amp;"]"),INDIRECT(IMPORT_VAR[TABLENAME]&amp;"[@c"&amp;$1:$1-1&amp;"]"))</f>
        <v>1</v>
      </c>
      <c r="Y49" s="54"/>
      <c r="Z49" s="54"/>
      <c r="AA49" s="54"/>
    </row>
    <row r="50" spans="1:27">
      <c r="A50" s="31">
        <f ca="1">IF(IMPORT[[#This Row],[C]]&lt;1,"",ROW()-2)</f>
        <v>48</v>
      </c>
      <c r="B50" s="39" t="s">
        <v>2856</v>
      </c>
      <c r="C50" s="31" t="s">
        <v>2853</v>
      </c>
      <c r="D50" s="31">
        <v>288</v>
      </c>
      <c r="E50" s="31">
        <f ca="1">IMPORT[TT]</f>
        <v>7</v>
      </c>
      <c r="F50" s="31"/>
      <c r="G50" s="31">
        <v>2019</v>
      </c>
      <c r="H50" s="32">
        <v>7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7</v>
      </c>
      <c r="L50" s="31"/>
      <c r="M50" s="31" t="str">
        <f>IF(IMPORT[[#This Row],[b2]]="","",IMPORT[[#This Row],[b2]]-IMPORT[[#This Row],[a2]])</f>
        <v/>
      </c>
      <c r="N50" s="32">
        <f ca="1">SUM(INDIRECT(IMPORT_VAR[TABLENAME]&amp;"[@a"&amp;$1:$1-1&amp;"]"),INDIRECT(IMPORT_VAR[TABLENAME]&amp;"[@c"&amp;$1:$1-1&amp;"]"))</f>
        <v>7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7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7</v>
      </c>
      <c r="U50" s="33"/>
      <c r="V50" s="31"/>
      <c r="W50" s="31" t="str">
        <f>IF(IMPORT[[#This Row],[b5]]="","",IMPORT[[#This Row],[b5]]-IMPORT[[#This Row],[a5]])</f>
        <v/>
      </c>
      <c r="X50" s="52">
        <f ca="1">SUM(INDIRECT(IMPORT_VAR[TABLENAME]&amp;"[@a"&amp;$1:$1-1&amp;"]"),INDIRECT(IMPORT_VAR[TABLENAME]&amp;"[@c"&amp;$1:$1-1&amp;"]"))</f>
        <v>7</v>
      </c>
      <c r="Y50" s="54"/>
      <c r="Z50" s="54"/>
      <c r="AA50" s="54"/>
    </row>
    <row r="51" spans="1:27">
      <c r="A51" s="31">
        <f ca="1">IF(IMPORT[[#This Row],[C]]&lt;1,"",ROW()-2)</f>
        <v>49</v>
      </c>
      <c r="B51" s="39" t="s">
        <v>2857</v>
      </c>
      <c r="C51" s="31" t="s">
        <v>2853</v>
      </c>
      <c r="D51" s="31">
        <v>60</v>
      </c>
      <c r="E51" s="31">
        <f ca="1">IMPORT[TT]</f>
        <v>16</v>
      </c>
      <c r="F51" s="31"/>
      <c r="G51" s="31">
        <v>2019</v>
      </c>
      <c r="H51" s="32">
        <v>16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16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16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16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16</v>
      </c>
      <c r="U51" s="33"/>
      <c r="V51" s="31"/>
      <c r="W51" s="31" t="str">
        <f>IF(IMPORT[[#This Row],[b5]]="","",IMPORT[[#This Row],[b5]]-IMPORT[[#This Row],[a5]])</f>
        <v/>
      </c>
      <c r="X51" s="52">
        <f ca="1">SUM(INDIRECT(IMPORT_VAR[TABLENAME]&amp;"[@a"&amp;$1:$1-1&amp;"]"),INDIRECT(IMPORT_VAR[TABLENAME]&amp;"[@c"&amp;$1:$1-1&amp;"]"))</f>
        <v>16</v>
      </c>
      <c r="Y51" s="54"/>
      <c r="Z51" s="54"/>
      <c r="AA51" s="54"/>
    </row>
    <row r="52" spans="1:27">
      <c r="A52" s="31">
        <f ca="1">IF(IMPORT[[#This Row],[C]]&lt;1,"",ROW()-2)</f>
        <v>50</v>
      </c>
      <c r="B52" s="39" t="s">
        <v>2858</v>
      </c>
      <c r="C52" s="31" t="s">
        <v>2801</v>
      </c>
      <c r="D52" s="31">
        <v>600</v>
      </c>
      <c r="E52" s="31">
        <f ca="1">IMPORT[TT]</f>
        <v>2</v>
      </c>
      <c r="F52" s="31"/>
      <c r="G52" s="31">
        <v>2019</v>
      </c>
      <c r="H52" s="32">
        <v>2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2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2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2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2</v>
      </c>
      <c r="U52" s="33"/>
      <c r="V52" s="31"/>
      <c r="W52" s="31" t="str">
        <f>IF(IMPORT[[#This Row],[b5]]="","",IMPORT[[#This Row],[b5]]-IMPORT[[#This Row],[a5]])</f>
        <v/>
      </c>
      <c r="X52" s="52">
        <f ca="1">SUM(INDIRECT(IMPORT_VAR[TABLENAME]&amp;"[@a"&amp;$1:$1-1&amp;"]"),INDIRECT(IMPORT_VAR[TABLENAME]&amp;"[@c"&amp;$1:$1-1&amp;"]"))</f>
        <v>2</v>
      </c>
      <c r="Y52" s="54"/>
      <c r="Z52" s="54"/>
      <c r="AA52" s="54"/>
    </row>
    <row r="53" spans="1:27">
      <c r="A53" s="31">
        <f ca="1">IF(IMPORT[[#This Row],[C]]&lt;1,"",ROW()-2)</f>
        <v>51</v>
      </c>
      <c r="B53" s="39">
        <v>840</v>
      </c>
      <c r="C53" s="31" t="s">
        <v>2859</v>
      </c>
      <c r="D53" s="31">
        <v>120</v>
      </c>
      <c r="E53" s="31">
        <f ca="1">IMPORT[TT]</f>
        <v>3</v>
      </c>
      <c r="F53" s="31"/>
      <c r="G53" s="31">
        <v>2019</v>
      </c>
      <c r="H53" s="32">
        <v>3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3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3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3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3</v>
      </c>
      <c r="U53" s="33"/>
      <c r="V53" s="31"/>
      <c r="W53" s="31" t="str">
        <f>IF(IMPORT[[#This Row],[b5]]="","",IMPORT[[#This Row],[b5]]-IMPORT[[#This Row],[a5]])</f>
        <v/>
      </c>
      <c r="X53" s="52">
        <f ca="1">SUM(INDIRECT(IMPORT_VAR[TABLENAME]&amp;"[@a"&amp;$1:$1-1&amp;"]"),INDIRECT(IMPORT_VAR[TABLENAME]&amp;"[@c"&amp;$1:$1-1&amp;"]"))</f>
        <v>3</v>
      </c>
      <c r="Y53" s="54"/>
      <c r="Z53" s="54"/>
      <c r="AA53" s="54"/>
    </row>
    <row r="54" spans="1:27">
      <c r="A54" s="31">
        <f ca="1">IF(IMPORT[[#This Row],[C]]&lt;1,"",ROW()-2)</f>
        <v>52</v>
      </c>
      <c r="B54" s="39">
        <v>845</v>
      </c>
      <c r="C54" s="31" t="s">
        <v>2859</v>
      </c>
      <c r="D54" s="31">
        <v>120</v>
      </c>
      <c r="E54" s="31">
        <f ca="1">IMPORT[TT]</f>
        <v>2</v>
      </c>
      <c r="F54" s="31"/>
      <c r="G54" s="31">
        <v>2019</v>
      </c>
      <c r="H54" s="32">
        <v>2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2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2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2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2</v>
      </c>
      <c r="U54" s="33"/>
      <c r="V54" s="31"/>
      <c r="W54" s="31" t="str">
        <f>IF(IMPORT[[#This Row],[b5]]="","",IMPORT[[#This Row],[b5]]-IMPORT[[#This Row],[a5]])</f>
        <v/>
      </c>
      <c r="X54" s="52">
        <f ca="1">SUM(INDIRECT(IMPORT_VAR[TABLENAME]&amp;"[@a"&amp;$1:$1-1&amp;"]"),INDIRECT(IMPORT_VAR[TABLENAME]&amp;"[@c"&amp;$1:$1-1&amp;"]"))</f>
        <v>2</v>
      </c>
      <c r="Y54" s="54"/>
      <c r="Z54" s="54"/>
      <c r="AA54" s="54"/>
    </row>
    <row r="55" spans="1:27">
      <c r="A55" s="31">
        <f ca="1">IF(IMPORT[[#This Row],[C]]&lt;1,"",ROW()-2)</f>
        <v>53</v>
      </c>
      <c r="B55" s="39">
        <v>850</v>
      </c>
      <c r="C55" s="31" t="s">
        <v>2859</v>
      </c>
      <c r="D55" s="31">
        <v>360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3"/>
      <c r="V55" s="31"/>
      <c r="W55" s="31" t="str">
        <f>IF(IMPORT[[#This Row],[b5]]="","",IMPORT[[#This Row],[b5]]-IMPORT[[#This Row],[a5]])</f>
        <v/>
      </c>
      <c r="X55" s="52">
        <f ca="1">SUM(INDIRECT(IMPORT_VAR[TABLENAME]&amp;"[@a"&amp;$1:$1-1&amp;"]"),INDIRECT(IMPORT_VAR[TABLENAME]&amp;"[@c"&amp;$1:$1-1&amp;"]"))</f>
        <v>1</v>
      </c>
      <c r="Y55" s="54"/>
      <c r="Z55" s="54"/>
      <c r="AA55" s="54"/>
    </row>
    <row r="56" spans="1:27">
      <c r="A56" s="31">
        <f ca="1">IF(IMPORT[[#This Row],[C]]&lt;1,"",ROW()-2)</f>
        <v>54</v>
      </c>
      <c r="B56" s="39" t="s">
        <v>2860</v>
      </c>
      <c r="C56" s="31" t="s">
        <v>2861</v>
      </c>
      <c r="D56" s="31">
        <v>180</v>
      </c>
      <c r="E56" s="31">
        <f ca="1">IMPORT[TT]</f>
        <v>1</v>
      </c>
      <c r="F56" s="31"/>
      <c r="G56" s="31">
        <v>2019</v>
      </c>
      <c r="H56" s="32">
        <v>1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1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1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1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1</v>
      </c>
      <c r="U56" s="33"/>
      <c r="V56" s="31"/>
      <c r="W56" s="31" t="str">
        <f>IF(IMPORT[[#This Row],[b5]]="","",IMPORT[[#This Row],[b5]]-IMPORT[[#This Row],[a5]])</f>
        <v/>
      </c>
      <c r="X56" s="52">
        <f ca="1">SUM(INDIRECT(IMPORT_VAR[TABLENAME]&amp;"[@a"&amp;$1:$1-1&amp;"]"),INDIRECT(IMPORT_VAR[TABLENAME]&amp;"[@c"&amp;$1:$1-1&amp;"]"))</f>
        <v>1</v>
      </c>
      <c r="Y56" s="54"/>
      <c r="Z56" s="54"/>
      <c r="AA56" s="54"/>
    </row>
    <row r="57" spans="1:27">
      <c r="A57" s="31">
        <f ca="1">IF(IMPORT[[#This Row],[C]]&lt;1,"",ROW()-2)</f>
        <v>55</v>
      </c>
      <c r="B57" s="39" t="s">
        <v>2862</v>
      </c>
      <c r="C57" s="31" t="s">
        <v>2805</v>
      </c>
      <c r="D57" s="31">
        <v>1080</v>
      </c>
      <c r="E57" s="31">
        <f ca="1">IMPORT[TT]</f>
        <v>2</v>
      </c>
      <c r="F57" s="31"/>
      <c r="G57" s="31">
        <v>2019</v>
      </c>
      <c r="H57" s="32">
        <v>3</v>
      </c>
      <c r="I57" s="31">
        <v>2</v>
      </c>
      <c r="J57" s="31">
        <f>IF(IMPORT[[#This Row],[b1]]="","",IMPORT[[#This Row],[b1]]-IMPORT[[#This Row],[a1]])</f>
        <v>-1</v>
      </c>
      <c r="K57" s="32">
        <f ca="1">SUM(INDIRECT(IMPORT_VAR[TABLENAME]&amp;"[@a"&amp;$1:$1-1&amp;"]"),INDIRECT(IMPORT_VAR[TABLENAME]&amp;"[@c"&amp;$1:$1-1&amp;"]"))</f>
        <v>2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2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2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2</v>
      </c>
      <c r="U57" s="33"/>
      <c r="V57" s="31"/>
      <c r="W57" s="31" t="str">
        <f>IF(IMPORT[[#This Row],[b5]]="","",IMPORT[[#This Row],[b5]]-IMPORT[[#This Row],[a5]])</f>
        <v/>
      </c>
      <c r="X57" s="52">
        <f ca="1">SUM(INDIRECT(IMPORT_VAR[TABLENAME]&amp;"[@a"&amp;$1:$1-1&amp;"]"),INDIRECT(IMPORT_VAR[TABLENAME]&amp;"[@c"&amp;$1:$1-1&amp;"]"))</f>
        <v>2</v>
      </c>
      <c r="Y57" s="54"/>
      <c r="Z57" s="54"/>
      <c r="AA57" s="54"/>
    </row>
    <row r="58" spans="1:27">
      <c r="A58" s="31">
        <f ca="1">IF(IMPORT[[#This Row],[C]]&lt;1,"",ROW()-2)</f>
        <v>56</v>
      </c>
      <c r="B58" s="39" t="s">
        <v>2863</v>
      </c>
      <c r="C58" s="31" t="s">
        <v>2805</v>
      </c>
      <c r="D58" s="31">
        <v>1080</v>
      </c>
      <c r="E58" s="31">
        <f ca="1">IMPORT[TT]</f>
        <v>1</v>
      </c>
      <c r="F58" s="31"/>
      <c r="G58" s="31">
        <v>2019</v>
      </c>
      <c r="H58" s="32">
        <v>1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1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1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1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1</v>
      </c>
      <c r="U58" s="33"/>
      <c r="V58" s="31"/>
      <c r="W58" s="31" t="str">
        <f>IF(IMPORT[[#This Row],[b5]]="","",IMPORT[[#This Row],[b5]]-IMPORT[[#This Row],[a5]])</f>
        <v/>
      </c>
      <c r="X58" s="52">
        <f ca="1">SUM(INDIRECT(IMPORT_VAR[TABLENAME]&amp;"[@a"&amp;$1:$1-1&amp;"]"),INDIRECT(IMPORT_VAR[TABLENAME]&amp;"[@c"&amp;$1:$1-1&amp;"]"))</f>
        <v>1</v>
      </c>
      <c r="Y58" s="54"/>
      <c r="Z58" s="54"/>
      <c r="AA58" s="54"/>
    </row>
    <row r="59" spans="1:27">
      <c r="A59" s="31">
        <f ca="1">IF(IMPORT[[#This Row],[C]]&lt;1,"",ROW()-2)</f>
        <v>57</v>
      </c>
      <c r="B59" s="39" t="s">
        <v>2864</v>
      </c>
      <c r="C59" s="31" t="s">
        <v>2865</v>
      </c>
      <c r="D59" s="31">
        <v>1080</v>
      </c>
      <c r="E59" s="31">
        <f ca="1">IMPORT[TT]</f>
        <v>2</v>
      </c>
      <c r="F59" s="31"/>
      <c r="G59" s="31">
        <v>2019</v>
      </c>
      <c r="H59" s="32">
        <v>2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2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2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2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2</v>
      </c>
      <c r="U59" s="33"/>
      <c r="V59" s="31"/>
      <c r="W59" s="31" t="str">
        <f>IF(IMPORT[[#This Row],[b5]]="","",IMPORT[[#This Row],[b5]]-IMPORT[[#This Row],[a5]])</f>
        <v/>
      </c>
      <c r="X59" s="52">
        <f ca="1">SUM(INDIRECT(IMPORT_VAR[TABLENAME]&amp;"[@a"&amp;$1:$1-1&amp;"]"),INDIRECT(IMPORT_VAR[TABLENAME]&amp;"[@c"&amp;$1:$1-1&amp;"]"))</f>
        <v>2</v>
      </c>
      <c r="Y59" s="54"/>
      <c r="Z59" s="54"/>
      <c r="AA59" s="54"/>
    </row>
    <row r="60" spans="1:27">
      <c r="A60" s="31">
        <f ca="1">IF(IMPORT[[#This Row],[C]]&lt;1,"",ROW()-2)</f>
        <v>58</v>
      </c>
      <c r="B60" s="39" t="s">
        <v>2866</v>
      </c>
      <c r="C60" s="31" t="s">
        <v>2805</v>
      </c>
      <c r="D60" s="31">
        <v>1080</v>
      </c>
      <c r="E60" s="31">
        <f ca="1">IMPORT[TT]</f>
        <v>9</v>
      </c>
      <c r="F60" s="31"/>
      <c r="G60" s="31">
        <v>2019</v>
      </c>
      <c r="H60" s="32">
        <v>9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9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9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9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9</v>
      </c>
      <c r="U60" s="33"/>
      <c r="V60" s="31"/>
      <c r="W60" s="31" t="str">
        <f>IF(IMPORT[[#This Row],[b5]]="","",IMPORT[[#This Row],[b5]]-IMPORT[[#This Row],[a5]])</f>
        <v/>
      </c>
      <c r="X60" s="52">
        <f ca="1">SUM(INDIRECT(IMPORT_VAR[TABLENAME]&amp;"[@a"&amp;$1:$1-1&amp;"]"),INDIRECT(IMPORT_VAR[TABLENAME]&amp;"[@c"&amp;$1:$1-1&amp;"]"))</f>
        <v>9</v>
      </c>
      <c r="Y60" s="54"/>
      <c r="Z60" s="54"/>
      <c r="AA60" s="54"/>
    </row>
    <row r="61" spans="1:27">
      <c r="A61" s="31">
        <f ca="1">IF(IMPORT[[#This Row],[C]]&lt;1,"",ROW()-2)</f>
        <v>59</v>
      </c>
      <c r="B61" s="39">
        <v>857</v>
      </c>
      <c r="C61" s="31" t="s">
        <v>2846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3"/>
      <c r="V61" s="31"/>
      <c r="W61" s="31" t="str">
        <f>IF(IMPORT[[#This Row],[b5]]="","",IMPORT[[#This Row],[b5]]-IMPORT[[#This Row],[a5]])</f>
        <v/>
      </c>
      <c r="X61" s="52">
        <f ca="1">SUM(INDIRECT(IMPORT_VAR[TABLENAME]&amp;"[@a"&amp;$1:$1-1&amp;"]"),INDIRECT(IMPORT_VAR[TABLENAME]&amp;"[@c"&amp;$1:$1-1&amp;"]"))</f>
        <v>3</v>
      </c>
      <c r="Y61" s="54"/>
      <c r="Z61" s="54"/>
      <c r="AA61" s="54"/>
    </row>
    <row r="62" spans="1:27">
      <c r="A62" s="31">
        <f ca="1">IF(IMPORT[[#This Row],[C]]&lt;1,"",ROW()-2)</f>
        <v>60</v>
      </c>
      <c r="B62" s="39">
        <v>856</v>
      </c>
      <c r="C62" s="31" t="s">
        <v>2846</v>
      </c>
      <c r="D62" s="31">
        <v>480</v>
      </c>
      <c r="E62" s="31">
        <f ca="1">IMPORT[TT]</f>
        <v>3</v>
      </c>
      <c r="F62" s="31"/>
      <c r="G62" s="31">
        <v>2019</v>
      </c>
      <c r="H62" s="32">
        <v>3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3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3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3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3</v>
      </c>
      <c r="U62" s="33"/>
      <c r="V62" s="31"/>
      <c r="W62" s="31" t="str">
        <f>IF(IMPORT[[#This Row],[b5]]="","",IMPORT[[#This Row],[b5]]-IMPORT[[#This Row],[a5]])</f>
        <v/>
      </c>
      <c r="X62" s="52">
        <f ca="1">SUM(INDIRECT(IMPORT_VAR[TABLENAME]&amp;"[@a"&amp;$1:$1-1&amp;"]"),INDIRECT(IMPORT_VAR[TABLENAME]&amp;"[@c"&amp;$1:$1-1&amp;"]"))</f>
        <v>3</v>
      </c>
      <c r="Y62" s="54"/>
      <c r="Z62" s="54"/>
      <c r="AA62" s="54"/>
    </row>
    <row r="63" spans="1:27">
      <c r="A63" s="31">
        <f ca="1">IF(IMPORT[[#This Row],[C]]&lt;1,"",ROW()-2)</f>
        <v>61</v>
      </c>
      <c r="B63" s="39">
        <v>858</v>
      </c>
      <c r="C63" s="31" t="s">
        <v>2846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3"/>
      <c r="V63" s="31"/>
      <c r="W63" s="31" t="str">
        <f>IF(IMPORT[[#This Row],[b5]]="","",IMPORT[[#This Row],[b5]]-IMPORT[[#This Row],[a5]])</f>
        <v/>
      </c>
      <c r="X63" s="52">
        <f ca="1">SUM(INDIRECT(IMPORT_VAR[TABLENAME]&amp;"[@a"&amp;$1:$1-1&amp;"]"),INDIRECT(IMPORT_VAR[TABLENAME]&amp;"[@c"&amp;$1:$1-1&amp;"]"))</f>
        <v>4</v>
      </c>
      <c r="Y63" s="54"/>
      <c r="Z63" s="54"/>
      <c r="AA63" s="54"/>
    </row>
    <row r="64" spans="1:27">
      <c r="A64" s="31">
        <f ca="1">IF(IMPORT[[#This Row],[C]]&lt;1,"",ROW()-2)</f>
        <v>62</v>
      </c>
      <c r="B64" s="39" t="s">
        <v>2867</v>
      </c>
      <c r="C64" s="31" t="s">
        <v>2846</v>
      </c>
      <c r="D64" s="31">
        <v>480</v>
      </c>
      <c r="E64" s="31">
        <f ca="1">IMPORT[TT]</f>
        <v>4</v>
      </c>
      <c r="F64" s="31"/>
      <c r="G64" s="31">
        <v>2019</v>
      </c>
      <c r="H64" s="32">
        <v>4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4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4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4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4</v>
      </c>
      <c r="U64" s="33"/>
      <c r="V64" s="31"/>
      <c r="W64" s="31" t="str">
        <f>IF(IMPORT[[#This Row],[b5]]="","",IMPORT[[#This Row],[b5]]-IMPORT[[#This Row],[a5]])</f>
        <v/>
      </c>
      <c r="X64" s="52">
        <f ca="1">SUM(INDIRECT(IMPORT_VAR[TABLENAME]&amp;"[@a"&amp;$1:$1-1&amp;"]"),INDIRECT(IMPORT_VAR[TABLENAME]&amp;"[@c"&amp;$1:$1-1&amp;"]"))</f>
        <v>4</v>
      </c>
      <c r="Y64" s="54"/>
      <c r="Z64" s="54"/>
      <c r="AA64" s="54"/>
    </row>
    <row r="65" spans="1:27">
      <c r="A65" s="31">
        <f ca="1">IF(IMPORT[[#This Row],[C]]&lt;1,"",ROW()-2)</f>
        <v>63</v>
      </c>
      <c r="B65" s="39" t="s">
        <v>2868</v>
      </c>
      <c r="C65" s="31" t="s">
        <v>2846</v>
      </c>
      <c r="D65" s="31">
        <v>600</v>
      </c>
      <c r="E65" s="31">
        <f ca="1">IMPORT[TT]</f>
        <v>2</v>
      </c>
      <c r="F65" s="31"/>
      <c r="G65" s="31">
        <v>2019</v>
      </c>
      <c r="H65" s="32">
        <v>2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</v>
      </c>
      <c r="U65" s="33"/>
      <c r="V65" s="31"/>
      <c r="W65" s="31" t="str">
        <f>IF(IMPORT[[#This Row],[b5]]="","",IMPORT[[#This Row],[b5]]-IMPORT[[#This Row],[a5]])</f>
        <v/>
      </c>
      <c r="X65" s="52">
        <f ca="1">SUM(INDIRECT(IMPORT_VAR[TABLENAME]&amp;"[@a"&amp;$1:$1-1&amp;"]"),INDIRECT(IMPORT_VAR[TABLENAME]&amp;"[@c"&amp;$1:$1-1&amp;"]"))</f>
        <v>2</v>
      </c>
      <c r="Y65" s="54"/>
      <c r="Z65" s="54"/>
      <c r="AA65" s="54"/>
    </row>
    <row r="66" spans="1:27">
      <c r="A66" s="31">
        <f ca="1">IF(IMPORT[[#This Row],[C]]&lt;1,"",ROW()-2)</f>
        <v>64</v>
      </c>
      <c r="B66" s="39" t="s">
        <v>2869</v>
      </c>
      <c r="C66" s="31" t="s">
        <v>2853</v>
      </c>
      <c r="D66" s="31">
        <v>96</v>
      </c>
      <c r="E66" s="31">
        <f ca="1">IMPORT[TT]</f>
        <v>29</v>
      </c>
      <c r="F66" s="31"/>
      <c r="G66" s="31">
        <v>2019</v>
      </c>
      <c r="H66" s="32">
        <v>29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29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29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29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29</v>
      </c>
      <c r="U66" s="33"/>
      <c r="V66" s="31"/>
      <c r="W66" s="31" t="str">
        <f>IF(IMPORT[[#This Row],[b5]]="","",IMPORT[[#This Row],[b5]]-IMPORT[[#This Row],[a5]])</f>
        <v/>
      </c>
      <c r="X66" s="52">
        <f ca="1">SUM(INDIRECT(IMPORT_VAR[TABLENAME]&amp;"[@a"&amp;$1:$1-1&amp;"]"),INDIRECT(IMPORT_VAR[TABLENAME]&amp;"[@c"&amp;$1:$1-1&amp;"]"))</f>
        <v>29</v>
      </c>
      <c r="Y66" s="54"/>
      <c r="Z66" s="54"/>
      <c r="AA66" s="54"/>
    </row>
    <row r="67" spans="1:27">
      <c r="A67" s="31">
        <f ca="1">IF(IMPORT[[#This Row],[C]]&lt;1,"",ROW()-2)</f>
        <v>65</v>
      </c>
      <c r="B67" s="39" t="s">
        <v>2870</v>
      </c>
      <c r="C67" s="31" t="s">
        <v>2813</v>
      </c>
      <c r="D67" s="31">
        <v>300</v>
      </c>
      <c r="E67" s="31">
        <f ca="1">IMPORT[TT]</f>
        <v>72</v>
      </c>
      <c r="F67" s="31"/>
      <c r="G67" s="31">
        <v>2019</v>
      </c>
      <c r="H67" s="32">
        <v>72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72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72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72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72</v>
      </c>
      <c r="U67" s="33"/>
      <c r="V67" s="31"/>
      <c r="W67" s="31" t="str">
        <f>IF(IMPORT[[#This Row],[b5]]="","",IMPORT[[#This Row],[b5]]-IMPORT[[#This Row],[a5]])</f>
        <v/>
      </c>
      <c r="X67" s="52">
        <f ca="1">SUM(INDIRECT(IMPORT_VAR[TABLENAME]&amp;"[@a"&amp;$1:$1-1&amp;"]"),INDIRECT(IMPORT_VAR[TABLENAME]&amp;"[@c"&amp;$1:$1-1&amp;"]"))</f>
        <v>72</v>
      </c>
      <c r="Y67" s="54"/>
      <c r="Z67" s="54"/>
      <c r="AA67" s="54"/>
    </row>
    <row r="68" spans="1:27">
      <c r="A68" s="31">
        <f ca="1">IF(IMPORT[[#This Row],[C]]&lt;1,"",ROW()-2)</f>
        <v>66</v>
      </c>
      <c r="B68" s="39" t="s">
        <v>2872</v>
      </c>
      <c r="C68" s="31" t="s">
        <v>2873</v>
      </c>
      <c r="D68" s="31">
        <v>5000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3"/>
      <c r="V68" s="31"/>
      <c r="W68" s="31" t="str">
        <f>IF(IMPORT[[#This Row],[b5]]="","",IMPORT[[#This Row],[b5]]-IMPORT[[#This Row],[a5]])</f>
        <v/>
      </c>
      <c r="X68" s="52">
        <f ca="1">SUM(INDIRECT(IMPORT_VAR[TABLENAME]&amp;"[@a"&amp;$1:$1-1&amp;"]"),INDIRECT(IMPORT_VAR[TABLENAME]&amp;"[@c"&amp;$1:$1-1&amp;"]"))</f>
        <v>5</v>
      </c>
      <c r="Y68" s="54"/>
      <c r="Z68" s="54"/>
      <c r="AA68" s="54"/>
    </row>
    <row r="69" spans="1:27">
      <c r="A69" s="31">
        <f ca="1">IF(IMPORT[[#This Row],[C]]&lt;1,"",ROW()-2)</f>
        <v>67</v>
      </c>
      <c r="B69" s="39" t="s">
        <v>2875</v>
      </c>
      <c r="C69" s="31" t="s">
        <v>2813</v>
      </c>
      <c r="D69" s="31">
        <v>480</v>
      </c>
      <c r="E69" s="31">
        <f ca="1">IMPORT[TT]</f>
        <v>5</v>
      </c>
      <c r="F69" s="31"/>
      <c r="G69" s="31">
        <v>2019</v>
      </c>
      <c r="H69" s="32">
        <v>5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5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5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5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5</v>
      </c>
      <c r="U69" s="33"/>
      <c r="V69" s="31"/>
      <c r="W69" s="31" t="str">
        <f>IF(IMPORT[[#This Row],[b5]]="","",IMPORT[[#This Row],[b5]]-IMPORT[[#This Row],[a5]])</f>
        <v/>
      </c>
      <c r="X69" s="52">
        <f ca="1">SUM(INDIRECT(IMPORT_VAR[TABLENAME]&amp;"[@a"&amp;$1:$1-1&amp;"]"),INDIRECT(IMPORT_VAR[TABLENAME]&amp;"[@c"&amp;$1:$1-1&amp;"]"))</f>
        <v>5</v>
      </c>
      <c r="Y69" s="54"/>
      <c r="Z69" s="54"/>
      <c r="AA69" s="54"/>
    </row>
    <row r="70" spans="1:27">
      <c r="A70" s="31">
        <f ca="1">IF(IMPORT[[#This Row],[C]]&lt;1,"",ROW()-2)</f>
        <v>68</v>
      </c>
      <c r="B70" s="39" t="s">
        <v>2876</v>
      </c>
      <c r="C70" s="31" t="s">
        <v>2877</v>
      </c>
      <c r="D70" s="31">
        <v>144</v>
      </c>
      <c r="E70" s="31">
        <f ca="1">IMPORT[TT]</f>
        <v>6</v>
      </c>
      <c r="F70" s="31"/>
      <c r="G70" s="31">
        <v>2019</v>
      </c>
      <c r="H70" s="32">
        <v>6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6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6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6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6</v>
      </c>
      <c r="U70" s="33"/>
      <c r="V70" s="31"/>
      <c r="W70" s="31" t="str">
        <f>IF(IMPORT[[#This Row],[b5]]="","",IMPORT[[#This Row],[b5]]-IMPORT[[#This Row],[a5]])</f>
        <v/>
      </c>
      <c r="X70" s="52">
        <f ca="1">SUM(INDIRECT(IMPORT_VAR[TABLENAME]&amp;"[@a"&amp;$1:$1-1&amp;"]"),INDIRECT(IMPORT_VAR[TABLENAME]&amp;"[@c"&amp;$1:$1-1&amp;"]"))</f>
        <v>6</v>
      </c>
      <c r="Y70" s="54"/>
      <c r="Z70" s="54"/>
      <c r="AA70" s="54"/>
    </row>
    <row r="71" spans="1:27">
      <c r="A71" s="31">
        <f ca="1">IF(IMPORT[[#This Row],[C]]&lt;1,"",ROW()-2)</f>
        <v>69</v>
      </c>
      <c r="B71" s="39" t="s">
        <v>2878</v>
      </c>
      <c r="C71" s="31" t="s">
        <v>2877</v>
      </c>
      <c r="D71" s="31">
        <v>120</v>
      </c>
      <c r="E71" s="31">
        <f ca="1">IMPORT[TT]</f>
        <v>10</v>
      </c>
      <c r="F71" s="31"/>
      <c r="G71" s="31">
        <v>2019</v>
      </c>
      <c r="H71" s="32">
        <v>10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10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10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10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10</v>
      </c>
      <c r="U71" s="33"/>
      <c r="V71" s="31"/>
      <c r="W71" s="31" t="str">
        <f>IF(IMPORT[[#This Row],[b5]]="","",IMPORT[[#This Row],[b5]]-IMPORT[[#This Row],[a5]])</f>
        <v/>
      </c>
      <c r="X71" s="52">
        <f ca="1">SUM(INDIRECT(IMPORT_VAR[TABLENAME]&amp;"[@a"&amp;$1:$1-1&amp;"]"),INDIRECT(IMPORT_VAR[TABLENAME]&amp;"[@c"&amp;$1:$1-1&amp;"]"))</f>
        <v>10</v>
      </c>
      <c r="Y71" s="54"/>
      <c r="Z71" s="54"/>
      <c r="AA71" s="54"/>
    </row>
    <row r="72" spans="1:27">
      <c r="A72" s="31">
        <f ca="1">IF(IMPORT[[#This Row],[C]]&lt;1,"",ROW()-2)</f>
        <v>70</v>
      </c>
      <c r="B72" s="39" t="s">
        <v>2879</v>
      </c>
      <c r="C72" s="31" t="s">
        <v>2877</v>
      </c>
      <c r="D72" s="31">
        <v>160</v>
      </c>
      <c r="E72" s="31">
        <f ca="1">IMPORT[TT]</f>
        <v>24</v>
      </c>
      <c r="F72" s="31"/>
      <c r="G72" s="31">
        <v>2019</v>
      </c>
      <c r="H72" s="32">
        <v>24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24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24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24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24</v>
      </c>
      <c r="U72" s="33"/>
      <c r="V72" s="31"/>
      <c r="W72" s="31" t="str">
        <f>IF(IMPORT[[#This Row],[b5]]="","",IMPORT[[#This Row],[b5]]-IMPORT[[#This Row],[a5]])</f>
        <v/>
      </c>
      <c r="X72" s="52">
        <f ca="1">SUM(INDIRECT(IMPORT_VAR[TABLENAME]&amp;"[@a"&amp;$1:$1-1&amp;"]"),INDIRECT(IMPORT_VAR[TABLENAME]&amp;"[@c"&amp;$1:$1-1&amp;"]"))</f>
        <v>24</v>
      </c>
      <c r="Y72" s="54"/>
      <c r="Z72" s="54"/>
      <c r="AA72" s="54"/>
    </row>
    <row r="73" spans="1:27">
      <c r="A73" s="31">
        <f ca="1">IF(IMPORT[[#This Row],[C]]&lt;1,"",ROW()-2)</f>
        <v>71</v>
      </c>
      <c r="B73" s="39" t="s">
        <v>2880</v>
      </c>
      <c r="C73" s="31" t="s">
        <v>2877</v>
      </c>
      <c r="D73" s="31">
        <v>60</v>
      </c>
      <c r="E73" s="31">
        <f ca="1">IMPORT[TT]</f>
        <v>17</v>
      </c>
      <c r="F73" s="31"/>
      <c r="G73" s="31">
        <v>2019</v>
      </c>
      <c r="H73" s="32">
        <v>17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17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17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17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17</v>
      </c>
      <c r="U73" s="33"/>
      <c r="V73" s="31"/>
      <c r="W73" s="31" t="str">
        <f>IF(IMPORT[[#This Row],[b5]]="","",IMPORT[[#This Row],[b5]]-IMPORT[[#This Row],[a5]])</f>
        <v/>
      </c>
      <c r="X73" s="52">
        <f ca="1">SUM(INDIRECT(IMPORT_VAR[TABLENAME]&amp;"[@a"&amp;$1:$1-1&amp;"]"),INDIRECT(IMPORT_VAR[TABLENAME]&amp;"[@c"&amp;$1:$1-1&amp;"]"))</f>
        <v>17</v>
      </c>
      <c r="Y73" s="54"/>
      <c r="Z73" s="54"/>
      <c r="AA73" s="54"/>
    </row>
    <row r="74" spans="1:27">
      <c r="A74" s="31">
        <f ca="1">IF(IMPORT[[#This Row],[C]]&lt;1,"",ROW()-2)</f>
        <v>72</v>
      </c>
      <c r="B74" s="39" t="s">
        <v>2881</v>
      </c>
      <c r="C74" s="31" t="s">
        <v>2877</v>
      </c>
      <c r="D74" s="31">
        <v>60</v>
      </c>
      <c r="E74" s="31">
        <f ca="1">IMPORT[TT]</f>
        <v>9</v>
      </c>
      <c r="F74" s="31"/>
      <c r="G74" s="31">
        <v>2019</v>
      </c>
      <c r="H74" s="32">
        <v>9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9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9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9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9</v>
      </c>
      <c r="U74" s="33"/>
      <c r="V74" s="31"/>
      <c r="W74" s="31" t="str">
        <f>IF(IMPORT[[#This Row],[b5]]="","",IMPORT[[#This Row],[b5]]-IMPORT[[#This Row],[a5]])</f>
        <v/>
      </c>
      <c r="X74" s="52">
        <f ca="1">SUM(INDIRECT(IMPORT_VAR[TABLENAME]&amp;"[@a"&amp;$1:$1-1&amp;"]"),INDIRECT(IMPORT_VAR[TABLENAME]&amp;"[@c"&amp;$1:$1-1&amp;"]"))</f>
        <v>9</v>
      </c>
      <c r="Y74" s="54"/>
      <c r="Z74" s="54"/>
      <c r="AA74" s="54"/>
    </row>
    <row r="75" spans="1:27">
      <c r="A75" s="31">
        <f ca="1">IF(IMPORT[[#This Row],[C]]&lt;1,"",ROW()-2)</f>
        <v>73</v>
      </c>
      <c r="B75" s="39" t="s">
        <v>2882</v>
      </c>
      <c r="C75" s="31" t="s">
        <v>2883</v>
      </c>
      <c r="D75" s="31">
        <v>1000</v>
      </c>
      <c r="E75" s="31">
        <f ca="1">IMPORT[TT]</f>
        <v>41</v>
      </c>
      <c r="F75" s="31"/>
      <c r="G75" s="31">
        <v>2019</v>
      </c>
      <c r="H75" s="32">
        <v>41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41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41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41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41</v>
      </c>
      <c r="U75" s="33"/>
      <c r="V75" s="31"/>
      <c r="W75" s="31" t="str">
        <f>IF(IMPORT[[#This Row],[b5]]="","",IMPORT[[#This Row],[b5]]-IMPORT[[#This Row],[a5]])</f>
        <v/>
      </c>
      <c r="X75" s="52">
        <f ca="1">SUM(INDIRECT(IMPORT_VAR[TABLENAME]&amp;"[@a"&amp;$1:$1-1&amp;"]"),INDIRECT(IMPORT_VAR[TABLENAME]&amp;"[@c"&amp;$1:$1-1&amp;"]"))</f>
        <v>41</v>
      </c>
      <c r="Y75" s="54"/>
      <c r="Z75" s="54"/>
      <c r="AA75" s="54"/>
    </row>
    <row r="76" spans="1:27">
      <c r="A76" s="31">
        <f ca="1">IF(IMPORT[[#This Row],[C]]&lt;1,"",ROW()-2)</f>
        <v>74</v>
      </c>
      <c r="B76" s="39" t="s">
        <v>2884</v>
      </c>
      <c r="C76" s="31" t="s">
        <v>2813</v>
      </c>
      <c r="D76" s="31">
        <v>288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3"/>
      <c r="V76" s="31"/>
      <c r="W76" s="31" t="str">
        <f>IF(IMPORT[[#This Row],[b5]]="","",IMPORT[[#This Row],[b5]]-IMPORT[[#This Row],[a5]])</f>
        <v/>
      </c>
      <c r="X76" s="52">
        <f ca="1">SUM(INDIRECT(IMPORT_VAR[TABLENAME]&amp;"[@a"&amp;$1:$1-1&amp;"]"),INDIRECT(IMPORT_VAR[TABLENAME]&amp;"[@c"&amp;$1:$1-1&amp;"]"))</f>
        <v>1</v>
      </c>
      <c r="Y76" s="54"/>
      <c r="Z76" s="54"/>
      <c r="AA76" s="54"/>
    </row>
    <row r="77" spans="1:27">
      <c r="A77" s="31">
        <f ca="1">IF(IMPORT[[#This Row],[C]]&lt;1,"",ROW()-2)</f>
        <v>75</v>
      </c>
      <c r="B77" s="39" t="s">
        <v>2885</v>
      </c>
      <c r="C77" s="31" t="s">
        <v>2813</v>
      </c>
      <c r="D77" s="31">
        <v>144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3"/>
      <c r="V77" s="31"/>
      <c r="W77" s="31" t="str">
        <f>IF(IMPORT[[#This Row],[b5]]="","",IMPORT[[#This Row],[b5]]-IMPORT[[#This Row],[a5]])</f>
        <v/>
      </c>
      <c r="X77" s="52">
        <f ca="1">SUM(INDIRECT(IMPORT_VAR[TABLENAME]&amp;"[@a"&amp;$1:$1-1&amp;"]"),INDIRECT(IMPORT_VAR[TABLENAME]&amp;"[@c"&amp;$1:$1-1&amp;"]"))</f>
        <v>1</v>
      </c>
      <c r="Y77" s="54"/>
      <c r="Z77" s="54"/>
      <c r="AA77" s="54"/>
    </row>
    <row r="78" spans="1:27">
      <c r="A78" s="31">
        <f ca="1">IF(IMPORT[[#This Row],[C]]&lt;1,"",ROW()-2)</f>
        <v>76</v>
      </c>
      <c r="B78" s="39" t="s">
        <v>2890</v>
      </c>
      <c r="C78" s="31" t="s">
        <v>2861</v>
      </c>
      <c r="D78" s="31">
        <v>192</v>
      </c>
      <c r="E78" s="31">
        <f ca="1">IMPORT[TT]</f>
        <v>1</v>
      </c>
      <c r="F78" s="31"/>
      <c r="G78" s="31">
        <v>2019</v>
      </c>
      <c r="H78" s="32">
        <v>5</v>
      </c>
      <c r="I78" s="31">
        <v>1</v>
      </c>
      <c r="J78" s="31">
        <f>IF(IMPORT[[#This Row],[b1]]="","",IMPORT[[#This Row],[b1]]-IMPORT[[#This Row],[a1]])</f>
        <v>-4</v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3"/>
      <c r="V78" s="31"/>
      <c r="W78" s="31" t="str">
        <f>IF(IMPORT[[#This Row],[b5]]="","",IMPORT[[#This Row],[b5]]-IMPORT[[#This Row],[a5]])</f>
        <v/>
      </c>
      <c r="X78" s="52">
        <f ca="1">SUM(INDIRECT(IMPORT_VAR[TABLENAME]&amp;"[@a"&amp;$1:$1-1&amp;"]"),INDIRECT(IMPORT_VAR[TABLENAME]&amp;"[@c"&amp;$1:$1-1&amp;"]"))</f>
        <v>1</v>
      </c>
      <c r="Y78" s="54"/>
      <c r="Z78" s="54"/>
      <c r="AA78" s="54"/>
    </row>
    <row r="79" spans="1:27">
      <c r="A79" s="31">
        <f ca="1">IF(IMPORT[[#This Row],[C]]&lt;1,"",ROW()-2)</f>
        <v>77</v>
      </c>
      <c r="B79" s="39" t="s">
        <v>2892</v>
      </c>
      <c r="C79" s="31" t="s">
        <v>2849</v>
      </c>
      <c r="D79" s="31">
        <v>864</v>
      </c>
      <c r="E79" s="31">
        <f ca="1">IMPORT[TT]</f>
        <v>1</v>
      </c>
      <c r="F79" s="31"/>
      <c r="G79" s="31">
        <v>2019</v>
      </c>
      <c r="H79" s="32">
        <v>1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1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1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1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1</v>
      </c>
      <c r="U79" s="33"/>
      <c r="V79" s="31"/>
      <c r="W79" s="31" t="str">
        <f>IF(IMPORT[[#This Row],[b5]]="","",IMPORT[[#This Row],[b5]]-IMPORT[[#This Row],[a5]])</f>
        <v/>
      </c>
      <c r="X79" s="52">
        <f ca="1">SUM(INDIRECT(IMPORT_VAR[TABLENAME]&amp;"[@a"&amp;$1:$1-1&amp;"]"),INDIRECT(IMPORT_VAR[TABLENAME]&amp;"[@c"&amp;$1:$1-1&amp;"]"))</f>
        <v>1</v>
      </c>
      <c r="Y79" s="54"/>
      <c r="Z79" s="54"/>
      <c r="AA79" s="54"/>
    </row>
    <row r="80" spans="1:27">
      <c r="A80" s="31">
        <f ca="1">IF(IMPORT[[#This Row],[C]]&lt;1,"",ROW()-2)</f>
        <v>78</v>
      </c>
      <c r="B80" s="39" t="s">
        <v>2893</v>
      </c>
      <c r="C80" s="31" t="s">
        <v>2813</v>
      </c>
      <c r="D80" s="31">
        <v>1440</v>
      </c>
      <c r="E80" s="31">
        <f ca="1">IMPORT[TT]</f>
        <v>5</v>
      </c>
      <c r="F80" s="31"/>
      <c r="G80" s="31">
        <v>2019</v>
      </c>
      <c r="H80" s="32">
        <v>5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5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5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5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5</v>
      </c>
      <c r="U80" s="33"/>
      <c r="V80" s="31"/>
      <c r="W80" s="31" t="str">
        <f>IF(IMPORT[[#This Row],[b5]]="","",IMPORT[[#This Row],[b5]]-IMPORT[[#This Row],[a5]])</f>
        <v/>
      </c>
      <c r="X80" s="52">
        <f ca="1">SUM(INDIRECT(IMPORT_VAR[TABLENAME]&amp;"[@a"&amp;$1:$1-1&amp;"]"),INDIRECT(IMPORT_VAR[TABLENAME]&amp;"[@c"&amp;$1:$1-1&amp;"]"))</f>
        <v>5</v>
      </c>
      <c r="Y80" s="54"/>
      <c r="Z80" s="54"/>
      <c r="AA80" s="54"/>
    </row>
    <row r="81" spans="1:27">
      <c r="A81" s="31">
        <f ca="1">IF(IMPORT[[#This Row],[C]]&lt;1,"",ROW()-2)</f>
        <v>79</v>
      </c>
      <c r="B81" s="39" t="s">
        <v>2894</v>
      </c>
      <c r="C81" s="31" t="s">
        <v>2813</v>
      </c>
      <c r="D81" s="31">
        <v>1248</v>
      </c>
      <c r="E81" s="31">
        <f ca="1">IMPORT[TT]</f>
        <v>6</v>
      </c>
      <c r="F81" s="31"/>
      <c r="G81" s="31">
        <v>2019</v>
      </c>
      <c r="H81" s="32">
        <v>6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6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6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6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6</v>
      </c>
      <c r="U81" s="33"/>
      <c r="V81" s="31"/>
      <c r="W81" s="31" t="str">
        <f>IF(IMPORT[[#This Row],[b5]]="","",IMPORT[[#This Row],[b5]]-IMPORT[[#This Row],[a5]])</f>
        <v/>
      </c>
      <c r="X81" s="52">
        <f ca="1">SUM(INDIRECT(IMPORT_VAR[TABLENAME]&amp;"[@a"&amp;$1:$1-1&amp;"]"),INDIRECT(IMPORT_VAR[TABLENAME]&amp;"[@c"&amp;$1:$1-1&amp;"]"))</f>
        <v>6</v>
      </c>
      <c r="Y81" s="54"/>
      <c r="Z81" s="54"/>
      <c r="AA81" s="54"/>
    </row>
    <row r="82" spans="1:27">
      <c r="A82" s="31">
        <f ca="1">IF(IMPORT[[#This Row],[C]]&lt;1,"",ROW()-2)</f>
        <v>80</v>
      </c>
      <c r="B82" s="39" t="s">
        <v>2895</v>
      </c>
      <c r="C82" s="31" t="s">
        <v>2813</v>
      </c>
      <c r="D82" s="31">
        <v>2400</v>
      </c>
      <c r="E82" s="31">
        <f ca="1">IMPORT[TT]</f>
        <v>1</v>
      </c>
      <c r="F82" s="31"/>
      <c r="G82" s="31">
        <v>2019</v>
      </c>
      <c r="H82" s="32">
        <v>1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1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1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1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1</v>
      </c>
      <c r="U82" s="33"/>
      <c r="V82" s="31"/>
      <c r="W82" s="31" t="str">
        <f>IF(IMPORT[[#This Row],[b5]]="","",IMPORT[[#This Row],[b5]]-IMPORT[[#This Row],[a5]])</f>
        <v/>
      </c>
      <c r="X82" s="52">
        <f ca="1">SUM(INDIRECT(IMPORT_VAR[TABLENAME]&amp;"[@a"&amp;$1:$1-1&amp;"]"),INDIRECT(IMPORT_VAR[TABLENAME]&amp;"[@c"&amp;$1:$1-1&amp;"]"))</f>
        <v>1</v>
      </c>
      <c r="Y82" s="54"/>
      <c r="Z82" s="54"/>
      <c r="AA82" s="54"/>
    </row>
    <row r="83" spans="1:27">
      <c r="A83" s="31">
        <f ca="1">IF(IMPORT[[#This Row],[C]]&lt;1,"",ROW()-2)</f>
        <v>81</v>
      </c>
      <c r="B83" s="39" t="s">
        <v>2896</v>
      </c>
      <c r="C83" s="31" t="s">
        <v>2897</v>
      </c>
      <c r="D83" s="31">
        <v>432</v>
      </c>
      <c r="E83" s="31">
        <f ca="1">IMPORT[TT]</f>
        <v>2</v>
      </c>
      <c r="F83" s="31"/>
      <c r="G83" s="31">
        <v>2019</v>
      </c>
      <c r="H83" s="32">
        <v>2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2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2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2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2</v>
      </c>
      <c r="U83" s="33"/>
      <c r="V83" s="31"/>
      <c r="W83" s="31" t="str">
        <f>IF(IMPORT[[#This Row],[b5]]="","",IMPORT[[#This Row],[b5]]-IMPORT[[#This Row],[a5]])</f>
        <v/>
      </c>
      <c r="X83" s="52">
        <f ca="1">SUM(INDIRECT(IMPORT_VAR[TABLENAME]&amp;"[@a"&amp;$1:$1-1&amp;"]"),INDIRECT(IMPORT_VAR[TABLENAME]&amp;"[@c"&amp;$1:$1-1&amp;"]"))</f>
        <v>2</v>
      </c>
      <c r="Y83" s="54"/>
      <c r="Z83" s="54"/>
      <c r="AA83" s="54"/>
    </row>
    <row r="84" spans="1:27">
      <c r="A84" s="31">
        <f ca="1">IF(IMPORT[[#This Row],[C]]&lt;1,"",ROW()-2)</f>
        <v>82</v>
      </c>
      <c r="B84" s="39" t="s">
        <v>2899</v>
      </c>
      <c r="C84" s="31" t="s">
        <v>2900</v>
      </c>
      <c r="D84" s="31">
        <v>480</v>
      </c>
      <c r="E84" s="31">
        <f ca="1">IMPORT[TT]</f>
        <v>37</v>
      </c>
      <c r="F84" s="31"/>
      <c r="G84" s="31">
        <v>2019</v>
      </c>
      <c r="H84" s="32">
        <v>37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37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37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37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37</v>
      </c>
      <c r="U84" s="33"/>
      <c r="V84" s="31"/>
      <c r="W84" s="31" t="str">
        <f>IF(IMPORT[[#This Row],[b5]]="","",IMPORT[[#This Row],[b5]]-IMPORT[[#This Row],[a5]])</f>
        <v/>
      </c>
      <c r="X84" s="52">
        <f ca="1">SUM(INDIRECT(IMPORT_VAR[TABLENAME]&amp;"[@a"&amp;$1:$1-1&amp;"]"),INDIRECT(IMPORT_VAR[TABLENAME]&amp;"[@c"&amp;$1:$1-1&amp;"]"))</f>
        <v>37</v>
      </c>
      <c r="Y84" s="54"/>
      <c r="Z84" s="54"/>
      <c r="AA84" s="54"/>
    </row>
    <row r="85" spans="1:27">
      <c r="A85" s="31">
        <f ca="1">IF(IMPORT[[#This Row],[C]]&lt;1,"",ROW()-2)</f>
        <v>83</v>
      </c>
      <c r="B85" s="39" t="s">
        <v>2901</v>
      </c>
      <c r="C85" s="31" t="s">
        <v>2900</v>
      </c>
      <c r="D85" s="31">
        <v>192</v>
      </c>
      <c r="E85" s="31">
        <f ca="1">IMPORT[TT]</f>
        <v>10</v>
      </c>
      <c r="F85" s="31"/>
      <c r="G85" s="31">
        <v>2019</v>
      </c>
      <c r="H85" s="32">
        <v>10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10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10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10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10</v>
      </c>
      <c r="U85" s="33"/>
      <c r="V85" s="31"/>
      <c r="W85" s="31" t="str">
        <f>IF(IMPORT[[#This Row],[b5]]="","",IMPORT[[#This Row],[b5]]-IMPORT[[#This Row],[a5]])</f>
        <v/>
      </c>
      <c r="X85" s="52">
        <f ca="1">SUM(INDIRECT(IMPORT_VAR[TABLENAME]&amp;"[@a"&amp;$1:$1-1&amp;"]"),INDIRECT(IMPORT_VAR[TABLENAME]&amp;"[@c"&amp;$1:$1-1&amp;"]"))</f>
        <v>10</v>
      </c>
      <c r="Y85" s="54"/>
      <c r="Z85" s="54"/>
      <c r="AA85" s="54"/>
    </row>
    <row r="86" spans="1:27">
      <c r="A86" s="31">
        <f ca="1">IF(IMPORT[[#This Row],[C]]&lt;1,"",ROW()-2)</f>
        <v>84</v>
      </c>
      <c r="B86" s="39" t="s">
        <v>2902</v>
      </c>
      <c r="C86" s="31" t="s">
        <v>2877</v>
      </c>
      <c r="D86" s="31">
        <v>240</v>
      </c>
      <c r="E86" s="31">
        <f ca="1">IMPORT[TT]</f>
        <v>11</v>
      </c>
      <c r="F86" s="31"/>
      <c r="G86" s="31">
        <v>2019</v>
      </c>
      <c r="H86" s="32">
        <v>11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11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11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11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11</v>
      </c>
      <c r="U86" s="33"/>
      <c r="V86" s="31"/>
      <c r="W86" s="31" t="str">
        <f>IF(IMPORT[[#This Row],[b5]]="","",IMPORT[[#This Row],[b5]]-IMPORT[[#This Row],[a5]])</f>
        <v/>
      </c>
      <c r="X86" s="52">
        <f ca="1">SUM(INDIRECT(IMPORT_VAR[TABLENAME]&amp;"[@a"&amp;$1:$1-1&amp;"]"),INDIRECT(IMPORT_VAR[TABLENAME]&amp;"[@c"&amp;$1:$1-1&amp;"]"))</f>
        <v>11</v>
      </c>
      <c r="Y86" s="54"/>
      <c r="Z86" s="54"/>
      <c r="AA86" s="54"/>
    </row>
    <row r="87" spans="1:27">
      <c r="A87" s="31">
        <f ca="1">IF(IMPORT[[#This Row],[C]]&lt;1,"",ROW()-2)</f>
        <v>85</v>
      </c>
      <c r="B87" s="39" t="s">
        <v>2903</v>
      </c>
      <c r="C87" s="31" t="s">
        <v>2877</v>
      </c>
      <c r="D87" s="31">
        <v>60</v>
      </c>
      <c r="E87" s="31">
        <f ca="1">IMPORT[TT]</f>
        <v>21</v>
      </c>
      <c r="F87" s="31"/>
      <c r="G87" s="31">
        <v>2019</v>
      </c>
      <c r="H87" s="32">
        <v>21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21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21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21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21</v>
      </c>
      <c r="U87" s="33"/>
      <c r="V87" s="31"/>
      <c r="W87" s="31" t="str">
        <f>IF(IMPORT[[#This Row],[b5]]="","",IMPORT[[#This Row],[b5]]-IMPORT[[#This Row],[a5]])</f>
        <v/>
      </c>
      <c r="X87" s="52">
        <f ca="1">SUM(INDIRECT(IMPORT_VAR[TABLENAME]&amp;"[@a"&amp;$1:$1-1&amp;"]"),INDIRECT(IMPORT_VAR[TABLENAME]&amp;"[@c"&amp;$1:$1-1&amp;"]"))</f>
        <v>21</v>
      </c>
      <c r="Y87" s="54"/>
      <c r="Z87" s="54"/>
      <c r="AA87" s="54"/>
    </row>
    <row r="88" spans="1:27">
      <c r="A88" s="31">
        <f ca="1">IF(IMPORT[[#This Row],[C]]&lt;1,"",ROW()-2)</f>
        <v>86</v>
      </c>
      <c r="B88" s="39" t="s">
        <v>2904</v>
      </c>
      <c r="C88" s="31" t="s">
        <v>2877</v>
      </c>
      <c r="D88" s="31">
        <v>120</v>
      </c>
      <c r="E88" s="31">
        <f ca="1">IMPORT[TT]</f>
        <v>20</v>
      </c>
      <c r="F88" s="31"/>
      <c r="G88" s="31">
        <v>2019</v>
      </c>
      <c r="H88" s="32">
        <v>20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20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20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20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20</v>
      </c>
      <c r="U88" s="33"/>
      <c r="V88" s="31"/>
      <c r="W88" s="31" t="str">
        <f>IF(IMPORT[[#This Row],[b5]]="","",IMPORT[[#This Row],[b5]]-IMPORT[[#This Row],[a5]])</f>
        <v/>
      </c>
      <c r="X88" s="52">
        <f ca="1">SUM(INDIRECT(IMPORT_VAR[TABLENAME]&amp;"[@a"&amp;$1:$1-1&amp;"]"),INDIRECT(IMPORT_VAR[TABLENAME]&amp;"[@c"&amp;$1:$1-1&amp;"]"))</f>
        <v>20</v>
      </c>
      <c r="Y88" s="54"/>
      <c r="Z88" s="54"/>
      <c r="AA88" s="54"/>
    </row>
    <row r="89" spans="1:27">
      <c r="A89" s="31">
        <f ca="1">IF(IMPORT[[#This Row],[C]]&lt;1,"",ROW()-2)</f>
        <v>87</v>
      </c>
      <c r="B89" s="39" t="s">
        <v>2905</v>
      </c>
      <c r="C89" s="31" t="s">
        <v>2877</v>
      </c>
      <c r="D89" s="31">
        <v>144</v>
      </c>
      <c r="E89" s="31">
        <f ca="1">IMPORT[TT]</f>
        <v>11</v>
      </c>
      <c r="F89" s="31"/>
      <c r="G89" s="31">
        <v>2019</v>
      </c>
      <c r="H89" s="32">
        <v>12</v>
      </c>
      <c r="I89" s="31">
        <v>11</v>
      </c>
      <c r="J89" s="31">
        <f>IF(IMPORT[[#This Row],[b1]]="","",IMPORT[[#This Row],[b1]]-IMPORT[[#This Row],[a1]])</f>
        <v>-1</v>
      </c>
      <c r="K89" s="32">
        <f ca="1">SUM(INDIRECT(IMPORT_VAR[TABLENAME]&amp;"[@a"&amp;$1:$1-1&amp;"]"),INDIRECT(IMPORT_VAR[TABLENAME]&amp;"[@c"&amp;$1:$1-1&amp;"]"))</f>
        <v>11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11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11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11</v>
      </c>
      <c r="U89" s="33"/>
      <c r="V89" s="31"/>
      <c r="W89" s="31" t="str">
        <f>IF(IMPORT[[#This Row],[b5]]="","",IMPORT[[#This Row],[b5]]-IMPORT[[#This Row],[a5]])</f>
        <v/>
      </c>
      <c r="X89" s="52">
        <f ca="1">SUM(INDIRECT(IMPORT_VAR[TABLENAME]&amp;"[@a"&amp;$1:$1-1&amp;"]"),INDIRECT(IMPORT_VAR[TABLENAME]&amp;"[@c"&amp;$1:$1-1&amp;"]"))</f>
        <v>11</v>
      </c>
      <c r="Y89" s="54"/>
      <c r="Z89" s="54"/>
      <c r="AA89" s="54"/>
    </row>
    <row r="90" spans="1:27">
      <c r="A90" s="31">
        <f ca="1">IF(IMPORT[[#This Row],[C]]&lt;1,"",ROW()-2)</f>
        <v>88</v>
      </c>
      <c r="B90" s="39" t="s">
        <v>2906</v>
      </c>
      <c r="C90" s="31" t="s">
        <v>2877</v>
      </c>
      <c r="D90" s="31">
        <v>300</v>
      </c>
      <c r="E90" s="31">
        <f ca="1">IMPORT[TT]</f>
        <v>3</v>
      </c>
      <c r="F90" s="31"/>
      <c r="G90" s="31">
        <v>2019</v>
      </c>
      <c r="H90" s="32">
        <v>3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3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3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3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3</v>
      </c>
      <c r="U90" s="33"/>
      <c r="V90" s="31"/>
      <c r="W90" s="31" t="str">
        <f>IF(IMPORT[[#This Row],[b5]]="","",IMPORT[[#This Row],[b5]]-IMPORT[[#This Row],[a5]])</f>
        <v/>
      </c>
      <c r="X90" s="52">
        <f ca="1">SUM(INDIRECT(IMPORT_VAR[TABLENAME]&amp;"[@a"&amp;$1:$1-1&amp;"]"),INDIRECT(IMPORT_VAR[TABLENAME]&amp;"[@c"&amp;$1:$1-1&amp;"]"))</f>
        <v>3</v>
      </c>
      <c r="Y90" s="54"/>
      <c r="Z90" s="54"/>
      <c r="AA90" s="54"/>
    </row>
    <row r="91" spans="1:27">
      <c r="A91" s="31">
        <f ca="1">IF(IMPORT[[#This Row],[C]]&lt;1,"",ROW()-2)</f>
        <v>89</v>
      </c>
      <c r="B91" s="39" t="s">
        <v>2909</v>
      </c>
      <c r="C91" s="31" t="s">
        <v>2910</v>
      </c>
      <c r="D91" s="31">
        <v>360</v>
      </c>
      <c r="E91" s="31">
        <f ca="1">IMPORT[TT]</f>
        <v>2</v>
      </c>
      <c r="F91" s="31"/>
      <c r="G91" s="31">
        <v>2019</v>
      </c>
      <c r="H91" s="32">
        <v>2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2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2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2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2</v>
      </c>
      <c r="U91" s="33"/>
      <c r="V91" s="31"/>
      <c r="W91" s="31" t="str">
        <f>IF(IMPORT[[#This Row],[b5]]="","",IMPORT[[#This Row],[b5]]-IMPORT[[#This Row],[a5]])</f>
        <v/>
      </c>
      <c r="X91" s="52">
        <f ca="1">SUM(INDIRECT(IMPORT_VAR[TABLENAME]&amp;"[@a"&amp;$1:$1-1&amp;"]"),INDIRECT(IMPORT_VAR[TABLENAME]&amp;"[@c"&amp;$1:$1-1&amp;"]"))</f>
        <v>2</v>
      </c>
      <c r="Y91" s="54"/>
      <c r="Z91" s="54"/>
      <c r="AA91" s="54"/>
    </row>
    <row r="92" spans="1:27">
      <c r="A92" s="31">
        <f ca="1">IF(IMPORT[[#This Row],[C]]&lt;1,"",ROW()-2)</f>
        <v>90</v>
      </c>
      <c r="B92" s="39" t="s">
        <v>2911</v>
      </c>
      <c r="C92" s="31" t="s">
        <v>2910</v>
      </c>
      <c r="D92" s="31">
        <v>360</v>
      </c>
      <c r="E92" s="31">
        <f ca="1">IMPORT[TT]</f>
        <v>8</v>
      </c>
      <c r="F92" s="31"/>
      <c r="G92" s="31">
        <v>2019</v>
      </c>
      <c r="H92" s="32">
        <v>8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8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8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8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8</v>
      </c>
      <c r="U92" s="33"/>
      <c r="V92" s="31"/>
      <c r="W92" s="31" t="str">
        <f>IF(IMPORT[[#This Row],[b5]]="","",IMPORT[[#This Row],[b5]]-IMPORT[[#This Row],[a5]])</f>
        <v/>
      </c>
      <c r="X92" s="52">
        <f ca="1">SUM(INDIRECT(IMPORT_VAR[TABLENAME]&amp;"[@a"&amp;$1:$1-1&amp;"]"),INDIRECT(IMPORT_VAR[TABLENAME]&amp;"[@c"&amp;$1:$1-1&amp;"]"))</f>
        <v>8</v>
      </c>
      <c r="Y92" s="54"/>
      <c r="Z92" s="54"/>
      <c r="AA92" s="54"/>
    </row>
    <row r="93" spans="1:27">
      <c r="A93" s="31">
        <f ca="1">IF(IMPORT[[#This Row],[C]]&lt;1,"",ROW()-2)</f>
        <v>91</v>
      </c>
      <c r="B93" s="39" t="s">
        <v>2912</v>
      </c>
      <c r="C93" s="31" t="s">
        <v>2910</v>
      </c>
      <c r="D93" s="31">
        <v>360</v>
      </c>
      <c r="E93" s="31">
        <f ca="1">IMPORT[TT]</f>
        <v>6</v>
      </c>
      <c r="F93" s="31"/>
      <c r="G93" s="31">
        <v>2019</v>
      </c>
      <c r="H93" s="32">
        <v>6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6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6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6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6</v>
      </c>
      <c r="U93" s="33"/>
      <c r="V93" s="31"/>
      <c r="W93" s="31" t="str">
        <f>IF(IMPORT[[#This Row],[b5]]="","",IMPORT[[#This Row],[b5]]-IMPORT[[#This Row],[a5]])</f>
        <v/>
      </c>
      <c r="X93" s="52">
        <f ca="1">SUM(INDIRECT(IMPORT_VAR[TABLENAME]&amp;"[@a"&amp;$1:$1-1&amp;"]"),INDIRECT(IMPORT_VAR[TABLENAME]&amp;"[@c"&amp;$1:$1-1&amp;"]"))</f>
        <v>6</v>
      </c>
      <c r="Y93" s="54"/>
      <c r="Z93" s="54"/>
      <c r="AA93" s="54"/>
    </row>
    <row r="94" spans="1:27">
      <c r="A94" s="31">
        <f ca="1">IF(IMPORT[[#This Row],[C]]&lt;1,"",ROW()-2)</f>
        <v>92</v>
      </c>
      <c r="B94" s="39" t="s">
        <v>2914</v>
      </c>
      <c r="C94" s="31" t="s">
        <v>2813</v>
      </c>
      <c r="D94" s="31">
        <v>300</v>
      </c>
      <c r="E94" s="31">
        <f ca="1">IMPORT[TT]</f>
        <v>1</v>
      </c>
      <c r="F94" s="31"/>
      <c r="G94" s="31">
        <v>2019</v>
      </c>
      <c r="H94" s="32">
        <v>1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1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1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1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1</v>
      </c>
      <c r="U94" s="33"/>
      <c r="V94" s="31"/>
      <c r="W94" s="31" t="str">
        <f>IF(IMPORT[[#This Row],[b5]]="","",IMPORT[[#This Row],[b5]]-IMPORT[[#This Row],[a5]])</f>
        <v/>
      </c>
      <c r="X94" s="52">
        <f ca="1">SUM(INDIRECT(IMPORT_VAR[TABLENAME]&amp;"[@a"&amp;$1:$1-1&amp;"]"),INDIRECT(IMPORT_VAR[TABLENAME]&amp;"[@c"&amp;$1:$1-1&amp;"]"))</f>
        <v>1</v>
      </c>
      <c r="Y94" s="54"/>
      <c r="Z94" s="54"/>
      <c r="AA94" s="54"/>
    </row>
    <row r="95" spans="1:27">
      <c r="A95" s="31">
        <f ca="1">IF(IMPORT[[#This Row],[C]]&lt;1,"",ROW()-2)</f>
        <v>93</v>
      </c>
      <c r="B95" s="39" t="s">
        <v>2915</v>
      </c>
      <c r="C95" s="31" t="s">
        <v>2916</v>
      </c>
      <c r="D95" s="31">
        <v>300</v>
      </c>
      <c r="E95" s="31">
        <f ca="1">IMPORT[TT]</f>
        <v>1</v>
      </c>
      <c r="F95" s="31"/>
      <c r="G95" s="31">
        <v>2019</v>
      </c>
      <c r="H95" s="32">
        <v>1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1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1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1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1</v>
      </c>
      <c r="U95" s="33"/>
      <c r="V95" s="31"/>
      <c r="W95" s="31" t="str">
        <f>IF(IMPORT[[#This Row],[b5]]="","",IMPORT[[#This Row],[b5]]-IMPORT[[#This Row],[a5]])</f>
        <v/>
      </c>
      <c r="X95" s="52">
        <f ca="1">SUM(INDIRECT(IMPORT_VAR[TABLENAME]&amp;"[@a"&amp;$1:$1-1&amp;"]"),INDIRECT(IMPORT_VAR[TABLENAME]&amp;"[@c"&amp;$1:$1-1&amp;"]"))</f>
        <v>1</v>
      </c>
      <c r="Y95" s="54"/>
      <c r="Z95" s="54"/>
      <c r="AA95" s="54"/>
    </row>
    <row r="96" spans="1:27">
      <c r="A96" s="31">
        <f ca="1">IF(IMPORT[[#This Row],[C]]&lt;1,"",ROW()-2)</f>
        <v>94</v>
      </c>
      <c r="B96" s="39" t="s">
        <v>2917</v>
      </c>
      <c r="C96" s="31" t="s">
        <v>2916</v>
      </c>
      <c r="D96" s="31">
        <v>240</v>
      </c>
      <c r="E96" s="31">
        <f ca="1">IMPORT[TT]</f>
        <v>2</v>
      </c>
      <c r="F96" s="31"/>
      <c r="G96" s="31">
        <v>2019</v>
      </c>
      <c r="H96" s="32">
        <v>2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2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2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2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2</v>
      </c>
      <c r="U96" s="33"/>
      <c r="V96" s="31"/>
      <c r="W96" s="31" t="str">
        <f>IF(IMPORT[[#This Row],[b5]]="","",IMPORT[[#This Row],[b5]]-IMPORT[[#This Row],[a5]])</f>
        <v/>
      </c>
      <c r="X96" s="52">
        <f ca="1">SUM(INDIRECT(IMPORT_VAR[TABLENAME]&amp;"[@a"&amp;$1:$1-1&amp;"]"),INDIRECT(IMPORT_VAR[TABLENAME]&amp;"[@c"&amp;$1:$1-1&amp;"]"))</f>
        <v>2</v>
      </c>
      <c r="Y96" s="54"/>
      <c r="Z96" s="54"/>
      <c r="AA96" s="54"/>
    </row>
    <row r="97" spans="1:27">
      <c r="A97" s="31">
        <f ca="1">IF(IMPORT[[#This Row],[C]]&lt;1,"",ROW()-2)</f>
        <v>95</v>
      </c>
      <c r="B97" s="39" t="s">
        <v>2918</v>
      </c>
      <c r="C97" s="31" t="s">
        <v>2916</v>
      </c>
      <c r="D97" s="31">
        <v>180</v>
      </c>
      <c r="E97" s="31">
        <f ca="1">IMPORT[TT]</f>
        <v>3</v>
      </c>
      <c r="F97" s="31"/>
      <c r="G97" s="31">
        <v>2019</v>
      </c>
      <c r="H97" s="32">
        <v>3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3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3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3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3</v>
      </c>
      <c r="U97" s="33"/>
      <c r="V97" s="31"/>
      <c r="W97" s="31" t="str">
        <f>IF(IMPORT[[#This Row],[b5]]="","",IMPORT[[#This Row],[b5]]-IMPORT[[#This Row],[a5]])</f>
        <v/>
      </c>
      <c r="X97" s="52">
        <f ca="1">SUM(INDIRECT(IMPORT_VAR[TABLENAME]&amp;"[@a"&amp;$1:$1-1&amp;"]"),INDIRECT(IMPORT_VAR[TABLENAME]&amp;"[@c"&amp;$1:$1-1&amp;"]"))</f>
        <v>3</v>
      </c>
      <c r="Y97" s="54"/>
      <c r="Z97" s="54"/>
      <c r="AA97" s="54"/>
    </row>
    <row r="98" spans="1:27">
      <c r="A98" s="31">
        <f ca="1">IF(IMPORT[[#This Row],[C]]&lt;1,"",ROW()-2)</f>
        <v>96</v>
      </c>
      <c r="B98" s="39" t="s">
        <v>2919</v>
      </c>
      <c r="C98" s="31" t="s">
        <v>2916</v>
      </c>
      <c r="D98" s="31">
        <v>180</v>
      </c>
      <c r="E98" s="31">
        <f ca="1">IMPORT[TT]</f>
        <v>2</v>
      </c>
      <c r="F98" s="31"/>
      <c r="G98" s="31">
        <v>2019</v>
      </c>
      <c r="H98" s="32">
        <v>2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2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2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2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2</v>
      </c>
      <c r="U98" s="33"/>
      <c r="V98" s="31"/>
      <c r="W98" s="31" t="str">
        <f>IF(IMPORT[[#This Row],[b5]]="","",IMPORT[[#This Row],[b5]]-IMPORT[[#This Row],[a5]])</f>
        <v/>
      </c>
      <c r="X98" s="52">
        <f ca="1">SUM(INDIRECT(IMPORT_VAR[TABLENAME]&amp;"[@a"&amp;$1:$1-1&amp;"]"),INDIRECT(IMPORT_VAR[TABLENAME]&amp;"[@c"&amp;$1:$1-1&amp;"]"))</f>
        <v>2</v>
      </c>
      <c r="Y98" s="54"/>
      <c r="Z98" s="54"/>
      <c r="AA98" s="54"/>
    </row>
    <row r="99" spans="1:27">
      <c r="A99" s="31">
        <f ca="1">IF(IMPORT[[#This Row],[C]]&lt;1,"",ROW()-2)</f>
        <v>97</v>
      </c>
      <c r="B99" s="39" t="s">
        <v>2920</v>
      </c>
      <c r="C99" s="31" t="s">
        <v>2916</v>
      </c>
      <c r="D99" s="31">
        <v>600</v>
      </c>
      <c r="E99" s="31">
        <f ca="1">IMPORT[TT]</f>
        <v>6</v>
      </c>
      <c r="F99" s="31"/>
      <c r="G99" s="31">
        <v>2019</v>
      </c>
      <c r="H99" s="32">
        <v>6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6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6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6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6</v>
      </c>
      <c r="U99" s="33"/>
      <c r="V99" s="31"/>
      <c r="W99" s="31" t="str">
        <f>IF(IMPORT[[#This Row],[b5]]="","",IMPORT[[#This Row],[b5]]-IMPORT[[#This Row],[a5]])</f>
        <v/>
      </c>
      <c r="X99" s="52">
        <f ca="1">SUM(INDIRECT(IMPORT_VAR[TABLENAME]&amp;"[@a"&amp;$1:$1-1&amp;"]"),INDIRECT(IMPORT_VAR[TABLENAME]&amp;"[@c"&amp;$1:$1-1&amp;"]"))</f>
        <v>6</v>
      </c>
      <c r="Y99" s="54"/>
      <c r="Z99" s="54"/>
      <c r="AA99" s="54"/>
    </row>
    <row r="100" spans="1:27">
      <c r="A100" s="31">
        <f ca="1">IF(IMPORT[[#This Row],[C]]&lt;1,"",ROW()-2)</f>
        <v>98</v>
      </c>
      <c r="B100" s="39" t="s">
        <v>2921</v>
      </c>
      <c r="C100" s="31" t="s">
        <v>2916</v>
      </c>
      <c r="D100" s="31">
        <v>400</v>
      </c>
      <c r="E100" s="31">
        <f ca="1">IMPORT[TT]</f>
        <v>4</v>
      </c>
      <c r="F100" s="31"/>
      <c r="G100" s="31">
        <v>2019</v>
      </c>
      <c r="H100" s="32">
        <v>4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4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4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4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4</v>
      </c>
      <c r="U100" s="33"/>
      <c r="V100" s="31"/>
      <c r="W100" s="31" t="str">
        <f>IF(IMPORT[[#This Row],[b5]]="","",IMPORT[[#This Row],[b5]]-IMPORT[[#This Row],[a5]])</f>
        <v/>
      </c>
      <c r="X100" s="52">
        <f ca="1">SUM(INDIRECT(IMPORT_VAR[TABLENAME]&amp;"[@a"&amp;$1:$1-1&amp;"]"),INDIRECT(IMPORT_VAR[TABLENAME]&amp;"[@c"&amp;$1:$1-1&amp;"]"))</f>
        <v>4</v>
      </c>
      <c r="Y100" s="54"/>
      <c r="Z100" s="54"/>
      <c r="AA100" s="54"/>
    </row>
    <row r="101" spans="1:27">
      <c r="A101" s="31">
        <f ca="1">IF(IMPORT[[#This Row],[C]]&lt;1,"",ROW()-2)</f>
        <v>99</v>
      </c>
      <c r="B101" s="39" t="s">
        <v>2922</v>
      </c>
      <c r="C101" s="31" t="s">
        <v>2916</v>
      </c>
      <c r="D101" s="31">
        <v>200</v>
      </c>
      <c r="E101" s="31">
        <f ca="1">IMPORT[TT]</f>
        <v>1</v>
      </c>
      <c r="F101" s="31"/>
      <c r="G101" s="31">
        <v>2019</v>
      </c>
      <c r="H101" s="32">
        <v>1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1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1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1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1</v>
      </c>
      <c r="U101" s="33"/>
      <c r="V101" s="31"/>
      <c r="W101" s="31" t="str">
        <f>IF(IMPORT[[#This Row],[b5]]="","",IMPORT[[#This Row],[b5]]-IMPORT[[#This Row],[a5]])</f>
        <v/>
      </c>
      <c r="X101" s="52">
        <f ca="1">SUM(INDIRECT(IMPORT_VAR[TABLENAME]&amp;"[@a"&amp;$1:$1-1&amp;"]"),INDIRECT(IMPORT_VAR[TABLENAME]&amp;"[@c"&amp;$1:$1-1&amp;"]"))</f>
        <v>1</v>
      </c>
      <c r="Y101" s="54"/>
      <c r="Z101" s="54"/>
      <c r="AA101" s="54"/>
    </row>
    <row r="102" spans="1:27">
      <c r="A102" s="31">
        <f ca="1">IF(IMPORT[[#This Row],[C]]&lt;1,"",ROW()-2)</f>
        <v>100</v>
      </c>
      <c r="B102" s="39" t="s">
        <v>2923</v>
      </c>
      <c r="C102" s="31" t="s">
        <v>2846</v>
      </c>
      <c r="D102" s="31">
        <v>600</v>
      </c>
      <c r="E102" s="31">
        <f ca="1">IMPORT[TT]</f>
        <v>3</v>
      </c>
      <c r="F102" s="31"/>
      <c r="G102" s="31">
        <v>2019</v>
      </c>
      <c r="H102" s="32">
        <v>3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3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3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3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3</v>
      </c>
      <c r="U102" s="33"/>
      <c r="V102" s="31"/>
      <c r="W102" s="31" t="str">
        <f>IF(IMPORT[[#This Row],[b5]]="","",IMPORT[[#This Row],[b5]]-IMPORT[[#This Row],[a5]])</f>
        <v/>
      </c>
      <c r="X102" s="52">
        <f ca="1">SUM(INDIRECT(IMPORT_VAR[TABLENAME]&amp;"[@a"&amp;$1:$1-1&amp;"]"),INDIRECT(IMPORT_VAR[TABLENAME]&amp;"[@c"&amp;$1:$1-1&amp;"]"))</f>
        <v>3</v>
      </c>
      <c r="Y102" s="54"/>
      <c r="Z102" s="54"/>
      <c r="AA102" s="54"/>
    </row>
    <row r="103" spans="1:27">
      <c r="A103" s="31">
        <f ca="1">IF(IMPORT[[#This Row],[C]]&lt;1,"",ROW()-2)</f>
        <v>101</v>
      </c>
      <c r="B103" s="39" t="s">
        <v>2924</v>
      </c>
      <c r="C103" s="31" t="s">
        <v>2846</v>
      </c>
      <c r="D103" s="31">
        <v>600</v>
      </c>
      <c r="E103" s="31">
        <f ca="1">IMPORT[TT]</f>
        <v>3</v>
      </c>
      <c r="F103" s="31"/>
      <c r="G103" s="31">
        <v>2019</v>
      </c>
      <c r="H103" s="32">
        <v>3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3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3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3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3</v>
      </c>
      <c r="U103" s="33"/>
      <c r="V103" s="31"/>
      <c r="W103" s="31" t="str">
        <f>IF(IMPORT[[#This Row],[b5]]="","",IMPORT[[#This Row],[b5]]-IMPORT[[#This Row],[a5]])</f>
        <v/>
      </c>
      <c r="X103" s="52">
        <f ca="1">SUM(INDIRECT(IMPORT_VAR[TABLENAME]&amp;"[@a"&amp;$1:$1-1&amp;"]"),INDIRECT(IMPORT_VAR[TABLENAME]&amp;"[@c"&amp;$1:$1-1&amp;"]"))</f>
        <v>3</v>
      </c>
      <c r="Y103" s="54"/>
      <c r="Z103" s="54"/>
      <c r="AA103" s="54"/>
    </row>
    <row r="104" spans="1:27">
      <c r="A104" s="31">
        <f ca="1">IF(IMPORT[[#This Row],[C]]&lt;1,"",ROW()-2)</f>
        <v>102</v>
      </c>
      <c r="B104" s="39" t="s">
        <v>2925</v>
      </c>
      <c r="C104" s="31" t="s">
        <v>2846</v>
      </c>
      <c r="D104" s="31">
        <v>480</v>
      </c>
      <c r="E104" s="31">
        <f ca="1">IMPORT[TT]</f>
        <v>11</v>
      </c>
      <c r="F104" s="31"/>
      <c r="G104" s="31">
        <v>2019</v>
      </c>
      <c r="H104" s="32">
        <v>11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11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11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11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11</v>
      </c>
      <c r="U104" s="33"/>
      <c r="V104" s="31"/>
      <c r="W104" s="31" t="str">
        <f>IF(IMPORT[[#This Row],[b5]]="","",IMPORT[[#This Row],[b5]]-IMPORT[[#This Row],[a5]])</f>
        <v/>
      </c>
      <c r="X104" s="52">
        <f ca="1">SUM(INDIRECT(IMPORT_VAR[TABLENAME]&amp;"[@a"&amp;$1:$1-1&amp;"]"),INDIRECT(IMPORT_VAR[TABLENAME]&amp;"[@c"&amp;$1:$1-1&amp;"]"))</f>
        <v>11</v>
      </c>
      <c r="Y104" s="54"/>
      <c r="Z104" s="54"/>
      <c r="AA104" s="54"/>
    </row>
    <row r="105" spans="1:27">
      <c r="A105" s="31">
        <f ca="1">IF(IMPORT[[#This Row],[C]]&lt;1,"",ROW()-2)</f>
        <v>103</v>
      </c>
      <c r="B105" s="39" t="s">
        <v>2926</v>
      </c>
      <c r="C105" s="31" t="s">
        <v>2846</v>
      </c>
      <c r="D105" s="31">
        <v>240</v>
      </c>
      <c r="E105" s="31">
        <f ca="1">IMPORT[TT]</f>
        <v>2</v>
      </c>
      <c r="F105" s="31"/>
      <c r="G105" s="31">
        <v>2019</v>
      </c>
      <c r="H105" s="32">
        <v>2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2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2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2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2</v>
      </c>
      <c r="U105" s="33"/>
      <c r="V105" s="31"/>
      <c r="W105" s="31" t="str">
        <f>IF(IMPORT[[#This Row],[b5]]="","",IMPORT[[#This Row],[b5]]-IMPORT[[#This Row],[a5]])</f>
        <v/>
      </c>
      <c r="X105" s="52">
        <f ca="1">SUM(INDIRECT(IMPORT_VAR[TABLENAME]&amp;"[@a"&amp;$1:$1-1&amp;"]"),INDIRECT(IMPORT_VAR[TABLENAME]&amp;"[@c"&amp;$1:$1-1&amp;"]"))</f>
        <v>2</v>
      </c>
      <c r="Y105" s="54"/>
      <c r="Z105" s="54"/>
      <c r="AA105" s="54"/>
    </row>
    <row r="106" spans="1:27">
      <c r="A106" s="31">
        <f ca="1">IF(IMPORT[[#This Row],[C]]&lt;1,"",ROW()-2)</f>
        <v>104</v>
      </c>
      <c r="B106" s="39" t="s">
        <v>2927</v>
      </c>
      <c r="C106" s="31" t="s">
        <v>2846</v>
      </c>
      <c r="D106" s="31">
        <v>480</v>
      </c>
      <c r="E106" s="31">
        <f ca="1">IMPORT[TT]</f>
        <v>2</v>
      </c>
      <c r="F106" s="31"/>
      <c r="G106" s="31">
        <v>2019</v>
      </c>
      <c r="H106" s="32">
        <v>2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2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2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2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2</v>
      </c>
      <c r="U106" s="33"/>
      <c r="V106" s="31"/>
      <c r="W106" s="31" t="str">
        <f>IF(IMPORT[[#This Row],[b5]]="","",IMPORT[[#This Row],[b5]]-IMPORT[[#This Row],[a5]])</f>
        <v/>
      </c>
      <c r="X106" s="52">
        <f ca="1">SUM(INDIRECT(IMPORT_VAR[TABLENAME]&amp;"[@a"&amp;$1:$1-1&amp;"]"),INDIRECT(IMPORT_VAR[TABLENAME]&amp;"[@c"&amp;$1:$1-1&amp;"]"))</f>
        <v>2</v>
      </c>
      <c r="Y106" s="54"/>
      <c r="Z106" s="54"/>
      <c r="AA106" s="54"/>
    </row>
    <row r="107" spans="1:27">
      <c r="A107" s="31">
        <f ca="1">IF(IMPORT[[#This Row],[C]]&lt;1,"",ROW()-2)</f>
        <v>105</v>
      </c>
      <c r="B107" s="39" t="s">
        <v>2929</v>
      </c>
      <c r="C107" s="31" t="s">
        <v>2846</v>
      </c>
      <c r="D107" s="31">
        <v>2400</v>
      </c>
      <c r="E107" s="31">
        <f ca="1">IMPORT[TT]</f>
        <v>1</v>
      </c>
      <c r="F107" s="31"/>
      <c r="G107" s="31">
        <v>2019</v>
      </c>
      <c r="H107" s="32">
        <v>1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1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1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1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1</v>
      </c>
      <c r="U107" s="33"/>
      <c r="V107" s="31"/>
      <c r="W107" s="31" t="str">
        <f>IF(IMPORT[[#This Row],[b5]]="","",IMPORT[[#This Row],[b5]]-IMPORT[[#This Row],[a5]])</f>
        <v/>
      </c>
      <c r="X107" s="52">
        <f ca="1">SUM(INDIRECT(IMPORT_VAR[TABLENAME]&amp;"[@a"&amp;$1:$1-1&amp;"]"),INDIRECT(IMPORT_VAR[TABLENAME]&amp;"[@c"&amp;$1:$1-1&amp;"]"))</f>
        <v>1</v>
      </c>
      <c r="Y107" s="54"/>
      <c r="Z107" s="54"/>
      <c r="AA107" s="54"/>
    </row>
    <row r="108" spans="1:27">
      <c r="A108" s="31">
        <f ca="1">IF(IMPORT[[#This Row],[C]]&lt;1,"",ROW()-2)</f>
        <v>106</v>
      </c>
      <c r="B108" s="39" t="s">
        <v>2930</v>
      </c>
      <c r="C108" s="31" t="s">
        <v>2846</v>
      </c>
      <c r="D108" s="31">
        <v>2400</v>
      </c>
      <c r="E108" s="31">
        <f ca="1">IMPORT[TT]</f>
        <v>1</v>
      </c>
      <c r="F108" s="31"/>
      <c r="G108" s="31">
        <v>2019</v>
      </c>
      <c r="H108" s="32">
        <v>1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1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1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1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1</v>
      </c>
      <c r="U108" s="33"/>
      <c r="V108" s="31"/>
      <c r="W108" s="31" t="str">
        <f>IF(IMPORT[[#This Row],[b5]]="","",IMPORT[[#This Row],[b5]]-IMPORT[[#This Row],[a5]])</f>
        <v/>
      </c>
      <c r="X108" s="52">
        <f ca="1">SUM(INDIRECT(IMPORT_VAR[TABLENAME]&amp;"[@a"&amp;$1:$1-1&amp;"]"),INDIRECT(IMPORT_VAR[TABLENAME]&amp;"[@c"&amp;$1:$1-1&amp;"]"))</f>
        <v>1</v>
      </c>
      <c r="Y108" s="54"/>
      <c r="Z108" s="54"/>
      <c r="AA108" s="54"/>
    </row>
    <row r="109" spans="1:27">
      <c r="A109" s="31">
        <f ca="1">IF(IMPORT[[#This Row],[C]]&lt;1,"",ROW()-2)</f>
        <v>107</v>
      </c>
      <c r="B109" s="39" t="s">
        <v>2931</v>
      </c>
      <c r="C109" s="31" t="s">
        <v>2846</v>
      </c>
      <c r="D109" s="31">
        <v>1920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3"/>
      <c r="V109" s="31"/>
      <c r="W109" s="31" t="str">
        <f>IF(IMPORT[[#This Row],[b5]]="","",IMPORT[[#This Row],[b5]]-IMPORT[[#This Row],[a5]])</f>
        <v/>
      </c>
      <c r="X109" s="52">
        <f ca="1">SUM(INDIRECT(IMPORT_VAR[TABLENAME]&amp;"[@a"&amp;$1:$1-1&amp;"]"),INDIRECT(IMPORT_VAR[TABLENAME]&amp;"[@c"&amp;$1:$1-1&amp;"]"))</f>
        <v>1</v>
      </c>
      <c r="Y109" s="54"/>
      <c r="Z109" s="54"/>
      <c r="AA109" s="54"/>
    </row>
    <row r="110" spans="1:27">
      <c r="A110" s="31">
        <f ca="1">IF(IMPORT[[#This Row],[C]]&lt;1,"",ROW()-2)</f>
        <v>108</v>
      </c>
      <c r="B110" s="39" t="s">
        <v>2932</v>
      </c>
      <c r="C110" s="31" t="s">
        <v>2846</v>
      </c>
      <c r="D110" s="31">
        <v>1920</v>
      </c>
      <c r="E110" s="31">
        <f ca="1">IMPORT[TT]</f>
        <v>1</v>
      </c>
      <c r="F110" s="31"/>
      <c r="G110" s="31">
        <v>2019</v>
      </c>
      <c r="H110" s="32">
        <v>1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</v>
      </c>
      <c r="U110" s="33"/>
      <c r="V110" s="31"/>
      <c r="W110" s="31" t="str">
        <f>IF(IMPORT[[#This Row],[b5]]="","",IMPORT[[#This Row],[b5]]-IMPORT[[#This Row],[a5]])</f>
        <v/>
      </c>
      <c r="X110" s="52">
        <f ca="1">SUM(INDIRECT(IMPORT_VAR[TABLENAME]&amp;"[@a"&amp;$1:$1-1&amp;"]"),INDIRECT(IMPORT_VAR[TABLENAME]&amp;"[@c"&amp;$1:$1-1&amp;"]"))</f>
        <v>1</v>
      </c>
      <c r="Y110" s="54"/>
      <c r="Z110" s="54"/>
      <c r="AA110" s="54"/>
    </row>
    <row r="111" spans="1:27">
      <c r="A111" s="31">
        <f ca="1">IF(IMPORT[[#This Row],[C]]&lt;1,"",ROW()-2)</f>
        <v>109</v>
      </c>
      <c r="B111" s="39" t="s">
        <v>2933</v>
      </c>
      <c r="C111" s="31" t="s">
        <v>2813</v>
      </c>
      <c r="D111" s="31">
        <v>960</v>
      </c>
      <c r="E111" s="31">
        <f ca="1">IMPORT[TT]</f>
        <v>39</v>
      </c>
      <c r="F111" s="31"/>
      <c r="G111" s="31">
        <v>2019</v>
      </c>
      <c r="H111" s="32">
        <v>39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39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39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39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39</v>
      </c>
      <c r="U111" s="33"/>
      <c r="V111" s="31"/>
      <c r="W111" s="31" t="str">
        <f>IF(IMPORT[[#This Row],[b5]]="","",IMPORT[[#This Row],[b5]]-IMPORT[[#This Row],[a5]])</f>
        <v/>
      </c>
      <c r="X111" s="52">
        <f ca="1">SUM(INDIRECT(IMPORT_VAR[TABLENAME]&amp;"[@a"&amp;$1:$1-1&amp;"]"),INDIRECT(IMPORT_VAR[TABLENAME]&amp;"[@c"&amp;$1:$1-1&amp;"]"))</f>
        <v>39</v>
      </c>
      <c r="Y111" s="54"/>
      <c r="Z111" s="54"/>
      <c r="AA111" s="54"/>
    </row>
    <row r="112" spans="1:27">
      <c r="A112" s="31">
        <f ca="1">IF(IMPORT[[#This Row],[C]]&lt;1,"",ROW()-2)</f>
        <v>110</v>
      </c>
      <c r="B112" s="39" t="s">
        <v>2934</v>
      </c>
      <c r="C112" s="31" t="s">
        <v>2813</v>
      </c>
      <c r="D112" s="31">
        <v>960</v>
      </c>
      <c r="E112" s="31">
        <f ca="1">IMPORT[TT]</f>
        <v>18</v>
      </c>
      <c r="F112" s="31"/>
      <c r="G112" s="31">
        <v>2019</v>
      </c>
      <c r="H112" s="32">
        <v>18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18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18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18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18</v>
      </c>
      <c r="U112" s="33"/>
      <c r="V112" s="31"/>
      <c r="W112" s="31" t="str">
        <f>IF(IMPORT[[#This Row],[b5]]="","",IMPORT[[#This Row],[b5]]-IMPORT[[#This Row],[a5]])</f>
        <v/>
      </c>
      <c r="X112" s="52">
        <f ca="1">SUM(INDIRECT(IMPORT_VAR[TABLENAME]&amp;"[@a"&amp;$1:$1-1&amp;"]"),INDIRECT(IMPORT_VAR[TABLENAME]&amp;"[@c"&amp;$1:$1-1&amp;"]"))</f>
        <v>18</v>
      </c>
      <c r="Y112" s="54"/>
      <c r="Z112" s="54"/>
      <c r="AA112" s="54"/>
    </row>
    <row r="113" spans="1:27">
      <c r="A113" s="31">
        <f ca="1">IF(IMPORT[[#This Row],[C]]&lt;1,"",ROW()-2)</f>
        <v>111</v>
      </c>
      <c r="B113" s="39" t="s">
        <v>2935</v>
      </c>
      <c r="C113" s="31" t="s">
        <v>2813</v>
      </c>
      <c r="D113" s="31">
        <v>960</v>
      </c>
      <c r="E113" s="31">
        <f ca="1">IMPORT[TT]</f>
        <v>30</v>
      </c>
      <c r="F113" s="31"/>
      <c r="G113" s="31">
        <v>2019</v>
      </c>
      <c r="H113" s="32">
        <v>30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30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30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30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30</v>
      </c>
      <c r="U113" s="33"/>
      <c r="V113" s="31"/>
      <c r="W113" s="31" t="str">
        <f>IF(IMPORT[[#This Row],[b5]]="","",IMPORT[[#This Row],[b5]]-IMPORT[[#This Row],[a5]])</f>
        <v/>
      </c>
      <c r="X113" s="52">
        <f ca="1">SUM(INDIRECT(IMPORT_VAR[TABLENAME]&amp;"[@a"&amp;$1:$1-1&amp;"]"),INDIRECT(IMPORT_VAR[TABLENAME]&amp;"[@c"&amp;$1:$1-1&amp;"]"))</f>
        <v>30</v>
      </c>
      <c r="Y113" s="54"/>
      <c r="Z113" s="54"/>
      <c r="AA113" s="54"/>
    </row>
    <row r="114" spans="1:27">
      <c r="A114" s="31">
        <f ca="1">IF(IMPORT[[#This Row],[C]]&lt;1,"",ROW()-2)</f>
        <v>112</v>
      </c>
      <c r="B114" s="39" t="s">
        <v>2936</v>
      </c>
      <c r="C114" s="31" t="s">
        <v>2813</v>
      </c>
      <c r="D114" s="31">
        <v>960</v>
      </c>
      <c r="E114" s="31">
        <f ca="1">IMPORT[TT]</f>
        <v>23</v>
      </c>
      <c r="F114" s="31"/>
      <c r="G114" s="31">
        <v>2019</v>
      </c>
      <c r="H114" s="32">
        <v>23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23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23</v>
      </c>
      <c r="O114" s="33"/>
      <c r="P114" s="33" t="str">
        <f>IF(IMPORT[[#This Row],[b3]]="","",IMPORT[[#This Row],[b3]]-IMPORT[[#This Row],[a3]])</f>
        <v/>
      </c>
      <c r="Q114" s="32">
        <f ca="1">SUM(INDIRECT(IMPORT_VAR[TABLENAME]&amp;"[@a"&amp;$1:$1-1&amp;"]"),INDIRECT(IMPORT_VAR[TABLENAME]&amp;"[@c"&amp;$1:$1-1&amp;"]"))</f>
        <v>23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23</v>
      </c>
      <c r="U114" s="33"/>
      <c r="V114" s="31"/>
      <c r="W114" s="31" t="str">
        <f>IF(IMPORT[[#This Row],[b5]]="","",IMPORT[[#This Row],[b5]]-IMPORT[[#This Row],[a5]])</f>
        <v/>
      </c>
      <c r="X114" s="52">
        <f ca="1">SUM(INDIRECT(IMPORT_VAR[TABLENAME]&amp;"[@a"&amp;$1:$1-1&amp;"]"),INDIRECT(IMPORT_VAR[TABLENAME]&amp;"[@c"&amp;$1:$1-1&amp;"]"))</f>
        <v>23</v>
      </c>
      <c r="Y114" s="54"/>
      <c r="Z114" s="54"/>
      <c r="AA114" s="54"/>
    </row>
    <row r="115" spans="1:27">
      <c r="A115" s="31">
        <f ca="1">IF(IMPORT[[#This Row],[C]]&lt;1,"",ROW()-2)</f>
        <v>113</v>
      </c>
      <c r="B115" s="39" t="s">
        <v>2937</v>
      </c>
      <c r="C115" s="31" t="s">
        <v>2938</v>
      </c>
      <c r="D115" s="31">
        <v>800</v>
      </c>
      <c r="E115" s="31">
        <f ca="1">IMPORT[TT]</f>
        <v>1</v>
      </c>
      <c r="F115" s="31"/>
      <c r="G115" s="31">
        <v>2019</v>
      </c>
      <c r="H115" s="32">
        <v>1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1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1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1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1</v>
      </c>
      <c r="U115" s="33"/>
      <c r="V115" s="31"/>
      <c r="W115" s="31" t="str">
        <f>IF(IMPORT[[#This Row],[b5]]="","",IMPORT[[#This Row],[b5]]-IMPORT[[#This Row],[a5]])</f>
        <v/>
      </c>
      <c r="X115" s="52">
        <f ca="1">SUM(INDIRECT(IMPORT_VAR[TABLENAME]&amp;"[@a"&amp;$1:$1-1&amp;"]"),INDIRECT(IMPORT_VAR[TABLENAME]&amp;"[@c"&amp;$1:$1-1&amp;"]"))</f>
        <v>1</v>
      </c>
      <c r="Y115" s="54"/>
      <c r="Z115" s="54"/>
      <c r="AA115" s="54"/>
    </row>
    <row r="116" spans="1:27">
      <c r="A116" s="31">
        <f ca="1">IF(IMPORT[[#This Row],[C]]&lt;1,"",ROW()-2)</f>
        <v>114</v>
      </c>
      <c r="B116" s="39" t="s">
        <v>2939</v>
      </c>
      <c r="C116" s="31" t="s">
        <v>2938</v>
      </c>
      <c r="D116" s="31">
        <v>720</v>
      </c>
      <c r="E116" s="31">
        <f ca="1">IMPORT[TT]</f>
        <v>1</v>
      </c>
      <c r="F116" s="31"/>
      <c r="G116" s="31">
        <v>2019</v>
      </c>
      <c r="H116" s="32">
        <v>1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1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1</v>
      </c>
      <c r="O116" s="33"/>
      <c r="P116" s="33" t="str">
        <f>IF(IMPORT[[#This Row],[b3]]="","",IMPORT[[#This Row],[b3]]-IMPORT[[#This Row],[a3]])</f>
        <v/>
      </c>
      <c r="Q116" s="32">
        <f ca="1">SUM(INDIRECT(IMPORT_VAR[TABLENAME]&amp;"[@a"&amp;$1:$1-1&amp;"]"),INDIRECT(IMPORT_VAR[TABLENAME]&amp;"[@c"&amp;$1:$1-1&amp;"]"))</f>
        <v>1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1</v>
      </c>
      <c r="U116" s="33"/>
      <c r="V116" s="31"/>
      <c r="W116" s="31" t="str">
        <f>IF(IMPORT[[#This Row],[b5]]="","",IMPORT[[#This Row],[b5]]-IMPORT[[#This Row],[a5]])</f>
        <v/>
      </c>
      <c r="X116" s="52">
        <f ca="1">SUM(INDIRECT(IMPORT_VAR[TABLENAME]&amp;"[@a"&amp;$1:$1-1&amp;"]"),INDIRECT(IMPORT_VAR[TABLENAME]&amp;"[@c"&amp;$1:$1-1&amp;"]"))</f>
        <v>1</v>
      </c>
      <c r="Y116" s="54"/>
      <c r="Z116" s="54"/>
      <c r="AA116" s="54"/>
    </row>
    <row r="117" spans="1:27">
      <c r="A117" s="31">
        <f ca="1">IF(IMPORT[[#This Row],[C]]&lt;1,"",ROW()-2)</f>
        <v>115</v>
      </c>
      <c r="B117" s="39" t="s">
        <v>2941</v>
      </c>
      <c r="C117" s="31" t="s">
        <v>2938</v>
      </c>
      <c r="D117" s="31">
        <v>1680</v>
      </c>
      <c r="E117" s="31">
        <f ca="1">IMPORT[TT]</f>
        <v>1</v>
      </c>
      <c r="F117" s="31"/>
      <c r="G117" s="31">
        <v>2019</v>
      </c>
      <c r="H117" s="32">
        <v>1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</v>
      </c>
      <c r="U117" s="33"/>
      <c r="V117" s="31"/>
      <c r="W117" s="31" t="str">
        <f>IF(IMPORT[[#This Row],[b5]]="","",IMPORT[[#This Row],[b5]]-IMPORT[[#This Row],[a5]])</f>
        <v/>
      </c>
      <c r="X117" s="52">
        <f ca="1">SUM(INDIRECT(IMPORT_VAR[TABLENAME]&amp;"[@a"&amp;$1:$1-1&amp;"]"),INDIRECT(IMPORT_VAR[TABLENAME]&amp;"[@c"&amp;$1:$1-1&amp;"]"))</f>
        <v>1</v>
      </c>
      <c r="Y117" s="54"/>
      <c r="Z117" s="54"/>
      <c r="AA117" s="54"/>
    </row>
    <row r="118" spans="1:27">
      <c r="A118" s="31">
        <f ca="1">IF(IMPORT[[#This Row],[C]]&lt;1,"",ROW()-2)</f>
        <v>116</v>
      </c>
      <c r="B118" s="39" t="s">
        <v>2942</v>
      </c>
      <c r="C118" s="31" t="s">
        <v>2877</v>
      </c>
      <c r="D118" s="31">
        <v>288</v>
      </c>
      <c r="E118" s="31">
        <f ca="1">IMPORT[TT]</f>
        <v>9</v>
      </c>
      <c r="F118" s="31"/>
      <c r="G118" s="31">
        <v>2019</v>
      </c>
      <c r="H118" s="32">
        <v>9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9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9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9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9</v>
      </c>
      <c r="U118" s="33"/>
      <c r="V118" s="31"/>
      <c r="W118" s="31" t="str">
        <f>IF(IMPORT[[#This Row],[b5]]="","",IMPORT[[#This Row],[b5]]-IMPORT[[#This Row],[a5]])</f>
        <v/>
      </c>
      <c r="X118" s="52">
        <f ca="1">SUM(INDIRECT(IMPORT_VAR[TABLENAME]&amp;"[@a"&amp;$1:$1-1&amp;"]"),INDIRECT(IMPORT_VAR[TABLENAME]&amp;"[@c"&amp;$1:$1-1&amp;"]"))</f>
        <v>9</v>
      </c>
      <c r="Y118" s="54"/>
      <c r="Z118" s="54"/>
      <c r="AA118" s="54"/>
    </row>
    <row r="119" spans="1:27">
      <c r="A119" s="31">
        <f ca="1">IF(IMPORT[[#This Row],[C]]&lt;1,"",ROW()-2)</f>
        <v>117</v>
      </c>
      <c r="B119" s="39" t="s">
        <v>2943</v>
      </c>
      <c r="C119" s="31" t="s">
        <v>2877</v>
      </c>
      <c r="D119" s="31">
        <v>288</v>
      </c>
      <c r="E119" s="31">
        <f ca="1">IMPORT[TT]</f>
        <v>22</v>
      </c>
      <c r="F119" s="31"/>
      <c r="G119" s="31">
        <v>2019</v>
      </c>
      <c r="H119" s="32">
        <v>22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22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22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22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22</v>
      </c>
      <c r="U119" s="33"/>
      <c r="V119" s="31"/>
      <c r="W119" s="31" t="str">
        <f>IF(IMPORT[[#This Row],[b5]]="","",IMPORT[[#This Row],[b5]]-IMPORT[[#This Row],[a5]])</f>
        <v/>
      </c>
      <c r="X119" s="52">
        <f ca="1">SUM(INDIRECT(IMPORT_VAR[TABLENAME]&amp;"[@a"&amp;$1:$1-1&amp;"]"),INDIRECT(IMPORT_VAR[TABLENAME]&amp;"[@c"&amp;$1:$1-1&amp;"]"))</f>
        <v>22</v>
      </c>
      <c r="Y119" s="54"/>
      <c r="Z119" s="54"/>
      <c r="AA119" s="54"/>
    </row>
    <row r="120" spans="1:27">
      <c r="A120" s="31">
        <f ca="1">IF(IMPORT[[#This Row],[C]]&lt;1,"",ROW()-2)</f>
        <v>118</v>
      </c>
      <c r="B120" s="39" t="s">
        <v>2944</v>
      </c>
      <c r="C120" s="31" t="s">
        <v>2877</v>
      </c>
      <c r="D120" s="31">
        <v>288</v>
      </c>
      <c r="E120" s="31">
        <f ca="1">IMPORT[TT]</f>
        <v>16</v>
      </c>
      <c r="F120" s="31"/>
      <c r="G120" s="31">
        <v>2019</v>
      </c>
      <c r="H120" s="32">
        <v>16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16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16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16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16</v>
      </c>
      <c r="U120" s="33"/>
      <c r="V120" s="31"/>
      <c r="W120" s="31" t="str">
        <f>IF(IMPORT[[#This Row],[b5]]="","",IMPORT[[#This Row],[b5]]-IMPORT[[#This Row],[a5]])</f>
        <v/>
      </c>
      <c r="X120" s="52">
        <f ca="1">SUM(INDIRECT(IMPORT_VAR[TABLENAME]&amp;"[@a"&amp;$1:$1-1&amp;"]"),INDIRECT(IMPORT_VAR[TABLENAME]&amp;"[@c"&amp;$1:$1-1&amp;"]"))</f>
        <v>16</v>
      </c>
      <c r="Y120" s="54"/>
      <c r="Z120" s="54"/>
      <c r="AA120" s="54"/>
    </row>
    <row r="121" spans="1:27">
      <c r="A121" s="31">
        <f ca="1">IF(IMPORT[[#This Row],[C]]&lt;1,"",ROW()-2)</f>
        <v>119</v>
      </c>
      <c r="B121" s="39" t="s">
        <v>2945</v>
      </c>
      <c r="C121" s="31" t="s">
        <v>2877</v>
      </c>
      <c r="D121" s="31">
        <v>288</v>
      </c>
      <c r="E121" s="31">
        <f ca="1">IMPORT[TT]</f>
        <v>14</v>
      </c>
      <c r="F121" s="31"/>
      <c r="G121" s="31">
        <v>2019</v>
      </c>
      <c r="H121" s="32">
        <v>14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14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14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14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14</v>
      </c>
      <c r="U121" s="33"/>
      <c r="V121" s="31"/>
      <c r="W121" s="31" t="str">
        <f>IF(IMPORT[[#This Row],[b5]]="","",IMPORT[[#This Row],[b5]]-IMPORT[[#This Row],[a5]])</f>
        <v/>
      </c>
      <c r="X121" s="52">
        <f ca="1">SUM(INDIRECT(IMPORT_VAR[TABLENAME]&amp;"[@a"&amp;$1:$1-1&amp;"]"),INDIRECT(IMPORT_VAR[TABLENAME]&amp;"[@c"&amp;$1:$1-1&amp;"]"))</f>
        <v>14</v>
      </c>
      <c r="Y121" s="54"/>
      <c r="Z121" s="54"/>
      <c r="AA121" s="54"/>
    </row>
    <row r="122" spans="1:27">
      <c r="A122" s="31">
        <f ca="1">IF(IMPORT[[#This Row],[C]]&lt;1,"",ROW()-2)</f>
        <v>120</v>
      </c>
      <c r="B122" s="39" t="s">
        <v>2946</v>
      </c>
      <c r="C122" s="31" t="s">
        <v>2816</v>
      </c>
      <c r="D122" s="31">
        <v>6000</v>
      </c>
      <c r="E122" s="31">
        <f ca="1">IMPORT[TT]</f>
        <v>4</v>
      </c>
      <c r="F122" s="31"/>
      <c r="G122" s="31">
        <v>2019</v>
      </c>
      <c r="H122" s="32">
        <v>4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4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4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4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4</v>
      </c>
      <c r="U122" s="33"/>
      <c r="V122" s="31"/>
      <c r="W122" s="31" t="str">
        <f>IF(IMPORT[[#This Row],[b5]]="","",IMPORT[[#This Row],[b5]]-IMPORT[[#This Row],[a5]])</f>
        <v/>
      </c>
      <c r="X122" s="52">
        <f ca="1">SUM(INDIRECT(IMPORT_VAR[TABLENAME]&amp;"[@a"&amp;$1:$1-1&amp;"]"),INDIRECT(IMPORT_VAR[TABLENAME]&amp;"[@c"&amp;$1:$1-1&amp;"]"))</f>
        <v>4</v>
      </c>
      <c r="Y122" s="54"/>
      <c r="Z122" s="54"/>
      <c r="AA122" s="54"/>
    </row>
    <row r="123" spans="1:27">
      <c r="A123" s="31">
        <f ca="1">IF(IMPORT[[#This Row],[C]]&lt;1,"",ROW()-2)</f>
        <v>121</v>
      </c>
      <c r="B123" s="39" t="s">
        <v>2947</v>
      </c>
      <c r="C123" s="31" t="s">
        <v>2816</v>
      </c>
      <c r="D123" s="31">
        <v>3000</v>
      </c>
      <c r="E123" s="31">
        <f ca="1">IMPORT[TT]</f>
        <v>4</v>
      </c>
      <c r="F123" s="31"/>
      <c r="G123" s="31">
        <v>2019</v>
      </c>
      <c r="H123" s="32">
        <v>4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4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4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4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4</v>
      </c>
      <c r="U123" s="33"/>
      <c r="V123" s="31"/>
      <c r="W123" s="31" t="str">
        <f>IF(IMPORT[[#This Row],[b5]]="","",IMPORT[[#This Row],[b5]]-IMPORT[[#This Row],[a5]])</f>
        <v/>
      </c>
      <c r="X123" s="52">
        <f ca="1">SUM(INDIRECT(IMPORT_VAR[TABLENAME]&amp;"[@a"&amp;$1:$1-1&amp;"]"),INDIRECT(IMPORT_VAR[TABLENAME]&amp;"[@c"&amp;$1:$1-1&amp;"]"))</f>
        <v>4</v>
      </c>
      <c r="Y123" s="54"/>
      <c r="Z123" s="54"/>
      <c r="AA123" s="54"/>
    </row>
    <row r="124" spans="1:27">
      <c r="A124" s="31">
        <f ca="1">IF(IMPORT[[#This Row],[C]]&lt;1,"",ROW()-2)</f>
        <v>122</v>
      </c>
      <c r="B124" s="39" t="s">
        <v>2948</v>
      </c>
      <c r="C124" s="31" t="s">
        <v>2816</v>
      </c>
      <c r="D124" s="31">
        <v>3000</v>
      </c>
      <c r="E124" s="31">
        <f ca="1">IMPORT[TT]</f>
        <v>8</v>
      </c>
      <c r="F124" s="31"/>
      <c r="G124" s="31">
        <v>2019</v>
      </c>
      <c r="H124" s="32">
        <v>8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8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8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8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8</v>
      </c>
      <c r="U124" s="33"/>
      <c r="V124" s="31"/>
      <c r="W124" s="31" t="str">
        <f>IF(IMPORT[[#This Row],[b5]]="","",IMPORT[[#This Row],[b5]]-IMPORT[[#This Row],[a5]])</f>
        <v/>
      </c>
      <c r="X124" s="52">
        <f ca="1">SUM(INDIRECT(IMPORT_VAR[TABLENAME]&amp;"[@a"&amp;$1:$1-1&amp;"]"),INDIRECT(IMPORT_VAR[TABLENAME]&amp;"[@c"&amp;$1:$1-1&amp;"]"))</f>
        <v>8</v>
      </c>
      <c r="Y124" s="54"/>
      <c r="Z124" s="54"/>
      <c r="AA124" s="54"/>
    </row>
    <row r="125" spans="1:27">
      <c r="A125" s="31">
        <f ca="1">IF(IMPORT[[#This Row],[C]]&lt;1,"",ROW()-2)</f>
        <v>123</v>
      </c>
      <c r="B125" s="39" t="s">
        <v>2949</v>
      </c>
      <c r="C125" s="31" t="s">
        <v>2816</v>
      </c>
      <c r="D125" s="31">
        <v>3000</v>
      </c>
      <c r="E125" s="31">
        <f ca="1">IMPORT[TT]</f>
        <v>1</v>
      </c>
      <c r="F125" s="31"/>
      <c r="G125" s="31">
        <v>2019</v>
      </c>
      <c r="H125" s="32">
        <v>1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1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1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1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1</v>
      </c>
      <c r="U125" s="33"/>
      <c r="V125" s="31"/>
      <c r="W125" s="31" t="str">
        <f>IF(IMPORT[[#This Row],[b5]]="","",IMPORT[[#This Row],[b5]]-IMPORT[[#This Row],[a5]])</f>
        <v/>
      </c>
      <c r="X125" s="52">
        <f ca="1">SUM(INDIRECT(IMPORT_VAR[TABLENAME]&amp;"[@a"&amp;$1:$1-1&amp;"]"),INDIRECT(IMPORT_VAR[TABLENAME]&amp;"[@c"&amp;$1:$1-1&amp;"]"))</f>
        <v>1</v>
      </c>
      <c r="Y125" s="54"/>
      <c r="Z125" s="54"/>
      <c r="AA125" s="54"/>
    </row>
    <row r="126" spans="1:27">
      <c r="A126" s="31">
        <f ca="1">IF(IMPORT[[#This Row],[C]]&lt;1,"",ROW()-2)</f>
        <v>124</v>
      </c>
      <c r="B126" s="39" t="s">
        <v>2950</v>
      </c>
      <c r="C126" s="31" t="s">
        <v>2816</v>
      </c>
      <c r="D126" s="31">
        <v>2000</v>
      </c>
      <c r="E126" s="31">
        <f ca="1">IMPORT[TT]</f>
        <v>1</v>
      </c>
      <c r="F126" s="31"/>
      <c r="G126" s="31">
        <v>2019</v>
      </c>
      <c r="H126" s="32">
        <v>1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1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1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1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1</v>
      </c>
      <c r="U126" s="33"/>
      <c r="V126" s="31"/>
      <c r="W126" s="31" t="str">
        <f>IF(IMPORT[[#This Row],[b5]]="","",IMPORT[[#This Row],[b5]]-IMPORT[[#This Row],[a5]])</f>
        <v/>
      </c>
      <c r="X126" s="52">
        <f ca="1">SUM(INDIRECT(IMPORT_VAR[TABLENAME]&amp;"[@a"&amp;$1:$1-1&amp;"]"),INDIRECT(IMPORT_VAR[TABLENAME]&amp;"[@c"&amp;$1:$1-1&amp;"]"))</f>
        <v>1</v>
      </c>
      <c r="Y126" s="54"/>
      <c r="Z126" s="54"/>
      <c r="AA126" s="54"/>
    </row>
    <row r="127" spans="1:27">
      <c r="A127" s="31">
        <f ca="1">IF(IMPORT[[#This Row],[C]]&lt;1,"",ROW()-2)</f>
        <v>125</v>
      </c>
      <c r="B127" s="39" t="s">
        <v>2952</v>
      </c>
      <c r="C127" s="31" t="s">
        <v>2953</v>
      </c>
      <c r="D127" s="31">
        <v>1200</v>
      </c>
      <c r="E127" s="31">
        <f ca="1">IMPORT[TT]</f>
        <v>9</v>
      </c>
      <c r="F127" s="31"/>
      <c r="G127" s="31" t="s">
        <v>2951</v>
      </c>
      <c r="H127" s="32">
        <v>9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9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9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9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9</v>
      </c>
      <c r="U127" s="33"/>
      <c r="V127" s="31"/>
      <c r="W127" s="31" t="str">
        <f>IF(IMPORT[[#This Row],[b5]]="","",IMPORT[[#This Row],[b5]]-IMPORT[[#This Row],[a5]])</f>
        <v/>
      </c>
      <c r="X127" s="52">
        <f ca="1">SUM(INDIRECT(IMPORT_VAR[TABLENAME]&amp;"[@a"&amp;$1:$1-1&amp;"]"),INDIRECT(IMPORT_VAR[TABLENAME]&amp;"[@c"&amp;$1:$1-1&amp;"]"))</f>
        <v>9</v>
      </c>
      <c r="Y127" s="54"/>
      <c r="Z127" s="54"/>
      <c r="AA127" s="54"/>
    </row>
    <row r="128" spans="1:27">
      <c r="A128" s="31">
        <f ca="1">IF(IMPORT[[#This Row],[C]]&lt;1,"",ROW()-2)</f>
        <v>126</v>
      </c>
      <c r="B128" s="39" t="s">
        <v>2954</v>
      </c>
      <c r="C128" s="31" t="s">
        <v>2953</v>
      </c>
      <c r="D128" s="31">
        <v>1200</v>
      </c>
      <c r="E128" s="31">
        <f ca="1">IMPORT[TT]</f>
        <v>1</v>
      </c>
      <c r="F128" s="31"/>
      <c r="G128" s="31" t="s">
        <v>2951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3"/>
      <c r="V128" s="31"/>
      <c r="W128" s="31" t="str">
        <f>IF(IMPORT[[#This Row],[b5]]="","",IMPORT[[#This Row],[b5]]-IMPORT[[#This Row],[a5]])</f>
        <v/>
      </c>
      <c r="X128" s="52">
        <f ca="1">SUM(INDIRECT(IMPORT_VAR[TABLENAME]&amp;"[@a"&amp;$1:$1-1&amp;"]"),INDIRECT(IMPORT_VAR[TABLENAME]&amp;"[@c"&amp;$1:$1-1&amp;"]"))</f>
        <v>1</v>
      </c>
      <c r="Y128" s="54"/>
      <c r="Z128" s="54"/>
      <c r="AA128" s="54"/>
    </row>
    <row r="129" spans="1:27">
      <c r="A129" s="31">
        <f ca="1">IF(IMPORT[[#This Row],[C]]&lt;1,"",ROW()-2)</f>
        <v>127</v>
      </c>
      <c r="B129" s="39" t="s">
        <v>2955</v>
      </c>
      <c r="C129" s="31" t="s">
        <v>2953</v>
      </c>
      <c r="D129" s="31">
        <v>1200</v>
      </c>
      <c r="E129" s="31">
        <f ca="1">IMPORT[TT]</f>
        <v>2</v>
      </c>
      <c r="F129" s="31"/>
      <c r="G129" s="31" t="s">
        <v>2951</v>
      </c>
      <c r="H129" s="32">
        <v>2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2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2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2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2</v>
      </c>
      <c r="U129" s="33"/>
      <c r="V129" s="31"/>
      <c r="W129" s="31" t="str">
        <f>IF(IMPORT[[#This Row],[b5]]="","",IMPORT[[#This Row],[b5]]-IMPORT[[#This Row],[a5]])</f>
        <v/>
      </c>
      <c r="X129" s="52">
        <f ca="1">SUM(INDIRECT(IMPORT_VAR[TABLENAME]&amp;"[@a"&amp;$1:$1-1&amp;"]"),INDIRECT(IMPORT_VAR[TABLENAME]&amp;"[@c"&amp;$1:$1-1&amp;"]"))</f>
        <v>2</v>
      </c>
      <c r="Y129" s="54"/>
      <c r="Z129" s="54"/>
      <c r="AA129" s="54"/>
    </row>
    <row r="130" spans="1:27">
      <c r="A130" s="31">
        <f ca="1">IF(IMPORT[[#This Row],[C]]&lt;1,"",ROW()-2)</f>
        <v>128</v>
      </c>
      <c r="B130" s="39" t="s">
        <v>2956</v>
      </c>
      <c r="C130" s="31" t="s">
        <v>2953</v>
      </c>
      <c r="D130" s="31">
        <v>1200</v>
      </c>
      <c r="E130" s="31">
        <f ca="1">IMPORT[TT]</f>
        <v>2</v>
      </c>
      <c r="F130" s="31"/>
      <c r="G130" s="31" t="s">
        <v>2951</v>
      </c>
      <c r="H130" s="32">
        <v>2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2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2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2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2</v>
      </c>
      <c r="U130" s="33"/>
      <c r="V130" s="31"/>
      <c r="W130" s="31" t="str">
        <f>IF(IMPORT[[#This Row],[b5]]="","",IMPORT[[#This Row],[b5]]-IMPORT[[#This Row],[a5]])</f>
        <v/>
      </c>
      <c r="X130" s="52">
        <f ca="1">SUM(INDIRECT(IMPORT_VAR[TABLENAME]&amp;"[@a"&amp;$1:$1-1&amp;"]"),INDIRECT(IMPORT_VAR[TABLENAME]&amp;"[@c"&amp;$1:$1-1&amp;"]"))</f>
        <v>2</v>
      </c>
      <c r="Y130" s="54"/>
      <c r="Z130" s="54"/>
      <c r="AA130" s="54"/>
    </row>
    <row r="131" spans="1:27">
      <c r="A131" s="31">
        <f ca="1">IF(IMPORT[[#This Row],[C]]&lt;1,"",ROW()-2)</f>
        <v>129</v>
      </c>
      <c r="B131" s="39" t="s">
        <v>2957</v>
      </c>
      <c r="C131" s="31" t="s">
        <v>2953</v>
      </c>
      <c r="D131" s="31">
        <v>1200</v>
      </c>
      <c r="E131" s="31">
        <f ca="1">IMPORT[TT]</f>
        <v>1</v>
      </c>
      <c r="F131" s="31"/>
      <c r="G131" s="31" t="s">
        <v>2951</v>
      </c>
      <c r="H131" s="32">
        <v>1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1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1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1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1</v>
      </c>
      <c r="U131" s="33"/>
      <c r="V131" s="31"/>
      <c r="W131" s="31" t="str">
        <f>IF(IMPORT[[#This Row],[b5]]="","",IMPORT[[#This Row],[b5]]-IMPORT[[#This Row],[a5]])</f>
        <v/>
      </c>
      <c r="X131" s="52">
        <f ca="1">SUM(INDIRECT(IMPORT_VAR[TABLENAME]&amp;"[@a"&amp;$1:$1-1&amp;"]"),INDIRECT(IMPORT_VAR[TABLENAME]&amp;"[@c"&amp;$1:$1-1&amp;"]"))</f>
        <v>1</v>
      </c>
      <c r="Y131" s="54"/>
      <c r="Z131" s="54"/>
      <c r="AA131" s="54"/>
    </row>
    <row r="132" spans="1:27">
      <c r="A132" s="31">
        <f ca="1">IF(IMPORT[[#This Row],[C]]&lt;1,"",ROW()-2)</f>
        <v>130</v>
      </c>
      <c r="B132" s="39" t="s">
        <v>2958</v>
      </c>
      <c r="C132" s="31" t="s">
        <v>2953</v>
      </c>
      <c r="D132" s="31">
        <v>1200</v>
      </c>
      <c r="E132" s="31">
        <f ca="1">IMPORT[TT]</f>
        <v>25</v>
      </c>
      <c r="F132" s="31"/>
      <c r="G132" s="31" t="s">
        <v>2951</v>
      </c>
      <c r="H132" s="32">
        <v>25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25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25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25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25</v>
      </c>
      <c r="U132" s="33"/>
      <c r="V132" s="31"/>
      <c r="W132" s="31" t="str">
        <f>IF(IMPORT[[#This Row],[b5]]="","",IMPORT[[#This Row],[b5]]-IMPORT[[#This Row],[a5]])</f>
        <v/>
      </c>
      <c r="X132" s="52">
        <f ca="1">SUM(INDIRECT(IMPORT_VAR[TABLENAME]&amp;"[@a"&amp;$1:$1-1&amp;"]"),INDIRECT(IMPORT_VAR[TABLENAME]&amp;"[@c"&amp;$1:$1-1&amp;"]"))</f>
        <v>25</v>
      </c>
      <c r="Y132" s="54"/>
      <c r="Z132" s="54"/>
      <c r="AA132" s="54"/>
    </row>
    <row r="133" spans="1:27">
      <c r="A133" s="31">
        <f ca="1">IF(IMPORT[[#This Row],[C]]&lt;1,"",ROW()-2)</f>
        <v>131</v>
      </c>
      <c r="B133" s="39" t="s">
        <v>2959</v>
      </c>
      <c r="C133" s="31" t="s">
        <v>2953</v>
      </c>
      <c r="D133" s="31">
        <v>1200</v>
      </c>
      <c r="E133" s="31">
        <f ca="1">IMPORT[TT]</f>
        <v>1</v>
      </c>
      <c r="F133" s="31"/>
      <c r="G133" s="31" t="s">
        <v>2951</v>
      </c>
      <c r="H133" s="32">
        <v>1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1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1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1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1</v>
      </c>
      <c r="U133" s="33"/>
      <c r="V133" s="31"/>
      <c r="W133" s="31" t="str">
        <f>IF(IMPORT[[#This Row],[b5]]="","",IMPORT[[#This Row],[b5]]-IMPORT[[#This Row],[a5]])</f>
        <v/>
      </c>
      <c r="X133" s="52">
        <f ca="1">SUM(INDIRECT(IMPORT_VAR[TABLENAME]&amp;"[@a"&amp;$1:$1-1&amp;"]"),INDIRECT(IMPORT_VAR[TABLENAME]&amp;"[@c"&amp;$1:$1-1&amp;"]"))</f>
        <v>1</v>
      </c>
      <c r="Y133" s="54"/>
      <c r="Z133" s="54"/>
      <c r="AA133" s="54"/>
    </row>
    <row r="134" spans="1:27">
      <c r="A134" s="31">
        <f ca="1">IF(IMPORT[[#This Row],[C]]&lt;1,"",ROW()-2)</f>
        <v>132</v>
      </c>
      <c r="B134" s="39" t="s">
        <v>2960</v>
      </c>
      <c r="C134" s="31" t="s">
        <v>2953</v>
      </c>
      <c r="D134" s="31">
        <v>1200</v>
      </c>
      <c r="E134" s="31">
        <f ca="1">IMPORT[TT]</f>
        <v>16</v>
      </c>
      <c r="F134" s="31"/>
      <c r="G134" s="31" t="s">
        <v>2951</v>
      </c>
      <c r="H134" s="32">
        <v>16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16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16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16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16</v>
      </c>
      <c r="U134" s="33"/>
      <c r="V134" s="31"/>
      <c r="W134" s="31" t="str">
        <f>IF(IMPORT[[#This Row],[b5]]="","",IMPORT[[#This Row],[b5]]-IMPORT[[#This Row],[a5]])</f>
        <v/>
      </c>
      <c r="X134" s="52">
        <f ca="1">SUM(INDIRECT(IMPORT_VAR[TABLENAME]&amp;"[@a"&amp;$1:$1-1&amp;"]"),INDIRECT(IMPORT_VAR[TABLENAME]&amp;"[@c"&amp;$1:$1-1&amp;"]"))</f>
        <v>16</v>
      </c>
      <c r="Y134" s="54"/>
      <c r="Z134" s="54"/>
      <c r="AA134" s="54"/>
    </row>
    <row r="135" spans="1:27">
      <c r="A135" s="31">
        <f ca="1">IF(IMPORT[[#This Row],[C]]&lt;1,"",ROW()-2)</f>
        <v>133</v>
      </c>
      <c r="B135" s="39" t="s">
        <v>2961</v>
      </c>
      <c r="C135" s="31" t="s">
        <v>2953</v>
      </c>
      <c r="D135" s="31">
        <v>1200</v>
      </c>
      <c r="E135" s="31">
        <f ca="1">IMPORT[TT]</f>
        <v>3</v>
      </c>
      <c r="F135" s="31"/>
      <c r="G135" s="31" t="s">
        <v>2951</v>
      </c>
      <c r="H135" s="32">
        <v>3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3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3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3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3</v>
      </c>
      <c r="U135" s="33"/>
      <c r="V135" s="31"/>
      <c r="W135" s="31" t="str">
        <f>IF(IMPORT[[#This Row],[b5]]="","",IMPORT[[#This Row],[b5]]-IMPORT[[#This Row],[a5]])</f>
        <v/>
      </c>
      <c r="X135" s="52">
        <f ca="1">SUM(INDIRECT(IMPORT_VAR[TABLENAME]&amp;"[@a"&amp;$1:$1-1&amp;"]"),INDIRECT(IMPORT_VAR[TABLENAME]&amp;"[@c"&amp;$1:$1-1&amp;"]"))</f>
        <v>3</v>
      </c>
      <c r="Y135" s="54"/>
      <c r="Z135" s="54"/>
      <c r="AA135" s="54"/>
    </row>
    <row r="136" spans="1:27">
      <c r="A136" s="31">
        <f ca="1">IF(IMPORT[[#This Row],[C]]&lt;1,"",ROW()-2)</f>
        <v>134</v>
      </c>
      <c r="B136" s="39" t="s">
        <v>2962</v>
      </c>
      <c r="C136" s="31" t="s">
        <v>2953</v>
      </c>
      <c r="D136" s="31">
        <v>1200</v>
      </c>
      <c r="E136" s="31">
        <f ca="1">IMPORT[TT]</f>
        <v>1</v>
      </c>
      <c r="F136" s="31"/>
      <c r="G136" s="31" t="s">
        <v>2951</v>
      </c>
      <c r="H136" s="32">
        <v>1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1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1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1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1</v>
      </c>
      <c r="U136" s="33"/>
      <c r="V136" s="31"/>
      <c r="W136" s="31" t="str">
        <f>IF(IMPORT[[#This Row],[b5]]="","",IMPORT[[#This Row],[b5]]-IMPORT[[#This Row],[a5]])</f>
        <v/>
      </c>
      <c r="X136" s="52">
        <f ca="1">SUM(INDIRECT(IMPORT_VAR[TABLENAME]&amp;"[@a"&amp;$1:$1-1&amp;"]"),INDIRECT(IMPORT_VAR[TABLENAME]&amp;"[@c"&amp;$1:$1-1&amp;"]"))</f>
        <v>1</v>
      </c>
      <c r="Y136" s="54"/>
      <c r="Z136" s="54"/>
      <c r="AA136" s="54"/>
    </row>
    <row r="137" spans="1:27">
      <c r="A137" s="31">
        <f ca="1">IF(IMPORT[[#This Row],[C]]&lt;1,"",ROW()-2)</f>
        <v>135</v>
      </c>
      <c r="B137" s="39" t="s">
        <v>2963</v>
      </c>
      <c r="C137" s="31" t="s">
        <v>2953</v>
      </c>
      <c r="D137" s="31">
        <v>1200</v>
      </c>
      <c r="E137" s="31">
        <f ca="1">IMPORT[TT]</f>
        <v>2</v>
      </c>
      <c r="F137" s="31"/>
      <c r="G137" s="31" t="s">
        <v>2951</v>
      </c>
      <c r="H137" s="32">
        <v>2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2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2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2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2</v>
      </c>
      <c r="U137" s="33"/>
      <c r="V137" s="31"/>
      <c r="W137" s="31" t="str">
        <f>IF(IMPORT[[#This Row],[b5]]="","",IMPORT[[#This Row],[b5]]-IMPORT[[#This Row],[a5]])</f>
        <v/>
      </c>
      <c r="X137" s="52">
        <f ca="1">SUM(INDIRECT(IMPORT_VAR[TABLENAME]&amp;"[@a"&amp;$1:$1-1&amp;"]"),INDIRECT(IMPORT_VAR[TABLENAME]&amp;"[@c"&amp;$1:$1-1&amp;"]"))</f>
        <v>2</v>
      </c>
      <c r="Y137" s="54"/>
      <c r="Z137" s="54"/>
      <c r="AA137" s="54"/>
    </row>
    <row r="138" spans="1:27">
      <c r="A138" s="31">
        <f ca="1">IF(IMPORT[[#This Row],[C]]&lt;1,"",ROW()-2)</f>
        <v>136</v>
      </c>
      <c r="B138" s="39" t="s">
        <v>2964</v>
      </c>
      <c r="C138" s="31" t="s">
        <v>2953</v>
      </c>
      <c r="D138" s="31">
        <v>1200</v>
      </c>
      <c r="E138" s="31">
        <f ca="1">IMPORT[TT]</f>
        <v>4</v>
      </c>
      <c r="F138" s="31"/>
      <c r="G138" s="31" t="s">
        <v>2951</v>
      </c>
      <c r="H138" s="32">
        <v>4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4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4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4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4</v>
      </c>
      <c r="U138" s="33"/>
      <c r="V138" s="31"/>
      <c r="W138" s="31" t="str">
        <f>IF(IMPORT[[#This Row],[b5]]="","",IMPORT[[#This Row],[b5]]-IMPORT[[#This Row],[a5]])</f>
        <v/>
      </c>
      <c r="X138" s="52">
        <f ca="1">SUM(INDIRECT(IMPORT_VAR[TABLENAME]&amp;"[@a"&amp;$1:$1-1&amp;"]"),INDIRECT(IMPORT_VAR[TABLENAME]&amp;"[@c"&amp;$1:$1-1&amp;"]"))</f>
        <v>4</v>
      </c>
      <c r="Y138" s="54"/>
      <c r="Z138" s="54"/>
      <c r="AA138" s="54"/>
    </row>
    <row r="139" spans="1:27">
      <c r="A139" s="31">
        <f ca="1">IF(IMPORT[[#This Row],[C]]&lt;1,"",ROW()-2)</f>
        <v>137</v>
      </c>
      <c r="B139" s="39" t="s">
        <v>2965</v>
      </c>
      <c r="C139" s="31" t="s">
        <v>2953</v>
      </c>
      <c r="D139" s="31">
        <v>1200</v>
      </c>
      <c r="E139" s="31">
        <f ca="1">IMPORT[TT]</f>
        <v>2</v>
      </c>
      <c r="F139" s="31"/>
      <c r="G139" s="31" t="s">
        <v>2951</v>
      </c>
      <c r="H139" s="32">
        <v>2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2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2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2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2</v>
      </c>
      <c r="U139" s="33"/>
      <c r="V139" s="31"/>
      <c r="W139" s="31" t="str">
        <f>IF(IMPORT[[#This Row],[b5]]="","",IMPORT[[#This Row],[b5]]-IMPORT[[#This Row],[a5]])</f>
        <v/>
      </c>
      <c r="X139" s="52">
        <f ca="1">SUM(INDIRECT(IMPORT_VAR[TABLENAME]&amp;"[@a"&amp;$1:$1-1&amp;"]"),INDIRECT(IMPORT_VAR[TABLENAME]&amp;"[@c"&amp;$1:$1-1&amp;"]"))</f>
        <v>2</v>
      </c>
      <c r="Y139" s="54"/>
      <c r="Z139" s="54"/>
      <c r="AA139" s="54"/>
    </row>
    <row r="140" spans="1:27">
      <c r="A140" s="31">
        <f ca="1">IF(IMPORT[[#This Row],[C]]&lt;1,"",ROW()-2)</f>
        <v>138</v>
      </c>
      <c r="B140" s="39" t="s">
        <v>2966</v>
      </c>
      <c r="C140" s="31" t="s">
        <v>2953</v>
      </c>
      <c r="D140" s="31">
        <v>1200</v>
      </c>
      <c r="E140" s="31">
        <f ca="1">IMPORT[TT]</f>
        <v>1</v>
      </c>
      <c r="F140" s="31"/>
      <c r="G140" s="31" t="s">
        <v>2951</v>
      </c>
      <c r="H140" s="32">
        <v>1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1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1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1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1</v>
      </c>
      <c r="U140" s="33"/>
      <c r="V140" s="31"/>
      <c r="W140" s="31" t="str">
        <f>IF(IMPORT[[#This Row],[b5]]="","",IMPORT[[#This Row],[b5]]-IMPORT[[#This Row],[a5]])</f>
        <v/>
      </c>
      <c r="X140" s="52">
        <f ca="1">SUM(INDIRECT(IMPORT_VAR[TABLENAME]&amp;"[@a"&amp;$1:$1-1&amp;"]"),INDIRECT(IMPORT_VAR[TABLENAME]&amp;"[@c"&amp;$1:$1-1&amp;"]"))</f>
        <v>1</v>
      </c>
      <c r="Y140" s="54"/>
      <c r="Z140" s="54"/>
      <c r="AA140" s="54"/>
    </row>
    <row r="141" spans="1:27">
      <c r="A141" s="31">
        <f ca="1">IF(IMPORT[[#This Row],[C]]&lt;1,"",ROW()-2)</f>
        <v>139</v>
      </c>
      <c r="B141" s="39" t="s">
        <v>2967</v>
      </c>
      <c r="C141" s="31" t="s">
        <v>2953</v>
      </c>
      <c r="D141" s="31">
        <v>1200</v>
      </c>
      <c r="E141" s="31">
        <f ca="1">IMPORT[TT]</f>
        <v>1</v>
      </c>
      <c r="F141" s="31"/>
      <c r="G141" s="31" t="s">
        <v>2951</v>
      </c>
      <c r="H141" s="32">
        <v>1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1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1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1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1</v>
      </c>
      <c r="U141" s="33"/>
      <c r="V141" s="31"/>
      <c r="W141" s="31" t="str">
        <f>IF(IMPORT[[#This Row],[b5]]="","",IMPORT[[#This Row],[b5]]-IMPORT[[#This Row],[a5]])</f>
        <v/>
      </c>
      <c r="X141" s="52">
        <f ca="1">SUM(INDIRECT(IMPORT_VAR[TABLENAME]&amp;"[@a"&amp;$1:$1-1&amp;"]"),INDIRECT(IMPORT_VAR[TABLENAME]&amp;"[@c"&amp;$1:$1-1&amp;"]"))</f>
        <v>1</v>
      </c>
      <c r="Y141" s="54"/>
      <c r="Z141" s="54"/>
      <c r="AA141" s="54"/>
    </row>
    <row r="142" spans="1:27">
      <c r="A142" s="31">
        <f ca="1">IF(IMPORT[[#This Row],[C]]&lt;1,"",ROW()-2)</f>
        <v>140</v>
      </c>
      <c r="B142" s="39" t="s">
        <v>2968</v>
      </c>
      <c r="C142" s="31" t="s">
        <v>2953</v>
      </c>
      <c r="D142" s="31">
        <v>1200</v>
      </c>
      <c r="E142" s="31">
        <f ca="1">IMPORT[TT]</f>
        <v>1</v>
      </c>
      <c r="F142" s="31"/>
      <c r="G142" s="31" t="s">
        <v>2951</v>
      </c>
      <c r="H142" s="32">
        <v>1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1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1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1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1</v>
      </c>
      <c r="U142" s="33"/>
      <c r="V142" s="31"/>
      <c r="W142" s="31" t="str">
        <f>IF(IMPORT[[#This Row],[b5]]="","",IMPORT[[#This Row],[b5]]-IMPORT[[#This Row],[a5]])</f>
        <v/>
      </c>
      <c r="X142" s="52">
        <f ca="1">SUM(INDIRECT(IMPORT_VAR[TABLENAME]&amp;"[@a"&amp;$1:$1-1&amp;"]"),INDIRECT(IMPORT_VAR[TABLENAME]&amp;"[@c"&amp;$1:$1-1&amp;"]"))</f>
        <v>1</v>
      </c>
      <c r="Y142" s="54"/>
      <c r="Z142" s="54"/>
      <c r="AA142" s="54"/>
    </row>
    <row r="143" spans="1:27">
      <c r="A143" s="31">
        <f ca="1">IF(IMPORT[[#This Row],[C]]&lt;1,"",ROW()-2)</f>
        <v>141</v>
      </c>
      <c r="B143" s="39" t="s">
        <v>2969</v>
      </c>
      <c r="C143" s="31" t="s">
        <v>2953</v>
      </c>
      <c r="D143" s="31">
        <v>1200</v>
      </c>
      <c r="E143" s="31">
        <f ca="1">IMPORT[TT]</f>
        <v>1</v>
      </c>
      <c r="F143" s="31"/>
      <c r="G143" s="31" t="s">
        <v>2951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3"/>
      <c r="V143" s="31"/>
      <c r="W143" s="31" t="str">
        <f>IF(IMPORT[[#This Row],[b5]]="","",IMPORT[[#This Row],[b5]]-IMPORT[[#This Row],[a5]])</f>
        <v/>
      </c>
      <c r="X143" s="52">
        <f ca="1">SUM(INDIRECT(IMPORT_VAR[TABLENAME]&amp;"[@a"&amp;$1:$1-1&amp;"]"),INDIRECT(IMPORT_VAR[TABLENAME]&amp;"[@c"&amp;$1:$1-1&amp;"]"))</f>
        <v>1</v>
      </c>
      <c r="Y143" s="54"/>
      <c r="Z143" s="54"/>
      <c r="AA143" s="54"/>
    </row>
    <row r="144" spans="1:27">
      <c r="A144" s="31">
        <f ca="1">IF(IMPORT[[#This Row],[C]]&lt;1,"",ROW()-2)</f>
        <v>142</v>
      </c>
      <c r="B144" s="39" t="s">
        <v>2970</v>
      </c>
      <c r="C144" s="31" t="s">
        <v>2953</v>
      </c>
      <c r="D144" s="31">
        <v>1200</v>
      </c>
      <c r="E144" s="31">
        <f ca="1">IMPORT[TT]</f>
        <v>2</v>
      </c>
      <c r="F144" s="31"/>
      <c r="G144" s="31" t="s">
        <v>2951</v>
      </c>
      <c r="H144" s="32">
        <v>2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2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2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2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2</v>
      </c>
      <c r="U144" s="33"/>
      <c r="V144" s="31"/>
      <c r="W144" s="31" t="str">
        <f>IF(IMPORT[[#This Row],[b5]]="","",IMPORT[[#This Row],[b5]]-IMPORT[[#This Row],[a5]])</f>
        <v/>
      </c>
      <c r="X144" s="52">
        <f ca="1">SUM(INDIRECT(IMPORT_VAR[TABLENAME]&amp;"[@a"&amp;$1:$1-1&amp;"]"),INDIRECT(IMPORT_VAR[TABLENAME]&amp;"[@c"&amp;$1:$1-1&amp;"]"))</f>
        <v>2</v>
      </c>
      <c r="Y144" s="54"/>
      <c r="Z144" s="54"/>
      <c r="AA144" s="54"/>
    </row>
    <row r="145" spans="1:27">
      <c r="A145" s="31">
        <f ca="1">IF(IMPORT[[#This Row],[C]]&lt;1,"",ROW()-2)</f>
        <v>143</v>
      </c>
      <c r="B145" s="39" t="s">
        <v>2971</v>
      </c>
      <c r="C145" s="31" t="s">
        <v>2953</v>
      </c>
      <c r="D145" s="31">
        <v>1200</v>
      </c>
      <c r="E145" s="31">
        <f ca="1">IMPORT[TT]</f>
        <v>1</v>
      </c>
      <c r="F145" s="31"/>
      <c r="G145" s="31" t="s">
        <v>2951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3"/>
      <c r="V145" s="31"/>
      <c r="W145" s="31" t="str">
        <f>IF(IMPORT[[#This Row],[b5]]="","",IMPORT[[#This Row],[b5]]-IMPORT[[#This Row],[a5]])</f>
        <v/>
      </c>
      <c r="X145" s="52">
        <f ca="1">SUM(INDIRECT(IMPORT_VAR[TABLENAME]&amp;"[@a"&amp;$1:$1-1&amp;"]"),INDIRECT(IMPORT_VAR[TABLENAME]&amp;"[@c"&amp;$1:$1-1&amp;"]"))</f>
        <v>1</v>
      </c>
      <c r="Y145" s="54"/>
      <c r="Z145" s="54"/>
      <c r="AA145" s="54"/>
    </row>
    <row r="146" spans="1:27">
      <c r="A146" s="31">
        <f ca="1">IF(IMPORT[[#This Row],[C]]&lt;1,"",ROW()-2)</f>
        <v>144</v>
      </c>
      <c r="B146" s="39" t="s">
        <v>2970</v>
      </c>
      <c r="C146" s="31" t="s">
        <v>2953</v>
      </c>
      <c r="D146" s="31">
        <v>1200</v>
      </c>
      <c r="E146" s="31">
        <f ca="1">IMPORT[TT]</f>
        <v>2</v>
      </c>
      <c r="F146" s="31"/>
      <c r="G146" s="31" t="s">
        <v>2951</v>
      </c>
      <c r="H146" s="32">
        <v>2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2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2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2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2</v>
      </c>
      <c r="U146" s="33"/>
      <c r="V146" s="31"/>
      <c r="W146" s="31" t="str">
        <f>IF(IMPORT[[#This Row],[b5]]="","",IMPORT[[#This Row],[b5]]-IMPORT[[#This Row],[a5]])</f>
        <v/>
      </c>
      <c r="X146" s="52">
        <f ca="1">SUM(INDIRECT(IMPORT_VAR[TABLENAME]&amp;"[@a"&amp;$1:$1-1&amp;"]"),INDIRECT(IMPORT_VAR[TABLENAME]&amp;"[@c"&amp;$1:$1-1&amp;"]"))</f>
        <v>2</v>
      </c>
      <c r="Y146" s="54"/>
      <c r="Z146" s="54"/>
      <c r="AA146" s="54"/>
    </row>
    <row r="147" spans="1:27">
      <c r="A147" s="31">
        <f ca="1">IF(IMPORT[[#This Row],[C]]&lt;1,"",ROW()-2)</f>
        <v>145</v>
      </c>
      <c r="B147" s="39" t="s">
        <v>2972</v>
      </c>
      <c r="C147" s="31" t="s">
        <v>2953</v>
      </c>
      <c r="D147" s="31">
        <v>1200</v>
      </c>
      <c r="E147" s="31">
        <f ca="1">IMPORT[TT]</f>
        <v>2</v>
      </c>
      <c r="F147" s="31"/>
      <c r="G147" s="31" t="s">
        <v>2951</v>
      </c>
      <c r="H147" s="32">
        <v>2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2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2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2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2</v>
      </c>
      <c r="U147" s="33"/>
      <c r="V147" s="31"/>
      <c r="W147" s="31" t="str">
        <f>IF(IMPORT[[#This Row],[b5]]="","",IMPORT[[#This Row],[b5]]-IMPORT[[#This Row],[a5]])</f>
        <v/>
      </c>
      <c r="X147" s="52">
        <f ca="1">SUM(INDIRECT(IMPORT_VAR[TABLENAME]&amp;"[@a"&amp;$1:$1-1&amp;"]"),INDIRECT(IMPORT_VAR[TABLENAME]&amp;"[@c"&amp;$1:$1-1&amp;"]"))</f>
        <v>2</v>
      </c>
      <c r="Y147" s="54"/>
      <c r="Z147" s="54"/>
      <c r="AA147" s="54"/>
    </row>
    <row r="148" spans="1:27">
      <c r="A148" s="31">
        <f ca="1">IF(IMPORT[[#This Row],[C]]&lt;1,"",ROW()-2)</f>
        <v>146</v>
      </c>
      <c r="B148" s="39" t="s">
        <v>2973</v>
      </c>
      <c r="C148" s="31" t="s">
        <v>2953</v>
      </c>
      <c r="D148" s="31">
        <v>1200</v>
      </c>
      <c r="E148" s="31">
        <f ca="1">IMPORT[TT]</f>
        <v>1</v>
      </c>
      <c r="F148" s="31"/>
      <c r="G148" s="31" t="s">
        <v>2951</v>
      </c>
      <c r="H148" s="32">
        <v>1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1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1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1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1</v>
      </c>
      <c r="U148" s="33"/>
      <c r="V148" s="31"/>
      <c r="W148" s="31" t="str">
        <f>IF(IMPORT[[#This Row],[b5]]="","",IMPORT[[#This Row],[b5]]-IMPORT[[#This Row],[a5]])</f>
        <v/>
      </c>
      <c r="X148" s="52">
        <f ca="1">SUM(INDIRECT(IMPORT_VAR[TABLENAME]&amp;"[@a"&amp;$1:$1-1&amp;"]"),INDIRECT(IMPORT_VAR[TABLENAME]&amp;"[@c"&amp;$1:$1-1&amp;"]"))</f>
        <v>1</v>
      </c>
      <c r="Y148" s="54"/>
      <c r="Z148" s="54"/>
      <c r="AA148" s="54"/>
    </row>
    <row r="149" spans="1:27">
      <c r="A149" s="31">
        <f ca="1">IF(IMPORT[[#This Row],[C]]&lt;1,"",ROW()-2)</f>
        <v>147</v>
      </c>
      <c r="B149" s="39" t="s">
        <v>2974</v>
      </c>
      <c r="C149" s="31"/>
      <c r="D149" s="31">
        <v>1800</v>
      </c>
      <c r="E149" s="31">
        <f ca="1">IMPORT[TT]</f>
        <v>653</v>
      </c>
      <c r="F149" s="31"/>
      <c r="G149" s="31" t="s">
        <v>2951</v>
      </c>
      <c r="H149" s="32">
        <v>653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653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653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653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653</v>
      </c>
      <c r="U149" s="33"/>
      <c r="V149" s="31"/>
      <c r="W149" s="31" t="str">
        <f>IF(IMPORT[[#This Row],[b5]]="","",IMPORT[[#This Row],[b5]]-IMPORT[[#This Row],[a5]])</f>
        <v/>
      </c>
      <c r="X149" s="52">
        <f ca="1">SUM(INDIRECT(IMPORT_VAR[TABLENAME]&amp;"[@a"&amp;$1:$1-1&amp;"]"),INDIRECT(IMPORT_VAR[TABLENAME]&amp;"[@c"&amp;$1:$1-1&amp;"]"))</f>
        <v>653</v>
      </c>
      <c r="Y149" s="54"/>
      <c r="Z149" s="54"/>
      <c r="AA149" s="54"/>
    </row>
    <row r="150" spans="1:27">
      <c r="A150" s="31">
        <f ca="1">IF(IMPORT[[#This Row],[C]]&lt;1,"",ROW()-2)</f>
        <v>148</v>
      </c>
      <c r="B150" s="39" t="s">
        <v>2975</v>
      </c>
      <c r="C150" s="31" t="s">
        <v>2976</v>
      </c>
      <c r="D150" s="31">
        <v>300</v>
      </c>
      <c r="E150" s="31">
        <f ca="1">IMPORT[TT]</f>
        <v>84</v>
      </c>
      <c r="F150" s="31"/>
      <c r="G150" s="31" t="s">
        <v>2951</v>
      </c>
      <c r="H150" s="32">
        <v>84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84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84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84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84</v>
      </c>
      <c r="U150" s="33"/>
      <c r="V150" s="31"/>
      <c r="W150" s="31" t="str">
        <f>IF(IMPORT[[#This Row],[b5]]="","",IMPORT[[#This Row],[b5]]-IMPORT[[#This Row],[a5]])</f>
        <v/>
      </c>
      <c r="X150" s="52">
        <f ca="1">SUM(INDIRECT(IMPORT_VAR[TABLENAME]&amp;"[@a"&amp;$1:$1-1&amp;"]"),INDIRECT(IMPORT_VAR[TABLENAME]&amp;"[@c"&amp;$1:$1-1&amp;"]"))</f>
        <v>84</v>
      </c>
      <c r="Y150" s="54"/>
      <c r="Z150" s="54"/>
      <c r="AA150" s="54"/>
    </row>
    <row r="151" spans="1:27">
      <c r="A151" s="31">
        <f ca="1">IF(IMPORT[[#This Row],[C]]&lt;1,"",ROW()-2)</f>
        <v>149</v>
      </c>
      <c r="B151" s="39" t="s">
        <v>2977</v>
      </c>
      <c r="C151" s="31" t="s">
        <v>2976</v>
      </c>
      <c r="D151" s="31">
        <v>300</v>
      </c>
      <c r="E151" s="31">
        <f ca="1">IMPORT[TT]</f>
        <v>198</v>
      </c>
      <c r="F151" s="31"/>
      <c r="G151" s="31" t="s">
        <v>2951</v>
      </c>
      <c r="H151" s="32">
        <v>198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198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198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198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198</v>
      </c>
      <c r="U151" s="33"/>
      <c r="V151" s="31"/>
      <c r="W151" s="31" t="str">
        <f>IF(IMPORT[[#This Row],[b5]]="","",IMPORT[[#This Row],[b5]]-IMPORT[[#This Row],[a5]])</f>
        <v/>
      </c>
      <c r="X151" s="52">
        <f ca="1">SUM(INDIRECT(IMPORT_VAR[TABLENAME]&amp;"[@a"&amp;$1:$1-1&amp;"]"),INDIRECT(IMPORT_VAR[TABLENAME]&amp;"[@c"&amp;$1:$1-1&amp;"]"))</f>
        <v>198</v>
      </c>
      <c r="Y151" s="54"/>
      <c r="Z151" s="54"/>
      <c r="AA151" s="54"/>
    </row>
    <row r="152" spans="1:27">
      <c r="A152" s="31">
        <f ca="1">IF(IMPORT[[#This Row],[C]]&lt;1,"",ROW()-2)</f>
        <v>150</v>
      </c>
      <c r="B152" s="39" t="s">
        <v>2978</v>
      </c>
      <c r="C152" s="31" t="s">
        <v>2979</v>
      </c>
      <c r="D152" s="31">
        <v>1152</v>
      </c>
      <c r="E152" s="31">
        <f ca="1">IMPORT[TT]</f>
        <v>4</v>
      </c>
      <c r="F152" s="31"/>
      <c r="G152" s="31" t="s">
        <v>2951</v>
      </c>
      <c r="H152" s="32">
        <v>4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4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4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4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4</v>
      </c>
      <c r="U152" s="33"/>
      <c r="V152" s="31"/>
      <c r="W152" s="31" t="str">
        <f>IF(IMPORT[[#This Row],[b5]]="","",IMPORT[[#This Row],[b5]]-IMPORT[[#This Row],[a5]])</f>
        <v/>
      </c>
      <c r="X152" s="52">
        <f ca="1">SUM(INDIRECT(IMPORT_VAR[TABLENAME]&amp;"[@a"&amp;$1:$1-1&amp;"]"),INDIRECT(IMPORT_VAR[TABLENAME]&amp;"[@c"&amp;$1:$1-1&amp;"]"))</f>
        <v>4</v>
      </c>
      <c r="Y152" s="54"/>
      <c r="Z152" s="54"/>
      <c r="AA152" s="54"/>
    </row>
    <row r="153" spans="1:27">
      <c r="A153" s="31">
        <f ca="1">IF(IMPORT[[#This Row],[C]]&lt;1,"",ROW()-2)</f>
        <v>151</v>
      </c>
      <c r="B153" s="39" t="s">
        <v>2980</v>
      </c>
      <c r="C153" s="31" t="s">
        <v>2979</v>
      </c>
      <c r="D153" s="31">
        <v>1152</v>
      </c>
      <c r="E153" s="31">
        <f ca="1">IMPORT[TT]</f>
        <v>3</v>
      </c>
      <c r="F153" s="31"/>
      <c r="G153" s="31" t="s">
        <v>2951</v>
      </c>
      <c r="H153" s="32">
        <v>3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3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3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3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3</v>
      </c>
      <c r="U153" s="33"/>
      <c r="V153" s="31"/>
      <c r="W153" s="31" t="str">
        <f>IF(IMPORT[[#This Row],[b5]]="","",IMPORT[[#This Row],[b5]]-IMPORT[[#This Row],[a5]])</f>
        <v/>
      </c>
      <c r="X153" s="52">
        <f ca="1">SUM(INDIRECT(IMPORT_VAR[TABLENAME]&amp;"[@a"&amp;$1:$1-1&amp;"]"),INDIRECT(IMPORT_VAR[TABLENAME]&amp;"[@c"&amp;$1:$1-1&amp;"]"))</f>
        <v>3</v>
      </c>
      <c r="Y153" s="54"/>
      <c r="Z153" s="54"/>
      <c r="AA153" s="54"/>
    </row>
    <row r="154" spans="1:27">
      <c r="A154" s="31">
        <f ca="1">IF(IMPORT[[#This Row],[C]]&lt;1,"",ROW()-2)</f>
        <v>152</v>
      </c>
      <c r="B154" s="39" t="s">
        <v>2981</v>
      </c>
      <c r="C154" s="31" t="s">
        <v>2979</v>
      </c>
      <c r="D154" s="31">
        <v>1152</v>
      </c>
      <c r="E154" s="31">
        <f ca="1">IMPORT[TT]</f>
        <v>3</v>
      </c>
      <c r="F154" s="31"/>
      <c r="G154" s="31" t="s">
        <v>2951</v>
      </c>
      <c r="H154" s="32">
        <v>3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3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3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3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3</v>
      </c>
      <c r="U154" s="33"/>
      <c r="V154" s="31"/>
      <c r="W154" s="31" t="str">
        <f>IF(IMPORT[[#This Row],[b5]]="","",IMPORT[[#This Row],[b5]]-IMPORT[[#This Row],[a5]])</f>
        <v/>
      </c>
      <c r="X154" s="52">
        <f ca="1">SUM(INDIRECT(IMPORT_VAR[TABLENAME]&amp;"[@a"&amp;$1:$1-1&amp;"]"),INDIRECT(IMPORT_VAR[TABLENAME]&amp;"[@c"&amp;$1:$1-1&amp;"]"))</f>
        <v>3</v>
      </c>
      <c r="Y154" s="54"/>
      <c r="Z154" s="54"/>
      <c r="AA154" s="54"/>
    </row>
    <row r="155" spans="1:27">
      <c r="A155" s="31">
        <f ca="1">IF(IMPORT[[#This Row],[C]]&lt;1,"",ROW()-2)</f>
        <v>153</v>
      </c>
      <c r="B155" s="39" t="s">
        <v>2982</v>
      </c>
      <c r="C155" s="31" t="s">
        <v>2979</v>
      </c>
      <c r="D155" s="31">
        <v>1152</v>
      </c>
      <c r="E155" s="31">
        <f ca="1">IMPORT[TT]</f>
        <v>2</v>
      </c>
      <c r="F155" s="31"/>
      <c r="G155" s="31" t="s">
        <v>2951</v>
      </c>
      <c r="H155" s="32">
        <v>2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2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2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2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2</v>
      </c>
      <c r="U155" s="33"/>
      <c r="V155" s="31"/>
      <c r="W155" s="31" t="str">
        <f>IF(IMPORT[[#This Row],[b5]]="","",IMPORT[[#This Row],[b5]]-IMPORT[[#This Row],[a5]])</f>
        <v/>
      </c>
      <c r="X155" s="52">
        <f ca="1">SUM(INDIRECT(IMPORT_VAR[TABLENAME]&amp;"[@a"&amp;$1:$1-1&amp;"]"),INDIRECT(IMPORT_VAR[TABLENAME]&amp;"[@c"&amp;$1:$1-1&amp;"]"))</f>
        <v>2</v>
      </c>
      <c r="Y155" s="54"/>
      <c r="Z155" s="54"/>
      <c r="AA155" s="54"/>
    </row>
    <row r="156" spans="1:27">
      <c r="A156" s="31">
        <f ca="1">IF(IMPORT[[#This Row],[C]]&lt;1,"",ROW()-2)</f>
        <v>154</v>
      </c>
      <c r="B156" s="39" t="s">
        <v>2983</v>
      </c>
      <c r="C156" s="31" t="s">
        <v>2979</v>
      </c>
      <c r="D156" s="31">
        <v>1152</v>
      </c>
      <c r="E156" s="31">
        <f ca="1">IMPORT[TT]</f>
        <v>2</v>
      </c>
      <c r="F156" s="31"/>
      <c r="G156" s="31" t="s">
        <v>2951</v>
      </c>
      <c r="H156" s="32">
        <v>2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2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2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2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2</v>
      </c>
      <c r="U156" s="33"/>
      <c r="V156" s="31"/>
      <c r="W156" s="31" t="str">
        <f>IF(IMPORT[[#This Row],[b5]]="","",IMPORT[[#This Row],[b5]]-IMPORT[[#This Row],[a5]])</f>
        <v/>
      </c>
      <c r="X156" s="52">
        <f ca="1">SUM(INDIRECT(IMPORT_VAR[TABLENAME]&amp;"[@a"&amp;$1:$1-1&amp;"]"),INDIRECT(IMPORT_VAR[TABLENAME]&amp;"[@c"&amp;$1:$1-1&amp;"]"))</f>
        <v>2</v>
      </c>
      <c r="Y156" s="54"/>
      <c r="Z156" s="54"/>
      <c r="AA156" s="54"/>
    </row>
    <row r="157" spans="1:27">
      <c r="A157" s="31">
        <f ca="1">IF(IMPORT[[#This Row],[C]]&lt;1,"",ROW()-2)</f>
        <v>155</v>
      </c>
      <c r="B157" s="39" t="s">
        <v>2984</v>
      </c>
      <c r="C157" s="31" t="s">
        <v>2979</v>
      </c>
      <c r="D157" s="31">
        <v>1152</v>
      </c>
      <c r="E157" s="31">
        <f ca="1">IMPORT[TT]</f>
        <v>3</v>
      </c>
      <c r="F157" s="31"/>
      <c r="G157" s="31" t="s">
        <v>2951</v>
      </c>
      <c r="H157" s="32">
        <v>3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3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3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3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3</v>
      </c>
      <c r="U157" s="33"/>
      <c r="V157" s="31"/>
      <c r="W157" s="31" t="str">
        <f>IF(IMPORT[[#This Row],[b5]]="","",IMPORT[[#This Row],[b5]]-IMPORT[[#This Row],[a5]])</f>
        <v/>
      </c>
      <c r="X157" s="52">
        <f ca="1">SUM(INDIRECT(IMPORT_VAR[TABLENAME]&amp;"[@a"&amp;$1:$1-1&amp;"]"),INDIRECT(IMPORT_VAR[TABLENAME]&amp;"[@c"&amp;$1:$1-1&amp;"]"))</f>
        <v>3</v>
      </c>
      <c r="Y157" s="54"/>
      <c r="Z157" s="54"/>
      <c r="AA157" s="54"/>
    </row>
    <row r="158" spans="1:27">
      <c r="A158" s="31">
        <f ca="1">IF(IMPORT[[#This Row],[C]]&lt;1,"",ROW()-2)</f>
        <v>156</v>
      </c>
      <c r="B158" s="39" t="s">
        <v>2985</v>
      </c>
      <c r="C158" s="31" t="s">
        <v>2979</v>
      </c>
      <c r="D158" s="31">
        <v>1152</v>
      </c>
      <c r="E158" s="31">
        <f ca="1">IMPORT[TT]</f>
        <v>4</v>
      </c>
      <c r="F158" s="31"/>
      <c r="G158" s="31" t="s">
        <v>2951</v>
      </c>
      <c r="H158" s="32">
        <v>4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4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4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4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4</v>
      </c>
      <c r="U158" s="33"/>
      <c r="V158" s="31"/>
      <c r="W158" s="31" t="str">
        <f>IF(IMPORT[[#This Row],[b5]]="","",IMPORT[[#This Row],[b5]]-IMPORT[[#This Row],[a5]])</f>
        <v/>
      </c>
      <c r="X158" s="52">
        <f ca="1">SUM(INDIRECT(IMPORT_VAR[TABLENAME]&amp;"[@a"&amp;$1:$1-1&amp;"]"),INDIRECT(IMPORT_VAR[TABLENAME]&amp;"[@c"&amp;$1:$1-1&amp;"]"))</f>
        <v>4</v>
      </c>
      <c r="Y158" s="54"/>
      <c r="Z158" s="54"/>
      <c r="AA158" s="54"/>
    </row>
    <row r="159" spans="1:27">
      <c r="A159" s="31">
        <f ca="1">IF(IMPORT[[#This Row],[C]]&lt;1,"",ROW()-2)</f>
        <v>157</v>
      </c>
      <c r="B159" s="39" t="s">
        <v>2986</v>
      </c>
      <c r="C159" s="31" t="s">
        <v>2979</v>
      </c>
      <c r="D159" s="31">
        <v>1152</v>
      </c>
      <c r="E159" s="31">
        <f ca="1">IMPORT[TT]</f>
        <v>5</v>
      </c>
      <c r="F159" s="31"/>
      <c r="G159" s="31" t="s">
        <v>2951</v>
      </c>
      <c r="H159" s="32">
        <v>5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5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5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5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5</v>
      </c>
      <c r="U159" s="33"/>
      <c r="V159" s="31"/>
      <c r="W159" s="31" t="str">
        <f>IF(IMPORT[[#This Row],[b5]]="","",IMPORT[[#This Row],[b5]]-IMPORT[[#This Row],[a5]])</f>
        <v/>
      </c>
      <c r="X159" s="52">
        <f ca="1">SUM(INDIRECT(IMPORT_VAR[TABLENAME]&amp;"[@a"&amp;$1:$1-1&amp;"]"),INDIRECT(IMPORT_VAR[TABLENAME]&amp;"[@c"&amp;$1:$1-1&amp;"]"))</f>
        <v>5</v>
      </c>
      <c r="Y159" s="54"/>
      <c r="Z159" s="54"/>
      <c r="AA159" s="54"/>
    </row>
    <row r="160" spans="1:27">
      <c r="A160" s="31">
        <f ca="1">IF(IMPORT[[#This Row],[C]]&lt;1,"",ROW()-2)</f>
        <v>158</v>
      </c>
      <c r="B160" s="39" t="s">
        <v>2987</v>
      </c>
      <c r="C160" s="31" t="s">
        <v>2979</v>
      </c>
      <c r="D160" s="31">
        <v>1152</v>
      </c>
      <c r="E160" s="31">
        <f ca="1">IMPORT[TT]</f>
        <v>5</v>
      </c>
      <c r="F160" s="31"/>
      <c r="G160" s="31" t="s">
        <v>2951</v>
      </c>
      <c r="H160" s="32">
        <v>5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5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5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5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5</v>
      </c>
      <c r="U160" s="33"/>
      <c r="V160" s="31"/>
      <c r="W160" s="31" t="str">
        <f>IF(IMPORT[[#This Row],[b5]]="","",IMPORT[[#This Row],[b5]]-IMPORT[[#This Row],[a5]])</f>
        <v/>
      </c>
      <c r="X160" s="52">
        <f ca="1">SUM(INDIRECT(IMPORT_VAR[TABLENAME]&amp;"[@a"&amp;$1:$1-1&amp;"]"),INDIRECT(IMPORT_VAR[TABLENAME]&amp;"[@c"&amp;$1:$1-1&amp;"]"))</f>
        <v>5</v>
      </c>
      <c r="Y160" s="54"/>
      <c r="Z160" s="54"/>
      <c r="AA160" s="54"/>
    </row>
    <row r="161" spans="1:27">
      <c r="A161" s="31">
        <f ca="1">IF(IMPORT[[#This Row],[C]]&lt;1,"",ROW()-2)</f>
        <v>159</v>
      </c>
      <c r="B161" s="39" t="s">
        <v>2988</v>
      </c>
      <c r="C161" s="31" t="s">
        <v>2979</v>
      </c>
      <c r="D161" s="31">
        <v>1152</v>
      </c>
      <c r="E161" s="31">
        <f ca="1">IMPORT[TT]</f>
        <v>3</v>
      </c>
      <c r="F161" s="31"/>
      <c r="G161" s="31" t="s">
        <v>2951</v>
      </c>
      <c r="H161" s="32">
        <v>3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3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3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3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3</v>
      </c>
      <c r="U161" s="33"/>
      <c r="V161" s="31"/>
      <c r="W161" s="31" t="str">
        <f>IF(IMPORT[[#This Row],[b5]]="","",IMPORT[[#This Row],[b5]]-IMPORT[[#This Row],[a5]])</f>
        <v/>
      </c>
      <c r="X161" s="52">
        <f ca="1">SUM(INDIRECT(IMPORT_VAR[TABLENAME]&amp;"[@a"&amp;$1:$1-1&amp;"]"),INDIRECT(IMPORT_VAR[TABLENAME]&amp;"[@c"&amp;$1:$1-1&amp;"]"))</f>
        <v>3</v>
      </c>
      <c r="Y161" s="54"/>
      <c r="Z161" s="54"/>
      <c r="AA161" s="54"/>
    </row>
    <row r="162" spans="1:27">
      <c r="A162" s="31">
        <f ca="1">IF(IMPORT[[#This Row],[C]]&lt;1,"",ROW()-2)</f>
        <v>160</v>
      </c>
      <c r="B162" s="39" t="s">
        <v>2989</v>
      </c>
      <c r="C162" s="31" t="s">
        <v>2979</v>
      </c>
      <c r="D162" s="31">
        <v>1152</v>
      </c>
      <c r="E162" s="31">
        <f ca="1">IMPORT[TT]</f>
        <v>1</v>
      </c>
      <c r="F162" s="31"/>
      <c r="G162" s="31" t="s">
        <v>2951</v>
      </c>
      <c r="H162" s="32">
        <v>1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1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1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1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1</v>
      </c>
      <c r="U162" s="33"/>
      <c r="V162" s="31"/>
      <c r="W162" s="31" t="str">
        <f>IF(IMPORT[[#This Row],[b5]]="","",IMPORT[[#This Row],[b5]]-IMPORT[[#This Row],[a5]])</f>
        <v/>
      </c>
      <c r="X162" s="52">
        <f ca="1">SUM(INDIRECT(IMPORT_VAR[TABLENAME]&amp;"[@a"&amp;$1:$1-1&amp;"]"),INDIRECT(IMPORT_VAR[TABLENAME]&amp;"[@c"&amp;$1:$1-1&amp;"]"))</f>
        <v>1</v>
      </c>
      <c r="Y162" s="54"/>
      <c r="Z162" s="54"/>
      <c r="AA162" s="54"/>
    </row>
    <row r="163" spans="1:27">
      <c r="A163" s="31">
        <f ca="1">IF(IMPORT[[#This Row],[C]]&lt;1,"",ROW()-2)</f>
        <v>161</v>
      </c>
      <c r="B163" s="39" t="s">
        <v>2990</v>
      </c>
      <c r="C163" s="31" t="s">
        <v>2976</v>
      </c>
      <c r="D163" s="31">
        <v>300</v>
      </c>
      <c r="E163" s="31">
        <f ca="1">IMPORT[TT]</f>
        <v>104</v>
      </c>
      <c r="F163" s="31"/>
      <c r="G163" s="31">
        <v>2020</v>
      </c>
      <c r="H163" s="32">
        <v>104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104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104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104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104</v>
      </c>
      <c r="U163" s="33"/>
      <c r="V163" s="31"/>
      <c r="W163" s="31" t="str">
        <f>IF(IMPORT[[#This Row],[b5]]="","",IMPORT[[#This Row],[b5]]-IMPORT[[#This Row],[a5]])</f>
        <v/>
      </c>
      <c r="X163" s="52">
        <f ca="1">SUM(INDIRECT(IMPORT_VAR[TABLENAME]&amp;"[@a"&amp;$1:$1-1&amp;"]"),INDIRECT(IMPORT_VAR[TABLENAME]&amp;"[@c"&amp;$1:$1-1&amp;"]"))</f>
        <v>104</v>
      </c>
      <c r="Y163" s="54"/>
      <c r="Z163" s="54"/>
      <c r="AA163" s="54"/>
    </row>
    <row r="164" spans="1:27">
      <c r="A164" s="31">
        <f ca="1">IF(IMPORT[[#This Row],[C]]&lt;1,"",ROW()-2)</f>
        <v>162</v>
      </c>
      <c r="B164" s="39" t="s">
        <v>2991</v>
      </c>
      <c r="C164" s="31" t="s">
        <v>2976</v>
      </c>
      <c r="D164" s="31">
        <v>300</v>
      </c>
      <c r="E164" s="31">
        <f ca="1">IMPORT[TT]</f>
        <v>167</v>
      </c>
      <c r="F164" s="31"/>
      <c r="G164" s="31">
        <v>2020</v>
      </c>
      <c r="H164" s="32">
        <v>167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167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167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167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167</v>
      </c>
      <c r="U164" s="33"/>
      <c r="V164" s="31"/>
      <c r="W164" s="31" t="str">
        <f>IF(IMPORT[[#This Row],[b5]]="","",IMPORT[[#This Row],[b5]]-IMPORT[[#This Row],[a5]])</f>
        <v/>
      </c>
      <c r="X164" s="52">
        <f ca="1">SUM(INDIRECT(IMPORT_VAR[TABLENAME]&amp;"[@a"&amp;$1:$1-1&amp;"]"),INDIRECT(IMPORT_VAR[TABLENAME]&amp;"[@c"&amp;$1:$1-1&amp;"]"))</f>
        <v>167</v>
      </c>
      <c r="Y164" s="54"/>
      <c r="Z164" s="54"/>
      <c r="AA164" s="54"/>
    </row>
    <row r="165" spans="1:27">
      <c r="A165" s="31">
        <f ca="1">IF(IMPORT[[#This Row],[C]]&lt;1,"",ROW()-2)</f>
        <v>163</v>
      </c>
      <c r="B165" s="39" t="s">
        <v>2992</v>
      </c>
      <c r="C165" s="31" t="s">
        <v>2976</v>
      </c>
      <c r="D165" s="31">
        <v>300</v>
      </c>
      <c r="E165" s="31">
        <f ca="1">IMPORT[TT]</f>
        <v>139</v>
      </c>
      <c r="F165" s="31"/>
      <c r="G165" s="31">
        <v>2020</v>
      </c>
      <c r="H165" s="32">
        <v>139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139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139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139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139</v>
      </c>
      <c r="U165" s="33"/>
      <c r="V165" s="31"/>
      <c r="W165" s="31" t="str">
        <f>IF(IMPORT[[#This Row],[b5]]="","",IMPORT[[#This Row],[b5]]-IMPORT[[#This Row],[a5]])</f>
        <v/>
      </c>
      <c r="X165" s="52">
        <f ca="1">SUM(INDIRECT(IMPORT_VAR[TABLENAME]&amp;"[@a"&amp;$1:$1-1&amp;"]"),INDIRECT(IMPORT_VAR[TABLENAME]&amp;"[@c"&amp;$1:$1-1&amp;"]"))</f>
        <v>139</v>
      </c>
      <c r="Y165" s="54"/>
      <c r="Z165" s="54"/>
      <c r="AA165" s="54"/>
    </row>
    <row r="166" spans="1:27">
      <c r="A166" s="31">
        <f ca="1">IF(IMPORT[[#This Row],[C]]&lt;1,"",ROW()-2)</f>
        <v>164</v>
      </c>
      <c r="B166" s="39" t="s">
        <v>2993</v>
      </c>
      <c r="C166" s="31" t="s">
        <v>2846</v>
      </c>
      <c r="D166" s="31">
        <v>500</v>
      </c>
      <c r="E166" s="31">
        <f ca="1">IMPORT[TT]</f>
        <v>5</v>
      </c>
      <c r="F166" s="31"/>
      <c r="G166" s="31">
        <v>2020</v>
      </c>
      <c r="H166" s="32">
        <v>5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5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5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5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5</v>
      </c>
      <c r="U166" s="33"/>
      <c r="V166" s="31"/>
      <c r="W166" s="31" t="str">
        <f>IF(IMPORT[[#This Row],[b5]]="","",IMPORT[[#This Row],[b5]]-IMPORT[[#This Row],[a5]])</f>
        <v/>
      </c>
      <c r="X166" s="52">
        <f ca="1">SUM(INDIRECT(IMPORT_VAR[TABLENAME]&amp;"[@a"&amp;$1:$1-1&amp;"]"),INDIRECT(IMPORT_VAR[TABLENAME]&amp;"[@c"&amp;$1:$1-1&amp;"]"))</f>
        <v>5</v>
      </c>
      <c r="Y166" s="54"/>
      <c r="Z166" s="54"/>
      <c r="AA166" s="54"/>
    </row>
    <row r="167" spans="1:27">
      <c r="A167" s="31">
        <f ca="1">IF(IMPORT[[#This Row],[C]]&lt;1,"",ROW()-2)</f>
        <v>165</v>
      </c>
      <c r="B167" s="39" t="s">
        <v>2994</v>
      </c>
      <c r="C167" s="31" t="s">
        <v>2995</v>
      </c>
      <c r="D167" s="31">
        <v>240</v>
      </c>
      <c r="E167" s="31">
        <f ca="1">IMPORT[TT]</f>
        <v>13</v>
      </c>
      <c r="F167" s="31"/>
      <c r="G167" s="31">
        <v>2020</v>
      </c>
      <c r="H167" s="32">
        <v>13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13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13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13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13</v>
      </c>
      <c r="U167" s="33"/>
      <c r="V167" s="31"/>
      <c r="W167" s="31" t="str">
        <f>IF(IMPORT[[#This Row],[b5]]="","",IMPORT[[#This Row],[b5]]-IMPORT[[#This Row],[a5]])</f>
        <v/>
      </c>
      <c r="X167" s="52">
        <f ca="1">SUM(INDIRECT(IMPORT_VAR[TABLENAME]&amp;"[@a"&amp;$1:$1-1&amp;"]"),INDIRECT(IMPORT_VAR[TABLENAME]&amp;"[@c"&amp;$1:$1-1&amp;"]"))</f>
        <v>13</v>
      </c>
      <c r="Y167" s="54"/>
      <c r="Z167" s="54"/>
      <c r="AA167" s="54"/>
    </row>
    <row r="168" spans="1:27">
      <c r="A168" s="31">
        <f ca="1">IF(IMPORT[[#This Row],[C]]&lt;1,"",ROW()-2)</f>
        <v>166</v>
      </c>
      <c r="B168" s="39" t="s">
        <v>2996</v>
      </c>
      <c r="C168" s="31" t="s">
        <v>2997</v>
      </c>
      <c r="D168" s="31">
        <v>1728</v>
      </c>
      <c r="E168" s="31">
        <f ca="1">IMPORT[TT]</f>
        <v>1</v>
      </c>
      <c r="F168" s="31"/>
      <c r="G168" s="31">
        <v>2020</v>
      </c>
      <c r="H168" s="32">
        <v>1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1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1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1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1</v>
      </c>
      <c r="U168" s="33"/>
      <c r="V168" s="31"/>
      <c r="W168" s="31" t="str">
        <f>IF(IMPORT[[#This Row],[b5]]="","",IMPORT[[#This Row],[b5]]-IMPORT[[#This Row],[a5]])</f>
        <v/>
      </c>
      <c r="X168" s="52">
        <f ca="1">SUM(INDIRECT(IMPORT_VAR[TABLENAME]&amp;"[@a"&amp;$1:$1-1&amp;"]"),INDIRECT(IMPORT_VAR[TABLENAME]&amp;"[@c"&amp;$1:$1-1&amp;"]"))</f>
        <v>1</v>
      </c>
      <c r="Y168" s="54"/>
      <c r="Z168" s="54"/>
      <c r="AA168" s="54"/>
    </row>
    <row r="169" spans="1:27">
      <c r="A169" s="31">
        <f ca="1">IF(IMPORT[[#This Row],[C]]&lt;1,"",ROW()-2)</f>
        <v>167</v>
      </c>
      <c r="B169" s="39" t="s">
        <v>2998</v>
      </c>
      <c r="C169" s="31" t="s">
        <v>2997</v>
      </c>
      <c r="D169" s="31">
        <v>1728</v>
      </c>
      <c r="E169" s="31">
        <f ca="1">IMPORT[TT]</f>
        <v>2</v>
      </c>
      <c r="F169" s="31"/>
      <c r="G169" s="31">
        <v>2020</v>
      </c>
      <c r="H169" s="32">
        <v>2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2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2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2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2</v>
      </c>
      <c r="U169" s="33"/>
      <c r="V169" s="31"/>
      <c r="W169" s="31" t="str">
        <f>IF(IMPORT[[#This Row],[b5]]="","",IMPORT[[#This Row],[b5]]-IMPORT[[#This Row],[a5]])</f>
        <v/>
      </c>
      <c r="X169" s="52">
        <f ca="1">SUM(INDIRECT(IMPORT_VAR[TABLENAME]&amp;"[@a"&amp;$1:$1-1&amp;"]"),INDIRECT(IMPORT_VAR[TABLENAME]&amp;"[@c"&amp;$1:$1-1&amp;"]"))</f>
        <v>2</v>
      </c>
      <c r="Y169" s="54"/>
      <c r="Z169" s="54"/>
      <c r="AA169" s="54"/>
    </row>
    <row r="170" spans="1:27">
      <c r="A170" s="31">
        <f ca="1">IF(IMPORT[[#This Row],[C]]&lt;1,"",ROW()-2)</f>
        <v>168</v>
      </c>
      <c r="B170" s="39" t="s">
        <v>2999</v>
      </c>
      <c r="C170" s="31" t="s">
        <v>2997</v>
      </c>
      <c r="D170" s="31">
        <v>1728</v>
      </c>
      <c r="E170" s="31">
        <f ca="1">IMPORT[TT]</f>
        <v>1</v>
      </c>
      <c r="F170" s="31"/>
      <c r="G170" s="31">
        <v>2020</v>
      </c>
      <c r="H170" s="32">
        <v>1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</v>
      </c>
      <c r="U170" s="33"/>
      <c r="V170" s="31"/>
      <c r="W170" s="31" t="str">
        <f>IF(IMPORT[[#This Row],[b5]]="","",IMPORT[[#This Row],[b5]]-IMPORT[[#This Row],[a5]])</f>
        <v/>
      </c>
      <c r="X170" s="52">
        <f ca="1">SUM(INDIRECT(IMPORT_VAR[TABLENAME]&amp;"[@a"&amp;$1:$1-1&amp;"]"),INDIRECT(IMPORT_VAR[TABLENAME]&amp;"[@c"&amp;$1:$1-1&amp;"]"))</f>
        <v>1</v>
      </c>
      <c r="Y170" s="54"/>
      <c r="Z170" s="54"/>
      <c r="AA170" s="54"/>
    </row>
    <row r="171" spans="1:27">
      <c r="A171" s="31">
        <f ca="1">IF(IMPORT[[#This Row],[C]]&lt;1,"",ROW()-2)</f>
        <v>169</v>
      </c>
      <c r="B171" s="39" t="s">
        <v>3000</v>
      </c>
      <c r="C171" s="31" t="s">
        <v>2997</v>
      </c>
      <c r="D171" s="31">
        <v>1728</v>
      </c>
      <c r="E171" s="31">
        <f ca="1">IMPORT[TT]</f>
        <v>2</v>
      </c>
      <c r="F171" s="31"/>
      <c r="G171" s="31">
        <v>2020</v>
      </c>
      <c r="H171" s="32">
        <v>2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2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2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2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2</v>
      </c>
      <c r="U171" s="33"/>
      <c r="V171" s="31"/>
      <c r="W171" s="31" t="str">
        <f>IF(IMPORT[[#This Row],[b5]]="","",IMPORT[[#This Row],[b5]]-IMPORT[[#This Row],[a5]])</f>
        <v/>
      </c>
      <c r="X171" s="52">
        <f ca="1">SUM(INDIRECT(IMPORT_VAR[TABLENAME]&amp;"[@a"&amp;$1:$1-1&amp;"]"),INDIRECT(IMPORT_VAR[TABLENAME]&amp;"[@c"&amp;$1:$1-1&amp;"]"))</f>
        <v>2</v>
      </c>
      <c r="Y171" s="54"/>
      <c r="Z171" s="54"/>
      <c r="AA171" s="54"/>
    </row>
    <row r="172" spans="1:27">
      <c r="A172" s="31">
        <f ca="1">IF(IMPORT[[#This Row],[C]]&lt;1,"",ROW()-2)</f>
        <v>170</v>
      </c>
      <c r="B172" s="39" t="s">
        <v>3001</v>
      </c>
      <c r="C172" s="31" t="s">
        <v>2997</v>
      </c>
      <c r="D172" s="31">
        <v>1728</v>
      </c>
      <c r="E172" s="31">
        <f ca="1">IMPORT[TT]</f>
        <v>19</v>
      </c>
      <c r="F172" s="31"/>
      <c r="G172" s="31">
        <v>2020</v>
      </c>
      <c r="H172" s="32">
        <v>19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19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19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19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19</v>
      </c>
      <c r="U172" s="33"/>
      <c r="V172" s="31"/>
      <c r="W172" s="31" t="str">
        <f>IF(IMPORT[[#This Row],[b5]]="","",IMPORT[[#This Row],[b5]]-IMPORT[[#This Row],[a5]])</f>
        <v/>
      </c>
      <c r="X172" s="52">
        <f ca="1">SUM(INDIRECT(IMPORT_VAR[TABLENAME]&amp;"[@a"&amp;$1:$1-1&amp;"]"),INDIRECT(IMPORT_VAR[TABLENAME]&amp;"[@c"&amp;$1:$1-1&amp;"]"))</f>
        <v>19</v>
      </c>
      <c r="Y172" s="54"/>
      <c r="Z172" s="54"/>
      <c r="AA172" s="54"/>
    </row>
    <row r="173" spans="1:27">
      <c r="A173" s="31">
        <f ca="1">IF(IMPORT[[#This Row],[C]]&lt;1,"",ROW()-2)</f>
        <v>171</v>
      </c>
      <c r="B173" s="39" t="s">
        <v>3002</v>
      </c>
      <c r="C173" s="31" t="s">
        <v>2997</v>
      </c>
      <c r="D173" s="31">
        <v>1728</v>
      </c>
      <c r="E173" s="31">
        <f ca="1">IMPORT[TT]</f>
        <v>18</v>
      </c>
      <c r="F173" s="31"/>
      <c r="G173" s="31">
        <v>2020</v>
      </c>
      <c r="H173" s="32">
        <v>18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18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18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18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18</v>
      </c>
      <c r="U173" s="33"/>
      <c r="V173" s="31"/>
      <c r="W173" s="31" t="str">
        <f>IF(IMPORT[[#This Row],[b5]]="","",IMPORT[[#This Row],[b5]]-IMPORT[[#This Row],[a5]])</f>
        <v/>
      </c>
      <c r="X173" s="52">
        <f ca="1">SUM(INDIRECT(IMPORT_VAR[TABLENAME]&amp;"[@a"&amp;$1:$1-1&amp;"]"),INDIRECT(IMPORT_VAR[TABLENAME]&amp;"[@c"&amp;$1:$1-1&amp;"]"))</f>
        <v>18</v>
      </c>
      <c r="Y173" s="54"/>
      <c r="Z173" s="54"/>
      <c r="AA173" s="54"/>
    </row>
    <row r="174" spans="1:27">
      <c r="A174" s="31">
        <f ca="1">IF(IMPORT[[#This Row],[C]]&lt;1,"",ROW()-2)</f>
        <v>172</v>
      </c>
      <c r="B174" s="39" t="s">
        <v>3003</v>
      </c>
      <c r="C174" s="31" t="s">
        <v>2997</v>
      </c>
      <c r="D174" s="31">
        <v>1728</v>
      </c>
      <c r="E174" s="31">
        <f ca="1">IMPORT[TT]</f>
        <v>18</v>
      </c>
      <c r="F174" s="31"/>
      <c r="G174" s="31">
        <v>2020</v>
      </c>
      <c r="H174" s="32">
        <v>18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18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18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18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18</v>
      </c>
      <c r="U174" s="33"/>
      <c r="V174" s="31"/>
      <c r="W174" s="31" t="str">
        <f>IF(IMPORT[[#This Row],[b5]]="","",IMPORT[[#This Row],[b5]]-IMPORT[[#This Row],[a5]])</f>
        <v/>
      </c>
      <c r="X174" s="52">
        <f ca="1">SUM(INDIRECT(IMPORT_VAR[TABLENAME]&amp;"[@a"&amp;$1:$1-1&amp;"]"),INDIRECT(IMPORT_VAR[TABLENAME]&amp;"[@c"&amp;$1:$1-1&amp;"]"))</f>
        <v>18</v>
      </c>
      <c r="Y174" s="54"/>
      <c r="Z174" s="54"/>
      <c r="AA174" s="54"/>
    </row>
    <row r="175" spans="1:27">
      <c r="A175" s="31">
        <f ca="1">IF(IMPORT[[#This Row],[C]]&lt;1,"",ROW()-2)</f>
        <v>173</v>
      </c>
      <c r="B175" s="39" t="s">
        <v>3004</v>
      </c>
      <c r="C175" s="31" t="s">
        <v>2997</v>
      </c>
      <c r="D175" s="31">
        <v>1728</v>
      </c>
      <c r="E175" s="31">
        <f ca="1">IMPORT[TT]</f>
        <v>17</v>
      </c>
      <c r="F175" s="31"/>
      <c r="G175" s="31">
        <v>2020</v>
      </c>
      <c r="H175" s="32">
        <v>17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17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17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17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17</v>
      </c>
      <c r="U175" s="33"/>
      <c r="V175" s="31"/>
      <c r="W175" s="31" t="str">
        <f>IF(IMPORT[[#This Row],[b5]]="","",IMPORT[[#This Row],[b5]]-IMPORT[[#This Row],[a5]])</f>
        <v/>
      </c>
      <c r="X175" s="52">
        <f ca="1">SUM(INDIRECT(IMPORT_VAR[TABLENAME]&amp;"[@a"&amp;$1:$1-1&amp;"]"),INDIRECT(IMPORT_VAR[TABLENAME]&amp;"[@c"&amp;$1:$1-1&amp;"]"))</f>
        <v>17</v>
      </c>
      <c r="Y175" s="54"/>
      <c r="Z175" s="54"/>
      <c r="AA175" s="54"/>
    </row>
    <row r="176" spans="1:27">
      <c r="A176" s="31">
        <f ca="1">IF(IMPORT[[#This Row],[C]]&lt;1,"",ROW()-2)</f>
        <v>174</v>
      </c>
      <c r="B176" s="39" t="s">
        <v>3005</v>
      </c>
      <c r="C176" s="31" t="s">
        <v>2997</v>
      </c>
      <c r="D176" s="31">
        <v>1728</v>
      </c>
      <c r="E176" s="31">
        <f ca="1">IMPORT[TT]</f>
        <v>5</v>
      </c>
      <c r="F176" s="31"/>
      <c r="G176" s="31">
        <v>2020</v>
      </c>
      <c r="H176" s="32">
        <v>5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5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5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5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5</v>
      </c>
      <c r="U176" s="33"/>
      <c r="V176" s="31"/>
      <c r="W176" s="31" t="str">
        <f>IF(IMPORT[[#This Row],[b5]]="","",IMPORT[[#This Row],[b5]]-IMPORT[[#This Row],[a5]])</f>
        <v/>
      </c>
      <c r="X176" s="52">
        <f ca="1">SUM(INDIRECT(IMPORT_VAR[TABLENAME]&amp;"[@a"&amp;$1:$1-1&amp;"]"),INDIRECT(IMPORT_VAR[TABLENAME]&amp;"[@c"&amp;$1:$1-1&amp;"]"))</f>
        <v>5</v>
      </c>
      <c r="Y176" s="54"/>
      <c r="Z176" s="54"/>
      <c r="AA176" s="54"/>
    </row>
    <row r="177" spans="1:27">
      <c r="A177" s="31">
        <f ca="1">IF(IMPORT[[#This Row],[C]]&lt;1,"",ROW()-2)</f>
        <v>175</v>
      </c>
      <c r="B177" s="39" t="s">
        <v>3006</v>
      </c>
      <c r="C177" s="31" t="s">
        <v>2997</v>
      </c>
      <c r="D177" s="31">
        <v>1728</v>
      </c>
      <c r="E177" s="31">
        <f ca="1">IMPORT[TT]</f>
        <v>3</v>
      </c>
      <c r="F177" s="31"/>
      <c r="G177" s="31">
        <v>2020</v>
      </c>
      <c r="H177" s="32">
        <v>3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3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3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3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3</v>
      </c>
      <c r="U177" s="33"/>
      <c r="V177" s="31"/>
      <c r="W177" s="31" t="str">
        <f>IF(IMPORT[[#This Row],[b5]]="","",IMPORT[[#This Row],[b5]]-IMPORT[[#This Row],[a5]])</f>
        <v/>
      </c>
      <c r="X177" s="52">
        <f ca="1">SUM(INDIRECT(IMPORT_VAR[TABLENAME]&amp;"[@a"&amp;$1:$1-1&amp;"]"),INDIRECT(IMPORT_VAR[TABLENAME]&amp;"[@c"&amp;$1:$1-1&amp;"]"))</f>
        <v>3</v>
      </c>
      <c r="Y177" s="54"/>
      <c r="Z177" s="54"/>
      <c r="AA177" s="54"/>
    </row>
    <row r="178" spans="1:27">
      <c r="A178" s="31">
        <f ca="1">IF(IMPORT[[#This Row],[C]]&lt;1,"",ROW()-2)</f>
        <v>176</v>
      </c>
      <c r="B178" s="39" t="s">
        <v>3007</v>
      </c>
      <c r="C178" s="31" t="s">
        <v>2997</v>
      </c>
      <c r="D178" s="31">
        <v>1728</v>
      </c>
      <c r="E178" s="31">
        <f ca="1">IMPORT[TT]</f>
        <v>7</v>
      </c>
      <c r="F178" s="31"/>
      <c r="G178" s="31">
        <v>2020</v>
      </c>
      <c r="H178" s="32">
        <v>7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7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7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7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7</v>
      </c>
      <c r="U178" s="33"/>
      <c r="V178" s="31"/>
      <c r="W178" s="31" t="str">
        <f>IF(IMPORT[[#This Row],[b5]]="","",IMPORT[[#This Row],[b5]]-IMPORT[[#This Row],[a5]])</f>
        <v/>
      </c>
      <c r="X178" s="52">
        <f ca="1">SUM(INDIRECT(IMPORT_VAR[TABLENAME]&amp;"[@a"&amp;$1:$1-1&amp;"]"),INDIRECT(IMPORT_VAR[TABLENAME]&amp;"[@c"&amp;$1:$1-1&amp;"]"))</f>
        <v>7</v>
      </c>
      <c r="Y178" s="54"/>
      <c r="Z178" s="54"/>
      <c r="AA178" s="54"/>
    </row>
    <row r="179" spans="1:27">
      <c r="A179" s="31">
        <f ca="1">IF(IMPORT[[#This Row],[C]]&lt;1,"",ROW()-2)</f>
        <v>177</v>
      </c>
      <c r="B179" s="39" t="s">
        <v>3008</v>
      </c>
      <c r="C179" s="31" t="s">
        <v>2997</v>
      </c>
      <c r="D179" s="31">
        <v>1728</v>
      </c>
      <c r="E179" s="31">
        <f ca="1">IMPORT[TT]</f>
        <v>6</v>
      </c>
      <c r="F179" s="31"/>
      <c r="G179" s="31">
        <v>2020</v>
      </c>
      <c r="H179" s="32">
        <v>6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6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6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6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6</v>
      </c>
      <c r="U179" s="33"/>
      <c r="V179" s="31"/>
      <c r="W179" s="31" t="str">
        <f>IF(IMPORT[[#This Row],[b5]]="","",IMPORT[[#This Row],[b5]]-IMPORT[[#This Row],[a5]])</f>
        <v/>
      </c>
      <c r="X179" s="52">
        <f ca="1">SUM(INDIRECT(IMPORT_VAR[TABLENAME]&amp;"[@a"&amp;$1:$1-1&amp;"]"),INDIRECT(IMPORT_VAR[TABLENAME]&amp;"[@c"&amp;$1:$1-1&amp;"]"))</f>
        <v>6</v>
      </c>
      <c r="Y179" s="54"/>
      <c r="Z179" s="54"/>
      <c r="AA179" s="54"/>
    </row>
    <row r="180" spans="1:27">
      <c r="A180" s="31">
        <f ca="1">IF(IMPORT[[#This Row],[C]]&lt;1,"",ROW()-2)</f>
        <v>178</v>
      </c>
      <c r="B180" s="39" t="s">
        <v>3009</v>
      </c>
      <c r="C180" s="31" t="s">
        <v>2997</v>
      </c>
      <c r="D180" s="31">
        <v>1728</v>
      </c>
      <c r="E180" s="31">
        <f ca="1">IMPORT[TT]</f>
        <v>6</v>
      </c>
      <c r="F180" s="31"/>
      <c r="G180" s="31">
        <v>2020</v>
      </c>
      <c r="H180" s="32">
        <v>6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6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6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6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6</v>
      </c>
      <c r="U180" s="33"/>
      <c r="V180" s="31"/>
      <c r="W180" s="31" t="str">
        <f>IF(IMPORT[[#This Row],[b5]]="","",IMPORT[[#This Row],[b5]]-IMPORT[[#This Row],[a5]])</f>
        <v/>
      </c>
      <c r="X180" s="52">
        <f ca="1">SUM(INDIRECT(IMPORT_VAR[TABLENAME]&amp;"[@a"&amp;$1:$1-1&amp;"]"),INDIRECT(IMPORT_VAR[TABLENAME]&amp;"[@c"&amp;$1:$1-1&amp;"]"))</f>
        <v>6</v>
      </c>
      <c r="Y180" s="54"/>
      <c r="Z180" s="54"/>
      <c r="AA180" s="54"/>
    </row>
    <row r="181" spans="1:27">
      <c r="A181" s="31">
        <f ca="1">IF(IMPORT[[#This Row],[C]]&lt;1,"",ROW()-2)</f>
        <v>179</v>
      </c>
      <c r="B181" s="39" t="s">
        <v>3010</v>
      </c>
      <c r="C181" s="31" t="s">
        <v>2997</v>
      </c>
      <c r="D181" s="31">
        <v>1728</v>
      </c>
      <c r="E181" s="31">
        <f ca="1">IMPORT[TT]</f>
        <v>6</v>
      </c>
      <c r="F181" s="31"/>
      <c r="G181" s="31">
        <v>2020</v>
      </c>
      <c r="H181" s="32">
        <v>6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6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6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6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6</v>
      </c>
      <c r="U181" s="33"/>
      <c r="V181" s="31"/>
      <c r="W181" s="31" t="str">
        <f>IF(IMPORT[[#This Row],[b5]]="","",IMPORT[[#This Row],[b5]]-IMPORT[[#This Row],[a5]])</f>
        <v/>
      </c>
      <c r="X181" s="52">
        <f ca="1">SUM(INDIRECT(IMPORT_VAR[TABLENAME]&amp;"[@a"&amp;$1:$1-1&amp;"]"),INDIRECT(IMPORT_VAR[TABLENAME]&amp;"[@c"&amp;$1:$1-1&amp;"]"))</f>
        <v>6</v>
      </c>
      <c r="Y181" s="54"/>
      <c r="Z181" s="54"/>
      <c r="AA181" s="54"/>
    </row>
    <row r="182" spans="1:27">
      <c r="A182" s="31">
        <f ca="1">IF(IMPORT[[#This Row],[C]]&lt;1,"",ROW()-2)</f>
        <v>180</v>
      </c>
      <c r="B182" s="39" t="s">
        <v>3011</v>
      </c>
      <c r="C182" s="31" t="s">
        <v>2997</v>
      </c>
      <c r="D182" s="31">
        <v>1728</v>
      </c>
      <c r="E182" s="31">
        <f ca="1">IMPORT[TT]</f>
        <v>7</v>
      </c>
      <c r="F182" s="31"/>
      <c r="G182" s="31">
        <v>2020</v>
      </c>
      <c r="H182" s="32">
        <v>7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7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7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7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7</v>
      </c>
      <c r="U182" s="33"/>
      <c r="V182" s="31"/>
      <c r="W182" s="31" t="str">
        <f>IF(IMPORT[[#This Row],[b5]]="","",IMPORT[[#This Row],[b5]]-IMPORT[[#This Row],[a5]])</f>
        <v/>
      </c>
      <c r="X182" s="52">
        <f ca="1">SUM(INDIRECT(IMPORT_VAR[TABLENAME]&amp;"[@a"&amp;$1:$1-1&amp;"]"),INDIRECT(IMPORT_VAR[TABLENAME]&amp;"[@c"&amp;$1:$1-1&amp;"]"))</f>
        <v>7</v>
      </c>
      <c r="Y182" s="54"/>
      <c r="Z182" s="54"/>
      <c r="AA182" s="54"/>
    </row>
    <row r="183" spans="1:27">
      <c r="A183" s="31">
        <f ca="1">IF(IMPORT[[#This Row],[C]]&lt;1,"",ROW()-2)</f>
        <v>181</v>
      </c>
      <c r="B183" s="39" t="s">
        <v>3012</v>
      </c>
      <c r="C183" s="31" t="s">
        <v>2997</v>
      </c>
      <c r="D183" s="31">
        <v>1728</v>
      </c>
      <c r="E183" s="31">
        <f ca="1">IMPORT[TT]</f>
        <v>7</v>
      </c>
      <c r="F183" s="31"/>
      <c r="G183" s="31">
        <v>2020</v>
      </c>
      <c r="H183" s="32">
        <v>7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7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7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7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7</v>
      </c>
      <c r="U183" s="33"/>
      <c r="V183" s="31"/>
      <c r="W183" s="31" t="str">
        <f>IF(IMPORT[[#This Row],[b5]]="","",IMPORT[[#This Row],[b5]]-IMPORT[[#This Row],[a5]])</f>
        <v/>
      </c>
      <c r="X183" s="52">
        <f ca="1">SUM(INDIRECT(IMPORT_VAR[TABLENAME]&amp;"[@a"&amp;$1:$1-1&amp;"]"),INDIRECT(IMPORT_VAR[TABLENAME]&amp;"[@c"&amp;$1:$1-1&amp;"]"))</f>
        <v>7</v>
      </c>
      <c r="Y183" s="54"/>
      <c r="Z183" s="54"/>
      <c r="AA183" s="54"/>
    </row>
    <row r="184" spans="1:27">
      <c r="A184" s="31">
        <f ca="1">IF(IMPORT[[#This Row],[C]]&lt;1,"",ROW()-2)</f>
        <v>182</v>
      </c>
      <c r="B184" s="39" t="s">
        <v>3013</v>
      </c>
      <c r="C184" s="31" t="s">
        <v>2997</v>
      </c>
      <c r="D184" s="31">
        <v>1728</v>
      </c>
      <c r="E184" s="31">
        <f ca="1">IMPORT[TT]</f>
        <v>8</v>
      </c>
      <c r="F184" s="31"/>
      <c r="G184" s="31">
        <v>2020</v>
      </c>
      <c r="H184" s="32">
        <v>8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8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8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8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8</v>
      </c>
      <c r="U184" s="33"/>
      <c r="V184" s="31"/>
      <c r="W184" s="31" t="str">
        <f>IF(IMPORT[[#This Row],[b5]]="","",IMPORT[[#This Row],[b5]]-IMPORT[[#This Row],[a5]])</f>
        <v/>
      </c>
      <c r="X184" s="52">
        <f ca="1">SUM(INDIRECT(IMPORT_VAR[TABLENAME]&amp;"[@a"&amp;$1:$1-1&amp;"]"),INDIRECT(IMPORT_VAR[TABLENAME]&amp;"[@c"&amp;$1:$1-1&amp;"]"))</f>
        <v>8</v>
      </c>
      <c r="Y184" s="54"/>
      <c r="Z184" s="54"/>
      <c r="AA184" s="54"/>
    </row>
    <row r="185" spans="1:27">
      <c r="A185" s="31">
        <f ca="1">IF(IMPORT[[#This Row],[C]]&lt;1,"",ROW()-2)</f>
        <v>183</v>
      </c>
      <c r="B185" s="39">
        <v>8763</v>
      </c>
      <c r="C185" s="31" t="s">
        <v>2997</v>
      </c>
      <c r="D185" s="31">
        <v>1728</v>
      </c>
      <c r="E185" s="31">
        <f ca="1">IMPORT[TT]</f>
        <v>9</v>
      </c>
      <c r="F185" s="31"/>
      <c r="G185" s="31">
        <v>2020</v>
      </c>
      <c r="H185" s="32">
        <v>9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9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9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9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9</v>
      </c>
      <c r="U185" s="33"/>
      <c r="V185" s="31"/>
      <c r="W185" s="31" t="str">
        <f>IF(IMPORT[[#This Row],[b5]]="","",IMPORT[[#This Row],[b5]]-IMPORT[[#This Row],[a5]])</f>
        <v/>
      </c>
      <c r="X185" s="52">
        <f ca="1">SUM(INDIRECT(IMPORT_VAR[TABLENAME]&amp;"[@a"&amp;$1:$1-1&amp;"]"),INDIRECT(IMPORT_VAR[TABLENAME]&amp;"[@c"&amp;$1:$1-1&amp;"]"))</f>
        <v>9</v>
      </c>
      <c r="Y185" s="54"/>
      <c r="Z185" s="54"/>
      <c r="AA185" s="54"/>
    </row>
    <row r="186" spans="1:27">
      <c r="A186" s="31">
        <f ca="1">IF(IMPORT[[#This Row],[C]]&lt;1,"",ROW()-2)</f>
        <v>184</v>
      </c>
      <c r="B186" s="39">
        <v>8789</v>
      </c>
      <c r="C186" s="31" t="s">
        <v>2997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3"/>
      <c r="V186" s="31"/>
      <c r="W186" s="31" t="str">
        <f>IF(IMPORT[[#This Row],[b5]]="","",IMPORT[[#This Row],[b5]]-IMPORT[[#This Row],[a5]])</f>
        <v/>
      </c>
      <c r="X186" s="52">
        <f ca="1">SUM(INDIRECT(IMPORT_VAR[TABLENAME]&amp;"[@a"&amp;$1:$1-1&amp;"]"),INDIRECT(IMPORT_VAR[TABLENAME]&amp;"[@c"&amp;$1:$1-1&amp;"]"))</f>
        <v>8</v>
      </c>
      <c r="Y186" s="54"/>
      <c r="Z186" s="54"/>
      <c r="AA186" s="54"/>
    </row>
    <row r="187" spans="1:27">
      <c r="A187" s="31">
        <f ca="1">IF(IMPORT[[#This Row],[C]]&lt;1,"",ROW()-2)</f>
        <v>185</v>
      </c>
      <c r="B187" s="39">
        <v>8792</v>
      </c>
      <c r="C187" s="31" t="s">
        <v>2997</v>
      </c>
      <c r="D187" s="31">
        <v>1728</v>
      </c>
      <c r="E187" s="31">
        <f ca="1">IMPORT[TT]</f>
        <v>9</v>
      </c>
      <c r="F187" s="31"/>
      <c r="G187" s="31">
        <v>2020</v>
      </c>
      <c r="H187" s="32">
        <v>9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9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9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9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9</v>
      </c>
      <c r="U187" s="33"/>
      <c r="V187" s="31"/>
      <c r="W187" s="31" t="str">
        <f>IF(IMPORT[[#This Row],[b5]]="","",IMPORT[[#This Row],[b5]]-IMPORT[[#This Row],[a5]])</f>
        <v/>
      </c>
      <c r="X187" s="52">
        <f ca="1">SUM(INDIRECT(IMPORT_VAR[TABLENAME]&amp;"[@a"&amp;$1:$1-1&amp;"]"),INDIRECT(IMPORT_VAR[TABLENAME]&amp;"[@c"&amp;$1:$1-1&amp;"]"))</f>
        <v>9</v>
      </c>
      <c r="Y187" s="54"/>
      <c r="Z187" s="54"/>
      <c r="AA187" s="54"/>
    </row>
    <row r="188" spans="1:27">
      <c r="A188" s="31">
        <f ca="1">IF(IMPORT[[#This Row],[C]]&lt;1,"",ROW()-2)</f>
        <v>186</v>
      </c>
      <c r="B188" s="39" t="s">
        <v>3014</v>
      </c>
      <c r="C188" s="31" t="s">
        <v>2997</v>
      </c>
      <c r="D188" s="31">
        <v>1728</v>
      </c>
      <c r="E188" s="31">
        <f ca="1">IMPORT[TT]</f>
        <v>8</v>
      </c>
      <c r="F188" s="31"/>
      <c r="G188" s="31">
        <v>2020</v>
      </c>
      <c r="H188" s="32">
        <v>8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8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8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8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8</v>
      </c>
      <c r="U188" s="33"/>
      <c r="V188" s="31"/>
      <c r="W188" s="31" t="str">
        <f>IF(IMPORT[[#This Row],[b5]]="","",IMPORT[[#This Row],[b5]]-IMPORT[[#This Row],[a5]])</f>
        <v/>
      </c>
      <c r="X188" s="52">
        <f ca="1">SUM(INDIRECT(IMPORT_VAR[TABLENAME]&amp;"[@a"&amp;$1:$1-1&amp;"]"),INDIRECT(IMPORT_VAR[TABLENAME]&amp;"[@c"&amp;$1:$1-1&amp;"]"))</f>
        <v>8</v>
      </c>
      <c r="Y188" s="54"/>
      <c r="Z188" s="54"/>
      <c r="AA188" s="54"/>
    </row>
    <row r="189" spans="1:27">
      <c r="A189" s="31">
        <f ca="1">IF(IMPORT[[#This Row],[C]]&lt;1,"",ROW()-2)</f>
        <v>187</v>
      </c>
      <c r="B189" s="39" t="s">
        <v>3015</v>
      </c>
      <c r="C189" s="31" t="s">
        <v>2997</v>
      </c>
      <c r="D189" s="31">
        <v>1728</v>
      </c>
      <c r="E189" s="31">
        <f ca="1">IMPORT[TT]</f>
        <v>8</v>
      </c>
      <c r="F189" s="31"/>
      <c r="G189" s="31">
        <v>2020</v>
      </c>
      <c r="H189" s="32">
        <v>8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8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8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8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8</v>
      </c>
      <c r="U189" s="33"/>
      <c r="V189" s="31"/>
      <c r="W189" s="31" t="str">
        <f>IF(IMPORT[[#This Row],[b5]]="","",IMPORT[[#This Row],[b5]]-IMPORT[[#This Row],[a5]])</f>
        <v/>
      </c>
      <c r="X189" s="52">
        <f ca="1">SUM(INDIRECT(IMPORT_VAR[TABLENAME]&amp;"[@a"&amp;$1:$1-1&amp;"]"),INDIRECT(IMPORT_VAR[TABLENAME]&amp;"[@c"&amp;$1:$1-1&amp;"]"))</f>
        <v>8</v>
      </c>
      <c r="Y189" s="54"/>
      <c r="Z189" s="54"/>
      <c r="AA189" s="54"/>
    </row>
    <row r="190" spans="1:27">
      <c r="A190" s="31">
        <f ca="1">IF(IMPORT[[#This Row],[C]]&lt;1,"",ROW()-2)</f>
        <v>188</v>
      </c>
      <c r="B190" s="39" t="s">
        <v>3016</v>
      </c>
      <c r="C190" s="31" t="s">
        <v>2997</v>
      </c>
      <c r="D190" s="31">
        <v>1728</v>
      </c>
      <c r="E190" s="31">
        <f ca="1">IMPORT[TT]</f>
        <v>3</v>
      </c>
      <c r="F190" s="31"/>
      <c r="G190" s="31">
        <v>2020</v>
      </c>
      <c r="H190" s="32">
        <v>3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3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3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3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3</v>
      </c>
      <c r="U190" s="33"/>
      <c r="V190" s="31"/>
      <c r="W190" s="31" t="str">
        <f>IF(IMPORT[[#This Row],[b5]]="","",IMPORT[[#This Row],[b5]]-IMPORT[[#This Row],[a5]])</f>
        <v/>
      </c>
      <c r="X190" s="52">
        <f ca="1">SUM(INDIRECT(IMPORT_VAR[TABLENAME]&amp;"[@a"&amp;$1:$1-1&amp;"]"),INDIRECT(IMPORT_VAR[TABLENAME]&amp;"[@c"&amp;$1:$1-1&amp;"]"))</f>
        <v>3</v>
      </c>
      <c r="Y190" s="54"/>
      <c r="Z190" s="54"/>
      <c r="AA190" s="54"/>
    </row>
    <row r="191" spans="1:27">
      <c r="A191" s="31">
        <f ca="1">IF(IMPORT[[#This Row],[C]]&lt;1,"",ROW()-2)</f>
        <v>189</v>
      </c>
      <c r="B191" s="39" t="s">
        <v>3017</v>
      </c>
      <c r="C191" s="31" t="s">
        <v>2997</v>
      </c>
      <c r="D191" s="31">
        <v>1728</v>
      </c>
      <c r="E191" s="31">
        <f ca="1">IMPORT[TT]</f>
        <v>9</v>
      </c>
      <c r="F191" s="31"/>
      <c r="G191" s="31">
        <v>2020</v>
      </c>
      <c r="H191" s="32">
        <v>9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9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9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9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9</v>
      </c>
      <c r="U191" s="33"/>
      <c r="V191" s="31"/>
      <c r="W191" s="31" t="str">
        <f>IF(IMPORT[[#This Row],[b5]]="","",IMPORT[[#This Row],[b5]]-IMPORT[[#This Row],[a5]])</f>
        <v/>
      </c>
      <c r="X191" s="52">
        <f ca="1">SUM(INDIRECT(IMPORT_VAR[TABLENAME]&amp;"[@a"&amp;$1:$1-1&amp;"]"),INDIRECT(IMPORT_VAR[TABLENAME]&amp;"[@c"&amp;$1:$1-1&amp;"]"))</f>
        <v>9</v>
      </c>
      <c r="Y191" s="54"/>
      <c r="Z191" s="54"/>
      <c r="AA191" s="54"/>
    </row>
    <row r="192" spans="1:27">
      <c r="A192" s="31">
        <f ca="1">IF(IMPORT[[#This Row],[C]]&lt;1,"",ROW()-2)</f>
        <v>190</v>
      </c>
      <c r="B192" s="39" t="s">
        <v>3018</v>
      </c>
      <c r="C192" s="31" t="s">
        <v>2997</v>
      </c>
      <c r="D192" s="31">
        <v>1728</v>
      </c>
      <c r="E192" s="31">
        <f ca="1">IMPORT[TT]</f>
        <v>22</v>
      </c>
      <c r="F192" s="31"/>
      <c r="G192" s="31">
        <v>2020</v>
      </c>
      <c r="H192" s="32">
        <v>22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22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22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22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22</v>
      </c>
      <c r="U192" s="33"/>
      <c r="V192" s="31"/>
      <c r="W192" s="31" t="str">
        <f>IF(IMPORT[[#This Row],[b5]]="","",IMPORT[[#This Row],[b5]]-IMPORT[[#This Row],[a5]])</f>
        <v/>
      </c>
      <c r="X192" s="52">
        <f ca="1">SUM(INDIRECT(IMPORT_VAR[TABLENAME]&amp;"[@a"&amp;$1:$1-1&amp;"]"),INDIRECT(IMPORT_VAR[TABLENAME]&amp;"[@c"&amp;$1:$1-1&amp;"]"))</f>
        <v>22</v>
      </c>
      <c r="Y192" s="54"/>
      <c r="Z192" s="54"/>
      <c r="AA192" s="54"/>
    </row>
    <row r="193" spans="1:27">
      <c r="A193" s="31">
        <f ca="1">IF(IMPORT[[#This Row],[C]]&lt;1,"",ROW()-2)</f>
        <v>191</v>
      </c>
      <c r="B193" s="39" t="s">
        <v>3019</v>
      </c>
      <c r="C193" s="31" t="s">
        <v>3020</v>
      </c>
      <c r="D193" s="31">
        <v>576</v>
      </c>
      <c r="E193" s="31">
        <f ca="1">IMPORT[TT]</f>
        <v>2</v>
      </c>
      <c r="F193" s="31"/>
      <c r="G193" s="31">
        <v>2020</v>
      </c>
      <c r="H193" s="32">
        <v>2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2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2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2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2</v>
      </c>
      <c r="U193" s="33"/>
      <c r="V193" s="31"/>
      <c r="W193" s="31" t="str">
        <f>IF(IMPORT[[#This Row],[b5]]="","",IMPORT[[#This Row],[b5]]-IMPORT[[#This Row],[a5]])</f>
        <v/>
      </c>
      <c r="X193" s="52">
        <f ca="1">SUM(INDIRECT(IMPORT_VAR[TABLENAME]&amp;"[@a"&amp;$1:$1-1&amp;"]"),INDIRECT(IMPORT_VAR[TABLENAME]&amp;"[@c"&amp;$1:$1-1&amp;"]"))</f>
        <v>2</v>
      </c>
      <c r="Y193" s="54"/>
      <c r="Z193" s="54"/>
      <c r="AA193" s="54"/>
    </row>
    <row r="194" spans="1:27">
      <c r="A194" s="31">
        <f ca="1">IF(IMPORT[[#This Row],[C]]&lt;1,"",ROW()-2)</f>
        <v>192</v>
      </c>
      <c r="B194" s="39" t="s">
        <v>3021</v>
      </c>
      <c r="C194" s="31" t="s">
        <v>3022</v>
      </c>
      <c r="D194" s="31">
        <v>2880</v>
      </c>
      <c r="E194" s="31">
        <f ca="1">IMPORT[TT]</f>
        <v>9</v>
      </c>
      <c r="F194" s="31"/>
      <c r="G194" s="31">
        <v>2020</v>
      </c>
      <c r="H194" s="32">
        <v>9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9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9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9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9</v>
      </c>
      <c r="U194" s="33"/>
      <c r="V194" s="31"/>
      <c r="W194" s="31" t="str">
        <f>IF(IMPORT[[#This Row],[b5]]="","",IMPORT[[#This Row],[b5]]-IMPORT[[#This Row],[a5]])</f>
        <v/>
      </c>
      <c r="X194" s="52">
        <f ca="1">SUM(INDIRECT(IMPORT_VAR[TABLENAME]&amp;"[@a"&amp;$1:$1-1&amp;"]"),INDIRECT(IMPORT_VAR[TABLENAME]&amp;"[@c"&amp;$1:$1-1&amp;"]"))</f>
        <v>9</v>
      </c>
      <c r="Y194" s="54"/>
      <c r="Z194" s="54"/>
      <c r="AA194" s="54"/>
    </row>
    <row r="195" spans="1:27">
      <c r="A195" s="31">
        <f ca="1">IF(IMPORT[[#This Row],[C]]&lt;1,"",ROW()-2)</f>
        <v>193</v>
      </c>
      <c r="B195" s="39" t="s">
        <v>3021</v>
      </c>
      <c r="C195" s="31" t="s">
        <v>3023</v>
      </c>
      <c r="D195" s="31">
        <v>2880</v>
      </c>
      <c r="E195" s="31">
        <f ca="1">IMPORT[TT]</f>
        <v>8</v>
      </c>
      <c r="F195" s="31"/>
      <c r="G195" s="31">
        <v>2020</v>
      </c>
      <c r="H195" s="32">
        <v>8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8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8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8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8</v>
      </c>
      <c r="U195" s="33"/>
      <c r="V195" s="31"/>
      <c r="W195" s="31" t="str">
        <f>IF(IMPORT[[#This Row],[b5]]="","",IMPORT[[#This Row],[b5]]-IMPORT[[#This Row],[a5]])</f>
        <v/>
      </c>
      <c r="X195" s="52">
        <f ca="1">SUM(INDIRECT(IMPORT_VAR[TABLENAME]&amp;"[@a"&amp;$1:$1-1&amp;"]"),INDIRECT(IMPORT_VAR[TABLENAME]&amp;"[@c"&amp;$1:$1-1&amp;"]"))</f>
        <v>8</v>
      </c>
      <c r="Y195" s="54"/>
      <c r="Z195" s="54"/>
      <c r="AA195" s="54"/>
    </row>
    <row r="196" spans="1:27">
      <c r="A196" s="31">
        <f ca="1">IF(IMPORT[[#This Row],[C]]&lt;1,"",ROW()-2)</f>
        <v>194</v>
      </c>
      <c r="B196" s="39">
        <v>3008</v>
      </c>
      <c r="C196" s="31" t="s">
        <v>3024</v>
      </c>
      <c r="D196" s="31">
        <v>400</v>
      </c>
      <c r="E196" s="31">
        <f ca="1">IMPORT[TT]</f>
        <v>4</v>
      </c>
      <c r="F196" s="31"/>
      <c r="G196" s="31">
        <v>2020</v>
      </c>
      <c r="H196" s="32">
        <v>4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4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4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4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4</v>
      </c>
      <c r="U196" s="33"/>
      <c r="V196" s="31"/>
      <c r="W196" s="31" t="str">
        <f>IF(IMPORT[[#This Row],[b5]]="","",IMPORT[[#This Row],[b5]]-IMPORT[[#This Row],[a5]])</f>
        <v/>
      </c>
      <c r="X196" s="52">
        <f ca="1">SUM(INDIRECT(IMPORT_VAR[TABLENAME]&amp;"[@a"&amp;$1:$1-1&amp;"]"),INDIRECT(IMPORT_VAR[TABLENAME]&amp;"[@c"&amp;$1:$1-1&amp;"]"))</f>
        <v>4</v>
      </c>
      <c r="Y196" s="54"/>
      <c r="Z196" s="54"/>
      <c r="AA196" s="54"/>
    </row>
    <row r="197" spans="1:27">
      <c r="A197" s="31">
        <f ca="1">IF(IMPORT[[#This Row],[C]]&lt;1,"",ROW()-2)</f>
        <v>195</v>
      </c>
      <c r="B197" s="39" t="s">
        <v>3026</v>
      </c>
      <c r="C197" s="31" t="s">
        <v>3024</v>
      </c>
      <c r="D197" s="31">
        <v>320</v>
      </c>
      <c r="E197" s="31">
        <f ca="1">IMPORT[TT]</f>
        <v>6</v>
      </c>
      <c r="F197" s="31"/>
      <c r="G197" s="31">
        <v>2020</v>
      </c>
      <c r="H197" s="32">
        <v>6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6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6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6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6</v>
      </c>
      <c r="U197" s="33"/>
      <c r="V197" s="31"/>
      <c r="W197" s="31" t="str">
        <f>IF(IMPORT[[#This Row],[b5]]="","",IMPORT[[#This Row],[b5]]-IMPORT[[#This Row],[a5]])</f>
        <v/>
      </c>
      <c r="X197" s="52">
        <f ca="1">SUM(INDIRECT(IMPORT_VAR[TABLENAME]&amp;"[@a"&amp;$1:$1-1&amp;"]"),INDIRECT(IMPORT_VAR[TABLENAME]&amp;"[@c"&amp;$1:$1-1&amp;"]"))</f>
        <v>6</v>
      </c>
      <c r="Y197" s="54"/>
      <c r="Z197" s="54"/>
      <c r="AA197" s="54"/>
    </row>
    <row r="198" spans="1:27">
      <c r="A198" s="31">
        <f ca="1">IF(IMPORT[[#This Row],[C]]&lt;1,"",ROW()-2)</f>
        <v>196</v>
      </c>
      <c r="B198" s="39" t="s">
        <v>3028</v>
      </c>
      <c r="C198" s="31" t="s">
        <v>3024</v>
      </c>
      <c r="D198" s="31">
        <v>400</v>
      </c>
      <c r="E198" s="31">
        <f ca="1">IMPORT[TT]</f>
        <v>1</v>
      </c>
      <c r="F198" s="31"/>
      <c r="G198" s="31">
        <v>2020</v>
      </c>
      <c r="H198" s="32">
        <v>1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1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1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1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1</v>
      </c>
      <c r="U198" s="33"/>
      <c r="V198" s="31"/>
      <c r="W198" s="31" t="str">
        <f>IF(IMPORT[[#This Row],[b5]]="","",IMPORT[[#This Row],[b5]]-IMPORT[[#This Row],[a5]])</f>
        <v/>
      </c>
      <c r="X198" s="52">
        <f ca="1">SUM(INDIRECT(IMPORT_VAR[TABLENAME]&amp;"[@a"&amp;$1:$1-1&amp;"]"),INDIRECT(IMPORT_VAR[TABLENAME]&amp;"[@c"&amp;$1:$1-1&amp;"]"))</f>
        <v>1</v>
      </c>
      <c r="Y198" s="54"/>
      <c r="Z198" s="54"/>
      <c r="AA198" s="54"/>
    </row>
    <row r="199" spans="1:27">
      <c r="A199" s="31">
        <f ca="1">IF(IMPORT[[#This Row],[C]]&lt;1,"",ROW()-2)</f>
        <v>197</v>
      </c>
      <c r="B199" s="39" t="s">
        <v>3029</v>
      </c>
      <c r="C199" s="31" t="s">
        <v>3024</v>
      </c>
      <c r="D199" s="31">
        <v>800</v>
      </c>
      <c r="E199" s="31">
        <f ca="1">IMPORT[TT]</f>
        <v>3</v>
      </c>
      <c r="F199" s="31"/>
      <c r="G199" s="31">
        <v>2020</v>
      </c>
      <c r="H199" s="32">
        <v>3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3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3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3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3</v>
      </c>
      <c r="U199" s="33"/>
      <c r="V199" s="31"/>
      <c r="W199" s="31" t="str">
        <f>IF(IMPORT[[#This Row],[b5]]="","",IMPORT[[#This Row],[b5]]-IMPORT[[#This Row],[a5]])</f>
        <v/>
      </c>
      <c r="X199" s="52">
        <f ca="1">SUM(INDIRECT(IMPORT_VAR[TABLENAME]&amp;"[@a"&amp;$1:$1-1&amp;"]"),INDIRECT(IMPORT_VAR[TABLENAME]&amp;"[@c"&amp;$1:$1-1&amp;"]"))</f>
        <v>3</v>
      </c>
      <c r="Y199" s="54"/>
      <c r="Z199" s="54"/>
      <c r="AA199" s="54"/>
    </row>
    <row r="200" spans="1:27">
      <c r="A200" s="31">
        <f ca="1">IF(IMPORT[[#This Row],[C]]&lt;1,"",ROW()-2)</f>
        <v>198</v>
      </c>
      <c r="B200" s="39" t="s">
        <v>3030</v>
      </c>
      <c r="C200" s="31" t="s">
        <v>3024</v>
      </c>
      <c r="D200" s="31">
        <v>400</v>
      </c>
      <c r="E200" s="31">
        <f ca="1">IMPORT[TT]</f>
        <v>3</v>
      </c>
      <c r="F200" s="31"/>
      <c r="G200" s="31">
        <v>2020</v>
      </c>
      <c r="H200" s="32">
        <v>3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3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3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3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3</v>
      </c>
      <c r="U200" s="33"/>
      <c r="V200" s="31"/>
      <c r="W200" s="31" t="str">
        <f>IF(IMPORT[[#This Row],[b5]]="","",IMPORT[[#This Row],[b5]]-IMPORT[[#This Row],[a5]])</f>
        <v/>
      </c>
      <c r="X200" s="52">
        <f ca="1">SUM(INDIRECT(IMPORT_VAR[TABLENAME]&amp;"[@a"&amp;$1:$1-1&amp;"]"),INDIRECT(IMPORT_VAR[TABLENAME]&amp;"[@c"&amp;$1:$1-1&amp;"]"))</f>
        <v>3</v>
      </c>
      <c r="Y200" s="54"/>
      <c r="Z200" s="54"/>
      <c r="AA200" s="54"/>
    </row>
    <row r="201" spans="1:27">
      <c r="A201" s="31">
        <f ca="1">IF(IMPORT[[#This Row],[C]]&lt;1,"",ROW()-2)</f>
        <v>199</v>
      </c>
      <c r="B201" s="39" t="s">
        <v>3031</v>
      </c>
      <c r="C201" s="31" t="s">
        <v>3024</v>
      </c>
      <c r="D201" s="31">
        <v>360</v>
      </c>
      <c r="E201" s="31">
        <f ca="1">IMPORT[TT]</f>
        <v>3</v>
      </c>
      <c r="F201" s="31"/>
      <c r="G201" s="31">
        <v>2020</v>
      </c>
      <c r="H201" s="32">
        <v>3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3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3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3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3</v>
      </c>
      <c r="U201" s="33"/>
      <c r="V201" s="31"/>
      <c r="W201" s="31" t="str">
        <f>IF(IMPORT[[#This Row],[b5]]="","",IMPORT[[#This Row],[b5]]-IMPORT[[#This Row],[a5]])</f>
        <v/>
      </c>
      <c r="X201" s="52">
        <f ca="1">SUM(INDIRECT(IMPORT_VAR[TABLENAME]&amp;"[@a"&amp;$1:$1-1&amp;"]"),INDIRECT(IMPORT_VAR[TABLENAME]&amp;"[@c"&amp;$1:$1-1&amp;"]"))</f>
        <v>3</v>
      </c>
      <c r="Y201" s="54"/>
      <c r="Z201" s="54"/>
      <c r="AA201" s="54"/>
    </row>
    <row r="202" spans="1:27">
      <c r="A202" s="31">
        <f ca="1">IF(IMPORT[[#This Row],[C]]&lt;1,"",ROW()-2)</f>
        <v>200</v>
      </c>
      <c r="B202" s="39" t="s">
        <v>3032</v>
      </c>
      <c r="C202" s="31" t="s">
        <v>3033</v>
      </c>
      <c r="D202" s="31">
        <v>400</v>
      </c>
      <c r="E202" s="31">
        <f ca="1">IMPORT[TT]</f>
        <v>2</v>
      </c>
      <c r="F202" s="31"/>
      <c r="G202" s="31">
        <v>2020</v>
      </c>
      <c r="H202" s="32">
        <v>2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2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2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2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2</v>
      </c>
      <c r="U202" s="33"/>
      <c r="V202" s="31"/>
      <c r="W202" s="31" t="str">
        <f>IF(IMPORT[[#This Row],[b5]]="","",IMPORT[[#This Row],[b5]]-IMPORT[[#This Row],[a5]])</f>
        <v/>
      </c>
      <c r="X202" s="52">
        <f ca="1">SUM(INDIRECT(IMPORT_VAR[TABLENAME]&amp;"[@a"&amp;$1:$1-1&amp;"]"),INDIRECT(IMPORT_VAR[TABLENAME]&amp;"[@c"&amp;$1:$1-1&amp;"]"))</f>
        <v>2</v>
      </c>
      <c r="Y202" s="54"/>
      <c r="Z202" s="54"/>
      <c r="AA202" s="54"/>
    </row>
    <row r="203" spans="1:27">
      <c r="A203" s="31">
        <f ca="1">IF(IMPORT[[#This Row],[C]]&lt;1,"",ROW()-2)</f>
        <v>201</v>
      </c>
      <c r="B203" s="39" t="s">
        <v>3034</v>
      </c>
      <c r="C203" s="31" t="s">
        <v>3035</v>
      </c>
      <c r="D203" s="31">
        <v>400</v>
      </c>
      <c r="E203" s="31">
        <f ca="1">IMPORT[TT]</f>
        <v>2</v>
      </c>
      <c r="F203" s="31"/>
      <c r="G203" s="31">
        <v>2020</v>
      </c>
      <c r="H203" s="32">
        <v>2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2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2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2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2</v>
      </c>
      <c r="U203" s="33"/>
      <c r="V203" s="31"/>
      <c r="W203" s="31" t="str">
        <f>IF(IMPORT[[#This Row],[b5]]="","",IMPORT[[#This Row],[b5]]-IMPORT[[#This Row],[a5]])</f>
        <v/>
      </c>
      <c r="X203" s="52">
        <f ca="1">SUM(INDIRECT(IMPORT_VAR[TABLENAME]&amp;"[@a"&amp;$1:$1-1&amp;"]"),INDIRECT(IMPORT_VAR[TABLENAME]&amp;"[@c"&amp;$1:$1-1&amp;"]"))</f>
        <v>2</v>
      </c>
      <c r="Y203" s="54"/>
      <c r="Z203" s="54"/>
      <c r="AA203" s="54"/>
    </row>
    <row r="204" spans="1:27">
      <c r="A204" s="31">
        <f ca="1">IF(IMPORT[[#This Row],[C]]&lt;1,"",ROW()-2)</f>
        <v>202</v>
      </c>
      <c r="B204" s="39">
        <v>100918</v>
      </c>
      <c r="C204" s="31" t="s">
        <v>3036</v>
      </c>
      <c r="D204" s="31">
        <v>600</v>
      </c>
      <c r="E204" s="31">
        <f ca="1">IMPORT[TT]</f>
        <v>1</v>
      </c>
      <c r="F204" s="31"/>
      <c r="G204" s="31">
        <v>2020</v>
      </c>
      <c r="H204" s="32">
        <v>1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1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1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1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1</v>
      </c>
      <c r="U204" s="33"/>
      <c r="V204" s="31"/>
      <c r="W204" s="31" t="str">
        <f>IF(IMPORT[[#This Row],[b5]]="","",IMPORT[[#This Row],[b5]]-IMPORT[[#This Row],[a5]])</f>
        <v/>
      </c>
      <c r="X204" s="52">
        <f ca="1">SUM(INDIRECT(IMPORT_VAR[TABLENAME]&amp;"[@a"&amp;$1:$1-1&amp;"]"),INDIRECT(IMPORT_VAR[TABLENAME]&amp;"[@c"&amp;$1:$1-1&amp;"]"))</f>
        <v>1</v>
      </c>
      <c r="Y204" s="54"/>
      <c r="Z204" s="54"/>
      <c r="AA204" s="54"/>
    </row>
    <row r="205" spans="1:27">
      <c r="A205" s="31">
        <f ca="1">IF(IMPORT[[#This Row],[C]]&lt;1,"",ROW()-2)</f>
        <v>203</v>
      </c>
      <c r="B205" s="39" t="s">
        <v>3037</v>
      </c>
      <c r="C205" s="31" t="s">
        <v>3036</v>
      </c>
      <c r="D205" s="31">
        <v>768</v>
      </c>
      <c r="E205" s="31">
        <f ca="1">IMPORT[TT]</f>
        <v>3</v>
      </c>
      <c r="F205" s="31"/>
      <c r="G205" s="31">
        <v>2020</v>
      </c>
      <c r="H205" s="32">
        <v>3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3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3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3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3</v>
      </c>
      <c r="U205" s="33"/>
      <c r="V205" s="31"/>
      <c r="W205" s="31" t="str">
        <f>IF(IMPORT[[#This Row],[b5]]="","",IMPORT[[#This Row],[b5]]-IMPORT[[#This Row],[a5]])</f>
        <v/>
      </c>
      <c r="X205" s="52">
        <f ca="1">SUM(INDIRECT(IMPORT_VAR[TABLENAME]&amp;"[@a"&amp;$1:$1-1&amp;"]"),INDIRECT(IMPORT_VAR[TABLENAME]&amp;"[@c"&amp;$1:$1-1&amp;"]"))</f>
        <v>3</v>
      </c>
      <c r="Y205" s="54"/>
      <c r="Z205" s="54"/>
      <c r="AA205" s="54"/>
    </row>
    <row r="206" spans="1:27">
      <c r="A206" s="31">
        <f ca="1">IF(IMPORT[[#This Row],[C]]&lt;1,"",ROW()-2)</f>
        <v>204</v>
      </c>
      <c r="B206" s="39" t="s">
        <v>3038</v>
      </c>
      <c r="C206" s="31" t="s">
        <v>2824</v>
      </c>
      <c r="D206" s="31">
        <v>80</v>
      </c>
      <c r="E206" s="31">
        <f ca="1">IMPORT[TT]</f>
        <v>7</v>
      </c>
      <c r="F206" s="31"/>
      <c r="G206" s="31">
        <v>2020</v>
      </c>
      <c r="H206" s="32">
        <v>7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7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7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7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7</v>
      </c>
      <c r="U206" s="33"/>
      <c r="V206" s="31"/>
      <c r="W206" s="31" t="str">
        <f>IF(IMPORT[[#This Row],[b5]]="","",IMPORT[[#This Row],[b5]]-IMPORT[[#This Row],[a5]])</f>
        <v/>
      </c>
      <c r="X206" s="52">
        <f ca="1">SUM(INDIRECT(IMPORT_VAR[TABLENAME]&amp;"[@a"&amp;$1:$1-1&amp;"]"),INDIRECT(IMPORT_VAR[TABLENAME]&amp;"[@c"&amp;$1:$1-1&amp;"]"))</f>
        <v>7</v>
      </c>
      <c r="Y206" s="54"/>
      <c r="Z206" s="54"/>
      <c r="AA206" s="54"/>
    </row>
    <row r="207" spans="1:27">
      <c r="A207" s="31">
        <f ca="1">IF(IMPORT[[#This Row],[C]]&lt;1,"",ROW()-2)</f>
        <v>205</v>
      </c>
      <c r="B207" s="39" t="s">
        <v>3039</v>
      </c>
      <c r="C207" s="31" t="s">
        <v>2824</v>
      </c>
      <c r="D207" s="31">
        <v>120</v>
      </c>
      <c r="E207" s="31">
        <f ca="1">IMPORT[TT]</f>
        <v>2</v>
      </c>
      <c r="F207" s="31"/>
      <c r="G207" s="31">
        <v>2020</v>
      </c>
      <c r="H207" s="32">
        <v>2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2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2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2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2</v>
      </c>
      <c r="U207" s="33"/>
      <c r="V207" s="31"/>
      <c r="W207" s="31" t="str">
        <f>IF(IMPORT[[#This Row],[b5]]="","",IMPORT[[#This Row],[b5]]-IMPORT[[#This Row],[a5]])</f>
        <v/>
      </c>
      <c r="X207" s="52">
        <f ca="1">SUM(INDIRECT(IMPORT_VAR[TABLENAME]&amp;"[@a"&amp;$1:$1-1&amp;"]"),INDIRECT(IMPORT_VAR[TABLENAME]&amp;"[@c"&amp;$1:$1-1&amp;"]"))</f>
        <v>2</v>
      </c>
      <c r="Y207" s="54"/>
      <c r="Z207" s="54"/>
      <c r="AA207" s="54"/>
    </row>
    <row r="208" spans="1:27">
      <c r="A208" s="31">
        <f ca="1">IF(IMPORT[[#This Row],[C]]&lt;1,"",ROW()-2)</f>
        <v>206</v>
      </c>
      <c r="B208" s="39" t="s">
        <v>2880</v>
      </c>
      <c r="C208" s="31" t="s">
        <v>3040</v>
      </c>
      <c r="D208" s="31">
        <v>60</v>
      </c>
      <c r="E208" s="31">
        <f ca="1">IMPORT[TT]</f>
        <v>48</v>
      </c>
      <c r="F208" s="31"/>
      <c r="G208" s="31">
        <v>2020</v>
      </c>
      <c r="H208" s="32">
        <v>48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48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48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48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48</v>
      </c>
      <c r="U208" s="33"/>
      <c r="V208" s="31"/>
      <c r="W208" s="31" t="str">
        <f>IF(IMPORT[[#This Row],[b5]]="","",IMPORT[[#This Row],[b5]]-IMPORT[[#This Row],[a5]])</f>
        <v/>
      </c>
      <c r="X208" s="52">
        <f ca="1">SUM(INDIRECT(IMPORT_VAR[TABLENAME]&amp;"[@a"&amp;$1:$1-1&amp;"]"),INDIRECT(IMPORT_VAR[TABLENAME]&amp;"[@c"&amp;$1:$1-1&amp;"]"))</f>
        <v>48</v>
      </c>
      <c r="Y208" s="54"/>
      <c r="Z208" s="54"/>
      <c r="AA208" s="54"/>
    </row>
    <row r="209" spans="1:27">
      <c r="A209" s="31">
        <f ca="1">IF(IMPORT[[#This Row],[C]]&lt;1,"",ROW()-2)</f>
        <v>207</v>
      </c>
      <c r="B209" s="39" t="s">
        <v>2881</v>
      </c>
      <c r="C209" s="31" t="s">
        <v>3040</v>
      </c>
      <c r="D209" s="31">
        <v>60</v>
      </c>
      <c r="E209" s="31">
        <f ca="1">IMPORT[TT]</f>
        <v>48</v>
      </c>
      <c r="F209" s="31"/>
      <c r="G209" s="31">
        <v>2020</v>
      </c>
      <c r="H209" s="32">
        <v>48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48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48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48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48</v>
      </c>
      <c r="U209" s="33"/>
      <c r="V209" s="31"/>
      <c r="W209" s="31" t="str">
        <f>IF(IMPORT[[#This Row],[b5]]="","",IMPORT[[#This Row],[b5]]-IMPORT[[#This Row],[a5]])</f>
        <v/>
      </c>
      <c r="X209" s="52">
        <f ca="1">SUM(INDIRECT(IMPORT_VAR[TABLENAME]&amp;"[@a"&amp;$1:$1-1&amp;"]"),INDIRECT(IMPORT_VAR[TABLENAME]&amp;"[@c"&amp;$1:$1-1&amp;"]"))</f>
        <v>48</v>
      </c>
      <c r="Y209" s="54"/>
      <c r="Z209" s="54"/>
      <c r="AA209" s="54"/>
    </row>
    <row r="210" spans="1:27">
      <c r="A210" s="31">
        <f ca="1">IF(IMPORT[[#This Row],[C]]&lt;1,"",ROW()-2)</f>
        <v>208</v>
      </c>
      <c r="B210" s="39" t="s">
        <v>2904</v>
      </c>
      <c r="C210" s="31" t="s">
        <v>3040</v>
      </c>
      <c r="D210" s="31">
        <v>120</v>
      </c>
      <c r="E210" s="31">
        <f ca="1">IMPORT[TT]</f>
        <v>27</v>
      </c>
      <c r="F210" s="31"/>
      <c r="G210" s="31">
        <v>2020</v>
      </c>
      <c r="H210" s="32">
        <v>27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27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27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27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27</v>
      </c>
      <c r="U210" s="33"/>
      <c r="V210" s="31"/>
      <c r="W210" s="31" t="str">
        <f>IF(IMPORT[[#This Row],[b5]]="","",IMPORT[[#This Row],[b5]]-IMPORT[[#This Row],[a5]])</f>
        <v/>
      </c>
      <c r="X210" s="52">
        <f ca="1">SUM(INDIRECT(IMPORT_VAR[TABLENAME]&amp;"[@a"&amp;$1:$1-1&amp;"]"),INDIRECT(IMPORT_VAR[TABLENAME]&amp;"[@c"&amp;$1:$1-1&amp;"]"))</f>
        <v>27</v>
      </c>
      <c r="Y210" s="54"/>
      <c r="Z210" s="54"/>
      <c r="AA210" s="54"/>
    </row>
    <row r="211" spans="1:27">
      <c r="A211" s="31">
        <f ca="1">IF(IMPORT[[#This Row],[C]]&lt;1,"",ROW()-2)</f>
        <v>209</v>
      </c>
      <c r="B211" s="39" t="s">
        <v>3041</v>
      </c>
      <c r="C211" s="31" t="s">
        <v>2805</v>
      </c>
      <c r="D211" s="31">
        <v>840</v>
      </c>
      <c r="E211" s="31">
        <f ca="1">IMPORT[TT]</f>
        <v>8</v>
      </c>
      <c r="F211" s="31"/>
      <c r="G211" s="31">
        <v>2020</v>
      </c>
      <c r="H211" s="32">
        <v>8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8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8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8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8</v>
      </c>
      <c r="U211" s="33"/>
      <c r="V211" s="31"/>
      <c r="W211" s="31" t="str">
        <f>IF(IMPORT[[#This Row],[b5]]="","",IMPORT[[#This Row],[b5]]-IMPORT[[#This Row],[a5]])</f>
        <v/>
      </c>
      <c r="X211" s="52">
        <f ca="1">SUM(INDIRECT(IMPORT_VAR[TABLENAME]&amp;"[@a"&amp;$1:$1-1&amp;"]"),INDIRECT(IMPORT_VAR[TABLENAME]&amp;"[@c"&amp;$1:$1-1&amp;"]"))</f>
        <v>8</v>
      </c>
      <c r="Y211" s="54"/>
      <c r="Z211" s="54"/>
      <c r="AA211" s="54"/>
    </row>
    <row r="212" spans="1:27">
      <c r="A212" s="31">
        <f ca="1">IF(IMPORT[[#This Row],[C]]&lt;1,"",ROW()-2)</f>
        <v>210</v>
      </c>
      <c r="B212" s="39" t="s">
        <v>3042</v>
      </c>
      <c r="C212" s="31" t="s">
        <v>2805</v>
      </c>
      <c r="D212" s="31">
        <v>840</v>
      </c>
      <c r="E212" s="31">
        <f ca="1">IMPORT[TT]</f>
        <v>17</v>
      </c>
      <c r="F212" s="31"/>
      <c r="G212" s="31">
        <v>2020</v>
      </c>
      <c r="H212" s="32">
        <v>17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17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17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17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17</v>
      </c>
      <c r="U212" s="33"/>
      <c r="V212" s="31"/>
      <c r="W212" s="31" t="str">
        <f>IF(IMPORT[[#This Row],[b5]]="","",IMPORT[[#This Row],[b5]]-IMPORT[[#This Row],[a5]])</f>
        <v/>
      </c>
      <c r="X212" s="52">
        <f ca="1">SUM(INDIRECT(IMPORT_VAR[TABLENAME]&amp;"[@a"&amp;$1:$1-1&amp;"]"),INDIRECT(IMPORT_VAR[TABLENAME]&amp;"[@c"&amp;$1:$1-1&amp;"]"))</f>
        <v>17</v>
      </c>
      <c r="Y212" s="54"/>
      <c r="Z212" s="54"/>
      <c r="AA212" s="54"/>
    </row>
    <row r="213" spans="1:27">
      <c r="A213" s="31">
        <f ca="1">IF(IMPORT[[#This Row],[C]]&lt;1,"",ROW()-2)</f>
        <v>211</v>
      </c>
      <c r="B213" s="39" t="s">
        <v>3043</v>
      </c>
      <c r="C213" s="31" t="s">
        <v>2805</v>
      </c>
      <c r="D213" s="31">
        <v>840</v>
      </c>
      <c r="E213" s="31">
        <f ca="1">IMPORT[TT]</f>
        <v>19</v>
      </c>
      <c r="F213" s="31"/>
      <c r="G213" s="31">
        <v>2020</v>
      </c>
      <c r="H213" s="32">
        <v>19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19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19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19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19</v>
      </c>
      <c r="U213" s="33"/>
      <c r="V213" s="31"/>
      <c r="W213" s="31" t="str">
        <f>IF(IMPORT[[#This Row],[b5]]="","",IMPORT[[#This Row],[b5]]-IMPORT[[#This Row],[a5]])</f>
        <v/>
      </c>
      <c r="X213" s="52">
        <f ca="1">SUM(INDIRECT(IMPORT_VAR[TABLENAME]&amp;"[@a"&amp;$1:$1-1&amp;"]"),INDIRECT(IMPORT_VAR[TABLENAME]&amp;"[@c"&amp;$1:$1-1&amp;"]"))</f>
        <v>19</v>
      </c>
      <c r="Y213" s="54"/>
      <c r="Z213" s="54"/>
      <c r="AA213" s="54"/>
    </row>
    <row r="214" spans="1:27">
      <c r="A214" s="31">
        <f ca="1">IF(IMPORT[[#This Row],[C]]&lt;1,"",ROW()-2)</f>
        <v>212</v>
      </c>
      <c r="B214" s="39" t="s">
        <v>3044</v>
      </c>
      <c r="C214" s="31" t="s">
        <v>3045</v>
      </c>
      <c r="D214" s="31">
        <v>840</v>
      </c>
      <c r="E214" s="31">
        <f ca="1">IMPORT[TT]</f>
        <v>20</v>
      </c>
      <c r="F214" s="31"/>
      <c r="G214" s="31">
        <v>2020</v>
      </c>
      <c r="H214" s="32">
        <v>20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20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20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20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20</v>
      </c>
      <c r="U214" s="33"/>
      <c r="V214" s="31"/>
      <c r="W214" s="31" t="str">
        <f>IF(IMPORT[[#This Row],[b5]]="","",IMPORT[[#This Row],[b5]]-IMPORT[[#This Row],[a5]])</f>
        <v/>
      </c>
      <c r="X214" s="52">
        <f ca="1">SUM(INDIRECT(IMPORT_VAR[TABLENAME]&amp;"[@a"&amp;$1:$1-1&amp;"]"),INDIRECT(IMPORT_VAR[TABLENAME]&amp;"[@c"&amp;$1:$1-1&amp;"]"))</f>
        <v>20</v>
      </c>
      <c r="Y214" s="54"/>
      <c r="Z214" s="54"/>
      <c r="AA214" s="54"/>
    </row>
    <row r="215" spans="1:27">
      <c r="A215" s="31">
        <f ca="1">IF(IMPORT[[#This Row],[C]]&lt;1,"",ROW()-2)</f>
        <v>213</v>
      </c>
      <c r="B215" s="39" t="s">
        <v>3046</v>
      </c>
      <c r="C215" s="31" t="s">
        <v>2805</v>
      </c>
      <c r="D215" s="31">
        <v>840</v>
      </c>
      <c r="E215" s="31">
        <f ca="1">IMPORT[TT]</f>
        <v>20</v>
      </c>
      <c r="F215" s="31"/>
      <c r="G215" s="31">
        <v>2020</v>
      </c>
      <c r="H215" s="32">
        <v>20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20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20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20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20</v>
      </c>
      <c r="U215" s="33"/>
      <c r="V215" s="31"/>
      <c r="W215" s="31" t="str">
        <f>IF(IMPORT[[#This Row],[b5]]="","",IMPORT[[#This Row],[b5]]-IMPORT[[#This Row],[a5]])</f>
        <v/>
      </c>
      <c r="X215" s="52">
        <f ca="1">SUM(INDIRECT(IMPORT_VAR[TABLENAME]&amp;"[@a"&amp;$1:$1-1&amp;"]"),INDIRECT(IMPORT_VAR[TABLENAME]&amp;"[@c"&amp;$1:$1-1&amp;"]"))</f>
        <v>20</v>
      </c>
      <c r="Y215" s="54"/>
      <c r="Z215" s="54"/>
      <c r="AA215" s="54"/>
    </row>
    <row r="216" spans="1:27">
      <c r="A216" s="31">
        <f ca="1">IF(IMPORT[[#This Row],[C]]&lt;1,"",ROW()-2)</f>
        <v>214</v>
      </c>
      <c r="B216" s="39" t="s">
        <v>3047</v>
      </c>
      <c r="C216" s="31" t="s">
        <v>2805</v>
      </c>
      <c r="D216" s="31">
        <v>600</v>
      </c>
      <c r="E216" s="31">
        <f ca="1">IMPORT[TT]</f>
        <v>11</v>
      </c>
      <c r="F216" s="31"/>
      <c r="G216" s="31">
        <v>2020</v>
      </c>
      <c r="H216" s="32">
        <v>11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11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11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11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11</v>
      </c>
      <c r="U216" s="33"/>
      <c r="V216" s="31"/>
      <c r="W216" s="31" t="str">
        <f>IF(IMPORT[[#This Row],[b5]]="","",IMPORT[[#This Row],[b5]]-IMPORT[[#This Row],[a5]])</f>
        <v/>
      </c>
      <c r="X216" s="52">
        <f ca="1">SUM(INDIRECT(IMPORT_VAR[TABLENAME]&amp;"[@a"&amp;$1:$1-1&amp;"]"),INDIRECT(IMPORT_VAR[TABLENAME]&amp;"[@c"&amp;$1:$1-1&amp;"]"))</f>
        <v>11</v>
      </c>
      <c r="Y216" s="54"/>
      <c r="Z216" s="54"/>
      <c r="AA216" s="54"/>
    </row>
    <row r="217" spans="1:27">
      <c r="A217" s="31">
        <f ca="1">IF(IMPORT[[#This Row],[C]]&lt;1,"",ROW()-2)</f>
        <v>215</v>
      </c>
      <c r="B217" s="39" t="s">
        <v>3048</v>
      </c>
      <c r="C217" s="31" t="s">
        <v>2805</v>
      </c>
      <c r="D217" s="31">
        <v>600</v>
      </c>
      <c r="E217" s="31">
        <f ca="1">IMPORT[TT]</f>
        <v>17</v>
      </c>
      <c r="F217" s="31"/>
      <c r="G217" s="31">
        <v>2020</v>
      </c>
      <c r="H217" s="32">
        <v>17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17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17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17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17</v>
      </c>
      <c r="U217" s="33"/>
      <c r="V217" s="31"/>
      <c r="W217" s="31" t="str">
        <f>IF(IMPORT[[#This Row],[b5]]="","",IMPORT[[#This Row],[b5]]-IMPORT[[#This Row],[a5]])</f>
        <v/>
      </c>
      <c r="X217" s="52">
        <f ca="1">SUM(INDIRECT(IMPORT_VAR[TABLENAME]&amp;"[@a"&amp;$1:$1-1&amp;"]"),INDIRECT(IMPORT_VAR[TABLENAME]&amp;"[@c"&amp;$1:$1-1&amp;"]"))</f>
        <v>17</v>
      </c>
      <c r="Y217" s="54"/>
      <c r="Z217" s="54"/>
      <c r="AA217" s="54"/>
    </row>
    <row r="218" spans="1:27">
      <c r="A218" s="31">
        <f ca="1">IF(IMPORT[[#This Row],[C]]&lt;1,"",ROW()-2)</f>
        <v>216</v>
      </c>
      <c r="B218" s="39" t="s">
        <v>3050</v>
      </c>
      <c r="C218" s="31" t="s">
        <v>2805</v>
      </c>
      <c r="D218" s="31">
        <v>1800</v>
      </c>
      <c r="E218" s="31">
        <f ca="1">IMPORT[TT]</f>
        <v>17</v>
      </c>
      <c r="F218" s="31"/>
      <c r="G218" s="31">
        <v>2020</v>
      </c>
      <c r="H218" s="32">
        <v>17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17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17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17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17</v>
      </c>
      <c r="U218" s="33"/>
      <c r="V218" s="31"/>
      <c r="W218" s="31" t="str">
        <f>IF(IMPORT[[#This Row],[b5]]="","",IMPORT[[#This Row],[b5]]-IMPORT[[#This Row],[a5]])</f>
        <v/>
      </c>
      <c r="X218" s="52">
        <f ca="1">SUM(INDIRECT(IMPORT_VAR[TABLENAME]&amp;"[@a"&amp;$1:$1-1&amp;"]"),INDIRECT(IMPORT_VAR[TABLENAME]&amp;"[@c"&amp;$1:$1-1&amp;"]"))</f>
        <v>17</v>
      </c>
      <c r="Y218" s="54"/>
      <c r="Z218" s="54"/>
      <c r="AA218" s="54"/>
    </row>
    <row r="219" spans="1:27">
      <c r="A219" s="31">
        <f ca="1">IF(IMPORT[[#This Row],[C]]&lt;1,"",ROW()-2)</f>
        <v>217</v>
      </c>
      <c r="B219" s="39" t="s">
        <v>3051</v>
      </c>
      <c r="C219" s="31" t="s">
        <v>3052</v>
      </c>
      <c r="D219" s="31">
        <v>1200</v>
      </c>
      <c r="E219" s="31">
        <f ca="1">IMPORT[TT]</f>
        <v>4</v>
      </c>
      <c r="F219" s="31"/>
      <c r="G219" s="31">
        <v>2020</v>
      </c>
      <c r="H219" s="32">
        <v>4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4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4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4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4</v>
      </c>
      <c r="U219" s="33"/>
      <c r="V219" s="31"/>
      <c r="W219" s="31" t="str">
        <f>IF(IMPORT[[#This Row],[b5]]="","",IMPORT[[#This Row],[b5]]-IMPORT[[#This Row],[a5]])</f>
        <v/>
      </c>
      <c r="X219" s="52">
        <f ca="1">SUM(INDIRECT(IMPORT_VAR[TABLENAME]&amp;"[@a"&amp;$1:$1-1&amp;"]"),INDIRECT(IMPORT_VAR[TABLENAME]&amp;"[@c"&amp;$1:$1-1&amp;"]"))</f>
        <v>4</v>
      </c>
      <c r="Y219" s="54"/>
      <c r="Z219" s="54"/>
      <c r="AA219" s="54"/>
    </row>
    <row r="220" spans="1:27">
      <c r="A220" s="31">
        <f ca="1">IF(IMPORT[[#This Row],[C]]&lt;1,"",ROW()-2)</f>
        <v>218</v>
      </c>
      <c r="B220" s="39" t="s">
        <v>3053</v>
      </c>
      <c r="C220" s="31" t="s">
        <v>3054</v>
      </c>
      <c r="D220" s="31">
        <v>720</v>
      </c>
      <c r="E220" s="31">
        <f ca="1">IMPORT[TT]</f>
        <v>4</v>
      </c>
      <c r="F220" s="31"/>
      <c r="G220" s="31">
        <v>2020</v>
      </c>
      <c r="H220" s="32">
        <v>4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4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4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4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4</v>
      </c>
      <c r="U220" s="33"/>
      <c r="V220" s="31"/>
      <c r="W220" s="31" t="str">
        <f>IF(IMPORT[[#This Row],[b5]]="","",IMPORT[[#This Row],[b5]]-IMPORT[[#This Row],[a5]])</f>
        <v/>
      </c>
      <c r="X220" s="52">
        <f ca="1">SUM(INDIRECT(IMPORT_VAR[TABLENAME]&amp;"[@a"&amp;$1:$1-1&amp;"]"),INDIRECT(IMPORT_VAR[TABLENAME]&amp;"[@c"&amp;$1:$1-1&amp;"]"))</f>
        <v>4</v>
      </c>
      <c r="Y220" s="54"/>
      <c r="Z220" s="54"/>
      <c r="AA220" s="54"/>
    </row>
    <row r="221" spans="1:27">
      <c r="A221" s="31">
        <f ca="1">IF(IMPORT[[#This Row],[C]]&lt;1,"",ROW()-2)</f>
        <v>219</v>
      </c>
      <c r="B221" s="39" t="s">
        <v>3055</v>
      </c>
      <c r="C221" s="31" t="s">
        <v>3054</v>
      </c>
      <c r="D221" s="31">
        <v>720</v>
      </c>
      <c r="E221" s="31">
        <f ca="1">IMPORT[TT]</f>
        <v>2</v>
      </c>
      <c r="F221" s="31"/>
      <c r="G221" s="31">
        <v>2020</v>
      </c>
      <c r="H221" s="32">
        <v>2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2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2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2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2</v>
      </c>
      <c r="U221" s="33"/>
      <c r="V221" s="31"/>
      <c r="W221" s="31" t="str">
        <f>IF(IMPORT[[#This Row],[b5]]="","",IMPORT[[#This Row],[b5]]-IMPORT[[#This Row],[a5]])</f>
        <v/>
      </c>
      <c r="X221" s="52">
        <f ca="1">SUM(INDIRECT(IMPORT_VAR[TABLENAME]&amp;"[@a"&amp;$1:$1-1&amp;"]"),INDIRECT(IMPORT_VAR[TABLENAME]&amp;"[@c"&amp;$1:$1-1&amp;"]"))</f>
        <v>2</v>
      </c>
      <c r="Y221" s="54"/>
      <c r="Z221" s="54"/>
      <c r="AA221" s="54"/>
    </row>
    <row r="222" spans="1:27">
      <c r="A222" s="31">
        <f ca="1">IF(IMPORT[[#This Row],[C]]&lt;1,"",ROW()-2)</f>
        <v>220</v>
      </c>
      <c r="B222" s="39" t="s">
        <v>3056</v>
      </c>
      <c r="C222" s="31" t="s">
        <v>3054</v>
      </c>
      <c r="D222" s="31">
        <v>720</v>
      </c>
      <c r="E222" s="31">
        <f ca="1">IMPORT[TT]</f>
        <v>2</v>
      </c>
      <c r="F222" s="31"/>
      <c r="G222" s="31">
        <v>2020</v>
      </c>
      <c r="H222" s="32">
        <v>2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2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2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2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2</v>
      </c>
      <c r="U222" s="33"/>
      <c r="V222" s="31"/>
      <c r="W222" s="31" t="str">
        <f>IF(IMPORT[[#This Row],[b5]]="","",IMPORT[[#This Row],[b5]]-IMPORT[[#This Row],[a5]])</f>
        <v/>
      </c>
      <c r="X222" s="52">
        <f ca="1">SUM(INDIRECT(IMPORT_VAR[TABLENAME]&amp;"[@a"&amp;$1:$1-1&amp;"]"),INDIRECT(IMPORT_VAR[TABLENAME]&amp;"[@c"&amp;$1:$1-1&amp;"]"))</f>
        <v>2</v>
      </c>
      <c r="Y222" s="54"/>
      <c r="Z222" s="54"/>
      <c r="AA222" s="54"/>
    </row>
    <row r="223" spans="1:27">
      <c r="A223" s="31">
        <f ca="1">IF(IMPORT[[#This Row],[C]]&lt;1,"",ROW()-2)</f>
        <v>221</v>
      </c>
      <c r="B223" s="39" t="s">
        <v>3057</v>
      </c>
      <c r="C223" s="31" t="s">
        <v>3054</v>
      </c>
      <c r="D223" s="31">
        <v>720</v>
      </c>
      <c r="E223" s="31">
        <f ca="1">IMPORT[TT]</f>
        <v>1</v>
      </c>
      <c r="F223" s="31"/>
      <c r="G223" s="31">
        <v>2020</v>
      </c>
      <c r="H223" s="32">
        <v>1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1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1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1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1</v>
      </c>
      <c r="U223" s="33"/>
      <c r="V223" s="31"/>
      <c r="W223" s="31" t="str">
        <f>IF(IMPORT[[#This Row],[b5]]="","",IMPORT[[#This Row],[b5]]-IMPORT[[#This Row],[a5]])</f>
        <v/>
      </c>
      <c r="X223" s="52">
        <f ca="1">SUM(INDIRECT(IMPORT_VAR[TABLENAME]&amp;"[@a"&amp;$1:$1-1&amp;"]"),INDIRECT(IMPORT_VAR[TABLENAME]&amp;"[@c"&amp;$1:$1-1&amp;"]"))</f>
        <v>1</v>
      </c>
      <c r="Y223" s="54"/>
      <c r="Z223" s="54"/>
      <c r="AA223" s="54"/>
    </row>
    <row r="224" spans="1:27">
      <c r="A224" s="31">
        <f ca="1">IF(IMPORT[[#This Row],[C]]&lt;1,"",ROW()-2)</f>
        <v>222</v>
      </c>
      <c r="B224" s="39" t="s">
        <v>3058</v>
      </c>
      <c r="C224" s="31" t="s">
        <v>3054</v>
      </c>
      <c r="D224" s="31">
        <v>720</v>
      </c>
      <c r="E224" s="31">
        <f ca="1">IMPORT[TT]</f>
        <v>1</v>
      </c>
      <c r="F224" s="31"/>
      <c r="G224" s="31">
        <v>2020</v>
      </c>
      <c r="H224" s="32">
        <v>1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1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1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1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1</v>
      </c>
      <c r="U224" s="33"/>
      <c r="V224" s="31"/>
      <c r="W224" s="31" t="str">
        <f>IF(IMPORT[[#This Row],[b5]]="","",IMPORT[[#This Row],[b5]]-IMPORT[[#This Row],[a5]])</f>
        <v/>
      </c>
      <c r="X224" s="52">
        <f ca="1">SUM(INDIRECT(IMPORT_VAR[TABLENAME]&amp;"[@a"&amp;$1:$1-1&amp;"]"),INDIRECT(IMPORT_VAR[TABLENAME]&amp;"[@c"&amp;$1:$1-1&amp;"]"))</f>
        <v>1</v>
      </c>
      <c r="Y224" s="54"/>
      <c r="Z224" s="54"/>
      <c r="AA224" s="54"/>
    </row>
    <row r="225" spans="1:27">
      <c r="A225" s="31">
        <f ca="1">IF(IMPORT[[#This Row],[C]]&lt;1,"",ROW()-2)</f>
        <v>223</v>
      </c>
      <c r="B225" s="39" t="s">
        <v>3059</v>
      </c>
      <c r="C225" s="31" t="s">
        <v>3054</v>
      </c>
      <c r="D225" s="31">
        <v>720</v>
      </c>
      <c r="E225" s="31">
        <f ca="1">IMPORT[TT]</f>
        <v>1</v>
      </c>
      <c r="F225" s="31"/>
      <c r="G225" s="31">
        <v>2020</v>
      </c>
      <c r="H225" s="32">
        <v>1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1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1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1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1</v>
      </c>
      <c r="U225" s="33"/>
      <c r="V225" s="31"/>
      <c r="W225" s="31" t="str">
        <f>IF(IMPORT[[#This Row],[b5]]="","",IMPORT[[#This Row],[b5]]-IMPORT[[#This Row],[a5]])</f>
        <v/>
      </c>
      <c r="X225" s="52">
        <f ca="1">SUM(INDIRECT(IMPORT_VAR[TABLENAME]&amp;"[@a"&amp;$1:$1-1&amp;"]"),INDIRECT(IMPORT_VAR[TABLENAME]&amp;"[@c"&amp;$1:$1-1&amp;"]"))</f>
        <v>1</v>
      </c>
      <c r="Y225" s="54"/>
      <c r="Z225" s="54"/>
      <c r="AA225" s="54"/>
    </row>
    <row r="226" spans="1:27">
      <c r="A226" s="31">
        <f ca="1">IF(IMPORT[[#This Row],[C]]&lt;1,"",ROW()-2)</f>
        <v>224</v>
      </c>
      <c r="B226" s="39" t="s">
        <v>3060</v>
      </c>
      <c r="C226" s="31" t="s">
        <v>3054</v>
      </c>
      <c r="D226" s="31">
        <v>720</v>
      </c>
      <c r="E226" s="31">
        <f ca="1">IMPORT[TT]</f>
        <v>1</v>
      </c>
      <c r="F226" s="31"/>
      <c r="G226" s="31">
        <v>2020</v>
      </c>
      <c r="H226" s="32">
        <v>1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1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1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1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1</v>
      </c>
      <c r="U226" s="33"/>
      <c r="V226" s="31"/>
      <c r="W226" s="31" t="str">
        <f>IF(IMPORT[[#This Row],[b5]]="","",IMPORT[[#This Row],[b5]]-IMPORT[[#This Row],[a5]])</f>
        <v/>
      </c>
      <c r="X226" s="52">
        <f ca="1">SUM(INDIRECT(IMPORT_VAR[TABLENAME]&amp;"[@a"&amp;$1:$1-1&amp;"]"),INDIRECT(IMPORT_VAR[TABLENAME]&amp;"[@c"&amp;$1:$1-1&amp;"]"))</f>
        <v>1</v>
      </c>
      <c r="Y226" s="54"/>
      <c r="Z226" s="54"/>
      <c r="AA226" s="54"/>
    </row>
    <row r="227" spans="1:27">
      <c r="A227" s="31">
        <f ca="1">IF(IMPORT[[#This Row],[C]]&lt;1,"",ROW()-2)</f>
        <v>225</v>
      </c>
      <c r="B227" s="39" t="s">
        <v>3061</v>
      </c>
      <c r="C227" s="31" t="s">
        <v>3062</v>
      </c>
      <c r="D227" s="31">
        <v>480</v>
      </c>
      <c r="E227" s="31">
        <f ca="1">IMPORT[TT]</f>
        <v>4</v>
      </c>
      <c r="F227" s="31"/>
      <c r="G227" s="31">
        <v>2020</v>
      </c>
      <c r="H227" s="32">
        <v>4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4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4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4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4</v>
      </c>
      <c r="U227" s="33"/>
      <c r="V227" s="31"/>
      <c r="W227" s="31" t="str">
        <f>IF(IMPORT[[#This Row],[b5]]="","",IMPORT[[#This Row],[b5]]-IMPORT[[#This Row],[a5]])</f>
        <v/>
      </c>
      <c r="X227" s="52">
        <f ca="1">SUM(INDIRECT(IMPORT_VAR[TABLENAME]&amp;"[@a"&amp;$1:$1-1&amp;"]"),INDIRECT(IMPORT_VAR[TABLENAME]&amp;"[@c"&amp;$1:$1-1&amp;"]"))</f>
        <v>4</v>
      </c>
      <c r="Y227" s="54"/>
      <c r="Z227" s="54"/>
      <c r="AA227" s="54"/>
    </row>
    <row r="228" spans="1:27">
      <c r="A228" s="31">
        <f ca="1">IF(IMPORT[[#This Row],[C]]&lt;1,"",ROW()-2)</f>
        <v>226</v>
      </c>
      <c r="B228" s="39" t="s">
        <v>3063</v>
      </c>
      <c r="C228" s="31" t="s">
        <v>3062</v>
      </c>
      <c r="D228" s="31">
        <v>480</v>
      </c>
      <c r="E228" s="31">
        <f ca="1">IMPORT[TT]</f>
        <v>3</v>
      </c>
      <c r="F228" s="31"/>
      <c r="G228" s="31">
        <v>2020</v>
      </c>
      <c r="H228" s="32">
        <v>3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3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3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3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3</v>
      </c>
      <c r="U228" s="33"/>
      <c r="V228" s="31"/>
      <c r="W228" s="31" t="str">
        <f>IF(IMPORT[[#This Row],[b5]]="","",IMPORT[[#This Row],[b5]]-IMPORT[[#This Row],[a5]])</f>
        <v/>
      </c>
      <c r="X228" s="52">
        <f ca="1">SUM(INDIRECT(IMPORT_VAR[TABLENAME]&amp;"[@a"&amp;$1:$1-1&amp;"]"),INDIRECT(IMPORT_VAR[TABLENAME]&amp;"[@c"&amp;$1:$1-1&amp;"]"))</f>
        <v>3</v>
      </c>
      <c r="Y228" s="54"/>
      <c r="Z228" s="54"/>
      <c r="AA228" s="54"/>
    </row>
    <row r="229" spans="1:27">
      <c r="A229" s="31">
        <f ca="1">IF(IMPORT[[#This Row],[C]]&lt;1,"",ROW()-2)</f>
        <v>227</v>
      </c>
      <c r="B229" s="39" t="s">
        <v>3064</v>
      </c>
      <c r="C229" s="31" t="s">
        <v>3065</v>
      </c>
      <c r="D229" s="31">
        <v>720</v>
      </c>
      <c r="E229" s="31">
        <f ca="1">IMPORT[TT]</f>
        <v>2</v>
      </c>
      <c r="F229" s="31"/>
      <c r="G229" s="31">
        <v>2020</v>
      </c>
      <c r="H229" s="32">
        <v>2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2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2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2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2</v>
      </c>
      <c r="U229" s="33"/>
      <c r="V229" s="31"/>
      <c r="W229" s="31" t="str">
        <f>IF(IMPORT[[#This Row],[b5]]="","",IMPORT[[#This Row],[b5]]-IMPORT[[#This Row],[a5]])</f>
        <v/>
      </c>
      <c r="X229" s="52">
        <f ca="1">SUM(INDIRECT(IMPORT_VAR[TABLENAME]&amp;"[@a"&amp;$1:$1-1&amp;"]"),INDIRECT(IMPORT_VAR[TABLENAME]&amp;"[@c"&amp;$1:$1-1&amp;"]"))</f>
        <v>2</v>
      </c>
      <c r="Y229" s="54"/>
      <c r="Z229" s="54"/>
      <c r="AA229" s="54"/>
    </row>
    <row r="230" spans="1:27">
      <c r="A230" s="31">
        <f ca="1">IF(IMPORT[[#This Row],[C]]&lt;1,"",ROW()-2)</f>
        <v>228</v>
      </c>
      <c r="B230" s="39" t="s">
        <v>3066</v>
      </c>
      <c r="C230" s="31" t="s">
        <v>3065</v>
      </c>
      <c r="D230" s="31">
        <v>720</v>
      </c>
      <c r="E230" s="31">
        <f ca="1">IMPORT[TT]</f>
        <v>2</v>
      </c>
      <c r="F230" s="31"/>
      <c r="G230" s="31">
        <v>2020</v>
      </c>
      <c r="H230" s="32">
        <v>2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2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2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2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2</v>
      </c>
      <c r="U230" s="33"/>
      <c r="V230" s="31"/>
      <c r="W230" s="31" t="str">
        <f>IF(IMPORT[[#This Row],[b5]]="","",IMPORT[[#This Row],[b5]]-IMPORT[[#This Row],[a5]])</f>
        <v/>
      </c>
      <c r="X230" s="52">
        <f ca="1">SUM(INDIRECT(IMPORT_VAR[TABLENAME]&amp;"[@a"&amp;$1:$1-1&amp;"]"),INDIRECT(IMPORT_VAR[TABLENAME]&amp;"[@c"&amp;$1:$1-1&amp;"]"))</f>
        <v>2</v>
      </c>
      <c r="Y230" s="54"/>
      <c r="Z230" s="54"/>
      <c r="AA230" s="54"/>
    </row>
    <row r="231" spans="1:27">
      <c r="A231" s="31">
        <f ca="1">IF(IMPORT[[#This Row],[C]]&lt;1,"",ROW()-2)</f>
        <v>229</v>
      </c>
      <c r="B231" s="39" t="s">
        <v>3067</v>
      </c>
      <c r="C231" s="31" t="s">
        <v>3065</v>
      </c>
      <c r="D231" s="31">
        <v>720</v>
      </c>
      <c r="E231" s="31">
        <f ca="1">IMPORT[TT]</f>
        <v>3</v>
      </c>
      <c r="F231" s="31"/>
      <c r="G231" s="31">
        <v>2020</v>
      </c>
      <c r="H231" s="32">
        <v>4</v>
      </c>
      <c r="I231" s="31">
        <v>3</v>
      </c>
      <c r="J231" s="31">
        <f>IF(IMPORT[[#This Row],[b1]]="","",IMPORT[[#This Row],[b1]]-IMPORT[[#This Row],[a1]])</f>
        <v>-1</v>
      </c>
      <c r="K231" s="32">
        <f ca="1">SUM(INDIRECT(IMPORT_VAR[TABLENAME]&amp;"[@a"&amp;$1:$1-1&amp;"]"),INDIRECT(IMPORT_VAR[TABLENAME]&amp;"[@c"&amp;$1:$1-1&amp;"]"))</f>
        <v>3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3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3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3</v>
      </c>
      <c r="U231" s="33"/>
      <c r="V231" s="31"/>
      <c r="W231" s="31" t="str">
        <f>IF(IMPORT[[#This Row],[b5]]="","",IMPORT[[#This Row],[b5]]-IMPORT[[#This Row],[a5]])</f>
        <v/>
      </c>
      <c r="X231" s="52">
        <f ca="1">SUM(INDIRECT(IMPORT_VAR[TABLENAME]&amp;"[@a"&amp;$1:$1-1&amp;"]"),INDIRECT(IMPORT_VAR[TABLENAME]&amp;"[@c"&amp;$1:$1-1&amp;"]"))</f>
        <v>3</v>
      </c>
      <c r="Y231" s="54"/>
      <c r="Z231" s="54"/>
      <c r="AA231" s="54"/>
    </row>
    <row r="232" spans="1:27">
      <c r="A232" s="31">
        <f ca="1">IF(IMPORT[[#This Row],[C]]&lt;1,"",ROW()-2)</f>
        <v>230</v>
      </c>
      <c r="B232" s="39" t="s">
        <v>3068</v>
      </c>
      <c r="C232" s="31" t="s">
        <v>3065</v>
      </c>
      <c r="D232" s="31">
        <v>720</v>
      </c>
      <c r="E232" s="31">
        <f ca="1">IMPORT[TT]</f>
        <v>4</v>
      </c>
      <c r="F232" s="31"/>
      <c r="G232" s="31">
        <v>2020</v>
      </c>
      <c r="H232" s="32">
        <v>4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4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4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4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4</v>
      </c>
      <c r="U232" s="33"/>
      <c r="V232" s="31"/>
      <c r="W232" s="31" t="str">
        <f>IF(IMPORT[[#This Row],[b5]]="","",IMPORT[[#This Row],[b5]]-IMPORT[[#This Row],[a5]])</f>
        <v/>
      </c>
      <c r="X232" s="52">
        <f ca="1">SUM(INDIRECT(IMPORT_VAR[TABLENAME]&amp;"[@a"&amp;$1:$1-1&amp;"]"),INDIRECT(IMPORT_VAR[TABLENAME]&amp;"[@c"&amp;$1:$1-1&amp;"]"))</f>
        <v>4</v>
      </c>
      <c r="Y232" s="54"/>
      <c r="Z232" s="54"/>
      <c r="AA232" s="54"/>
    </row>
    <row r="233" spans="1:27">
      <c r="A233" s="31">
        <f ca="1">IF(IMPORT[[#This Row],[C]]&lt;1,"",ROW()-2)</f>
        <v>231</v>
      </c>
      <c r="B233" s="39" t="s">
        <v>3069</v>
      </c>
      <c r="C233" s="31" t="s">
        <v>3065</v>
      </c>
      <c r="D233" s="31">
        <v>720</v>
      </c>
      <c r="E233" s="31">
        <f ca="1">IMPORT[TT]</f>
        <v>2</v>
      </c>
      <c r="F233" s="31"/>
      <c r="G233" s="31">
        <v>2020</v>
      </c>
      <c r="H233" s="32">
        <v>2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2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2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2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2</v>
      </c>
      <c r="U233" s="33"/>
      <c r="V233" s="31"/>
      <c r="W233" s="31" t="str">
        <f>IF(IMPORT[[#This Row],[b5]]="","",IMPORT[[#This Row],[b5]]-IMPORT[[#This Row],[a5]])</f>
        <v/>
      </c>
      <c r="X233" s="52">
        <f ca="1">SUM(INDIRECT(IMPORT_VAR[TABLENAME]&amp;"[@a"&amp;$1:$1-1&amp;"]"),INDIRECT(IMPORT_VAR[TABLENAME]&amp;"[@c"&amp;$1:$1-1&amp;"]"))</f>
        <v>2</v>
      </c>
      <c r="Y233" s="54"/>
      <c r="Z233" s="54"/>
      <c r="AA233" s="54"/>
    </row>
    <row r="234" spans="1:27">
      <c r="A234" s="31">
        <f ca="1">IF(IMPORT[[#This Row],[C]]&lt;1,"",ROW()-2)</f>
        <v>232</v>
      </c>
      <c r="B234" s="39" t="s">
        <v>3070</v>
      </c>
      <c r="C234" s="31" t="s">
        <v>3065</v>
      </c>
      <c r="D234" s="31">
        <v>720</v>
      </c>
      <c r="E234" s="31">
        <f ca="1">IMPORT[TT]</f>
        <v>2</v>
      </c>
      <c r="F234" s="31"/>
      <c r="G234" s="31">
        <v>2020</v>
      </c>
      <c r="H234" s="32">
        <v>2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2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2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2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2</v>
      </c>
      <c r="U234" s="33"/>
      <c r="V234" s="31"/>
      <c r="W234" s="31" t="str">
        <f>IF(IMPORT[[#This Row],[b5]]="","",IMPORT[[#This Row],[b5]]-IMPORT[[#This Row],[a5]])</f>
        <v/>
      </c>
      <c r="X234" s="52">
        <f ca="1">SUM(INDIRECT(IMPORT_VAR[TABLENAME]&amp;"[@a"&amp;$1:$1-1&amp;"]"),INDIRECT(IMPORT_VAR[TABLENAME]&amp;"[@c"&amp;$1:$1-1&amp;"]"))</f>
        <v>2</v>
      </c>
      <c r="Y234" s="54"/>
      <c r="Z234" s="54"/>
      <c r="AA234" s="54"/>
    </row>
    <row r="235" spans="1:27">
      <c r="A235" s="31">
        <f ca="1">IF(IMPORT[[#This Row],[C]]&lt;1,"",ROW()-2)</f>
        <v>233</v>
      </c>
      <c r="B235" s="39" t="s">
        <v>3071</v>
      </c>
      <c r="C235" s="31" t="s">
        <v>3065</v>
      </c>
      <c r="D235" s="31">
        <v>720</v>
      </c>
      <c r="E235" s="31">
        <f ca="1">IMPORT[TT]</f>
        <v>3</v>
      </c>
      <c r="F235" s="31"/>
      <c r="G235" s="31">
        <v>2020</v>
      </c>
      <c r="H235" s="32">
        <v>3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3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3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3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3</v>
      </c>
      <c r="U235" s="33"/>
      <c r="V235" s="31"/>
      <c r="W235" s="31" t="str">
        <f>IF(IMPORT[[#This Row],[b5]]="","",IMPORT[[#This Row],[b5]]-IMPORT[[#This Row],[a5]])</f>
        <v/>
      </c>
      <c r="X235" s="52">
        <f ca="1">SUM(INDIRECT(IMPORT_VAR[TABLENAME]&amp;"[@a"&amp;$1:$1-1&amp;"]"),INDIRECT(IMPORT_VAR[TABLENAME]&amp;"[@c"&amp;$1:$1-1&amp;"]"))</f>
        <v>3</v>
      </c>
      <c r="Y235" s="54"/>
      <c r="Z235" s="54"/>
      <c r="AA235" s="54"/>
    </row>
    <row r="236" spans="1:27">
      <c r="A236" s="31">
        <f ca="1">IF(IMPORT[[#This Row],[C]]&lt;1,"",ROW()-2)</f>
        <v>234</v>
      </c>
      <c r="B236" s="39" t="s">
        <v>3072</v>
      </c>
      <c r="C236" s="31" t="s">
        <v>3073</v>
      </c>
      <c r="D236" s="31">
        <v>480</v>
      </c>
      <c r="E236" s="31">
        <f ca="1">IMPORT[TT]</f>
        <v>2</v>
      </c>
      <c r="F236" s="31"/>
      <c r="G236" s="31">
        <v>2020</v>
      </c>
      <c r="H236" s="32">
        <v>3</v>
      </c>
      <c r="I236" s="31">
        <v>2</v>
      </c>
      <c r="J236" s="31">
        <f>IF(IMPORT[[#This Row],[b1]]="","",IMPORT[[#This Row],[b1]]-IMPORT[[#This Row],[a1]])</f>
        <v>-1</v>
      </c>
      <c r="K236" s="32">
        <f ca="1">SUM(INDIRECT(IMPORT_VAR[TABLENAME]&amp;"[@a"&amp;$1:$1-1&amp;"]"),INDIRECT(IMPORT_VAR[TABLENAME]&amp;"[@c"&amp;$1:$1-1&amp;"]"))</f>
        <v>2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2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2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2</v>
      </c>
      <c r="U236" s="33"/>
      <c r="V236" s="31"/>
      <c r="W236" s="31" t="str">
        <f>IF(IMPORT[[#This Row],[b5]]="","",IMPORT[[#This Row],[b5]]-IMPORT[[#This Row],[a5]])</f>
        <v/>
      </c>
      <c r="X236" s="52">
        <f ca="1">SUM(INDIRECT(IMPORT_VAR[TABLENAME]&amp;"[@a"&amp;$1:$1-1&amp;"]"),INDIRECT(IMPORT_VAR[TABLENAME]&amp;"[@c"&amp;$1:$1-1&amp;"]"))</f>
        <v>2</v>
      </c>
      <c r="Y236" s="54"/>
      <c r="Z236" s="54"/>
      <c r="AA236" s="54"/>
    </row>
    <row r="237" spans="1:27">
      <c r="A237" s="31">
        <f ca="1">IF(IMPORT[[#This Row],[C]]&lt;1,"",ROW()-2)</f>
        <v>235</v>
      </c>
      <c r="B237" s="39" t="s">
        <v>3074</v>
      </c>
      <c r="C237" s="31" t="s">
        <v>3073</v>
      </c>
      <c r="D237" s="31">
        <v>480</v>
      </c>
      <c r="E237" s="31">
        <f ca="1">IMPORT[TT]</f>
        <v>2</v>
      </c>
      <c r="F237" s="31"/>
      <c r="G237" s="31">
        <v>2020</v>
      </c>
      <c r="H237" s="32">
        <v>2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2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2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2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2</v>
      </c>
      <c r="U237" s="33"/>
      <c r="V237" s="31"/>
      <c r="W237" s="31" t="str">
        <f>IF(IMPORT[[#This Row],[b5]]="","",IMPORT[[#This Row],[b5]]-IMPORT[[#This Row],[a5]])</f>
        <v/>
      </c>
      <c r="X237" s="52">
        <f ca="1">SUM(INDIRECT(IMPORT_VAR[TABLENAME]&amp;"[@a"&amp;$1:$1-1&amp;"]"),INDIRECT(IMPORT_VAR[TABLENAME]&amp;"[@c"&amp;$1:$1-1&amp;"]"))</f>
        <v>2</v>
      </c>
      <c r="Y237" s="54"/>
      <c r="Z237" s="54"/>
      <c r="AA237" s="54"/>
    </row>
    <row r="238" spans="1:27">
      <c r="A238" s="31">
        <f ca="1">IF(IMPORT[[#This Row],[C]]&lt;1,"",ROW()-2)</f>
        <v>236</v>
      </c>
      <c r="B238" s="39" t="s">
        <v>3076</v>
      </c>
      <c r="C238" s="31" t="s">
        <v>3073</v>
      </c>
      <c r="D238" s="31">
        <v>480</v>
      </c>
      <c r="E238" s="31">
        <f ca="1">IMPORT[TT]</f>
        <v>3</v>
      </c>
      <c r="F238" s="31"/>
      <c r="G238" s="31">
        <v>2020</v>
      </c>
      <c r="H238" s="32">
        <v>3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3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3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3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3</v>
      </c>
      <c r="U238" s="33"/>
      <c r="V238" s="31"/>
      <c r="W238" s="31" t="str">
        <f>IF(IMPORT[[#This Row],[b5]]="","",IMPORT[[#This Row],[b5]]-IMPORT[[#This Row],[a5]])</f>
        <v/>
      </c>
      <c r="X238" s="52">
        <f ca="1">SUM(INDIRECT(IMPORT_VAR[TABLENAME]&amp;"[@a"&amp;$1:$1-1&amp;"]"),INDIRECT(IMPORT_VAR[TABLENAME]&amp;"[@c"&amp;$1:$1-1&amp;"]"))</f>
        <v>3</v>
      </c>
      <c r="Y238" s="54"/>
      <c r="Z238" s="54"/>
      <c r="AA238" s="54"/>
    </row>
    <row r="239" spans="1:27">
      <c r="A239" s="31">
        <f ca="1">IF(IMPORT[[#This Row],[C]]&lt;1,"",ROW()-2)</f>
        <v>237</v>
      </c>
      <c r="B239" s="39" t="s">
        <v>3077</v>
      </c>
      <c r="C239" s="31" t="s">
        <v>3073</v>
      </c>
      <c r="D239" s="31">
        <v>480</v>
      </c>
      <c r="E239" s="31">
        <f ca="1">IMPORT[TT]</f>
        <v>3</v>
      </c>
      <c r="F239" s="31"/>
      <c r="G239" s="31">
        <v>2020</v>
      </c>
      <c r="H239" s="32">
        <v>3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3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3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3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3</v>
      </c>
      <c r="U239" s="33"/>
      <c r="V239" s="31"/>
      <c r="W239" s="31" t="str">
        <f>IF(IMPORT[[#This Row],[b5]]="","",IMPORT[[#This Row],[b5]]-IMPORT[[#This Row],[a5]])</f>
        <v/>
      </c>
      <c r="X239" s="52">
        <f ca="1">SUM(INDIRECT(IMPORT_VAR[TABLENAME]&amp;"[@a"&amp;$1:$1-1&amp;"]"),INDIRECT(IMPORT_VAR[TABLENAME]&amp;"[@c"&amp;$1:$1-1&amp;"]"))</f>
        <v>3</v>
      </c>
      <c r="Y239" s="54"/>
      <c r="Z239" s="54"/>
      <c r="AA239" s="54"/>
    </row>
    <row r="240" spans="1:27">
      <c r="A240" s="31">
        <f ca="1">IF(IMPORT[[#This Row],[C]]&lt;1,"",ROW()-2)</f>
        <v>238</v>
      </c>
      <c r="B240" s="39" t="s">
        <v>3078</v>
      </c>
      <c r="C240" s="31" t="s">
        <v>3079</v>
      </c>
      <c r="D240" s="31">
        <v>1000</v>
      </c>
      <c r="E240" s="31">
        <f ca="1">IMPORT[TT]</f>
        <v>8</v>
      </c>
      <c r="F240" s="31"/>
      <c r="G240" s="31">
        <v>2020</v>
      </c>
      <c r="H240" s="32">
        <v>8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8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8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8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8</v>
      </c>
      <c r="U240" s="33"/>
      <c r="V240" s="31"/>
      <c r="W240" s="31" t="str">
        <f>IF(IMPORT[[#This Row],[b5]]="","",IMPORT[[#This Row],[b5]]-IMPORT[[#This Row],[a5]])</f>
        <v/>
      </c>
      <c r="X240" s="52">
        <f ca="1">SUM(INDIRECT(IMPORT_VAR[TABLENAME]&amp;"[@a"&amp;$1:$1-1&amp;"]"),INDIRECT(IMPORT_VAR[TABLENAME]&amp;"[@c"&amp;$1:$1-1&amp;"]"))</f>
        <v>8</v>
      </c>
      <c r="Y240" s="54"/>
      <c r="Z240" s="54"/>
      <c r="AA240" s="54"/>
    </row>
    <row r="241" spans="1:27">
      <c r="A241" s="31">
        <f ca="1">IF(IMPORT[[#This Row],[C]]&lt;1,"",ROW()-2)</f>
        <v>239</v>
      </c>
      <c r="B241" s="39" t="s">
        <v>3080</v>
      </c>
      <c r="C241" s="31" t="s">
        <v>3079</v>
      </c>
      <c r="D241" s="31">
        <v>1000</v>
      </c>
      <c r="E241" s="31">
        <f ca="1">IMPORT[TT]</f>
        <v>6</v>
      </c>
      <c r="F241" s="31"/>
      <c r="G241" s="31">
        <v>2020</v>
      </c>
      <c r="H241" s="32">
        <v>6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6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6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6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6</v>
      </c>
      <c r="U241" s="33"/>
      <c r="V241" s="31"/>
      <c r="W241" s="31" t="str">
        <f>IF(IMPORT[[#This Row],[b5]]="","",IMPORT[[#This Row],[b5]]-IMPORT[[#This Row],[a5]])</f>
        <v/>
      </c>
      <c r="X241" s="52">
        <f ca="1">SUM(INDIRECT(IMPORT_VAR[TABLENAME]&amp;"[@a"&amp;$1:$1-1&amp;"]"),INDIRECT(IMPORT_VAR[TABLENAME]&amp;"[@c"&amp;$1:$1-1&amp;"]"))</f>
        <v>6</v>
      </c>
      <c r="Y241" s="54"/>
      <c r="Z241" s="54"/>
      <c r="AA241" s="54"/>
    </row>
    <row r="242" spans="1:27">
      <c r="A242" s="31">
        <f ca="1">IF(IMPORT[[#This Row],[C]]&lt;1,"",ROW()-2)</f>
        <v>240</v>
      </c>
      <c r="B242" s="39" t="s">
        <v>3081</v>
      </c>
      <c r="C242" s="31" t="s">
        <v>3079</v>
      </c>
      <c r="D242" s="31">
        <v>1000</v>
      </c>
      <c r="E242" s="31">
        <f ca="1">IMPORT[TT]</f>
        <v>8</v>
      </c>
      <c r="F242" s="31"/>
      <c r="G242" s="31">
        <v>2020</v>
      </c>
      <c r="H242" s="32">
        <v>8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8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8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8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8</v>
      </c>
      <c r="U242" s="33"/>
      <c r="V242" s="31"/>
      <c r="W242" s="31" t="str">
        <f>IF(IMPORT[[#This Row],[b5]]="","",IMPORT[[#This Row],[b5]]-IMPORT[[#This Row],[a5]])</f>
        <v/>
      </c>
      <c r="X242" s="52">
        <f ca="1">SUM(INDIRECT(IMPORT_VAR[TABLENAME]&amp;"[@a"&amp;$1:$1-1&amp;"]"),INDIRECT(IMPORT_VAR[TABLENAME]&amp;"[@c"&amp;$1:$1-1&amp;"]"))</f>
        <v>8</v>
      </c>
      <c r="Y242" s="54"/>
      <c r="Z242" s="54"/>
      <c r="AA242" s="54"/>
    </row>
    <row r="243" spans="1:27">
      <c r="A243" s="31">
        <f ca="1">IF(IMPORT[[#This Row],[C]]&lt;1,"",ROW()-2)</f>
        <v>241</v>
      </c>
      <c r="B243" s="39" t="s">
        <v>3082</v>
      </c>
      <c r="C243" s="31" t="s">
        <v>3079</v>
      </c>
      <c r="D243" s="31">
        <v>400</v>
      </c>
      <c r="E243" s="31">
        <f ca="1">IMPORT[TT]</f>
        <v>2</v>
      </c>
      <c r="F243" s="31"/>
      <c r="G243" s="31">
        <v>2020</v>
      </c>
      <c r="H243" s="32">
        <v>2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2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2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2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2</v>
      </c>
      <c r="U243" s="33"/>
      <c r="V243" s="31"/>
      <c r="W243" s="31" t="str">
        <f>IF(IMPORT[[#This Row],[b5]]="","",IMPORT[[#This Row],[b5]]-IMPORT[[#This Row],[a5]])</f>
        <v/>
      </c>
      <c r="X243" s="52">
        <f ca="1">SUM(INDIRECT(IMPORT_VAR[TABLENAME]&amp;"[@a"&amp;$1:$1-1&amp;"]"),INDIRECT(IMPORT_VAR[TABLENAME]&amp;"[@c"&amp;$1:$1-1&amp;"]"))</f>
        <v>2</v>
      </c>
      <c r="Y243" s="54"/>
      <c r="Z243" s="54"/>
      <c r="AA243" s="54"/>
    </row>
    <row r="244" spans="1:27">
      <c r="A244" s="31">
        <f ca="1">IF(IMPORT[[#This Row],[C]]&lt;1,"",ROW()-2)</f>
        <v>242</v>
      </c>
      <c r="B244" s="39" t="s">
        <v>3083</v>
      </c>
      <c r="C244" s="31" t="s">
        <v>3079</v>
      </c>
      <c r="D244" s="31">
        <v>1000</v>
      </c>
      <c r="E244" s="31">
        <f ca="1">IMPORT[TT]</f>
        <v>8</v>
      </c>
      <c r="F244" s="31"/>
      <c r="G244" s="31">
        <v>2020</v>
      </c>
      <c r="H244" s="32">
        <v>8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8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8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8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8</v>
      </c>
      <c r="U244" s="33"/>
      <c r="V244" s="31"/>
      <c r="W244" s="31" t="str">
        <f>IF(IMPORT[[#This Row],[b5]]="","",IMPORT[[#This Row],[b5]]-IMPORT[[#This Row],[a5]])</f>
        <v/>
      </c>
      <c r="X244" s="52">
        <f ca="1">SUM(INDIRECT(IMPORT_VAR[TABLENAME]&amp;"[@a"&amp;$1:$1-1&amp;"]"),INDIRECT(IMPORT_VAR[TABLENAME]&amp;"[@c"&amp;$1:$1-1&amp;"]"))</f>
        <v>8</v>
      </c>
      <c r="Y244" s="54"/>
      <c r="Z244" s="54"/>
      <c r="AA244" s="54"/>
    </row>
    <row r="245" spans="1:27">
      <c r="A245" s="31">
        <f ca="1">IF(IMPORT[[#This Row],[C]]&lt;1,"",ROW()-2)</f>
        <v>243</v>
      </c>
      <c r="B245" s="39" t="s">
        <v>3084</v>
      </c>
      <c r="C245" s="31" t="s">
        <v>3079</v>
      </c>
      <c r="D245" s="31">
        <v>400</v>
      </c>
      <c r="E245" s="31">
        <f ca="1">IMPORT[TT]</f>
        <v>2</v>
      </c>
      <c r="F245" s="31"/>
      <c r="G245" s="31">
        <v>2020</v>
      </c>
      <c r="H245" s="32">
        <v>2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2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2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2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2</v>
      </c>
      <c r="U245" s="33"/>
      <c r="V245" s="31"/>
      <c r="W245" s="31" t="str">
        <f>IF(IMPORT[[#This Row],[b5]]="","",IMPORT[[#This Row],[b5]]-IMPORT[[#This Row],[a5]])</f>
        <v/>
      </c>
      <c r="X245" s="52">
        <f ca="1">SUM(INDIRECT(IMPORT_VAR[TABLENAME]&amp;"[@a"&amp;$1:$1-1&amp;"]"),INDIRECT(IMPORT_VAR[TABLENAME]&amp;"[@c"&amp;$1:$1-1&amp;"]"))</f>
        <v>2</v>
      </c>
      <c r="Y245" s="54"/>
      <c r="Z245" s="54"/>
      <c r="AA245" s="54"/>
    </row>
    <row r="246" spans="1:27">
      <c r="A246" s="31">
        <f ca="1">IF(IMPORT[[#This Row],[C]]&lt;1,"",ROW()-2)</f>
        <v>244</v>
      </c>
      <c r="B246" s="39" t="s">
        <v>3085</v>
      </c>
      <c r="C246" s="31" t="s">
        <v>3079</v>
      </c>
      <c r="D246" s="31">
        <v>1000</v>
      </c>
      <c r="E246" s="31">
        <f ca="1">IMPORT[TT]</f>
        <v>3</v>
      </c>
      <c r="F246" s="31"/>
      <c r="G246" s="31">
        <v>2020</v>
      </c>
      <c r="H246" s="32">
        <v>3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3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3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3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3</v>
      </c>
      <c r="U246" s="33"/>
      <c r="V246" s="31"/>
      <c r="W246" s="31" t="str">
        <f>IF(IMPORT[[#This Row],[b5]]="","",IMPORT[[#This Row],[b5]]-IMPORT[[#This Row],[a5]])</f>
        <v/>
      </c>
      <c r="X246" s="52">
        <f ca="1">SUM(INDIRECT(IMPORT_VAR[TABLENAME]&amp;"[@a"&amp;$1:$1-1&amp;"]"),INDIRECT(IMPORT_VAR[TABLENAME]&amp;"[@c"&amp;$1:$1-1&amp;"]"))</f>
        <v>3</v>
      </c>
      <c r="Y246" s="54"/>
      <c r="Z246" s="54"/>
      <c r="AA246" s="54"/>
    </row>
    <row r="247" spans="1:27">
      <c r="A247" s="31">
        <f ca="1">IF(IMPORT[[#This Row],[C]]&lt;1,"",ROW()-2)</f>
        <v>245</v>
      </c>
      <c r="B247" s="39" t="s">
        <v>3086</v>
      </c>
      <c r="C247" s="31" t="s">
        <v>3079</v>
      </c>
      <c r="D247" s="31">
        <v>1000</v>
      </c>
      <c r="E247" s="31">
        <f ca="1">IMPORT[TT]</f>
        <v>5</v>
      </c>
      <c r="F247" s="31"/>
      <c r="G247" s="31">
        <v>2020</v>
      </c>
      <c r="H247" s="32">
        <v>5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5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5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5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5</v>
      </c>
      <c r="U247" s="33"/>
      <c r="V247" s="31"/>
      <c r="W247" s="31" t="str">
        <f>IF(IMPORT[[#This Row],[b5]]="","",IMPORT[[#This Row],[b5]]-IMPORT[[#This Row],[a5]])</f>
        <v/>
      </c>
      <c r="X247" s="52">
        <f ca="1">SUM(INDIRECT(IMPORT_VAR[TABLENAME]&amp;"[@a"&amp;$1:$1-1&amp;"]"),INDIRECT(IMPORT_VAR[TABLENAME]&amp;"[@c"&amp;$1:$1-1&amp;"]"))</f>
        <v>5</v>
      </c>
      <c r="Y247" s="54"/>
      <c r="Z247" s="54"/>
      <c r="AA247" s="54"/>
    </row>
    <row r="248" spans="1:27">
      <c r="A248" s="31">
        <f ca="1">IF(IMPORT[[#This Row],[C]]&lt;1,"",ROW()-2)</f>
        <v>246</v>
      </c>
      <c r="B248" s="39" t="s">
        <v>3087</v>
      </c>
      <c r="C248" s="31" t="s">
        <v>3079</v>
      </c>
      <c r="D248" s="31">
        <v>1000</v>
      </c>
      <c r="E248" s="31">
        <f ca="1">IMPORT[TT]</f>
        <v>5</v>
      </c>
      <c r="F248" s="31"/>
      <c r="G248" s="31">
        <v>2020</v>
      </c>
      <c r="H248" s="32">
        <v>5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5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5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5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5</v>
      </c>
      <c r="U248" s="33"/>
      <c r="V248" s="31"/>
      <c r="W248" s="31" t="str">
        <f>IF(IMPORT[[#This Row],[b5]]="","",IMPORT[[#This Row],[b5]]-IMPORT[[#This Row],[a5]])</f>
        <v/>
      </c>
      <c r="X248" s="52">
        <f ca="1">SUM(INDIRECT(IMPORT_VAR[TABLENAME]&amp;"[@a"&amp;$1:$1-1&amp;"]"),INDIRECT(IMPORT_VAR[TABLENAME]&amp;"[@c"&amp;$1:$1-1&amp;"]"))</f>
        <v>5</v>
      </c>
      <c r="Y248" s="54"/>
      <c r="Z248" s="54"/>
      <c r="AA248" s="54"/>
    </row>
    <row r="249" spans="1:27">
      <c r="A249" s="31">
        <f ca="1">IF(IMPORT[[#This Row],[C]]&lt;1,"",ROW()-2)</f>
        <v>247</v>
      </c>
      <c r="B249" s="39" t="s">
        <v>3088</v>
      </c>
      <c r="C249" s="31" t="s">
        <v>3079</v>
      </c>
      <c r="D249" s="31">
        <v>1000</v>
      </c>
      <c r="E249" s="31">
        <f ca="1">IMPORT[TT]</f>
        <v>3</v>
      </c>
      <c r="F249" s="31"/>
      <c r="G249" s="31">
        <v>2020</v>
      </c>
      <c r="H249" s="32">
        <v>3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3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3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3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3</v>
      </c>
      <c r="U249" s="33"/>
      <c r="V249" s="31"/>
      <c r="W249" s="31" t="str">
        <f>IF(IMPORT[[#This Row],[b5]]="","",IMPORT[[#This Row],[b5]]-IMPORT[[#This Row],[a5]])</f>
        <v/>
      </c>
      <c r="X249" s="52">
        <f ca="1">SUM(INDIRECT(IMPORT_VAR[TABLENAME]&amp;"[@a"&amp;$1:$1-1&amp;"]"),INDIRECT(IMPORT_VAR[TABLENAME]&amp;"[@c"&amp;$1:$1-1&amp;"]"))</f>
        <v>3</v>
      </c>
      <c r="Y249" s="54"/>
      <c r="Z249" s="54"/>
      <c r="AA249" s="54"/>
    </row>
    <row r="250" spans="1:27">
      <c r="A250" s="31">
        <f ca="1">IF(IMPORT[[#This Row],[C]]&lt;1,"",ROW()-2)</f>
        <v>248</v>
      </c>
      <c r="B250" s="39" t="s">
        <v>3089</v>
      </c>
      <c r="C250" s="31" t="s">
        <v>3090</v>
      </c>
      <c r="D250" s="31">
        <v>2160</v>
      </c>
      <c r="E250" s="31">
        <f ca="1">IMPORT[TT]</f>
        <v>1</v>
      </c>
      <c r="F250" s="31"/>
      <c r="G250" s="31">
        <v>2020</v>
      </c>
      <c r="H250" s="32">
        <v>1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1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1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1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1</v>
      </c>
      <c r="U250" s="33"/>
      <c r="V250" s="31"/>
      <c r="W250" s="31" t="str">
        <f>IF(IMPORT[[#This Row],[b5]]="","",IMPORT[[#This Row],[b5]]-IMPORT[[#This Row],[a5]])</f>
        <v/>
      </c>
      <c r="X250" s="52">
        <f ca="1">SUM(INDIRECT(IMPORT_VAR[TABLENAME]&amp;"[@a"&amp;$1:$1-1&amp;"]"),INDIRECT(IMPORT_VAR[TABLENAME]&amp;"[@c"&amp;$1:$1-1&amp;"]"))</f>
        <v>1</v>
      </c>
      <c r="Y250" s="54"/>
      <c r="Z250" s="54"/>
      <c r="AA250" s="54"/>
    </row>
    <row r="251" spans="1:27">
      <c r="A251" s="31">
        <f ca="1">IF(IMPORT[[#This Row],[C]]&lt;1,"",ROW()-2)</f>
        <v>249</v>
      </c>
      <c r="B251" s="39" t="s">
        <v>3091</v>
      </c>
      <c r="C251" s="31" t="s">
        <v>3092</v>
      </c>
      <c r="D251" s="31">
        <v>2304</v>
      </c>
      <c r="E251" s="31">
        <f ca="1">IMPORT[TT]</f>
        <v>1</v>
      </c>
      <c r="F251" s="31"/>
      <c r="G251" s="31">
        <v>2020</v>
      </c>
      <c r="H251" s="32">
        <v>1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1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1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1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1</v>
      </c>
      <c r="U251" s="33"/>
      <c r="V251" s="31"/>
      <c r="W251" s="31" t="str">
        <f>IF(IMPORT[[#This Row],[b5]]="","",IMPORT[[#This Row],[b5]]-IMPORT[[#This Row],[a5]])</f>
        <v/>
      </c>
      <c r="X251" s="52">
        <f ca="1">SUM(INDIRECT(IMPORT_VAR[TABLENAME]&amp;"[@a"&amp;$1:$1-1&amp;"]"),INDIRECT(IMPORT_VAR[TABLENAME]&amp;"[@c"&amp;$1:$1-1&amp;"]"))</f>
        <v>1</v>
      </c>
      <c r="Y251" s="54"/>
      <c r="Z251" s="54"/>
      <c r="AA251" s="54"/>
    </row>
    <row r="252" spans="1:27">
      <c r="A252" s="31">
        <f ca="1">IF(IMPORT[[#This Row],[C]]&lt;1,"",ROW()-2)</f>
        <v>250</v>
      </c>
      <c r="B252" s="39" t="s">
        <v>3096</v>
      </c>
      <c r="C252" s="31" t="s">
        <v>3097</v>
      </c>
      <c r="D252" s="31">
        <v>300</v>
      </c>
      <c r="E252" s="31">
        <f ca="1">IMPORT[TT]</f>
        <v>1</v>
      </c>
      <c r="F252" s="31"/>
      <c r="G252" s="31">
        <v>2020</v>
      </c>
      <c r="H252" s="32">
        <v>1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1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1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1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1</v>
      </c>
      <c r="U252" s="33"/>
      <c r="V252" s="31"/>
      <c r="W252" s="31" t="str">
        <f>IF(IMPORT[[#This Row],[b5]]="","",IMPORT[[#This Row],[b5]]-IMPORT[[#This Row],[a5]])</f>
        <v/>
      </c>
      <c r="X252" s="52">
        <f ca="1">SUM(INDIRECT(IMPORT_VAR[TABLENAME]&amp;"[@a"&amp;$1:$1-1&amp;"]"),INDIRECT(IMPORT_VAR[TABLENAME]&amp;"[@c"&amp;$1:$1-1&amp;"]"))</f>
        <v>1</v>
      </c>
      <c r="Y252" s="54"/>
      <c r="Z252" s="54"/>
      <c r="AA252" s="54"/>
    </row>
    <row r="253" spans="1:27">
      <c r="A253" s="31">
        <f ca="1">IF(IMPORT[[#This Row],[C]]&lt;1,"",ROW()-2)</f>
        <v>251</v>
      </c>
      <c r="B253" s="39" t="s">
        <v>3098</v>
      </c>
      <c r="C253" s="31" t="s">
        <v>3097</v>
      </c>
      <c r="D253" s="31">
        <v>600</v>
      </c>
      <c r="E253" s="31">
        <f ca="1">IMPORT[TT]</f>
        <v>7</v>
      </c>
      <c r="F253" s="31"/>
      <c r="G253" s="31">
        <v>2020</v>
      </c>
      <c r="H253" s="32">
        <v>7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7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7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7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7</v>
      </c>
      <c r="U253" s="33"/>
      <c r="V253" s="31"/>
      <c r="W253" s="31" t="str">
        <f>IF(IMPORT[[#This Row],[b5]]="","",IMPORT[[#This Row],[b5]]-IMPORT[[#This Row],[a5]])</f>
        <v/>
      </c>
      <c r="X253" s="52">
        <f ca="1">SUM(INDIRECT(IMPORT_VAR[TABLENAME]&amp;"[@a"&amp;$1:$1-1&amp;"]"),INDIRECT(IMPORT_VAR[TABLENAME]&amp;"[@c"&amp;$1:$1-1&amp;"]"))</f>
        <v>7</v>
      </c>
      <c r="Y253" s="54"/>
      <c r="Z253" s="54"/>
      <c r="AA253" s="54"/>
    </row>
    <row r="254" spans="1:27">
      <c r="A254" s="31">
        <f ca="1">IF(IMPORT[[#This Row],[C]]&lt;1,"",ROW()-2)</f>
        <v>252</v>
      </c>
      <c r="B254" s="39" t="s">
        <v>3099</v>
      </c>
      <c r="C254" s="31" t="s">
        <v>3097</v>
      </c>
      <c r="D254" s="31">
        <v>480</v>
      </c>
      <c r="E254" s="31">
        <f ca="1">IMPORT[TT]</f>
        <v>1</v>
      </c>
      <c r="F254" s="31"/>
      <c r="G254" s="31">
        <v>2020</v>
      </c>
      <c r="H254" s="32">
        <v>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</v>
      </c>
      <c r="U254" s="33"/>
      <c r="V254" s="31"/>
      <c r="W254" s="31" t="str">
        <f>IF(IMPORT[[#This Row],[b5]]="","",IMPORT[[#This Row],[b5]]-IMPORT[[#This Row],[a5]])</f>
        <v/>
      </c>
      <c r="X254" s="52">
        <f ca="1">SUM(INDIRECT(IMPORT_VAR[TABLENAME]&amp;"[@a"&amp;$1:$1-1&amp;"]"),INDIRECT(IMPORT_VAR[TABLENAME]&amp;"[@c"&amp;$1:$1-1&amp;"]"))</f>
        <v>1</v>
      </c>
      <c r="Y254" s="54"/>
      <c r="Z254" s="54"/>
      <c r="AA254" s="54"/>
    </row>
    <row r="255" spans="1:27">
      <c r="A255" s="31">
        <f ca="1">IF(IMPORT[[#This Row],[C]]&lt;1,"",ROW()-2)</f>
        <v>253</v>
      </c>
      <c r="B255" s="39" t="s">
        <v>3100</v>
      </c>
      <c r="C255" s="31" t="s">
        <v>3101</v>
      </c>
      <c r="D255" s="31">
        <v>1800</v>
      </c>
      <c r="E255" s="31">
        <f ca="1">IMPORT[TT]</f>
        <v>40</v>
      </c>
      <c r="F255" s="31"/>
      <c r="G255" s="31">
        <v>2020</v>
      </c>
      <c r="H255" s="32">
        <v>40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40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40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40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40</v>
      </c>
      <c r="U255" s="33"/>
      <c r="V255" s="31"/>
      <c r="W255" s="31" t="str">
        <f>IF(IMPORT[[#This Row],[b5]]="","",IMPORT[[#This Row],[b5]]-IMPORT[[#This Row],[a5]])</f>
        <v/>
      </c>
      <c r="X255" s="52">
        <f ca="1">SUM(INDIRECT(IMPORT_VAR[TABLENAME]&amp;"[@a"&amp;$1:$1-1&amp;"]"),INDIRECT(IMPORT_VAR[TABLENAME]&amp;"[@c"&amp;$1:$1-1&amp;"]"))</f>
        <v>40</v>
      </c>
      <c r="Y255" s="54"/>
      <c r="Z255" s="54"/>
      <c r="AA255" s="54"/>
    </row>
    <row r="256" spans="1:27">
      <c r="A256" s="31">
        <f ca="1">IF(IMPORT[[#This Row],[C]]&lt;1,"",ROW()-2)</f>
        <v>254</v>
      </c>
      <c r="B256" s="39" t="s">
        <v>3102</v>
      </c>
      <c r="C256" s="31" t="s">
        <v>3101</v>
      </c>
      <c r="D256" s="31">
        <v>1800</v>
      </c>
      <c r="E256" s="31">
        <f ca="1">IMPORT[TT]</f>
        <v>51</v>
      </c>
      <c r="F256" s="31"/>
      <c r="G256" s="31">
        <v>2020</v>
      </c>
      <c r="H256" s="32">
        <v>51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51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51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51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51</v>
      </c>
      <c r="U256" s="33"/>
      <c r="V256" s="31"/>
      <c r="W256" s="31" t="str">
        <f>IF(IMPORT[[#This Row],[b5]]="","",IMPORT[[#This Row],[b5]]-IMPORT[[#This Row],[a5]])</f>
        <v/>
      </c>
      <c r="X256" s="52">
        <f ca="1">SUM(INDIRECT(IMPORT_VAR[TABLENAME]&amp;"[@a"&amp;$1:$1-1&amp;"]"),INDIRECT(IMPORT_VAR[TABLENAME]&amp;"[@c"&amp;$1:$1-1&amp;"]"))</f>
        <v>51</v>
      </c>
      <c r="Y256" s="54"/>
      <c r="Z256" s="54"/>
      <c r="AA256" s="54"/>
    </row>
    <row r="257" spans="1:27">
      <c r="A257" s="31">
        <f ca="1">IF(IMPORT[[#This Row],[C]]&lt;1,"",ROW()-2)</f>
        <v>255</v>
      </c>
      <c r="B257" s="39" t="s">
        <v>3103</v>
      </c>
      <c r="C257" s="31" t="s">
        <v>3104</v>
      </c>
      <c r="D257" s="31">
        <v>1800</v>
      </c>
      <c r="E257" s="31">
        <f ca="1">IMPORT[TT]</f>
        <v>12</v>
      </c>
      <c r="F257" s="31"/>
      <c r="G257" s="31">
        <v>2020</v>
      </c>
      <c r="H257" s="32">
        <v>12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12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12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12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12</v>
      </c>
      <c r="U257" s="33"/>
      <c r="V257" s="31"/>
      <c r="W257" s="31" t="str">
        <f>IF(IMPORT[[#This Row],[b5]]="","",IMPORT[[#This Row],[b5]]-IMPORT[[#This Row],[a5]])</f>
        <v/>
      </c>
      <c r="X257" s="52">
        <f ca="1">SUM(INDIRECT(IMPORT_VAR[TABLENAME]&amp;"[@a"&amp;$1:$1-1&amp;"]"),INDIRECT(IMPORT_VAR[TABLENAME]&amp;"[@c"&amp;$1:$1-1&amp;"]"))</f>
        <v>12</v>
      </c>
      <c r="Y257" s="54"/>
      <c r="Z257" s="54"/>
      <c r="AA257" s="54"/>
    </row>
    <row r="258" spans="1:27">
      <c r="A258" s="31">
        <f ca="1">IF(IMPORT[[#This Row],[C]]&lt;1,"",ROW()-2)</f>
        <v>256</v>
      </c>
      <c r="B258" s="39" t="s">
        <v>3105</v>
      </c>
      <c r="C258" s="31" t="s">
        <v>3106</v>
      </c>
      <c r="D258" s="31">
        <v>1800</v>
      </c>
      <c r="E258" s="31">
        <f ca="1">IMPORT[TT]</f>
        <v>7</v>
      </c>
      <c r="F258" s="31"/>
      <c r="G258" s="31">
        <v>2020</v>
      </c>
      <c r="H258" s="32">
        <v>7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7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7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7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7</v>
      </c>
      <c r="U258" s="33"/>
      <c r="V258" s="31"/>
      <c r="W258" s="31" t="str">
        <f>IF(IMPORT[[#This Row],[b5]]="","",IMPORT[[#This Row],[b5]]-IMPORT[[#This Row],[a5]])</f>
        <v/>
      </c>
      <c r="X258" s="52">
        <f ca="1">SUM(INDIRECT(IMPORT_VAR[TABLENAME]&amp;"[@a"&amp;$1:$1-1&amp;"]"),INDIRECT(IMPORT_VAR[TABLENAME]&amp;"[@c"&amp;$1:$1-1&amp;"]"))</f>
        <v>7</v>
      </c>
      <c r="Y258" s="54"/>
      <c r="Z258" s="54"/>
      <c r="AA258" s="54"/>
    </row>
    <row r="259" spans="1:27">
      <c r="A259" s="31">
        <f ca="1">IF(IMPORT[[#This Row],[C]]&lt;1,"",ROW()-2)</f>
        <v>257</v>
      </c>
      <c r="B259" s="39" t="s">
        <v>3107</v>
      </c>
      <c r="C259" s="31" t="s">
        <v>3106</v>
      </c>
      <c r="D259" s="31">
        <v>1800</v>
      </c>
      <c r="E259" s="31">
        <f ca="1">IMPORT[TT]</f>
        <v>10</v>
      </c>
      <c r="F259" s="31"/>
      <c r="G259" s="31">
        <v>2020</v>
      </c>
      <c r="H259" s="32">
        <v>10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10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10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10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10</v>
      </c>
      <c r="U259" s="33"/>
      <c r="V259" s="31"/>
      <c r="W259" s="31" t="str">
        <f>IF(IMPORT[[#This Row],[b5]]="","",IMPORT[[#This Row],[b5]]-IMPORT[[#This Row],[a5]])</f>
        <v/>
      </c>
      <c r="X259" s="52">
        <f ca="1">SUM(INDIRECT(IMPORT_VAR[TABLENAME]&amp;"[@a"&amp;$1:$1-1&amp;"]"),INDIRECT(IMPORT_VAR[TABLENAME]&amp;"[@c"&amp;$1:$1-1&amp;"]"))</f>
        <v>10</v>
      </c>
      <c r="Y259" s="54"/>
      <c r="Z259" s="54"/>
      <c r="AA259" s="54"/>
    </row>
    <row r="260" spans="1:27">
      <c r="A260" s="31">
        <f ca="1">IF(IMPORT[[#This Row],[C]]&lt;1,"",ROW()-2)</f>
        <v>258</v>
      </c>
      <c r="B260" s="39" t="s">
        <v>3108</v>
      </c>
      <c r="C260" s="31" t="s">
        <v>3104</v>
      </c>
      <c r="D260" s="31">
        <v>1800</v>
      </c>
      <c r="E260" s="31">
        <f ca="1">IMPORT[TT]</f>
        <v>4</v>
      </c>
      <c r="F260" s="31"/>
      <c r="G260" s="31">
        <v>2020</v>
      </c>
      <c r="H260" s="32">
        <v>4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4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4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4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4</v>
      </c>
      <c r="U260" s="33"/>
      <c r="V260" s="31"/>
      <c r="W260" s="31" t="str">
        <f>IF(IMPORT[[#This Row],[b5]]="","",IMPORT[[#This Row],[b5]]-IMPORT[[#This Row],[a5]])</f>
        <v/>
      </c>
      <c r="X260" s="52">
        <f ca="1">SUM(INDIRECT(IMPORT_VAR[TABLENAME]&amp;"[@a"&amp;$1:$1-1&amp;"]"),INDIRECT(IMPORT_VAR[TABLENAME]&amp;"[@c"&amp;$1:$1-1&amp;"]"))</f>
        <v>4</v>
      </c>
      <c r="Y260" s="54"/>
      <c r="Z260" s="54"/>
      <c r="AA260" s="54"/>
    </row>
    <row r="261" spans="1:27">
      <c r="A261" s="31">
        <f ca="1">IF(IMPORT[[#This Row],[C]]&lt;1,"",ROW()-2)</f>
        <v>259</v>
      </c>
      <c r="B261" s="39" t="s">
        <v>3109</v>
      </c>
      <c r="C261" s="31" t="s">
        <v>3110</v>
      </c>
      <c r="D261" s="31">
        <v>1800</v>
      </c>
      <c r="E261" s="31">
        <f ca="1">IMPORT[TT]</f>
        <v>4</v>
      </c>
      <c r="F261" s="31"/>
      <c r="G261" s="31">
        <v>2020</v>
      </c>
      <c r="H261" s="32">
        <v>4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4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4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4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4</v>
      </c>
      <c r="U261" s="33"/>
      <c r="V261" s="31"/>
      <c r="W261" s="31" t="str">
        <f>IF(IMPORT[[#This Row],[b5]]="","",IMPORT[[#This Row],[b5]]-IMPORT[[#This Row],[a5]])</f>
        <v/>
      </c>
      <c r="X261" s="52">
        <f ca="1">SUM(INDIRECT(IMPORT_VAR[TABLENAME]&amp;"[@a"&amp;$1:$1-1&amp;"]"),INDIRECT(IMPORT_VAR[TABLENAME]&amp;"[@c"&amp;$1:$1-1&amp;"]"))</f>
        <v>4</v>
      </c>
      <c r="Y261" s="54"/>
      <c r="Z261" s="54"/>
      <c r="AA261" s="54"/>
    </row>
    <row r="262" spans="1:27">
      <c r="A262" s="31">
        <f ca="1">IF(IMPORT[[#This Row],[C]]&lt;1,"",ROW()-2)</f>
        <v>260</v>
      </c>
      <c r="B262" s="39" t="s">
        <v>3111</v>
      </c>
      <c r="C262" s="31" t="s">
        <v>3104</v>
      </c>
      <c r="D262" s="31">
        <v>1800</v>
      </c>
      <c r="E262" s="31">
        <f ca="1">IMPORT[TT]</f>
        <v>3</v>
      </c>
      <c r="F262" s="31"/>
      <c r="G262" s="31">
        <v>2020</v>
      </c>
      <c r="H262" s="32">
        <v>3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3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3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3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3</v>
      </c>
      <c r="U262" s="33"/>
      <c r="V262" s="31"/>
      <c r="W262" s="31" t="str">
        <f>IF(IMPORT[[#This Row],[b5]]="","",IMPORT[[#This Row],[b5]]-IMPORT[[#This Row],[a5]])</f>
        <v/>
      </c>
      <c r="X262" s="52">
        <f ca="1">SUM(INDIRECT(IMPORT_VAR[TABLENAME]&amp;"[@a"&amp;$1:$1-1&amp;"]"),INDIRECT(IMPORT_VAR[TABLENAME]&amp;"[@c"&amp;$1:$1-1&amp;"]"))</f>
        <v>3</v>
      </c>
      <c r="Y262" s="54"/>
      <c r="Z262" s="54"/>
      <c r="AA262" s="54"/>
    </row>
    <row r="263" spans="1:27">
      <c r="A263" s="31">
        <f ca="1">IF(IMPORT[[#This Row],[C]]&lt;1,"",ROW()-2)</f>
        <v>261</v>
      </c>
      <c r="B263" s="39" t="s">
        <v>3112</v>
      </c>
      <c r="C263" s="31" t="s">
        <v>3113</v>
      </c>
      <c r="D263" s="31">
        <v>1800</v>
      </c>
      <c r="E263" s="31">
        <f ca="1">IMPORT[TT]</f>
        <v>4</v>
      </c>
      <c r="F263" s="31"/>
      <c r="G263" s="31">
        <v>2020</v>
      </c>
      <c r="H263" s="32">
        <v>4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4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4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4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4</v>
      </c>
      <c r="U263" s="33"/>
      <c r="V263" s="31"/>
      <c r="W263" s="31" t="str">
        <f>IF(IMPORT[[#This Row],[b5]]="","",IMPORT[[#This Row],[b5]]-IMPORT[[#This Row],[a5]])</f>
        <v/>
      </c>
      <c r="X263" s="52">
        <f ca="1">SUM(INDIRECT(IMPORT_VAR[TABLENAME]&amp;"[@a"&amp;$1:$1-1&amp;"]"),INDIRECT(IMPORT_VAR[TABLENAME]&amp;"[@c"&amp;$1:$1-1&amp;"]"))</f>
        <v>4</v>
      </c>
      <c r="Y263" s="54"/>
      <c r="Z263" s="54"/>
      <c r="AA263" s="54"/>
    </row>
    <row r="264" spans="1:27">
      <c r="A264" s="31">
        <f ca="1">IF(IMPORT[[#This Row],[C]]&lt;1,"",ROW()-2)</f>
        <v>262</v>
      </c>
      <c r="B264" s="39" t="s">
        <v>3114</v>
      </c>
      <c r="C264" s="31" t="s">
        <v>3106</v>
      </c>
      <c r="D264" s="31">
        <v>1800</v>
      </c>
      <c r="E264" s="31">
        <f ca="1">IMPORT[TT]</f>
        <v>9</v>
      </c>
      <c r="F264" s="31"/>
      <c r="G264" s="31">
        <v>2020</v>
      </c>
      <c r="H264" s="32">
        <v>9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9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9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9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9</v>
      </c>
      <c r="U264" s="33"/>
      <c r="V264" s="31"/>
      <c r="W264" s="31" t="str">
        <f>IF(IMPORT[[#This Row],[b5]]="","",IMPORT[[#This Row],[b5]]-IMPORT[[#This Row],[a5]])</f>
        <v/>
      </c>
      <c r="X264" s="52">
        <f ca="1">SUM(INDIRECT(IMPORT_VAR[TABLENAME]&amp;"[@a"&amp;$1:$1-1&amp;"]"),INDIRECT(IMPORT_VAR[TABLENAME]&amp;"[@c"&amp;$1:$1-1&amp;"]"))</f>
        <v>9</v>
      </c>
      <c r="Y264" s="54"/>
      <c r="Z264" s="54"/>
      <c r="AA264" s="54"/>
    </row>
    <row r="265" spans="1:27">
      <c r="A265" s="31">
        <f ca="1">IF(IMPORT[[#This Row],[C]]&lt;1,"",ROW()-2)</f>
        <v>263</v>
      </c>
      <c r="B265" s="39" t="s">
        <v>3115</v>
      </c>
      <c r="C265" s="31" t="s">
        <v>3104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3"/>
      <c r="V265" s="31"/>
      <c r="W265" s="31" t="str">
        <f>IF(IMPORT[[#This Row],[b5]]="","",IMPORT[[#This Row],[b5]]-IMPORT[[#This Row],[a5]])</f>
        <v/>
      </c>
      <c r="X265" s="52">
        <f ca="1">SUM(INDIRECT(IMPORT_VAR[TABLENAME]&amp;"[@a"&amp;$1:$1-1&amp;"]"),INDIRECT(IMPORT_VAR[TABLENAME]&amp;"[@c"&amp;$1:$1-1&amp;"]"))</f>
        <v>4</v>
      </c>
      <c r="Y265" s="54"/>
      <c r="Z265" s="54"/>
      <c r="AA265" s="54"/>
    </row>
    <row r="266" spans="1:27">
      <c r="A266" s="31">
        <f ca="1">IF(IMPORT[[#This Row],[C]]&lt;1,"",ROW()-2)</f>
        <v>264</v>
      </c>
      <c r="B266" s="39" t="s">
        <v>3116</v>
      </c>
      <c r="C266" s="31" t="s">
        <v>3104</v>
      </c>
      <c r="D266" s="31">
        <v>1800</v>
      </c>
      <c r="E266" s="31">
        <f ca="1">IMPORT[TT]</f>
        <v>6</v>
      </c>
      <c r="F266" s="31"/>
      <c r="G266" s="31">
        <v>2020</v>
      </c>
      <c r="H266" s="32">
        <v>6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6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6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6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6</v>
      </c>
      <c r="U266" s="33"/>
      <c r="V266" s="31"/>
      <c r="W266" s="31" t="str">
        <f>IF(IMPORT[[#This Row],[b5]]="","",IMPORT[[#This Row],[b5]]-IMPORT[[#This Row],[a5]])</f>
        <v/>
      </c>
      <c r="X266" s="52">
        <f ca="1">SUM(INDIRECT(IMPORT_VAR[TABLENAME]&amp;"[@a"&amp;$1:$1-1&amp;"]"),INDIRECT(IMPORT_VAR[TABLENAME]&amp;"[@c"&amp;$1:$1-1&amp;"]"))</f>
        <v>6</v>
      </c>
      <c r="Y266" s="54"/>
      <c r="Z266" s="54"/>
      <c r="AA266" s="54"/>
    </row>
    <row r="267" spans="1:27">
      <c r="A267" s="31">
        <f ca="1">IF(IMPORT[[#This Row],[C]]&lt;1,"",ROW()-2)</f>
        <v>265</v>
      </c>
      <c r="B267" s="39" t="s">
        <v>3117</v>
      </c>
      <c r="C267" s="31" t="s">
        <v>3104</v>
      </c>
      <c r="D267" s="31">
        <v>1800</v>
      </c>
      <c r="E267" s="31">
        <f ca="1">IMPORT[TT]</f>
        <v>4</v>
      </c>
      <c r="F267" s="31"/>
      <c r="G267" s="31">
        <v>2020</v>
      </c>
      <c r="H267" s="32">
        <v>4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4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4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4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4</v>
      </c>
      <c r="U267" s="33"/>
      <c r="V267" s="31"/>
      <c r="W267" s="31" t="str">
        <f>IF(IMPORT[[#This Row],[b5]]="","",IMPORT[[#This Row],[b5]]-IMPORT[[#This Row],[a5]])</f>
        <v/>
      </c>
      <c r="X267" s="52">
        <f ca="1">SUM(INDIRECT(IMPORT_VAR[TABLENAME]&amp;"[@a"&amp;$1:$1-1&amp;"]"),INDIRECT(IMPORT_VAR[TABLENAME]&amp;"[@c"&amp;$1:$1-1&amp;"]"))</f>
        <v>4</v>
      </c>
      <c r="Y267" s="54"/>
      <c r="Z267" s="54"/>
      <c r="AA267" s="54"/>
    </row>
    <row r="268" spans="1:27">
      <c r="A268" s="31">
        <f ca="1">IF(IMPORT[[#This Row],[C]]&lt;1,"",ROW()-2)</f>
        <v>266</v>
      </c>
      <c r="B268" s="39" t="s">
        <v>3118</v>
      </c>
      <c r="C268" s="31" t="s">
        <v>3104</v>
      </c>
      <c r="D268" s="31">
        <v>1800</v>
      </c>
      <c r="E268" s="31">
        <f ca="1">IMPORT[TT]</f>
        <v>12</v>
      </c>
      <c r="F268" s="31"/>
      <c r="G268" s="31">
        <v>2020</v>
      </c>
      <c r="H268" s="32">
        <v>12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12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12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12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12</v>
      </c>
      <c r="U268" s="33"/>
      <c r="V268" s="31"/>
      <c r="W268" s="31" t="str">
        <f>IF(IMPORT[[#This Row],[b5]]="","",IMPORT[[#This Row],[b5]]-IMPORT[[#This Row],[a5]])</f>
        <v/>
      </c>
      <c r="X268" s="52">
        <f ca="1">SUM(INDIRECT(IMPORT_VAR[TABLENAME]&amp;"[@a"&amp;$1:$1-1&amp;"]"),INDIRECT(IMPORT_VAR[TABLENAME]&amp;"[@c"&amp;$1:$1-1&amp;"]"))</f>
        <v>12</v>
      </c>
      <c r="Y268" s="54"/>
      <c r="Z268" s="54"/>
      <c r="AA268" s="54"/>
    </row>
    <row r="269" spans="1:27">
      <c r="A269" s="31">
        <f ca="1">IF(IMPORT[[#This Row],[C]]&lt;1,"",ROW()-2)</f>
        <v>267</v>
      </c>
      <c r="B269" s="39" t="s">
        <v>3119</v>
      </c>
      <c r="C269" s="31" t="s">
        <v>3104</v>
      </c>
      <c r="D269" s="31">
        <v>1800</v>
      </c>
      <c r="E269" s="31">
        <f ca="1">IMPORT[TT]</f>
        <v>3</v>
      </c>
      <c r="F269" s="31"/>
      <c r="G269" s="31">
        <v>2020</v>
      </c>
      <c r="H269" s="32">
        <v>3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3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3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3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3</v>
      </c>
      <c r="U269" s="33"/>
      <c r="V269" s="31"/>
      <c r="W269" s="31" t="str">
        <f>IF(IMPORT[[#This Row],[b5]]="","",IMPORT[[#This Row],[b5]]-IMPORT[[#This Row],[a5]])</f>
        <v/>
      </c>
      <c r="X269" s="52">
        <f ca="1">SUM(INDIRECT(IMPORT_VAR[TABLENAME]&amp;"[@a"&amp;$1:$1-1&amp;"]"),INDIRECT(IMPORT_VAR[TABLENAME]&amp;"[@c"&amp;$1:$1-1&amp;"]"))</f>
        <v>3</v>
      </c>
      <c r="Y269" s="54"/>
      <c r="Z269" s="54"/>
      <c r="AA269" s="54"/>
    </row>
    <row r="270" spans="1:27">
      <c r="A270" s="31">
        <f ca="1">IF(IMPORT[[#This Row],[C]]&lt;1,"",ROW()-2)</f>
        <v>268</v>
      </c>
      <c r="B270" s="39" t="s">
        <v>3120</v>
      </c>
      <c r="C270" s="31" t="s">
        <v>3104</v>
      </c>
      <c r="D270" s="31">
        <v>1800</v>
      </c>
      <c r="E270" s="31">
        <f ca="1">IMPORT[TT]</f>
        <v>7</v>
      </c>
      <c r="F270" s="31"/>
      <c r="G270" s="31">
        <v>2020</v>
      </c>
      <c r="H270" s="32">
        <v>7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7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7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7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7</v>
      </c>
      <c r="U270" s="33"/>
      <c r="V270" s="31"/>
      <c r="W270" s="31" t="str">
        <f>IF(IMPORT[[#This Row],[b5]]="","",IMPORT[[#This Row],[b5]]-IMPORT[[#This Row],[a5]])</f>
        <v/>
      </c>
      <c r="X270" s="52">
        <f ca="1">SUM(INDIRECT(IMPORT_VAR[TABLENAME]&amp;"[@a"&amp;$1:$1-1&amp;"]"),INDIRECT(IMPORT_VAR[TABLENAME]&amp;"[@c"&amp;$1:$1-1&amp;"]"))</f>
        <v>7</v>
      </c>
      <c r="Y270" s="54"/>
      <c r="Z270" s="54"/>
      <c r="AA270" s="54"/>
    </row>
    <row r="271" spans="1:27">
      <c r="A271" s="31">
        <f ca="1">IF(IMPORT[[#This Row],[C]]&lt;1,"",ROW()-2)</f>
        <v>269</v>
      </c>
      <c r="B271" s="39" t="s">
        <v>3121</v>
      </c>
      <c r="C271" s="31" t="s">
        <v>3104</v>
      </c>
      <c r="D271" s="31">
        <v>1800</v>
      </c>
      <c r="E271" s="31">
        <f ca="1">IMPORT[TT]</f>
        <v>4</v>
      </c>
      <c r="F271" s="31"/>
      <c r="G271" s="31">
        <v>2020</v>
      </c>
      <c r="H271" s="32">
        <v>4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4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4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4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4</v>
      </c>
      <c r="U271" s="33"/>
      <c r="V271" s="31"/>
      <c r="W271" s="31" t="str">
        <f>IF(IMPORT[[#This Row],[b5]]="","",IMPORT[[#This Row],[b5]]-IMPORT[[#This Row],[a5]])</f>
        <v/>
      </c>
      <c r="X271" s="52">
        <f ca="1">SUM(INDIRECT(IMPORT_VAR[TABLENAME]&amp;"[@a"&amp;$1:$1-1&amp;"]"),INDIRECT(IMPORT_VAR[TABLENAME]&amp;"[@c"&amp;$1:$1-1&amp;"]"))</f>
        <v>4</v>
      </c>
      <c r="Y271" s="54"/>
      <c r="Z271" s="54"/>
      <c r="AA271" s="54"/>
    </row>
    <row r="272" spans="1:27">
      <c r="A272" s="31">
        <f ca="1">IF(IMPORT[[#This Row],[C]]&lt;1,"",ROW()-2)</f>
        <v>270</v>
      </c>
      <c r="B272" s="39" t="s">
        <v>3122</v>
      </c>
      <c r="C272" s="31" t="s">
        <v>3123</v>
      </c>
      <c r="D272" s="31">
        <v>1800</v>
      </c>
      <c r="E272" s="31">
        <f ca="1">IMPORT[TT]</f>
        <v>13</v>
      </c>
      <c r="F272" s="31"/>
      <c r="G272" s="31">
        <v>2020</v>
      </c>
      <c r="H272" s="32">
        <v>13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13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13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13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13</v>
      </c>
      <c r="U272" s="33"/>
      <c r="V272" s="31"/>
      <c r="W272" s="31" t="str">
        <f>IF(IMPORT[[#This Row],[b5]]="","",IMPORT[[#This Row],[b5]]-IMPORT[[#This Row],[a5]])</f>
        <v/>
      </c>
      <c r="X272" s="52">
        <f ca="1">SUM(INDIRECT(IMPORT_VAR[TABLENAME]&amp;"[@a"&amp;$1:$1-1&amp;"]"),INDIRECT(IMPORT_VAR[TABLENAME]&amp;"[@c"&amp;$1:$1-1&amp;"]"))</f>
        <v>13</v>
      </c>
      <c r="Y272" s="54"/>
      <c r="Z272" s="54"/>
      <c r="AA272" s="54"/>
    </row>
    <row r="273" spans="1:27">
      <c r="A273" s="31">
        <f ca="1">IF(IMPORT[[#This Row],[C]]&lt;1,"",ROW()-2)</f>
        <v>271</v>
      </c>
      <c r="B273" s="39" t="s">
        <v>3124</v>
      </c>
      <c r="C273" s="31" t="s">
        <v>3125</v>
      </c>
      <c r="D273" s="31">
        <v>1800</v>
      </c>
      <c r="E273" s="31">
        <f ca="1">IMPORT[TT]</f>
        <v>14</v>
      </c>
      <c r="F273" s="31"/>
      <c r="G273" s="31">
        <v>2020</v>
      </c>
      <c r="H273" s="32">
        <v>14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14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14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14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14</v>
      </c>
      <c r="U273" s="33"/>
      <c r="V273" s="31"/>
      <c r="W273" s="31" t="str">
        <f>IF(IMPORT[[#This Row],[b5]]="","",IMPORT[[#This Row],[b5]]-IMPORT[[#This Row],[a5]])</f>
        <v/>
      </c>
      <c r="X273" s="52">
        <f ca="1">SUM(INDIRECT(IMPORT_VAR[TABLENAME]&amp;"[@a"&amp;$1:$1-1&amp;"]"),INDIRECT(IMPORT_VAR[TABLENAME]&amp;"[@c"&amp;$1:$1-1&amp;"]"))</f>
        <v>14</v>
      </c>
      <c r="Y273" s="54"/>
      <c r="Z273" s="54"/>
      <c r="AA273" s="54"/>
    </row>
    <row r="274" spans="1:27">
      <c r="A274" s="31">
        <f ca="1">IF(IMPORT[[#This Row],[C]]&lt;1,"",ROW()-2)</f>
        <v>272</v>
      </c>
      <c r="B274" s="39" t="s">
        <v>3126</v>
      </c>
      <c r="C274" s="31" t="s">
        <v>3127</v>
      </c>
      <c r="D274" s="31">
        <v>1800</v>
      </c>
      <c r="E274" s="31">
        <f ca="1">IMPORT[TT]</f>
        <v>5</v>
      </c>
      <c r="F274" s="31"/>
      <c r="G274" s="31">
        <v>2020</v>
      </c>
      <c r="H274" s="32">
        <v>5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5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5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5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5</v>
      </c>
      <c r="U274" s="33"/>
      <c r="V274" s="31"/>
      <c r="W274" s="31" t="str">
        <f>IF(IMPORT[[#This Row],[b5]]="","",IMPORT[[#This Row],[b5]]-IMPORT[[#This Row],[a5]])</f>
        <v/>
      </c>
      <c r="X274" s="52">
        <f ca="1">SUM(INDIRECT(IMPORT_VAR[TABLENAME]&amp;"[@a"&amp;$1:$1-1&amp;"]"),INDIRECT(IMPORT_VAR[TABLENAME]&amp;"[@c"&amp;$1:$1-1&amp;"]"))</f>
        <v>5</v>
      </c>
      <c r="Y274" s="54"/>
      <c r="Z274" s="54"/>
      <c r="AA274" s="54"/>
    </row>
    <row r="275" spans="1:27">
      <c r="A275" s="31">
        <f ca="1">IF(IMPORT[[#This Row],[C]]&lt;1,"",ROW()-2)</f>
        <v>273</v>
      </c>
      <c r="B275" s="39" t="s">
        <v>3128</v>
      </c>
      <c r="C275" s="31" t="s">
        <v>3129</v>
      </c>
      <c r="D275" s="31">
        <v>1800</v>
      </c>
      <c r="E275" s="31">
        <f ca="1">IMPORT[TT]</f>
        <v>10</v>
      </c>
      <c r="F275" s="31"/>
      <c r="G275" s="31">
        <v>2020</v>
      </c>
      <c r="H275" s="32">
        <v>10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10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10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10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10</v>
      </c>
      <c r="U275" s="33"/>
      <c r="V275" s="31"/>
      <c r="W275" s="31" t="str">
        <f>IF(IMPORT[[#This Row],[b5]]="","",IMPORT[[#This Row],[b5]]-IMPORT[[#This Row],[a5]])</f>
        <v/>
      </c>
      <c r="X275" s="52">
        <f ca="1">SUM(INDIRECT(IMPORT_VAR[TABLENAME]&amp;"[@a"&amp;$1:$1-1&amp;"]"),INDIRECT(IMPORT_VAR[TABLENAME]&amp;"[@c"&amp;$1:$1-1&amp;"]"))</f>
        <v>10</v>
      </c>
      <c r="Y275" s="54"/>
      <c r="Z275" s="54"/>
      <c r="AA275" s="54"/>
    </row>
    <row r="276" spans="1:27">
      <c r="A276" s="31">
        <f ca="1">IF(IMPORT[[#This Row],[C]]&lt;1,"",ROW()-2)</f>
        <v>274</v>
      </c>
      <c r="B276" s="39" t="s">
        <v>3130</v>
      </c>
      <c r="C276" s="31" t="s">
        <v>3131</v>
      </c>
      <c r="D276" s="31">
        <v>1800</v>
      </c>
      <c r="E276" s="31">
        <f ca="1">IMPORT[TT]</f>
        <v>4</v>
      </c>
      <c r="F276" s="31"/>
      <c r="G276" s="31">
        <v>2020</v>
      </c>
      <c r="H276" s="32">
        <v>4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4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4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4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4</v>
      </c>
      <c r="U276" s="33"/>
      <c r="V276" s="31"/>
      <c r="W276" s="31" t="str">
        <f>IF(IMPORT[[#This Row],[b5]]="","",IMPORT[[#This Row],[b5]]-IMPORT[[#This Row],[a5]])</f>
        <v/>
      </c>
      <c r="X276" s="52">
        <f ca="1">SUM(INDIRECT(IMPORT_VAR[TABLENAME]&amp;"[@a"&amp;$1:$1-1&amp;"]"),INDIRECT(IMPORT_VAR[TABLENAME]&amp;"[@c"&amp;$1:$1-1&amp;"]"))</f>
        <v>4</v>
      </c>
      <c r="Y276" s="54"/>
      <c r="Z276" s="54"/>
      <c r="AA276" s="54"/>
    </row>
    <row r="277" spans="1:27">
      <c r="A277" s="31">
        <f ca="1">IF(IMPORT[[#This Row],[C]]&lt;1,"",ROW()-2)</f>
        <v>275</v>
      </c>
      <c r="B277" s="39" t="s">
        <v>3132</v>
      </c>
      <c r="C277" s="31" t="s">
        <v>3133</v>
      </c>
      <c r="D277" s="31">
        <v>1800</v>
      </c>
      <c r="E277" s="31">
        <f ca="1">IMPORT[TT]</f>
        <v>9</v>
      </c>
      <c r="F277" s="31"/>
      <c r="G277" s="31">
        <v>2020</v>
      </c>
      <c r="H277" s="32">
        <v>9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9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9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9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9</v>
      </c>
      <c r="U277" s="33"/>
      <c r="V277" s="31"/>
      <c r="W277" s="31" t="str">
        <f>IF(IMPORT[[#This Row],[b5]]="","",IMPORT[[#This Row],[b5]]-IMPORT[[#This Row],[a5]])</f>
        <v/>
      </c>
      <c r="X277" s="52">
        <f ca="1">SUM(INDIRECT(IMPORT_VAR[TABLENAME]&amp;"[@a"&amp;$1:$1-1&amp;"]"),INDIRECT(IMPORT_VAR[TABLENAME]&amp;"[@c"&amp;$1:$1-1&amp;"]"))</f>
        <v>9</v>
      </c>
      <c r="Y277" s="54"/>
      <c r="Z277" s="54"/>
      <c r="AA277" s="54"/>
    </row>
    <row r="278" spans="1:27">
      <c r="A278" s="31">
        <f ca="1">IF(IMPORT[[#This Row],[C]]&lt;1,"",ROW()-2)</f>
        <v>276</v>
      </c>
      <c r="B278" s="39" t="s">
        <v>3134</v>
      </c>
      <c r="C278" s="31" t="s">
        <v>3135</v>
      </c>
      <c r="D278" s="31">
        <v>1800</v>
      </c>
      <c r="E278" s="31">
        <f ca="1">IMPORT[TT]</f>
        <v>12</v>
      </c>
      <c r="F278" s="31"/>
      <c r="G278" s="31">
        <v>2020</v>
      </c>
      <c r="H278" s="32">
        <v>12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12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12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12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12</v>
      </c>
      <c r="U278" s="33"/>
      <c r="V278" s="31"/>
      <c r="W278" s="31" t="str">
        <f>IF(IMPORT[[#This Row],[b5]]="","",IMPORT[[#This Row],[b5]]-IMPORT[[#This Row],[a5]])</f>
        <v/>
      </c>
      <c r="X278" s="52">
        <f ca="1">SUM(INDIRECT(IMPORT_VAR[TABLENAME]&amp;"[@a"&amp;$1:$1-1&amp;"]"),INDIRECT(IMPORT_VAR[TABLENAME]&amp;"[@c"&amp;$1:$1-1&amp;"]"))</f>
        <v>12</v>
      </c>
      <c r="Y278" s="54"/>
      <c r="Z278" s="54"/>
      <c r="AA278" s="54"/>
    </row>
    <row r="279" spans="1:27">
      <c r="A279" s="31">
        <f ca="1">IF(IMPORT[[#This Row],[C]]&lt;1,"",ROW()-2)</f>
        <v>277</v>
      </c>
      <c r="B279" s="39" t="s">
        <v>3136</v>
      </c>
      <c r="C279" s="31" t="s">
        <v>3137</v>
      </c>
      <c r="D279" s="31">
        <v>1800</v>
      </c>
      <c r="E279" s="31">
        <f ca="1">IMPORT[TT]</f>
        <v>5</v>
      </c>
      <c r="F279" s="31"/>
      <c r="G279" s="31">
        <v>2020</v>
      </c>
      <c r="H279" s="32">
        <v>5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5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5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5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5</v>
      </c>
      <c r="U279" s="33"/>
      <c r="V279" s="31"/>
      <c r="W279" s="31" t="str">
        <f>IF(IMPORT[[#This Row],[b5]]="","",IMPORT[[#This Row],[b5]]-IMPORT[[#This Row],[a5]])</f>
        <v/>
      </c>
      <c r="X279" s="52">
        <f ca="1">SUM(INDIRECT(IMPORT_VAR[TABLENAME]&amp;"[@a"&amp;$1:$1-1&amp;"]"),INDIRECT(IMPORT_VAR[TABLENAME]&amp;"[@c"&amp;$1:$1-1&amp;"]"))</f>
        <v>5</v>
      </c>
      <c r="Y279" s="54"/>
      <c r="Z279" s="54"/>
      <c r="AA279" s="54"/>
    </row>
    <row r="280" spans="1:27">
      <c r="A280" s="31">
        <f ca="1">IF(IMPORT[[#This Row],[C]]&lt;1,"",ROW()-2)</f>
        <v>278</v>
      </c>
      <c r="B280" s="39" t="s">
        <v>3138</v>
      </c>
      <c r="C280" s="31" t="s">
        <v>3139</v>
      </c>
      <c r="D280" s="31">
        <v>1800</v>
      </c>
      <c r="E280" s="31">
        <f ca="1">IMPORT[TT]</f>
        <v>34</v>
      </c>
      <c r="F280" s="31"/>
      <c r="G280" s="31">
        <v>2020</v>
      </c>
      <c r="H280" s="32">
        <v>34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34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34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34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34</v>
      </c>
      <c r="U280" s="33"/>
      <c r="V280" s="31"/>
      <c r="W280" s="31" t="str">
        <f>IF(IMPORT[[#This Row],[b5]]="","",IMPORT[[#This Row],[b5]]-IMPORT[[#This Row],[a5]])</f>
        <v/>
      </c>
      <c r="X280" s="52">
        <f ca="1">SUM(INDIRECT(IMPORT_VAR[TABLENAME]&amp;"[@a"&amp;$1:$1-1&amp;"]"),INDIRECT(IMPORT_VAR[TABLENAME]&amp;"[@c"&amp;$1:$1-1&amp;"]"))</f>
        <v>34</v>
      </c>
      <c r="Y280" s="54"/>
      <c r="Z280" s="54"/>
      <c r="AA280" s="54"/>
    </row>
    <row r="281" spans="1:27">
      <c r="A281" s="31">
        <f ca="1">IF(IMPORT[[#This Row],[C]]&lt;1,"",ROW()-2)</f>
        <v>279</v>
      </c>
      <c r="B281" s="39" t="s">
        <v>3140</v>
      </c>
      <c r="C281" s="31" t="s">
        <v>3139</v>
      </c>
      <c r="D281" s="31">
        <v>1800</v>
      </c>
      <c r="E281" s="31">
        <f ca="1">IMPORT[TT]</f>
        <v>17</v>
      </c>
      <c r="F281" s="31"/>
      <c r="G281" s="31">
        <v>2020</v>
      </c>
      <c r="H281" s="32">
        <v>17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17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17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17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17</v>
      </c>
      <c r="U281" s="33"/>
      <c r="V281" s="31"/>
      <c r="W281" s="31" t="str">
        <f>IF(IMPORT[[#This Row],[b5]]="","",IMPORT[[#This Row],[b5]]-IMPORT[[#This Row],[a5]])</f>
        <v/>
      </c>
      <c r="X281" s="52">
        <f ca="1">SUM(INDIRECT(IMPORT_VAR[TABLENAME]&amp;"[@a"&amp;$1:$1-1&amp;"]"),INDIRECT(IMPORT_VAR[TABLENAME]&amp;"[@c"&amp;$1:$1-1&amp;"]"))</f>
        <v>17</v>
      </c>
      <c r="Y281" s="54"/>
      <c r="Z281" s="54"/>
      <c r="AA281" s="54"/>
    </row>
    <row r="282" spans="1:27">
      <c r="A282" s="31">
        <f ca="1">IF(IMPORT[[#This Row],[C]]&lt;1,"",ROW()-2)</f>
        <v>280</v>
      </c>
      <c r="B282" s="39" t="s">
        <v>3141</v>
      </c>
      <c r="C282" s="31" t="s">
        <v>3139</v>
      </c>
      <c r="D282" s="31">
        <v>1800</v>
      </c>
      <c r="E282" s="31">
        <f ca="1">IMPORT[TT]</f>
        <v>24</v>
      </c>
      <c r="F282" s="31"/>
      <c r="G282" s="31">
        <v>2020</v>
      </c>
      <c r="H282" s="32">
        <v>24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24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24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24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24</v>
      </c>
      <c r="U282" s="33"/>
      <c r="V282" s="31"/>
      <c r="W282" s="31" t="str">
        <f>IF(IMPORT[[#This Row],[b5]]="","",IMPORT[[#This Row],[b5]]-IMPORT[[#This Row],[a5]])</f>
        <v/>
      </c>
      <c r="X282" s="52">
        <f ca="1">SUM(INDIRECT(IMPORT_VAR[TABLENAME]&amp;"[@a"&amp;$1:$1-1&amp;"]"),INDIRECT(IMPORT_VAR[TABLENAME]&amp;"[@c"&amp;$1:$1-1&amp;"]"))</f>
        <v>24</v>
      </c>
      <c r="Y282" s="54"/>
      <c r="Z282" s="54"/>
      <c r="AA282" s="54"/>
    </row>
    <row r="283" spans="1:27">
      <c r="A283" s="31">
        <f ca="1">IF(IMPORT[[#This Row],[C]]&lt;1,"",ROW()-2)</f>
        <v>281</v>
      </c>
      <c r="B283" s="39" t="s">
        <v>3142</v>
      </c>
      <c r="C283" s="31" t="s">
        <v>3139</v>
      </c>
      <c r="D283" s="31">
        <v>1800</v>
      </c>
      <c r="E283" s="31">
        <f ca="1">IMPORT[TT]</f>
        <v>35</v>
      </c>
      <c r="F283" s="31"/>
      <c r="G283" s="31">
        <v>2020</v>
      </c>
      <c r="H283" s="32">
        <v>35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35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35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35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35</v>
      </c>
      <c r="U283" s="33"/>
      <c r="V283" s="31"/>
      <c r="W283" s="31" t="str">
        <f>IF(IMPORT[[#This Row],[b5]]="","",IMPORT[[#This Row],[b5]]-IMPORT[[#This Row],[a5]])</f>
        <v/>
      </c>
      <c r="X283" s="52">
        <f ca="1">SUM(INDIRECT(IMPORT_VAR[TABLENAME]&amp;"[@a"&amp;$1:$1-1&amp;"]"),INDIRECT(IMPORT_VAR[TABLENAME]&amp;"[@c"&amp;$1:$1-1&amp;"]"))</f>
        <v>35</v>
      </c>
      <c r="Y283" s="54"/>
      <c r="Z283" s="54"/>
      <c r="AA283" s="54"/>
    </row>
    <row r="284" spans="1:27">
      <c r="A284" s="31">
        <f ca="1">IF(IMPORT[[#This Row],[C]]&lt;1,"",ROW()-2)</f>
        <v>282</v>
      </c>
      <c r="B284" s="39" t="s">
        <v>3143</v>
      </c>
      <c r="C284" s="31" t="s">
        <v>3144</v>
      </c>
      <c r="D284" s="31">
        <v>1800</v>
      </c>
      <c r="E284" s="31">
        <f ca="1">IMPORT[TT]</f>
        <v>44</v>
      </c>
      <c r="F284" s="31"/>
      <c r="G284" s="31">
        <v>2020</v>
      </c>
      <c r="H284" s="32">
        <v>44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44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44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44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44</v>
      </c>
      <c r="U284" s="33"/>
      <c r="V284" s="31"/>
      <c r="W284" s="31" t="str">
        <f>IF(IMPORT[[#This Row],[b5]]="","",IMPORT[[#This Row],[b5]]-IMPORT[[#This Row],[a5]])</f>
        <v/>
      </c>
      <c r="X284" s="52">
        <f ca="1">SUM(INDIRECT(IMPORT_VAR[TABLENAME]&amp;"[@a"&amp;$1:$1-1&amp;"]"),INDIRECT(IMPORT_VAR[TABLENAME]&amp;"[@c"&amp;$1:$1-1&amp;"]"))</f>
        <v>44</v>
      </c>
      <c r="Y284" s="54"/>
      <c r="Z284" s="54"/>
      <c r="AA284" s="54"/>
    </row>
    <row r="285" spans="1:27">
      <c r="A285" s="31">
        <f ca="1">IF(IMPORT[[#This Row],[C]]&lt;1,"",ROW()-2)</f>
        <v>283</v>
      </c>
      <c r="B285" s="39" t="s">
        <v>3145</v>
      </c>
      <c r="C285" s="31" t="s">
        <v>3144</v>
      </c>
      <c r="D285" s="31">
        <v>1800</v>
      </c>
      <c r="E285" s="31">
        <f ca="1">IMPORT[TT]</f>
        <v>25</v>
      </c>
      <c r="F285" s="31"/>
      <c r="G285" s="31">
        <v>2020</v>
      </c>
      <c r="H285" s="32">
        <v>25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25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25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25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25</v>
      </c>
      <c r="U285" s="33"/>
      <c r="V285" s="31"/>
      <c r="W285" s="31" t="str">
        <f>IF(IMPORT[[#This Row],[b5]]="","",IMPORT[[#This Row],[b5]]-IMPORT[[#This Row],[a5]])</f>
        <v/>
      </c>
      <c r="X285" s="52">
        <f ca="1">SUM(INDIRECT(IMPORT_VAR[TABLENAME]&amp;"[@a"&amp;$1:$1-1&amp;"]"),INDIRECT(IMPORT_VAR[TABLENAME]&amp;"[@c"&amp;$1:$1-1&amp;"]"))</f>
        <v>25</v>
      </c>
      <c r="Y285" s="54"/>
      <c r="Z285" s="54"/>
      <c r="AA285" s="54"/>
    </row>
    <row r="286" spans="1:27">
      <c r="A286" s="31">
        <f ca="1">IF(IMPORT[[#This Row],[C]]&lt;1,"",ROW()-2)</f>
        <v>284</v>
      </c>
      <c r="B286" s="39" t="s">
        <v>3146</v>
      </c>
      <c r="C286" s="31" t="s">
        <v>3113</v>
      </c>
      <c r="D286" s="31">
        <v>1800</v>
      </c>
      <c r="E286" s="31">
        <f ca="1">IMPORT[TT]</f>
        <v>29</v>
      </c>
      <c r="F286" s="31"/>
      <c r="G286" s="31">
        <v>2020</v>
      </c>
      <c r="H286" s="32">
        <v>29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29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29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29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29</v>
      </c>
      <c r="U286" s="33"/>
      <c r="V286" s="31"/>
      <c r="W286" s="31" t="str">
        <f>IF(IMPORT[[#This Row],[b5]]="","",IMPORT[[#This Row],[b5]]-IMPORT[[#This Row],[a5]])</f>
        <v/>
      </c>
      <c r="X286" s="52">
        <f ca="1">SUM(INDIRECT(IMPORT_VAR[TABLENAME]&amp;"[@a"&amp;$1:$1-1&amp;"]"),INDIRECT(IMPORT_VAR[TABLENAME]&amp;"[@c"&amp;$1:$1-1&amp;"]"))</f>
        <v>29</v>
      </c>
      <c r="Y286" s="54"/>
      <c r="Z286" s="54"/>
      <c r="AA286" s="54"/>
    </row>
    <row r="287" spans="1:27">
      <c r="A287" s="31">
        <f ca="1">IF(IMPORT[[#This Row],[C]]&lt;1,"",ROW()-2)</f>
        <v>285</v>
      </c>
      <c r="B287" s="39" t="s">
        <v>3151</v>
      </c>
      <c r="C287" s="31" t="s">
        <v>3149</v>
      </c>
      <c r="D287" s="31">
        <v>3600</v>
      </c>
      <c r="E287" s="31">
        <f ca="1">IMPORT[TT]</f>
        <v>1</v>
      </c>
      <c r="F287" s="31"/>
      <c r="G287" s="31" t="s">
        <v>3202</v>
      </c>
      <c r="H287" s="32">
        <v>1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1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1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1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1</v>
      </c>
      <c r="U287" s="33"/>
      <c r="V287" s="31"/>
      <c r="W287" s="31" t="str">
        <f>IF(IMPORT[[#This Row],[b5]]="","",IMPORT[[#This Row],[b5]]-IMPORT[[#This Row],[a5]])</f>
        <v/>
      </c>
      <c r="X287" s="52">
        <f ca="1">SUM(INDIRECT(IMPORT_VAR[TABLENAME]&amp;"[@a"&amp;$1:$1-1&amp;"]"),INDIRECT(IMPORT_VAR[TABLENAME]&amp;"[@c"&amp;$1:$1-1&amp;"]"))</f>
        <v>1</v>
      </c>
      <c r="Y287" s="54"/>
      <c r="Z287" s="54"/>
      <c r="AA287" s="54"/>
    </row>
    <row r="288" spans="1:27">
      <c r="A288" s="31">
        <f ca="1">IF(IMPORT[[#This Row],[C]]&lt;1,"",ROW()-2)</f>
        <v>286</v>
      </c>
      <c r="B288" s="39" t="s">
        <v>3152</v>
      </c>
      <c r="C288" s="31" t="s">
        <v>3149</v>
      </c>
      <c r="D288" s="31">
        <v>3600</v>
      </c>
      <c r="E288" s="31">
        <f ca="1">IMPORT[TT]</f>
        <v>3</v>
      </c>
      <c r="F288" s="31"/>
      <c r="G288" s="31" t="s">
        <v>3202</v>
      </c>
      <c r="H288" s="32">
        <v>3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3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3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3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3</v>
      </c>
      <c r="U288" s="33"/>
      <c r="V288" s="31"/>
      <c r="W288" s="31" t="str">
        <f>IF(IMPORT[[#This Row],[b5]]="","",IMPORT[[#This Row],[b5]]-IMPORT[[#This Row],[a5]])</f>
        <v/>
      </c>
      <c r="X288" s="52">
        <f ca="1">SUM(INDIRECT(IMPORT_VAR[TABLENAME]&amp;"[@a"&amp;$1:$1-1&amp;"]"),INDIRECT(IMPORT_VAR[TABLENAME]&amp;"[@c"&amp;$1:$1-1&amp;"]"))</f>
        <v>3</v>
      </c>
      <c r="Y288" s="54"/>
      <c r="Z288" s="54"/>
      <c r="AA288" s="54"/>
    </row>
    <row r="289" spans="1:27">
      <c r="A289" s="31">
        <f ca="1">IF(IMPORT[[#This Row],[C]]&lt;1,"",ROW()-2)</f>
        <v>287</v>
      </c>
      <c r="B289" s="39" t="s">
        <v>3153</v>
      </c>
      <c r="C289" s="31" t="s">
        <v>3149</v>
      </c>
      <c r="D289" s="31">
        <v>3600</v>
      </c>
      <c r="E289" s="31">
        <f ca="1">IMPORT[TT]</f>
        <v>6</v>
      </c>
      <c r="F289" s="31"/>
      <c r="G289" s="31" t="s">
        <v>3202</v>
      </c>
      <c r="H289" s="32">
        <v>6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6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6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6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6</v>
      </c>
      <c r="U289" s="33"/>
      <c r="V289" s="31"/>
      <c r="W289" s="31" t="str">
        <f>IF(IMPORT[[#This Row],[b5]]="","",IMPORT[[#This Row],[b5]]-IMPORT[[#This Row],[a5]])</f>
        <v/>
      </c>
      <c r="X289" s="52">
        <f ca="1">SUM(INDIRECT(IMPORT_VAR[TABLENAME]&amp;"[@a"&amp;$1:$1-1&amp;"]"),INDIRECT(IMPORT_VAR[TABLENAME]&amp;"[@c"&amp;$1:$1-1&amp;"]"))</f>
        <v>6</v>
      </c>
      <c r="Y289" s="54"/>
      <c r="Z289" s="54"/>
      <c r="AA289" s="54"/>
    </row>
    <row r="290" spans="1:27">
      <c r="A290" s="31">
        <f ca="1">IF(IMPORT[[#This Row],[C]]&lt;1,"",ROW()-2)</f>
        <v>288</v>
      </c>
      <c r="B290" s="39" t="s">
        <v>3154</v>
      </c>
      <c r="C290" s="31" t="s">
        <v>3149</v>
      </c>
      <c r="D290" s="31">
        <v>3600</v>
      </c>
      <c r="E290" s="31">
        <f ca="1">IMPORT[TT]</f>
        <v>4</v>
      </c>
      <c r="F290" s="31"/>
      <c r="G290" s="31" t="s">
        <v>3202</v>
      </c>
      <c r="H290" s="32">
        <v>4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4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4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4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4</v>
      </c>
      <c r="U290" s="33"/>
      <c r="V290" s="31"/>
      <c r="W290" s="31" t="str">
        <f>IF(IMPORT[[#This Row],[b5]]="","",IMPORT[[#This Row],[b5]]-IMPORT[[#This Row],[a5]])</f>
        <v/>
      </c>
      <c r="X290" s="52">
        <f ca="1">SUM(INDIRECT(IMPORT_VAR[TABLENAME]&amp;"[@a"&amp;$1:$1-1&amp;"]"),INDIRECT(IMPORT_VAR[TABLENAME]&amp;"[@c"&amp;$1:$1-1&amp;"]"))</f>
        <v>4</v>
      </c>
      <c r="Y290" s="54"/>
      <c r="Z290" s="54"/>
      <c r="AA290" s="54"/>
    </row>
    <row r="291" spans="1:27">
      <c r="A291" s="31">
        <f ca="1">IF(IMPORT[[#This Row],[C]]&lt;1,"",ROW()-2)</f>
        <v>289</v>
      </c>
      <c r="B291" s="39" t="s">
        <v>3155</v>
      </c>
      <c r="C291" s="31" t="s">
        <v>3149</v>
      </c>
      <c r="D291" s="31">
        <v>3600</v>
      </c>
      <c r="E291" s="31">
        <f ca="1">IMPORT[TT]</f>
        <v>1</v>
      </c>
      <c r="F291" s="31"/>
      <c r="G291" s="31" t="s">
        <v>3202</v>
      </c>
      <c r="H291" s="32">
        <v>1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1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1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1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1</v>
      </c>
      <c r="U291" s="33"/>
      <c r="V291" s="31"/>
      <c r="W291" s="31" t="str">
        <f>IF(IMPORT[[#This Row],[b5]]="","",IMPORT[[#This Row],[b5]]-IMPORT[[#This Row],[a5]])</f>
        <v/>
      </c>
      <c r="X291" s="52">
        <f ca="1">SUM(INDIRECT(IMPORT_VAR[TABLENAME]&amp;"[@a"&amp;$1:$1-1&amp;"]"),INDIRECT(IMPORT_VAR[TABLENAME]&amp;"[@c"&amp;$1:$1-1&amp;"]"))</f>
        <v>1</v>
      </c>
      <c r="Y291" s="54"/>
      <c r="Z291" s="54"/>
      <c r="AA291" s="54"/>
    </row>
    <row r="292" spans="1:27">
      <c r="A292" s="31">
        <f ca="1">IF(IMPORT[[#This Row],[C]]&lt;1,"",ROW()-2)</f>
        <v>290</v>
      </c>
      <c r="B292" s="39" t="s">
        <v>3156</v>
      </c>
      <c r="C292" s="31" t="s">
        <v>3149</v>
      </c>
      <c r="D292" s="31">
        <v>3600</v>
      </c>
      <c r="E292" s="31">
        <f ca="1">IMPORT[TT]</f>
        <v>1</v>
      </c>
      <c r="F292" s="31"/>
      <c r="G292" s="31" t="s">
        <v>3202</v>
      </c>
      <c r="H292" s="32">
        <v>1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1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1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1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1</v>
      </c>
      <c r="U292" s="33"/>
      <c r="V292" s="31"/>
      <c r="W292" s="31" t="str">
        <f>IF(IMPORT[[#This Row],[b5]]="","",IMPORT[[#This Row],[b5]]-IMPORT[[#This Row],[a5]])</f>
        <v/>
      </c>
      <c r="X292" s="52">
        <f ca="1">SUM(INDIRECT(IMPORT_VAR[TABLENAME]&amp;"[@a"&amp;$1:$1-1&amp;"]"),INDIRECT(IMPORT_VAR[TABLENAME]&amp;"[@c"&amp;$1:$1-1&amp;"]"))</f>
        <v>1</v>
      </c>
      <c r="Y292" s="54"/>
      <c r="Z292" s="54"/>
      <c r="AA292" s="54"/>
    </row>
    <row r="293" spans="1:27">
      <c r="A293" s="31">
        <f ca="1">IF(IMPORT[[#This Row],[C]]&lt;1,"",ROW()-2)</f>
        <v>291</v>
      </c>
      <c r="B293" s="39" t="s">
        <v>3157</v>
      </c>
      <c r="C293" s="31" t="s">
        <v>3149</v>
      </c>
      <c r="D293" s="31">
        <v>3600</v>
      </c>
      <c r="E293" s="31">
        <f ca="1">IMPORT[TT]</f>
        <v>2</v>
      </c>
      <c r="F293" s="31"/>
      <c r="G293" s="31" t="s">
        <v>3202</v>
      </c>
      <c r="H293" s="32">
        <v>2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2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2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2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2</v>
      </c>
      <c r="U293" s="33"/>
      <c r="V293" s="31"/>
      <c r="W293" s="31" t="str">
        <f>IF(IMPORT[[#This Row],[b5]]="","",IMPORT[[#This Row],[b5]]-IMPORT[[#This Row],[a5]])</f>
        <v/>
      </c>
      <c r="X293" s="52">
        <f ca="1">SUM(INDIRECT(IMPORT_VAR[TABLENAME]&amp;"[@a"&amp;$1:$1-1&amp;"]"),INDIRECT(IMPORT_VAR[TABLENAME]&amp;"[@c"&amp;$1:$1-1&amp;"]"))</f>
        <v>2</v>
      </c>
      <c r="Y293" s="54"/>
      <c r="Z293" s="54"/>
      <c r="AA293" s="54"/>
    </row>
    <row r="294" spans="1:27">
      <c r="A294" s="31">
        <f ca="1">IF(IMPORT[[#This Row],[C]]&lt;1,"",ROW()-2)</f>
        <v>292</v>
      </c>
      <c r="B294" s="39" t="s">
        <v>3158</v>
      </c>
      <c r="C294" s="31" t="s">
        <v>3149</v>
      </c>
      <c r="D294" s="31">
        <v>3600</v>
      </c>
      <c r="E294" s="31">
        <f ca="1">IMPORT[TT]</f>
        <v>2</v>
      </c>
      <c r="F294" s="31"/>
      <c r="G294" s="31" t="s">
        <v>3202</v>
      </c>
      <c r="H294" s="32">
        <v>2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2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2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2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2</v>
      </c>
      <c r="U294" s="33"/>
      <c r="V294" s="31"/>
      <c r="W294" s="31" t="str">
        <f>IF(IMPORT[[#This Row],[b5]]="","",IMPORT[[#This Row],[b5]]-IMPORT[[#This Row],[a5]])</f>
        <v/>
      </c>
      <c r="X294" s="52">
        <f ca="1">SUM(INDIRECT(IMPORT_VAR[TABLENAME]&amp;"[@a"&amp;$1:$1-1&amp;"]"),INDIRECT(IMPORT_VAR[TABLENAME]&amp;"[@c"&amp;$1:$1-1&amp;"]"))</f>
        <v>2</v>
      </c>
      <c r="Y294" s="54"/>
      <c r="Z294" s="54"/>
      <c r="AA294" s="54"/>
    </row>
    <row r="295" spans="1:27">
      <c r="A295" s="31">
        <f ca="1">IF(IMPORT[[#This Row],[C]]&lt;1,"",ROW()-2)</f>
        <v>293</v>
      </c>
      <c r="B295" s="39" t="s">
        <v>3159</v>
      </c>
      <c r="C295" s="31" t="s">
        <v>3149</v>
      </c>
      <c r="D295" s="31">
        <v>1800</v>
      </c>
      <c r="E295" s="31">
        <f ca="1">IMPORT[TT]</f>
        <v>3</v>
      </c>
      <c r="F295" s="31"/>
      <c r="G295" s="31" t="s">
        <v>3202</v>
      </c>
      <c r="H295" s="32">
        <v>3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3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3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3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3</v>
      </c>
      <c r="U295" s="33"/>
      <c r="V295" s="31"/>
      <c r="W295" s="31" t="str">
        <f>IF(IMPORT[[#This Row],[b5]]="","",IMPORT[[#This Row],[b5]]-IMPORT[[#This Row],[a5]])</f>
        <v/>
      </c>
      <c r="X295" s="52">
        <f ca="1">SUM(INDIRECT(IMPORT_VAR[TABLENAME]&amp;"[@a"&amp;$1:$1-1&amp;"]"),INDIRECT(IMPORT_VAR[TABLENAME]&amp;"[@c"&amp;$1:$1-1&amp;"]"))</f>
        <v>3</v>
      </c>
      <c r="Y295" s="54"/>
      <c r="Z295" s="54"/>
      <c r="AA295" s="54"/>
    </row>
    <row r="296" spans="1:27">
      <c r="A296" s="31">
        <f ca="1">IF(IMPORT[[#This Row],[C]]&lt;1,"",ROW()-2)</f>
        <v>294</v>
      </c>
      <c r="B296" s="39" t="s">
        <v>3162</v>
      </c>
      <c r="C296" s="31" t="s">
        <v>3161</v>
      </c>
      <c r="D296" s="31">
        <v>2400</v>
      </c>
      <c r="E296" s="31">
        <f ca="1">IMPORT[TT]</f>
        <v>2</v>
      </c>
      <c r="F296" s="31"/>
      <c r="G296" s="31" t="s">
        <v>3202</v>
      </c>
      <c r="H296" s="32">
        <v>2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2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2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2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2</v>
      </c>
      <c r="U296" s="33"/>
      <c r="V296" s="31"/>
      <c r="W296" s="31" t="str">
        <f>IF(IMPORT[[#This Row],[b5]]="","",IMPORT[[#This Row],[b5]]-IMPORT[[#This Row],[a5]])</f>
        <v/>
      </c>
      <c r="X296" s="52">
        <f ca="1">SUM(INDIRECT(IMPORT_VAR[TABLENAME]&amp;"[@a"&amp;$1:$1-1&amp;"]"),INDIRECT(IMPORT_VAR[TABLENAME]&amp;"[@c"&amp;$1:$1-1&amp;"]"))</f>
        <v>2</v>
      </c>
      <c r="Y296" s="54"/>
      <c r="Z296" s="54"/>
      <c r="AA296" s="54"/>
    </row>
    <row r="297" spans="1:27">
      <c r="A297" s="31">
        <f ca="1">IF(IMPORT[[#This Row],[C]]&lt;1,"",ROW()-2)</f>
        <v>295</v>
      </c>
      <c r="B297" s="39" t="s">
        <v>3164</v>
      </c>
      <c r="C297" s="31" t="s">
        <v>3163</v>
      </c>
      <c r="D297" s="31">
        <v>2400</v>
      </c>
      <c r="E297" s="31">
        <f ca="1">IMPORT[TT]</f>
        <v>2</v>
      </c>
      <c r="F297" s="31"/>
      <c r="G297" s="31" t="s">
        <v>3202</v>
      </c>
      <c r="H297" s="32">
        <v>2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2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2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2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2</v>
      </c>
      <c r="U297" s="33"/>
      <c r="V297" s="31"/>
      <c r="W297" s="31" t="str">
        <f>IF(IMPORT[[#This Row],[b5]]="","",IMPORT[[#This Row],[b5]]-IMPORT[[#This Row],[a5]])</f>
        <v/>
      </c>
      <c r="X297" s="52">
        <f ca="1">SUM(INDIRECT(IMPORT_VAR[TABLENAME]&amp;"[@a"&amp;$1:$1-1&amp;"]"),INDIRECT(IMPORT_VAR[TABLENAME]&amp;"[@c"&amp;$1:$1-1&amp;"]"))</f>
        <v>2</v>
      </c>
      <c r="Y297" s="54"/>
      <c r="Z297" s="54"/>
      <c r="AA297" s="54"/>
    </row>
    <row r="298" spans="1:27">
      <c r="A298" s="31">
        <f ca="1">IF(IMPORT[[#This Row],[C]]&lt;1,"",ROW()-2)</f>
        <v>296</v>
      </c>
      <c r="B298" s="39" t="s">
        <v>3165</v>
      </c>
      <c r="C298" s="31" t="s">
        <v>3163</v>
      </c>
      <c r="D298" s="31">
        <v>2400</v>
      </c>
      <c r="E298" s="31">
        <f ca="1">IMPORT[TT]</f>
        <v>4</v>
      </c>
      <c r="F298" s="31"/>
      <c r="G298" s="31" t="s">
        <v>3202</v>
      </c>
      <c r="H298" s="32">
        <v>4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4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4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4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4</v>
      </c>
      <c r="U298" s="33"/>
      <c r="V298" s="31"/>
      <c r="W298" s="31" t="str">
        <f>IF(IMPORT[[#This Row],[b5]]="","",IMPORT[[#This Row],[b5]]-IMPORT[[#This Row],[a5]])</f>
        <v/>
      </c>
      <c r="X298" s="52">
        <f ca="1">SUM(INDIRECT(IMPORT_VAR[TABLENAME]&amp;"[@a"&amp;$1:$1-1&amp;"]"),INDIRECT(IMPORT_VAR[TABLENAME]&amp;"[@c"&amp;$1:$1-1&amp;"]"))</f>
        <v>4</v>
      </c>
      <c r="Y298" s="54"/>
      <c r="Z298" s="54"/>
      <c r="AA298" s="54"/>
    </row>
    <row r="299" spans="1:27">
      <c r="A299" s="31">
        <f ca="1">IF(IMPORT[[#This Row],[C]]&lt;1,"",ROW()-2)</f>
        <v>297</v>
      </c>
      <c r="B299" s="39" t="s">
        <v>3166</v>
      </c>
      <c r="C299" s="31" t="s">
        <v>3163</v>
      </c>
      <c r="D299" s="31">
        <v>2400</v>
      </c>
      <c r="E299" s="31">
        <f ca="1">IMPORT[TT]</f>
        <v>4</v>
      </c>
      <c r="F299" s="31"/>
      <c r="G299" s="31" t="s">
        <v>3202</v>
      </c>
      <c r="H299" s="32">
        <v>4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4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4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4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4</v>
      </c>
      <c r="U299" s="33"/>
      <c r="V299" s="31"/>
      <c r="W299" s="31" t="str">
        <f>IF(IMPORT[[#This Row],[b5]]="","",IMPORT[[#This Row],[b5]]-IMPORT[[#This Row],[a5]])</f>
        <v/>
      </c>
      <c r="X299" s="52">
        <f ca="1">SUM(INDIRECT(IMPORT_VAR[TABLENAME]&amp;"[@a"&amp;$1:$1-1&amp;"]"),INDIRECT(IMPORT_VAR[TABLENAME]&amp;"[@c"&amp;$1:$1-1&amp;"]"))</f>
        <v>4</v>
      </c>
      <c r="Y299" s="54"/>
      <c r="Z299" s="54"/>
      <c r="AA299" s="54"/>
    </row>
    <row r="300" spans="1:27">
      <c r="A300" s="31">
        <f ca="1">IF(IMPORT[[#This Row],[C]]&lt;1,"",ROW()-2)</f>
        <v>298</v>
      </c>
      <c r="B300" s="39" t="s">
        <v>3167</v>
      </c>
      <c r="C300" s="31" t="s">
        <v>3163</v>
      </c>
      <c r="D300" s="31">
        <v>2400</v>
      </c>
      <c r="E300" s="31">
        <f ca="1">IMPORT[TT]</f>
        <v>3</v>
      </c>
      <c r="F300" s="31"/>
      <c r="G300" s="31" t="s">
        <v>3202</v>
      </c>
      <c r="H300" s="32">
        <v>3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3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3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3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3</v>
      </c>
      <c r="U300" s="33"/>
      <c r="V300" s="31"/>
      <c r="W300" s="31" t="str">
        <f>IF(IMPORT[[#This Row],[b5]]="","",IMPORT[[#This Row],[b5]]-IMPORT[[#This Row],[a5]])</f>
        <v/>
      </c>
      <c r="X300" s="52">
        <f ca="1">SUM(INDIRECT(IMPORT_VAR[TABLENAME]&amp;"[@a"&amp;$1:$1-1&amp;"]"),INDIRECT(IMPORT_VAR[TABLENAME]&amp;"[@c"&amp;$1:$1-1&amp;"]"))</f>
        <v>3</v>
      </c>
      <c r="Y300" s="54"/>
      <c r="Z300" s="54"/>
      <c r="AA300" s="54"/>
    </row>
    <row r="301" spans="1:27">
      <c r="A301" s="31">
        <f ca="1">IF(IMPORT[[#This Row],[C]]&lt;1,"",ROW()-2)</f>
        <v>299</v>
      </c>
      <c r="B301" s="39" t="s">
        <v>3168</v>
      </c>
      <c r="C301" s="31" t="s">
        <v>3163</v>
      </c>
      <c r="D301" s="31">
        <v>2400</v>
      </c>
      <c r="E301" s="31">
        <f ca="1">IMPORT[TT]</f>
        <v>3</v>
      </c>
      <c r="F301" s="31"/>
      <c r="G301" s="31" t="s">
        <v>3202</v>
      </c>
      <c r="H301" s="32">
        <v>3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3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3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3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3</v>
      </c>
      <c r="U301" s="33"/>
      <c r="V301" s="31"/>
      <c r="W301" s="31" t="str">
        <f>IF(IMPORT[[#This Row],[b5]]="","",IMPORT[[#This Row],[b5]]-IMPORT[[#This Row],[a5]])</f>
        <v/>
      </c>
      <c r="X301" s="52">
        <f ca="1">SUM(INDIRECT(IMPORT_VAR[TABLENAME]&amp;"[@a"&amp;$1:$1-1&amp;"]"),INDIRECT(IMPORT_VAR[TABLENAME]&amp;"[@c"&amp;$1:$1-1&amp;"]"))</f>
        <v>3</v>
      </c>
      <c r="Y301" s="54"/>
      <c r="Z301" s="54"/>
      <c r="AA301" s="54"/>
    </row>
    <row r="302" spans="1:27">
      <c r="A302" s="31">
        <f ca="1">IF(IMPORT[[#This Row],[C]]&lt;1,"",ROW()-2)</f>
        <v>300</v>
      </c>
      <c r="B302" s="39" t="s">
        <v>3169</v>
      </c>
      <c r="C302" s="31" t="s">
        <v>3163</v>
      </c>
      <c r="D302" s="31">
        <v>1200</v>
      </c>
      <c r="E302" s="31">
        <f ca="1">IMPORT[TT]</f>
        <v>3</v>
      </c>
      <c r="F302" s="31"/>
      <c r="G302" s="31" t="s">
        <v>3202</v>
      </c>
      <c r="H302" s="32">
        <v>3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3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3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3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3</v>
      </c>
      <c r="U302" s="33"/>
      <c r="V302" s="31"/>
      <c r="W302" s="31" t="str">
        <f>IF(IMPORT[[#This Row],[b5]]="","",IMPORT[[#This Row],[b5]]-IMPORT[[#This Row],[a5]])</f>
        <v/>
      </c>
      <c r="X302" s="52">
        <f ca="1">SUM(INDIRECT(IMPORT_VAR[TABLENAME]&amp;"[@a"&amp;$1:$1-1&amp;"]"),INDIRECT(IMPORT_VAR[TABLENAME]&amp;"[@c"&amp;$1:$1-1&amp;"]"))</f>
        <v>3</v>
      </c>
      <c r="Y302" s="54"/>
      <c r="Z302" s="54"/>
      <c r="AA302" s="54"/>
    </row>
    <row r="303" spans="1:27">
      <c r="A303" s="31">
        <f ca="1">IF(IMPORT[[#This Row],[C]]&lt;1,"",ROW()-2)</f>
        <v>301</v>
      </c>
      <c r="B303" s="39" t="s">
        <v>3170</v>
      </c>
      <c r="C303" s="31" t="s">
        <v>3163</v>
      </c>
      <c r="D303" s="31">
        <v>1200</v>
      </c>
      <c r="E303" s="31">
        <f ca="1">IMPORT[TT]</f>
        <v>3</v>
      </c>
      <c r="F303" s="31"/>
      <c r="G303" s="31" t="s">
        <v>3202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3"/>
      <c r="V303" s="31"/>
      <c r="W303" s="31" t="str">
        <f>IF(IMPORT[[#This Row],[b5]]="","",IMPORT[[#This Row],[b5]]-IMPORT[[#This Row],[a5]])</f>
        <v/>
      </c>
      <c r="X303" s="52">
        <f ca="1">SUM(INDIRECT(IMPORT_VAR[TABLENAME]&amp;"[@a"&amp;$1:$1-1&amp;"]"),INDIRECT(IMPORT_VAR[TABLENAME]&amp;"[@c"&amp;$1:$1-1&amp;"]"))</f>
        <v>3</v>
      </c>
      <c r="Y303" s="54"/>
      <c r="Z303" s="54"/>
      <c r="AA303" s="54"/>
    </row>
    <row r="304" spans="1:27">
      <c r="A304" s="31">
        <f ca="1">IF(IMPORT[[#This Row],[C]]&lt;1,"",ROW()-2)</f>
        <v>302</v>
      </c>
      <c r="B304" s="39" t="s">
        <v>3171</v>
      </c>
      <c r="C304" s="31" t="s">
        <v>3163</v>
      </c>
      <c r="D304" s="31">
        <v>600</v>
      </c>
      <c r="E304" s="31">
        <f ca="1">IMPORT[TT]</f>
        <v>1</v>
      </c>
      <c r="F304" s="31"/>
      <c r="G304" s="31" t="s">
        <v>3202</v>
      </c>
      <c r="H304" s="32">
        <v>1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1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1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1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1</v>
      </c>
      <c r="U304" s="33"/>
      <c r="V304" s="31"/>
      <c r="W304" s="31" t="str">
        <f>IF(IMPORT[[#This Row],[b5]]="","",IMPORT[[#This Row],[b5]]-IMPORT[[#This Row],[a5]])</f>
        <v/>
      </c>
      <c r="X304" s="52">
        <f ca="1">SUM(INDIRECT(IMPORT_VAR[TABLENAME]&amp;"[@a"&amp;$1:$1-1&amp;"]"),INDIRECT(IMPORT_VAR[TABLENAME]&amp;"[@c"&amp;$1:$1-1&amp;"]"))</f>
        <v>1</v>
      </c>
      <c r="Y304" s="54"/>
      <c r="Z304" s="54"/>
      <c r="AA304" s="54"/>
    </row>
    <row r="305" spans="1:27">
      <c r="A305" s="31">
        <f ca="1">IF(IMPORT[[#This Row],[C]]&lt;1,"",ROW()-2)</f>
        <v>303</v>
      </c>
      <c r="B305" s="39" t="s">
        <v>3173</v>
      </c>
      <c r="C305" s="31" t="s">
        <v>3163</v>
      </c>
      <c r="D305" s="31">
        <v>600</v>
      </c>
      <c r="E305" s="31">
        <f ca="1">IMPORT[TT]</f>
        <v>3</v>
      </c>
      <c r="F305" s="31"/>
      <c r="G305" s="31" t="s">
        <v>3202</v>
      </c>
      <c r="H305" s="32">
        <v>3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3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3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3"/>
      <c r="V305" s="31"/>
      <c r="W305" s="31" t="str">
        <f>IF(IMPORT[[#This Row],[b5]]="","",IMPORT[[#This Row],[b5]]-IMPORT[[#This Row],[a5]])</f>
        <v/>
      </c>
      <c r="X305" s="52">
        <f ca="1">SUM(INDIRECT(IMPORT_VAR[TABLENAME]&amp;"[@a"&amp;$1:$1-1&amp;"]"),INDIRECT(IMPORT_VAR[TABLENAME]&amp;"[@c"&amp;$1:$1-1&amp;"]"))</f>
        <v>3</v>
      </c>
      <c r="Y305" s="54"/>
      <c r="Z305" s="54"/>
      <c r="AA305" s="54"/>
    </row>
    <row r="306" spans="1:27">
      <c r="A306" s="31">
        <f ca="1">IF(IMPORT[[#This Row],[C]]&lt;1,"",ROW()-2)</f>
        <v>304</v>
      </c>
      <c r="B306" s="39" t="s">
        <v>3174</v>
      </c>
      <c r="C306" s="31" t="s">
        <v>3163</v>
      </c>
      <c r="D306" s="31">
        <v>600</v>
      </c>
      <c r="E306" s="31">
        <f ca="1">IMPORT[TT]</f>
        <v>3</v>
      </c>
      <c r="F306" s="31"/>
      <c r="G306" s="31" t="s">
        <v>3202</v>
      </c>
      <c r="H306" s="32">
        <v>3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3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3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3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3</v>
      </c>
      <c r="U306" s="33"/>
      <c r="V306" s="31"/>
      <c r="W306" s="31" t="str">
        <f>IF(IMPORT[[#This Row],[b5]]="","",IMPORT[[#This Row],[b5]]-IMPORT[[#This Row],[a5]])</f>
        <v/>
      </c>
      <c r="X306" s="52">
        <f ca="1">SUM(INDIRECT(IMPORT_VAR[TABLENAME]&amp;"[@a"&amp;$1:$1-1&amp;"]"),INDIRECT(IMPORT_VAR[TABLENAME]&amp;"[@c"&amp;$1:$1-1&amp;"]"))</f>
        <v>3</v>
      </c>
      <c r="Y306" s="54"/>
      <c r="Z306" s="54"/>
      <c r="AA306" s="54"/>
    </row>
    <row r="307" spans="1:27">
      <c r="A307" s="31">
        <f ca="1">IF(IMPORT[[#This Row],[C]]&lt;1,"",ROW()-2)</f>
        <v>305</v>
      </c>
      <c r="B307" s="39" t="s">
        <v>3175</v>
      </c>
      <c r="C307" s="31" t="s">
        <v>2846</v>
      </c>
      <c r="D307" s="31">
        <v>1000</v>
      </c>
      <c r="E307" s="31">
        <f ca="1">IMPORT[TT]</f>
        <v>2</v>
      </c>
      <c r="F307" s="31"/>
      <c r="G307" s="31" t="s">
        <v>3202</v>
      </c>
      <c r="H307" s="32">
        <v>2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2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2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2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2</v>
      </c>
      <c r="U307" s="33"/>
      <c r="V307" s="31"/>
      <c r="W307" s="31" t="str">
        <f>IF(IMPORT[[#This Row],[b5]]="","",IMPORT[[#This Row],[b5]]-IMPORT[[#This Row],[a5]])</f>
        <v/>
      </c>
      <c r="X307" s="52">
        <f ca="1">SUM(INDIRECT(IMPORT_VAR[TABLENAME]&amp;"[@a"&amp;$1:$1-1&amp;"]"),INDIRECT(IMPORT_VAR[TABLENAME]&amp;"[@c"&amp;$1:$1-1&amp;"]"))</f>
        <v>2</v>
      </c>
      <c r="Y307" s="54"/>
      <c r="Z307" s="54"/>
      <c r="AA307" s="54"/>
    </row>
    <row r="308" spans="1:27">
      <c r="A308" s="31">
        <f ca="1">IF(IMPORT[[#This Row],[C]]&lt;1,"",ROW()-2)</f>
        <v>306</v>
      </c>
      <c r="B308" s="39" t="s">
        <v>3176</v>
      </c>
      <c r="C308" s="31" t="s">
        <v>2846</v>
      </c>
      <c r="D308" s="31">
        <v>600</v>
      </c>
      <c r="E308" s="31">
        <f ca="1">IMPORT[TT]</f>
        <v>3</v>
      </c>
      <c r="F308" s="31"/>
      <c r="G308" s="31" t="s">
        <v>3202</v>
      </c>
      <c r="H308" s="32">
        <v>3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3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3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3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3</v>
      </c>
      <c r="U308" s="33"/>
      <c r="V308" s="31"/>
      <c r="W308" s="31" t="str">
        <f>IF(IMPORT[[#This Row],[b5]]="","",IMPORT[[#This Row],[b5]]-IMPORT[[#This Row],[a5]])</f>
        <v/>
      </c>
      <c r="X308" s="52">
        <f ca="1">SUM(INDIRECT(IMPORT_VAR[TABLENAME]&amp;"[@a"&amp;$1:$1-1&amp;"]"),INDIRECT(IMPORT_VAR[TABLENAME]&amp;"[@c"&amp;$1:$1-1&amp;"]"))</f>
        <v>3</v>
      </c>
      <c r="Y308" s="54"/>
      <c r="Z308" s="54"/>
      <c r="AA308" s="54"/>
    </row>
    <row r="309" spans="1:27">
      <c r="A309" s="31">
        <f ca="1">IF(IMPORT[[#This Row],[C]]&lt;1,"",ROW()-2)</f>
        <v>307</v>
      </c>
      <c r="B309" s="39" t="s">
        <v>3177</v>
      </c>
      <c r="C309" s="31" t="s">
        <v>2846</v>
      </c>
      <c r="D309" s="31">
        <v>480</v>
      </c>
      <c r="E309" s="31">
        <f ca="1">IMPORT[TT]</f>
        <v>4</v>
      </c>
      <c r="F309" s="31"/>
      <c r="G309" s="31" t="s">
        <v>3202</v>
      </c>
      <c r="H309" s="32">
        <v>4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4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4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4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4</v>
      </c>
      <c r="U309" s="33"/>
      <c r="V309" s="31"/>
      <c r="W309" s="31" t="str">
        <f>IF(IMPORT[[#This Row],[b5]]="","",IMPORT[[#This Row],[b5]]-IMPORT[[#This Row],[a5]])</f>
        <v/>
      </c>
      <c r="X309" s="52">
        <f ca="1">SUM(INDIRECT(IMPORT_VAR[TABLENAME]&amp;"[@a"&amp;$1:$1-1&amp;"]"),INDIRECT(IMPORT_VAR[TABLENAME]&amp;"[@c"&amp;$1:$1-1&amp;"]"))</f>
        <v>4</v>
      </c>
      <c r="Y309" s="54"/>
      <c r="Z309" s="54"/>
      <c r="AA309" s="54"/>
    </row>
    <row r="310" spans="1:27">
      <c r="A310" s="31">
        <f ca="1">IF(IMPORT[[#This Row],[C]]&lt;1,"",ROW()-2)</f>
        <v>308</v>
      </c>
      <c r="B310" s="39" t="s">
        <v>3178</v>
      </c>
      <c r="C310" s="31" t="s">
        <v>2846</v>
      </c>
      <c r="D310" s="31">
        <v>600</v>
      </c>
      <c r="E310" s="31">
        <f ca="1">IMPORT[TT]</f>
        <v>2</v>
      </c>
      <c r="F310" s="31"/>
      <c r="G310" s="34" t="s">
        <v>3202</v>
      </c>
      <c r="H310" s="32">
        <v>2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2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2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2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2</v>
      </c>
      <c r="U310" s="33"/>
      <c r="V310" s="31"/>
      <c r="W310" s="31" t="str">
        <f>IF(IMPORT[[#This Row],[b5]]="","",IMPORT[[#This Row],[b5]]-IMPORT[[#This Row],[a5]])</f>
        <v/>
      </c>
      <c r="X310" s="52">
        <f ca="1">SUM(INDIRECT(IMPORT_VAR[TABLENAME]&amp;"[@a"&amp;$1:$1-1&amp;"]"),INDIRECT(IMPORT_VAR[TABLENAME]&amp;"[@c"&amp;$1:$1-1&amp;"]"))</f>
        <v>2</v>
      </c>
      <c r="Y310" s="54"/>
      <c r="Z310" s="54"/>
      <c r="AA310" s="54"/>
    </row>
    <row r="311" spans="1:27">
      <c r="A311" s="31">
        <f ca="1">IF(IMPORT[[#This Row],[C]]&lt;1,"",ROW()-2)</f>
        <v>309</v>
      </c>
      <c r="B311" s="39" t="s">
        <v>3179</v>
      </c>
      <c r="C311" s="31" t="s">
        <v>2846</v>
      </c>
      <c r="D311" s="31">
        <v>800</v>
      </c>
      <c r="E311" s="31">
        <f ca="1">IMPORT[TT]</f>
        <v>3</v>
      </c>
      <c r="F311" s="31"/>
      <c r="G311" s="34" t="s">
        <v>3202</v>
      </c>
      <c r="H311" s="32">
        <v>3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3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3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3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3</v>
      </c>
      <c r="U311" s="33"/>
      <c r="V311" s="31"/>
      <c r="W311" s="31" t="str">
        <f>IF(IMPORT[[#This Row],[b5]]="","",IMPORT[[#This Row],[b5]]-IMPORT[[#This Row],[a5]])</f>
        <v/>
      </c>
      <c r="X311" s="52">
        <f ca="1">SUM(INDIRECT(IMPORT_VAR[TABLENAME]&amp;"[@a"&amp;$1:$1-1&amp;"]"),INDIRECT(IMPORT_VAR[TABLENAME]&amp;"[@c"&amp;$1:$1-1&amp;"]"))</f>
        <v>3</v>
      </c>
      <c r="Y311" s="54"/>
      <c r="Z311" s="54"/>
      <c r="AA311" s="54"/>
    </row>
    <row r="312" spans="1:27">
      <c r="A312" s="31">
        <f ca="1">IF(IMPORT[[#This Row],[C]]&lt;1,"",ROW()-2)</f>
        <v>310</v>
      </c>
      <c r="B312" s="39" t="s">
        <v>3180</v>
      </c>
      <c r="C312" s="31" t="s">
        <v>2846</v>
      </c>
      <c r="D312" s="31">
        <v>600</v>
      </c>
      <c r="E312" s="31">
        <f ca="1">IMPORT[TT]</f>
        <v>3</v>
      </c>
      <c r="F312" s="31"/>
      <c r="G312" s="34" t="s">
        <v>3202</v>
      </c>
      <c r="H312" s="32">
        <v>3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3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3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3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3</v>
      </c>
      <c r="U312" s="33"/>
      <c r="V312" s="31"/>
      <c r="W312" s="31" t="str">
        <f>IF(IMPORT[[#This Row],[b5]]="","",IMPORT[[#This Row],[b5]]-IMPORT[[#This Row],[a5]])</f>
        <v/>
      </c>
      <c r="X312" s="52">
        <f ca="1">SUM(INDIRECT(IMPORT_VAR[TABLENAME]&amp;"[@a"&amp;$1:$1-1&amp;"]"),INDIRECT(IMPORT_VAR[TABLENAME]&amp;"[@c"&amp;$1:$1-1&amp;"]"))</f>
        <v>3</v>
      </c>
      <c r="Y312" s="54"/>
      <c r="Z312" s="54"/>
      <c r="AA312" s="54"/>
    </row>
    <row r="313" spans="1:27">
      <c r="A313" s="31">
        <f ca="1">IF(IMPORT[[#This Row],[C]]&lt;1,"",ROW()-2)</f>
        <v>311</v>
      </c>
      <c r="B313" s="39" t="s">
        <v>2993</v>
      </c>
      <c r="C313" s="31" t="s">
        <v>2846</v>
      </c>
      <c r="D313" s="31">
        <v>500</v>
      </c>
      <c r="E313" s="31">
        <f ca="1">IMPORT[TT]</f>
        <v>9</v>
      </c>
      <c r="F313" s="31"/>
      <c r="G313" s="34" t="s">
        <v>3202</v>
      </c>
      <c r="H313" s="32">
        <v>9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9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9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9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9</v>
      </c>
      <c r="U313" s="33"/>
      <c r="V313" s="31"/>
      <c r="W313" s="31" t="str">
        <f>IF(IMPORT[[#This Row],[b5]]="","",IMPORT[[#This Row],[b5]]-IMPORT[[#This Row],[a5]])</f>
        <v/>
      </c>
      <c r="X313" s="52">
        <f ca="1">SUM(INDIRECT(IMPORT_VAR[TABLENAME]&amp;"[@a"&amp;$1:$1-1&amp;"]"),INDIRECT(IMPORT_VAR[TABLENAME]&amp;"[@c"&amp;$1:$1-1&amp;"]"))</f>
        <v>9</v>
      </c>
      <c r="Y313" s="54"/>
      <c r="Z313" s="54"/>
      <c r="AA313" s="54"/>
    </row>
    <row r="314" spans="1:27">
      <c r="A314" s="31">
        <f ca="1">IF(IMPORT[[#This Row],[C]]&lt;1,"",ROW()-2)</f>
        <v>312</v>
      </c>
      <c r="B314" s="39" t="s">
        <v>3181</v>
      </c>
      <c r="C314" s="31" t="s">
        <v>2995</v>
      </c>
      <c r="D314" s="31">
        <v>720</v>
      </c>
      <c r="E314" s="31">
        <f ca="1">IMPORT[TT]</f>
        <v>7</v>
      </c>
      <c r="F314" s="31"/>
      <c r="G314" s="34" t="s">
        <v>3202</v>
      </c>
      <c r="H314" s="32">
        <v>7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7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7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7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7</v>
      </c>
      <c r="U314" s="33"/>
      <c r="V314" s="31"/>
      <c r="W314" s="31" t="str">
        <f>IF(IMPORT[[#This Row],[b5]]="","",IMPORT[[#This Row],[b5]]-IMPORT[[#This Row],[a5]])</f>
        <v/>
      </c>
      <c r="X314" s="52">
        <f ca="1">SUM(INDIRECT(IMPORT_VAR[TABLENAME]&amp;"[@a"&amp;$1:$1-1&amp;"]"),INDIRECT(IMPORT_VAR[TABLENAME]&amp;"[@c"&amp;$1:$1-1&amp;"]"))</f>
        <v>7</v>
      </c>
      <c r="Y314" s="54"/>
      <c r="Z314" s="54"/>
      <c r="AA314" s="54"/>
    </row>
    <row r="315" spans="1:27">
      <c r="A315" s="31">
        <f ca="1">IF(IMPORT[[#This Row],[C]]&lt;1,"",ROW()-2)</f>
        <v>313</v>
      </c>
      <c r="B315" s="39" t="s">
        <v>3183</v>
      </c>
      <c r="C315" s="31" t="s">
        <v>2853</v>
      </c>
      <c r="D315" s="31">
        <v>96</v>
      </c>
      <c r="E315" s="31">
        <f ca="1">IMPORT[TT]</f>
        <v>7</v>
      </c>
      <c r="F315" s="31"/>
      <c r="G315" s="34" t="s">
        <v>3202</v>
      </c>
      <c r="H315" s="32">
        <v>7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7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7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7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7</v>
      </c>
      <c r="U315" s="33"/>
      <c r="V315" s="31"/>
      <c r="W315" s="31" t="str">
        <f>IF(IMPORT[[#This Row],[b5]]="","",IMPORT[[#This Row],[b5]]-IMPORT[[#This Row],[a5]])</f>
        <v/>
      </c>
      <c r="X315" s="52">
        <f ca="1">SUM(INDIRECT(IMPORT_VAR[TABLENAME]&amp;"[@a"&amp;$1:$1-1&amp;"]"),INDIRECT(IMPORT_VAR[TABLENAME]&amp;"[@c"&amp;$1:$1-1&amp;"]"))</f>
        <v>7</v>
      </c>
      <c r="Y315" s="54"/>
      <c r="Z315" s="54"/>
      <c r="AA315" s="54"/>
    </row>
    <row r="316" spans="1:27">
      <c r="A316" s="31">
        <f ca="1">IF(IMPORT[[#This Row],[C]]&lt;1,"",ROW()-2)</f>
        <v>314</v>
      </c>
      <c r="B316" s="39" t="s">
        <v>3184</v>
      </c>
      <c r="C316" s="31" t="s">
        <v>2853</v>
      </c>
      <c r="D316" s="31">
        <v>96</v>
      </c>
      <c r="E316" s="31">
        <f ca="1">IMPORT[TT]</f>
        <v>7</v>
      </c>
      <c r="F316" s="31"/>
      <c r="G316" s="34" t="s">
        <v>3202</v>
      </c>
      <c r="H316" s="32">
        <v>7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7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7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7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7</v>
      </c>
      <c r="U316" s="33"/>
      <c r="V316" s="31"/>
      <c r="W316" s="31" t="str">
        <f>IF(IMPORT[[#This Row],[b5]]="","",IMPORT[[#This Row],[b5]]-IMPORT[[#This Row],[a5]])</f>
        <v/>
      </c>
      <c r="X316" s="52">
        <f ca="1">SUM(INDIRECT(IMPORT_VAR[TABLENAME]&amp;"[@a"&amp;$1:$1-1&amp;"]"),INDIRECT(IMPORT_VAR[TABLENAME]&amp;"[@c"&amp;$1:$1-1&amp;"]"))</f>
        <v>7</v>
      </c>
      <c r="Y316" s="54"/>
      <c r="Z316" s="54"/>
      <c r="AA316" s="54"/>
    </row>
    <row r="317" spans="1:27">
      <c r="A317" s="31">
        <f ca="1">IF(IMPORT[[#This Row],[C]]&lt;1,"",ROW()-2)</f>
        <v>315</v>
      </c>
      <c r="B317" s="39" t="s">
        <v>3185</v>
      </c>
      <c r="C317" s="31" t="s">
        <v>2853</v>
      </c>
      <c r="D317" s="31">
        <v>96</v>
      </c>
      <c r="E317" s="31">
        <f ca="1">IMPORT[TT]</f>
        <v>6</v>
      </c>
      <c r="F317" s="31"/>
      <c r="G317" s="34" t="s">
        <v>3202</v>
      </c>
      <c r="H317" s="32">
        <v>6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6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6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6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6</v>
      </c>
      <c r="U317" s="33"/>
      <c r="V317" s="31"/>
      <c r="W317" s="31" t="str">
        <f>IF(IMPORT[[#This Row],[b5]]="","",IMPORT[[#This Row],[b5]]-IMPORT[[#This Row],[a5]])</f>
        <v/>
      </c>
      <c r="X317" s="52">
        <f ca="1">SUM(INDIRECT(IMPORT_VAR[TABLENAME]&amp;"[@a"&amp;$1:$1-1&amp;"]"),INDIRECT(IMPORT_VAR[TABLENAME]&amp;"[@c"&amp;$1:$1-1&amp;"]"))</f>
        <v>6</v>
      </c>
      <c r="Y317" s="54"/>
      <c r="Z317" s="54"/>
      <c r="AA317" s="54"/>
    </row>
    <row r="318" spans="1:27">
      <c r="A318" s="31">
        <f ca="1">IF(IMPORT[[#This Row],[C]]&lt;1,"",ROW()-2)</f>
        <v>316</v>
      </c>
      <c r="B318" s="39" t="s">
        <v>3186</v>
      </c>
      <c r="C318" s="31" t="s">
        <v>2853</v>
      </c>
      <c r="D318" s="31">
        <v>96</v>
      </c>
      <c r="E318" s="31">
        <f ca="1">IMPORT[TT]</f>
        <v>7</v>
      </c>
      <c r="F318" s="31"/>
      <c r="G318" s="34" t="s">
        <v>3202</v>
      </c>
      <c r="H318" s="32">
        <v>7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7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7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7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7</v>
      </c>
      <c r="U318" s="33"/>
      <c r="V318" s="31"/>
      <c r="W318" s="31" t="str">
        <f>IF(IMPORT[[#This Row],[b5]]="","",IMPORT[[#This Row],[b5]]-IMPORT[[#This Row],[a5]])</f>
        <v/>
      </c>
      <c r="X318" s="52">
        <f ca="1">SUM(INDIRECT(IMPORT_VAR[TABLENAME]&amp;"[@a"&amp;$1:$1-1&amp;"]"),INDIRECT(IMPORT_VAR[TABLENAME]&amp;"[@c"&amp;$1:$1-1&amp;"]"))</f>
        <v>7</v>
      </c>
      <c r="Y318" s="54"/>
      <c r="Z318" s="54"/>
      <c r="AA318" s="54"/>
    </row>
    <row r="319" spans="1:27">
      <c r="A319" s="31">
        <f ca="1">IF(IMPORT[[#This Row],[C]]&lt;1,"",ROW()-2)</f>
        <v>317</v>
      </c>
      <c r="B319" s="39" t="s">
        <v>3187</v>
      </c>
      <c r="C319" s="31" t="s">
        <v>2853</v>
      </c>
      <c r="D319" s="31">
        <v>96</v>
      </c>
      <c r="E319" s="31">
        <f ca="1">IMPORT[TT]</f>
        <v>8</v>
      </c>
      <c r="F319" s="31"/>
      <c r="G319" s="34" t="s">
        <v>3202</v>
      </c>
      <c r="H319" s="32">
        <v>8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8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8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8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8</v>
      </c>
      <c r="U319" s="33"/>
      <c r="V319" s="31"/>
      <c r="W319" s="31" t="str">
        <f>IF(IMPORT[[#This Row],[b5]]="","",IMPORT[[#This Row],[b5]]-IMPORT[[#This Row],[a5]])</f>
        <v/>
      </c>
      <c r="X319" s="52">
        <f ca="1">SUM(INDIRECT(IMPORT_VAR[TABLENAME]&amp;"[@a"&amp;$1:$1-1&amp;"]"),INDIRECT(IMPORT_VAR[TABLENAME]&amp;"[@c"&amp;$1:$1-1&amp;"]"))</f>
        <v>8</v>
      </c>
      <c r="Y319" s="54"/>
      <c r="Z319" s="54"/>
      <c r="AA319" s="54"/>
    </row>
    <row r="320" spans="1:27">
      <c r="A320" s="31">
        <f ca="1">IF(IMPORT[[#This Row],[C]]&lt;1,"",ROW()-2)</f>
        <v>318</v>
      </c>
      <c r="B320" s="39" t="s">
        <v>3188</v>
      </c>
      <c r="C320" s="31" t="s">
        <v>2853</v>
      </c>
      <c r="D320" s="31">
        <v>96</v>
      </c>
      <c r="E320" s="31">
        <f ca="1">IMPORT[TT]</f>
        <v>8</v>
      </c>
      <c r="F320" s="31"/>
      <c r="G320" s="34" t="s">
        <v>3202</v>
      </c>
      <c r="H320" s="32">
        <v>8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8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8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8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8</v>
      </c>
      <c r="U320" s="33"/>
      <c r="V320" s="31"/>
      <c r="W320" s="31" t="str">
        <f>IF(IMPORT[[#This Row],[b5]]="","",IMPORT[[#This Row],[b5]]-IMPORT[[#This Row],[a5]])</f>
        <v/>
      </c>
      <c r="X320" s="52">
        <f ca="1">SUM(INDIRECT(IMPORT_VAR[TABLENAME]&amp;"[@a"&amp;$1:$1-1&amp;"]"),INDIRECT(IMPORT_VAR[TABLENAME]&amp;"[@c"&amp;$1:$1-1&amp;"]"))</f>
        <v>8</v>
      </c>
      <c r="Y320" s="54"/>
      <c r="Z320" s="54"/>
      <c r="AA320" s="54"/>
    </row>
    <row r="321" spans="1:27">
      <c r="A321" s="31">
        <f ca="1">IF(IMPORT[[#This Row],[C]]&lt;1,"",ROW()-2)</f>
        <v>319</v>
      </c>
      <c r="B321" s="39" t="s">
        <v>3189</v>
      </c>
      <c r="C321" s="31" t="s">
        <v>2853</v>
      </c>
      <c r="D321" s="31">
        <v>96</v>
      </c>
      <c r="E321" s="31">
        <f ca="1">IMPORT[TT]</f>
        <v>7</v>
      </c>
      <c r="F321" s="31"/>
      <c r="G321" s="34" t="s">
        <v>3202</v>
      </c>
      <c r="H321" s="32">
        <v>7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7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7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7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7</v>
      </c>
      <c r="U321" s="33"/>
      <c r="V321" s="31"/>
      <c r="W321" s="31" t="str">
        <f>IF(IMPORT[[#This Row],[b5]]="","",IMPORT[[#This Row],[b5]]-IMPORT[[#This Row],[a5]])</f>
        <v/>
      </c>
      <c r="X321" s="52">
        <f ca="1">SUM(INDIRECT(IMPORT_VAR[TABLENAME]&amp;"[@a"&amp;$1:$1-1&amp;"]"),INDIRECT(IMPORT_VAR[TABLENAME]&amp;"[@c"&amp;$1:$1-1&amp;"]"))</f>
        <v>7</v>
      </c>
      <c r="Y321" s="54"/>
      <c r="Z321" s="54"/>
      <c r="AA321" s="54"/>
    </row>
    <row r="322" spans="1:27">
      <c r="A322" s="31">
        <f ca="1">IF(IMPORT[[#This Row],[C]]&lt;1,"",ROW()-2)</f>
        <v>320</v>
      </c>
      <c r="B322" s="39" t="s">
        <v>3190</v>
      </c>
      <c r="C322" s="31" t="s">
        <v>2853</v>
      </c>
      <c r="D322" s="31">
        <v>288</v>
      </c>
      <c r="E322" s="31">
        <f ca="1">IMPORT[TT]</f>
        <v>7</v>
      </c>
      <c r="F322" s="31"/>
      <c r="G322" s="34" t="s">
        <v>3202</v>
      </c>
      <c r="H322" s="32">
        <v>7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7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7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7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7</v>
      </c>
      <c r="U322" s="33"/>
      <c r="V322" s="31"/>
      <c r="W322" s="31" t="str">
        <f>IF(IMPORT[[#This Row],[b5]]="","",IMPORT[[#This Row],[b5]]-IMPORT[[#This Row],[a5]])</f>
        <v/>
      </c>
      <c r="X322" s="52">
        <f ca="1">SUM(INDIRECT(IMPORT_VAR[TABLENAME]&amp;"[@a"&amp;$1:$1-1&amp;"]"),INDIRECT(IMPORT_VAR[TABLENAME]&amp;"[@c"&amp;$1:$1-1&amp;"]"))</f>
        <v>7</v>
      </c>
      <c r="Y322" s="54"/>
      <c r="Z322" s="54"/>
      <c r="AA322" s="54"/>
    </row>
    <row r="323" spans="1:27">
      <c r="A323" s="31">
        <f ca="1">IF(IMPORT[[#This Row],[C]]&lt;1,"",ROW()-2)</f>
        <v>321</v>
      </c>
      <c r="B323" s="39" t="s">
        <v>2852</v>
      </c>
      <c r="C323" s="31" t="s">
        <v>2853</v>
      </c>
      <c r="D323" s="31">
        <v>288</v>
      </c>
      <c r="E323" s="31">
        <f ca="1">IMPORT[TT]</f>
        <v>8</v>
      </c>
      <c r="F323" s="31"/>
      <c r="G323" s="34" t="s">
        <v>3202</v>
      </c>
      <c r="H323" s="32">
        <v>8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8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8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8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8</v>
      </c>
      <c r="U323" s="33"/>
      <c r="V323" s="31"/>
      <c r="W323" s="31" t="str">
        <f>IF(IMPORT[[#This Row],[b5]]="","",IMPORT[[#This Row],[b5]]-IMPORT[[#This Row],[a5]])</f>
        <v/>
      </c>
      <c r="X323" s="52">
        <f ca="1">SUM(INDIRECT(IMPORT_VAR[TABLENAME]&amp;"[@a"&amp;$1:$1-1&amp;"]"),INDIRECT(IMPORT_VAR[TABLENAME]&amp;"[@c"&amp;$1:$1-1&amp;"]"))</f>
        <v>8</v>
      </c>
      <c r="Y323" s="54"/>
      <c r="Z323" s="54"/>
      <c r="AA323" s="54"/>
    </row>
    <row r="324" spans="1:27">
      <c r="A324" s="31">
        <f ca="1">IF(IMPORT[[#This Row],[C]]&lt;1,"",ROW()-2)</f>
        <v>322</v>
      </c>
      <c r="B324" s="39" t="s">
        <v>3191</v>
      </c>
      <c r="C324" s="31" t="s">
        <v>2853</v>
      </c>
      <c r="D324" s="31">
        <v>288</v>
      </c>
      <c r="E324" s="31">
        <f ca="1">IMPORT[TT]</f>
        <v>8</v>
      </c>
      <c r="F324" s="31"/>
      <c r="G324" s="34" t="s">
        <v>3202</v>
      </c>
      <c r="H324" s="32">
        <v>8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8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8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8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8</v>
      </c>
      <c r="U324" s="33"/>
      <c r="V324" s="31"/>
      <c r="W324" s="31" t="str">
        <f>IF(IMPORT[[#This Row],[b5]]="","",IMPORT[[#This Row],[b5]]-IMPORT[[#This Row],[a5]])</f>
        <v/>
      </c>
      <c r="X324" s="52">
        <f ca="1">SUM(INDIRECT(IMPORT_VAR[TABLENAME]&amp;"[@a"&amp;$1:$1-1&amp;"]"),INDIRECT(IMPORT_VAR[TABLENAME]&amp;"[@c"&amp;$1:$1-1&amp;"]"))</f>
        <v>8</v>
      </c>
      <c r="Y324" s="54"/>
      <c r="Z324" s="54"/>
      <c r="AA324" s="54"/>
    </row>
    <row r="325" spans="1:27">
      <c r="A325" s="31">
        <f ca="1">IF(IMPORT[[#This Row],[C]]&lt;1,"",ROW()-2)</f>
        <v>323</v>
      </c>
      <c r="B325" s="39" t="s">
        <v>3192</v>
      </c>
      <c r="C325" s="31" t="s">
        <v>2853</v>
      </c>
      <c r="D325" s="31">
        <v>288</v>
      </c>
      <c r="E325" s="31">
        <f ca="1">IMPORT[TT]</f>
        <v>6</v>
      </c>
      <c r="F325" s="31"/>
      <c r="G325" s="34" t="s">
        <v>3202</v>
      </c>
      <c r="H325" s="32">
        <v>6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6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6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6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6</v>
      </c>
      <c r="U325" s="33"/>
      <c r="V325" s="31"/>
      <c r="W325" s="31" t="str">
        <f>IF(IMPORT[[#This Row],[b5]]="","",IMPORT[[#This Row],[b5]]-IMPORT[[#This Row],[a5]])</f>
        <v/>
      </c>
      <c r="X325" s="52">
        <f ca="1">SUM(INDIRECT(IMPORT_VAR[TABLENAME]&amp;"[@a"&amp;$1:$1-1&amp;"]"),INDIRECT(IMPORT_VAR[TABLENAME]&amp;"[@c"&amp;$1:$1-1&amp;"]"))</f>
        <v>6</v>
      </c>
      <c r="Y325" s="54"/>
      <c r="Z325" s="54"/>
      <c r="AA325" s="54"/>
    </row>
    <row r="326" spans="1:27">
      <c r="A326" s="31">
        <f ca="1">IF(IMPORT[[#This Row],[C]]&lt;1,"",ROW()-2)</f>
        <v>324</v>
      </c>
      <c r="B326" s="39" t="s">
        <v>3193</v>
      </c>
      <c r="C326" s="31" t="s">
        <v>2853</v>
      </c>
      <c r="D326" s="31">
        <v>96</v>
      </c>
      <c r="E326" s="31">
        <f ca="1">IMPORT[TT]</f>
        <v>3</v>
      </c>
      <c r="F326" s="31"/>
      <c r="G326" s="34" t="s">
        <v>3202</v>
      </c>
      <c r="H326" s="32">
        <v>3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3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3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3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3</v>
      </c>
      <c r="U326" s="33"/>
      <c r="V326" s="31"/>
      <c r="W326" s="31" t="str">
        <f>IF(IMPORT[[#This Row],[b5]]="","",IMPORT[[#This Row],[b5]]-IMPORT[[#This Row],[a5]])</f>
        <v/>
      </c>
      <c r="X326" s="52">
        <f ca="1">SUM(INDIRECT(IMPORT_VAR[TABLENAME]&amp;"[@a"&amp;$1:$1-1&amp;"]"),INDIRECT(IMPORT_VAR[TABLENAME]&amp;"[@c"&amp;$1:$1-1&amp;"]"))</f>
        <v>3</v>
      </c>
      <c r="Y326" s="54"/>
      <c r="Z326" s="54"/>
      <c r="AA326" s="54"/>
    </row>
    <row r="327" spans="1:27">
      <c r="A327" s="31">
        <f ca="1">IF(IMPORT[[#This Row],[C]]&lt;1,"",ROW()-2)</f>
        <v>325</v>
      </c>
      <c r="B327" s="39">
        <v>10918</v>
      </c>
      <c r="C327" s="31" t="s">
        <v>2853</v>
      </c>
      <c r="D327" s="31">
        <v>40</v>
      </c>
      <c r="E327" s="31">
        <f ca="1">IMPORT[TT]</f>
        <v>3</v>
      </c>
      <c r="F327" s="31"/>
      <c r="G327" s="34" t="s">
        <v>3202</v>
      </c>
      <c r="H327" s="32">
        <v>3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3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3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3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3</v>
      </c>
      <c r="U327" s="33"/>
      <c r="V327" s="31"/>
      <c r="W327" s="31" t="str">
        <f>IF(IMPORT[[#This Row],[b5]]="","",IMPORT[[#This Row],[b5]]-IMPORT[[#This Row],[a5]])</f>
        <v/>
      </c>
      <c r="X327" s="52">
        <f ca="1">SUM(INDIRECT(IMPORT_VAR[TABLENAME]&amp;"[@a"&amp;$1:$1-1&amp;"]"),INDIRECT(IMPORT_VAR[TABLENAME]&amp;"[@c"&amp;$1:$1-1&amp;"]"))</f>
        <v>3</v>
      </c>
      <c r="Y327" s="54"/>
      <c r="Z327" s="54"/>
      <c r="AA327" s="54"/>
    </row>
    <row r="328" spans="1:27">
      <c r="A328" s="31">
        <f ca="1">IF(IMPORT[[#This Row],[C]]&lt;1,"",ROW()-2)</f>
        <v>326</v>
      </c>
      <c r="B328" s="39" t="s">
        <v>3194</v>
      </c>
      <c r="C328" s="31" t="s">
        <v>2853</v>
      </c>
      <c r="D328" s="31">
        <v>80</v>
      </c>
      <c r="E328" s="31">
        <f ca="1">IMPORT[TT]</f>
        <v>3</v>
      </c>
      <c r="F328" s="31"/>
      <c r="G328" s="34" t="s">
        <v>3202</v>
      </c>
      <c r="H328" s="32">
        <v>3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3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3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3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3</v>
      </c>
      <c r="U328" s="33"/>
      <c r="V328" s="31"/>
      <c r="W328" s="31" t="str">
        <f>IF(IMPORT[[#This Row],[b5]]="","",IMPORT[[#This Row],[b5]]-IMPORT[[#This Row],[a5]])</f>
        <v/>
      </c>
      <c r="X328" s="52">
        <f ca="1">SUM(INDIRECT(IMPORT_VAR[TABLENAME]&amp;"[@a"&amp;$1:$1-1&amp;"]"),INDIRECT(IMPORT_VAR[TABLENAME]&amp;"[@c"&amp;$1:$1-1&amp;"]"))</f>
        <v>3</v>
      </c>
      <c r="Y328" s="54"/>
      <c r="Z328" s="54"/>
      <c r="AA328" s="54"/>
    </row>
    <row r="329" spans="1:27">
      <c r="A329" s="31">
        <f ca="1">IF(IMPORT[[#This Row],[C]]&lt;1,"",ROW()-2)</f>
        <v>327</v>
      </c>
      <c r="B329" s="39">
        <v>191813</v>
      </c>
      <c r="C329" s="31" t="s">
        <v>2853</v>
      </c>
      <c r="D329" s="31">
        <v>30</v>
      </c>
      <c r="E329" s="31">
        <f ca="1">IMPORT[TT]</f>
        <v>4</v>
      </c>
      <c r="F329" s="31"/>
      <c r="G329" s="34" t="s">
        <v>3202</v>
      </c>
      <c r="H329" s="32">
        <v>4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4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4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4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4</v>
      </c>
      <c r="U329" s="33"/>
      <c r="V329" s="31"/>
      <c r="W329" s="31" t="str">
        <f>IF(IMPORT[[#This Row],[b5]]="","",IMPORT[[#This Row],[b5]]-IMPORT[[#This Row],[a5]])</f>
        <v/>
      </c>
      <c r="X329" s="52">
        <f ca="1">SUM(INDIRECT(IMPORT_VAR[TABLENAME]&amp;"[@a"&amp;$1:$1-1&amp;"]"),INDIRECT(IMPORT_VAR[TABLENAME]&amp;"[@c"&amp;$1:$1-1&amp;"]"))</f>
        <v>4</v>
      </c>
      <c r="Y329" s="54"/>
      <c r="Z329" s="54"/>
      <c r="AA329" s="54"/>
    </row>
    <row r="330" spans="1:27">
      <c r="A330" s="31">
        <f ca="1">IF(IMPORT[[#This Row],[C]]&lt;1,"",ROW()-2)</f>
        <v>328</v>
      </c>
      <c r="B330" s="39" t="s">
        <v>3196</v>
      </c>
      <c r="C330" s="31" t="s">
        <v>3195</v>
      </c>
      <c r="D330" s="31">
        <v>144</v>
      </c>
      <c r="E330" s="31">
        <f ca="1">IMPORT[TT]</f>
        <v>6</v>
      </c>
      <c r="F330" s="31"/>
      <c r="G330" s="34" t="s">
        <v>3202</v>
      </c>
      <c r="H330" s="32">
        <v>6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6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6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6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6</v>
      </c>
      <c r="U330" s="33"/>
      <c r="V330" s="31"/>
      <c r="W330" s="31" t="str">
        <f>IF(IMPORT[[#This Row],[b5]]="","",IMPORT[[#This Row],[b5]]-IMPORT[[#This Row],[a5]])</f>
        <v/>
      </c>
      <c r="X330" s="52">
        <f ca="1">SUM(INDIRECT(IMPORT_VAR[TABLENAME]&amp;"[@a"&amp;$1:$1-1&amp;"]"),INDIRECT(IMPORT_VAR[TABLENAME]&amp;"[@c"&amp;$1:$1-1&amp;"]"))</f>
        <v>6</v>
      </c>
      <c r="Y330" s="54"/>
      <c r="Z330" s="54"/>
      <c r="AA330" s="54"/>
    </row>
    <row r="331" spans="1:27">
      <c r="A331" s="31">
        <f ca="1">IF(IMPORT[[#This Row],[C]]&lt;1,"",ROW()-2)</f>
        <v>329</v>
      </c>
      <c r="B331" s="39" t="s">
        <v>3197</v>
      </c>
      <c r="C331" s="31" t="s">
        <v>3195</v>
      </c>
      <c r="D331" s="31">
        <v>72</v>
      </c>
      <c r="E331" s="31">
        <f ca="1">IMPORT[TT]</f>
        <v>2</v>
      </c>
      <c r="F331" s="31"/>
      <c r="G331" s="34" t="s">
        <v>3202</v>
      </c>
      <c r="H331" s="32">
        <v>2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2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2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2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2</v>
      </c>
      <c r="U331" s="33"/>
      <c r="V331" s="31"/>
      <c r="W331" s="31" t="str">
        <f>IF(IMPORT[[#This Row],[b5]]="","",IMPORT[[#This Row],[b5]]-IMPORT[[#This Row],[a5]])</f>
        <v/>
      </c>
      <c r="X331" s="52">
        <f ca="1">SUM(INDIRECT(IMPORT_VAR[TABLENAME]&amp;"[@a"&amp;$1:$1-1&amp;"]"),INDIRECT(IMPORT_VAR[TABLENAME]&amp;"[@c"&amp;$1:$1-1&amp;"]"))</f>
        <v>2</v>
      </c>
      <c r="Y331" s="54"/>
      <c r="Z331" s="54"/>
      <c r="AA331" s="54"/>
    </row>
    <row r="332" spans="1:27">
      <c r="A332" s="31">
        <f ca="1">IF(IMPORT[[#This Row],[C]]&lt;1,"",ROW()-2)</f>
        <v>330</v>
      </c>
      <c r="B332" s="39" t="s">
        <v>3809</v>
      </c>
      <c r="C332" s="31" t="s">
        <v>2928</v>
      </c>
      <c r="D332" s="31"/>
      <c r="E332" s="31">
        <f ca="1">IMPORT[TT]</f>
        <v>3</v>
      </c>
      <c r="F332" s="31"/>
      <c r="G332" s="34" t="s">
        <v>3202</v>
      </c>
      <c r="H332" s="32">
        <v>3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3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3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3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3</v>
      </c>
      <c r="U332" s="33"/>
      <c r="V332" s="31"/>
      <c r="W332" s="31" t="str">
        <f>IF(IMPORT[[#This Row],[b5]]="","",IMPORT[[#This Row],[b5]]-IMPORT[[#This Row],[a5]])</f>
        <v/>
      </c>
      <c r="X332" s="52">
        <f ca="1">SUM(INDIRECT(IMPORT_VAR[TABLENAME]&amp;"[@a"&amp;$1:$1-1&amp;"]"),INDIRECT(IMPORT_VAR[TABLENAME]&amp;"[@c"&amp;$1:$1-1&amp;"]"))</f>
        <v>3</v>
      </c>
      <c r="Y332" s="54"/>
      <c r="Z332" s="54"/>
      <c r="AA332" s="54"/>
    </row>
    <row r="333" spans="1:27">
      <c r="A333" s="31">
        <f ca="1">IF(IMPORT[[#This Row],[C]]&lt;1,"",ROW()-2)</f>
        <v>331</v>
      </c>
      <c r="B333" s="39" t="s">
        <v>3198</v>
      </c>
      <c r="C333" s="31" t="s">
        <v>2928</v>
      </c>
      <c r="D333" s="31">
        <v>480</v>
      </c>
      <c r="E333" s="31">
        <f ca="1">IMPORT[TT]</f>
        <v>1</v>
      </c>
      <c r="F333" s="31"/>
      <c r="G333" s="34" t="s">
        <v>3202</v>
      </c>
      <c r="H333" s="32">
        <v>1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1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1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1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1</v>
      </c>
      <c r="U333" s="33"/>
      <c r="V333" s="31"/>
      <c r="W333" s="31" t="str">
        <f>IF(IMPORT[[#This Row],[b5]]="","",IMPORT[[#This Row],[b5]]-IMPORT[[#This Row],[a5]])</f>
        <v/>
      </c>
      <c r="X333" s="52">
        <f ca="1">SUM(INDIRECT(IMPORT_VAR[TABLENAME]&amp;"[@a"&amp;$1:$1-1&amp;"]"),INDIRECT(IMPORT_VAR[TABLENAME]&amp;"[@c"&amp;$1:$1-1&amp;"]"))</f>
        <v>1</v>
      </c>
      <c r="Y333" s="54"/>
      <c r="Z333" s="54"/>
      <c r="AA333" s="54"/>
    </row>
    <row r="334" spans="1:27">
      <c r="A334" s="31">
        <f ca="1">IF(IMPORT[[#This Row],[C]]&lt;1,"",ROW()-2)</f>
        <v>332</v>
      </c>
      <c r="B334" s="39" t="s">
        <v>3199</v>
      </c>
      <c r="C334" s="31" t="s">
        <v>2928</v>
      </c>
      <c r="D334" s="31">
        <v>1000</v>
      </c>
      <c r="E334" s="31">
        <f ca="1">IMPORT[TT]</f>
        <v>3</v>
      </c>
      <c r="F334" s="31"/>
      <c r="G334" s="34" t="s">
        <v>3202</v>
      </c>
      <c r="H334" s="32">
        <v>3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3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3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3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3</v>
      </c>
      <c r="U334" s="33"/>
      <c r="V334" s="31"/>
      <c r="W334" s="31" t="str">
        <f>IF(IMPORT[[#This Row],[b5]]="","",IMPORT[[#This Row],[b5]]-IMPORT[[#This Row],[a5]])</f>
        <v/>
      </c>
      <c r="X334" s="52">
        <f ca="1">SUM(INDIRECT(IMPORT_VAR[TABLENAME]&amp;"[@a"&amp;$1:$1-1&amp;"]"),INDIRECT(IMPORT_VAR[TABLENAME]&amp;"[@c"&amp;$1:$1-1&amp;"]"))</f>
        <v>3</v>
      </c>
      <c r="Y334" s="54"/>
      <c r="Z334" s="54"/>
      <c r="AA334" s="54"/>
    </row>
    <row r="335" spans="1:27">
      <c r="A335" s="31">
        <f ca="1">IF(IMPORT[[#This Row],[C]]&lt;1,"",ROW()-2)</f>
        <v>333</v>
      </c>
      <c r="B335" s="39" t="s">
        <v>3180</v>
      </c>
      <c r="C335" s="31" t="s">
        <v>2928</v>
      </c>
      <c r="D335" s="31"/>
      <c r="E335" s="31">
        <f ca="1">IMPORT[TT]</f>
        <v>2</v>
      </c>
      <c r="F335" s="31"/>
      <c r="G335" s="34" t="s">
        <v>3202</v>
      </c>
      <c r="H335" s="32">
        <v>2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2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2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2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2</v>
      </c>
      <c r="U335" s="33"/>
      <c r="V335" s="31"/>
      <c r="W335" s="31" t="str">
        <f>IF(IMPORT[[#This Row],[b5]]="","",IMPORT[[#This Row],[b5]]-IMPORT[[#This Row],[a5]])</f>
        <v/>
      </c>
      <c r="X335" s="52">
        <f ca="1">SUM(INDIRECT(IMPORT_VAR[TABLENAME]&amp;"[@a"&amp;$1:$1-1&amp;"]"),INDIRECT(IMPORT_VAR[TABLENAME]&amp;"[@c"&amp;$1:$1-1&amp;"]"))</f>
        <v>2</v>
      </c>
      <c r="Y335" s="54"/>
      <c r="Z335" s="54"/>
      <c r="AA335" s="54"/>
    </row>
    <row r="336" spans="1:27">
      <c r="A336" s="31">
        <f ca="1">IF(IMPORT[[#This Row],[C]]&lt;1,"",ROW()-2)</f>
        <v>334</v>
      </c>
      <c r="B336" s="39" t="s">
        <v>3200</v>
      </c>
      <c r="C336" s="31" t="s">
        <v>2861</v>
      </c>
      <c r="D336" s="31">
        <v>2700</v>
      </c>
      <c r="E336" s="31">
        <f ca="1">IMPORT[TT]</f>
        <v>1</v>
      </c>
      <c r="F336" s="31"/>
      <c r="G336" s="34" t="s">
        <v>3202</v>
      </c>
      <c r="H336" s="32">
        <v>1</v>
      </c>
      <c r="I336" s="31"/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1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1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1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1</v>
      </c>
      <c r="U336" s="33"/>
      <c r="V336" s="31"/>
      <c r="W336" s="31" t="str">
        <f>IF(IMPORT[[#This Row],[b5]]="","",IMPORT[[#This Row],[b5]]-IMPORT[[#This Row],[a5]])</f>
        <v/>
      </c>
      <c r="X336" s="52">
        <f ca="1">SUM(INDIRECT(IMPORT_VAR[TABLENAME]&amp;"[@a"&amp;$1:$1-1&amp;"]"),INDIRECT(IMPORT_VAR[TABLENAME]&amp;"[@c"&amp;$1:$1-1&amp;"]"))</f>
        <v>1</v>
      </c>
      <c r="Y336" s="54"/>
      <c r="Z336" s="54"/>
      <c r="AA336" s="54"/>
    </row>
    <row r="337" spans="1:27">
      <c r="A337" s="31">
        <f ca="1">IF(IMPORT[[#This Row],[C]]&lt;1,"",ROW()-2)</f>
        <v>335</v>
      </c>
      <c r="B337" s="39" t="s">
        <v>3203</v>
      </c>
      <c r="C337" s="31" t="s">
        <v>2846</v>
      </c>
      <c r="D337" s="31">
        <v>480</v>
      </c>
      <c r="E337" s="31">
        <f ca="1">IMPORT[TT]</f>
        <v>4</v>
      </c>
      <c r="F337" s="31"/>
      <c r="G337" s="34" t="s">
        <v>2871</v>
      </c>
      <c r="H337" s="32">
        <v>4</v>
      </c>
      <c r="I337" s="31"/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4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4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4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4</v>
      </c>
      <c r="U337" s="33"/>
      <c r="V337" s="31"/>
      <c r="W337" s="31" t="str">
        <f>IF(IMPORT[[#This Row],[b5]]="","",IMPORT[[#This Row],[b5]]-IMPORT[[#This Row],[a5]])</f>
        <v/>
      </c>
      <c r="X337" s="52">
        <f ca="1">SUM(INDIRECT(IMPORT_VAR[TABLENAME]&amp;"[@a"&amp;$1:$1-1&amp;"]"),INDIRECT(IMPORT_VAR[TABLENAME]&amp;"[@c"&amp;$1:$1-1&amp;"]"))</f>
        <v>4</v>
      </c>
      <c r="Y337" s="54"/>
      <c r="Z337" s="54"/>
      <c r="AA337" s="54"/>
    </row>
    <row r="338" spans="1:27">
      <c r="A338" s="31">
        <f ca="1">IF(IMPORT[[#This Row],[C]]&lt;1,"",ROW()-2)</f>
        <v>336</v>
      </c>
      <c r="B338" s="39" t="s">
        <v>3181</v>
      </c>
      <c r="C338" s="31" t="s">
        <v>2995</v>
      </c>
      <c r="D338" s="31">
        <v>720</v>
      </c>
      <c r="E338" s="31">
        <f ca="1">IMPORT[TT]</f>
        <v>15</v>
      </c>
      <c r="F338" s="31"/>
      <c r="G338" s="34" t="s">
        <v>2871</v>
      </c>
      <c r="H338" s="32">
        <v>15</v>
      </c>
      <c r="I338" s="31"/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15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15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15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15</v>
      </c>
      <c r="U338" s="33"/>
      <c r="V338" s="31"/>
      <c r="W338" s="31" t="str">
        <f>IF(IMPORT[[#This Row],[b5]]="","",IMPORT[[#This Row],[b5]]-IMPORT[[#This Row],[a5]])</f>
        <v/>
      </c>
      <c r="X338" s="52">
        <f ca="1">SUM(INDIRECT(IMPORT_VAR[TABLENAME]&amp;"[@a"&amp;$1:$1-1&amp;"]"),INDIRECT(IMPORT_VAR[TABLENAME]&amp;"[@c"&amp;$1:$1-1&amp;"]"))</f>
        <v>15</v>
      </c>
      <c r="Y338" s="54"/>
      <c r="Z338" s="54"/>
      <c r="AA338" s="54"/>
    </row>
    <row r="339" spans="1:27">
      <c r="A339" s="31">
        <f ca="1">IF(IMPORT[[#This Row],[C]]&lt;1,"",ROW()-2)</f>
        <v>337</v>
      </c>
      <c r="B339" s="39" t="s">
        <v>3204</v>
      </c>
      <c r="C339" s="31" t="s">
        <v>3205</v>
      </c>
      <c r="D339" s="31">
        <v>1000</v>
      </c>
      <c r="E339" s="31">
        <f ca="1">IMPORT[TT]</f>
        <v>4</v>
      </c>
      <c r="F339" s="31"/>
      <c r="G339" s="34" t="s">
        <v>2871</v>
      </c>
      <c r="H339" s="32">
        <v>4</v>
      </c>
      <c r="I339" s="31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4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4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4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4</v>
      </c>
      <c r="U339" s="33"/>
      <c r="V339" s="31"/>
      <c r="W339" s="31" t="str">
        <f>IF(IMPORT[[#This Row],[b5]]="","",IMPORT[[#This Row],[b5]]-IMPORT[[#This Row],[a5]])</f>
        <v/>
      </c>
      <c r="X339" s="52">
        <f ca="1">SUM(INDIRECT(IMPORT_VAR[TABLENAME]&amp;"[@a"&amp;$1:$1-1&amp;"]"),INDIRECT(IMPORT_VAR[TABLENAME]&amp;"[@c"&amp;$1:$1-1&amp;"]"))</f>
        <v>4</v>
      </c>
      <c r="Y339" s="54"/>
      <c r="Z339" s="54"/>
      <c r="AA339" s="54"/>
    </row>
    <row r="340" spans="1:27">
      <c r="A340" s="31">
        <f ca="1">IF(IMPORT[[#This Row],[C]]&lt;1,"",ROW()-2)</f>
        <v>338</v>
      </c>
      <c r="B340" s="39" t="s">
        <v>3093</v>
      </c>
      <c r="C340" s="31" t="s">
        <v>3094</v>
      </c>
      <c r="D340" s="31">
        <v>2000</v>
      </c>
      <c r="E340" s="31">
        <f ca="1">IMPORT[TT]</f>
        <v>1</v>
      </c>
      <c r="F340" s="31"/>
      <c r="G340" s="34" t="s">
        <v>2871</v>
      </c>
      <c r="H340" s="32">
        <v>1</v>
      </c>
      <c r="I340" s="31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1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1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1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1</v>
      </c>
      <c r="U340" s="33"/>
      <c r="V340" s="31"/>
      <c r="W340" s="31" t="str">
        <f>IF(IMPORT[[#This Row],[b5]]="","",IMPORT[[#This Row],[b5]]-IMPORT[[#This Row],[a5]])</f>
        <v/>
      </c>
      <c r="X340" s="52">
        <f ca="1">SUM(INDIRECT(IMPORT_VAR[TABLENAME]&amp;"[@a"&amp;$1:$1-1&amp;"]"),INDIRECT(IMPORT_VAR[TABLENAME]&amp;"[@c"&amp;$1:$1-1&amp;"]"))</f>
        <v>1</v>
      </c>
      <c r="Y340" s="54"/>
      <c r="Z340" s="54"/>
      <c r="AA340" s="54"/>
    </row>
    <row r="341" spans="1:27">
      <c r="A341" s="31">
        <f ca="1">IF(IMPORT[[#This Row],[C]]&lt;1,"",ROW()-2)</f>
        <v>339</v>
      </c>
      <c r="B341" s="39" t="s">
        <v>3095</v>
      </c>
      <c r="C341" s="31" t="s">
        <v>3094</v>
      </c>
      <c r="D341" s="31">
        <v>2000</v>
      </c>
      <c r="E341" s="31">
        <f ca="1">IMPORT[TT]</f>
        <v>2</v>
      </c>
      <c r="F341" s="31"/>
      <c r="G341" s="34" t="s">
        <v>2871</v>
      </c>
      <c r="H341" s="32">
        <v>2</v>
      </c>
      <c r="I341" s="31"/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2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2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2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2</v>
      </c>
      <c r="U341" s="33"/>
      <c r="V341" s="31"/>
      <c r="W341" s="31" t="str">
        <f>IF(IMPORT[[#This Row],[b5]]="","",IMPORT[[#This Row],[b5]]-IMPORT[[#This Row],[a5]])</f>
        <v/>
      </c>
      <c r="X341" s="52">
        <f ca="1">SUM(INDIRECT(IMPORT_VAR[TABLENAME]&amp;"[@a"&amp;$1:$1-1&amp;"]"),INDIRECT(IMPORT_VAR[TABLENAME]&amp;"[@c"&amp;$1:$1-1&amp;"]"))</f>
        <v>2</v>
      </c>
      <c r="Y341" s="54"/>
      <c r="Z341" s="54"/>
      <c r="AA341" s="54"/>
    </row>
    <row r="342" spans="1:27">
      <c r="A342" s="31">
        <f ca="1">IF(IMPORT[[#This Row],[C]]&lt;1,"",ROW()-2)</f>
        <v>340</v>
      </c>
      <c r="B342" s="39" t="s">
        <v>3206</v>
      </c>
      <c r="C342" s="31" t="s">
        <v>3079</v>
      </c>
      <c r="D342" s="31">
        <v>1000</v>
      </c>
      <c r="E342" s="31">
        <f ca="1">IMPORT[TT]</f>
        <v>7</v>
      </c>
      <c r="F342" s="31"/>
      <c r="G342" s="34" t="s">
        <v>2871</v>
      </c>
      <c r="H342" s="32">
        <v>7</v>
      </c>
      <c r="I342" s="31"/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7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7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7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7</v>
      </c>
      <c r="U342" s="33"/>
      <c r="V342" s="31"/>
      <c r="W342" s="31" t="str">
        <f>IF(IMPORT[[#This Row],[b5]]="","",IMPORT[[#This Row],[b5]]-IMPORT[[#This Row],[a5]])</f>
        <v/>
      </c>
      <c r="X342" s="52">
        <f ca="1">SUM(INDIRECT(IMPORT_VAR[TABLENAME]&amp;"[@a"&amp;$1:$1-1&amp;"]"),INDIRECT(IMPORT_VAR[TABLENAME]&amp;"[@c"&amp;$1:$1-1&amp;"]"))</f>
        <v>7</v>
      </c>
      <c r="Y342" s="54"/>
      <c r="Z342" s="54"/>
      <c r="AA342" s="54"/>
    </row>
    <row r="343" spans="1:27">
      <c r="A343" s="31">
        <f ca="1">IF(IMPORT[[#This Row],[C]]&lt;1,"",ROW()-2)</f>
        <v>341</v>
      </c>
      <c r="B343" s="39" t="s">
        <v>3084</v>
      </c>
      <c r="C343" s="31" t="s">
        <v>3079</v>
      </c>
      <c r="D343" s="31">
        <v>400</v>
      </c>
      <c r="E343" s="31">
        <f ca="1">IMPORT[TT]</f>
        <v>3</v>
      </c>
      <c r="F343" s="31"/>
      <c r="G343" s="34" t="s">
        <v>2871</v>
      </c>
      <c r="H343" s="32">
        <v>3</v>
      </c>
      <c r="I343" s="31"/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3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3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3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3</v>
      </c>
      <c r="U343" s="33"/>
      <c r="V343" s="31"/>
      <c r="W343" s="31" t="str">
        <f>IF(IMPORT[[#This Row],[b5]]="","",IMPORT[[#This Row],[b5]]-IMPORT[[#This Row],[a5]])</f>
        <v/>
      </c>
      <c r="X343" s="52">
        <f ca="1">SUM(INDIRECT(IMPORT_VAR[TABLENAME]&amp;"[@a"&amp;$1:$1-1&amp;"]"),INDIRECT(IMPORT_VAR[TABLENAME]&amp;"[@c"&amp;$1:$1-1&amp;"]"))</f>
        <v>3</v>
      </c>
      <c r="Y343" s="54"/>
      <c r="Z343" s="54"/>
      <c r="AA343" s="54"/>
    </row>
    <row r="344" spans="1:27">
      <c r="A344" s="31">
        <f ca="1">IF(IMPORT[[#This Row],[C]]&lt;1,"",ROW()-2)</f>
        <v>342</v>
      </c>
      <c r="B344" s="39" t="s">
        <v>3099</v>
      </c>
      <c r="C344" s="31" t="s">
        <v>3097</v>
      </c>
      <c r="D344" s="31">
        <v>480</v>
      </c>
      <c r="E344" s="31">
        <f ca="1">IMPORT[TT]</f>
        <v>1</v>
      </c>
      <c r="F344" s="31"/>
      <c r="G344" s="34" t="s">
        <v>2871</v>
      </c>
      <c r="H344" s="32">
        <v>1</v>
      </c>
      <c r="I344" s="31"/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1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1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1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1</v>
      </c>
      <c r="U344" s="33"/>
      <c r="V344" s="31"/>
      <c r="W344" s="31" t="str">
        <f>IF(IMPORT[[#This Row],[b5]]="","",IMPORT[[#This Row],[b5]]-IMPORT[[#This Row],[a5]])</f>
        <v/>
      </c>
      <c r="X344" s="52">
        <f ca="1">SUM(INDIRECT(IMPORT_VAR[TABLENAME]&amp;"[@a"&amp;$1:$1-1&amp;"]"),INDIRECT(IMPORT_VAR[TABLENAME]&amp;"[@c"&amp;$1:$1-1&amp;"]"))</f>
        <v>1</v>
      </c>
      <c r="Y344" s="54"/>
      <c r="Z344" s="54"/>
      <c r="AA344" s="54"/>
    </row>
    <row r="345" spans="1:27">
      <c r="A345" s="31">
        <f ca="1">IF(IMPORT[[#This Row],[C]]&lt;1,"",ROW()-2)</f>
        <v>343</v>
      </c>
      <c r="B345" s="39" t="s">
        <v>3208</v>
      </c>
      <c r="C345" s="31" t="s">
        <v>3097</v>
      </c>
      <c r="D345" s="31">
        <v>288</v>
      </c>
      <c r="E345" s="31">
        <f ca="1">IMPORT[TT]</f>
        <v>3</v>
      </c>
      <c r="F345" s="31"/>
      <c r="G345" s="34" t="s">
        <v>2871</v>
      </c>
      <c r="H345" s="32">
        <v>3</v>
      </c>
      <c r="I345" s="31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3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3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3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3</v>
      </c>
      <c r="U345" s="33"/>
      <c r="V345" s="31"/>
      <c r="W345" s="31" t="str">
        <f>IF(IMPORT[[#This Row],[b5]]="","",IMPORT[[#This Row],[b5]]-IMPORT[[#This Row],[a5]])</f>
        <v/>
      </c>
      <c r="X345" s="52">
        <f ca="1">SUM(INDIRECT(IMPORT_VAR[TABLENAME]&amp;"[@a"&amp;$1:$1-1&amp;"]"),INDIRECT(IMPORT_VAR[TABLENAME]&amp;"[@c"&amp;$1:$1-1&amp;"]"))</f>
        <v>3</v>
      </c>
      <c r="Y345" s="54"/>
      <c r="Z345" s="54"/>
      <c r="AA345" s="54"/>
    </row>
    <row r="346" spans="1:27">
      <c r="A346" s="31">
        <f ca="1">IF(IMPORT[[#This Row],[C]]&lt;1,"",ROW()-2)</f>
        <v>344</v>
      </c>
      <c r="B346" s="39" t="s">
        <v>3209</v>
      </c>
      <c r="C346" s="31" t="s">
        <v>3097</v>
      </c>
      <c r="D346" s="31">
        <v>288</v>
      </c>
      <c r="E346" s="31">
        <f ca="1">IMPORT[TT]</f>
        <v>3</v>
      </c>
      <c r="F346" s="31"/>
      <c r="G346" s="34" t="s">
        <v>2871</v>
      </c>
      <c r="H346" s="32">
        <v>3</v>
      </c>
      <c r="I346" s="31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3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3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3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3</v>
      </c>
      <c r="U346" s="33"/>
      <c r="V346" s="31"/>
      <c r="W346" s="31" t="str">
        <f>IF(IMPORT[[#This Row],[b5]]="","",IMPORT[[#This Row],[b5]]-IMPORT[[#This Row],[a5]])</f>
        <v/>
      </c>
      <c r="X346" s="52">
        <f ca="1">SUM(INDIRECT(IMPORT_VAR[TABLENAME]&amp;"[@a"&amp;$1:$1-1&amp;"]"),INDIRECT(IMPORT_VAR[TABLENAME]&amp;"[@c"&amp;$1:$1-1&amp;"]"))</f>
        <v>3</v>
      </c>
      <c r="Y346" s="54"/>
      <c r="Z346" s="54"/>
      <c r="AA346" s="54"/>
    </row>
    <row r="347" spans="1:27">
      <c r="A347" s="31">
        <f ca="1">IF(IMPORT[[#This Row],[C]]&lt;1,"",ROW()-2)</f>
        <v>345</v>
      </c>
      <c r="B347" s="39" t="s">
        <v>3210</v>
      </c>
      <c r="C347" s="31" t="s">
        <v>3097</v>
      </c>
      <c r="D347" s="31">
        <v>288</v>
      </c>
      <c r="E347" s="31">
        <f ca="1">IMPORT[TT]</f>
        <v>2</v>
      </c>
      <c r="F347" s="31"/>
      <c r="G347" s="34" t="s">
        <v>2871</v>
      </c>
      <c r="H347" s="32">
        <v>2</v>
      </c>
      <c r="I347" s="31"/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2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2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2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2</v>
      </c>
      <c r="U347" s="33"/>
      <c r="V347" s="31"/>
      <c r="W347" s="31" t="str">
        <f>IF(IMPORT[[#This Row],[b5]]="","",IMPORT[[#This Row],[b5]]-IMPORT[[#This Row],[a5]])</f>
        <v/>
      </c>
      <c r="X347" s="52">
        <f ca="1">SUM(INDIRECT(IMPORT_VAR[TABLENAME]&amp;"[@a"&amp;$1:$1-1&amp;"]"),INDIRECT(IMPORT_VAR[TABLENAME]&amp;"[@c"&amp;$1:$1-1&amp;"]"))</f>
        <v>2</v>
      </c>
      <c r="Y347" s="54"/>
      <c r="Z347" s="54"/>
      <c r="AA347" s="54"/>
    </row>
    <row r="348" spans="1:27">
      <c r="A348" s="31">
        <f ca="1">IF(IMPORT[[#This Row],[C]]&lt;1,"",ROW()-2)</f>
        <v>346</v>
      </c>
      <c r="B348" s="39" t="s">
        <v>3211</v>
      </c>
      <c r="C348" s="31" t="s">
        <v>3810</v>
      </c>
      <c r="D348" s="31">
        <v>50</v>
      </c>
      <c r="E348" s="31">
        <f ca="1">IMPORT[TT]</f>
        <v>90</v>
      </c>
      <c r="F348" s="31"/>
      <c r="G348" s="34" t="s">
        <v>2871</v>
      </c>
      <c r="H348" s="32">
        <v>90</v>
      </c>
      <c r="I348" s="31"/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90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90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90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90</v>
      </c>
      <c r="U348" s="33"/>
      <c r="V348" s="31"/>
      <c r="W348" s="31" t="str">
        <f>IF(IMPORT[[#This Row],[b5]]="","",IMPORT[[#This Row],[b5]]-IMPORT[[#This Row],[a5]])</f>
        <v/>
      </c>
      <c r="X348" s="52">
        <f ca="1">SUM(INDIRECT(IMPORT_VAR[TABLENAME]&amp;"[@a"&amp;$1:$1-1&amp;"]"),INDIRECT(IMPORT_VAR[TABLENAME]&amp;"[@c"&amp;$1:$1-1&amp;"]"))</f>
        <v>90</v>
      </c>
      <c r="Y348" s="54"/>
      <c r="Z348" s="54"/>
      <c r="AA348" s="54"/>
    </row>
    <row r="349" spans="1:27">
      <c r="A349" s="31">
        <f ca="1">IF(IMPORT[[#This Row],[C]]&lt;1,"",ROW()-2)</f>
        <v>347</v>
      </c>
      <c r="B349" s="39" t="s">
        <v>3212</v>
      </c>
      <c r="C349" s="31" t="s">
        <v>3094</v>
      </c>
      <c r="D349" s="31">
        <v>1800</v>
      </c>
      <c r="E349" s="31">
        <f ca="1">IMPORT[TT]</f>
        <v>2</v>
      </c>
      <c r="F349" s="31"/>
      <c r="G349" s="34" t="s">
        <v>2871</v>
      </c>
      <c r="H349" s="32">
        <v>2</v>
      </c>
      <c r="I349" s="31"/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2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2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2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2</v>
      </c>
      <c r="U349" s="33"/>
      <c r="V349" s="31"/>
      <c r="W349" s="31" t="str">
        <f>IF(IMPORT[[#This Row],[b5]]="","",IMPORT[[#This Row],[b5]]-IMPORT[[#This Row],[a5]])</f>
        <v/>
      </c>
      <c r="X349" s="52">
        <f ca="1">SUM(INDIRECT(IMPORT_VAR[TABLENAME]&amp;"[@a"&amp;$1:$1-1&amp;"]"),INDIRECT(IMPORT_VAR[TABLENAME]&amp;"[@c"&amp;$1:$1-1&amp;"]"))</f>
        <v>2</v>
      </c>
      <c r="Y349" s="54"/>
      <c r="Z349" s="54"/>
      <c r="AA349" s="54"/>
    </row>
    <row r="350" spans="1:27">
      <c r="A350" s="31">
        <f ca="1">IF(IMPORT[[#This Row],[C]]&lt;1,"",ROW()-2)</f>
        <v>348</v>
      </c>
      <c r="B350" s="39" t="s">
        <v>3213</v>
      </c>
      <c r="C350" s="31" t="s">
        <v>3094</v>
      </c>
      <c r="D350" s="31">
        <v>1800</v>
      </c>
      <c r="E350" s="31">
        <f ca="1">IMPORT[TT]</f>
        <v>1</v>
      </c>
      <c r="F350" s="31"/>
      <c r="G350" s="34" t="s">
        <v>2871</v>
      </c>
      <c r="H350" s="32">
        <v>1</v>
      </c>
      <c r="I350" s="31"/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1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1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1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1</v>
      </c>
      <c r="U350" s="33"/>
      <c r="V350" s="31"/>
      <c r="W350" s="31" t="str">
        <f>IF(IMPORT[[#This Row],[b5]]="","",IMPORT[[#This Row],[b5]]-IMPORT[[#This Row],[a5]])</f>
        <v/>
      </c>
      <c r="X350" s="52">
        <f ca="1">SUM(INDIRECT(IMPORT_VAR[TABLENAME]&amp;"[@a"&amp;$1:$1-1&amp;"]"),INDIRECT(IMPORT_VAR[TABLENAME]&amp;"[@c"&amp;$1:$1-1&amp;"]"))</f>
        <v>1</v>
      </c>
      <c r="Y350" s="54"/>
      <c r="Z350" s="54"/>
      <c r="AA350" s="54"/>
    </row>
    <row r="351" spans="1:27">
      <c r="A351" s="31">
        <f ca="1">IF(IMPORT[[#This Row],[C]]&lt;1,"",ROW()-2)</f>
        <v>349</v>
      </c>
      <c r="B351" s="39" t="s">
        <v>3214</v>
      </c>
      <c r="C351" s="31" t="s">
        <v>3094</v>
      </c>
      <c r="D351" s="31">
        <v>1800</v>
      </c>
      <c r="E351" s="31">
        <f ca="1">IMPORT[TT]</f>
        <v>1</v>
      </c>
      <c r="F351" s="31"/>
      <c r="G351" s="34" t="s">
        <v>2871</v>
      </c>
      <c r="H351" s="32">
        <v>1</v>
      </c>
      <c r="I351" s="31"/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1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1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1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1</v>
      </c>
      <c r="U351" s="33"/>
      <c r="V351" s="31"/>
      <c r="W351" s="31" t="str">
        <f>IF(IMPORT[[#This Row],[b5]]="","",IMPORT[[#This Row],[b5]]-IMPORT[[#This Row],[a5]])</f>
        <v/>
      </c>
      <c r="X351" s="52">
        <f ca="1">SUM(INDIRECT(IMPORT_VAR[TABLENAME]&amp;"[@a"&amp;$1:$1-1&amp;"]"),INDIRECT(IMPORT_VAR[TABLENAME]&amp;"[@c"&amp;$1:$1-1&amp;"]"))</f>
        <v>1</v>
      </c>
      <c r="Y351" s="54"/>
      <c r="Z351" s="54"/>
      <c r="AA351" s="54"/>
    </row>
    <row r="352" spans="1:27">
      <c r="A352" s="31">
        <f ca="1">IF(IMPORT[[#This Row],[C]]&lt;1,"",ROW()-2)</f>
        <v>350</v>
      </c>
      <c r="B352" s="39" t="s">
        <v>3215</v>
      </c>
      <c r="C352" s="31" t="s">
        <v>3094</v>
      </c>
      <c r="D352" s="31">
        <v>1800</v>
      </c>
      <c r="E352" s="31">
        <f ca="1">IMPORT[TT]</f>
        <v>2</v>
      </c>
      <c r="F352" s="31"/>
      <c r="G352" s="34" t="s">
        <v>2871</v>
      </c>
      <c r="H352" s="32">
        <v>2</v>
      </c>
      <c r="I352" s="31"/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2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2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2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2</v>
      </c>
      <c r="U352" s="33"/>
      <c r="V352" s="31"/>
      <c r="W352" s="31" t="str">
        <f>IF(IMPORT[[#This Row],[b5]]="","",IMPORT[[#This Row],[b5]]-IMPORT[[#This Row],[a5]])</f>
        <v/>
      </c>
      <c r="X352" s="52">
        <f ca="1">SUM(INDIRECT(IMPORT_VAR[TABLENAME]&amp;"[@a"&amp;$1:$1-1&amp;"]"),INDIRECT(IMPORT_VAR[TABLENAME]&amp;"[@c"&amp;$1:$1-1&amp;"]"))</f>
        <v>2</v>
      </c>
      <c r="Y352" s="54"/>
      <c r="Z352" s="54"/>
      <c r="AA352" s="54"/>
    </row>
    <row r="353" spans="1:27">
      <c r="A353" s="31">
        <f ca="1">IF(IMPORT[[#This Row],[C]]&lt;1,"",ROW()-2)</f>
        <v>351</v>
      </c>
      <c r="B353" s="39" t="s">
        <v>3216</v>
      </c>
      <c r="C353" s="31" t="s">
        <v>3094</v>
      </c>
      <c r="D353" s="31">
        <v>1800</v>
      </c>
      <c r="E353" s="31">
        <f ca="1">IMPORT[TT]</f>
        <v>1</v>
      </c>
      <c r="F353" s="31"/>
      <c r="G353" s="34" t="s">
        <v>2871</v>
      </c>
      <c r="H353" s="32">
        <v>1</v>
      </c>
      <c r="I353" s="31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1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1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1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1</v>
      </c>
      <c r="U353" s="33"/>
      <c r="V353" s="31"/>
      <c r="W353" s="31" t="str">
        <f>IF(IMPORT[[#This Row],[b5]]="","",IMPORT[[#This Row],[b5]]-IMPORT[[#This Row],[a5]])</f>
        <v/>
      </c>
      <c r="X353" s="52">
        <f ca="1">SUM(INDIRECT(IMPORT_VAR[TABLENAME]&amp;"[@a"&amp;$1:$1-1&amp;"]"),INDIRECT(IMPORT_VAR[TABLENAME]&amp;"[@c"&amp;$1:$1-1&amp;"]"))</f>
        <v>1</v>
      </c>
      <c r="Y353" s="54"/>
      <c r="Z353" s="54"/>
      <c r="AA353" s="54"/>
    </row>
    <row r="354" spans="1:27">
      <c r="A354" s="31">
        <f ca="1">IF(IMPORT[[#This Row],[C]]&lt;1,"",ROW()-2)</f>
        <v>352</v>
      </c>
      <c r="B354" s="39" t="s">
        <v>3217</v>
      </c>
      <c r="C354" s="31" t="s">
        <v>3094</v>
      </c>
      <c r="D354" s="31">
        <v>1800</v>
      </c>
      <c r="E354" s="31">
        <f ca="1">IMPORT[TT]</f>
        <v>2</v>
      </c>
      <c r="F354" s="31"/>
      <c r="G354" s="34" t="s">
        <v>2871</v>
      </c>
      <c r="H354" s="32">
        <v>2</v>
      </c>
      <c r="I354" s="31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2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2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2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2</v>
      </c>
      <c r="U354" s="33"/>
      <c r="V354" s="31"/>
      <c r="W354" s="31" t="str">
        <f>IF(IMPORT[[#This Row],[b5]]="","",IMPORT[[#This Row],[b5]]-IMPORT[[#This Row],[a5]])</f>
        <v/>
      </c>
      <c r="X354" s="52">
        <f ca="1">SUM(INDIRECT(IMPORT_VAR[TABLENAME]&amp;"[@a"&amp;$1:$1-1&amp;"]"),INDIRECT(IMPORT_VAR[TABLENAME]&amp;"[@c"&amp;$1:$1-1&amp;"]"))</f>
        <v>2</v>
      </c>
      <c r="Y354" s="54"/>
      <c r="Z354" s="54"/>
      <c r="AA354" s="54"/>
    </row>
    <row r="355" spans="1:27">
      <c r="A355" s="31">
        <f ca="1">IF(IMPORT[[#This Row],[C]]&lt;1,"",ROW()-2)</f>
        <v>353</v>
      </c>
      <c r="B355" s="39" t="s">
        <v>3218</v>
      </c>
      <c r="C355" s="31" t="s">
        <v>3094</v>
      </c>
      <c r="D355" s="31">
        <v>1800</v>
      </c>
      <c r="E355" s="31">
        <f ca="1">IMPORT[TT]</f>
        <v>1</v>
      </c>
      <c r="F355" s="31"/>
      <c r="G355" s="34" t="s">
        <v>2871</v>
      </c>
      <c r="H355" s="32">
        <v>1</v>
      </c>
      <c r="I355" s="31"/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1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1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1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1</v>
      </c>
      <c r="U355" s="33"/>
      <c r="V355" s="31"/>
      <c r="W355" s="31" t="str">
        <f>IF(IMPORT[[#This Row],[b5]]="","",IMPORT[[#This Row],[b5]]-IMPORT[[#This Row],[a5]])</f>
        <v/>
      </c>
      <c r="X355" s="52">
        <f ca="1">SUM(INDIRECT(IMPORT_VAR[TABLENAME]&amp;"[@a"&amp;$1:$1-1&amp;"]"),INDIRECT(IMPORT_VAR[TABLENAME]&amp;"[@c"&amp;$1:$1-1&amp;"]"))</f>
        <v>1</v>
      </c>
      <c r="Y355" s="54"/>
      <c r="Z355" s="54"/>
      <c r="AA355" s="54"/>
    </row>
    <row r="356" spans="1:27">
      <c r="A356" s="31">
        <f ca="1">IF(IMPORT[[#This Row],[C]]&lt;1,"",ROW()-2)</f>
        <v>354</v>
      </c>
      <c r="B356" s="39" t="s">
        <v>3219</v>
      </c>
      <c r="C356" s="31" t="s">
        <v>3094</v>
      </c>
      <c r="D356" s="31">
        <v>1800</v>
      </c>
      <c r="E356" s="31">
        <f ca="1">IMPORT[TT]</f>
        <v>5</v>
      </c>
      <c r="F356" s="31"/>
      <c r="G356" s="34" t="s">
        <v>2871</v>
      </c>
      <c r="H356" s="32">
        <v>5</v>
      </c>
      <c r="I356" s="31"/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5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5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5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5</v>
      </c>
      <c r="U356" s="33"/>
      <c r="V356" s="31"/>
      <c r="W356" s="31" t="str">
        <f>IF(IMPORT[[#This Row],[b5]]="","",IMPORT[[#This Row],[b5]]-IMPORT[[#This Row],[a5]])</f>
        <v/>
      </c>
      <c r="X356" s="52">
        <f ca="1">SUM(INDIRECT(IMPORT_VAR[TABLENAME]&amp;"[@a"&amp;$1:$1-1&amp;"]"),INDIRECT(IMPORT_VAR[TABLENAME]&amp;"[@c"&amp;$1:$1-1&amp;"]"))</f>
        <v>5</v>
      </c>
      <c r="Y356" s="54"/>
      <c r="Z356" s="54"/>
      <c r="AA356" s="54"/>
    </row>
    <row r="357" spans="1:27">
      <c r="A357" s="31">
        <f ca="1">IF(IMPORT[[#This Row],[C]]&lt;1,"",ROW()-2)</f>
        <v>355</v>
      </c>
      <c r="B357" s="39" t="s">
        <v>3220</v>
      </c>
      <c r="C357" s="31" t="s">
        <v>3094</v>
      </c>
      <c r="D357" s="31">
        <v>1800</v>
      </c>
      <c r="E357" s="31">
        <f ca="1">IMPORT[TT]</f>
        <v>1</v>
      </c>
      <c r="F357" s="31"/>
      <c r="G357" s="34" t="s">
        <v>2871</v>
      </c>
      <c r="H357" s="32">
        <v>1</v>
      </c>
      <c r="I357" s="31"/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1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1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1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1</v>
      </c>
      <c r="U357" s="33"/>
      <c r="V357" s="31"/>
      <c r="W357" s="31" t="str">
        <f>IF(IMPORT[[#This Row],[b5]]="","",IMPORT[[#This Row],[b5]]-IMPORT[[#This Row],[a5]])</f>
        <v/>
      </c>
      <c r="X357" s="52">
        <f ca="1">SUM(INDIRECT(IMPORT_VAR[TABLENAME]&amp;"[@a"&amp;$1:$1-1&amp;"]"),INDIRECT(IMPORT_VAR[TABLENAME]&amp;"[@c"&amp;$1:$1-1&amp;"]"))</f>
        <v>1</v>
      </c>
      <c r="Y357" s="54"/>
      <c r="Z357" s="54"/>
      <c r="AA357" s="54"/>
    </row>
    <row r="358" spans="1:27">
      <c r="A358" s="31">
        <f ca="1">IF(IMPORT[[#This Row],[C]]&lt;1,"",ROW()-2)</f>
        <v>356</v>
      </c>
      <c r="B358" s="39" t="s">
        <v>3221</v>
      </c>
      <c r="C358" s="31" t="s">
        <v>3094</v>
      </c>
      <c r="D358" s="31">
        <v>1800</v>
      </c>
      <c r="E358" s="31">
        <f ca="1">IMPORT[TT]</f>
        <v>1</v>
      </c>
      <c r="F358" s="31"/>
      <c r="G358" s="34" t="s">
        <v>2871</v>
      </c>
      <c r="H358" s="32">
        <v>1</v>
      </c>
      <c r="I358" s="31"/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</v>
      </c>
      <c r="U358" s="33"/>
      <c r="V358" s="31"/>
      <c r="W358" s="31" t="str">
        <f>IF(IMPORT[[#This Row],[b5]]="","",IMPORT[[#This Row],[b5]]-IMPORT[[#This Row],[a5]])</f>
        <v/>
      </c>
      <c r="X358" s="52">
        <f ca="1">SUM(INDIRECT(IMPORT_VAR[TABLENAME]&amp;"[@a"&amp;$1:$1-1&amp;"]"),INDIRECT(IMPORT_VAR[TABLENAME]&amp;"[@c"&amp;$1:$1-1&amp;"]"))</f>
        <v>1</v>
      </c>
      <c r="Y358" s="54"/>
      <c r="Z358" s="54"/>
      <c r="AA358" s="54"/>
    </row>
    <row r="359" spans="1:27">
      <c r="A359" s="31">
        <f ca="1">IF(IMPORT[[#This Row],[C]]&lt;1,"",ROW()-2)</f>
        <v>357</v>
      </c>
      <c r="B359" s="39" t="s">
        <v>3222</v>
      </c>
      <c r="C359" s="31" t="s">
        <v>3094</v>
      </c>
      <c r="D359" s="31">
        <v>1800</v>
      </c>
      <c r="E359" s="31">
        <f ca="1">IMPORT[TT]</f>
        <v>7</v>
      </c>
      <c r="F359" s="31"/>
      <c r="G359" s="34" t="s">
        <v>2871</v>
      </c>
      <c r="H359" s="32">
        <v>7</v>
      </c>
      <c r="I359" s="31"/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7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7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7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7</v>
      </c>
      <c r="U359" s="33"/>
      <c r="V359" s="31"/>
      <c r="W359" s="31" t="str">
        <f>IF(IMPORT[[#This Row],[b5]]="","",IMPORT[[#This Row],[b5]]-IMPORT[[#This Row],[a5]])</f>
        <v/>
      </c>
      <c r="X359" s="52">
        <f ca="1">SUM(INDIRECT(IMPORT_VAR[TABLENAME]&amp;"[@a"&amp;$1:$1-1&amp;"]"),INDIRECT(IMPORT_VAR[TABLENAME]&amp;"[@c"&amp;$1:$1-1&amp;"]"))</f>
        <v>7</v>
      </c>
      <c r="Y359" s="54"/>
      <c r="Z359" s="54"/>
      <c r="AA359" s="54"/>
    </row>
    <row r="360" spans="1:27">
      <c r="A360" s="31">
        <f ca="1">IF(IMPORT[[#This Row],[C]]&lt;1,"",ROW()-2)</f>
        <v>358</v>
      </c>
      <c r="B360" s="39" t="s">
        <v>3223</v>
      </c>
      <c r="C360" s="31" t="s">
        <v>3094</v>
      </c>
      <c r="D360" s="31">
        <v>1800</v>
      </c>
      <c r="E360" s="31">
        <f ca="1">IMPORT[TT]</f>
        <v>10</v>
      </c>
      <c r="F360" s="31"/>
      <c r="G360" s="34" t="s">
        <v>2871</v>
      </c>
      <c r="H360" s="32">
        <v>10</v>
      </c>
      <c r="I360" s="31"/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10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10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10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10</v>
      </c>
      <c r="U360" s="33"/>
      <c r="V360" s="31"/>
      <c r="W360" s="31" t="str">
        <f>IF(IMPORT[[#This Row],[b5]]="","",IMPORT[[#This Row],[b5]]-IMPORT[[#This Row],[a5]])</f>
        <v/>
      </c>
      <c r="X360" s="52">
        <f ca="1">SUM(INDIRECT(IMPORT_VAR[TABLENAME]&amp;"[@a"&amp;$1:$1-1&amp;"]"),INDIRECT(IMPORT_VAR[TABLENAME]&amp;"[@c"&amp;$1:$1-1&amp;"]"))</f>
        <v>10</v>
      </c>
      <c r="Y360" s="54"/>
      <c r="Z360" s="54"/>
      <c r="AA360" s="54"/>
    </row>
    <row r="361" spans="1:27">
      <c r="A361" s="31">
        <f ca="1">IF(IMPORT[[#This Row],[C]]&lt;1,"",ROW()-2)</f>
        <v>359</v>
      </c>
      <c r="B361" s="39" t="s">
        <v>3224</v>
      </c>
      <c r="C361" s="31" t="s">
        <v>3094</v>
      </c>
      <c r="D361" s="31">
        <v>1800</v>
      </c>
      <c r="E361" s="31">
        <f ca="1">IMPORT[TT]</f>
        <v>1</v>
      </c>
      <c r="F361" s="31"/>
      <c r="G361" s="34" t="s">
        <v>2871</v>
      </c>
      <c r="H361" s="32">
        <v>1</v>
      </c>
      <c r="I361" s="31"/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3"/>
      <c r="V361" s="31"/>
      <c r="W361" s="31" t="str">
        <f>IF(IMPORT[[#This Row],[b5]]="","",IMPORT[[#This Row],[b5]]-IMPORT[[#This Row],[a5]])</f>
        <v/>
      </c>
      <c r="X361" s="52">
        <f ca="1">SUM(INDIRECT(IMPORT_VAR[TABLENAME]&amp;"[@a"&amp;$1:$1-1&amp;"]"),INDIRECT(IMPORT_VAR[TABLENAME]&amp;"[@c"&amp;$1:$1-1&amp;"]"))</f>
        <v>1</v>
      </c>
      <c r="Y361" s="54"/>
      <c r="Z361" s="54"/>
      <c r="AA361" s="54"/>
    </row>
    <row r="362" spans="1:27">
      <c r="A362" s="31">
        <f ca="1">IF(IMPORT[[#This Row],[C]]&lt;1,"",ROW()-2)</f>
        <v>360</v>
      </c>
      <c r="B362" s="39" t="s">
        <v>3225</v>
      </c>
      <c r="C362" s="31" t="s">
        <v>3094</v>
      </c>
      <c r="D362" s="31">
        <v>1800</v>
      </c>
      <c r="E362" s="31">
        <f ca="1">IMPORT[TT]</f>
        <v>4</v>
      </c>
      <c r="F362" s="31"/>
      <c r="G362" s="34" t="s">
        <v>2871</v>
      </c>
      <c r="H362" s="32">
        <v>4</v>
      </c>
      <c r="I362" s="31"/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4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4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4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4</v>
      </c>
      <c r="U362" s="33"/>
      <c r="V362" s="31"/>
      <c r="W362" s="31" t="str">
        <f>IF(IMPORT[[#This Row],[b5]]="","",IMPORT[[#This Row],[b5]]-IMPORT[[#This Row],[a5]])</f>
        <v/>
      </c>
      <c r="X362" s="52">
        <f ca="1">SUM(INDIRECT(IMPORT_VAR[TABLENAME]&amp;"[@a"&amp;$1:$1-1&amp;"]"),INDIRECT(IMPORT_VAR[TABLENAME]&amp;"[@c"&amp;$1:$1-1&amp;"]"))</f>
        <v>4</v>
      </c>
      <c r="Y362" s="54"/>
      <c r="Z362" s="54"/>
      <c r="AA362" s="54"/>
    </row>
    <row r="363" spans="1:27">
      <c r="A363" s="31">
        <f ca="1">IF(IMPORT[[#This Row],[C]]&lt;1,"",ROW()-2)</f>
        <v>361</v>
      </c>
      <c r="B363" s="39" t="s">
        <v>3226</v>
      </c>
      <c r="C363" s="31" t="s">
        <v>3094</v>
      </c>
      <c r="D363" s="31">
        <v>1800</v>
      </c>
      <c r="E363" s="31">
        <f ca="1">IMPORT[TT]</f>
        <v>1</v>
      </c>
      <c r="F363" s="31"/>
      <c r="G363" s="34" t="s">
        <v>2871</v>
      </c>
      <c r="H363" s="32">
        <v>1</v>
      </c>
      <c r="I363" s="31"/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1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1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1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1</v>
      </c>
      <c r="U363" s="33"/>
      <c r="V363" s="31"/>
      <c r="W363" s="31" t="str">
        <f>IF(IMPORT[[#This Row],[b5]]="","",IMPORT[[#This Row],[b5]]-IMPORT[[#This Row],[a5]])</f>
        <v/>
      </c>
      <c r="X363" s="52">
        <f ca="1">SUM(INDIRECT(IMPORT_VAR[TABLENAME]&amp;"[@a"&amp;$1:$1-1&amp;"]"),INDIRECT(IMPORT_VAR[TABLENAME]&amp;"[@c"&amp;$1:$1-1&amp;"]"))</f>
        <v>1</v>
      </c>
      <c r="Y363" s="54"/>
      <c r="Z363" s="54"/>
      <c r="AA363" s="54"/>
    </row>
    <row r="364" spans="1:27">
      <c r="A364" s="31">
        <f ca="1">IF(IMPORT[[#This Row],[C]]&lt;1,"",ROW()-2)</f>
        <v>362</v>
      </c>
      <c r="B364" s="39" t="s">
        <v>3227</v>
      </c>
      <c r="C364" s="31" t="s">
        <v>3094</v>
      </c>
      <c r="D364" s="31">
        <v>1800</v>
      </c>
      <c r="E364" s="31">
        <f ca="1">IMPORT[TT]</f>
        <v>2</v>
      </c>
      <c r="F364" s="31"/>
      <c r="G364" s="34" t="s">
        <v>2871</v>
      </c>
      <c r="H364" s="32">
        <v>2</v>
      </c>
      <c r="I364" s="31"/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2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2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2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2</v>
      </c>
      <c r="U364" s="33"/>
      <c r="V364" s="31"/>
      <c r="W364" s="31" t="str">
        <f>IF(IMPORT[[#This Row],[b5]]="","",IMPORT[[#This Row],[b5]]-IMPORT[[#This Row],[a5]])</f>
        <v/>
      </c>
      <c r="X364" s="52">
        <f ca="1">SUM(INDIRECT(IMPORT_VAR[TABLENAME]&amp;"[@a"&amp;$1:$1-1&amp;"]"),INDIRECT(IMPORT_VAR[TABLENAME]&amp;"[@c"&amp;$1:$1-1&amp;"]"))</f>
        <v>2</v>
      </c>
      <c r="Y364" s="54"/>
      <c r="Z364" s="54"/>
      <c r="AA364" s="54"/>
    </row>
    <row r="365" spans="1:27">
      <c r="A365" s="31">
        <f ca="1">IF(IMPORT[[#This Row],[C]]&lt;1,"",ROW()-2)</f>
        <v>363</v>
      </c>
      <c r="B365" s="39" t="s">
        <v>3224</v>
      </c>
      <c r="C365" s="31" t="s">
        <v>3094</v>
      </c>
      <c r="D365" s="31">
        <v>1800</v>
      </c>
      <c r="E365" s="31">
        <f ca="1">IMPORT[TT]</f>
        <v>7</v>
      </c>
      <c r="F365" s="31"/>
      <c r="G365" s="34" t="s">
        <v>2871</v>
      </c>
      <c r="H365" s="32">
        <v>7</v>
      </c>
      <c r="I365" s="31"/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7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7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7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7</v>
      </c>
      <c r="U365" s="33"/>
      <c r="V365" s="31"/>
      <c r="W365" s="31" t="str">
        <f>IF(IMPORT[[#This Row],[b5]]="","",IMPORT[[#This Row],[b5]]-IMPORT[[#This Row],[a5]])</f>
        <v/>
      </c>
      <c r="X365" s="52">
        <f ca="1">SUM(INDIRECT(IMPORT_VAR[TABLENAME]&amp;"[@a"&amp;$1:$1-1&amp;"]"),INDIRECT(IMPORT_VAR[TABLENAME]&amp;"[@c"&amp;$1:$1-1&amp;"]"))</f>
        <v>7</v>
      </c>
      <c r="Y365" s="54"/>
      <c r="Z365" s="54"/>
      <c r="AA365" s="54"/>
    </row>
    <row r="366" spans="1:27">
      <c r="A366" s="31">
        <f ca="1">IF(IMPORT[[#This Row],[C]]&lt;1,"",ROW()-2)</f>
        <v>364</v>
      </c>
      <c r="B366" s="39" t="s">
        <v>3228</v>
      </c>
      <c r="C366" s="31" t="s">
        <v>3094</v>
      </c>
      <c r="D366" s="31">
        <v>1800</v>
      </c>
      <c r="E366" s="31">
        <f ca="1">IMPORT[TT]</f>
        <v>5</v>
      </c>
      <c r="F366" s="31"/>
      <c r="G366" s="34" t="s">
        <v>2871</v>
      </c>
      <c r="H366" s="32">
        <v>5</v>
      </c>
      <c r="I366" s="31"/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5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5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5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5</v>
      </c>
      <c r="U366" s="33"/>
      <c r="V366" s="31"/>
      <c r="W366" s="31" t="str">
        <f>IF(IMPORT[[#This Row],[b5]]="","",IMPORT[[#This Row],[b5]]-IMPORT[[#This Row],[a5]])</f>
        <v/>
      </c>
      <c r="X366" s="52">
        <f ca="1">SUM(INDIRECT(IMPORT_VAR[TABLENAME]&amp;"[@a"&amp;$1:$1-1&amp;"]"),INDIRECT(IMPORT_VAR[TABLENAME]&amp;"[@c"&amp;$1:$1-1&amp;"]"))</f>
        <v>5</v>
      </c>
      <c r="Y366" s="54"/>
      <c r="Z366" s="54"/>
      <c r="AA366" s="54"/>
    </row>
    <row r="367" spans="1:27">
      <c r="A367" s="31">
        <f ca="1">IF(IMPORT[[#This Row],[C]]&lt;1,"",ROW()-2)</f>
        <v>365</v>
      </c>
      <c r="B367" s="39" t="s">
        <v>3229</v>
      </c>
      <c r="C367" s="31" t="s">
        <v>3094</v>
      </c>
      <c r="D367" s="31">
        <v>1800</v>
      </c>
      <c r="E367" s="31">
        <f ca="1">IMPORT[TT]</f>
        <v>7</v>
      </c>
      <c r="F367" s="31"/>
      <c r="G367" s="34" t="s">
        <v>2871</v>
      </c>
      <c r="H367" s="32">
        <v>7</v>
      </c>
      <c r="I367" s="31"/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7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7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7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7</v>
      </c>
      <c r="U367" s="33"/>
      <c r="V367" s="31"/>
      <c r="W367" s="31" t="str">
        <f>IF(IMPORT[[#This Row],[b5]]="","",IMPORT[[#This Row],[b5]]-IMPORT[[#This Row],[a5]])</f>
        <v/>
      </c>
      <c r="X367" s="52">
        <f ca="1">SUM(INDIRECT(IMPORT_VAR[TABLENAME]&amp;"[@a"&amp;$1:$1-1&amp;"]"),INDIRECT(IMPORT_VAR[TABLENAME]&amp;"[@c"&amp;$1:$1-1&amp;"]"))</f>
        <v>7</v>
      </c>
      <c r="Y367" s="54"/>
      <c r="Z367" s="54"/>
      <c r="AA367" s="54"/>
    </row>
    <row r="368" spans="1:27">
      <c r="A368" s="31">
        <f ca="1">IF(IMPORT[[#This Row],[C]]&lt;1,"",ROW()-2)</f>
        <v>366</v>
      </c>
      <c r="B368" s="39" t="s">
        <v>3230</v>
      </c>
      <c r="C368" s="31" t="s">
        <v>3094</v>
      </c>
      <c r="D368" s="31">
        <v>1800</v>
      </c>
      <c r="E368" s="31">
        <f ca="1">IMPORT[TT]</f>
        <v>6</v>
      </c>
      <c r="F368" s="31"/>
      <c r="G368" s="34" t="s">
        <v>2871</v>
      </c>
      <c r="H368" s="32">
        <v>6</v>
      </c>
      <c r="I368" s="31"/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6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6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6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6</v>
      </c>
      <c r="U368" s="33"/>
      <c r="V368" s="31"/>
      <c r="W368" s="31" t="str">
        <f>IF(IMPORT[[#This Row],[b5]]="","",IMPORT[[#This Row],[b5]]-IMPORT[[#This Row],[a5]])</f>
        <v/>
      </c>
      <c r="X368" s="52">
        <f ca="1">SUM(INDIRECT(IMPORT_VAR[TABLENAME]&amp;"[@a"&amp;$1:$1-1&amp;"]"),INDIRECT(IMPORT_VAR[TABLENAME]&amp;"[@c"&amp;$1:$1-1&amp;"]"))</f>
        <v>6</v>
      </c>
      <c r="Y368" s="54"/>
      <c r="Z368" s="54"/>
      <c r="AA368" s="54"/>
    </row>
    <row r="369" spans="1:27">
      <c r="A369" s="31">
        <f ca="1">IF(IMPORT[[#This Row],[C]]&lt;1,"",ROW()-2)</f>
        <v>367</v>
      </c>
      <c r="B369" s="39" t="s">
        <v>3225</v>
      </c>
      <c r="C369" s="31" t="s">
        <v>3094</v>
      </c>
      <c r="D369" s="31">
        <v>1800</v>
      </c>
      <c r="E369" s="31">
        <f ca="1">IMPORT[TT]</f>
        <v>6</v>
      </c>
      <c r="F369" s="31"/>
      <c r="G369" s="34" t="s">
        <v>2871</v>
      </c>
      <c r="H369" s="32">
        <v>6</v>
      </c>
      <c r="I369" s="31"/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6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6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6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6</v>
      </c>
      <c r="U369" s="33"/>
      <c r="V369" s="31"/>
      <c r="W369" s="31" t="str">
        <f>IF(IMPORT[[#This Row],[b5]]="","",IMPORT[[#This Row],[b5]]-IMPORT[[#This Row],[a5]])</f>
        <v/>
      </c>
      <c r="X369" s="52">
        <f ca="1">SUM(INDIRECT(IMPORT_VAR[TABLENAME]&amp;"[@a"&amp;$1:$1-1&amp;"]"),INDIRECT(IMPORT_VAR[TABLENAME]&amp;"[@c"&amp;$1:$1-1&amp;"]"))</f>
        <v>6</v>
      </c>
      <c r="Y369" s="54"/>
      <c r="Z369" s="54"/>
      <c r="AA369" s="54"/>
    </row>
    <row r="370" spans="1:27">
      <c r="A370" s="31">
        <f ca="1">IF(IMPORT[[#This Row],[C]]&lt;1,"",ROW()-2)</f>
        <v>368</v>
      </c>
      <c r="B370" s="39" t="s">
        <v>3226</v>
      </c>
      <c r="C370" s="31" t="s">
        <v>3094</v>
      </c>
      <c r="D370" s="31">
        <v>1800</v>
      </c>
      <c r="E370" s="31">
        <f ca="1">IMPORT[TT]</f>
        <v>7</v>
      </c>
      <c r="F370" s="31"/>
      <c r="G370" s="34" t="s">
        <v>2871</v>
      </c>
      <c r="H370" s="32">
        <v>7</v>
      </c>
      <c r="I370" s="31"/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7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7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7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7</v>
      </c>
      <c r="U370" s="33"/>
      <c r="V370" s="31"/>
      <c r="W370" s="31" t="str">
        <f>IF(IMPORT[[#This Row],[b5]]="","",IMPORT[[#This Row],[b5]]-IMPORT[[#This Row],[a5]])</f>
        <v/>
      </c>
      <c r="X370" s="52">
        <f ca="1">SUM(INDIRECT(IMPORT_VAR[TABLENAME]&amp;"[@a"&amp;$1:$1-1&amp;"]"),INDIRECT(IMPORT_VAR[TABLENAME]&amp;"[@c"&amp;$1:$1-1&amp;"]"))</f>
        <v>7</v>
      </c>
      <c r="Y370" s="54"/>
      <c r="Z370" s="54"/>
      <c r="AA370" s="54"/>
    </row>
    <row r="371" spans="1:27">
      <c r="A371" s="31">
        <f ca="1">IF(IMPORT[[#This Row],[C]]&lt;1,"",ROW()-2)</f>
        <v>369</v>
      </c>
      <c r="B371" s="39" t="s">
        <v>3231</v>
      </c>
      <c r="C371" s="31" t="s">
        <v>3094</v>
      </c>
      <c r="D371" s="31">
        <v>1800</v>
      </c>
      <c r="E371" s="31">
        <f ca="1">IMPORT[TT]</f>
        <v>5</v>
      </c>
      <c r="F371" s="31"/>
      <c r="G371" s="34" t="s">
        <v>2871</v>
      </c>
      <c r="H371" s="32">
        <v>5</v>
      </c>
      <c r="I371" s="31"/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5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5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5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5</v>
      </c>
      <c r="U371" s="33"/>
      <c r="V371" s="31"/>
      <c r="W371" s="31" t="str">
        <f>IF(IMPORT[[#This Row],[b5]]="","",IMPORT[[#This Row],[b5]]-IMPORT[[#This Row],[a5]])</f>
        <v/>
      </c>
      <c r="X371" s="52">
        <f ca="1">SUM(INDIRECT(IMPORT_VAR[TABLENAME]&amp;"[@a"&amp;$1:$1-1&amp;"]"),INDIRECT(IMPORT_VAR[TABLENAME]&amp;"[@c"&amp;$1:$1-1&amp;"]"))</f>
        <v>5</v>
      </c>
      <c r="Y371" s="54"/>
      <c r="Z371" s="54"/>
      <c r="AA371" s="54"/>
    </row>
    <row r="372" spans="1:27">
      <c r="A372" s="31">
        <f ca="1">IF(IMPORT[[#This Row],[C]]&lt;1,"",ROW()-2)</f>
        <v>370</v>
      </c>
      <c r="B372" s="39" t="s">
        <v>3227</v>
      </c>
      <c r="C372" s="31" t="s">
        <v>3094</v>
      </c>
      <c r="D372" s="31">
        <v>1800</v>
      </c>
      <c r="E372" s="31">
        <f ca="1">IMPORT[TT]</f>
        <v>23</v>
      </c>
      <c r="F372" s="31"/>
      <c r="G372" s="34" t="s">
        <v>2871</v>
      </c>
      <c r="H372" s="32">
        <v>23</v>
      </c>
      <c r="I372" s="31"/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23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23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23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23</v>
      </c>
      <c r="U372" s="33"/>
      <c r="V372" s="31"/>
      <c r="W372" s="31" t="str">
        <f>IF(IMPORT[[#This Row],[b5]]="","",IMPORT[[#This Row],[b5]]-IMPORT[[#This Row],[a5]])</f>
        <v/>
      </c>
      <c r="X372" s="52">
        <f ca="1">SUM(INDIRECT(IMPORT_VAR[TABLENAME]&amp;"[@a"&amp;$1:$1-1&amp;"]"),INDIRECT(IMPORT_VAR[TABLENAME]&amp;"[@c"&amp;$1:$1-1&amp;"]"))</f>
        <v>23</v>
      </c>
      <c r="Y372" s="54"/>
      <c r="Z372" s="54"/>
      <c r="AA372" s="54"/>
    </row>
    <row r="373" spans="1:27">
      <c r="A373" s="31">
        <f ca="1">IF(IMPORT[[#This Row],[C]]&lt;1,"",ROW()-2)</f>
        <v>371</v>
      </c>
      <c r="B373" s="39" t="s">
        <v>3232</v>
      </c>
      <c r="C373" s="31" t="s">
        <v>3094</v>
      </c>
      <c r="D373" s="31">
        <v>1800</v>
      </c>
      <c r="E373" s="31">
        <f ca="1">IMPORT[TT]</f>
        <v>2</v>
      </c>
      <c r="F373" s="31"/>
      <c r="G373" s="34" t="s">
        <v>2871</v>
      </c>
      <c r="H373" s="32">
        <v>2</v>
      </c>
      <c r="I373" s="31"/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2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2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2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2</v>
      </c>
      <c r="U373" s="33"/>
      <c r="V373" s="31"/>
      <c r="W373" s="31" t="str">
        <f>IF(IMPORT[[#This Row],[b5]]="","",IMPORT[[#This Row],[b5]]-IMPORT[[#This Row],[a5]])</f>
        <v/>
      </c>
      <c r="X373" s="52">
        <f ca="1">SUM(INDIRECT(IMPORT_VAR[TABLENAME]&amp;"[@a"&amp;$1:$1-1&amp;"]"),INDIRECT(IMPORT_VAR[TABLENAME]&amp;"[@c"&amp;$1:$1-1&amp;"]"))</f>
        <v>2</v>
      </c>
      <c r="Y373" s="54"/>
      <c r="Z373" s="54"/>
      <c r="AA373" s="54"/>
    </row>
    <row r="374" spans="1:27">
      <c r="A374" s="31">
        <f ca="1">IF(IMPORT[[#This Row],[C]]&lt;1,"",ROW()-2)</f>
        <v>372</v>
      </c>
      <c r="B374" s="39" t="s">
        <v>3233</v>
      </c>
      <c r="C374" s="31" t="s">
        <v>3234</v>
      </c>
      <c r="D374" s="31">
        <v>720</v>
      </c>
      <c r="E374" s="31">
        <f ca="1">IMPORT[TT]</f>
        <v>4</v>
      </c>
      <c r="F374" s="31"/>
      <c r="G374" s="34" t="s">
        <v>2871</v>
      </c>
      <c r="H374" s="32">
        <v>4</v>
      </c>
      <c r="I374" s="31"/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4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4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4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4</v>
      </c>
      <c r="U374" s="33"/>
      <c r="V374" s="31"/>
      <c r="W374" s="31" t="str">
        <f>IF(IMPORT[[#This Row],[b5]]="","",IMPORT[[#This Row],[b5]]-IMPORT[[#This Row],[a5]])</f>
        <v/>
      </c>
      <c r="X374" s="52">
        <f ca="1">SUM(INDIRECT(IMPORT_VAR[TABLENAME]&amp;"[@a"&amp;$1:$1-1&amp;"]"),INDIRECT(IMPORT_VAR[TABLENAME]&amp;"[@c"&amp;$1:$1-1&amp;"]"))</f>
        <v>4</v>
      </c>
      <c r="Y374" s="54"/>
      <c r="Z374" s="54"/>
      <c r="AA374" s="54"/>
    </row>
    <row r="375" spans="1:27">
      <c r="A375" s="31">
        <f ca="1">IF(IMPORT[[#This Row],[C]]&lt;1,"",ROW()-2)</f>
        <v>373</v>
      </c>
      <c r="B375" s="39" t="s">
        <v>3235</v>
      </c>
      <c r="C375" s="31" t="s">
        <v>3234</v>
      </c>
      <c r="D375" s="31">
        <v>720</v>
      </c>
      <c r="E375" s="31">
        <f ca="1">IMPORT[TT]</f>
        <v>7</v>
      </c>
      <c r="F375" s="31"/>
      <c r="G375" s="34" t="s">
        <v>2871</v>
      </c>
      <c r="H375" s="32">
        <v>7</v>
      </c>
      <c r="I375" s="31"/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7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7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7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7</v>
      </c>
      <c r="U375" s="33"/>
      <c r="V375" s="31"/>
      <c r="W375" s="31" t="str">
        <f>IF(IMPORT[[#This Row],[b5]]="","",IMPORT[[#This Row],[b5]]-IMPORT[[#This Row],[a5]])</f>
        <v/>
      </c>
      <c r="X375" s="52">
        <f ca="1">SUM(INDIRECT(IMPORT_VAR[TABLENAME]&amp;"[@a"&amp;$1:$1-1&amp;"]"),INDIRECT(IMPORT_VAR[TABLENAME]&amp;"[@c"&amp;$1:$1-1&amp;"]"))</f>
        <v>7</v>
      </c>
      <c r="Y375" s="54"/>
      <c r="Z375" s="54"/>
      <c r="AA375" s="54"/>
    </row>
    <row r="376" spans="1:27">
      <c r="A376" s="31">
        <f ca="1">IF(IMPORT[[#This Row],[C]]&lt;1,"",ROW()-2)</f>
        <v>374</v>
      </c>
      <c r="B376" s="39" t="s">
        <v>3236</v>
      </c>
      <c r="C376" s="31" t="s">
        <v>3237</v>
      </c>
      <c r="D376" s="31">
        <v>480</v>
      </c>
      <c r="E376" s="31">
        <f ca="1">IMPORT[TT]</f>
        <v>6</v>
      </c>
      <c r="F376" s="31"/>
      <c r="G376" s="34" t="s">
        <v>2871</v>
      </c>
      <c r="H376" s="32">
        <v>6</v>
      </c>
      <c r="I376" s="31"/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6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6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6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6</v>
      </c>
      <c r="U376" s="33"/>
      <c r="V376" s="31"/>
      <c r="W376" s="31" t="str">
        <f>IF(IMPORT[[#This Row],[b5]]="","",IMPORT[[#This Row],[b5]]-IMPORT[[#This Row],[a5]])</f>
        <v/>
      </c>
      <c r="X376" s="52">
        <f ca="1">SUM(INDIRECT(IMPORT_VAR[TABLENAME]&amp;"[@a"&amp;$1:$1-1&amp;"]"),INDIRECT(IMPORT_VAR[TABLENAME]&amp;"[@c"&amp;$1:$1-1&amp;"]"))</f>
        <v>6</v>
      </c>
      <c r="Y376" s="54"/>
      <c r="Z376" s="54"/>
      <c r="AA376" s="54"/>
    </row>
    <row r="377" spans="1:27">
      <c r="A377" s="31">
        <f ca="1">IF(IMPORT[[#This Row],[C]]&lt;1,"",ROW()-2)</f>
        <v>375</v>
      </c>
      <c r="B377" s="39" t="s">
        <v>3238</v>
      </c>
      <c r="C377" s="31" t="s">
        <v>3237</v>
      </c>
      <c r="D377" s="31">
        <v>480</v>
      </c>
      <c r="E377" s="31">
        <f ca="1">IMPORT[TT]</f>
        <v>7</v>
      </c>
      <c r="F377" s="31"/>
      <c r="G377" s="34" t="s">
        <v>2871</v>
      </c>
      <c r="H377" s="32">
        <v>7</v>
      </c>
      <c r="I377" s="31"/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7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7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7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7</v>
      </c>
      <c r="U377" s="33"/>
      <c r="V377" s="31"/>
      <c r="W377" s="31" t="str">
        <f>IF(IMPORT[[#This Row],[b5]]="","",IMPORT[[#This Row],[b5]]-IMPORT[[#This Row],[a5]])</f>
        <v/>
      </c>
      <c r="X377" s="52">
        <f ca="1">SUM(INDIRECT(IMPORT_VAR[TABLENAME]&amp;"[@a"&amp;$1:$1-1&amp;"]"),INDIRECT(IMPORT_VAR[TABLENAME]&amp;"[@c"&amp;$1:$1-1&amp;"]"))</f>
        <v>7</v>
      </c>
      <c r="Y377" s="54"/>
      <c r="Z377" s="54"/>
      <c r="AA377" s="54"/>
    </row>
    <row r="378" spans="1:27">
      <c r="A378" s="31">
        <f ca="1">IF(IMPORT[[#This Row],[C]]&lt;1,"",ROW()-2)</f>
        <v>376</v>
      </c>
      <c r="B378" s="39" t="s">
        <v>3239</v>
      </c>
      <c r="C378" s="31" t="s">
        <v>3234</v>
      </c>
      <c r="D378" s="31">
        <v>720</v>
      </c>
      <c r="E378" s="31">
        <f ca="1">IMPORT[TT]</f>
        <v>9</v>
      </c>
      <c r="F378" s="31"/>
      <c r="G378" s="34" t="s">
        <v>2871</v>
      </c>
      <c r="H378" s="32">
        <v>9</v>
      </c>
      <c r="I378" s="31"/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9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9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9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9</v>
      </c>
      <c r="U378" s="33"/>
      <c r="V378" s="31"/>
      <c r="W378" s="31" t="str">
        <f>IF(IMPORT[[#This Row],[b5]]="","",IMPORT[[#This Row],[b5]]-IMPORT[[#This Row],[a5]])</f>
        <v/>
      </c>
      <c r="X378" s="52">
        <f ca="1">SUM(INDIRECT(IMPORT_VAR[TABLENAME]&amp;"[@a"&amp;$1:$1-1&amp;"]"),INDIRECT(IMPORT_VAR[TABLENAME]&amp;"[@c"&amp;$1:$1-1&amp;"]"))</f>
        <v>9</v>
      </c>
      <c r="Y378" s="54"/>
      <c r="Z378" s="54"/>
      <c r="AA378" s="54"/>
    </row>
    <row r="379" spans="1:27">
      <c r="A379" s="31">
        <f ca="1">IF(IMPORT[[#This Row],[C]]&lt;1,"",ROW()-2)</f>
        <v>377</v>
      </c>
      <c r="B379" s="39" t="s">
        <v>3240</v>
      </c>
      <c r="C379" s="31" t="s">
        <v>3234</v>
      </c>
      <c r="D379" s="31">
        <v>720</v>
      </c>
      <c r="E379" s="31">
        <f ca="1">IMPORT[TT]</f>
        <v>6</v>
      </c>
      <c r="F379" s="31"/>
      <c r="G379" s="34" t="s">
        <v>2871</v>
      </c>
      <c r="H379" s="32">
        <v>6</v>
      </c>
      <c r="I379" s="31"/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6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6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6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6</v>
      </c>
      <c r="U379" s="33"/>
      <c r="V379" s="31"/>
      <c r="W379" s="31" t="str">
        <f>IF(IMPORT[[#This Row],[b5]]="","",IMPORT[[#This Row],[b5]]-IMPORT[[#This Row],[a5]])</f>
        <v/>
      </c>
      <c r="X379" s="52">
        <f ca="1">SUM(INDIRECT(IMPORT_VAR[TABLENAME]&amp;"[@a"&amp;$1:$1-1&amp;"]"),INDIRECT(IMPORT_VAR[TABLENAME]&amp;"[@c"&amp;$1:$1-1&amp;"]"))</f>
        <v>6</v>
      </c>
      <c r="Y379" s="54"/>
      <c r="Z379" s="54"/>
      <c r="AA379" s="54"/>
    </row>
    <row r="380" spans="1:27">
      <c r="A380" s="31">
        <f ca="1">IF(IMPORT[[#This Row],[C]]&lt;1,"",ROW()-2)</f>
        <v>378</v>
      </c>
      <c r="B380" s="39" t="s">
        <v>3241</v>
      </c>
      <c r="C380" s="31" t="s">
        <v>3234</v>
      </c>
      <c r="D380" s="31">
        <v>720</v>
      </c>
      <c r="E380" s="31">
        <f ca="1">IMPORT[TT]</f>
        <v>3</v>
      </c>
      <c r="F380" s="31"/>
      <c r="G380" s="34" t="s">
        <v>2871</v>
      </c>
      <c r="H380" s="32">
        <v>3</v>
      </c>
      <c r="I380" s="31"/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3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3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3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3</v>
      </c>
      <c r="U380" s="33"/>
      <c r="V380" s="31"/>
      <c r="W380" s="31" t="str">
        <f>IF(IMPORT[[#This Row],[b5]]="","",IMPORT[[#This Row],[b5]]-IMPORT[[#This Row],[a5]])</f>
        <v/>
      </c>
      <c r="X380" s="52">
        <f ca="1">SUM(INDIRECT(IMPORT_VAR[TABLENAME]&amp;"[@a"&amp;$1:$1-1&amp;"]"),INDIRECT(IMPORT_VAR[TABLENAME]&amp;"[@c"&amp;$1:$1-1&amp;"]"))</f>
        <v>3</v>
      </c>
      <c r="Y380" s="54"/>
      <c r="Z380" s="54"/>
      <c r="AA380" s="54"/>
    </row>
    <row r="381" spans="1:27">
      <c r="A381" s="31">
        <f ca="1">IF(IMPORT[[#This Row],[C]]&lt;1,"",ROW()-2)</f>
        <v>379</v>
      </c>
      <c r="B381" s="39" t="s">
        <v>3242</v>
      </c>
      <c r="C381" s="31" t="s">
        <v>3234</v>
      </c>
      <c r="D381" s="31">
        <v>720</v>
      </c>
      <c r="E381" s="31">
        <f ca="1">IMPORT[TT]</f>
        <v>7</v>
      </c>
      <c r="F381" s="31"/>
      <c r="G381" s="34" t="s">
        <v>2871</v>
      </c>
      <c r="H381" s="32">
        <v>7</v>
      </c>
      <c r="I381" s="31"/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7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7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7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7</v>
      </c>
      <c r="U381" s="33"/>
      <c r="V381" s="31"/>
      <c r="W381" s="31" t="str">
        <f>IF(IMPORT[[#This Row],[b5]]="","",IMPORT[[#This Row],[b5]]-IMPORT[[#This Row],[a5]])</f>
        <v/>
      </c>
      <c r="X381" s="52">
        <f ca="1">SUM(INDIRECT(IMPORT_VAR[TABLENAME]&amp;"[@a"&amp;$1:$1-1&amp;"]"),INDIRECT(IMPORT_VAR[TABLENAME]&amp;"[@c"&amp;$1:$1-1&amp;"]"))</f>
        <v>7</v>
      </c>
      <c r="Y381" s="54"/>
      <c r="Z381" s="54"/>
      <c r="AA381" s="54"/>
    </row>
    <row r="382" spans="1:27">
      <c r="A382" s="31">
        <f ca="1">IF(IMPORT[[#This Row],[C]]&lt;1,"",ROW()-2)</f>
        <v>380</v>
      </c>
      <c r="B382" s="39" t="s">
        <v>3243</v>
      </c>
      <c r="C382" s="31" t="s">
        <v>3237</v>
      </c>
      <c r="D382" s="31">
        <v>480</v>
      </c>
      <c r="E382" s="31">
        <f ca="1">IMPORT[TT]</f>
        <v>9</v>
      </c>
      <c r="F382" s="31"/>
      <c r="G382" s="34" t="s">
        <v>2871</v>
      </c>
      <c r="H382" s="32">
        <v>9</v>
      </c>
      <c r="I382" s="31"/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9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9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9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9</v>
      </c>
      <c r="U382" s="33"/>
      <c r="V382" s="31"/>
      <c r="W382" s="31" t="str">
        <f>IF(IMPORT[[#This Row],[b5]]="","",IMPORT[[#This Row],[b5]]-IMPORT[[#This Row],[a5]])</f>
        <v/>
      </c>
      <c r="X382" s="52">
        <f ca="1">SUM(INDIRECT(IMPORT_VAR[TABLENAME]&amp;"[@a"&amp;$1:$1-1&amp;"]"),INDIRECT(IMPORT_VAR[TABLENAME]&amp;"[@c"&amp;$1:$1-1&amp;"]"))</f>
        <v>9</v>
      </c>
      <c r="Y382" s="54"/>
      <c r="Z382" s="54"/>
      <c r="AA382" s="54"/>
    </row>
    <row r="383" spans="1:27">
      <c r="A383" s="31">
        <f ca="1">IF(IMPORT[[#This Row],[C]]&lt;1,"",ROW()-2)</f>
        <v>381</v>
      </c>
      <c r="B383" s="39" t="s">
        <v>3244</v>
      </c>
      <c r="C383" s="31" t="s">
        <v>3237</v>
      </c>
      <c r="D383" s="31">
        <v>480</v>
      </c>
      <c r="E383" s="31">
        <f ca="1">IMPORT[TT]</f>
        <v>5</v>
      </c>
      <c r="F383" s="31"/>
      <c r="G383" s="34" t="s">
        <v>2871</v>
      </c>
      <c r="H383" s="32">
        <v>5</v>
      </c>
      <c r="I383" s="31"/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5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5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5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5</v>
      </c>
      <c r="U383" s="33"/>
      <c r="V383" s="31"/>
      <c r="W383" s="31" t="str">
        <f>IF(IMPORT[[#This Row],[b5]]="","",IMPORT[[#This Row],[b5]]-IMPORT[[#This Row],[a5]])</f>
        <v/>
      </c>
      <c r="X383" s="52">
        <f ca="1">SUM(INDIRECT(IMPORT_VAR[TABLENAME]&amp;"[@a"&amp;$1:$1-1&amp;"]"),INDIRECT(IMPORT_VAR[TABLENAME]&amp;"[@c"&amp;$1:$1-1&amp;"]"))</f>
        <v>5</v>
      </c>
      <c r="Y383" s="54"/>
      <c r="Z383" s="54"/>
      <c r="AA383" s="54"/>
    </row>
    <row r="384" spans="1:27">
      <c r="A384" s="31">
        <f ca="1">IF(IMPORT[[#This Row],[C]]&lt;1,"",ROW()-2)</f>
        <v>382</v>
      </c>
      <c r="B384" s="39" t="s">
        <v>3245</v>
      </c>
      <c r="C384" s="31" t="s">
        <v>3237</v>
      </c>
      <c r="D384" s="31">
        <v>480</v>
      </c>
      <c r="E384" s="31">
        <f ca="1">IMPORT[TT]</f>
        <v>2</v>
      </c>
      <c r="F384" s="31"/>
      <c r="G384" s="34" t="s">
        <v>2871</v>
      </c>
      <c r="H384" s="32">
        <v>2</v>
      </c>
      <c r="I384" s="31"/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2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2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2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2</v>
      </c>
      <c r="U384" s="33"/>
      <c r="V384" s="31"/>
      <c r="W384" s="31" t="str">
        <f>IF(IMPORT[[#This Row],[b5]]="","",IMPORT[[#This Row],[b5]]-IMPORT[[#This Row],[a5]])</f>
        <v/>
      </c>
      <c r="X384" s="52">
        <f ca="1">SUM(INDIRECT(IMPORT_VAR[TABLENAME]&amp;"[@a"&amp;$1:$1-1&amp;"]"),INDIRECT(IMPORT_VAR[TABLENAME]&amp;"[@c"&amp;$1:$1-1&amp;"]"))</f>
        <v>2</v>
      </c>
      <c r="Y384" s="54"/>
      <c r="Z384" s="54"/>
      <c r="AA384" s="54"/>
    </row>
    <row r="385" spans="1:27">
      <c r="A385" s="31">
        <f ca="1">IF(IMPORT[[#This Row],[C]]&lt;1,"",ROW()-2)</f>
        <v>383</v>
      </c>
      <c r="B385" s="39" t="s">
        <v>3246</v>
      </c>
      <c r="C385" s="31" t="s">
        <v>3237</v>
      </c>
      <c r="D385" s="31">
        <v>480</v>
      </c>
      <c r="E385" s="31">
        <f ca="1">IMPORT[TT]</f>
        <v>3</v>
      </c>
      <c r="F385" s="31"/>
      <c r="G385" s="34" t="s">
        <v>2871</v>
      </c>
      <c r="H385" s="32">
        <v>3</v>
      </c>
      <c r="I385" s="31"/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3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3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3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3</v>
      </c>
      <c r="U385" s="33"/>
      <c r="V385" s="31"/>
      <c r="W385" s="31" t="str">
        <f>IF(IMPORT[[#This Row],[b5]]="","",IMPORT[[#This Row],[b5]]-IMPORT[[#This Row],[a5]])</f>
        <v/>
      </c>
      <c r="X385" s="52">
        <f ca="1">SUM(INDIRECT(IMPORT_VAR[TABLENAME]&amp;"[@a"&amp;$1:$1-1&amp;"]"),INDIRECT(IMPORT_VAR[TABLENAME]&amp;"[@c"&amp;$1:$1-1&amp;"]"))</f>
        <v>3</v>
      </c>
      <c r="Y385" s="54"/>
      <c r="Z385" s="54"/>
      <c r="AA385" s="54"/>
    </row>
    <row r="386" spans="1:27">
      <c r="A386" s="31">
        <f ca="1">IF(IMPORT[[#This Row],[C]]&lt;1,"",ROW()-2)</f>
        <v>384</v>
      </c>
      <c r="B386" s="39" t="s">
        <v>3247</v>
      </c>
      <c r="C386" s="31" t="s">
        <v>2805</v>
      </c>
      <c r="D386" s="31">
        <v>720</v>
      </c>
      <c r="E386" s="31">
        <f ca="1">IMPORT[TT]</f>
        <v>1</v>
      </c>
      <c r="F386" s="31"/>
      <c r="G386" s="34" t="s">
        <v>2871</v>
      </c>
      <c r="H386" s="32">
        <v>1</v>
      </c>
      <c r="I386" s="31"/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1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1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1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1</v>
      </c>
      <c r="U386" s="33"/>
      <c r="V386" s="31"/>
      <c r="W386" s="31" t="str">
        <f>IF(IMPORT[[#This Row],[b5]]="","",IMPORT[[#This Row],[b5]]-IMPORT[[#This Row],[a5]])</f>
        <v/>
      </c>
      <c r="X386" s="52">
        <f ca="1">SUM(INDIRECT(IMPORT_VAR[TABLENAME]&amp;"[@a"&amp;$1:$1-1&amp;"]"),INDIRECT(IMPORT_VAR[TABLENAME]&amp;"[@c"&amp;$1:$1-1&amp;"]"))</f>
        <v>1</v>
      </c>
      <c r="Y386" s="54"/>
      <c r="Z386" s="54"/>
      <c r="AA386" s="54"/>
    </row>
    <row r="387" spans="1:27">
      <c r="A387" s="31">
        <f ca="1">IF(IMPORT[[#This Row],[C]]&lt;1,"",ROW()-2)</f>
        <v>385</v>
      </c>
      <c r="B387" s="39" t="s">
        <v>3248</v>
      </c>
      <c r="C387" s="31" t="s">
        <v>2805</v>
      </c>
      <c r="D387" s="31">
        <v>480</v>
      </c>
      <c r="E387" s="31">
        <f ca="1">IMPORT[TT]</f>
        <v>1</v>
      </c>
      <c r="F387" s="31"/>
      <c r="G387" s="34" t="s">
        <v>2871</v>
      </c>
      <c r="H387" s="32">
        <v>1</v>
      </c>
      <c r="I387" s="31"/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1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1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1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1</v>
      </c>
      <c r="U387" s="33"/>
      <c r="V387" s="31"/>
      <c r="W387" s="31" t="str">
        <f>IF(IMPORT[[#This Row],[b5]]="","",IMPORT[[#This Row],[b5]]-IMPORT[[#This Row],[a5]])</f>
        <v/>
      </c>
      <c r="X387" s="52">
        <f ca="1">SUM(INDIRECT(IMPORT_VAR[TABLENAME]&amp;"[@a"&amp;$1:$1-1&amp;"]"),INDIRECT(IMPORT_VAR[TABLENAME]&amp;"[@c"&amp;$1:$1-1&amp;"]"))</f>
        <v>1</v>
      </c>
      <c r="Y387" s="54"/>
      <c r="Z387" s="54"/>
      <c r="AA387" s="54"/>
    </row>
    <row r="388" spans="1:27">
      <c r="A388" s="31">
        <f ca="1">IF(IMPORT[[#This Row],[C]]&lt;1,"",ROW()-2)</f>
        <v>386</v>
      </c>
      <c r="B388" s="39" t="s">
        <v>3251</v>
      </c>
      <c r="C388" s="31" t="s">
        <v>2805</v>
      </c>
      <c r="D388" s="31">
        <v>480</v>
      </c>
      <c r="E388" s="31">
        <f ca="1">IMPORT[TT]</f>
        <v>8</v>
      </c>
      <c r="F388" s="31"/>
      <c r="G388" s="34" t="s">
        <v>2871</v>
      </c>
      <c r="H388" s="32">
        <v>8</v>
      </c>
      <c r="I388" s="31"/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8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8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8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8</v>
      </c>
      <c r="U388" s="33"/>
      <c r="V388" s="31"/>
      <c r="W388" s="31" t="str">
        <f>IF(IMPORT[[#This Row],[b5]]="","",IMPORT[[#This Row],[b5]]-IMPORT[[#This Row],[a5]])</f>
        <v/>
      </c>
      <c r="X388" s="52">
        <f ca="1">SUM(INDIRECT(IMPORT_VAR[TABLENAME]&amp;"[@a"&amp;$1:$1-1&amp;"]"),INDIRECT(IMPORT_VAR[TABLENAME]&amp;"[@c"&amp;$1:$1-1&amp;"]"))</f>
        <v>8</v>
      </c>
      <c r="Y388" s="54"/>
      <c r="Z388" s="54"/>
      <c r="AA388" s="54"/>
    </row>
    <row r="389" spans="1:27">
      <c r="A389" s="31">
        <f ca="1">IF(IMPORT[[#This Row],[C]]&lt;1,"",ROW()-2)</f>
        <v>387</v>
      </c>
      <c r="B389" s="39" t="s">
        <v>3252</v>
      </c>
      <c r="C389" s="31" t="s">
        <v>2805</v>
      </c>
      <c r="D389" s="31">
        <v>360</v>
      </c>
      <c r="E389" s="31">
        <f ca="1">IMPORT[TT]</f>
        <v>2</v>
      </c>
      <c r="F389" s="31"/>
      <c r="G389" s="34" t="s">
        <v>2871</v>
      </c>
      <c r="H389" s="32">
        <v>2</v>
      </c>
      <c r="I389" s="31"/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2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2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2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2</v>
      </c>
      <c r="U389" s="33"/>
      <c r="V389" s="31"/>
      <c r="W389" s="31" t="str">
        <f>IF(IMPORT[[#This Row],[b5]]="","",IMPORT[[#This Row],[b5]]-IMPORT[[#This Row],[a5]])</f>
        <v/>
      </c>
      <c r="X389" s="52">
        <f ca="1">SUM(INDIRECT(IMPORT_VAR[TABLENAME]&amp;"[@a"&amp;$1:$1-1&amp;"]"),INDIRECT(IMPORT_VAR[TABLENAME]&amp;"[@c"&amp;$1:$1-1&amp;"]"))</f>
        <v>2</v>
      </c>
      <c r="Y389" s="54"/>
      <c r="Z389" s="54"/>
      <c r="AA389" s="54"/>
    </row>
    <row r="390" spans="1:27">
      <c r="A390" s="31">
        <f ca="1">IF(IMPORT[[#This Row],[C]]&lt;1,"",ROW()-2)</f>
        <v>388</v>
      </c>
      <c r="B390" s="39" t="s">
        <v>3253</v>
      </c>
      <c r="C390" s="31" t="s">
        <v>2805</v>
      </c>
      <c r="D390" s="31">
        <v>360</v>
      </c>
      <c r="E390" s="31">
        <f ca="1">IMPORT[TT]</f>
        <v>3</v>
      </c>
      <c r="F390" s="31"/>
      <c r="G390" s="34" t="s">
        <v>2871</v>
      </c>
      <c r="H390" s="32">
        <v>3</v>
      </c>
      <c r="I390" s="31"/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3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3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3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3</v>
      </c>
      <c r="U390" s="33"/>
      <c r="V390" s="31"/>
      <c r="W390" s="31" t="str">
        <f>IF(IMPORT[[#This Row],[b5]]="","",IMPORT[[#This Row],[b5]]-IMPORT[[#This Row],[a5]])</f>
        <v/>
      </c>
      <c r="X390" s="52">
        <f ca="1">SUM(INDIRECT(IMPORT_VAR[TABLENAME]&amp;"[@a"&amp;$1:$1-1&amp;"]"),INDIRECT(IMPORT_VAR[TABLENAME]&amp;"[@c"&amp;$1:$1-1&amp;"]"))</f>
        <v>3</v>
      </c>
      <c r="Y390" s="54"/>
      <c r="Z390" s="54"/>
      <c r="AA390" s="54"/>
    </row>
    <row r="391" spans="1:27">
      <c r="A391" s="31">
        <f ca="1">IF(IMPORT[[#This Row],[C]]&lt;1,"",ROW()-2)</f>
        <v>389</v>
      </c>
      <c r="B391" s="39" t="s">
        <v>3254</v>
      </c>
      <c r="C391" s="31" t="s">
        <v>2805</v>
      </c>
      <c r="D391" s="31">
        <v>360</v>
      </c>
      <c r="E391" s="31">
        <f ca="1">IMPORT[TT]</f>
        <v>1</v>
      </c>
      <c r="F391" s="31"/>
      <c r="G391" s="34" t="s">
        <v>2871</v>
      </c>
      <c r="H391" s="32">
        <v>1</v>
      </c>
      <c r="I391" s="31"/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1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1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1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1</v>
      </c>
      <c r="U391" s="33"/>
      <c r="V391" s="31"/>
      <c r="W391" s="31" t="str">
        <f>IF(IMPORT[[#This Row],[b5]]="","",IMPORT[[#This Row],[b5]]-IMPORT[[#This Row],[a5]])</f>
        <v/>
      </c>
      <c r="X391" s="52">
        <f ca="1">SUM(INDIRECT(IMPORT_VAR[TABLENAME]&amp;"[@a"&amp;$1:$1-1&amp;"]"),INDIRECT(IMPORT_VAR[TABLENAME]&amp;"[@c"&amp;$1:$1-1&amp;"]"))</f>
        <v>1</v>
      </c>
      <c r="Y391" s="54"/>
      <c r="Z391" s="54"/>
      <c r="AA391" s="54"/>
    </row>
    <row r="392" spans="1:27">
      <c r="A392" s="31">
        <f ca="1">IF(IMPORT[[#This Row],[C]]&lt;1,"",ROW()-2)</f>
        <v>390</v>
      </c>
      <c r="B392" s="39" t="s">
        <v>3255</v>
      </c>
      <c r="C392" s="31" t="s">
        <v>2805</v>
      </c>
      <c r="D392" s="31">
        <v>360</v>
      </c>
      <c r="E392" s="31">
        <f ca="1">IMPORT[TT]</f>
        <v>1</v>
      </c>
      <c r="F392" s="31"/>
      <c r="G392" s="34" t="s">
        <v>2871</v>
      </c>
      <c r="H392" s="32">
        <v>1</v>
      </c>
      <c r="I392" s="31"/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1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1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1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1</v>
      </c>
      <c r="U392" s="33"/>
      <c r="V392" s="31"/>
      <c r="W392" s="31" t="str">
        <f>IF(IMPORT[[#This Row],[b5]]="","",IMPORT[[#This Row],[b5]]-IMPORT[[#This Row],[a5]])</f>
        <v/>
      </c>
      <c r="X392" s="52">
        <f ca="1">SUM(INDIRECT(IMPORT_VAR[TABLENAME]&amp;"[@a"&amp;$1:$1-1&amp;"]"),INDIRECT(IMPORT_VAR[TABLENAME]&amp;"[@c"&amp;$1:$1-1&amp;"]"))</f>
        <v>1</v>
      </c>
      <c r="Y392" s="54"/>
      <c r="Z392" s="54"/>
      <c r="AA392" s="54"/>
    </row>
    <row r="393" spans="1:27">
      <c r="A393" s="31">
        <f ca="1">IF(IMPORT[[#This Row],[C]]&lt;1,"",ROW()-2)</f>
        <v>391</v>
      </c>
      <c r="B393" s="39" t="s">
        <v>3256</v>
      </c>
      <c r="C393" s="31" t="s">
        <v>2805</v>
      </c>
      <c r="D393" s="31">
        <v>720</v>
      </c>
      <c r="E393" s="31">
        <f ca="1">IMPORT[TT]</f>
        <v>1</v>
      </c>
      <c r="F393" s="31"/>
      <c r="G393" s="34" t="s">
        <v>3811</v>
      </c>
      <c r="H393" s="32">
        <v>1</v>
      </c>
      <c r="I393" s="31"/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1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1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1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1</v>
      </c>
      <c r="U393" s="33"/>
      <c r="V393" s="31"/>
      <c r="W393" s="31" t="str">
        <f>IF(IMPORT[[#This Row],[b5]]="","",IMPORT[[#This Row],[b5]]-IMPORT[[#This Row],[a5]])</f>
        <v/>
      </c>
      <c r="X393" s="52">
        <f ca="1">SUM(INDIRECT(IMPORT_VAR[TABLENAME]&amp;"[@a"&amp;$1:$1-1&amp;"]"),INDIRECT(IMPORT_VAR[TABLENAME]&amp;"[@c"&amp;$1:$1-1&amp;"]"))</f>
        <v>1</v>
      </c>
      <c r="Y393" s="54"/>
      <c r="Z393" s="54"/>
      <c r="AA393" s="54"/>
    </row>
    <row r="394" spans="1:27">
      <c r="A394" s="31">
        <f ca="1">IF(IMPORT[[#This Row],[C]]&lt;1,"",ROW()-2)</f>
        <v>392</v>
      </c>
      <c r="B394" s="39" t="s">
        <v>3257</v>
      </c>
      <c r="C394" s="31" t="s">
        <v>2805</v>
      </c>
      <c r="D394" s="31">
        <v>480</v>
      </c>
      <c r="E394" s="31">
        <f ca="1">IMPORT[TT]</f>
        <v>3</v>
      </c>
      <c r="F394" s="31"/>
      <c r="G394" s="34" t="s">
        <v>3811</v>
      </c>
      <c r="H394" s="32">
        <v>3</v>
      </c>
      <c r="I394" s="31"/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3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3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3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3</v>
      </c>
      <c r="U394" s="33"/>
      <c r="V394" s="31"/>
      <c r="W394" s="31" t="str">
        <f>IF(IMPORT[[#This Row],[b5]]="","",IMPORT[[#This Row],[b5]]-IMPORT[[#This Row],[a5]])</f>
        <v/>
      </c>
      <c r="X394" s="52">
        <f ca="1">SUM(INDIRECT(IMPORT_VAR[TABLENAME]&amp;"[@a"&amp;$1:$1-1&amp;"]"),INDIRECT(IMPORT_VAR[TABLENAME]&amp;"[@c"&amp;$1:$1-1&amp;"]"))</f>
        <v>3</v>
      </c>
      <c r="Y394" s="54"/>
      <c r="Z394" s="54"/>
      <c r="AA394" s="54"/>
    </row>
    <row r="395" spans="1:27">
      <c r="A395" s="31">
        <f ca="1">IF(IMPORT[[#This Row],[C]]&lt;1,"",ROW()-2)</f>
        <v>393</v>
      </c>
      <c r="B395" s="39" t="s">
        <v>3258</v>
      </c>
      <c r="C395" s="31" t="s">
        <v>2805</v>
      </c>
      <c r="D395" s="31">
        <v>480</v>
      </c>
      <c r="E395" s="31">
        <f ca="1">IMPORT[TT]</f>
        <v>3</v>
      </c>
      <c r="F395" s="31"/>
      <c r="G395" s="34" t="s">
        <v>3811</v>
      </c>
      <c r="H395" s="32">
        <v>3</v>
      </c>
      <c r="I395" s="31"/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3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3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3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3</v>
      </c>
      <c r="U395" s="33"/>
      <c r="V395" s="31"/>
      <c r="W395" s="31" t="str">
        <f>IF(IMPORT[[#This Row],[b5]]="","",IMPORT[[#This Row],[b5]]-IMPORT[[#This Row],[a5]])</f>
        <v/>
      </c>
      <c r="X395" s="52">
        <f ca="1">SUM(INDIRECT(IMPORT_VAR[TABLENAME]&amp;"[@a"&amp;$1:$1-1&amp;"]"),INDIRECT(IMPORT_VAR[TABLENAME]&amp;"[@c"&amp;$1:$1-1&amp;"]"))</f>
        <v>3</v>
      </c>
      <c r="Y395" s="54"/>
      <c r="Z395" s="54"/>
      <c r="AA395" s="54"/>
    </row>
    <row r="396" spans="1:27">
      <c r="A396" s="31">
        <f ca="1">IF(IMPORT[[#This Row],[C]]&lt;1,"",ROW()-2)</f>
        <v>394</v>
      </c>
      <c r="B396" s="39" t="s">
        <v>3259</v>
      </c>
      <c r="C396" s="31" t="s">
        <v>2805</v>
      </c>
      <c r="D396" s="31">
        <v>480</v>
      </c>
      <c r="E396" s="31">
        <f ca="1">IMPORT[TT]</f>
        <v>2</v>
      </c>
      <c r="F396" s="31"/>
      <c r="G396" s="34" t="s">
        <v>3811</v>
      </c>
      <c r="H396" s="32">
        <v>2</v>
      </c>
      <c r="I396" s="31"/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2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2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2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2</v>
      </c>
      <c r="U396" s="33"/>
      <c r="V396" s="31"/>
      <c r="W396" s="31" t="str">
        <f>IF(IMPORT[[#This Row],[b5]]="","",IMPORT[[#This Row],[b5]]-IMPORT[[#This Row],[a5]])</f>
        <v/>
      </c>
      <c r="X396" s="52">
        <f ca="1">SUM(INDIRECT(IMPORT_VAR[TABLENAME]&amp;"[@a"&amp;$1:$1-1&amp;"]"),INDIRECT(IMPORT_VAR[TABLENAME]&amp;"[@c"&amp;$1:$1-1&amp;"]"))</f>
        <v>2</v>
      </c>
      <c r="Y396" s="54"/>
      <c r="Z396" s="54"/>
      <c r="AA396" s="54"/>
    </row>
    <row r="397" spans="1:27">
      <c r="A397" s="31">
        <f ca="1">IF(IMPORT[[#This Row],[C]]&lt;1,"",ROW()-2)</f>
        <v>395</v>
      </c>
      <c r="B397" s="39" t="s">
        <v>3260</v>
      </c>
      <c r="C397" s="31" t="s">
        <v>2805</v>
      </c>
      <c r="D397" s="31">
        <v>480</v>
      </c>
      <c r="E397" s="31">
        <f ca="1">IMPORT[TT]</f>
        <v>3</v>
      </c>
      <c r="F397" s="31"/>
      <c r="G397" s="34" t="s">
        <v>3811</v>
      </c>
      <c r="H397" s="32">
        <v>3</v>
      </c>
      <c r="I397" s="31"/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3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3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3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3</v>
      </c>
      <c r="U397" s="33"/>
      <c r="V397" s="31"/>
      <c r="W397" s="31" t="str">
        <f>IF(IMPORT[[#This Row],[b5]]="","",IMPORT[[#This Row],[b5]]-IMPORT[[#This Row],[a5]])</f>
        <v/>
      </c>
      <c r="X397" s="52">
        <f ca="1">SUM(INDIRECT(IMPORT_VAR[TABLENAME]&amp;"[@a"&amp;$1:$1-1&amp;"]"),INDIRECT(IMPORT_VAR[TABLENAME]&amp;"[@c"&amp;$1:$1-1&amp;"]"))</f>
        <v>3</v>
      </c>
      <c r="Y397" s="54"/>
      <c r="Z397" s="54"/>
      <c r="AA397" s="54"/>
    </row>
    <row r="398" spans="1:27">
      <c r="A398" s="31">
        <f ca="1">IF(IMPORT[[#This Row],[C]]&lt;1,"",ROW()-2)</f>
        <v>396</v>
      </c>
      <c r="B398" s="39" t="s">
        <v>3261</v>
      </c>
      <c r="C398" s="31" t="s">
        <v>2805</v>
      </c>
      <c r="D398" s="31">
        <v>480</v>
      </c>
      <c r="E398" s="31">
        <f ca="1">IMPORT[TT]</f>
        <v>2</v>
      </c>
      <c r="F398" s="31"/>
      <c r="G398" s="34" t="s">
        <v>3811</v>
      </c>
      <c r="H398" s="32">
        <v>2</v>
      </c>
      <c r="I398" s="31"/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2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2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2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2</v>
      </c>
      <c r="U398" s="33"/>
      <c r="V398" s="31"/>
      <c r="W398" s="31" t="str">
        <f>IF(IMPORT[[#This Row],[b5]]="","",IMPORT[[#This Row],[b5]]-IMPORT[[#This Row],[a5]])</f>
        <v/>
      </c>
      <c r="X398" s="52">
        <f ca="1">SUM(INDIRECT(IMPORT_VAR[TABLENAME]&amp;"[@a"&amp;$1:$1-1&amp;"]"),INDIRECT(IMPORT_VAR[TABLENAME]&amp;"[@c"&amp;$1:$1-1&amp;"]"))</f>
        <v>2</v>
      </c>
      <c r="Y398" s="54"/>
      <c r="Z398" s="54"/>
      <c r="AA398" s="54"/>
    </row>
    <row r="399" spans="1:27">
      <c r="A399" s="31">
        <f ca="1">IF(IMPORT[[#This Row],[C]]&lt;1,"",ROW()-2)</f>
        <v>397</v>
      </c>
      <c r="B399" s="39" t="s">
        <v>3262</v>
      </c>
      <c r="C399" s="31" t="s">
        <v>2805</v>
      </c>
      <c r="D399" s="31">
        <v>480</v>
      </c>
      <c r="E399" s="31">
        <f ca="1">IMPORT[TT]</f>
        <v>4</v>
      </c>
      <c r="F399" s="31"/>
      <c r="G399" s="34" t="s">
        <v>3811</v>
      </c>
      <c r="H399" s="32">
        <v>4</v>
      </c>
      <c r="I399" s="31"/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4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4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4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4</v>
      </c>
      <c r="U399" s="33"/>
      <c r="V399" s="31"/>
      <c r="W399" s="31" t="str">
        <f>IF(IMPORT[[#This Row],[b5]]="","",IMPORT[[#This Row],[b5]]-IMPORT[[#This Row],[a5]])</f>
        <v/>
      </c>
      <c r="X399" s="52">
        <f ca="1">SUM(INDIRECT(IMPORT_VAR[TABLENAME]&amp;"[@a"&amp;$1:$1-1&amp;"]"),INDIRECT(IMPORT_VAR[TABLENAME]&amp;"[@c"&amp;$1:$1-1&amp;"]"))</f>
        <v>4</v>
      </c>
      <c r="Y399" s="54"/>
      <c r="Z399" s="54"/>
      <c r="AA399" s="54"/>
    </row>
    <row r="400" spans="1:27">
      <c r="A400" s="31">
        <f ca="1">IF(IMPORT[[#This Row],[C]]&lt;1,"",ROW()-2)</f>
        <v>398</v>
      </c>
      <c r="B400" s="39">
        <v>6606</v>
      </c>
      <c r="C400" s="31" t="s">
        <v>2813</v>
      </c>
      <c r="D400" s="31">
        <v>720</v>
      </c>
      <c r="E400" s="31">
        <f ca="1">IMPORT[TT]</f>
        <v>4</v>
      </c>
      <c r="F400" s="31"/>
      <c r="G400" s="34" t="s">
        <v>3811</v>
      </c>
      <c r="H400" s="32">
        <v>4</v>
      </c>
      <c r="I400" s="31"/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4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4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4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4</v>
      </c>
      <c r="U400" s="33"/>
      <c r="V400" s="31"/>
      <c r="W400" s="31" t="str">
        <f>IF(IMPORT[[#This Row],[b5]]="","",IMPORT[[#This Row],[b5]]-IMPORT[[#This Row],[a5]])</f>
        <v/>
      </c>
      <c r="X400" s="52">
        <f ca="1">SUM(INDIRECT(IMPORT_VAR[TABLENAME]&amp;"[@a"&amp;$1:$1-1&amp;"]"),INDIRECT(IMPORT_VAR[TABLENAME]&amp;"[@c"&amp;$1:$1-1&amp;"]"))</f>
        <v>4</v>
      </c>
      <c r="Y400" s="54"/>
      <c r="Z400" s="54"/>
      <c r="AA400" s="54"/>
    </row>
    <row r="401" spans="1:27">
      <c r="A401" s="31">
        <f ca="1">IF(IMPORT[[#This Row],[C]]&lt;1,"",ROW()-2)</f>
        <v>399</v>
      </c>
      <c r="B401" s="39">
        <v>6605</v>
      </c>
      <c r="C401" s="31" t="s">
        <v>2813</v>
      </c>
      <c r="D401" s="31">
        <v>960</v>
      </c>
      <c r="E401" s="31">
        <f ca="1">IMPORT[TT]</f>
        <v>4</v>
      </c>
      <c r="F401" s="31"/>
      <c r="G401" s="34" t="s">
        <v>3811</v>
      </c>
      <c r="H401" s="32">
        <v>4</v>
      </c>
      <c r="I401" s="31"/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4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4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4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4</v>
      </c>
      <c r="U401" s="33"/>
      <c r="V401" s="31"/>
      <c r="W401" s="31" t="str">
        <f>IF(IMPORT[[#This Row],[b5]]="","",IMPORT[[#This Row],[b5]]-IMPORT[[#This Row],[a5]])</f>
        <v/>
      </c>
      <c r="X401" s="52">
        <f ca="1">SUM(INDIRECT(IMPORT_VAR[TABLENAME]&amp;"[@a"&amp;$1:$1-1&amp;"]"),INDIRECT(IMPORT_VAR[TABLENAME]&amp;"[@c"&amp;$1:$1-1&amp;"]"))</f>
        <v>4</v>
      </c>
      <c r="Y401" s="54"/>
      <c r="Z401" s="54"/>
      <c r="AA401" s="54"/>
    </row>
    <row r="402" spans="1:27">
      <c r="A402" s="31">
        <f ca="1">IF(IMPORT[[#This Row],[C]]&lt;1,"",ROW()-2)</f>
        <v>400</v>
      </c>
      <c r="B402" s="39" t="s">
        <v>3263</v>
      </c>
      <c r="C402" s="31" t="s">
        <v>2813</v>
      </c>
      <c r="D402" s="31">
        <v>1440</v>
      </c>
      <c r="E402" s="31">
        <f ca="1">IMPORT[TT]</f>
        <v>8</v>
      </c>
      <c r="F402" s="31"/>
      <c r="G402" s="34" t="s">
        <v>3811</v>
      </c>
      <c r="H402" s="32">
        <v>8</v>
      </c>
      <c r="I402" s="31"/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8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8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8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8</v>
      </c>
      <c r="U402" s="33"/>
      <c r="V402" s="31"/>
      <c r="W402" s="31" t="str">
        <f>IF(IMPORT[[#This Row],[b5]]="","",IMPORT[[#This Row],[b5]]-IMPORT[[#This Row],[a5]])</f>
        <v/>
      </c>
      <c r="X402" s="52">
        <f ca="1">SUM(INDIRECT(IMPORT_VAR[TABLENAME]&amp;"[@a"&amp;$1:$1-1&amp;"]"),INDIRECT(IMPORT_VAR[TABLENAME]&amp;"[@c"&amp;$1:$1-1&amp;"]"))</f>
        <v>8</v>
      </c>
      <c r="Y402" s="54"/>
      <c r="Z402" s="54"/>
      <c r="AA402" s="54"/>
    </row>
    <row r="403" spans="1:27">
      <c r="A403" s="31">
        <f ca="1">IF(IMPORT[[#This Row],[C]]&lt;1,"",ROW()-2)</f>
        <v>401</v>
      </c>
      <c r="B403" s="39" t="s">
        <v>3264</v>
      </c>
      <c r="C403" s="31" t="s">
        <v>3265</v>
      </c>
      <c r="D403" s="31">
        <v>144</v>
      </c>
      <c r="E403" s="31">
        <f ca="1">IMPORT[TT]</f>
        <v>4</v>
      </c>
      <c r="F403" s="31"/>
      <c r="G403" s="34" t="s">
        <v>3811</v>
      </c>
      <c r="H403" s="32">
        <v>4</v>
      </c>
      <c r="I403" s="31"/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4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4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4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4</v>
      </c>
      <c r="U403" s="33"/>
      <c r="V403" s="31"/>
      <c r="W403" s="31" t="str">
        <f>IF(IMPORT[[#This Row],[b5]]="","",IMPORT[[#This Row],[b5]]-IMPORT[[#This Row],[a5]])</f>
        <v/>
      </c>
      <c r="X403" s="52">
        <f ca="1">SUM(INDIRECT(IMPORT_VAR[TABLENAME]&amp;"[@a"&amp;$1:$1-1&amp;"]"),INDIRECT(IMPORT_VAR[TABLENAME]&amp;"[@c"&amp;$1:$1-1&amp;"]"))</f>
        <v>4</v>
      </c>
      <c r="Y403" s="54"/>
      <c r="Z403" s="54"/>
      <c r="AA403" s="54"/>
    </row>
    <row r="404" spans="1:27">
      <c r="A404" s="31">
        <f ca="1">IF(IMPORT[[#This Row],[C]]&lt;1,"",ROW()-2)</f>
        <v>402</v>
      </c>
      <c r="B404" s="39" t="s">
        <v>3267</v>
      </c>
      <c r="C404" s="31" t="s">
        <v>3268</v>
      </c>
      <c r="D404" s="31">
        <v>72</v>
      </c>
      <c r="E404" s="31">
        <f ca="1">IMPORT[TT]</f>
        <v>175</v>
      </c>
      <c r="F404" s="31"/>
      <c r="G404" s="34" t="s">
        <v>3811</v>
      </c>
      <c r="H404" s="32">
        <v>175</v>
      </c>
      <c r="I404" s="31"/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175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175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175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175</v>
      </c>
      <c r="U404" s="33"/>
      <c r="V404" s="31"/>
      <c r="W404" s="31" t="str">
        <f>IF(IMPORT[[#This Row],[b5]]="","",IMPORT[[#This Row],[b5]]-IMPORT[[#This Row],[a5]])</f>
        <v/>
      </c>
      <c r="X404" s="52">
        <f ca="1">SUM(INDIRECT(IMPORT_VAR[TABLENAME]&amp;"[@a"&amp;$1:$1-1&amp;"]"),INDIRECT(IMPORT_VAR[TABLENAME]&amp;"[@c"&amp;$1:$1-1&amp;"]"))</f>
        <v>175</v>
      </c>
      <c r="Y404" s="54"/>
      <c r="Z404" s="54"/>
      <c r="AA404" s="54"/>
    </row>
    <row r="405" spans="1:27">
      <c r="A405" s="31">
        <f ca="1">IF(IMPORT[[#This Row],[C]]&lt;1,"",ROW()-2)</f>
        <v>403</v>
      </c>
      <c r="B405" s="39" t="s">
        <v>3269</v>
      </c>
      <c r="C405" s="31" t="s">
        <v>3270</v>
      </c>
      <c r="D405" s="31">
        <v>2000</v>
      </c>
      <c r="E405" s="31">
        <f ca="1">IMPORT[TT]</f>
        <v>8</v>
      </c>
      <c r="F405" s="31"/>
      <c r="G405" s="34" t="s">
        <v>3811</v>
      </c>
      <c r="H405" s="32">
        <v>8</v>
      </c>
      <c r="I405" s="31"/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8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8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8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8</v>
      </c>
      <c r="U405" s="33"/>
      <c r="V405" s="31"/>
      <c r="W405" s="31" t="str">
        <f>IF(IMPORT[[#This Row],[b5]]="","",IMPORT[[#This Row],[b5]]-IMPORT[[#This Row],[a5]])</f>
        <v/>
      </c>
      <c r="X405" s="52">
        <f ca="1">SUM(INDIRECT(IMPORT_VAR[TABLENAME]&amp;"[@a"&amp;$1:$1-1&amp;"]"),INDIRECT(IMPORT_VAR[TABLENAME]&amp;"[@c"&amp;$1:$1-1&amp;"]"))</f>
        <v>8</v>
      </c>
      <c r="Y405" s="54"/>
      <c r="Z405" s="54"/>
      <c r="AA405" s="54"/>
    </row>
    <row r="406" spans="1:27">
      <c r="A406" s="31">
        <f ca="1">IF(IMPORT[[#This Row],[C]]&lt;1,"",ROW()-2)</f>
        <v>404</v>
      </c>
      <c r="B406" s="39" t="s">
        <v>3271</v>
      </c>
      <c r="C406" s="31" t="s">
        <v>3272</v>
      </c>
      <c r="D406" s="31">
        <v>512</v>
      </c>
      <c r="E406" s="31">
        <f ca="1">IMPORT[TT]</f>
        <v>6</v>
      </c>
      <c r="F406" s="31"/>
      <c r="G406" s="34" t="s">
        <v>3811</v>
      </c>
      <c r="H406" s="32">
        <v>6</v>
      </c>
      <c r="I406" s="31"/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6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6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6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6</v>
      </c>
      <c r="U406" s="33"/>
      <c r="V406" s="31"/>
      <c r="W406" s="31" t="str">
        <f>IF(IMPORT[[#This Row],[b5]]="","",IMPORT[[#This Row],[b5]]-IMPORT[[#This Row],[a5]])</f>
        <v/>
      </c>
      <c r="X406" s="52">
        <f ca="1">SUM(INDIRECT(IMPORT_VAR[TABLENAME]&amp;"[@a"&amp;$1:$1-1&amp;"]"),INDIRECT(IMPORT_VAR[TABLENAME]&amp;"[@c"&amp;$1:$1-1&amp;"]"))</f>
        <v>6</v>
      </c>
      <c r="Y406" s="54"/>
      <c r="Z406" s="54"/>
      <c r="AA406" s="54"/>
    </row>
    <row r="407" spans="1:27">
      <c r="A407" s="31">
        <f ca="1">IF(IMPORT[[#This Row],[C]]&lt;1,"",ROW()-2)</f>
        <v>405</v>
      </c>
      <c r="B407" s="39" t="s">
        <v>3273</v>
      </c>
      <c r="C407" s="31" t="s">
        <v>3272</v>
      </c>
      <c r="D407" s="31">
        <v>768</v>
      </c>
      <c r="E407" s="31">
        <f ca="1">IMPORT[TT]</f>
        <v>5</v>
      </c>
      <c r="F407" s="31"/>
      <c r="G407" s="34" t="s">
        <v>3811</v>
      </c>
      <c r="H407" s="32">
        <v>5</v>
      </c>
      <c r="I407" s="31"/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5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5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5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5</v>
      </c>
      <c r="U407" s="33"/>
      <c r="V407" s="31"/>
      <c r="W407" s="31" t="str">
        <f>IF(IMPORT[[#This Row],[b5]]="","",IMPORT[[#This Row],[b5]]-IMPORT[[#This Row],[a5]])</f>
        <v/>
      </c>
      <c r="X407" s="52">
        <f ca="1">SUM(INDIRECT(IMPORT_VAR[TABLENAME]&amp;"[@a"&amp;$1:$1-1&amp;"]"),INDIRECT(IMPORT_VAR[TABLENAME]&amp;"[@c"&amp;$1:$1-1&amp;"]"))</f>
        <v>5</v>
      </c>
      <c r="Y407" s="54"/>
      <c r="Z407" s="54"/>
      <c r="AA407" s="54"/>
    </row>
    <row r="408" spans="1:27">
      <c r="A408" s="31">
        <f ca="1">IF(IMPORT[[#This Row],[C]]&lt;1,"",ROW()-2)</f>
        <v>406</v>
      </c>
      <c r="B408" s="39" t="s">
        <v>3275</v>
      </c>
      <c r="C408" s="31" t="s">
        <v>3272</v>
      </c>
      <c r="D408" s="31">
        <v>512</v>
      </c>
      <c r="E408" s="31">
        <f ca="1">IMPORT[TT]</f>
        <v>8</v>
      </c>
      <c r="F408" s="31"/>
      <c r="G408" s="34" t="s">
        <v>3811</v>
      </c>
      <c r="H408" s="32">
        <v>8</v>
      </c>
      <c r="I408" s="31"/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8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8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8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8</v>
      </c>
      <c r="U408" s="33"/>
      <c r="V408" s="31"/>
      <c r="W408" s="31" t="str">
        <f>IF(IMPORT[[#This Row],[b5]]="","",IMPORT[[#This Row],[b5]]-IMPORT[[#This Row],[a5]])</f>
        <v/>
      </c>
      <c r="X408" s="52">
        <f ca="1">SUM(INDIRECT(IMPORT_VAR[TABLENAME]&amp;"[@a"&amp;$1:$1-1&amp;"]"),INDIRECT(IMPORT_VAR[TABLENAME]&amp;"[@c"&amp;$1:$1-1&amp;"]"))</f>
        <v>8</v>
      </c>
      <c r="Y408" s="54"/>
      <c r="Z408" s="54"/>
      <c r="AA408" s="54"/>
    </row>
    <row r="409" spans="1:27">
      <c r="A409" s="31">
        <f ca="1">IF(IMPORT[[#This Row],[C]]&lt;1,"",ROW()-2)</f>
        <v>407</v>
      </c>
      <c r="B409" s="39" t="s">
        <v>3276</v>
      </c>
      <c r="C409" s="31" t="s">
        <v>3272</v>
      </c>
      <c r="D409" s="31">
        <v>768</v>
      </c>
      <c r="E409" s="31">
        <f ca="1">IMPORT[TT]</f>
        <v>9</v>
      </c>
      <c r="F409" s="31"/>
      <c r="G409" s="34" t="s">
        <v>3811</v>
      </c>
      <c r="H409" s="32">
        <v>9</v>
      </c>
      <c r="I409" s="31"/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9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9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9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9</v>
      </c>
      <c r="U409" s="33"/>
      <c r="V409" s="31"/>
      <c r="W409" s="31" t="str">
        <f>IF(IMPORT[[#This Row],[b5]]="","",IMPORT[[#This Row],[b5]]-IMPORT[[#This Row],[a5]])</f>
        <v/>
      </c>
      <c r="X409" s="52">
        <f ca="1">SUM(INDIRECT(IMPORT_VAR[TABLENAME]&amp;"[@a"&amp;$1:$1-1&amp;"]"),INDIRECT(IMPORT_VAR[TABLENAME]&amp;"[@c"&amp;$1:$1-1&amp;"]"))</f>
        <v>9</v>
      </c>
      <c r="Y409" s="54"/>
      <c r="Z409" s="54"/>
      <c r="AA409" s="54"/>
    </row>
    <row r="410" spans="1:27">
      <c r="A410" s="31">
        <f ca="1">IF(IMPORT[[#This Row],[C]]&lt;1,"",ROW()-2)</f>
        <v>408</v>
      </c>
      <c r="B410" s="39" t="s">
        <v>3277</v>
      </c>
      <c r="C410" s="31" t="s">
        <v>3272</v>
      </c>
      <c r="D410" s="31">
        <v>512</v>
      </c>
      <c r="E410" s="31">
        <f ca="1">IMPORT[TT]</f>
        <v>4</v>
      </c>
      <c r="F410" s="31"/>
      <c r="G410" s="34" t="s">
        <v>3811</v>
      </c>
      <c r="H410" s="32">
        <v>4</v>
      </c>
      <c r="I410" s="31"/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4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4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4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4</v>
      </c>
      <c r="U410" s="33"/>
      <c r="V410" s="31"/>
      <c r="W410" s="31" t="str">
        <f>IF(IMPORT[[#This Row],[b5]]="","",IMPORT[[#This Row],[b5]]-IMPORT[[#This Row],[a5]])</f>
        <v/>
      </c>
      <c r="X410" s="52">
        <f ca="1">SUM(INDIRECT(IMPORT_VAR[TABLENAME]&amp;"[@a"&amp;$1:$1-1&amp;"]"),INDIRECT(IMPORT_VAR[TABLENAME]&amp;"[@c"&amp;$1:$1-1&amp;"]"))</f>
        <v>4</v>
      </c>
      <c r="Y410" s="54"/>
      <c r="Z410" s="54"/>
      <c r="AA410" s="54"/>
    </row>
    <row r="411" spans="1:27">
      <c r="A411" s="31">
        <f ca="1">IF(IMPORT[[#This Row],[C]]&lt;1,"",ROW()-2)</f>
        <v>409</v>
      </c>
      <c r="B411" s="39" t="s">
        <v>3278</v>
      </c>
      <c r="C411" s="31" t="s">
        <v>3272</v>
      </c>
      <c r="D411" s="31">
        <v>512</v>
      </c>
      <c r="E411" s="31">
        <f ca="1">IMPORT[TT]</f>
        <v>10</v>
      </c>
      <c r="F411" s="31"/>
      <c r="G411" s="34" t="s">
        <v>3811</v>
      </c>
      <c r="H411" s="32">
        <v>10</v>
      </c>
      <c r="I411" s="31"/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10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10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10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10</v>
      </c>
      <c r="U411" s="33"/>
      <c r="V411" s="31"/>
      <c r="W411" s="31" t="str">
        <f>IF(IMPORT[[#This Row],[b5]]="","",IMPORT[[#This Row],[b5]]-IMPORT[[#This Row],[a5]])</f>
        <v/>
      </c>
      <c r="X411" s="52">
        <f ca="1">SUM(INDIRECT(IMPORT_VAR[TABLENAME]&amp;"[@a"&amp;$1:$1-1&amp;"]"),INDIRECT(IMPORT_VAR[TABLENAME]&amp;"[@c"&amp;$1:$1-1&amp;"]"))</f>
        <v>10</v>
      </c>
      <c r="Y411" s="54"/>
      <c r="Z411" s="54"/>
      <c r="AA411" s="54"/>
    </row>
    <row r="412" spans="1:27">
      <c r="A412" s="31">
        <f ca="1">IF(IMPORT[[#This Row],[C]]&lt;1,"",ROW()-2)</f>
        <v>410</v>
      </c>
      <c r="B412" s="39" t="s">
        <v>3279</v>
      </c>
      <c r="C412" s="31" t="s">
        <v>3272</v>
      </c>
      <c r="D412" s="31">
        <v>512</v>
      </c>
      <c r="E412" s="31">
        <f ca="1">IMPORT[TT]</f>
        <v>9</v>
      </c>
      <c r="F412" s="31"/>
      <c r="G412" s="34" t="s">
        <v>3811</v>
      </c>
      <c r="H412" s="32">
        <v>9</v>
      </c>
      <c r="I412" s="31"/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9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9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9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9</v>
      </c>
      <c r="U412" s="33"/>
      <c r="V412" s="31"/>
      <c r="W412" s="31" t="str">
        <f>IF(IMPORT[[#This Row],[b5]]="","",IMPORT[[#This Row],[b5]]-IMPORT[[#This Row],[a5]])</f>
        <v/>
      </c>
      <c r="X412" s="52">
        <f ca="1">SUM(INDIRECT(IMPORT_VAR[TABLENAME]&amp;"[@a"&amp;$1:$1-1&amp;"]"),INDIRECT(IMPORT_VAR[TABLENAME]&amp;"[@c"&amp;$1:$1-1&amp;"]"))</f>
        <v>9</v>
      </c>
      <c r="Y412" s="54"/>
      <c r="Z412" s="54"/>
      <c r="AA412" s="54"/>
    </row>
    <row r="413" spans="1:27">
      <c r="A413" s="31">
        <f ca="1">IF(IMPORT[[#This Row],[C]]&lt;1,"",ROW()-2)</f>
        <v>411</v>
      </c>
      <c r="B413" s="39" t="s">
        <v>3280</v>
      </c>
      <c r="C413" s="31" t="s">
        <v>3272</v>
      </c>
      <c r="D413" s="31">
        <v>512</v>
      </c>
      <c r="E413" s="31">
        <f ca="1">IMPORT[TT]</f>
        <v>1</v>
      </c>
      <c r="F413" s="31"/>
      <c r="G413" s="34" t="s">
        <v>3811</v>
      </c>
      <c r="H413" s="32">
        <v>1</v>
      </c>
      <c r="I413" s="31"/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1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1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1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1</v>
      </c>
      <c r="U413" s="33"/>
      <c r="V413" s="31"/>
      <c r="W413" s="31" t="str">
        <f>IF(IMPORT[[#This Row],[b5]]="","",IMPORT[[#This Row],[b5]]-IMPORT[[#This Row],[a5]])</f>
        <v/>
      </c>
      <c r="X413" s="52">
        <f ca="1">SUM(INDIRECT(IMPORT_VAR[TABLENAME]&amp;"[@a"&amp;$1:$1-1&amp;"]"),INDIRECT(IMPORT_VAR[TABLENAME]&amp;"[@c"&amp;$1:$1-1&amp;"]"))</f>
        <v>1</v>
      </c>
      <c r="Y413" s="54"/>
      <c r="Z413" s="54"/>
      <c r="AA413" s="54"/>
    </row>
    <row r="414" spans="1:27">
      <c r="A414" s="31">
        <f ca="1">IF(IMPORT[[#This Row],[C]]&lt;1,"",ROW()-2)</f>
        <v>412</v>
      </c>
      <c r="B414" s="39" t="s">
        <v>3281</v>
      </c>
      <c r="C414" s="31" t="s">
        <v>2997</v>
      </c>
      <c r="D414" s="31">
        <v>1728</v>
      </c>
      <c r="E414" s="31">
        <f ca="1">IMPORT[TT]</f>
        <v>5</v>
      </c>
      <c r="F414" s="31"/>
      <c r="G414" s="34" t="s">
        <v>3811</v>
      </c>
      <c r="H414" s="32">
        <v>5</v>
      </c>
      <c r="I414" s="31"/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5</v>
      </c>
      <c r="L414" s="31"/>
      <c r="M414" s="31" t="str">
        <f>IF(IMPORT[[#This Row],[b2]]="","",IMPORT[[#This Row],[b2]]-IMPORT[[#This Row],[a2]])</f>
        <v/>
      </c>
      <c r="N414" s="32">
        <f ca="1">SUM(INDIRECT(IMPORT_VAR[TABLENAME]&amp;"[@a"&amp;$1:$1-1&amp;"]"),INDIRECT(IMPORT_VAR[TABLENAME]&amp;"[@c"&amp;$1:$1-1&amp;"]"))</f>
        <v>5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5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5</v>
      </c>
      <c r="U414" s="33"/>
      <c r="V414" s="31"/>
      <c r="W414" s="31" t="str">
        <f>IF(IMPORT[[#This Row],[b5]]="","",IMPORT[[#This Row],[b5]]-IMPORT[[#This Row],[a5]])</f>
        <v/>
      </c>
      <c r="X414" s="52">
        <f ca="1">SUM(INDIRECT(IMPORT_VAR[TABLENAME]&amp;"[@a"&amp;$1:$1-1&amp;"]"),INDIRECT(IMPORT_VAR[TABLENAME]&amp;"[@c"&amp;$1:$1-1&amp;"]"))</f>
        <v>5</v>
      </c>
      <c r="Y414" s="54"/>
      <c r="Z414" s="54"/>
      <c r="AA414" s="54"/>
    </row>
    <row r="415" spans="1:27">
      <c r="A415" s="31">
        <f ca="1">IF(IMPORT[[#This Row],[C]]&lt;1,"",ROW()-2)</f>
        <v>413</v>
      </c>
      <c r="B415" s="39">
        <v>7502</v>
      </c>
      <c r="C415" s="31" t="s">
        <v>2997</v>
      </c>
      <c r="D415" s="31">
        <v>1728</v>
      </c>
      <c r="E415" s="31">
        <f ca="1">IMPORT[TT]</f>
        <v>6</v>
      </c>
      <c r="F415" s="31"/>
      <c r="G415" s="34" t="s">
        <v>3811</v>
      </c>
      <c r="H415" s="32">
        <v>6</v>
      </c>
      <c r="I415" s="31"/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6</v>
      </c>
      <c r="L415" s="31"/>
      <c r="M415" s="31" t="str">
        <f>IF(IMPORT[[#This Row],[b2]]="","",IMPORT[[#This Row],[b2]]-IMPORT[[#This Row],[a2]])</f>
        <v/>
      </c>
      <c r="N415" s="32">
        <f ca="1">SUM(INDIRECT(IMPORT_VAR[TABLENAME]&amp;"[@a"&amp;$1:$1-1&amp;"]"),INDIRECT(IMPORT_VAR[TABLENAME]&amp;"[@c"&amp;$1:$1-1&amp;"]"))</f>
        <v>6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6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6</v>
      </c>
      <c r="U415" s="33"/>
      <c r="V415" s="31"/>
      <c r="W415" s="31" t="str">
        <f>IF(IMPORT[[#This Row],[b5]]="","",IMPORT[[#This Row],[b5]]-IMPORT[[#This Row],[a5]])</f>
        <v/>
      </c>
      <c r="X415" s="52">
        <f ca="1">SUM(INDIRECT(IMPORT_VAR[TABLENAME]&amp;"[@a"&amp;$1:$1-1&amp;"]"),INDIRECT(IMPORT_VAR[TABLENAME]&amp;"[@c"&amp;$1:$1-1&amp;"]"))</f>
        <v>6</v>
      </c>
      <c r="Y415" s="54"/>
      <c r="Z415" s="54"/>
      <c r="AA415" s="54"/>
    </row>
    <row r="416" spans="1:27">
      <c r="A416" s="31">
        <f ca="1">IF(IMPORT[[#This Row],[C]]&lt;1,"",ROW()-2)</f>
        <v>414</v>
      </c>
      <c r="B416" s="39" t="s">
        <v>3282</v>
      </c>
      <c r="C416" s="31" t="s">
        <v>3020</v>
      </c>
      <c r="D416" s="31">
        <v>10000</v>
      </c>
      <c r="E416" s="31">
        <f ca="1">IMPORT[TT]</f>
        <v>4</v>
      </c>
      <c r="F416" s="31"/>
      <c r="G416" s="34" t="s">
        <v>3811</v>
      </c>
      <c r="H416" s="32">
        <v>4</v>
      </c>
      <c r="I416" s="31"/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4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4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4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4</v>
      </c>
      <c r="U416" s="33"/>
      <c r="V416" s="31"/>
      <c r="W416" s="31" t="str">
        <f>IF(IMPORT[[#This Row],[b5]]="","",IMPORT[[#This Row],[b5]]-IMPORT[[#This Row],[a5]])</f>
        <v/>
      </c>
      <c r="X416" s="52">
        <f ca="1">SUM(INDIRECT(IMPORT_VAR[TABLENAME]&amp;"[@a"&amp;$1:$1-1&amp;"]"),INDIRECT(IMPORT_VAR[TABLENAME]&amp;"[@c"&amp;$1:$1-1&amp;"]"))</f>
        <v>4</v>
      </c>
      <c r="Y416" s="54"/>
      <c r="Z416" s="54"/>
      <c r="AA416" s="54"/>
    </row>
    <row r="417" spans="1:27">
      <c r="A417" s="31">
        <f ca="1">IF(IMPORT[[#This Row],[C]]&lt;1,"",ROW()-2)</f>
        <v>415</v>
      </c>
      <c r="B417" s="39">
        <v>70100</v>
      </c>
      <c r="C417" s="31" t="s">
        <v>3205</v>
      </c>
      <c r="D417" s="31">
        <v>2500</v>
      </c>
      <c r="E417" s="31">
        <f ca="1">IMPORT[TT]</f>
        <v>8</v>
      </c>
      <c r="F417" s="31"/>
      <c r="G417" s="34" t="s">
        <v>3811</v>
      </c>
      <c r="H417" s="32">
        <v>8</v>
      </c>
      <c r="I417" s="31"/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8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8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8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8</v>
      </c>
      <c r="U417" s="33"/>
      <c r="V417" s="31"/>
      <c r="W417" s="31" t="str">
        <f>IF(IMPORT[[#This Row],[b5]]="","",IMPORT[[#This Row],[b5]]-IMPORT[[#This Row],[a5]])</f>
        <v/>
      </c>
      <c r="X417" s="52">
        <f ca="1">SUM(INDIRECT(IMPORT_VAR[TABLENAME]&amp;"[@a"&amp;$1:$1-1&amp;"]"),INDIRECT(IMPORT_VAR[TABLENAME]&amp;"[@c"&amp;$1:$1-1&amp;"]"))</f>
        <v>8</v>
      </c>
      <c r="Y417" s="54"/>
      <c r="Z417" s="54"/>
      <c r="AA417" s="54"/>
    </row>
    <row r="418" spans="1:27">
      <c r="A418" s="31">
        <f ca="1">IF(IMPORT[[#This Row],[C]]&lt;1,"",ROW()-2)</f>
        <v>416</v>
      </c>
      <c r="B418" s="39" t="s">
        <v>3283</v>
      </c>
      <c r="C418" s="31" t="s">
        <v>2810</v>
      </c>
      <c r="D418" s="31">
        <v>120</v>
      </c>
      <c r="E418" s="31">
        <f ca="1">IMPORT[TT]</f>
        <v>7</v>
      </c>
      <c r="F418" s="31"/>
      <c r="G418" s="34" t="s">
        <v>3811</v>
      </c>
      <c r="H418" s="32">
        <v>7</v>
      </c>
      <c r="I418" s="31"/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7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7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7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7</v>
      </c>
      <c r="U418" s="33"/>
      <c r="V418" s="31"/>
      <c r="W418" s="31" t="str">
        <f>IF(IMPORT[[#This Row],[b5]]="","",IMPORT[[#This Row],[b5]]-IMPORT[[#This Row],[a5]])</f>
        <v/>
      </c>
      <c r="X418" s="52">
        <f ca="1">SUM(INDIRECT(IMPORT_VAR[TABLENAME]&amp;"[@a"&amp;$1:$1-1&amp;"]"),INDIRECT(IMPORT_VAR[TABLENAME]&amp;"[@c"&amp;$1:$1-1&amp;"]"))</f>
        <v>7</v>
      </c>
      <c r="Y418" s="54"/>
      <c r="Z418" s="54"/>
      <c r="AA418" s="54"/>
    </row>
    <row r="419" spans="1:27">
      <c r="A419" s="31">
        <f ca="1">IF(IMPORT[[#This Row],[C]]&lt;1,"",ROW()-2)</f>
        <v>417</v>
      </c>
      <c r="B419" s="39" t="s">
        <v>3078</v>
      </c>
      <c r="C419" s="31" t="s">
        <v>3079</v>
      </c>
      <c r="D419" s="31">
        <v>1000</v>
      </c>
      <c r="E419" s="31">
        <f ca="1">IMPORT[TT]</f>
        <v>2</v>
      </c>
      <c r="F419" s="31"/>
      <c r="G419" s="34" t="s">
        <v>3811</v>
      </c>
      <c r="H419" s="32">
        <v>2</v>
      </c>
      <c r="I419" s="31"/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2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2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2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2</v>
      </c>
      <c r="U419" s="33"/>
      <c r="V419" s="31"/>
      <c r="W419" s="31" t="str">
        <f>IF(IMPORT[[#This Row],[b5]]="","",IMPORT[[#This Row],[b5]]-IMPORT[[#This Row],[a5]])</f>
        <v/>
      </c>
      <c r="X419" s="52">
        <f ca="1">SUM(INDIRECT(IMPORT_VAR[TABLENAME]&amp;"[@a"&amp;$1:$1-1&amp;"]"),INDIRECT(IMPORT_VAR[TABLENAME]&amp;"[@c"&amp;$1:$1-1&amp;"]"))</f>
        <v>2</v>
      </c>
      <c r="Y419" s="54"/>
      <c r="Z419" s="54"/>
      <c r="AA419" s="54"/>
    </row>
    <row r="420" spans="1:27">
      <c r="A420" s="31">
        <f ca="1">IF(IMPORT[[#This Row],[C]]&lt;1,"",ROW()-2)</f>
        <v>418</v>
      </c>
      <c r="B420" s="39" t="s">
        <v>3284</v>
      </c>
      <c r="C420" s="31" t="s">
        <v>3079</v>
      </c>
      <c r="D420" s="31">
        <v>400</v>
      </c>
      <c r="E420" s="31">
        <f ca="1">IMPORT[TT]</f>
        <v>2</v>
      </c>
      <c r="F420" s="31"/>
      <c r="G420" s="34" t="s">
        <v>3811</v>
      </c>
      <c r="H420" s="32">
        <v>2</v>
      </c>
      <c r="I420" s="31"/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2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2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2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2</v>
      </c>
      <c r="U420" s="33"/>
      <c r="V420" s="31"/>
      <c r="W420" s="31" t="str">
        <f>IF(IMPORT[[#This Row],[b5]]="","",IMPORT[[#This Row],[b5]]-IMPORT[[#This Row],[a5]])</f>
        <v/>
      </c>
      <c r="X420" s="52">
        <f ca="1">SUM(INDIRECT(IMPORT_VAR[TABLENAME]&amp;"[@a"&amp;$1:$1-1&amp;"]"),INDIRECT(IMPORT_VAR[TABLENAME]&amp;"[@c"&amp;$1:$1-1&amp;"]"))</f>
        <v>2</v>
      </c>
      <c r="Y420" s="54"/>
      <c r="Z420" s="54"/>
      <c r="AA420" s="54"/>
    </row>
    <row r="421" spans="1:27">
      <c r="A421" s="31">
        <f ca="1">IF(IMPORT[[#This Row],[C]]&lt;1,"",ROW()-2)</f>
        <v>419</v>
      </c>
      <c r="B421" s="39" t="s">
        <v>3080</v>
      </c>
      <c r="C421" s="31" t="s">
        <v>3079</v>
      </c>
      <c r="D421" s="31">
        <v>1000</v>
      </c>
      <c r="E421" s="31">
        <f ca="1">IMPORT[TT]</f>
        <v>1</v>
      </c>
      <c r="F421" s="31"/>
      <c r="G421" s="34" t="s">
        <v>3811</v>
      </c>
      <c r="H421" s="32">
        <v>1</v>
      </c>
      <c r="I421" s="31"/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1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1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1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1</v>
      </c>
      <c r="U421" s="33"/>
      <c r="V421" s="31"/>
      <c r="W421" s="31" t="str">
        <f>IF(IMPORT[[#This Row],[b5]]="","",IMPORT[[#This Row],[b5]]-IMPORT[[#This Row],[a5]])</f>
        <v/>
      </c>
      <c r="X421" s="52">
        <f ca="1">SUM(INDIRECT(IMPORT_VAR[TABLENAME]&amp;"[@a"&amp;$1:$1-1&amp;"]"),INDIRECT(IMPORT_VAR[TABLENAME]&amp;"[@c"&amp;$1:$1-1&amp;"]"))</f>
        <v>1</v>
      </c>
      <c r="Y421" s="54"/>
      <c r="Z421" s="54"/>
      <c r="AA421" s="54"/>
    </row>
    <row r="422" spans="1:27">
      <c r="A422" s="31">
        <f ca="1">IF(IMPORT[[#This Row],[C]]&lt;1,"",ROW()-2)</f>
        <v>420</v>
      </c>
      <c r="B422" s="39" t="s">
        <v>3081</v>
      </c>
      <c r="C422" s="31" t="s">
        <v>3079</v>
      </c>
      <c r="D422" s="31">
        <v>1000</v>
      </c>
      <c r="E422" s="31">
        <f ca="1">IMPORT[TT]</f>
        <v>2</v>
      </c>
      <c r="F422" s="31"/>
      <c r="G422" s="34" t="s">
        <v>3811</v>
      </c>
      <c r="H422" s="32">
        <v>2</v>
      </c>
      <c r="I422" s="31"/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2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2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2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2</v>
      </c>
      <c r="U422" s="33"/>
      <c r="V422" s="31"/>
      <c r="W422" s="31" t="str">
        <f>IF(IMPORT[[#This Row],[b5]]="","",IMPORT[[#This Row],[b5]]-IMPORT[[#This Row],[a5]])</f>
        <v/>
      </c>
      <c r="X422" s="52">
        <f ca="1">SUM(INDIRECT(IMPORT_VAR[TABLENAME]&amp;"[@a"&amp;$1:$1-1&amp;"]"),INDIRECT(IMPORT_VAR[TABLENAME]&amp;"[@c"&amp;$1:$1-1&amp;"]"))</f>
        <v>2</v>
      </c>
      <c r="Y422" s="54"/>
      <c r="Z422" s="54"/>
      <c r="AA422" s="54"/>
    </row>
    <row r="423" spans="1:27">
      <c r="A423" s="31">
        <f ca="1">IF(IMPORT[[#This Row],[C]]&lt;1,"",ROW()-2)</f>
        <v>421</v>
      </c>
      <c r="B423" s="39" t="s">
        <v>3285</v>
      </c>
      <c r="C423" s="31" t="s">
        <v>3079</v>
      </c>
      <c r="D423" s="31">
        <v>400</v>
      </c>
      <c r="E423" s="31">
        <f ca="1">IMPORT[TT]</f>
        <v>2</v>
      </c>
      <c r="F423" s="31"/>
      <c r="G423" s="31" t="s">
        <v>3811</v>
      </c>
      <c r="H423" s="32">
        <v>2</v>
      </c>
      <c r="I423" s="31"/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2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2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2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2</v>
      </c>
      <c r="U423" s="33"/>
      <c r="V423" s="31"/>
      <c r="W423" s="31" t="str">
        <f>IF(IMPORT[[#This Row],[b5]]="","",IMPORT[[#This Row],[b5]]-IMPORT[[#This Row],[a5]])</f>
        <v/>
      </c>
      <c r="X423" s="52">
        <f ca="1">SUM(INDIRECT(IMPORT_VAR[TABLENAME]&amp;"[@a"&amp;$1:$1-1&amp;"]"),INDIRECT(IMPORT_VAR[TABLENAME]&amp;"[@c"&amp;$1:$1-1&amp;"]"))</f>
        <v>2</v>
      </c>
      <c r="Y423" s="54"/>
      <c r="Z423" s="54"/>
      <c r="AA423" s="54"/>
    </row>
    <row r="424" spans="1:27">
      <c r="A424" s="31">
        <f ca="1">IF(IMPORT[[#This Row],[C]]&lt;1,"",ROW()-2)</f>
        <v>422</v>
      </c>
      <c r="B424" s="39" t="s">
        <v>3267</v>
      </c>
      <c r="C424" s="31" t="s">
        <v>3268</v>
      </c>
      <c r="D424" s="31">
        <v>72</v>
      </c>
      <c r="E424" s="31">
        <f ca="1">IMPORT[TT]</f>
        <v>4</v>
      </c>
      <c r="F424" s="31"/>
      <c r="G424" s="31" t="s">
        <v>3811</v>
      </c>
      <c r="H424" s="32">
        <v>4</v>
      </c>
      <c r="I424" s="31"/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4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4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4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4</v>
      </c>
      <c r="U424" s="33"/>
      <c r="V424" s="31"/>
      <c r="W424" s="31" t="str">
        <f>IF(IMPORT[[#This Row],[b5]]="","",IMPORT[[#This Row],[b5]]-IMPORT[[#This Row],[a5]])</f>
        <v/>
      </c>
      <c r="X424" s="52">
        <f ca="1">SUM(INDIRECT(IMPORT_VAR[TABLENAME]&amp;"[@a"&amp;$1:$1-1&amp;"]"),INDIRECT(IMPORT_VAR[TABLENAME]&amp;"[@c"&amp;$1:$1-1&amp;"]"))</f>
        <v>4</v>
      </c>
      <c r="Y424" s="54"/>
      <c r="Z424" s="54"/>
      <c r="AA424" s="54"/>
    </row>
    <row r="425" spans="1:27">
      <c r="A425" s="31">
        <f ca="1">IF(IMPORT[[#This Row],[C]]&lt;1,"",ROW()-2)</f>
        <v>423</v>
      </c>
      <c r="B425" s="39" t="s">
        <v>3286</v>
      </c>
      <c r="C425" s="31" t="s">
        <v>2805</v>
      </c>
      <c r="D425" s="31">
        <v>720</v>
      </c>
      <c r="E425" s="31">
        <f ca="1">IMPORT[TT]</f>
        <v>3</v>
      </c>
      <c r="F425" s="31"/>
      <c r="G425" s="31" t="s">
        <v>3811</v>
      </c>
      <c r="H425" s="32">
        <v>3</v>
      </c>
      <c r="I425" s="31"/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3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3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3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3</v>
      </c>
      <c r="U425" s="33"/>
      <c r="V425" s="31"/>
      <c r="W425" s="31" t="str">
        <f>IF(IMPORT[[#This Row],[b5]]="","",IMPORT[[#This Row],[b5]]-IMPORT[[#This Row],[a5]])</f>
        <v/>
      </c>
      <c r="X425" s="52">
        <f ca="1">SUM(INDIRECT(IMPORT_VAR[TABLENAME]&amp;"[@a"&amp;$1:$1-1&amp;"]"),INDIRECT(IMPORT_VAR[TABLENAME]&amp;"[@c"&amp;$1:$1-1&amp;"]"))</f>
        <v>3</v>
      </c>
      <c r="Y425" s="54"/>
      <c r="Z425" s="54"/>
      <c r="AA425" s="54"/>
    </row>
    <row r="426" spans="1:27">
      <c r="A426" s="31">
        <f ca="1">IF(IMPORT[[#This Row],[C]]&lt;1,"",ROW()-2)</f>
        <v>424</v>
      </c>
      <c r="B426" s="39" t="s">
        <v>3288</v>
      </c>
      <c r="C426" s="31" t="s">
        <v>3289</v>
      </c>
      <c r="D426" s="31">
        <v>400</v>
      </c>
      <c r="E426" s="31">
        <f ca="1">IMPORT[TT]</f>
        <v>9</v>
      </c>
      <c r="F426" s="31"/>
      <c r="G426" s="31" t="s">
        <v>3811</v>
      </c>
      <c r="H426" s="32">
        <v>9</v>
      </c>
      <c r="I426" s="31"/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9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9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9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9</v>
      </c>
      <c r="U426" s="33"/>
      <c r="V426" s="31"/>
      <c r="W426" s="31" t="str">
        <f>IF(IMPORT[[#This Row],[b5]]="","",IMPORT[[#This Row],[b5]]-IMPORT[[#This Row],[a5]])</f>
        <v/>
      </c>
      <c r="X426" s="52">
        <f ca="1">SUM(INDIRECT(IMPORT_VAR[TABLENAME]&amp;"[@a"&amp;$1:$1-1&amp;"]"),INDIRECT(IMPORT_VAR[TABLENAME]&amp;"[@c"&amp;$1:$1-1&amp;"]"))</f>
        <v>9</v>
      </c>
      <c r="Y426" s="54"/>
      <c r="Z426" s="54"/>
      <c r="AA426" s="54"/>
    </row>
    <row r="427" spans="1:27">
      <c r="A427" s="31">
        <f ca="1">IF(IMPORT[[#This Row],[C]]&lt;1,"",ROW()-2)</f>
        <v>425</v>
      </c>
      <c r="B427" s="39" t="s">
        <v>3290</v>
      </c>
      <c r="C427" s="31" t="s">
        <v>2801</v>
      </c>
      <c r="D427" s="31">
        <v>400</v>
      </c>
      <c r="E427" s="31">
        <f ca="1">IMPORT[TT]</f>
        <v>9</v>
      </c>
      <c r="F427" s="31"/>
      <c r="G427" s="31" t="s">
        <v>3811</v>
      </c>
      <c r="H427" s="32">
        <v>9</v>
      </c>
      <c r="I427" s="31"/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9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9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9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9</v>
      </c>
      <c r="U427" s="33"/>
      <c r="V427" s="31"/>
      <c r="W427" s="31" t="str">
        <f>IF(IMPORT[[#This Row],[b5]]="","",IMPORT[[#This Row],[b5]]-IMPORT[[#This Row],[a5]])</f>
        <v/>
      </c>
      <c r="X427" s="52">
        <f ca="1">SUM(INDIRECT(IMPORT_VAR[TABLENAME]&amp;"[@a"&amp;$1:$1-1&amp;"]"),INDIRECT(IMPORT_VAR[TABLENAME]&amp;"[@c"&amp;$1:$1-1&amp;"]"))</f>
        <v>9</v>
      </c>
      <c r="Y427" s="54"/>
      <c r="Z427" s="54"/>
      <c r="AA427" s="54"/>
    </row>
    <row r="428" spans="1:27">
      <c r="A428" s="31">
        <f ca="1">IF(IMPORT[[#This Row],[C]]&lt;1,"",ROW()-2)</f>
        <v>426</v>
      </c>
      <c r="B428" s="39">
        <v>2008</v>
      </c>
      <c r="C428" s="31" t="s">
        <v>2803</v>
      </c>
      <c r="D428" s="31">
        <v>800</v>
      </c>
      <c r="E428" s="31">
        <f ca="1">IMPORT[TT]</f>
        <v>7</v>
      </c>
      <c r="F428" s="31"/>
      <c r="G428" s="31" t="s">
        <v>3811</v>
      </c>
      <c r="H428" s="32">
        <v>7</v>
      </c>
      <c r="I428" s="31"/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7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7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7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7</v>
      </c>
      <c r="U428" s="33"/>
      <c r="V428" s="31"/>
      <c r="W428" s="31" t="str">
        <f>IF(IMPORT[[#This Row],[b5]]="","",IMPORT[[#This Row],[b5]]-IMPORT[[#This Row],[a5]])</f>
        <v/>
      </c>
      <c r="X428" s="52">
        <f ca="1">SUM(INDIRECT(IMPORT_VAR[TABLENAME]&amp;"[@a"&amp;$1:$1-1&amp;"]"),INDIRECT(IMPORT_VAR[TABLENAME]&amp;"[@c"&amp;$1:$1-1&amp;"]"))</f>
        <v>7</v>
      </c>
      <c r="Y428" s="54"/>
      <c r="Z428" s="54"/>
      <c r="AA428" s="54"/>
    </row>
    <row r="429" spans="1:27">
      <c r="A429" s="31">
        <f ca="1">IF(IMPORT[[#This Row],[C]]&lt;1,"",ROW()-2)</f>
        <v>427</v>
      </c>
      <c r="B429" s="39" t="s">
        <v>3025</v>
      </c>
      <c r="C429" s="31" t="s">
        <v>2803</v>
      </c>
      <c r="D429" s="31">
        <v>240</v>
      </c>
      <c r="E429" s="31">
        <f ca="1">IMPORT[TT]</f>
        <v>2</v>
      </c>
      <c r="F429" s="31"/>
      <c r="G429" s="31" t="s">
        <v>3811</v>
      </c>
      <c r="H429" s="32">
        <v>2</v>
      </c>
      <c r="I429" s="31"/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2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2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2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2</v>
      </c>
      <c r="U429" s="33"/>
      <c r="V429" s="31"/>
      <c r="W429" s="31" t="str">
        <f>IF(IMPORT[[#This Row],[b5]]="","",IMPORT[[#This Row],[b5]]-IMPORT[[#This Row],[a5]])</f>
        <v/>
      </c>
      <c r="X429" s="52">
        <f ca="1">SUM(INDIRECT(IMPORT_VAR[TABLENAME]&amp;"[@a"&amp;$1:$1-1&amp;"]"),INDIRECT(IMPORT_VAR[TABLENAME]&amp;"[@c"&amp;$1:$1-1&amp;"]"))</f>
        <v>2</v>
      </c>
      <c r="Y429" s="54"/>
      <c r="Z429" s="54"/>
      <c r="AA429" s="54"/>
    </row>
    <row r="430" spans="1:27">
      <c r="A430" s="31">
        <f ca="1">IF(IMPORT[[#This Row],[C]]&lt;1,"",ROW()-2)</f>
        <v>428</v>
      </c>
      <c r="B430" s="39">
        <v>8075</v>
      </c>
      <c r="C430" s="31" t="s">
        <v>2803</v>
      </c>
      <c r="D430" s="31">
        <v>240</v>
      </c>
      <c r="E430" s="31">
        <f ca="1">IMPORT[TT]</f>
        <v>1</v>
      </c>
      <c r="F430" s="31"/>
      <c r="G430" s="31" t="s">
        <v>3811</v>
      </c>
      <c r="H430" s="32">
        <v>1</v>
      </c>
      <c r="I430" s="31"/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1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1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1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1</v>
      </c>
      <c r="U430" s="33"/>
      <c r="V430" s="31"/>
      <c r="W430" s="31" t="str">
        <f>IF(IMPORT[[#This Row],[b5]]="","",IMPORT[[#This Row],[b5]]-IMPORT[[#This Row],[a5]])</f>
        <v/>
      </c>
      <c r="X430" s="52">
        <f ca="1">SUM(INDIRECT(IMPORT_VAR[TABLENAME]&amp;"[@a"&amp;$1:$1-1&amp;"]"),INDIRECT(IMPORT_VAR[TABLENAME]&amp;"[@c"&amp;$1:$1-1&amp;"]"))</f>
        <v>1</v>
      </c>
      <c r="Y430" s="54"/>
      <c r="Z430" s="54"/>
      <c r="AA430" s="54"/>
    </row>
    <row r="431" spans="1:27">
      <c r="A431" s="31">
        <f ca="1">IF(IMPORT[[#This Row],[C]]&lt;1,"",ROW()-2)</f>
        <v>429</v>
      </c>
      <c r="B431" s="39" t="s">
        <v>3293</v>
      </c>
      <c r="C431" s="31" t="s">
        <v>2803</v>
      </c>
      <c r="D431" s="31" t="s">
        <v>3292</v>
      </c>
      <c r="E431" s="31">
        <f ca="1">IMPORT[TT]</f>
        <v>4</v>
      </c>
      <c r="F431" s="31"/>
      <c r="G431" s="31" t="s">
        <v>3811</v>
      </c>
      <c r="H431" s="32">
        <v>4</v>
      </c>
      <c r="I431" s="31"/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4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4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4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4</v>
      </c>
      <c r="U431" s="33"/>
      <c r="V431" s="31"/>
      <c r="W431" s="31" t="str">
        <f>IF(IMPORT[[#This Row],[b5]]="","",IMPORT[[#This Row],[b5]]-IMPORT[[#This Row],[a5]])</f>
        <v/>
      </c>
      <c r="X431" s="52">
        <f ca="1">SUM(INDIRECT(IMPORT_VAR[TABLENAME]&amp;"[@a"&amp;$1:$1-1&amp;"]"),INDIRECT(IMPORT_VAR[TABLENAME]&amp;"[@c"&amp;$1:$1-1&amp;"]"))</f>
        <v>4</v>
      </c>
      <c r="Y431" s="54"/>
      <c r="Z431" s="54"/>
      <c r="AA431" s="54"/>
    </row>
    <row r="432" spans="1:27">
      <c r="A432" s="31">
        <f ca="1">IF(IMPORT[[#This Row],[C]]&lt;1,"",ROW()-2)</f>
        <v>430</v>
      </c>
      <c r="B432" s="39" t="s">
        <v>3294</v>
      </c>
      <c r="C432" s="31" t="s">
        <v>2803</v>
      </c>
      <c r="D432" s="31" t="s">
        <v>3295</v>
      </c>
      <c r="E432" s="31">
        <f ca="1">IMPORT[TT]</f>
        <v>1</v>
      </c>
      <c r="F432" s="31"/>
      <c r="G432" s="31" t="s">
        <v>3811</v>
      </c>
      <c r="H432" s="32">
        <v>1</v>
      </c>
      <c r="I432" s="31"/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1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1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1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1</v>
      </c>
      <c r="U432" s="33"/>
      <c r="V432" s="31"/>
      <c r="W432" s="31" t="str">
        <f>IF(IMPORT[[#This Row],[b5]]="","",IMPORT[[#This Row],[b5]]-IMPORT[[#This Row],[a5]])</f>
        <v/>
      </c>
      <c r="X432" s="52">
        <f ca="1">SUM(INDIRECT(IMPORT_VAR[TABLENAME]&amp;"[@a"&amp;$1:$1-1&amp;"]"),INDIRECT(IMPORT_VAR[TABLENAME]&amp;"[@c"&amp;$1:$1-1&amp;"]"))</f>
        <v>1</v>
      </c>
      <c r="Y432" s="54"/>
      <c r="Z432" s="54"/>
      <c r="AA432" s="54"/>
    </row>
    <row r="433" spans="1:27">
      <c r="A433" s="31">
        <f ca="1">IF(IMPORT[[#This Row],[C]]&lt;1,"",ROW()-2)</f>
        <v>431</v>
      </c>
      <c r="B433" s="39" t="s">
        <v>3298</v>
      </c>
      <c r="C433" s="31" t="s">
        <v>3097</v>
      </c>
      <c r="D433" s="31" t="s">
        <v>3297</v>
      </c>
      <c r="E433" s="31">
        <f ca="1">IMPORT[TT]</f>
        <v>2</v>
      </c>
      <c r="F433" s="31"/>
      <c r="G433" s="31" t="s">
        <v>3811</v>
      </c>
      <c r="H433" s="32">
        <v>2</v>
      </c>
      <c r="I433" s="31"/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2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2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2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2</v>
      </c>
      <c r="U433" s="33"/>
      <c r="V433" s="31"/>
      <c r="W433" s="31" t="str">
        <f>IF(IMPORT[[#This Row],[b5]]="","",IMPORT[[#This Row],[b5]]-IMPORT[[#This Row],[a5]])</f>
        <v/>
      </c>
      <c r="X433" s="52">
        <f ca="1">SUM(INDIRECT(IMPORT_VAR[TABLENAME]&amp;"[@a"&amp;$1:$1-1&amp;"]"),INDIRECT(IMPORT_VAR[TABLENAME]&amp;"[@c"&amp;$1:$1-1&amp;"]"))</f>
        <v>2</v>
      </c>
      <c r="Y433" s="54"/>
      <c r="Z433" s="54"/>
      <c r="AA433" s="54"/>
    </row>
    <row r="434" spans="1:27">
      <c r="A434" s="31">
        <f ca="1">IF(IMPORT[[#This Row],[C]]&lt;1,"",ROW()-2)</f>
        <v>432</v>
      </c>
      <c r="B434" s="39" t="s">
        <v>3299</v>
      </c>
      <c r="C434" s="31" t="s">
        <v>3097</v>
      </c>
      <c r="D434" s="31" t="s">
        <v>3300</v>
      </c>
      <c r="E434" s="31">
        <f ca="1">IMPORT[TT]</f>
        <v>2</v>
      </c>
      <c r="F434" s="31"/>
      <c r="G434" s="31" t="s">
        <v>3811</v>
      </c>
      <c r="H434" s="32">
        <v>2</v>
      </c>
      <c r="I434" s="31"/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2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2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2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2</v>
      </c>
      <c r="U434" s="33"/>
      <c r="V434" s="31"/>
      <c r="W434" s="31" t="str">
        <f>IF(IMPORT[[#This Row],[b5]]="","",IMPORT[[#This Row],[b5]]-IMPORT[[#This Row],[a5]])</f>
        <v/>
      </c>
      <c r="X434" s="52">
        <f ca="1">SUM(INDIRECT(IMPORT_VAR[TABLENAME]&amp;"[@a"&amp;$1:$1-1&amp;"]"),INDIRECT(IMPORT_VAR[TABLENAME]&amp;"[@c"&amp;$1:$1-1&amp;"]"))</f>
        <v>2</v>
      </c>
      <c r="Y434" s="54"/>
      <c r="Z434" s="54"/>
      <c r="AA434" s="54"/>
    </row>
    <row r="435" spans="1:27">
      <c r="A435" s="31">
        <f ca="1">IF(IMPORT[[#This Row],[C]]&lt;1,"",ROW()-2)</f>
        <v>433</v>
      </c>
      <c r="B435" s="39" t="s">
        <v>3301</v>
      </c>
      <c r="C435" s="31" t="s">
        <v>3097</v>
      </c>
      <c r="D435" s="31" t="s">
        <v>3302</v>
      </c>
      <c r="E435" s="31">
        <f ca="1">IMPORT[TT]</f>
        <v>3</v>
      </c>
      <c r="F435" s="31"/>
      <c r="G435" s="31" t="s">
        <v>3811</v>
      </c>
      <c r="H435" s="32">
        <v>3</v>
      </c>
      <c r="I435" s="31"/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3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3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3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3</v>
      </c>
      <c r="U435" s="33"/>
      <c r="V435" s="31"/>
      <c r="W435" s="31" t="str">
        <f>IF(IMPORT[[#This Row],[b5]]="","",IMPORT[[#This Row],[b5]]-IMPORT[[#This Row],[a5]])</f>
        <v/>
      </c>
      <c r="X435" s="52">
        <f ca="1">SUM(INDIRECT(IMPORT_VAR[TABLENAME]&amp;"[@a"&amp;$1:$1-1&amp;"]"),INDIRECT(IMPORT_VAR[TABLENAME]&amp;"[@c"&amp;$1:$1-1&amp;"]"))</f>
        <v>3</v>
      </c>
      <c r="Y435" s="54"/>
      <c r="Z435" s="54"/>
      <c r="AA435" s="54"/>
    </row>
    <row r="436" spans="1:27">
      <c r="A436" s="31">
        <f ca="1">IF(IMPORT[[#This Row],[C]]&lt;1,"",ROW()-2)</f>
        <v>434</v>
      </c>
      <c r="B436" s="39" t="s">
        <v>3303</v>
      </c>
      <c r="C436" s="31" t="s">
        <v>3097</v>
      </c>
      <c r="D436" s="31" t="s">
        <v>3302</v>
      </c>
      <c r="E436" s="31">
        <f ca="1">IMPORT[TT]</f>
        <v>1</v>
      </c>
      <c r="F436" s="31"/>
      <c r="G436" s="31" t="s">
        <v>3811</v>
      </c>
      <c r="H436" s="32">
        <v>1</v>
      </c>
      <c r="I436" s="31"/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1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1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1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1</v>
      </c>
      <c r="U436" s="33"/>
      <c r="V436" s="31"/>
      <c r="W436" s="31" t="str">
        <f>IF(IMPORT[[#This Row],[b5]]="","",IMPORT[[#This Row],[b5]]-IMPORT[[#This Row],[a5]])</f>
        <v/>
      </c>
      <c r="X436" s="52">
        <f ca="1">SUM(INDIRECT(IMPORT_VAR[TABLENAME]&amp;"[@a"&amp;$1:$1-1&amp;"]"),INDIRECT(IMPORT_VAR[TABLENAME]&amp;"[@c"&amp;$1:$1-1&amp;"]"))</f>
        <v>1</v>
      </c>
      <c r="Y436" s="54"/>
      <c r="Z436" s="54"/>
      <c r="AA436" s="54"/>
    </row>
    <row r="437" spans="1:27">
      <c r="A437" s="31">
        <f ca="1">IF(IMPORT[[#This Row],[C]]&lt;1,"",ROW()-2)</f>
        <v>435</v>
      </c>
      <c r="B437" s="39" t="s">
        <v>3310</v>
      </c>
      <c r="C437" s="31" t="s">
        <v>3289</v>
      </c>
      <c r="D437" s="31" t="s">
        <v>3311</v>
      </c>
      <c r="E437" s="31">
        <f ca="1">IMPORT[TT]</f>
        <v>3</v>
      </c>
      <c r="F437" s="31"/>
      <c r="G437" s="31" t="s">
        <v>3811</v>
      </c>
      <c r="H437" s="32">
        <v>3</v>
      </c>
      <c r="I437" s="31"/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3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3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3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3</v>
      </c>
      <c r="U437" s="33"/>
      <c r="V437" s="31"/>
      <c r="W437" s="31" t="str">
        <f>IF(IMPORT[[#This Row],[b5]]="","",IMPORT[[#This Row],[b5]]-IMPORT[[#This Row],[a5]])</f>
        <v/>
      </c>
      <c r="X437" s="52">
        <f ca="1">SUM(INDIRECT(IMPORT_VAR[TABLENAME]&amp;"[@a"&amp;$1:$1-1&amp;"]"),INDIRECT(IMPORT_VAR[TABLENAME]&amp;"[@c"&amp;$1:$1-1&amp;"]"))</f>
        <v>3</v>
      </c>
      <c r="Y437" s="54"/>
      <c r="Z437" s="54"/>
      <c r="AA437" s="54"/>
    </row>
    <row r="438" spans="1:27">
      <c r="A438" s="31">
        <f ca="1">IF(IMPORT[[#This Row],[C]]&lt;1,"",ROW()-2)</f>
        <v>436</v>
      </c>
      <c r="B438" s="39" t="s">
        <v>3312</v>
      </c>
      <c r="C438" s="31" t="s">
        <v>3305</v>
      </c>
      <c r="D438" s="31" t="s">
        <v>3311</v>
      </c>
      <c r="E438" s="31">
        <f ca="1">IMPORT[TT]</f>
        <v>3</v>
      </c>
      <c r="F438" s="31"/>
      <c r="G438" s="31" t="s">
        <v>3811</v>
      </c>
      <c r="H438" s="32">
        <v>3</v>
      </c>
      <c r="I438" s="31"/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3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3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3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3</v>
      </c>
      <c r="U438" s="33"/>
      <c r="V438" s="31"/>
      <c r="W438" s="31" t="str">
        <f>IF(IMPORT[[#This Row],[b5]]="","",IMPORT[[#This Row],[b5]]-IMPORT[[#This Row],[a5]])</f>
        <v/>
      </c>
      <c r="X438" s="52">
        <f ca="1">SUM(INDIRECT(IMPORT_VAR[TABLENAME]&amp;"[@a"&amp;$1:$1-1&amp;"]"),INDIRECT(IMPORT_VAR[TABLENAME]&amp;"[@c"&amp;$1:$1-1&amp;"]"))</f>
        <v>3</v>
      </c>
      <c r="Y438" s="54"/>
      <c r="Z438" s="54"/>
      <c r="AA438" s="54"/>
    </row>
    <row r="439" spans="1:27">
      <c r="A439" s="31">
        <f ca="1">IF(IMPORT[[#This Row],[C]]&lt;1,"",ROW()-2)</f>
        <v>437</v>
      </c>
      <c r="B439" s="39" t="s">
        <v>3313</v>
      </c>
      <c r="C439" s="31" t="s">
        <v>3309</v>
      </c>
      <c r="D439" s="31" t="s">
        <v>3311</v>
      </c>
      <c r="E439" s="31">
        <f ca="1">IMPORT[TT]</f>
        <v>3</v>
      </c>
      <c r="F439" s="31"/>
      <c r="G439" s="31" t="s">
        <v>3811</v>
      </c>
      <c r="H439" s="32">
        <v>3</v>
      </c>
      <c r="I439" s="31"/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3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3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3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3</v>
      </c>
      <c r="U439" s="33"/>
      <c r="V439" s="31"/>
      <c r="W439" s="31" t="str">
        <f>IF(IMPORT[[#This Row],[b5]]="","",IMPORT[[#This Row],[b5]]-IMPORT[[#This Row],[a5]])</f>
        <v/>
      </c>
      <c r="X439" s="52">
        <f ca="1">SUM(INDIRECT(IMPORT_VAR[TABLENAME]&amp;"[@a"&amp;$1:$1-1&amp;"]"),INDIRECT(IMPORT_VAR[TABLENAME]&amp;"[@c"&amp;$1:$1-1&amp;"]"))</f>
        <v>3</v>
      </c>
      <c r="Y439" s="54"/>
      <c r="Z439" s="54"/>
      <c r="AA439" s="54"/>
    </row>
    <row r="440" spans="1:27">
      <c r="A440" s="31">
        <f ca="1">IF(IMPORT[[#This Row],[C]]&lt;1,"",ROW()-2)</f>
        <v>438</v>
      </c>
      <c r="B440" s="39" t="s">
        <v>3314</v>
      </c>
      <c r="C440" s="31" t="s">
        <v>3315</v>
      </c>
      <c r="D440" s="31">
        <v>2880</v>
      </c>
      <c r="E440" s="31">
        <f ca="1">IMPORT[TT]</f>
        <v>14</v>
      </c>
      <c r="F440" s="31"/>
      <c r="G440" s="31" t="s">
        <v>2874</v>
      </c>
      <c r="H440" s="32">
        <v>14</v>
      </c>
      <c r="I440" s="31"/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14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14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14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14</v>
      </c>
      <c r="U440" s="33"/>
      <c r="V440" s="31"/>
      <c r="W440" s="31" t="str">
        <f>IF(IMPORT[[#This Row],[b5]]="","",IMPORT[[#This Row],[b5]]-IMPORT[[#This Row],[a5]])</f>
        <v/>
      </c>
      <c r="X440" s="52">
        <f ca="1">SUM(INDIRECT(IMPORT_VAR[TABLENAME]&amp;"[@a"&amp;$1:$1-1&amp;"]"),INDIRECT(IMPORT_VAR[TABLENAME]&amp;"[@c"&amp;$1:$1-1&amp;"]"))</f>
        <v>14</v>
      </c>
      <c r="Y440" s="54"/>
      <c r="Z440" s="54"/>
      <c r="AA440" s="54"/>
    </row>
    <row r="441" spans="1:27">
      <c r="A441" s="31">
        <f ca="1">IF(IMPORT[[#This Row],[C]]&lt;1,"",ROW()-2)</f>
        <v>439</v>
      </c>
      <c r="B441" s="39" t="s">
        <v>3316</v>
      </c>
      <c r="C441" s="31" t="s">
        <v>3315</v>
      </c>
      <c r="D441" s="31">
        <v>2400</v>
      </c>
      <c r="E441" s="31">
        <f ca="1">IMPORT[TT]</f>
        <v>13</v>
      </c>
      <c r="F441" s="31"/>
      <c r="G441" s="31" t="s">
        <v>2874</v>
      </c>
      <c r="H441" s="32">
        <v>13</v>
      </c>
      <c r="I441" s="31"/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13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13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13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13</v>
      </c>
      <c r="U441" s="33"/>
      <c r="V441" s="31"/>
      <c r="W441" s="31" t="str">
        <f>IF(IMPORT[[#This Row],[b5]]="","",IMPORT[[#This Row],[b5]]-IMPORT[[#This Row],[a5]])</f>
        <v/>
      </c>
      <c r="X441" s="52">
        <f ca="1">SUM(INDIRECT(IMPORT_VAR[TABLENAME]&amp;"[@a"&amp;$1:$1-1&amp;"]"),INDIRECT(IMPORT_VAR[TABLENAME]&amp;"[@c"&amp;$1:$1-1&amp;"]"))</f>
        <v>13</v>
      </c>
      <c r="Y441" s="54"/>
      <c r="Z441" s="54"/>
      <c r="AA441" s="54"/>
    </row>
    <row r="442" spans="1:27">
      <c r="A442" s="31">
        <f ca="1">IF(IMPORT[[#This Row],[C]]&lt;1,"",ROW()-2)</f>
        <v>440</v>
      </c>
      <c r="B442" s="39" t="s">
        <v>3317</v>
      </c>
      <c r="C442" s="31" t="s">
        <v>3315</v>
      </c>
      <c r="D442" s="31">
        <v>1440</v>
      </c>
      <c r="E442" s="31">
        <f ca="1">IMPORT[TT]</f>
        <v>19</v>
      </c>
      <c r="F442" s="31"/>
      <c r="G442" s="31" t="s">
        <v>2874</v>
      </c>
      <c r="H442" s="32">
        <v>19</v>
      </c>
      <c r="I442" s="31"/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19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19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19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19</v>
      </c>
      <c r="U442" s="33"/>
      <c r="V442" s="31"/>
      <c r="W442" s="31" t="str">
        <f>IF(IMPORT[[#This Row],[b5]]="","",IMPORT[[#This Row],[b5]]-IMPORT[[#This Row],[a5]])</f>
        <v/>
      </c>
      <c r="X442" s="52">
        <f ca="1">SUM(INDIRECT(IMPORT_VAR[TABLENAME]&amp;"[@a"&amp;$1:$1-1&amp;"]"),INDIRECT(IMPORT_VAR[TABLENAME]&amp;"[@c"&amp;$1:$1-1&amp;"]"))</f>
        <v>19</v>
      </c>
      <c r="Y442" s="54"/>
      <c r="Z442" s="54"/>
      <c r="AA442" s="54"/>
    </row>
    <row r="443" spans="1:27">
      <c r="A443" s="31">
        <f ca="1">IF(IMPORT[[#This Row],[C]]&lt;1,"",ROW()-2)</f>
        <v>441</v>
      </c>
      <c r="B443" s="39" t="s">
        <v>3318</v>
      </c>
      <c r="C443" s="31" t="s">
        <v>3079</v>
      </c>
      <c r="D443" s="31">
        <v>400</v>
      </c>
      <c r="E443" s="31">
        <f ca="1">IMPORT[TT]</f>
        <v>18</v>
      </c>
      <c r="F443" s="31"/>
      <c r="G443" s="31" t="s">
        <v>2874</v>
      </c>
      <c r="H443" s="32">
        <v>18</v>
      </c>
      <c r="I443" s="31"/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18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18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18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18</v>
      </c>
      <c r="U443" s="33"/>
      <c r="V443" s="31"/>
      <c r="W443" s="31" t="str">
        <f>IF(IMPORT[[#This Row],[b5]]="","",IMPORT[[#This Row],[b5]]-IMPORT[[#This Row],[a5]])</f>
        <v/>
      </c>
      <c r="X443" s="52">
        <f ca="1">SUM(INDIRECT(IMPORT_VAR[TABLENAME]&amp;"[@a"&amp;$1:$1-1&amp;"]"),INDIRECT(IMPORT_VAR[TABLENAME]&amp;"[@c"&amp;$1:$1-1&amp;"]"))</f>
        <v>18</v>
      </c>
      <c r="Y443" s="54"/>
      <c r="Z443" s="54"/>
      <c r="AA443" s="54"/>
    </row>
    <row r="444" spans="1:27">
      <c r="A444" s="31">
        <f ca="1">IF(IMPORT[[#This Row],[C]]&lt;1,"",ROW()-2)</f>
        <v>442</v>
      </c>
      <c r="B444" s="39" t="s">
        <v>3082</v>
      </c>
      <c r="C444" s="31" t="s">
        <v>3079</v>
      </c>
      <c r="D444" s="31">
        <v>400</v>
      </c>
      <c r="E444" s="31">
        <f ca="1">IMPORT[TT]</f>
        <v>3</v>
      </c>
      <c r="F444" s="31"/>
      <c r="G444" s="31" t="s">
        <v>2874</v>
      </c>
      <c r="H444" s="32">
        <v>3</v>
      </c>
      <c r="I444" s="31"/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3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3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3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3</v>
      </c>
      <c r="U444" s="33"/>
      <c r="V444" s="31"/>
      <c r="W444" s="31" t="str">
        <f>IF(IMPORT[[#This Row],[b5]]="","",IMPORT[[#This Row],[b5]]-IMPORT[[#This Row],[a5]])</f>
        <v/>
      </c>
      <c r="X444" s="52">
        <f ca="1">SUM(INDIRECT(IMPORT_VAR[TABLENAME]&amp;"[@a"&amp;$1:$1-1&amp;"]"),INDIRECT(IMPORT_VAR[TABLENAME]&amp;"[@c"&amp;$1:$1-1&amp;"]"))</f>
        <v>3</v>
      </c>
      <c r="Y444" s="54"/>
      <c r="Z444" s="54"/>
      <c r="AA444" s="54"/>
    </row>
    <row r="445" spans="1:27">
      <c r="A445" s="31">
        <f ca="1">IF(IMPORT[[#This Row],[C]]&lt;1,"",ROW()-2)</f>
        <v>443</v>
      </c>
      <c r="B445" s="39" t="s">
        <v>3319</v>
      </c>
      <c r="C445" s="31" t="s">
        <v>3079</v>
      </c>
      <c r="D445" s="31">
        <v>400</v>
      </c>
      <c r="E445" s="31">
        <f ca="1">IMPORT[TT]</f>
        <v>4</v>
      </c>
      <c r="F445" s="31"/>
      <c r="G445" s="31" t="s">
        <v>2874</v>
      </c>
      <c r="H445" s="32">
        <v>4</v>
      </c>
      <c r="I445" s="31"/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4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4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4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4</v>
      </c>
      <c r="U445" s="33"/>
      <c r="V445" s="31"/>
      <c r="W445" s="31" t="str">
        <f>IF(IMPORT[[#This Row],[b5]]="","",IMPORT[[#This Row],[b5]]-IMPORT[[#This Row],[a5]])</f>
        <v/>
      </c>
      <c r="X445" s="52">
        <f ca="1">SUM(INDIRECT(IMPORT_VAR[TABLENAME]&amp;"[@a"&amp;$1:$1-1&amp;"]"),INDIRECT(IMPORT_VAR[TABLENAME]&amp;"[@c"&amp;$1:$1-1&amp;"]"))</f>
        <v>4</v>
      </c>
      <c r="Y445" s="54"/>
      <c r="Z445" s="54"/>
      <c r="AA445" s="54"/>
    </row>
    <row r="446" spans="1:27">
      <c r="A446" s="31">
        <f ca="1">IF(IMPORT[[#This Row],[C]]&lt;1,"",ROW()-2)</f>
        <v>444</v>
      </c>
      <c r="B446" s="39" t="s">
        <v>3320</v>
      </c>
      <c r="C446" s="31" t="s">
        <v>3079</v>
      </c>
      <c r="D446" s="31">
        <v>400</v>
      </c>
      <c r="E446" s="31">
        <f ca="1">IMPORT[TT]</f>
        <v>2</v>
      </c>
      <c r="F446" s="31"/>
      <c r="G446" s="31" t="s">
        <v>2874</v>
      </c>
      <c r="H446" s="32">
        <v>2</v>
      </c>
      <c r="I446" s="31"/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2</v>
      </c>
      <c r="L446" s="31"/>
      <c r="M446" s="31" t="str">
        <f>IF(IMPORT[[#This Row],[b2]]="","",IMPORT[[#This Row],[b2]]-IMPORT[[#This Row],[a2]])</f>
        <v/>
      </c>
      <c r="N446" s="32">
        <f ca="1">SUM(INDIRECT(IMPORT_VAR[TABLENAME]&amp;"[@a"&amp;$1:$1-1&amp;"]"),INDIRECT(IMPORT_VAR[TABLENAME]&amp;"[@c"&amp;$1:$1-1&amp;"]"))</f>
        <v>2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2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2</v>
      </c>
      <c r="U446" s="33"/>
      <c r="V446" s="31"/>
      <c r="W446" s="31" t="str">
        <f>IF(IMPORT[[#This Row],[b5]]="","",IMPORT[[#This Row],[b5]]-IMPORT[[#This Row],[a5]])</f>
        <v/>
      </c>
      <c r="X446" s="52">
        <f ca="1">SUM(INDIRECT(IMPORT_VAR[TABLENAME]&amp;"[@a"&amp;$1:$1-1&amp;"]"),INDIRECT(IMPORT_VAR[TABLENAME]&amp;"[@c"&amp;$1:$1-1&amp;"]"))</f>
        <v>2</v>
      </c>
      <c r="Y446" s="54"/>
      <c r="Z446" s="54"/>
      <c r="AA446" s="54"/>
    </row>
    <row r="447" spans="1:27">
      <c r="A447" s="31">
        <f ca="1">IF(IMPORT[[#This Row],[C]]&lt;1,"",ROW()-2)</f>
        <v>445</v>
      </c>
      <c r="B447" s="39" t="s">
        <v>3321</v>
      </c>
      <c r="C447" s="31" t="s">
        <v>3079</v>
      </c>
      <c r="D447" s="31">
        <v>400</v>
      </c>
      <c r="E447" s="31">
        <f ca="1">IMPORT[TT]</f>
        <v>4</v>
      </c>
      <c r="F447" s="31"/>
      <c r="G447" s="31" t="s">
        <v>2874</v>
      </c>
      <c r="H447" s="32">
        <v>4</v>
      </c>
      <c r="I447" s="31"/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4</v>
      </c>
      <c r="L447" s="31"/>
      <c r="M447" s="31" t="str">
        <f>IF(IMPORT[[#This Row],[b2]]="","",IMPORT[[#This Row],[b2]]-IMPORT[[#This Row],[a2]])</f>
        <v/>
      </c>
      <c r="N447" s="32">
        <f ca="1">SUM(INDIRECT(IMPORT_VAR[TABLENAME]&amp;"[@a"&amp;$1:$1-1&amp;"]"),INDIRECT(IMPORT_VAR[TABLENAME]&amp;"[@c"&amp;$1:$1-1&amp;"]"))</f>
        <v>4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4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4</v>
      </c>
      <c r="U447" s="33"/>
      <c r="V447" s="31"/>
      <c r="W447" s="31" t="str">
        <f>IF(IMPORT[[#This Row],[b5]]="","",IMPORT[[#This Row],[b5]]-IMPORT[[#This Row],[a5]])</f>
        <v/>
      </c>
      <c r="X447" s="52">
        <f ca="1">SUM(INDIRECT(IMPORT_VAR[TABLENAME]&amp;"[@a"&amp;$1:$1-1&amp;"]"),INDIRECT(IMPORT_VAR[TABLENAME]&amp;"[@c"&amp;$1:$1-1&amp;"]"))</f>
        <v>4</v>
      </c>
      <c r="Y447" s="54"/>
      <c r="Z447" s="54"/>
      <c r="AA447" s="54"/>
    </row>
    <row r="448" spans="1:27">
      <c r="A448" s="31">
        <f ca="1">IF(IMPORT[[#This Row],[C]]&lt;1,"",ROW()-2)</f>
        <v>446</v>
      </c>
      <c r="B448" s="39" t="s">
        <v>3322</v>
      </c>
      <c r="C448" s="31" t="s">
        <v>2801</v>
      </c>
      <c r="D448" s="31">
        <v>600</v>
      </c>
      <c r="E448" s="31">
        <f ca="1">IMPORT[TT]</f>
        <v>4</v>
      </c>
      <c r="F448" s="31"/>
      <c r="G448" s="31" t="s">
        <v>2874</v>
      </c>
      <c r="H448" s="32">
        <v>4</v>
      </c>
      <c r="I448" s="31"/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4</v>
      </c>
      <c r="L448" s="31"/>
      <c r="M448" s="31" t="str">
        <f>IF(IMPORT[[#This Row],[b2]]="","",IMPORT[[#This Row],[b2]]-IMPORT[[#This Row],[a2]])</f>
        <v/>
      </c>
      <c r="N448" s="32">
        <f ca="1">SUM(INDIRECT(IMPORT_VAR[TABLENAME]&amp;"[@a"&amp;$1:$1-1&amp;"]"),INDIRECT(IMPORT_VAR[TABLENAME]&amp;"[@c"&amp;$1:$1-1&amp;"]"))</f>
        <v>4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4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4</v>
      </c>
      <c r="U448" s="33"/>
      <c r="V448" s="31"/>
      <c r="W448" s="31" t="str">
        <f>IF(IMPORT[[#This Row],[b5]]="","",IMPORT[[#This Row],[b5]]-IMPORT[[#This Row],[a5]])</f>
        <v/>
      </c>
      <c r="X448" s="52">
        <f ca="1">SUM(INDIRECT(IMPORT_VAR[TABLENAME]&amp;"[@a"&amp;$1:$1-1&amp;"]"),INDIRECT(IMPORT_VAR[TABLENAME]&amp;"[@c"&amp;$1:$1-1&amp;"]"))</f>
        <v>4</v>
      </c>
      <c r="Y448" s="54"/>
      <c r="Z448" s="54"/>
      <c r="AA448" s="54"/>
    </row>
    <row r="449" spans="1:27">
      <c r="A449" s="31">
        <f ca="1">IF(IMPORT[[#This Row],[C]]&lt;1,"",ROW()-2)</f>
        <v>447</v>
      </c>
      <c r="B449" s="39" t="s">
        <v>3323</v>
      </c>
      <c r="C449" s="31" t="s">
        <v>3289</v>
      </c>
      <c r="D449" s="31">
        <v>600</v>
      </c>
      <c r="E449" s="31">
        <f ca="1">IMPORT[TT]</f>
        <v>4</v>
      </c>
      <c r="F449" s="31"/>
      <c r="G449" s="31" t="s">
        <v>2874</v>
      </c>
      <c r="H449" s="32">
        <v>4</v>
      </c>
      <c r="I449" s="31"/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4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4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4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4</v>
      </c>
      <c r="U449" s="33"/>
      <c r="V449" s="31"/>
      <c r="W449" s="31" t="str">
        <f>IF(IMPORT[[#This Row],[b5]]="","",IMPORT[[#This Row],[b5]]-IMPORT[[#This Row],[a5]])</f>
        <v/>
      </c>
      <c r="X449" s="52">
        <f ca="1">SUM(INDIRECT(IMPORT_VAR[TABLENAME]&amp;"[@a"&amp;$1:$1-1&amp;"]"),INDIRECT(IMPORT_VAR[TABLENAME]&amp;"[@c"&amp;$1:$1-1&amp;"]"))</f>
        <v>4</v>
      </c>
      <c r="Y449" s="54"/>
      <c r="Z449" s="54"/>
      <c r="AA449" s="54"/>
    </row>
    <row r="450" spans="1:27">
      <c r="A450" s="31">
        <f ca="1">IF(IMPORT[[#This Row],[C]]&lt;1,"",ROW()-2)</f>
        <v>448</v>
      </c>
      <c r="B450" s="39" t="s">
        <v>3288</v>
      </c>
      <c r="C450" s="31" t="s">
        <v>3289</v>
      </c>
      <c r="D450" s="31">
        <v>400</v>
      </c>
      <c r="E450" s="31">
        <f ca="1">IMPORT[TT]</f>
        <v>4</v>
      </c>
      <c r="F450" s="31"/>
      <c r="G450" s="31" t="s">
        <v>2874</v>
      </c>
      <c r="H450" s="32">
        <v>4</v>
      </c>
      <c r="I450" s="31"/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4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4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4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4</v>
      </c>
      <c r="U450" s="33"/>
      <c r="V450" s="31"/>
      <c r="W450" s="31" t="str">
        <f>IF(IMPORT[[#This Row],[b5]]="","",IMPORT[[#This Row],[b5]]-IMPORT[[#This Row],[a5]])</f>
        <v/>
      </c>
      <c r="X450" s="52">
        <f ca="1">SUM(INDIRECT(IMPORT_VAR[TABLENAME]&amp;"[@a"&amp;$1:$1-1&amp;"]"),INDIRECT(IMPORT_VAR[TABLENAME]&amp;"[@c"&amp;$1:$1-1&amp;"]"))</f>
        <v>4</v>
      </c>
      <c r="Y450" s="54"/>
      <c r="Z450" s="54"/>
      <c r="AA450" s="54"/>
    </row>
    <row r="451" spans="1:27">
      <c r="A451" s="31">
        <f ca="1">IF(IMPORT[[#This Row],[C]]&lt;1,"",ROW()-2)</f>
        <v>449</v>
      </c>
      <c r="B451" s="39" t="s">
        <v>3290</v>
      </c>
      <c r="C451" s="31" t="s">
        <v>2801</v>
      </c>
      <c r="D451" s="31">
        <v>400</v>
      </c>
      <c r="E451" s="31">
        <f ca="1">IMPORT[TT]</f>
        <v>4</v>
      </c>
      <c r="F451" s="31"/>
      <c r="G451" s="31" t="s">
        <v>2874</v>
      </c>
      <c r="H451" s="32">
        <v>4</v>
      </c>
      <c r="I451" s="31"/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4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4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4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4</v>
      </c>
      <c r="U451" s="33"/>
      <c r="V451" s="31"/>
      <c r="W451" s="31" t="str">
        <f>IF(IMPORT[[#This Row],[b5]]="","",IMPORT[[#This Row],[b5]]-IMPORT[[#This Row],[a5]])</f>
        <v/>
      </c>
      <c r="X451" s="52">
        <f ca="1">SUM(INDIRECT(IMPORT_VAR[TABLENAME]&amp;"[@a"&amp;$1:$1-1&amp;"]"),INDIRECT(IMPORT_VAR[TABLENAME]&amp;"[@c"&amp;$1:$1-1&amp;"]"))</f>
        <v>4</v>
      </c>
      <c r="Y451" s="54"/>
      <c r="Z451" s="54"/>
      <c r="AA451" s="54"/>
    </row>
    <row r="452" spans="1:27">
      <c r="A452" s="31">
        <f ca="1">IF(IMPORT[[#This Row],[C]]&lt;1,"",ROW()-2)</f>
        <v>450</v>
      </c>
      <c r="B452" s="39">
        <v>8101</v>
      </c>
      <c r="C452" s="31" t="s">
        <v>2803</v>
      </c>
      <c r="D452" s="31">
        <v>144</v>
      </c>
      <c r="E452" s="31">
        <f ca="1">IMPORT[TT]</f>
        <v>7</v>
      </c>
      <c r="F452" s="31"/>
      <c r="G452" s="31" t="s">
        <v>2874</v>
      </c>
      <c r="H452" s="32">
        <v>7</v>
      </c>
      <c r="I452" s="31"/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7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7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7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7</v>
      </c>
      <c r="U452" s="33"/>
      <c r="V452" s="31"/>
      <c r="W452" s="31" t="str">
        <f>IF(IMPORT[[#This Row],[b5]]="","",IMPORT[[#This Row],[b5]]-IMPORT[[#This Row],[a5]])</f>
        <v/>
      </c>
      <c r="X452" s="52">
        <f ca="1">SUM(INDIRECT(IMPORT_VAR[TABLENAME]&amp;"[@a"&amp;$1:$1-1&amp;"]"),INDIRECT(IMPORT_VAR[TABLENAME]&amp;"[@c"&amp;$1:$1-1&amp;"]"))</f>
        <v>7</v>
      </c>
      <c r="Y452" s="54"/>
      <c r="Z452" s="54"/>
      <c r="AA452" s="54"/>
    </row>
    <row r="453" spans="1:27">
      <c r="A453" s="31">
        <f ca="1">IF(IMPORT[[#This Row],[C]]&lt;1,"",ROW()-2)</f>
        <v>451</v>
      </c>
      <c r="B453" s="39">
        <v>8102</v>
      </c>
      <c r="C453" s="31" t="s">
        <v>2803</v>
      </c>
      <c r="D453" s="31">
        <v>144</v>
      </c>
      <c r="E453" s="31">
        <f ca="1">IMPORT[TT]</f>
        <v>12</v>
      </c>
      <c r="F453" s="31"/>
      <c r="G453" s="31" t="s">
        <v>2874</v>
      </c>
      <c r="H453" s="32">
        <v>12</v>
      </c>
      <c r="I453" s="31"/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12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12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12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12</v>
      </c>
      <c r="U453" s="33"/>
      <c r="V453" s="31"/>
      <c r="W453" s="31" t="str">
        <f>IF(IMPORT[[#This Row],[b5]]="","",IMPORT[[#This Row],[b5]]-IMPORT[[#This Row],[a5]])</f>
        <v/>
      </c>
      <c r="X453" s="52">
        <f ca="1">SUM(INDIRECT(IMPORT_VAR[TABLENAME]&amp;"[@a"&amp;$1:$1-1&amp;"]"),INDIRECT(IMPORT_VAR[TABLENAME]&amp;"[@c"&amp;$1:$1-1&amp;"]"))</f>
        <v>12</v>
      </c>
      <c r="Y453" s="54"/>
      <c r="Z453" s="54"/>
      <c r="AA453" s="54"/>
    </row>
    <row r="454" spans="1:27">
      <c r="A454" s="31">
        <f ca="1">IF(IMPORT[[#This Row],[C]]&lt;1,"",ROW()-2)</f>
        <v>452</v>
      </c>
      <c r="B454" s="39" t="s">
        <v>3324</v>
      </c>
      <c r="C454" s="31" t="s">
        <v>3325</v>
      </c>
      <c r="D454" s="31">
        <v>792</v>
      </c>
      <c r="E454" s="31">
        <f ca="1">IMPORT[TT]</f>
        <v>7</v>
      </c>
      <c r="F454" s="31"/>
      <c r="G454" s="34" t="s">
        <v>2874</v>
      </c>
      <c r="H454" s="32">
        <v>7</v>
      </c>
      <c r="I454" s="31"/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7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7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7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7</v>
      </c>
      <c r="U454" s="33"/>
      <c r="V454" s="31"/>
      <c r="W454" s="31" t="str">
        <f>IF(IMPORT[[#This Row],[b5]]="","",IMPORT[[#This Row],[b5]]-IMPORT[[#This Row],[a5]])</f>
        <v/>
      </c>
      <c r="X454" s="52">
        <f ca="1">SUM(INDIRECT(IMPORT_VAR[TABLENAME]&amp;"[@a"&amp;$1:$1-1&amp;"]"),INDIRECT(IMPORT_VAR[TABLENAME]&amp;"[@c"&amp;$1:$1-1&amp;"]"))</f>
        <v>7</v>
      </c>
      <c r="Y454" s="54"/>
      <c r="Z454" s="54"/>
      <c r="AA454" s="54"/>
    </row>
    <row r="455" spans="1:27">
      <c r="A455" s="31">
        <f ca="1">IF(IMPORT[[#This Row],[C]]&lt;1,"",ROW()-2)</f>
        <v>453</v>
      </c>
      <c r="B455" s="39">
        <v>604</v>
      </c>
      <c r="C455" s="31" t="s">
        <v>3325</v>
      </c>
      <c r="D455" s="31">
        <v>600</v>
      </c>
      <c r="E455" s="31">
        <f ca="1">IMPORT[TT]</f>
        <v>4</v>
      </c>
      <c r="F455" s="31"/>
      <c r="G455" s="34" t="s">
        <v>2874</v>
      </c>
      <c r="H455" s="32">
        <v>4</v>
      </c>
      <c r="I455" s="31"/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4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4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4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4</v>
      </c>
      <c r="U455" s="33"/>
      <c r="V455" s="31"/>
      <c r="W455" s="31" t="str">
        <f>IF(IMPORT[[#This Row],[b5]]="","",IMPORT[[#This Row],[b5]]-IMPORT[[#This Row],[a5]])</f>
        <v/>
      </c>
      <c r="X455" s="52">
        <f ca="1">SUM(INDIRECT(IMPORT_VAR[TABLENAME]&amp;"[@a"&amp;$1:$1-1&amp;"]"),INDIRECT(IMPORT_VAR[TABLENAME]&amp;"[@c"&amp;$1:$1-1&amp;"]"))</f>
        <v>4</v>
      </c>
      <c r="Y455" s="54"/>
      <c r="Z455" s="54"/>
      <c r="AA455" s="54"/>
    </row>
    <row r="456" spans="1:27">
      <c r="A456" s="31">
        <f ca="1">IF(IMPORT[[#This Row],[C]]&lt;1,"",ROW()-2)</f>
        <v>454</v>
      </c>
      <c r="B456" s="39" t="s">
        <v>3326</v>
      </c>
      <c r="C456" s="31" t="s">
        <v>3325</v>
      </c>
      <c r="D456" s="31">
        <v>360</v>
      </c>
      <c r="E456" s="31">
        <f ca="1">IMPORT[TT]</f>
        <v>1</v>
      </c>
      <c r="F456" s="31"/>
      <c r="G456" s="34" t="s">
        <v>2874</v>
      </c>
      <c r="H456" s="32">
        <v>1</v>
      </c>
      <c r="I456" s="31"/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1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1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1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1</v>
      </c>
      <c r="U456" s="33"/>
      <c r="V456" s="31"/>
      <c r="W456" s="31" t="str">
        <f>IF(IMPORT[[#This Row],[b5]]="","",IMPORT[[#This Row],[b5]]-IMPORT[[#This Row],[a5]])</f>
        <v/>
      </c>
      <c r="X456" s="52">
        <f ca="1">SUM(INDIRECT(IMPORT_VAR[TABLENAME]&amp;"[@a"&amp;$1:$1-1&amp;"]"),INDIRECT(IMPORT_VAR[TABLENAME]&amp;"[@c"&amp;$1:$1-1&amp;"]"))</f>
        <v>1</v>
      </c>
      <c r="Y456" s="54"/>
      <c r="Z456" s="54"/>
      <c r="AA456" s="54"/>
    </row>
    <row r="457" spans="1:27">
      <c r="A457" s="31">
        <f ca="1">IF(IMPORT[[#This Row],[C]]&lt;1,"",ROW()-2)</f>
        <v>455</v>
      </c>
      <c r="B457" s="39" t="s">
        <v>3327</v>
      </c>
      <c r="C457" s="31" t="s">
        <v>3325</v>
      </c>
      <c r="D457" s="31">
        <v>360</v>
      </c>
      <c r="E457" s="31">
        <f ca="1">IMPORT[TT]</f>
        <v>4</v>
      </c>
      <c r="F457" s="31"/>
      <c r="G457" s="34" t="s">
        <v>2874</v>
      </c>
      <c r="H457" s="32">
        <v>4</v>
      </c>
      <c r="I457" s="31"/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4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4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4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4</v>
      </c>
      <c r="U457" s="33"/>
      <c r="V457" s="31"/>
      <c r="W457" s="31" t="str">
        <f>IF(IMPORT[[#This Row],[b5]]="","",IMPORT[[#This Row],[b5]]-IMPORT[[#This Row],[a5]])</f>
        <v/>
      </c>
      <c r="X457" s="52">
        <f ca="1">SUM(INDIRECT(IMPORT_VAR[TABLENAME]&amp;"[@a"&amp;$1:$1-1&amp;"]"),INDIRECT(IMPORT_VAR[TABLENAME]&amp;"[@c"&amp;$1:$1-1&amp;"]"))</f>
        <v>4</v>
      </c>
      <c r="Y457" s="54"/>
      <c r="Z457" s="54"/>
      <c r="AA457" s="54"/>
    </row>
    <row r="458" spans="1:27">
      <c r="A458" s="31">
        <f ca="1">IF(IMPORT[[#This Row],[C]]&lt;1,"",ROW()-2)</f>
        <v>456</v>
      </c>
      <c r="B458" s="39" t="s">
        <v>3328</v>
      </c>
      <c r="C458" s="31" t="s">
        <v>3325</v>
      </c>
      <c r="D458" s="31">
        <v>600</v>
      </c>
      <c r="E458" s="31">
        <f ca="1">IMPORT[TT]</f>
        <v>3</v>
      </c>
      <c r="F458" s="31"/>
      <c r="G458" s="34" t="s">
        <v>2874</v>
      </c>
      <c r="H458" s="32">
        <v>3</v>
      </c>
      <c r="I458" s="31"/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3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3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3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3</v>
      </c>
      <c r="U458" s="33"/>
      <c r="V458" s="31"/>
      <c r="W458" s="31" t="str">
        <f>IF(IMPORT[[#This Row],[b5]]="","",IMPORT[[#This Row],[b5]]-IMPORT[[#This Row],[a5]])</f>
        <v/>
      </c>
      <c r="X458" s="52">
        <f ca="1">SUM(INDIRECT(IMPORT_VAR[TABLENAME]&amp;"[@a"&amp;$1:$1-1&amp;"]"),INDIRECT(IMPORT_VAR[TABLENAME]&amp;"[@c"&amp;$1:$1-1&amp;"]"))</f>
        <v>3</v>
      </c>
      <c r="Y458" s="54"/>
      <c r="Z458" s="54"/>
      <c r="AA458" s="54"/>
    </row>
    <row r="459" spans="1:27">
      <c r="A459" s="31">
        <f ca="1">IF(IMPORT[[#This Row],[C]]&lt;1,"",ROW()-2)</f>
        <v>457</v>
      </c>
      <c r="B459" s="39" t="s">
        <v>3329</v>
      </c>
      <c r="C459" s="31" t="s">
        <v>3330</v>
      </c>
      <c r="D459" s="31">
        <v>3200</v>
      </c>
      <c r="E459" s="31">
        <f ca="1">IMPORT[TT]</f>
        <v>30</v>
      </c>
      <c r="F459" s="31"/>
      <c r="G459" s="34" t="s">
        <v>2874</v>
      </c>
      <c r="H459" s="32">
        <v>30</v>
      </c>
      <c r="I459" s="31"/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30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30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30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30</v>
      </c>
      <c r="U459" s="33"/>
      <c r="V459" s="31"/>
      <c r="W459" s="31" t="str">
        <f>IF(IMPORT[[#This Row],[b5]]="","",IMPORT[[#This Row],[b5]]-IMPORT[[#This Row],[a5]])</f>
        <v/>
      </c>
      <c r="X459" s="52">
        <f ca="1">SUM(INDIRECT(IMPORT_VAR[TABLENAME]&amp;"[@a"&amp;$1:$1-1&amp;"]"),INDIRECT(IMPORT_VAR[TABLENAME]&amp;"[@c"&amp;$1:$1-1&amp;"]"))</f>
        <v>30</v>
      </c>
      <c r="Y459" s="54"/>
      <c r="Z459" s="54"/>
      <c r="AA459" s="54"/>
    </row>
    <row r="460" spans="1:27">
      <c r="A460" s="31">
        <f ca="1">IF(IMPORT[[#This Row],[C]]&lt;1,"",ROW()-2)</f>
        <v>458</v>
      </c>
      <c r="B460" s="39">
        <v>344</v>
      </c>
      <c r="C460" s="31" t="s">
        <v>2861</v>
      </c>
      <c r="D460" s="31">
        <v>1980</v>
      </c>
      <c r="E460" s="31">
        <f ca="1">IMPORT[TT]</f>
        <v>4</v>
      </c>
      <c r="F460" s="31"/>
      <c r="G460" s="34" t="s">
        <v>2874</v>
      </c>
      <c r="H460" s="32">
        <v>4</v>
      </c>
      <c r="I460" s="31"/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4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4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4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4</v>
      </c>
      <c r="U460" s="33"/>
      <c r="V460" s="31"/>
      <c r="W460" s="31" t="str">
        <f>IF(IMPORT[[#This Row],[b5]]="","",IMPORT[[#This Row],[b5]]-IMPORT[[#This Row],[a5]])</f>
        <v/>
      </c>
      <c r="X460" s="52">
        <f ca="1">SUM(INDIRECT(IMPORT_VAR[TABLENAME]&amp;"[@a"&amp;$1:$1-1&amp;"]"),INDIRECT(IMPORT_VAR[TABLENAME]&amp;"[@c"&amp;$1:$1-1&amp;"]"))</f>
        <v>4</v>
      </c>
      <c r="Y460" s="54"/>
      <c r="Z460" s="54"/>
      <c r="AA460" s="54"/>
    </row>
    <row r="461" spans="1:27">
      <c r="A461" s="31">
        <f ca="1">IF(IMPORT[[#This Row],[C]]&lt;1,"",ROW()-2)</f>
        <v>459</v>
      </c>
      <c r="B461" s="39">
        <v>371</v>
      </c>
      <c r="C461" s="31" t="s">
        <v>2861</v>
      </c>
      <c r="D461" s="31">
        <v>1620</v>
      </c>
      <c r="E461" s="31">
        <f ca="1">IMPORT[TT]</f>
        <v>18</v>
      </c>
      <c r="F461" s="31"/>
      <c r="G461" s="34" t="s">
        <v>2874</v>
      </c>
      <c r="H461" s="32">
        <v>18</v>
      </c>
      <c r="I461" s="31"/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18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18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18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18</v>
      </c>
      <c r="U461" s="33"/>
      <c r="V461" s="31"/>
      <c r="W461" s="31" t="str">
        <f>IF(IMPORT[[#This Row],[b5]]="","",IMPORT[[#This Row],[b5]]-IMPORT[[#This Row],[a5]])</f>
        <v/>
      </c>
      <c r="X461" s="52">
        <f ca="1">SUM(INDIRECT(IMPORT_VAR[TABLENAME]&amp;"[@a"&amp;$1:$1-1&amp;"]"),INDIRECT(IMPORT_VAR[TABLENAME]&amp;"[@c"&amp;$1:$1-1&amp;"]"))</f>
        <v>18</v>
      </c>
      <c r="Y461" s="54"/>
      <c r="Z461" s="54"/>
      <c r="AA461" s="54"/>
    </row>
    <row r="462" spans="1:27">
      <c r="A462" s="31">
        <f ca="1">IF(IMPORT[[#This Row],[C]]&lt;1,"",ROW()-2)</f>
        <v>460</v>
      </c>
      <c r="B462" s="39" t="s">
        <v>3331</v>
      </c>
      <c r="C462" s="31" t="s">
        <v>2805</v>
      </c>
      <c r="D462" s="31">
        <v>480</v>
      </c>
      <c r="E462" s="31">
        <f ca="1">IMPORT[TT]</f>
        <v>12</v>
      </c>
      <c r="F462" s="31"/>
      <c r="G462" s="34" t="s">
        <v>3812</v>
      </c>
      <c r="H462" s="32">
        <v>12</v>
      </c>
      <c r="I462" s="31"/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12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12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12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12</v>
      </c>
      <c r="U462" s="33"/>
      <c r="V462" s="31"/>
      <c r="W462" s="31" t="str">
        <f>IF(IMPORT[[#This Row],[b5]]="","",IMPORT[[#This Row],[b5]]-IMPORT[[#This Row],[a5]])</f>
        <v/>
      </c>
      <c r="X462" s="52">
        <f ca="1">SUM(INDIRECT(IMPORT_VAR[TABLENAME]&amp;"[@a"&amp;$1:$1-1&amp;"]"),INDIRECT(IMPORT_VAR[TABLENAME]&amp;"[@c"&amp;$1:$1-1&amp;"]"))</f>
        <v>12</v>
      </c>
      <c r="Y462" s="54"/>
      <c r="Z462" s="54"/>
      <c r="AA462" s="54"/>
    </row>
    <row r="463" spans="1:27">
      <c r="A463" s="31">
        <f ca="1">IF(IMPORT[[#This Row],[C]]&lt;1,"",ROW()-2)</f>
        <v>461</v>
      </c>
      <c r="B463" s="39" t="s">
        <v>3332</v>
      </c>
      <c r="C463" s="31" t="s">
        <v>2805</v>
      </c>
      <c r="D463" s="31">
        <v>360</v>
      </c>
      <c r="E463" s="31">
        <f ca="1">IMPORT[TT]</f>
        <v>24</v>
      </c>
      <c r="F463" s="31"/>
      <c r="G463" s="34" t="s">
        <v>3812</v>
      </c>
      <c r="H463" s="32">
        <v>24</v>
      </c>
      <c r="I463" s="31"/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24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24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24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24</v>
      </c>
      <c r="U463" s="33"/>
      <c r="V463" s="31"/>
      <c r="W463" s="31" t="str">
        <f>IF(IMPORT[[#This Row],[b5]]="","",IMPORT[[#This Row],[b5]]-IMPORT[[#This Row],[a5]])</f>
        <v/>
      </c>
      <c r="X463" s="52">
        <f ca="1">SUM(INDIRECT(IMPORT_VAR[TABLENAME]&amp;"[@a"&amp;$1:$1-1&amp;"]"),INDIRECT(IMPORT_VAR[TABLENAME]&amp;"[@c"&amp;$1:$1-1&amp;"]"))</f>
        <v>24</v>
      </c>
      <c r="Y463" s="54"/>
      <c r="Z463" s="54"/>
      <c r="AA463" s="54"/>
    </row>
    <row r="464" spans="1:27">
      <c r="A464" s="31">
        <f ca="1">IF(IMPORT[[#This Row],[C]]&lt;1,"",ROW()-2)</f>
        <v>462</v>
      </c>
      <c r="B464" s="39" t="s">
        <v>3333</v>
      </c>
      <c r="C464" s="31" t="s">
        <v>2805</v>
      </c>
      <c r="D464" s="31">
        <v>480</v>
      </c>
      <c r="E464" s="31">
        <f ca="1">IMPORT[TT]</f>
        <v>5</v>
      </c>
      <c r="F464" s="31"/>
      <c r="G464" s="34" t="s">
        <v>3812</v>
      </c>
      <c r="H464" s="32">
        <v>5</v>
      </c>
      <c r="I464" s="31"/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5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5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5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5</v>
      </c>
      <c r="U464" s="33"/>
      <c r="V464" s="31"/>
      <c r="W464" s="31" t="str">
        <f>IF(IMPORT[[#This Row],[b5]]="","",IMPORT[[#This Row],[b5]]-IMPORT[[#This Row],[a5]])</f>
        <v/>
      </c>
      <c r="X464" s="52">
        <f ca="1">SUM(INDIRECT(IMPORT_VAR[TABLENAME]&amp;"[@a"&amp;$1:$1-1&amp;"]"),INDIRECT(IMPORT_VAR[TABLENAME]&amp;"[@c"&amp;$1:$1-1&amp;"]"))</f>
        <v>5</v>
      </c>
      <c r="Y464" s="54"/>
      <c r="Z464" s="54"/>
      <c r="AA464" s="54"/>
    </row>
    <row r="465" spans="1:27">
      <c r="A465" s="31">
        <f ca="1">IF(IMPORT[[#This Row],[C]]&lt;1,"",ROW()-2)</f>
        <v>463</v>
      </c>
      <c r="B465" s="39" t="s">
        <v>3334</v>
      </c>
      <c r="C465" s="31" t="s">
        <v>2805</v>
      </c>
      <c r="D465" s="31">
        <v>360</v>
      </c>
      <c r="E465" s="31">
        <f ca="1">IMPORT[TT]</f>
        <v>23</v>
      </c>
      <c r="F465" s="31"/>
      <c r="G465" s="34" t="s">
        <v>3812</v>
      </c>
      <c r="H465" s="32">
        <v>23</v>
      </c>
      <c r="I465" s="31"/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23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23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23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23</v>
      </c>
      <c r="U465" s="33"/>
      <c r="V465" s="31"/>
      <c r="W465" s="31" t="str">
        <f>IF(IMPORT[[#This Row],[b5]]="","",IMPORT[[#This Row],[b5]]-IMPORT[[#This Row],[a5]])</f>
        <v/>
      </c>
      <c r="X465" s="52">
        <f ca="1">SUM(INDIRECT(IMPORT_VAR[TABLENAME]&amp;"[@a"&amp;$1:$1-1&amp;"]"),INDIRECT(IMPORT_VAR[TABLENAME]&amp;"[@c"&amp;$1:$1-1&amp;"]"))</f>
        <v>23</v>
      </c>
      <c r="Y465" s="54"/>
      <c r="Z465" s="54"/>
      <c r="AA465" s="54"/>
    </row>
    <row r="466" spans="1:27">
      <c r="A466" s="31">
        <f ca="1">IF(IMPORT[[#This Row],[C]]&lt;1,"",ROW()-2)</f>
        <v>464</v>
      </c>
      <c r="B466" s="39" t="s">
        <v>3335</v>
      </c>
      <c r="C466" s="31" t="s">
        <v>2805</v>
      </c>
      <c r="D466" s="31">
        <v>480</v>
      </c>
      <c r="E466" s="31">
        <f ca="1">IMPORT[TT]</f>
        <v>32</v>
      </c>
      <c r="F466" s="31"/>
      <c r="G466" s="34" t="s">
        <v>3812</v>
      </c>
      <c r="H466" s="32">
        <v>32</v>
      </c>
      <c r="I466" s="31"/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32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32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32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32</v>
      </c>
      <c r="U466" s="33"/>
      <c r="V466" s="31"/>
      <c r="W466" s="31" t="str">
        <f>IF(IMPORT[[#This Row],[b5]]="","",IMPORT[[#This Row],[b5]]-IMPORT[[#This Row],[a5]])</f>
        <v/>
      </c>
      <c r="X466" s="52">
        <f ca="1">SUM(INDIRECT(IMPORT_VAR[TABLENAME]&amp;"[@a"&amp;$1:$1-1&amp;"]"),INDIRECT(IMPORT_VAR[TABLENAME]&amp;"[@c"&amp;$1:$1-1&amp;"]"))</f>
        <v>32</v>
      </c>
      <c r="Y466" s="54"/>
      <c r="Z466" s="54"/>
      <c r="AA466" s="54"/>
    </row>
    <row r="467" spans="1:27">
      <c r="A467" s="31">
        <f ca="1">IF(IMPORT[[#This Row],[C]]&lt;1,"",ROW()-2)</f>
        <v>465</v>
      </c>
      <c r="B467" s="39" t="s">
        <v>3336</v>
      </c>
      <c r="C467" s="31" t="s">
        <v>2805</v>
      </c>
      <c r="D467" s="31">
        <v>360</v>
      </c>
      <c r="E467" s="31">
        <f ca="1">IMPORT[TT]</f>
        <v>8</v>
      </c>
      <c r="F467" s="31"/>
      <c r="G467" s="34" t="s">
        <v>3812</v>
      </c>
      <c r="H467" s="32">
        <v>8</v>
      </c>
      <c r="I467" s="31"/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8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8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8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8</v>
      </c>
      <c r="U467" s="33"/>
      <c r="V467" s="31"/>
      <c r="W467" s="31" t="str">
        <f>IF(IMPORT[[#This Row],[b5]]="","",IMPORT[[#This Row],[b5]]-IMPORT[[#This Row],[a5]])</f>
        <v/>
      </c>
      <c r="X467" s="52">
        <f ca="1">SUM(INDIRECT(IMPORT_VAR[TABLENAME]&amp;"[@a"&amp;$1:$1-1&amp;"]"),INDIRECT(IMPORT_VAR[TABLENAME]&amp;"[@c"&amp;$1:$1-1&amp;"]"))</f>
        <v>8</v>
      </c>
      <c r="Y467" s="54"/>
      <c r="Z467" s="54"/>
      <c r="AA467" s="54"/>
    </row>
    <row r="468" spans="1:27">
      <c r="A468" s="31">
        <f ca="1">IF(IMPORT[[#This Row],[C]]&lt;1,"",ROW()-2)</f>
        <v>466</v>
      </c>
      <c r="B468" s="39" t="s">
        <v>3338</v>
      </c>
      <c r="C468" s="31" t="s">
        <v>3339</v>
      </c>
      <c r="D468" s="31">
        <v>1728</v>
      </c>
      <c r="E468" s="31">
        <f ca="1">IMPORT[TT]</f>
        <v>48</v>
      </c>
      <c r="F468" s="31"/>
      <c r="G468" s="34" t="s">
        <v>3812</v>
      </c>
      <c r="H468" s="32">
        <v>48</v>
      </c>
      <c r="I468" s="31"/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48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48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48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48</v>
      </c>
      <c r="U468" s="33"/>
      <c r="V468" s="31"/>
      <c r="W468" s="31" t="str">
        <f>IF(IMPORT[[#This Row],[b5]]="","",IMPORT[[#This Row],[b5]]-IMPORT[[#This Row],[a5]])</f>
        <v/>
      </c>
      <c r="X468" s="52">
        <f ca="1">SUM(INDIRECT(IMPORT_VAR[TABLENAME]&amp;"[@a"&amp;$1:$1-1&amp;"]"),INDIRECT(IMPORT_VAR[TABLENAME]&amp;"[@c"&amp;$1:$1-1&amp;"]"))</f>
        <v>48</v>
      </c>
      <c r="Y468" s="54"/>
      <c r="Z468" s="54"/>
      <c r="AA468" s="54"/>
    </row>
    <row r="469" spans="1:27">
      <c r="A469" s="31">
        <f ca="1">IF(IMPORT[[#This Row],[C]]&lt;1,"",ROW()-2)</f>
        <v>467</v>
      </c>
      <c r="B469" s="39">
        <v>2501</v>
      </c>
      <c r="C469" s="31" t="s">
        <v>3036</v>
      </c>
      <c r="D469" s="31">
        <v>114</v>
      </c>
      <c r="E469" s="31">
        <f ca="1">IMPORT[TT]</f>
        <v>1</v>
      </c>
      <c r="F469" s="31"/>
      <c r="G469" s="34" t="s">
        <v>3812</v>
      </c>
      <c r="H469" s="32">
        <v>1</v>
      </c>
      <c r="I469" s="31"/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1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1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1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1</v>
      </c>
      <c r="U469" s="33"/>
      <c r="V469" s="31"/>
      <c r="W469" s="31" t="str">
        <f>IF(IMPORT[[#This Row],[b5]]="","",IMPORT[[#This Row],[b5]]-IMPORT[[#This Row],[a5]])</f>
        <v/>
      </c>
      <c r="X469" s="52">
        <f ca="1">SUM(INDIRECT(IMPORT_VAR[TABLENAME]&amp;"[@a"&amp;$1:$1-1&amp;"]"),INDIRECT(IMPORT_VAR[TABLENAME]&amp;"[@c"&amp;$1:$1-1&amp;"]"))</f>
        <v>1</v>
      </c>
      <c r="Y469" s="54"/>
      <c r="Z469" s="54"/>
      <c r="AA469" s="54"/>
    </row>
    <row r="470" spans="1:27">
      <c r="A470" s="31">
        <f ca="1">IF(IMPORT[[#This Row],[C]]&lt;1,"",ROW()-2)</f>
        <v>468</v>
      </c>
      <c r="B470" s="39">
        <v>9925</v>
      </c>
      <c r="C470" s="31" t="s">
        <v>3036</v>
      </c>
      <c r="D470" s="31">
        <v>102</v>
      </c>
      <c r="E470" s="31">
        <f ca="1">IMPORT[TT]</f>
        <v>5</v>
      </c>
      <c r="F470" s="31"/>
      <c r="G470" s="34" t="s">
        <v>3812</v>
      </c>
      <c r="H470" s="32">
        <v>5</v>
      </c>
      <c r="I470" s="31"/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5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5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5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5</v>
      </c>
      <c r="U470" s="33"/>
      <c r="V470" s="31"/>
      <c r="W470" s="31" t="str">
        <f>IF(IMPORT[[#This Row],[b5]]="","",IMPORT[[#This Row],[b5]]-IMPORT[[#This Row],[a5]])</f>
        <v/>
      </c>
      <c r="X470" s="52">
        <f ca="1">SUM(INDIRECT(IMPORT_VAR[TABLENAME]&amp;"[@a"&amp;$1:$1-1&amp;"]"),INDIRECT(IMPORT_VAR[TABLENAME]&amp;"[@c"&amp;$1:$1-1&amp;"]"))</f>
        <v>5</v>
      </c>
      <c r="Y470" s="54"/>
      <c r="Z470" s="54"/>
      <c r="AA470" s="54"/>
    </row>
    <row r="471" spans="1:27">
      <c r="A471" s="31">
        <f ca="1">IF(IMPORT[[#This Row],[C]]&lt;1,"",ROW()-2)</f>
        <v>469</v>
      </c>
      <c r="B471" s="39">
        <v>5814</v>
      </c>
      <c r="C471" s="31" t="s">
        <v>3036</v>
      </c>
      <c r="D471" s="31">
        <v>144</v>
      </c>
      <c r="E471" s="31">
        <f ca="1">IMPORT[TT]</f>
        <v>6</v>
      </c>
      <c r="F471" s="31"/>
      <c r="G471" s="34" t="s">
        <v>3812</v>
      </c>
      <c r="H471" s="32">
        <v>6</v>
      </c>
      <c r="I471" s="31"/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6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6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6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6</v>
      </c>
      <c r="U471" s="33"/>
      <c r="V471" s="31"/>
      <c r="W471" s="31" t="str">
        <f>IF(IMPORT[[#This Row],[b5]]="","",IMPORT[[#This Row],[b5]]-IMPORT[[#This Row],[a5]])</f>
        <v/>
      </c>
      <c r="X471" s="52">
        <f ca="1">SUM(INDIRECT(IMPORT_VAR[TABLENAME]&amp;"[@a"&amp;$1:$1-1&amp;"]"),INDIRECT(IMPORT_VAR[TABLENAME]&amp;"[@c"&amp;$1:$1-1&amp;"]"))</f>
        <v>6</v>
      </c>
      <c r="Y471" s="54"/>
      <c r="Z471" s="54"/>
      <c r="AA471" s="54"/>
    </row>
    <row r="472" spans="1:27">
      <c r="A472" s="31">
        <f ca="1">IF(IMPORT[[#This Row],[C]]&lt;1,"",ROW()-2)</f>
        <v>470</v>
      </c>
      <c r="B472" s="39">
        <v>5010</v>
      </c>
      <c r="C472" s="31" t="s">
        <v>2836</v>
      </c>
      <c r="D472" s="31">
        <v>200</v>
      </c>
      <c r="E472" s="31">
        <f ca="1">IMPORT[TT]</f>
        <v>4</v>
      </c>
      <c r="F472" s="31"/>
      <c r="G472" s="34" t="s">
        <v>3812</v>
      </c>
      <c r="H472" s="32">
        <v>4</v>
      </c>
      <c r="I472" s="31"/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4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4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4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4</v>
      </c>
      <c r="U472" s="33"/>
      <c r="V472" s="31"/>
      <c r="W472" s="31" t="str">
        <f>IF(IMPORT[[#This Row],[b5]]="","",IMPORT[[#This Row],[b5]]-IMPORT[[#This Row],[a5]])</f>
        <v/>
      </c>
      <c r="X472" s="52">
        <f ca="1">SUM(INDIRECT(IMPORT_VAR[TABLENAME]&amp;"[@a"&amp;$1:$1-1&amp;"]"),INDIRECT(IMPORT_VAR[TABLENAME]&amp;"[@c"&amp;$1:$1-1&amp;"]"))</f>
        <v>4</v>
      </c>
      <c r="Y472" s="54"/>
      <c r="Z472" s="54"/>
      <c r="AA472" s="54"/>
    </row>
    <row r="473" spans="1:27">
      <c r="A473" s="31">
        <f ca="1">IF(IMPORT[[#This Row],[C]]&lt;1,"",ROW()-2)</f>
        <v>471</v>
      </c>
      <c r="B473" s="39" t="s">
        <v>3340</v>
      </c>
      <c r="C473" s="31" t="s">
        <v>2908</v>
      </c>
      <c r="D473" s="31">
        <v>288</v>
      </c>
      <c r="E473" s="31">
        <f ca="1">IMPORT[TT]</f>
        <v>4</v>
      </c>
      <c r="F473" s="31"/>
      <c r="G473" s="34" t="s">
        <v>3812</v>
      </c>
      <c r="H473" s="32">
        <v>4</v>
      </c>
      <c r="I473" s="31"/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4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4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4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4</v>
      </c>
      <c r="U473" s="33"/>
      <c r="V473" s="31"/>
      <c r="W473" s="31" t="str">
        <f>IF(IMPORT[[#This Row],[b5]]="","",IMPORT[[#This Row],[b5]]-IMPORT[[#This Row],[a5]])</f>
        <v/>
      </c>
      <c r="X473" s="52">
        <f ca="1">SUM(INDIRECT(IMPORT_VAR[TABLENAME]&amp;"[@a"&amp;$1:$1-1&amp;"]"),INDIRECT(IMPORT_VAR[TABLENAME]&amp;"[@c"&amp;$1:$1-1&amp;"]"))</f>
        <v>4</v>
      </c>
      <c r="Y473" s="54"/>
      <c r="Z473" s="54"/>
      <c r="AA473" s="54"/>
    </row>
    <row r="474" spans="1:27">
      <c r="A474" s="31">
        <f ca="1">IF(IMPORT[[#This Row],[C]]&lt;1,"",ROW()-2)</f>
        <v>472</v>
      </c>
      <c r="B474" s="39" t="s">
        <v>3341</v>
      </c>
      <c r="C474" s="31" t="s">
        <v>2908</v>
      </c>
      <c r="D474" s="31">
        <v>288</v>
      </c>
      <c r="E474" s="31">
        <f ca="1">IMPORT[TT]</f>
        <v>5</v>
      </c>
      <c r="F474" s="31"/>
      <c r="G474" s="34" t="s">
        <v>3812</v>
      </c>
      <c r="H474" s="32">
        <v>5</v>
      </c>
      <c r="I474" s="31"/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5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5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5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5</v>
      </c>
      <c r="U474" s="33"/>
      <c r="V474" s="31"/>
      <c r="W474" s="31" t="str">
        <f>IF(IMPORT[[#This Row],[b5]]="","",IMPORT[[#This Row],[b5]]-IMPORT[[#This Row],[a5]])</f>
        <v/>
      </c>
      <c r="X474" s="52">
        <f ca="1">SUM(INDIRECT(IMPORT_VAR[TABLENAME]&amp;"[@a"&amp;$1:$1-1&amp;"]"),INDIRECT(IMPORT_VAR[TABLENAME]&amp;"[@c"&amp;$1:$1-1&amp;"]"))</f>
        <v>5</v>
      </c>
      <c r="Y474" s="54"/>
      <c r="Z474" s="54"/>
      <c r="AA474" s="54"/>
    </row>
    <row r="475" spans="1:27">
      <c r="A475" s="31">
        <f ca="1">IF(IMPORT[[#This Row],[C]]&lt;1,"",ROW()-2)</f>
        <v>473</v>
      </c>
      <c r="B475" s="39" t="s">
        <v>3342</v>
      </c>
      <c r="C475" s="31" t="s">
        <v>3182</v>
      </c>
      <c r="D475" s="31">
        <v>384</v>
      </c>
      <c r="E475" s="31">
        <f ca="1">IMPORT[TT]</f>
        <v>4</v>
      </c>
      <c r="F475" s="31"/>
      <c r="G475" s="34" t="s">
        <v>3812</v>
      </c>
      <c r="H475" s="32">
        <v>4</v>
      </c>
      <c r="I475" s="31"/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4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4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4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4</v>
      </c>
      <c r="U475" s="33"/>
      <c r="V475" s="31"/>
      <c r="W475" s="31" t="str">
        <f>IF(IMPORT[[#This Row],[b5]]="","",IMPORT[[#This Row],[b5]]-IMPORT[[#This Row],[a5]])</f>
        <v/>
      </c>
      <c r="X475" s="52">
        <f ca="1">SUM(INDIRECT(IMPORT_VAR[TABLENAME]&amp;"[@a"&amp;$1:$1-1&amp;"]"),INDIRECT(IMPORT_VAR[TABLENAME]&amp;"[@c"&amp;$1:$1-1&amp;"]"))</f>
        <v>4</v>
      </c>
      <c r="Y475" s="54"/>
      <c r="Z475" s="54"/>
      <c r="AA475" s="54"/>
    </row>
    <row r="476" spans="1:27">
      <c r="A476" s="31">
        <f ca="1">IF(IMPORT[[#This Row],[C]]&lt;1,"",ROW()-2)</f>
        <v>474</v>
      </c>
      <c r="B476" s="39" t="s">
        <v>3347</v>
      </c>
      <c r="C476" s="31" t="s">
        <v>3182</v>
      </c>
      <c r="D476" s="31">
        <v>1152</v>
      </c>
      <c r="E476" s="31">
        <f ca="1">IMPORT[TT]</f>
        <v>1</v>
      </c>
      <c r="F476" s="31"/>
      <c r="G476" s="34" t="s">
        <v>3812</v>
      </c>
      <c r="H476" s="32">
        <v>1</v>
      </c>
      <c r="I476" s="31"/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1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1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1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1</v>
      </c>
      <c r="U476" s="33"/>
      <c r="V476" s="31"/>
      <c r="W476" s="31" t="str">
        <f>IF(IMPORT[[#This Row],[b5]]="","",IMPORT[[#This Row],[b5]]-IMPORT[[#This Row],[a5]])</f>
        <v/>
      </c>
      <c r="X476" s="52">
        <f ca="1">SUM(INDIRECT(IMPORT_VAR[TABLENAME]&amp;"[@a"&amp;$1:$1-1&amp;"]"),INDIRECT(IMPORT_VAR[TABLENAME]&amp;"[@c"&amp;$1:$1-1&amp;"]"))</f>
        <v>1</v>
      </c>
      <c r="Y476" s="54"/>
      <c r="Z476" s="54"/>
      <c r="AA476" s="54"/>
    </row>
    <row r="477" spans="1:27">
      <c r="A477" s="31">
        <f ca="1">IF(IMPORT[[#This Row],[C]]&lt;1,"",ROW()-2)</f>
        <v>475</v>
      </c>
      <c r="B477" s="39" t="s">
        <v>3350</v>
      </c>
      <c r="C477" s="31" t="s">
        <v>3040</v>
      </c>
      <c r="D477" s="31">
        <v>192</v>
      </c>
      <c r="E477" s="31">
        <f ca="1">IMPORT[TT]</f>
        <v>2</v>
      </c>
      <c r="F477" s="31"/>
      <c r="G477" s="34" t="s">
        <v>3812</v>
      </c>
      <c r="H477" s="32">
        <v>2</v>
      </c>
      <c r="I477" s="31"/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2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2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2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2</v>
      </c>
      <c r="U477" s="33"/>
      <c r="V477" s="31"/>
      <c r="W477" s="31" t="str">
        <f>IF(IMPORT[[#This Row],[b5]]="","",IMPORT[[#This Row],[b5]]-IMPORT[[#This Row],[a5]])</f>
        <v/>
      </c>
      <c r="X477" s="52">
        <f ca="1">SUM(INDIRECT(IMPORT_VAR[TABLENAME]&amp;"[@a"&amp;$1:$1-1&amp;"]"),INDIRECT(IMPORT_VAR[TABLENAME]&amp;"[@c"&amp;$1:$1-1&amp;"]"))</f>
        <v>2</v>
      </c>
      <c r="Y477" s="54"/>
      <c r="Z477" s="54"/>
      <c r="AA477" s="54"/>
    </row>
    <row r="478" spans="1:27">
      <c r="A478" s="31">
        <f ca="1">IF(IMPORT[[#This Row],[C]]&lt;1,"",ROW()-2)</f>
        <v>476</v>
      </c>
      <c r="B478" s="39" t="s">
        <v>3351</v>
      </c>
      <c r="C478" s="31" t="s">
        <v>4300</v>
      </c>
      <c r="D478" s="31">
        <v>288</v>
      </c>
      <c r="E478" s="31">
        <f ca="1">IMPORT[TT]</f>
        <v>4</v>
      </c>
      <c r="F478" s="31"/>
      <c r="G478" s="34" t="s">
        <v>3812</v>
      </c>
      <c r="H478" s="32">
        <v>4</v>
      </c>
      <c r="I478" s="31"/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4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4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4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4</v>
      </c>
      <c r="U478" s="33"/>
      <c r="V478" s="31"/>
      <c r="W478" s="31" t="str">
        <f>IF(IMPORT[[#This Row],[b5]]="","",IMPORT[[#This Row],[b5]]-IMPORT[[#This Row],[a5]])</f>
        <v/>
      </c>
      <c r="X478" s="52">
        <f ca="1">SUM(INDIRECT(IMPORT_VAR[TABLENAME]&amp;"[@a"&amp;$1:$1-1&amp;"]"),INDIRECT(IMPORT_VAR[TABLENAME]&amp;"[@c"&amp;$1:$1-1&amp;"]"))</f>
        <v>4</v>
      </c>
      <c r="Y478" s="54"/>
      <c r="Z478" s="54"/>
      <c r="AA478" s="54"/>
    </row>
    <row r="479" spans="1:27">
      <c r="A479" s="31">
        <f ca="1">IF(IMPORT[[#This Row],[C]]&lt;1,"",ROW()-2)</f>
        <v>477</v>
      </c>
      <c r="B479" s="39" t="s">
        <v>3353</v>
      </c>
      <c r="C479" s="31" t="s">
        <v>3036</v>
      </c>
      <c r="D479" s="31">
        <v>240</v>
      </c>
      <c r="E479" s="31">
        <f ca="1">IMPORT[TT]</f>
        <v>1</v>
      </c>
      <c r="F479" s="31"/>
      <c r="G479" s="34" t="s">
        <v>3812</v>
      </c>
      <c r="H479" s="32">
        <v>1</v>
      </c>
      <c r="I479" s="31"/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1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1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1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1</v>
      </c>
      <c r="U479" s="33"/>
      <c r="V479" s="31"/>
      <c r="W479" s="31" t="str">
        <f>IF(IMPORT[[#This Row],[b5]]="","",IMPORT[[#This Row],[b5]]-IMPORT[[#This Row],[a5]])</f>
        <v/>
      </c>
      <c r="X479" s="52">
        <f ca="1">SUM(INDIRECT(IMPORT_VAR[TABLENAME]&amp;"[@a"&amp;$1:$1-1&amp;"]"),INDIRECT(IMPORT_VAR[TABLENAME]&amp;"[@c"&amp;$1:$1-1&amp;"]"))</f>
        <v>1</v>
      </c>
      <c r="Y479" s="54"/>
      <c r="Z479" s="54"/>
      <c r="AA479" s="54"/>
    </row>
    <row r="480" spans="1:27">
      <c r="A480" s="31">
        <f ca="1">IF(IMPORT[[#This Row],[C]]&lt;1,"",ROW()-2)</f>
        <v>478</v>
      </c>
      <c r="B480" s="39" t="s">
        <v>3357</v>
      </c>
      <c r="C480" s="31" t="s">
        <v>3097</v>
      </c>
      <c r="D480" s="31">
        <v>200</v>
      </c>
      <c r="E480" s="31">
        <f ca="1">IMPORT[TT]</f>
        <v>5</v>
      </c>
      <c r="F480" s="31"/>
      <c r="G480" s="34" t="s">
        <v>3812</v>
      </c>
      <c r="H480" s="32">
        <v>5</v>
      </c>
      <c r="I480" s="31"/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5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5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5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5</v>
      </c>
      <c r="U480" s="33"/>
      <c r="V480" s="31"/>
      <c r="W480" s="31" t="str">
        <f>IF(IMPORT[[#This Row],[b5]]="","",IMPORT[[#This Row],[b5]]-IMPORT[[#This Row],[a5]])</f>
        <v/>
      </c>
      <c r="X480" s="52">
        <f ca="1">SUM(INDIRECT(IMPORT_VAR[TABLENAME]&amp;"[@a"&amp;$1:$1-1&amp;"]"),INDIRECT(IMPORT_VAR[TABLENAME]&amp;"[@c"&amp;$1:$1-1&amp;"]"))</f>
        <v>5</v>
      </c>
      <c r="Y480" s="54"/>
      <c r="Z480" s="54"/>
      <c r="AA480" s="54"/>
    </row>
    <row r="481" spans="1:27">
      <c r="A481" s="31">
        <f ca="1">IF(IMPORT[[#This Row],[C]]&lt;1,"",ROW()-2)</f>
        <v>479</v>
      </c>
      <c r="B481" s="39" t="s">
        <v>3358</v>
      </c>
      <c r="C481" s="31" t="s">
        <v>3097</v>
      </c>
      <c r="D481" s="31">
        <v>300</v>
      </c>
      <c r="E481" s="31">
        <f ca="1">IMPORT[TT]</f>
        <v>7</v>
      </c>
      <c r="F481" s="31"/>
      <c r="G481" s="34" t="s">
        <v>3812</v>
      </c>
      <c r="H481" s="32">
        <v>7</v>
      </c>
      <c r="I481" s="31"/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7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7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7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7</v>
      </c>
      <c r="U481" s="33"/>
      <c r="V481" s="31"/>
      <c r="W481" s="31" t="str">
        <f>IF(IMPORT[[#This Row],[b5]]="","",IMPORT[[#This Row],[b5]]-IMPORT[[#This Row],[a5]])</f>
        <v/>
      </c>
      <c r="X481" s="52">
        <f ca="1">SUM(INDIRECT(IMPORT_VAR[TABLENAME]&amp;"[@a"&amp;$1:$1-1&amp;"]"),INDIRECT(IMPORT_VAR[TABLENAME]&amp;"[@c"&amp;$1:$1-1&amp;"]"))</f>
        <v>7</v>
      </c>
      <c r="Y481" s="54"/>
      <c r="Z481" s="54"/>
      <c r="AA481" s="54"/>
    </row>
    <row r="482" spans="1:27">
      <c r="A482" s="31">
        <f ca="1">IF(IMPORT[[#This Row],[C]]&lt;1,"",ROW()-2)</f>
        <v>480</v>
      </c>
      <c r="B482" s="39" t="s">
        <v>3359</v>
      </c>
      <c r="C482" s="31" t="s">
        <v>3205</v>
      </c>
      <c r="D482" s="31">
        <v>1000</v>
      </c>
      <c r="E482" s="31">
        <f ca="1">IMPORT[TT]</f>
        <v>9</v>
      </c>
      <c r="F482" s="31"/>
      <c r="G482" s="34" t="s">
        <v>3812</v>
      </c>
      <c r="H482" s="32">
        <v>9</v>
      </c>
      <c r="I482" s="31"/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9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9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9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9</v>
      </c>
      <c r="U482" s="33"/>
      <c r="V482" s="31"/>
      <c r="W482" s="31" t="str">
        <f>IF(IMPORT[[#This Row],[b5]]="","",IMPORT[[#This Row],[b5]]-IMPORT[[#This Row],[a5]])</f>
        <v/>
      </c>
      <c r="X482" s="52">
        <f ca="1">SUM(INDIRECT(IMPORT_VAR[TABLENAME]&amp;"[@a"&amp;$1:$1-1&amp;"]"),INDIRECT(IMPORT_VAR[TABLENAME]&amp;"[@c"&amp;$1:$1-1&amp;"]"))</f>
        <v>9</v>
      </c>
      <c r="Y482" s="54"/>
      <c r="Z482" s="54"/>
      <c r="AA482" s="54"/>
    </row>
    <row r="483" spans="1:27">
      <c r="A483" s="31">
        <f ca="1">IF(IMPORT[[#This Row],[C]]&lt;1,"",ROW()-2)</f>
        <v>481</v>
      </c>
      <c r="B483" s="39" t="s">
        <v>3361</v>
      </c>
      <c r="C483" s="31" t="s">
        <v>2908</v>
      </c>
      <c r="D483" s="31">
        <v>288</v>
      </c>
      <c r="E483" s="31">
        <f ca="1">IMPORT[TT]</f>
        <v>7</v>
      </c>
      <c r="F483" s="31"/>
      <c r="G483" s="34" t="s">
        <v>3343</v>
      </c>
      <c r="H483" s="32">
        <v>7</v>
      </c>
      <c r="I483" s="31"/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7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7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7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7</v>
      </c>
      <c r="U483" s="33"/>
      <c r="V483" s="31"/>
      <c r="W483" s="31" t="str">
        <f>IF(IMPORT[[#This Row],[b5]]="","",IMPORT[[#This Row],[b5]]-IMPORT[[#This Row],[a5]])</f>
        <v/>
      </c>
      <c r="X483" s="52">
        <f ca="1">SUM(INDIRECT(IMPORT_VAR[TABLENAME]&amp;"[@a"&amp;$1:$1-1&amp;"]"),INDIRECT(IMPORT_VAR[TABLENAME]&amp;"[@c"&amp;$1:$1-1&amp;"]"))</f>
        <v>7</v>
      </c>
      <c r="Y483" s="54"/>
      <c r="Z483" s="54"/>
      <c r="AA483" s="54"/>
    </row>
    <row r="484" spans="1:27">
      <c r="A484" s="31">
        <f ca="1">IF(IMPORT[[#This Row],[C]]&lt;1,"",ROW()-2)</f>
        <v>482</v>
      </c>
      <c r="B484" s="39" t="s">
        <v>3362</v>
      </c>
      <c r="C484" s="31" t="s">
        <v>2861</v>
      </c>
      <c r="D484" s="31">
        <v>144</v>
      </c>
      <c r="E484" s="31">
        <f ca="1">IMPORT[TT]</f>
        <v>12</v>
      </c>
      <c r="F484" s="31"/>
      <c r="G484" s="34" t="s">
        <v>3343</v>
      </c>
      <c r="H484" s="32">
        <v>13</v>
      </c>
      <c r="I484" s="31">
        <v>12</v>
      </c>
      <c r="J484" s="31">
        <f>IF(IMPORT[[#This Row],[b1]]="","",IMPORT[[#This Row],[b1]]-IMPORT[[#This Row],[a1]])</f>
        <v>-1</v>
      </c>
      <c r="K484" s="32">
        <f ca="1">SUM(INDIRECT(IMPORT_VAR[TABLENAME]&amp;"[@a"&amp;$1:$1-1&amp;"]"),INDIRECT(IMPORT_VAR[TABLENAME]&amp;"[@c"&amp;$1:$1-1&amp;"]"))</f>
        <v>12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12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12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12</v>
      </c>
      <c r="U484" s="33"/>
      <c r="V484" s="31"/>
      <c r="W484" s="31" t="str">
        <f>IF(IMPORT[[#This Row],[b5]]="","",IMPORT[[#This Row],[b5]]-IMPORT[[#This Row],[a5]])</f>
        <v/>
      </c>
      <c r="X484" s="52">
        <f ca="1">SUM(INDIRECT(IMPORT_VAR[TABLENAME]&amp;"[@a"&amp;$1:$1-1&amp;"]"),INDIRECT(IMPORT_VAR[TABLENAME]&amp;"[@c"&amp;$1:$1-1&amp;"]"))</f>
        <v>12</v>
      </c>
      <c r="Y484" s="54"/>
      <c r="Z484" s="54"/>
      <c r="AA484" s="54"/>
    </row>
    <row r="485" spans="1:27">
      <c r="A485" s="31">
        <f ca="1">IF(IMPORT[[#This Row],[C]]&lt;1,"",ROW()-2)</f>
        <v>483</v>
      </c>
      <c r="B485" s="39" t="s">
        <v>3363</v>
      </c>
      <c r="C485" s="31" t="s">
        <v>2861</v>
      </c>
      <c r="D485" s="31">
        <v>144</v>
      </c>
      <c r="E485" s="31">
        <f ca="1">IMPORT[TT]</f>
        <v>11</v>
      </c>
      <c r="F485" s="31"/>
      <c r="G485" s="34" t="s">
        <v>3343</v>
      </c>
      <c r="H485" s="32">
        <v>11</v>
      </c>
      <c r="I485" s="31"/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11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11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11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11</v>
      </c>
      <c r="U485" s="33"/>
      <c r="V485" s="31"/>
      <c r="W485" s="31" t="str">
        <f>IF(IMPORT[[#This Row],[b5]]="","",IMPORT[[#This Row],[b5]]-IMPORT[[#This Row],[a5]])</f>
        <v/>
      </c>
      <c r="X485" s="52">
        <f ca="1">SUM(INDIRECT(IMPORT_VAR[TABLENAME]&amp;"[@a"&amp;$1:$1-1&amp;"]"),INDIRECT(IMPORT_VAR[TABLENAME]&amp;"[@c"&amp;$1:$1-1&amp;"]"))</f>
        <v>11</v>
      </c>
      <c r="Y485" s="54"/>
      <c r="Z485" s="54"/>
      <c r="AA485" s="54"/>
    </row>
    <row r="486" spans="1:27">
      <c r="A486" s="31">
        <f ca="1">IF(IMPORT[[#This Row],[C]]&lt;1,"",ROW()-2)</f>
        <v>484</v>
      </c>
      <c r="B486" s="39" t="s">
        <v>3364</v>
      </c>
      <c r="C486" s="31" t="s">
        <v>2861</v>
      </c>
      <c r="D486" s="31">
        <v>144</v>
      </c>
      <c r="E486" s="31">
        <f ca="1">IMPORT[TT]</f>
        <v>10</v>
      </c>
      <c r="F486" s="31"/>
      <c r="G486" s="34" t="s">
        <v>3343</v>
      </c>
      <c r="H486" s="32">
        <v>12</v>
      </c>
      <c r="I486" s="31">
        <v>10</v>
      </c>
      <c r="J486" s="31">
        <f>IF(IMPORT[[#This Row],[b1]]="","",IMPORT[[#This Row],[b1]]-IMPORT[[#This Row],[a1]])</f>
        <v>-2</v>
      </c>
      <c r="K486" s="32">
        <f ca="1">SUM(INDIRECT(IMPORT_VAR[TABLENAME]&amp;"[@a"&amp;$1:$1-1&amp;"]"),INDIRECT(IMPORT_VAR[TABLENAME]&amp;"[@c"&amp;$1:$1-1&amp;"]"))</f>
        <v>10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10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10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10</v>
      </c>
      <c r="U486" s="33"/>
      <c r="V486" s="31"/>
      <c r="W486" s="31" t="str">
        <f>IF(IMPORT[[#This Row],[b5]]="","",IMPORT[[#This Row],[b5]]-IMPORT[[#This Row],[a5]])</f>
        <v/>
      </c>
      <c r="X486" s="52">
        <f ca="1">SUM(INDIRECT(IMPORT_VAR[TABLENAME]&amp;"[@a"&amp;$1:$1-1&amp;"]"),INDIRECT(IMPORT_VAR[TABLENAME]&amp;"[@c"&amp;$1:$1-1&amp;"]"))</f>
        <v>10</v>
      </c>
      <c r="Y486" s="54"/>
      <c r="Z486" s="54"/>
      <c r="AA486" s="54"/>
    </row>
    <row r="487" spans="1:27">
      <c r="A487" s="31">
        <f ca="1">IF(IMPORT[[#This Row],[C]]&lt;1,"",ROW()-2)</f>
        <v>485</v>
      </c>
      <c r="B487" s="39" t="s">
        <v>3365</v>
      </c>
      <c r="C487" s="31" t="s">
        <v>2861</v>
      </c>
      <c r="D487" s="31">
        <v>144</v>
      </c>
      <c r="E487" s="31">
        <f ca="1">IMPORT[TT]</f>
        <v>2</v>
      </c>
      <c r="F487" s="31"/>
      <c r="G487" s="34" t="s">
        <v>3343</v>
      </c>
      <c r="H487" s="32">
        <v>2</v>
      </c>
      <c r="I487" s="31"/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2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2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2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2</v>
      </c>
      <c r="U487" s="33"/>
      <c r="V487" s="31"/>
      <c r="W487" s="31" t="str">
        <f>IF(IMPORT[[#This Row],[b5]]="","",IMPORT[[#This Row],[b5]]-IMPORT[[#This Row],[a5]])</f>
        <v/>
      </c>
      <c r="X487" s="52">
        <f ca="1">SUM(INDIRECT(IMPORT_VAR[TABLENAME]&amp;"[@a"&amp;$1:$1-1&amp;"]"),INDIRECT(IMPORT_VAR[TABLENAME]&amp;"[@c"&amp;$1:$1-1&amp;"]"))</f>
        <v>2</v>
      </c>
      <c r="Y487" s="54"/>
      <c r="Z487" s="54"/>
      <c r="AA487" s="54"/>
    </row>
    <row r="488" spans="1:27">
      <c r="A488" s="31">
        <f ca="1">IF(IMPORT[[#This Row],[C]]&lt;1,"",ROW()-2)</f>
        <v>486</v>
      </c>
      <c r="B488" s="39" t="s">
        <v>3366</v>
      </c>
      <c r="C488" s="31" t="s">
        <v>2861</v>
      </c>
      <c r="D488" s="31">
        <v>144</v>
      </c>
      <c r="E488" s="31">
        <f ca="1">IMPORT[TT]</f>
        <v>15</v>
      </c>
      <c r="F488" s="31"/>
      <c r="G488" s="34" t="s">
        <v>3343</v>
      </c>
      <c r="H488" s="32">
        <v>14</v>
      </c>
      <c r="I488" s="31">
        <v>15</v>
      </c>
      <c r="J488" s="31">
        <f>IF(IMPORT[[#This Row],[b1]]="","",IMPORT[[#This Row],[b1]]-IMPORT[[#This Row],[a1]])</f>
        <v>1</v>
      </c>
      <c r="K488" s="32">
        <f ca="1">SUM(INDIRECT(IMPORT_VAR[TABLENAME]&amp;"[@a"&amp;$1:$1-1&amp;"]"),INDIRECT(IMPORT_VAR[TABLENAME]&amp;"[@c"&amp;$1:$1-1&amp;"]"))</f>
        <v>15</v>
      </c>
      <c r="L488" s="31"/>
      <c r="M488" s="31" t="str">
        <f>IF(IMPORT[[#This Row],[b2]]="","",IMPORT[[#This Row],[b2]]-IMPORT[[#This Row],[a2]])</f>
        <v/>
      </c>
      <c r="N488" s="32">
        <f ca="1">SUM(INDIRECT(IMPORT_VAR[TABLENAME]&amp;"[@a"&amp;$1:$1-1&amp;"]"),INDIRECT(IMPORT_VAR[TABLENAME]&amp;"[@c"&amp;$1:$1-1&amp;"]"))</f>
        <v>15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15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15</v>
      </c>
      <c r="U488" s="33"/>
      <c r="V488" s="31"/>
      <c r="W488" s="31" t="str">
        <f>IF(IMPORT[[#This Row],[b5]]="","",IMPORT[[#This Row],[b5]]-IMPORT[[#This Row],[a5]])</f>
        <v/>
      </c>
      <c r="X488" s="52">
        <f ca="1">SUM(INDIRECT(IMPORT_VAR[TABLENAME]&amp;"[@a"&amp;$1:$1-1&amp;"]"),INDIRECT(IMPORT_VAR[TABLENAME]&amp;"[@c"&amp;$1:$1-1&amp;"]"))</f>
        <v>15</v>
      </c>
      <c r="Y488" s="54"/>
      <c r="Z488" s="54"/>
      <c r="AA488" s="54"/>
    </row>
    <row r="489" spans="1:27">
      <c r="A489" s="31">
        <f ca="1">IF(IMPORT[[#This Row],[C]]&lt;1,"",ROW()-2)</f>
        <v>487</v>
      </c>
      <c r="B489" s="39" t="s">
        <v>3367</v>
      </c>
      <c r="C489" s="31" t="s">
        <v>2861</v>
      </c>
      <c r="D489" s="31">
        <v>144</v>
      </c>
      <c r="E489" s="31">
        <f ca="1">IMPORT[TT]</f>
        <v>14</v>
      </c>
      <c r="F489" s="31"/>
      <c r="G489" s="34" t="s">
        <v>3343</v>
      </c>
      <c r="H489" s="32">
        <v>16</v>
      </c>
      <c r="I489" s="31">
        <v>14</v>
      </c>
      <c r="J489" s="31">
        <f>IF(IMPORT[[#This Row],[b1]]="","",IMPORT[[#This Row],[b1]]-IMPORT[[#This Row],[a1]])</f>
        <v>-2</v>
      </c>
      <c r="K489" s="32">
        <f ca="1">SUM(INDIRECT(IMPORT_VAR[TABLENAME]&amp;"[@a"&amp;$1:$1-1&amp;"]"),INDIRECT(IMPORT_VAR[TABLENAME]&amp;"[@c"&amp;$1:$1-1&amp;"]"))</f>
        <v>14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14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14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14</v>
      </c>
      <c r="U489" s="33"/>
      <c r="V489" s="31"/>
      <c r="W489" s="31" t="str">
        <f>IF(IMPORT[[#This Row],[b5]]="","",IMPORT[[#This Row],[b5]]-IMPORT[[#This Row],[a5]])</f>
        <v/>
      </c>
      <c r="X489" s="52">
        <f ca="1">SUM(INDIRECT(IMPORT_VAR[TABLENAME]&amp;"[@a"&amp;$1:$1-1&amp;"]"),INDIRECT(IMPORT_VAR[TABLENAME]&amp;"[@c"&amp;$1:$1-1&amp;"]"))</f>
        <v>14</v>
      </c>
      <c r="Y489" s="54"/>
      <c r="Z489" s="54"/>
      <c r="AA489" s="54"/>
    </row>
    <row r="490" spans="1:27">
      <c r="A490" s="31">
        <f ca="1">IF(IMPORT[[#This Row],[C]]&lt;1,"",ROW()-2)</f>
        <v>488</v>
      </c>
      <c r="B490" s="39" t="s">
        <v>3369</v>
      </c>
      <c r="C490" s="31" t="s">
        <v>3370</v>
      </c>
      <c r="D490" s="31">
        <v>1920</v>
      </c>
      <c r="E490" s="31">
        <f ca="1">IMPORT[TT]</f>
        <v>3</v>
      </c>
      <c r="F490" s="31"/>
      <c r="G490" s="34" t="s">
        <v>3343</v>
      </c>
      <c r="H490" s="32">
        <v>3</v>
      </c>
      <c r="I490" s="31"/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3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3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3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3</v>
      </c>
      <c r="U490" s="33"/>
      <c r="V490" s="31"/>
      <c r="W490" s="31" t="str">
        <f>IF(IMPORT[[#This Row],[b5]]="","",IMPORT[[#This Row],[b5]]-IMPORT[[#This Row],[a5]])</f>
        <v/>
      </c>
      <c r="X490" s="52">
        <f ca="1">SUM(INDIRECT(IMPORT_VAR[TABLENAME]&amp;"[@a"&amp;$1:$1-1&amp;"]"),INDIRECT(IMPORT_VAR[TABLENAME]&amp;"[@c"&amp;$1:$1-1&amp;"]"))</f>
        <v>3</v>
      </c>
      <c r="Y490" s="54"/>
      <c r="Z490" s="54"/>
      <c r="AA490" s="54"/>
    </row>
    <row r="491" spans="1:27">
      <c r="A491" s="31">
        <f ca="1">IF(IMPORT[[#This Row],[C]]&lt;1,"",ROW()-2)</f>
        <v>489</v>
      </c>
      <c r="B491" s="39" t="s">
        <v>3371</v>
      </c>
      <c r="C491" s="31" t="s">
        <v>3370</v>
      </c>
      <c r="D491" s="31">
        <v>1920</v>
      </c>
      <c r="E491" s="31">
        <f ca="1">IMPORT[TT]</f>
        <v>2</v>
      </c>
      <c r="F491" s="31"/>
      <c r="G491" s="34" t="s">
        <v>3343</v>
      </c>
      <c r="H491" s="32">
        <v>2</v>
      </c>
      <c r="I491" s="31"/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2</v>
      </c>
      <c r="L491" s="31"/>
      <c r="M491" s="31" t="str">
        <f>IF(IMPORT[[#This Row],[b2]]="","",IMPORT[[#This Row],[b2]]-IMPORT[[#This Row],[a2]])</f>
        <v/>
      </c>
      <c r="N491" s="32">
        <f ca="1">SUM(INDIRECT(IMPORT_VAR[TABLENAME]&amp;"[@a"&amp;$1:$1-1&amp;"]"),INDIRECT(IMPORT_VAR[TABLENAME]&amp;"[@c"&amp;$1:$1-1&amp;"]"))</f>
        <v>2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2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2</v>
      </c>
      <c r="U491" s="33"/>
      <c r="V491" s="31"/>
      <c r="W491" s="31" t="str">
        <f>IF(IMPORT[[#This Row],[b5]]="","",IMPORT[[#This Row],[b5]]-IMPORT[[#This Row],[a5]])</f>
        <v/>
      </c>
      <c r="X491" s="52">
        <f ca="1">SUM(INDIRECT(IMPORT_VAR[TABLENAME]&amp;"[@a"&amp;$1:$1-1&amp;"]"),INDIRECT(IMPORT_VAR[TABLENAME]&amp;"[@c"&amp;$1:$1-1&amp;"]"))</f>
        <v>2</v>
      </c>
      <c r="Y491" s="54"/>
      <c r="Z491" s="54"/>
      <c r="AA491" s="54"/>
    </row>
    <row r="492" spans="1:27">
      <c r="A492" s="31">
        <f ca="1">IF(IMPORT[[#This Row],[C]]&lt;1,"",ROW()-2)</f>
        <v>490</v>
      </c>
      <c r="B492" s="39" t="s">
        <v>3372</v>
      </c>
      <c r="C492" s="31" t="s">
        <v>3370</v>
      </c>
      <c r="D492" s="31">
        <v>1920</v>
      </c>
      <c r="E492" s="31">
        <f ca="1">IMPORT[TT]</f>
        <v>8</v>
      </c>
      <c r="F492" s="31"/>
      <c r="G492" s="34" t="s">
        <v>3343</v>
      </c>
      <c r="H492" s="32">
        <v>8</v>
      </c>
      <c r="I492" s="31"/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8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8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8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8</v>
      </c>
      <c r="U492" s="33"/>
      <c r="V492" s="31"/>
      <c r="W492" s="31" t="str">
        <f>IF(IMPORT[[#This Row],[b5]]="","",IMPORT[[#This Row],[b5]]-IMPORT[[#This Row],[a5]])</f>
        <v/>
      </c>
      <c r="X492" s="52">
        <f ca="1">SUM(INDIRECT(IMPORT_VAR[TABLENAME]&amp;"[@a"&amp;$1:$1-1&amp;"]"),INDIRECT(IMPORT_VAR[TABLENAME]&amp;"[@c"&amp;$1:$1-1&amp;"]"))</f>
        <v>8</v>
      </c>
      <c r="Y492" s="54"/>
      <c r="Z492" s="54"/>
      <c r="AA492" s="54"/>
    </row>
    <row r="493" spans="1:27">
      <c r="A493" s="31">
        <f ca="1">IF(IMPORT[[#This Row],[C]]&lt;1,"",ROW()-2)</f>
        <v>491</v>
      </c>
      <c r="B493" s="39" t="s">
        <v>3373</v>
      </c>
      <c r="C493" s="31" t="s">
        <v>3097</v>
      </c>
      <c r="D493" s="31">
        <v>96</v>
      </c>
      <c r="E493" s="31">
        <f ca="1">IMPORT[TT]</f>
        <v>3</v>
      </c>
      <c r="F493" s="31"/>
      <c r="G493" s="34" t="s">
        <v>3343</v>
      </c>
      <c r="H493" s="32">
        <v>3</v>
      </c>
      <c r="I493" s="31"/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3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3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3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3</v>
      </c>
      <c r="U493" s="33"/>
      <c r="V493" s="31"/>
      <c r="W493" s="31" t="str">
        <f>IF(IMPORT[[#This Row],[b5]]="","",IMPORT[[#This Row],[b5]]-IMPORT[[#This Row],[a5]])</f>
        <v/>
      </c>
      <c r="X493" s="52">
        <f ca="1">SUM(INDIRECT(IMPORT_VAR[TABLENAME]&amp;"[@a"&amp;$1:$1-1&amp;"]"),INDIRECT(IMPORT_VAR[TABLENAME]&amp;"[@c"&amp;$1:$1-1&amp;"]"))</f>
        <v>3</v>
      </c>
      <c r="Y493" s="54"/>
      <c r="Z493" s="54"/>
      <c r="AA493" s="54"/>
    </row>
    <row r="494" spans="1:27">
      <c r="A494" s="31">
        <f ca="1">IF(IMPORT[[#This Row],[C]]&lt;1,"",ROW()-2)</f>
        <v>492</v>
      </c>
      <c r="B494" s="39" t="s">
        <v>3374</v>
      </c>
      <c r="C494" s="31" t="s">
        <v>3097</v>
      </c>
      <c r="D494" s="31">
        <v>96</v>
      </c>
      <c r="E494" s="31">
        <f ca="1">IMPORT[TT]</f>
        <v>1</v>
      </c>
      <c r="F494" s="31"/>
      <c r="G494" s="34" t="s">
        <v>3343</v>
      </c>
      <c r="H494" s="32">
        <v>1</v>
      </c>
      <c r="I494" s="31"/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1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1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1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1</v>
      </c>
      <c r="U494" s="33"/>
      <c r="V494" s="31"/>
      <c r="W494" s="31" t="str">
        <f>IF(IMPORT[[#This Row],[b5]]="","",IMPORT[[#This Row],[b5]]-IMPORT[[#This Row],[a5]])</f>
        <v/>
      </c>
      <c r="X494" s="52">
        <f ca="1">SUM(INDIRECT(IMPORT_VAR[TABLENAME]&amp;"[@a"&amp;$1:$1-1&amp;"]"),INDIRECT(IMPORT_VAR[TABLENAME]&amp;"[@c"&amp;$1:$1-1&amp;"]"))</f>
        <v>1</v>
      </c>
      <c r="Y494" s="54"/>
      <c r="Z494" s="54"/>
      <c r="AA494" s="54"/>
    </row>
    <row r="495" spans="1:27">
      <c r="A495" s="31">
        <f ca="1">IF(IMPORT[[#This Row],[C]]&lt;1,"",ROW()-2)</f>
        <v>493</v>
      </c>
      <c r="B495" s="39" t="s">
        <v>3376</v>
      </c>
      <c r="C495" s="31" t="s">
        <v>3097</v>
      </c>
      <c r="D495" s="31">
        <v>96</v>
      </c>
      <c r="E495" s="31">
        <f ca="1">IMPORT[TT]</f>
        <v>1</v>
      </c>
      <c r="F495" s="31"/>
      <c r="G495" s="34" t="s">
        <v>3343</v>
      </c>
      <c r="H495" s="32">
        <v>1</v>
      </c>
      <c r="I495" s="31"/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1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1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1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1</v>
      </c>
      <c r="U495" s="33"/>
      <c r="V495" s="31"/>
      <c r="W495" s="31" t="str">
        <f>IF(IMPORT[[#This Row],[b5]]="","",IMPORT[[#This Row],[b5]]-IMPORT[[#This Row],[a5]])</f>
        <v/>
      </c>
      <c r="X495" s="52">
        <f ca="1">SUM(INDIRECT(IMPORT_VAR[TABLENAME]&amp;"[@a"&amp;$1:$1-1&amp;"]"),INDIRECT(IMPORT_VAR[TABLENAME]&amp;"[@c"&amp;$1:$1-1&amp;"]"))</f>
        <v>1</v>
      </c>
      <c r="Y495" s="54"/>
      <c r="Z495" s="54"/>
      <c r="AA495" s="54"/>
    </row>
    <row r="496" spans="1:27">
      <c r="A496" s="31">
        <f ca="1">IF(IMPORT[[#This Row],[C]]&lt;1,"",ROW()-2)</f>
        <v>494</v>
      </c>
      <c r="B496" s="39" t="s">
        <v>3349</v>
      </c>
      <c r="C496" s="31" t="s">
        <v>3040</v>
      </c>
      <c r="D496" s="31">
        <v>240</v>
      </c>
      <c r="E496" s="31">
        <f ca="1">IMPORT[TT]</f>
        <v>9</v>
      </c>
      <c r="F496" s="31"/>
      <c r="G496" s="34" t="s">
        <v>3343</v>
      </c>
      <c r="H496" s="32">
        <v>9</v>
      </c>
      <c r="I496" s="31"/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9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9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9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9</v>
      </c>
      <c r="U496" s="33"/>
      <c r="V496" s="31"/>
      <c r="W496" s="31" t="str">
        <f>IF(IMPORT[[#This Row],[b5]]="","",IMPORT[[#This Row],[b5]]-IMPORT[[#This Row],[a5]])</f>
        <v/>
      </c>
      <c r="X496" s="52">
        <f ca="1">SUM(INDIRECT(IMPORT_VAR[TABLENAME]&amp;"[@a"&amp;$1:$1-1&amp;"]"),INDIRECT(IMPORT_VAR[TABLENAME]&amp;"[@c"&amp;$1:$1-1&amp;"]"))</f>
        <v>9</v>
      </c>
      <c r="Y496" s="54"/>
      <c r="Z496" s="54"/>
      <c r="AA496" s="54"/>
    </row>
    <row r="497" spans="1:27">
      <c r="A497" s="31">
        <f ca="1">IF(IMPORT[[#This Row],[C]]&lt;1,"",ROW()-2)</f>
        <v>495</v>
      </c>
      <c r="B497" s="39" t="s">
        <v>3031</v>
      </c>
      <c r="C497" s="31" t="s">
        <v>3024</v>
      </c>
      <c r="D497" s="31">
        <v>360</v>
      </c>
      <c r="E497" s="31">
        <f ca="1">IMPORT[TT]</f>
        <v>4</v>
      </c>
      <c r="F497" s="31"/>
      <c r="G497" s="34" t="s">
        <v>3343</v>
      </c>
      <c r="H497" s="32">
        <v>4</v>
      </c>
      <c r="I497" s="31"/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4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4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4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4</v>
      </c>
      <c r="U497" s="33"/>
      <c r="V497" s="31"/>
      <c r="W497" s="31" t="str">
        <f>IF(IMPORT[[#This Row],[b5]]="","",IMPORT[[#This Row],[b5]]-IMPORT[[#This Row],[a5]])</f>
        <v/>
      </c>
      <c r="X497" s="52">
        <f ca="1">SUM(INDIRECT(IMPORT_VAR[TABLENAME]&amp;"[@a"&amp;$1:$1-1&amp;"]"),INDIRECT(IMPORT_VAR[TABLENAME]&amp;"[@c"&amp;$1:$1-1&amp;"]"))</f>
        <v>4</v>
      </c>
      <c r="Y497" s="54"/>
      <c r="Z497" s="54"/>
      <c r="AA497" s="54"/>
    </row>
    <row r="498" spans="1:27">
      <c r="A498" s="31">
        <f ca="1">IF(IMPORT[[#This Row],[C]]&lt;1,"",ROW()-2)</f>
        <v>496</v>
      </c>
      <c r="B498" s="39" t="s">
        <v>3379</v>
      </c>
      <c r="C498" s="31" t="s">
        <v>3024</v>
      </c>
      <c r="D498" s="31">
        <v>40</v>
      </c>
      <c r="E498" s="31">
        <f ca="1">IMPORT[TT]</f>
        <v>4</v>
      </c>
      <c r="F498" s="31"/>
      <c r="G498" s="34" t="s">
        <v>3343</v>
      </c>
      <c r="H498" s="32">
        <v>4</v>
      </c>
      <c r="I498" s="31"/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4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4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4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4</v>
      </c>
      <c r="U498" s="33"/>
      <c r="V498" s="31"/>
      <c r="W498" s="31" t="str">
        <f>IF(IMPORT[[#This Row],[b5]]="","",IMPORT[[#This Row],[b5]]-IMPORT[[#This Row],[a5]])</f>
        <v/>
      </c>
      <c r="X498" s="52">
        <f ca="1">SUM(INDIRECT(IMPORT_VAR[TABLENAME]&amp;"[@a"&amp;$1:$1-1&amp;"]"),INDIRECT(IMPORT_VAR[TABLENAME]&amp;"[@c"&amp;$1:$1-1&amp;"]"))</f>
        <v>4</v>
      </c>
      <c r="Y498" s="54"/>
      <c r="Z498" s="54"/>
      <c r="AA498" s="54"/>
    </row>
    <row r="499" spans="1:27">
      <c r="A499" s="31">
        <f ca="1">IF(IMPORT[[#This Row],[C]]&lt;1,"",ROW()-2)</f>
        <v>497</v>
      </c>
      <c r="B499" s="39" t="s">
        <v>2802</v>
      </c>
      <c r="C499" s="31" t="s">
        <v>3024</v>
      </c>
      <c r="D499" s="31">
        <v>240</v>
      </c>
      <c r="E499" s="31">
        <f ca="1">IMPORT[TT]</f>
        <v>3</v>
      </c>
      <c r="F499" s="31"/>
      <c r="G499" s="34" t="s">
        <v>3343</v>
      </c>
      <c r="H499" s="32">
        <v>3</v>
      </c>
      <c r="I499" s="31"/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3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3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3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3</v>
      </c>
      <c r="U499" s="33"/>
      <c r="V499" s="31"/>
      <c r="W499" s="31" t="str">
        <f>IF(IMPORT[[#This Row],[b5]]="","",IMPORT[[#This Row],[b5]]-IMPORT[[#This Row],[a5]])</f>
        <v/>
      </c>
      <c r="X499" s="52">
        <f ca="1">SUM(INDIRECT(IMPORT_VAR[TABLENAME]&amp;"[@a"&amp;$1:$1-1&amp;"]"),INDIRECT(IMPORT_VAR[TABLENAME]&amp;"[@c"&amp;$1:$1-1&amp;"]"))</f>
        <v>3</v>
      </c>
      <c r="Y499" s="54"/>
      <c r="Z499" s="54"/>
      <c r="AA499" s="54"/>
    </row>
    <row r="500" spans="1:27">
      <c r="A500" s="31">
        <f ca="1">IF(IMPORT[[#This Row],[C]]&lt;1,"",ROW()-2)</f>
        <v>498</v>
      </c>
      <c r="B500" s="39" t="s">
        <v>2993</v>
      </c>
      <c r="C500" s="31" t="s">
        <v>2846</v>
      </c>
      <c r="D500" s="31">
        <v>504</v>
      </c>
      <c r="E500" s="31">
        <f ca="1">IMPORT[TT]</f>
        <v>24</v>
      </c>
      <c r="F500" s="31"/>
      <c r="G500" s="34" t="s">
        <v>3343</v>
      </c>
      <c r="H500" s="32">
        <v>24</v>
      </c>
      <c r="I500" s="31"/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24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24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24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24</v>
      </c>
      <c r="U500" s="33"/>
      <c r="V500" s="31"/>
      <c r="W500" s="31" t="str">
        <f>IF(IMPORT[[#This Row],[b5]]="","",IMPORT[[#This Row],[b5]]-IMPORT[[#This Row],[a5]])</f>
        <v/>
      </c>
      <c r="X500" s="52">
        <f ca="1">SUM(INDIRECT(IMPORT_VAR[TABLENAME]&amp;"[@a"&amp;$1:$1-1&amp;"]"),INDIRECT(IMPORT_VAR[TABLENAME]&amp;"[@c"&amp;$1:$1-1&amp;"]"))</f>
        <v>24</v>
      </c>
      <c r="Y500" s="54"/>
      <c r="Z500" s="54"/>
      <c r="AA500" s="54"/>
    </row>
    <row r="501" spans="1:27">
      <c r="A501" s="31">
        <f ca="1">IF(IMPORT[[#This Row],[C]]&lt;1,"",ROW()-2)</f>
        <v>499</v>
      </c>
      <c r="B501" s="39" t="s">
        <v>3282</v>
      </c>
      <c r="C501" s="31" t="s">
        <v>3287</v>
      </c>
      <c r="D501" s="31">
        <v>12000</v>
      </c>
      <c r="E501" s="31">
        <f ca="1">IMPORT[TT]</f>
        <v>8</v>
      </c>
      <c r="F501" s="31"/>
      <c r="G501" s="34" t="s">
        <v>3343</v>
      </c>
      <c r="H501" s="32">
        <v>8</v>
      </c>
      <c r="I501" s="31"/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8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8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8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8</v>
      </c>
      <c r="U501" s="33"/>
      <c r="V501" s="31"/>
      <c r="W501" s="31" t="str">
        <f>IF(IMPORT[[#This Row],[b5]]="","",IMPORT[[#This Row],[b5]]-IMPORT[[#This Row],[a5]])</f>
        <v/>
      </c>
      <c r="X501" s="52">
        <f ca="1">SUM(INDIRECT(IMPORT_VAR[TABLENAME]&amp;"[@a"&amp;$1:$1-1&amp;"]"),INDIRECT(IMPORT_VAR[TABLENAME]&amp;"[@c"&amp;$1:$1-1&amp;"]"))</f>
        <v>8</v>
      </c>
      <c r="Y501" s="54"/>
      <c r="Z501" s="54"/>
      <c r="AA501" s="54"/>
    </row>
    <row r="502" spans="1:27">
      <c r="A502" s="31">
        <f ca="1">IF(IMPORT[[#This Row],[C]]&lt;1,"",ROW()-2)</f>
        <v>500</v>
      </c>
      <c r="B502" s="39" t="s">
        <v>3282</v>
      </c>
      <c r="C502" s="31" t="s">
        <v>3287</v>
      </c>
      <c r="D502" s="31">
        <v>4000</v>
      </c>
      <c r="E502" s="31">
        <f ca="1">IMPORT[TT]</f>
        <v>1</v>
      </c>
      <c r="F502" s="31"/>
      <c r="G502" s="34" t="s">
        <v>3343</v>
      </c>
      <c r="H502" s="32">
        <v>1</v>
      </c>
      <c r="I502" s="31"/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1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1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1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1</v>
      </c>
      <c r="U502" s="33"/>
      <c r="V502" s="31"/>
      <c r="W502" s="31" t="str">
        <f>IF(IMPORT[[#This Row],[b5]]="","",IMPORT[[#This Row],[b5]]-IMPORT[[#This Row],[a5]])</f>
        <v/>
      </c>
      <c r="X502" s="52">
        <f ca="1">SUM(INDIRECT(IMPORT_VAR[TABLENAME]&amp;"[@a"&amp;$1:$1-1&amp;"]"),INDIRECT(IMPORT_VAR[TABLENAME]&amp;"[@c"&amp;$1:$1-1&amp;"]"))</f>
        <v>1</v>
      </c>
      <c r="Y502" s="54"/>
      <c r="Z502" s="54"/>
      <c r="AA502" s="54"/>
    </row>
    <row r="503" spans="1:27">
      <c r="A503" s="31">
        <f ca="1">IF(IMPORT[[#This Row],[C]]&lt;1,"",ROW()-2)</f>
        <v>501</v>
      </c>
      <c r="B503" s="39" t="s">
        <v>3381</v>
      </c>
      <c r="C503" s="31" t="s">
        <v>4165</v>
      </c>
      <c r="D503" s="31">
        <v>48</v>
      </c>
      <c r="E503" s="31">
        <f ca="1">IMPORT[TT]</f>
        <v>3</v>
      </c>
      <c r="F503" s="31"/>
      <c r="G503" s="34" t="s">
        <v>3343</v>
      </c>
      <c r="H503" s="32">
        <v>3</v>
      </c>
      <c r="I503" s="31"/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3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3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3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3</v>
      </c>
      <c r="U503" s="33"/>
      <c r="V503" s="31"/>
      <c r="W503" s="31" t="str">
        <f>IF(IMPORT[[#This Row],[b5]]="","",IMPORT[[#This Row],[b5]]-IMPORT[[#This Row],[a5]])</f>
        <v/>
      </c>
      <c r="X503" s="52">
        <f ca="1">SUM(INDIRECT(IMPORT_VAR[TABLENAME]&amp;"[@a"&amp;$1:$1-1&amp;"]"),INDIRECT(IMPORT_VAR[TABLENAME]&amp;"[@c"&amp;$1:$1-1&amp;"]"))</f>
        <v>3</v>
      </c>
      <c r="Y503" s="54"/>
      <c r="Z503" s="54"/>
      <c r="AA503" s="54"/>
    </row>
    <row r="504" spans="1:27">
      <c r="A504" s="31">
        <f ca="1">IF(IMPORT[[#This Row],[C]]&lt;1,"",ROW()-2)</f>
        <v>502</v>
      </c>
      <c r="B504" s="39" t="s">
        <v>3338</v>
      </c>
      <c r="C504" s="31" t="s">
        <v>4027</v>
      </c>
      <c r="D504" s="31">
        <v>1728</v>
      </c>
      <c r="E504" s="31">
        <f ca="1">IMPORT[TT]</f>
        <v>51</v>
      </c>
      <c r="F504" s="31"/>
      <c r="G504" s="34" t="s">
        <v>3343</v>
      </c>
      <c r="H504" s="32">
        <v>51</v>
      </c>
      <c r="I504" s="31"/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51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51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51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51</v>
      </c>
      <c r="U504" s="33"/>
      <c r="V504" s="31"/>
      <c r="W504" s="31" t="str">
        <f>IF(IMPORT[[#This Row],[b5]]="","",IMPORT[[#This Row],[b5]]-IMPORT[[#This Row],[a5]])</f>
        <v/>
      </c>
      <c r="X504" s="52">
        <f ca="1">SUM(INDIRECT(IMPORT_VAR[TABLENAME]&amp;"[@a"&amp;$1:$1-1&amp;"]"),INDIRECT(IMPORT_VAR[TABLENAME]&amp;"[@c"&amp;$1:$1-1&amp;"]"))</f>
        <v>51</v>
      </c>
      <c r="Y504" s="54"/>
      <c r="Z504" s="54"/>
      <c r="AA504" s="54"/>
    </row>
    <row r="505" spans="1:27">
      <c r="A505" s="31">
        <f ca="1">IF(IMPORT[[#This Row],[C]]&lt;1,"",ROW()-2)</f>
        <v>503</v>
      </c>
      <c r="B505" s="39" t="s">
        <v>3338</v>
      </c>
      <c r="C505" s="31" t="s">
        <v>4028</v>
      </c>
      <c r="D505" s="31">
        <v>1728</v>
      </c>
      <c r="E505" s="31">
        <f ca="1">IMPORT[TT]</f>
        <v>57</v>
      </c>
      <c r="F505" s="31"/>
      <c r="G505" s="34" t="s">
        <v>3344</v>
      </c>
      <c r="H505" s="32">
        <v>57</v>
      </c>
      <c r="I505" s="31"/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57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57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57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57</v>
      </c>
      <c r="U505" s="33"/>
      <c r="V505" s="31"/>
      <c r="W505" s="31" t="str">
        <f>IF(IMPORT[[#This Row],[b5]]="","",IMPORT[[#This Row],[b5]]-IMPORT[[#This Row],[a5]])</f>
        <v/>
      </c>
      <c r="X505" s="52">
        <f ca="1">SUM(INDIRECT(IMPORT_VAR[TABLENAME]&amp;"[@a"&amp;$1:$1-1&amp;"]"),INDIRECT(IMPORT_VAR[TABLENAME]&amp;"[@c"&amp;$1:$1-1&amp;"]"))</f>
        <v>57</v>
      </c>
      <c r="Y505" s="54"/>
      <c r="Z505" s="54"/>
      <c r="AA505" s="54"/>
    </row>
    <row r="506" spans="1:27">
      <c r="A506" s="31">
        <f ca="1">IF(IMPORT[[#This Row],[C]]&lt;1,"",ROW()-2)</f>
        <v>504</v>
      </c>
      <c r="B506" s="39" t="s">
        <v>3382</v>
      </c>
      <c r="C506" s="31" t="s">
        <v>3079</v>
      </c>
      <c r="D506" s="31">
        <v>1500</v>
      </c>
      <c r="E506" s="31">
        <f ca="1">IMPORT[TT]</f>
        <v>28</v>
      </c>
      <c r="F506" s="31"/>
      <c r="G506" s="34" t="s">
        <v>3344</v>
      </c>
      <c r="H506" s="32">
        <v>28</v>
      </c>
      <c r="I506" s="31"/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28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28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28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28</v>
      </c>
      <c r="U506" s="33"/>
      <c r="V506" s="31"/>
      <c r="W506" s="31" t="str">
        <f>IF(IMPORT[[#This Row],[b5]]="","",IMPORT[[#This Row],[b5]]-IMPORT[[#This Row],[a5]])</f>
        <v/>
      </c>
      <c r="X506" s="52">
        <f ca="1">SUM(INDIRECT(IMPORT_VAR[TABLENAME]&amp;"[@a"&amp;$1:$1-1&amp;"]"),INDIRECT(IMPORT_VAR[TABLENAME]&amp;"[@c"&amp;$1:$1-1&amp;"]"))</f>
        <v>28</v>
      </c>
      <c r="Y506" s="54"/>
      <c r="Z506" s="54"/>
      <c r="AA506" s="54"/>
    </row>
    <row r="507" spans="1:27">
      <c r="A507" s="31">
        <f ca="1">IF(IMPORT[[#This Row],[C]]&lt;1,"",ROW()-2)</f>
        <v>505</v>
      </c>
      <c r="B507" s="39" t="s">
        <v>3383</v>
      </c>
      <c r="C507" s="31" t="s">
        <v>3079</v>
      </c>
      <c r="D507" s="31">
        <v>500</v>
      </c>
      <c r="E507" s="31">
        <f ca="1">IMPORT[TT]</f>
        <v>42</v>
      </c>
      <c r="F507" s="31"/>
      <c r="G507" s="34" t="s">
        <v>3344</v>
      </c>
      <c r="H507" s="32">
        <v>42</v>
      </c>
      <c r="I507" s="31"/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42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42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42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42</v>
      </c>
      <c r="U507" s="33"/>
      <c r="V507" s="31"/>
      <c r="W507" s="31" t="str">
        <f>IF(IMPORT[[#This Row],[b5]]="","",IMPORT[[#This Row],[b5]]-IMPORT[[#This Row],[a5]])</f>
        <v/>
      </c>
      <c r="X507" s="52">
        <f ca="1">SUM(INDIRECT(IMPORT_VAR[TABLENAME]&amp;"[@a"&amp;$1:$1-1&amp;"]"),INDIRECT(IMPORT_VAR[TABLENAME]&amp;"[@c"&amp;$1:$1-1&amp;"]"))</f>
        <v>42</v>
      </c>
      <c r="Y507" s="54"/>
      <c r="Z507" s="54"/>
      <c r="AA507" s="54"/>
    </row>
    <row r="508" spans="1:27">
      <c r="A508" s="31">
        <f ca="1">IF(IMPORT[[#This Row],[C]]&lt;1,"",ROW()-2)</f>
        <v>506</v>
      </c>
      <c r="B508" s="39" t="s">
        <v>3384</v>
      </c>
      <c r="C508" s="31" t="s">
        <v>3079</v>
      </c>
      <c r="D508" s="31">
        <v>1500</v>
      </c>
      <c r="E508" s="31">
        <f ca="1">IMPORT[TT]</f>
        <v>6</v>
      </c>
      <c r="F508" s="31"/>
      <c r="G508" s="34" t="s">
        <v>3344</v>
      </c>
      <c r="H508" s="32">
        <v>6</v>
      </c>
      <c r="I508" s="31"/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6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6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6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6</v>
      </c>
      <c r="U508" s="33"/>
      <c r="V508" s="31"/>
      <c r="W508" s="31" t="str">
        <f>IF(IMPORT[[#This Row],[b5]]="","",IMPORT[[#This Row],[b5]]-IMPORT[[#This Row],[a5]])</f>
        <v/>
      </c>
      <c r="X508" s="52">
        <f ca="1">SUM(INDIRECT(IMPORT_VAR[TABLENAME]&amp;"[@a"&amp;$1:$1-1&amp;"]"),INDIRECT(IMPORT_VAR[TABLENAME]&amp;"[@c"&amp;$1:$1-1&amp;"]"))</f>
        <v>6</v>
      </c>
      <c r="Y508" s="54"/>
      <c r="Z508" s="54"/>
      <c r="AA508" s="54"/>
    </row>
    <row r="509" spans="1:27">
      <c r="A509" s="31">
        <f ca="1">IF(IMPORT[[#This Row],[C]]&lt;1,"",ROW()-2)</f>
        <v>507</v>
      </c>
      <c r="B509" s="39" t="s">
        <v>3385</v>
      </c>
      <c r="C509" s="31" t="s">
        <v>3079</v>
      </c>
      <c r="D509" s="31">
        <v>500</v>
      </c>
      <c r="E509" s="31">
        <f ca="1">IMPORT[TT]</f>
        <v>4</v>
      </c>
      <c r="F509" s="31"/>
      <c r="G509" s="34" t="s">
        <v>3344</v>
      </c>
      <c r="H509" s="32">
        <v>4</v>
      </c>
      <c r="I509" s="31"/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4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4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4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4</v>
      </c>
      <c r="U509" s="33"/>
      <c r="V509" s="31"/>
      <c r="W509" s="31" t="str">
        <f>IF(IMPORT[[#This Row],[b5]]="","",IMPORT[[#This Row],[b5]]-IMPORT[[#This Row],[a5]])</f>
        <v/>
      </c>
      <c r="X509" s="52">
        <f ca="1">SUM(INDIRECT(IMPORT_VAR[TABLENAME]&amp;"[@a"&amp;$1:$1-1&amp;"]"),INDIRECT(IMPORT_VAR[TABLENAME]&amp;"[@c"&amp;$1:$1-1&amp;"]"))</f>
        <v>4</v>
      </c>
      <c r="Y509" s="54"/>
      <c r="Z509" s="54"/>
      <c r="AA509" s="54"/>
    </row>
    <row r="510" spans="1:27">
      <c r="A510" s="31">
        <f ca="1">IF(IMPORT[[#This Row],[C]]&lt;1,"",ROW()-2)</f>
        <v>508</v>
      </c>
      <c r="B510" s="39" t="s">
        <v>3386</v>
      </c>
      <c r="C510" s="31" t="s">
        <v>3079</v>
      </c>
      <c r="D510" s="31">
        <v>1500</v>
      </c>
      <c r="E510" s="31">
        <f ca="1">IMPORT[TT]</f>
        <v>7</v>
      </c>
      <c r="F510" s="31"/>
      <c r="G510" s="34" t="s">
        <v>3344</v>
      </c>
      <c r="H510" s="32">
        <v>7</v>
      </c>
      <c r="I510" s="31"/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7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7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7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7</v>
      </c>
      <c r="U510" s="33"/>
      <c r="V510" s="31"/>
      <c r="W510" s="31" t="str">
        <f>IF(IMPORT[[#This Row],[b5]]="","",IMPORT[[#This Row],[b5]]-IMPORT[[#This Row],[a5]])</f>
        <v/>
      </c>
      <c r="X510" s="52">
        <f ca="1">SUM(INDIRECT(IMPORT_VAR[TABLENAME]&amp;"[@a"&amp;$1:$1-1&amp;"]"),INDIRECT(IMPORT_VAR[TABLENAME]&amp;"[@c"&amp;$1:$1-1&amp;"]"))</f>
        <v>7</v>
      </c>
      <c r="Y510" s="54"/>
      <c r="Z510" s="54"/>
      <c r="AA510" s="54"/>
    </row>
    <row r="511" spans="1:27">
      <c r="A511" s="31">
        <f ca="1">IF(IMPORT[[#This Row],[C]]&lt;1,"",ROW()-2)</f>
        <v>509</v>
      </c>
      <c r="B511" s="39" t="s">
        <v>3320</v>
      </c>
      <c r="C511" s="31" t="s">
        <v>3079</v>
      </c>
      <c r="D511" s="31">
        <v>500</v>
      </c>
      <c r="E511" s="31">
        <f ca="1">IMPORT[TT]</f>
        <v>9</v>
      </c>
      <c r="F511" s="31"/>
      <c r="G511" s="34" t="s">
        <v>3344</v>
      </c>
      <c r="H511" s="32">
        <v>9</v>
      </c>
      <c r="I511" s="31"/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9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9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9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9</v>
      </c>
      <c r="U511" s="33"/>
      <c r="V511" s="31"/>
      <c r="W511" s="31" t="str">
        <f>IF(IMPORT[[#This Row],[b5]]="","",IMPORT[[#This Row],[b5]]-IMPORT[[#This Row],[a5]])</f>
        <v/>
      </c>
      <c r="X511" s="52">
        <f ca="1">SUM(INDIRECT(IMPORT_VAR[TABLENAME]&amp;"[@a"&amp;$1:$1-1&amp;"]"),INDIRECT(IMPORT_VAR[TABLENAME]&amp;"[@c"&amp;$1:$1-1&amp;"]"))</f>
        <v>9</v>
      </c>
      <c r="Y511" s="54"/>
      <c r="Z511" s="54"/>
      <c r="AA511" s="54"/>
    </row>
    <row r="512" spans="1:27">
      <c r="A512" s="31">
        <f ca="1">IF(IMPORT[[#This Row],[C]]&lt;1,"",ROW()-2)</f>
        <v>510</v>
      </c>
      <c r="B512" s="39" t="s">
        <v>2819</v>
      </c>
      <c r="C512" s="31" t="s">
        <v>3079</v>
      </c>
      <c r="D512" s="31">
        <v>1500</v>
      </c>
      <c r="E512" s="31">
        <f ca="1">IMPORT[TT]</f>
        <v>8</v>
      </c>
      <c r="F512" s="31"/>
      <c r="G512" s="34" t="s">
        <v>3344</v>
      </c>
      <c r="H512" s="32">
        <v>8</v>
      </c>
      <c r="I512" s="31"/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8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8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8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8</v>
      </c>
      <c r="U512" s="33"/>
      <c r="V512" s="31"/>
      <c r="W512" s="31" t="str">
        <f>IF(IMPORT[[#This Row],[b5]]="","",IMPORT[[#This Row],[b5]]-IMPORT[[#This Row],[a5]])</f>
        <v/>
      </c>
      <c r="X512" s="52">
        <f ca="1">SUM(INDIRECT(IMPORT_VAR[TABLENAME]&amp;"[@a"&amp;$1:$1-1&amp;"]"),INDIRECT(IMPORT_VAR[TABLENAME]&amp;"[@c"&amp;$1:$1-1&amp;"]"))</f>
        <v>8</v>
      </c>
      <c r="Y512" s="54"/>
      <c r="Z512" s="54"/>
      <c r="AA512" s="54"/>
    </row>
    <row r="513" spans="1:27">
      <c r="A513" s="31">
        <f ca="1">IF(IMPORT[[#This Row],[C]]&lt;1,"",ROW()-2)</f>
        <v>511</v>
      </c>
      <c r="B513" s="39" t="s">
        <v>3387</v>
      </c>
      <c r="C513" s="31" t="s">
        <v>3079</v>
      </c>
      <c r="D513" s="31">
        <v>500</v>
      </c>
      <c r="E513" s="31">
        <f ca="1">IMPORT[TT]</f>
        <v>9</v>
      </c>
      <c r="F513" s="31"/>
      <c r="G513" s="34" t="s">
        <v>3344</v>
      </c>
      <c r="H513" s="32">
        <v>9</v>
      </c>
      <c r="I513" s="31"/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9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9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9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9</v>
      </c>
      <c r="U513" s="33"/>
      <c r="V513" s="31"/>
      <c r="W513" s="31" t="str">
        <f>IF(IMPORT[[#This Row],[b5]]="","",IMPORT[[#This Row],[b5]]-IMPORT[[#This Row],[a5]])</f>
        <v/>
      </c>
      <c r="X513" s="52">
        <f ca="1">SUM(INDIRECT(IMPORT_VAR[TABLENAME]&amp;"[@a"&amp;$1:$1-1&amp;"]"),INDIRECT(IMPORT_VAR[TABLENAME]&amp;"[@c"&amp;$1:$1-1&amp;"]"))</f>
        <v>9</v>
      </c>
      <c r="Y513" s="54"/>
      <c r="Z513" s="54"/>
      <c r="AA513" s="54"/>
    </row>
    <row r="514" spans="1:27">
      <c r="A514" s="31">
        <f ca="1">IF(IMPORT[[#This Row],[C]]&lt;1,"",ROW()-2)</f>
        <v>512</v>
      </c>
      <c r="B514" s="39" t="s">
        <v>3388</v>
      </c>
      <c r="C514" s="31" t="s">
        <v>2846</v>
      </c>
      <c r="D514" s="31">
        <v>600</v>
      </c>
      <c r="E514" s="31">
        <f ca="1">IMPORT[TT]</f>
        <v>4</v>
      </c>
      <c r="F514" s="31"/>
      <c r="G514" s="34" t="s">
        <v>3344</v>
      </c>
      <c r="H514" s="32">
        <v>4</v>
      </c>
      <c r="I514" s="31"/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4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4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4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4</v>
      </c>
      <c r="U514" s="33"/>
      <c r="V514" s="31"/>
      <c r="W514" s="31" t="str">
        <f>IF(IMPORT[[#This Row],[b5]]="","",IMPORT[[#This Row],[b5]]-IMPORT[[#This Row],[a5]])</f>
        <v/>
      </c>
      <c r="X514" s="52">
        <f ca="1">SUM(INDIRECT(IMPORT_VAR[TABLENAME]&amp;"[@a"&amp;$1:$1-1&amp;"]"),INDIRECT(IMPORT_VAR[TABLENAME]&amp;"[@c"&amp;$1:$1-1&amp;"]"))</f>
        <v>4</v>
      </c>
      <c r="Y514" s="54"/>
      <c r="Z514" s="54"/>
      <c r="AA514" s="54"/>
    </row>
    <row r="515" spans="1:27">
      <c r="A515" s="31">
        <f ca="1">IF(IMPORT[[#This Row],[C]]&lt;1,"",ROW()-2)</f>
        <v>513</v>
      </c>
      <c r="B515" s="39" t="s">
        <v>3389</v>
      </c>
      <c r="C515" s="31" t="s">
        <v>2846</v>
      </c>
      <c r="D515" s="31">
        <v>480</v>
      </c>
      <c r="E515" s="31">
        <f ca="1">IMPORT[TT]</f>
        <v>2</v>
      </c>
      <c r="F515" s="31"/>
      <c r="G515" s="34" t="s">
        <v>3344</v>
      </c>
      <c r="H515" s="32">
        <v>2</v>
      </c>
      <c r="I515" s="31"/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2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2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2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2</v>
      </c>
      <c r="U515" s="33"/>
      <c r="V515" s="31"/>
      <c r="W515" s="31" t="str">
        <f>IF(IMPORT[[#This Row],[b5]]="","",IMPORT[[#This Row],[b5]]-IMPORT[[#This Row],[a5]])</f>
        <v/>
      </c>
      <c r="X515" s="52">
        <f ca="1">SUM(INDIRECT(IMPORT_VAR[TABLENAME]&amp;"[@a"&amp;$1:$1-1&amp;"]"),INDIRECT(IMPORT_VAR[TABLENAME]&amp;"[@c"&amp;$1:$1-1&amp;"]"))</f>
        <v>2</v>
      </c>
      <c r="Y515" s="54"/>
      <c r="Z515" s="54"/>
      <c r="AA515" s="54"/>
    </row>
    <row r="516" spans="1:27">
      <c r="A516" s="31">
        <f ca="1">IF(IMPORT[[#This Row],[C]]&lt;1,"",ROW()-2)</f>
        <v>514</v>
      </c>
      <c r="B516" s="39" t="s">
        <v>3390</v>
      </c>
      <c r="C516" s="31" t="s">
        <v>2846</v>
      </c>
      <c r="D516" s="31">
        <v>600</v>
      </c>
      <c r="E516" s="31">
        <f ca="1">IMPORT[TT]</f>
        <v>3</v>
      </c>
      <c r="F516" s="31"/>
      <c r="G516" s="34" t="s">
        <v>3344</v>
      </c>
      <c r="H516" s="32">
        <v>3</v>
      </c>
      <c r="I516" s="31"/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3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3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3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3</v>
      </c>
      <c r="U516" s="33"/>
      <c r="V516" s="31"/>
      <c r="W516" s="31" t="str">
        <f>IF(IMPORT[[#This Row],[b5]]="","",IMPORT[[#This Row],[b5]]-IMPORT[[#This Row],[a5]])</f>
        <v/>
      </c>
      <c r="X516" s="52">
        <f ca="1">SUM(INDIRECT(IMPORT_VAR[TABLENAME]&amp;"[@a"&amp;$1:$1-1&amp;"]"),INDIRECT(IMPORT_VAR[TABLENAME]&amp;"[@c"&amp;$1:$1-1&amp;"]"))</f>
        <v>3</v>
      </c>
      <c r="Y516" s="54"/>
      <c r="Z516" s="54"/>
      <c r="AA516" s="54"/>
    </row>
    <row r="517" spans="1:27">
      <c r="A517" s="31">
        <f ca="1">IF(IMPORT[[#This Row],[C]]&lt;1,"",ROW()-2)</f>
        <v>515</v>
      </c>
      <c r="B517" s="39" t="s">
        <v>3391</v>
      </c>
      <c r="C517" s="31" t="s">
        <v>2846</v>
      </c>
      <c r="D517" s="31">
        <v>600</v>
      </c>
      <c r="E517" s="31">
        <f ca="1">IMPORT[TT]</f>
        <v>4</v>
      </c>
      <c r="F517" s="31"/>
      <c r="G517" s="34" t="s">
        <v>3344</v>
      </c>
      <c r="H517" s="32">
        <v>4</v>
      </c>
      <c r="I517" s="31"/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4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4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4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4</v>
      </c>
      <c r="U517" s="33"/>
      <c r="V517" s="31"/>
      <c r="W517" s="31" t="str">
        <f>IF(IMPORT[[#This Row],[b5]]="","",IMPORT[[#This Row],[b5]]-IMPORT[[#This Row],[a5]])</f>
        <v/>
      </c>
      <c r="X517" s="52">
        <f ca="1">SUM(INDIRECT(IMPORT_VAR[TABLENAME]&amp;"[@a"&amp;$1:$1-1&amp;"]"),INDIRECT(IMPORT_VAR[TABLENAME]&amp;"[@c"&amp;$1:$1-1&amp;"]"))</f>
        <v>4</v>
      </c>
      <c r="Y517" s="54"/>
      <c r="Z517" s="54"/>
      <c r="AA517" s="54"/>
    </row>
    <row r="518" spans="1:27">
      <c r="A518" s="31">
        <f ca="1">IF(IMPORT[[#This Row],[C]]&lt;1,"",ROW()-2)</f>
        <v>516</v>
      </c>
      <c r="B518" s="39" t="s">
        <v>3392</v>
      </c>
      <c r="C518" s="31" t="s">
        <v>2846</v>
      </c>
      <c r="D518" s="31">
        <v>600</v>
      </c>
      <c r="E518" s="31">
        <f ca="1">IMPORT[TT]</f>
        <v>4</v>
      </c>
      <c r="F518" s="31"/>
      <c r="G518" s="34" t="s">
        <v>3344</v>
      </c>
      <c r="H518" s="32">
        <v>4</v>
      </c>
      <c r="I518" s="31"/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4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4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4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4</v>
      </c>
      <c r="U518" s="33"/>
      <c r="V518" s="31"/>
      <c r="W518" s="31" t="str">
        <f>IF(IMPORT[[#This Row],[b5]]="","",IMPORT[[#This Row],[b5]]-IMPORT[[#This Row],[a5]])</f>
        <v/>
      </c>
      <c r="X518" s="52">
        <f ca="1">SUM(INDIRECT(IMPORT_VAR[TABLENAME]&amp;"[@a"&amp;$1:$1-1&amp;"]"),INDIRECT(IMPORT_VAR[TABLENAME]&amp;"[@c"&amp;$1:$1-1&amp;"]"))</f>
        <v>4</v>
      </c>
      <c r="Y518" s="54"/>
      <c r="Z518" s="54"/>
      <c r="AA518" s="54"/>
    </row>
    <row r="519" spans="1:27">
      <c r="A519" s="31">
        <f ca="1">IF(IMPORT[[#This Row],[C]]&lt;1,"",ROW()-2)</f>
        <v>517</v>
      </c>
      <c r="B519" s="39" t="s">
        <v>3393</v>
      </c>
      <c r="C519" s="31" t="s">
        <v>2846</v>
      </c>
      <c r="D519" s="31">
        <v>600</v>
      </c>
      <c r="E519" s="31">
        <f ca="1">IMPORT[TT]</f>
        <v>3</v>
      </c>
      <c r="F519" s="31"/>
      <c r="G519" s="34" t="s">
        <v>3344</v>
      </c>
      <c r="H519" s="32">
        <v>3</v>
      </c>
      <c r="I519" s="31"/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3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3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3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3</v>
      </c>
      <c r="U519" s="33"/>
      <c r="V519" s="31"/>
      <c r="W519" s="31" t="str">
        <f>IF(IMPORT[[#This Row],[b5]]="","",IMPORT[[#This Row],[b5]]-IMPORT[[#This Row],[a5]])</f>
        <v/>
      </c>
      <c r="X519" s="52">
        <f ca="1">SUM(INDIRECT(IMPORT_VAR[TABLENAME]&amp;"[@a"&amp;$1:$1-1&amp;"]"),INDIRECT(IMPORT_VAR[TABLENAME]&amp;"[@c"&amp;$1:$1-1&amp;"]"))</f>
        <v>3</v>
      </c>
      <c r="Y519" s="54"/>
      <c r="Z519" s="54"/>
      <c r="AA519" s="54"/>
    </row>
    <row r="520" spans="1:27">
      <c r="A520" s="31">
        <f ca="1">IF(IMPORT[[#This Row],[C]]&lt;1,"",ROW()-2)</f>
        <v>518</v>
      </c>
      <c r="B520" s="39" t="s">
        <v>3394</v>
      </c>
      <c r="C520" s="31" t="s">
        <v>2846</v>
      </c>
      <c r="D520" s="31">
        <v>600</v>
      </c>
      <c r="E520" s="31">
        <f ca="1">IMPORT[TT]</f>
        <v>2</v>
      </c>
      <c r="F520" s="31"/>
      <c r="G520" s="34" t="s">
        <v>3344</v>
      </c>
      <c r="H520" s="32">
        <v>2</v>
      </c>
      <c r="I520" s="31"/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2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2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2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2</v>
      </c>
      <c r="U520" s="33"/>
      <c r="V520" s="31"/>
      <c r="W520" s="31" t="str">
        <f>IF(IMPORT[[#This Row],[b5]]="","",IMPORT[[#This Row],[b5]]-IMPORT[[#This Row],[a5]])</f>
        <v/>
      </c>
      <c r="X520" s="52">
        <f ca="1">SUM(INDIRECT(IMPORT_VAR[TABLENAME]&amp;"[@a"&amp;$1:$1-1&amp;"]"),INDIRECT(IMPORT_VAR[TABLENAME]&amp;"[@c"&amp;$1:$1-1&amp;"]"))</f>
        <v>2</v>
      </c>
      <c r="Y520" s="54"/>
      <c r="Z520" s="54"/>
      <c r="AA520" s="54"/>
    </row>
    <row r="521" spans="1:27">
      <c r="A521" s="31">
        <f ca="1">IF(IMPORT[[#This Row],[C]]&lt;1,"",ROW()-2)</f>
        <v>519</v>
      </c>
      <c r="B521" s="39" t="s">
        <v>3395</v>
      </c>
      <c r="C521" s="31" t="s">
        <v>3396</v>
      </c>
      <c r="D521" s="31">
        <v>792</v>
      </c>
      <c r="E521" s="31">
        <f ca="1">IMPORT[TT]</f>
        <v>4</v>
      </c>
      <c r="F521" s="31"/>
      <c r="G521" s="34" t="s">
        <v>3344</v>
      </c>
      <c r="H521" s="32">
        <v>4</v>
      </c>
      <c r="I521" s="31"/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4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4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4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4</v>
      </c>
      <c r="U521" s="33"/>
      <c r="V521" s="31"/>
      <c r="W521" s="31" t="str">
        <f>IF(IMPORT[[#This Row],[b5]]="","",IMPORT[[#This Row],[b5]]-IMPORT[[#This Row],[a5]])</f>
        <v/>
      </c>
      <c r="X521" s="52">
        <f ca="1">SUM(INDIRECT(IMPORT_VAR[TABLENAME]&amp;"[@a"&amp;$1:$1-1&amp;"]"),INDIRECT(IMPORT_VAR[TABLENAME]&amp;"[@c"&amp;$1:$1-1&amp;"]"))</f>
        <v>4</v>
      </c>
      <c r="Y521" s="54"/>
      <c r="Z521" s="54"/>
      <c r="AA521" s="54"/>
    </row>
    <row r="522" spans="1:27">
      <c r="A522" s="31">
        <f ca="1">IF(IMPORT[[#This Row],[C]]&lt;1,"",ROW()-2)</f>
        <v>520</v>
      </c>
      <c r="B522" s="39" t="s">
        <v>3327</v>
      </c>
      <c r="C522" s="31" t="s">
        <v>3396</v>
      </c>
      <c r="D522" s="31">
        <v>360</v>
      </c>
      <c r="E522" s="31">
        <f ca="1">IMPORT[TT]</f>
        <v>3</v>
      </c>
      <c r="F522" s="31"/>
      <c r="G522" s="34" t="s">
        <v>3344</v>
      </c>
      <c r="H522" s="32">
        <v>3</v>
      </c>
      <c r="I522" s="31"/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3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3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3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3</v>
      </c>
      <c r="U522" s="33"/>
      <c r="V522" s="31"/>
      <c r="W522" s="31" t="str">
        <f>IF(IMPORT[[#This Row],[b5]]="","",IMPORT[[#This Row],[b5]]-IMPORT[[#This Row],[a5]])</f>
        <v/>
      </c>
      <c r="X522" s="52">
        <f ca="1">SUM(INDIRECT(IMPORT_VAR[TABLENAME]&amp;"[@a"&amp;$1:$1-1&amp;"]"),INDIRECT(IMPORT_VAR[TABLENAME]&amp;"[@c"&amp;$1:$1-1&amp;"]"))</f>
        <v>3</v>
      </c>
      <c r="Y522" s="54"/>
      <c r="Z522" s="54"/>
      <c r="AA522" s="54"/>
    </row>
    <row r="523" spans="1:27">
      <c r="A523" s="31">
        <f ca="1">IF(IMPORT[[#This Row],[C]]&lt;1,"",ROW()-2)</f>
        <v>521</v>
      </c>
      <c r="B523" s="39" t="s">
        <v>3400</v>
      </c>
      <c r="C523" s="31" t="s">
        <v>3401</v>
      </c>
      <c r="D523" s="31">
        <v>864</v>
      </c>
      <c r="E523" s="31">
        <f ca="1">IMPORT[TT]</f>
        <v>7</v>
      </c>
      <c r="F523" s="31"/>
      <c r="G523" s="34" t="s">
        <v>3344</v>
      </c>
      <c r="H523" s="32">
        <v>7</v>
      </c>
      <c r="I523" s="31"/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7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7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7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7</v>
      </c>
      <c r="U523" s="33"/>
      <c r="V523" s="31"/>
      <c r="W523" s="31" t="str">
        <f>IF(IMPORT[[#This Row],[b5]]="","",IMPORT[[#This Row],[b5]]-IMPORT[[#This Row],[a5]])</f>
        <v/>
      </c>
      <c r="X523" s="52">
        <f ca="1">SUM(INDIRECT(IMPORT_VAR[TABLENAME]&amp;"[@a"&amp;$1:$1-1&amp;"]"),INDIRECT(IMPORT_VAR[TABLENAME]&amp;"[@c"&amp;$1:$1-1&amp;"]"))</f>
        <v>7</v>
      </c>
      <c r="Y523" s="54"/>
      <c r="Z523" s="54"/>
      <c r="AA523" s="54"/>
    </row>
    <row r="524" spans="1:27">
      <c r="A524" s="31">
        <f ca="1">IF(IMPORT[[#This Row],[C]]&lt;1,"",ROW()-2)</f>
        <v>522</v>
      </c>
      <c r="B524" s="39">
        <v>6600</v>
      </c>
      <c r="C524" s="31" t="s">
        <v>2861</v>
      </c>
      <c r="D524" s="31">
        <v>144</v>
      </c>
      <c r="E524" s="31">
        <f ca="1">IMPORT[TT]</f>
        <v>14</v>
      </c>
      <c r="F524" s="31"/>
      <c r="G524" s="34" t="s">
        <v>3344</v>
      </c>
      <c r="H524" s="32">
        <v>14</v>
      </c>
      <c r="I524" s="31"/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14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14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14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14</v>
      </c>
      <c r="U524" s="33"/>
      <c r="V524" s="31"/>
      <c r="W524" s="31" t="str">
        <f>IF(IMPORT[[#This Row],[b5]]="","",IMPORT[[#This Row],[b5]]-IMPORT[[#This Row],[a5]])</f>
        <v/>
      </c>
      <c r="X524" s="52">
        <f ca="1">SUM(INDIRECT(IMPORT_VAR[TABLENAME]&amp;"[@a"&amp;$1:$1-1&amp;"]"),INDIRECT(IMPORT_VAR[TABLENAME]&amp;"[@c"&amp;$1:$1-1&amp;"]"))</f>
        <v>14</v>
      </c>
      <c r="Y524" s="54"/>
      <c r="Z524" s="54"/>
      <c r="AA524" s="54"/>
    </row>
    <row r="525" spans="1:27">
      <c r="A525" s="31">
        <f ca="1">IF(IMPORT[[#This Row],[C]]&lt;1,"",ROW()-2)</f>
        <v>523</v>
      </c>
      <c r="B525" s="39" t="s">
        <v>3402</v>
      </c>
      <c r="C525" s="31" t="s">
        <v>3097</v>
      </c>
      <c r="D525" s="31">
        <v>360</v>
      </c>
      <c r="E525" s="31">
        <f ca="1">IMPORT[TT]</f>
        <v>10</v>
      </c>
      <c r="F525" s="31"/>
      <c r="G525" s="34" t="s">
        <v>3344</v>
      </c>
      <c r="H525" s="32">
        <v>10</v>
      </c>
      <c r="I525" s="31"/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10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10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10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10</v>
      </c>
      <c r="U525" s="33"/>
      <c r="V525" s="31"/>
      <c r="W525" s="31" t="str">
        <f>IF(IMPORT[[#This Row],[b5]]="","",IMPORT[[#This Row],[b5]]-IMPORT[[#This Row],[a5]])</f>
        <v/>
      </c>
      <c r="X525" s="52">
        <f ca="1">SUM(INDIRECT(IMPORT_VAR[TABLENAME]&amp;"[@a"&amp;$1:$1-1&amp;"]"),INDIRECT(IMPORT_VAR[TABLENAME]&amp;"[@c"&amp;$1:$1-1&amp;"]"))</f>
        <v>10</v>
      </c>
      <c r="Y525" s="54"/>
      <c r="Z525" s="54"/>
      <c r="AA525" s="54"/>
    </row>
    <row r="526" spans="1:27">
      <c r="A526" s="31">
        <f ca="1">IF(IMPORT[[#This Row],[C]]&lt;1,"",ROW()-2)</f>
        <v>524</v>
      </c>
      <c r="B526" s="39" t="s">
        <v>3405</v>
      </c>
      <c r="C526" s="31" t="s">
        <v>3036</v>
      </c>
      <c r="D526" s="31">
        <v>72</v>
      </c>
      <c r="E526" s="31">
        <f ca="1">IMPORT[TT]</f>
        <v>3</v>
      </c>
      <c r="F526" s="31"/>
      <c r="G526" s="34" t="s">
        <v>3344</v>
      </c>
      <c r="H526" s="32">
        <v>3</v>
      </c>
      <c r="I526" s="31"/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3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3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3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3</v>
      </c>
      <c r="U526" s="33"/>
      <c r="V526" s="31"/>
      <c r="W526" s="31" t="str">
        <f>IF(IMPORT[[#This Row],[b5]]="","",IMPORT[[#This Row],[b5]]-IMPORT[[#This Row],[a5]])</f>
        <v/>
      </c>
      <c r="X526" s="52">
        <f ca="1">SUM(INDIRECT(IMPORT_VAR[TABLENAME]&amp;"[@a"&amp;$1:$1-1&amp;"]"),INDIRECT(IMPORT_VAR[TABLENAME]&amp;"[@c"&amp;$1:$1-1&amp;"]"))</f>
        <v>3</v>
      </c>
      <c r="Y526" s="54"/>
      <c r="Z526" s="54"/>
      <c r="AA526" s="54"/>
    </row>
    <row r="527" spans="1:27">
      <c r="A527" s="31">
        <f ca="1">IF(IMPORT[[#This Row],[C]]&lt;1,"",ROW()-2)</f>
        <v>525</v>
      </c>
      <c r="B527" s="39" t="s">
        <v>3406</v>
      </c>
      <c r="C527" s="31" t="s">
        <v>3287</v>
      </c>
      <c r="D527" s="31">
        <v>576</v>
      </c>
      <c r="E527" s="31">
        <f ca="1">IMPORT[TT]</f>
        <v>2</v>
      </c>
      <c r="F527" s="31"/>
      <c r="G527" s="34" t="s">
        <v>3345</v>
      </c>
      <c r="H527" s="32">
        <v>2</v>
      </c>
      <c r="I527" s="31"/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2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2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2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2</v>
      </c>
      <c r="U527" s="33"/>
      <c r="V527" s="31"/>
      <c r="W527" s="31" t="str">
        <f>IF(IMPORT[[#This Row],[b5]]="","",IMPORT[[#This Row],[b5]]-IMPORT[[#This Row],[a5]])</f>
        <v/>
      </c>
      <c r="X527" s="52">
        <f ca="1">SUM(INDIRECT(IMPORT_VAR[TABLENAME]&amp;"[@a"&amp;$1:$1-1&amp;"]"),INDIRECT(IMPORT_VAR[TABLENAME]&amp;"[@c"&amp;$1:$1-1&amp;"]"))</f>
        <v>2</v>
      </c>
      <c r="Y527" s="54"/>
      <c r="Z527" s="54"/>
      <c r="AA527" s="54"/>
    </row>
    <row r="528" spans="1:27">
      <c r="A528" s="31">
        <f ca="1">IF(IMPORT[[#This Row],[C]]&lt;1,"",ROW()-2)</f>
        <v>526</v>
      </c>
      <c r="B528" s="39" t="s">
        <v>3282</v>
      </c>
      <c r="C528" s="31" t="s">
        <v>3287</v>
      </c>
      <c r="D528" s="31">
        <v>20000</v>
      </c>
      <c r="E528" s="31">
        <f ca="1">IMPORT[TT]</f>
        <v>1</v>
      </c>
      <c r="F528" s="31"/>
      <c r="G528" s="34" t="s">
        <v>3345</v>
      </c>
      <c r="H528" s="32">
        <v>1</v>
      </c>
      <c r="I528" s="31"/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1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1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1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1</v>
      </c>
      <c r="U528" s="33"/>
      <c r="V528" s="31"/>
      <c r="W528" s="31" t="str">
        <f>IF(IMPORT[[#This Row],[b5]]="","",IMPORT[[#This Row],[b5]]-IMPORT[[#This Row],[a5]])</f>
        <v/>
      </c>
      <c r="X528" s="52">
        <f ca="1">SUM(INDIRECT(IMPORT_VAR[TABLENAME]&amp;"[@a"&amp;$1:$1-1&amp;"]"),INDIRECT(IMPORT_VAR[TABLENAME]&amp;"[@c"&amp;$1:$1-1&amp;"]"))</f>
        <v>1</v>
      </c>
      <c r="Y528" s="54"/>
      <c r="Z528" s="54"/>
      <c r="AA528" s="54"/>
    </row>
    <row r="529" spans="1:27">
      <c r="A529" s="31">
        <f ca="1">IF(IMPORT[[#This Row],[C]]&lt;1,"",ROW()-2)</f>
        <v>527</v>
      </c>
      <c r="B529" s="39" t="s">
        <v>3336</v>
      </c>
      <c r="C529" s="31" t="s">
        <v>2805</v>
      </c>
      <c r="D529" s="31">
        <v>360</v>
      </c>
      <c r="E529" s="31">
        <f ca="1">IMPORT[TT]</f>
        <v>28</v>
      </c>
      <c r="F529" s="31"/>
      <c r="G529" s="34" t="s">
        <v>3345</v>
      </c>
      <c r="H529" s="32">
        <v>28</v>
      </c>
      <c r="I529" s="31"/>
      <c r="J529" s="31" t="str">
        <f>IF(IMPORT[[#This Row],[b1]]="","",IMPORT[[#This Row],[b1]]-IMPORT[[#This Row],[a1]])</f>
        <v/>
      </c>
      <c r="K529" s="32">
        <f ca="1">SUM(INDIRECT(IMPORT_VAR[TABLENAME]&amp;"[@a"&amp;$1:$1-1&amp;"]"),INDIRECT(IMPORT_VAR[TABLENAME]&amp;"[@c"&amp;$1:$1-1&amp;"]"))</f>
        <v>28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28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28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28</v>
      </c>
      <c r="U529" s="33"/>
      <c r="V529" s="31"/>
      <c r="W529" s="31" t="str">
        <f>IF(IMPORT[[#This Row],[b5]]="","",IMPORT[[#This Row],[b5]]-IMPORT[[#This Row],[a5]])</f>
        <v/>
      </c>
      <c r="X529" s="52">
        <f ca="1">SUM(INDIRECT(IMPORT_VAR[TABLENAME]&amp;"[@a"&amp;$1:$1-1&amp;"]"),INDIRECT(IMPORT_VAR[TABLENAME]&amp;"[@c"&amp;$1:$1-1&amp;"]"))</f>
        <v>28</v>
      </c>
      <c r="Y529" s="54"/>
      <c r="Z529" s="54"/>
      <c r="AA529" s="54"/>
    </row>
    <row r="530" spans="1:27">
      <c r="A530" s="31">
        <f ca="1">IF(IMPORT[[#This Row],[C]]&lt;1,"",ROW()-2)</f>
        <v>528</v>
      </c>
      <c r="B530" s="39" t="s">
        <v>3407</v>
      </c>
      <c r="C530" s="31" t="s">
        <v>3205</v>
      </c>
      <c r="D530" s="31">
        <v>1000</v>
      </c>
      <c r="E530" s="31">
        <f ca="1">IMPORT[TT]</f>
        <v>81</v>
      </c>
      <c r="F530" s="31"/>
      <c r="G530" s="34" t="s">
        <v>3345</v>
      </c>
      <c r="H530" s="32">
        <v>81</v>
      </c>
      <c r="I530" s="31"/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81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81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81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81</v>
      </c>
      <c r="U530" s="33"/>
      <c r="V530" s="31"/>
      <c r="W530" s="31" t="str">
        <f>IF(IMPORT[[#This Row],[b5]]="","",IMPORT[[#This Row],[b5]]-IMPORT[[#This Row],[a5]])</f>
        <v/>
      </c>
      <c r="X530" s="52">
        <f ca="1">SUM(INDIRECT(IMPORT_VAR[TABLENAME]&amp;"[@a"&amp;$1:$1-1&amp;"]"),INDIRECT(IMPORT_VAR[TABLENAME]&amp;"[@c"&amp;$1:$1-1&amp;"]"))</f>
        <v>81</v>
      </c>
      <c r="Y530" s="54"/>
      <c r="Z530" s="54"/>
      <c r="AA530" s="54"/>
    </row>
    <row r="531" spans="1:27">
      <c r="A531" s="31">
        <f ca="1">IF(IMPORT[[#This Row],[C]]&lt;1,"",ROW()-2)</f>
        <v>529</v>
      </c>
      <c r="B531" s="39" t="s">
        <v>3814</v>
      </c>
      <c r="C531" s="31" t="s">
        <v>3205</v>
      </c>
      <c r="D531" s="31">
        <v>1000</v>
      </c>
      <c r="E531" s="31">
        <f ca="1">IMPORT[TT]</f>
        <v>22</v>
      </c>
      <c r="F531" s="31"/>
      <c r="G531" s="34" t="s">
        <v>3345</v>
      </c>
      <c r="H531" s="32">
        <v>22</v>
      </c>
      <c r="I531" s="31"/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22</v>
      </c>
      <c r="L531" s="31"/>
      <c r="M531" s="31" t="str">
        <f>IF(IMPORT[[#This Row],[b2]]="","",IMPORT[[#This Row],[b2]]-IMPORT[[#This Row],[a2]])</f>
        <v/>
      </c>
      <c r="N531" s="32">
        <f ca="1">SUM(INDIRECT(IMPORT_VAR[TABLENAME]&amp;"[@a"&amp;$1:$1-1&amp;"]"),INDIRECT(IMPORT_VAR[TABLENAME]&amp;"[@c"&amp;$1:$1-1&amp;"]"))</f>
        <v>22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22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22</v>
      </c>
      <c r="U531" s="33"/>
      <c r="V531" s="31"/>
      <c r="W531" s="31" t="str">
        <f>IF(IMPORT[[#This Row],[b5]]="","",IMPORT[[#This Row],[b5]]-IMPORT[[#This Row],[a5]])</f>
        <v/>
      </c>
      <c r="X531" s="52">
        <f ca="1">SUM(INDIRECT(IMPORT_VAR[TABLENAME]&amp;"[@a"&amp;$1:$1-1&amp;"]"),INDIRECT(IMPORT_VAR[TABLENAME]&amp;"[@c"&amp;$1:$1-1&amp;"]"))</f>
        <v>22</v>
      </c>
      <c r="Y531" s="54"/>
      <c r="Z531" s="54"/>
      <c r="AA531" s="54"/>
    </row>
    <row r="532" spans="1:27">
      <c r="A532" s="31">
        <f ca="1">IF(IMPORT[[#This Row],[C]]&lt;1,"",ROW()-2)</f>
        <v>530</v>
      </c>
      <c r="B532" s="39" t="s">
        <v>3815</v>
      </c>
      <c r="C532" s="31" t="s">
        <v>3205</v>
      </c>
      <c r="D532" s="31">
        <v>1000</v>
      </c>
      <c r="E532" s="31">
        <f ca="1">IMPORT[TT]</f>
        <v>18</v>
      </c>
      <c r="F532" s="31"/>
      <c r="G532" s="34" t="s">
        <v>3345</v>
      </c>
      <c r="H532" s="32">
        <v>18</v>
      </c>
      <c r="I532" s="31"/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18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18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18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18</v>
      </c>
      <c r="U532" s="33"/>
      <c r="V532" s="31"/>
      <c r="W532" s="31" t="str">
        <f>IF(IMPORT[[#This Row],[b5]]="","",IMPORT[[#This Row],[b5]]-IMPORT[[#This Row],[a5]])</f>
        <v/>
      </c>
      <c r="X532" s="52">
        <f ca="1">SUM(INDIRECT(IMPORT_VAR[TABLENAME]&amp;"[@a"&amp;$1:$1-1&amp;"]"),INDIRECT(IMPORT_VAR[TABLENAME]&amp;"[@c"&amp;$1:$1-1&amp;"]"))</f>
        <v>18</v>
      </c>
      <c r="Y532" s="54"/>
      <c r="Z532" s="54"/>
      <c r="AA532" s="54"/>
    </row>
    <row r="533" spans="1:27">
      <c r="A533" s="31">
        <f ca="1">IF(IMPORT[[#This Row],[C]]&lt;1,"",ROW()-2)</f>
        <v>531</v>
      </c>
      <c r="B533" s="39">
        <v>8022</v>
      </c>
      <c r="C533" s="31" t="s">
        <v>3408</v>
      </c>
      <c r="D533" s="31">
        <v>144</v>
      </c>
      <c r="E533" s="31">
        <f ca="1">IMPORT[TT]</f>
        <v>4</v>
      </c>
      <c r="F533" s="31"/>
      <c r="G533" s="34" t="s">
        <v>3345</v>
      </c>
      <c r="H533" s="32">
        <v>4</v>
      </c>
      <c r="I533" s="31"/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4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4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4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4</v>
      </c>
      <c r="U533" s="33"/>
      <c r="V533" s="31"/>
      <c r="W533" s="31" t="str">
        <f>IF(IMPORT[[#This Row],[b5]]="","",IMPORT[[#This Row],[b5]]-IMPORT[[#This Row],[a5]])</f>
        <v/>
      </c>
      <c r="X533" s="52">
        <f ca="1">SUM(INDIRECT(IMPORT_VAR[TABLENAME]&amp;"[@a"&amp;$1:$1-1&amp;"]"),INDIRECT(IMPORT_VAR[TABLENAME]&amp;"[@c"&amp;$1:$1-1&amp;"]"))</f>
        <v>4</v>
      </c>
      <c r="Y533" s="54"/>
      <c r="Z533" s="54"/>
      <c r="AA533" s="54"/>
    </row>
    <row r="534" spans="1:27">
      <c r="A534" s="31">
        <f ca="1">IF(IMPORT[[#This Row],[C]]&lt;1,"",ROW()-2)</f>
        <v>532</v>
      </c>
      <c r="B534" s="39" t="s">
        <v>3409</v>
      </c>
      <c r="C534" s="31" t="s">
        <v>3410</v>
      </c>
      <c r="D534" s="31">
        <v>100</v>
      </c>
      <c r="E534" s="31">
        <f ca="1">IMPORT[TT]</f>
        <v>20</v>
      </c>
      <c r="F534" s="31" t="s">
        <v>3816</v>
      </c>
      <c r="G534" s="34" t="s">
        <v>3345</v>
      </c>
      <c r="H534" s="32">
        <v>20</v>
      </c>
      <c r="I534" s="31"/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20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20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20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20</v>
      </c>
      <c r="U534" s="33"/>
      <c r="V534" s="31"/>
      <c r="W534" s="31" t="str">
        <f>IF(IMPORT[[#This Row],[b5]]="","",IMPORT[[#This Row],[b5]]-IMPORT[[#This Row],[a5]])</f>
        <v/>
      </c>
      <c r="X534" s="52">
        <f ca="1">SUM(INDIRECT(IMPORT_VAR[TABLENAME]&amp;"[@a"&amp;$1:$1-1&amp;"]"),INDIRECT(IMPORT_VAR[TABLENAME]&amp;"[@c"&amp;$1:$1-1&amp;"]"))</f>
        <v>20</v>
      </c>
      <c r="Y534" s="54"/>
      <c r="Z534" s="54"/>
      <c r="AA534" s="54"/>
    </row>
    <row r="535" spans="1:27">
      <c r="A535" s="31">
        <f ca="1">IF(IMPORT[[#This Row],[C]]&lt;1,"",ROW()-2)</f>
        <v>533</v>
      </c>
      <c r="B535" s="39">
        <v>501</v>
      </c>
      <c r="C535" s="31" t="s">
        <v>3411</v>
      </c>
      <c r="D535" s="31">
        <v>2000</v>
      </c>
      <c r="E535" s="31">
        <f ca="1">IMPORT[TT]</f>
        <v>17</v>
      </c>
      <c r="F535" s="31"/>
      <c r="G535" s="34" t="s">
        <v>3345</v>
      </c>
      <c r="H535" s="32">
        <v>17</v>
      </c>
      <c r="I535" s="31"/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17</v>
      </c>
      <c r="L535" s="31"/>
      <c r="M535" s="31" t="str">
        <f>IF(IMPORT[[#This Row],[b2]]="","",IMPORT[[#This Row],[b2]]-IMPORT[[#This Row],[a2]])</f>
        <v/>
      </c>
      <c r="N535" s="32">
        <f ca="1">SUM(INDIRECT(IMPORT_VAR[TABLENAME]&amp;"[@a"&amp;$1:$1-1&amp;"]"),INDIRECT(IMPORT_VAR[TABLENAME]&amp;"[@c"&amp;$1:$1-1&amp;"]"))</f>
        <v>17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17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17</v>
      </c>
      <c r="U535" s="33"/>
      <c r="V535" s="31"/>
      <c r="W535" s="31" t="str">
        <f>IF(IMPORT[[#This Row],[b5]]="","",IMPORT[[#This Row],[b5]]-IMPORT[[#This Row],[a5]])</f>
        <v/>
      </c>
      <c r="X535" s="52">
        <f ca="1">SUM(INDIRECT(IMPORT_VAR[TABLENAME]&amp;"[@a"&amp;$1:$1-1&amp;"]"),INDIRECT(IMPORT_VAR[TABLENAME]&amp;"[@c"&amp;$1:$1-1&amp;"]"))</f>
        <v>17</v>
      </c>
      <c r="Y535" s="54"/>
      <c r="Z535" s="54"/>
      <c r="AA535" s="54"/>
    </row>
    <row r="536" spans="1:27">
      <c r="A536" s="31">
        <f ca="1">IF(IMPORT[[#This Row],[C]]&lt;1,"",ROW()-2)</f>
        <v>534</v>
      </c>
      <c r="B536" s="39" t="s">
        <v>3399</v>
      </c>
      <c r="C536" s="31" t="s">
        <v>3182</v>
      </c>
      <c r="D536" s="31">
        <v>576</v>
      </c>
      <c r="E536" s="31">
        <f ca="1">IMPORT[TT]</f>
        <v>5</v>
      </c>
      <c r="F536" s="31"/>
      <c r="G536" s="34" t="s">
        <v>3345</v>
      </c>
      <c r="H536" s="32">
        <v>5</v>
      </c>
      <c r="I536" s="31"/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5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5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5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5</v>
      </c>
      <c r="U536" s="33"/>
      <c r="V536" s="31"/>
      <c r="W536" s="31" t="str">
        <f>IF(IMPORT[[#This Row],[b5]]="","",IMPORT[[#This Row],[b5]]-IMPORT[[#This Row],[a5]])</f>
        <v/>
      </c>
      <c r="X536" s="52">
        <f ca="1">SUM(INDIRECT(IMPORT_VAR[TABLENAME]&amp;"[@a"&amp;$1:$1-1&amp;"]"),INDIRECT(IMPORT_VAR[TABLENAME]&amp;"[@c"&amp;$1:$1-1&amp;"]"))</f>
        <v>5</v>
      </c>
      <c r="Y536" s="54"/>
      <c r="Z536" s="54"/>
      <c r="AA536" s="54"/>
    </row>
    <row r="537" spans="1:27">
      <c r="A537" s="31">
        <f ca="1">IF(IMPORT[[#This Row],[C]]&lt;1,"",ROW()-2)</f>
        <v>535</v>
      </c>
      <c r="B537" s="39">
        <v>8692</v>
      </c>
      <c r="C537" s="31" t="s">
        <v>2861</v>
      </c>
      <c r="D537" s="31">
        <v>120</v>
      </c>
      <c r="E537" s="31">
        <f ca="1">IMPORT[TT]</f>
        <v>2</v>
      </c>
      <c r="F537" s="31"/>
      <c r="G537" s="34" t="s">
        <v>3345</v>
      </c>
      <c r="H537" s="32">
        <v>2</v>
      </c>
      <c r="I537" s="31"/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2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2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2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2</v>
      </c>
      <c r="U537" s="33"/>
      <c r="V537" s="31"/>
      <c r="W537" s="31" t="str">
        <f>IF(IMPORT[[#This Row],[b5]]="","",IMPORT[[#This Row],[b5]]-IMPORT[[#This Row],[a5]])</f>
        <v/>
      </c>
      <c r="X537" s="52">
        <f ca="1">SUM(INDIRECT(IMPORT_VAR[TABLENAME]&amp;"[@a"&amp;$1:$1-1&amp;"]"),INDIRECT(IMPORT_VAR[TABLENAME]&amp;"[@c"&amp;$1:$1-1&amp;"]"))</f>
        <v>2</v>
      </c>
      <c r="Y537" s="54"/>
      <c r="Z537" s="54"/>
      <c r="AA537" s="54"/>
    </row>
    <row r="538" spans="1:27">
      <c r="A538" s="31">
        <f ca="1">IF(IMPORT[[#This Row],[C]]&lt;1,"",ROW()-2)</f>
        <v>536</v>
      </c>
      <c r="B538" s="39" t="s">
        <v>3412</v>
      </c>
      <c r="C538" s="31" t="s">
        <v>3036</v>
      </c>
      <c r="D538" s="31">
        <v>96</v>
      </c>
      <c r="E538" s="31">
        <f ca="1">IMPORT[TT]</f>
        <v>2</v>
      </c>
      <c r="F538" s="31"/>
      <c r="G538" s="34" t="s">
        <v>3345</v>
      </c>
      <c r="H538" s="32">
        <v>3</v>
      </c>
      <c r="I538" s="31">
        <v>2</v>
      </c>
      <c r="J538" s="31">
        <f>IF(IMPORT[[#This Row],[b1]]="","",IMPORT[[#This Row],[b1]]-IMPORT[[#This Row],[a1]])</f>
        <v>-1</v>
      </c>
      <c r="K538" s="32">
        <f ca="1">SUM(INDIRECT(IMPORT_VAR[TABLENAME]&amp;"[@a"&amp;$1:$1-1&amp;"]"),INDIRECT(IMPORT_VAR[TABLENAME]&amp;"[@c"&amp;$1:$1-1&amp;"]"))</f>
        <v>2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2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2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2</v>
      </c>
      <c r="U538" s="33"/>
      <c r="V538" s="31"/>
      <c r="W538" s="31" t="str">
        <f>IF(IMPORT[[#This Row],[b5]]="","",IMPORT[[#This Row],[b5]]-IMPORT[[#This Row],[a5]])</f>
        <v/>
      </c>
      <c r="X538" s="52">
        <f ca="1">SUM(INDIRECT(IMPORT_VAR[TABLENAME]&amp;"[@a"&amp;$1:$1-1&amp;"]"),INDIRECT(IMPORT_VAR[TABLENAME]&amp;"[@c"&amp;$1:$1-1&amp;"]"))</f>
        <v>2</v>
      </c>
      <c r="Y538" s="54"/>
      <c r="Z538" s="54"/>
      <c r="AA538" s="54"/>
    </row>
    <row r="539" spans="1:27">
      <c r="A539" s="31">
        <f ca="1">IF(IMPORT[[#This Row],[C]]&lt;1,"",ROW()-2)</f>
        <v>537</v>
      </c>
      <c r="B539" s="39" t="s">
        <v>3413</v>
      </c>
      <c r="C539" s="31" t="s">
        <v>3036</v>
      </c>
      <c r="D539" s="31">
        <v>96</v>
      </c>
      <c r="E539" s="31">
        <f ca="1">IMPORT[TT]</f>
        <v>7</v>
      </c>
      <c r="F539" s="31"/>
      <c r="G539" s="34" t="s">
        <v>3345</v>
      </c>
      <c r="H539" s="32">
        <v>7</v>
      </c>
      <c r="I539" s="31"/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7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7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7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7</v>
      </c>
      <c r="U539" s="33"/>
      <c r="V539" s="31"/>
      <c r="W539" s="31" t="str">
        <f>IF(IMPORT[[#This Row],[b5]]="","",IMPORT[[#This Row],[b5]]-IMPORT[[#This Row],[a5]])</f>
        <v/>
      </c>
      <c r="X539" s="52">
        <f ca="1">SUM(INDIRECT(IMPORT_VAR[TABLENAME]&amp;"[@a"&amp;$1:$1-1&amp;"]"),INDIRECT(IMPORT_VAR[TABLENAME]&amp;"[@c"&amp;$1:$1-1&amp;"]"))</f>
        <v>7</v>
      </c>
      <c r="Y539" s="54"/>
      <c r="Z539" s="54"/>
      <c r="AA539" s="54"/>
    </row>
    <row r="540" spans="1:27">
      <c r="A540" s="31">
        <f ca="1">IF(IMPORT[[#This Row],[C]]&lt;1,"",ROW()-2)</f>
        <v>538</v>
      </c>
      <c r="B540" s="39" t="s">
        <v>3416</v>
      </c>
      <c r="C540" s="31" t="s">
        <v>3036</v>
      </c>
      <c r="D540" s="31">
        <v>72</v>
      </c>
      <c r="E540" s="31">
        <f ca="1">IMPORT[TT]</f>
        <v>6</v>
      </c>
      <c r="F540" s="31"/>
      <c r="G540" s="34" t="s">
        <v>3345</v>
      </c>
      <c r="H540" s="32">
        <v>6</v>
      </c>
      <c r="I540" s="31"/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6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6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6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6</v>
      </c>
      <c r="U540" s="33"/>
      <c r="V540" s="31"/>
      <c r="W540" s="31" t="str">
        <f>IF(IMPORT[[#This Row],[b5]]="","",IMPORT[[#This Row],[b5]]-IMPORT[[#This Row],[a5]])</f>
        <v/>
      </c>
      <c r="X540" s="52">
        <f ca="1">SUM(INDIRECT(IMPORT_VAR[TABLENAME]&amp;"[@a"&amp;$1:$1-1&amp;"]"),INDIRECT(IMPORT_VAR[TABLENAME]&amp;"[@c"&amp;$1:$1-1&amp;"]"))</f>
        <v>6</v>
      </c>
      <c r="Y540" s="54"/>
      <c r="Z540" s="54"/>
      <c r="AA540" s="54"/>
    </row>
    <row r="541" spans="1:27">
      <c r="A541" s="31">
        <f ca="1">IF(IMPORT[[#This Row],[C]]&lt;1,"",ROW()-2)</f>
        <v>539</v>
      </c>
      <c r="B541" s="39" t="s">
        <v>3417</v>
      </c>
      <c r="C541" s="31" t="s">
        <v>3036</v>
      </c>
      <c r="D541" s="31">
        <v>72</v>
      </c>
      <c r="E541" s="31">
        <f ca="1">IMPORT[TT]</f>
        <v>7</v>
      </c>
      <c r="F541" s="31"/>
      <c r="G541" s="34" t="s">
        <v>3345</v>
      </c>
      <c r="H541" s="32">
        <v>7</v>
      </c>
      <c r="I541" s="31"/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7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7</v>
      </c>
      <c r="O541" s="33"/>
      <c r="P541" s="33" t="str">
        <f>IF(IMPORT[[#This Row],[b3]]="","",IMPORT[[#This Row],[b3]]-IMPORT[[#This Row],[a3]])</f>
        <v/>
      </c>
      <c r="Q541" s="32">
        <f ca="1">SUM(INDIRECT(IMPORT_VAR[TABLENAME]&amp;"[@a"&amp;$1:$1-1&amp;"]"),INDIRECT(IMPORT_VAR[TABLENAME]&amp;"[@c"&amp;$1:$1-1&amp;"]"))</f>
        <v>7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7</v>
      </c>
      <c r="U541" s="33"/>
      <c r="V541" s="31"/>
      <c r="W541" s="31" t="str">
        <f>IF(IMPORT[[#This Row],[b5]]="","",IMPORT[[#This Row],[b5]]-IMPORT[[#This Row],[a5]])</f>
        <v/>
      </c>
      <c r="X541" s="52">
        <f ca="1">SUM(INDIRECT(IMPORT_VAR[TABLENAME]&amp;"[@a"&amp;$1:$1-1&amp;"]"),INDIRECT(IMPORT_VAR[TABLENAME]&amp;"[@c"&amp;$1:$1-1&amp;"]"))</f>
        <v>7</v>
      </c>
      <c r="Y541" s="54"/>
      <c r="Z541" s="54"/>
      <c r="AA541" s="54"/>
    </row>
    <row r="542" spans="1:27">
      <c r="A542" s="31">
        <f ca="1">IF(IMPORT[[#This Row],[C]]&lt;1,"",ROW()-2)</f>
        <v>540</v>
      </c>
      <c r="B542" s="39" t="s">
        <v>3418</v>
      </c>
      <c r="C542" s="31" t="s">
        <v>3036</v>
      </c>
      <c r="D542" s="31">
        <v>72</v>
      </c>
      <c r="E542" s="31">
        <f ca="1">IMPORT[TT]</f>
        <v>5</v>
      </c>
      <c r="F542" s="31"/>
      <c r="G542" s="34" t="s">
        <v>3345</v>
      </c>
      <c r="H542" s="32">
        <v>6</v>
      </c>
      <c r="I542" s="31">
        <v>5</v>
      </c>
      <c r="J542" s="31">
        <f>IF(IMPORT[[#This Row],[b1]]="","",IMPORT[[#This Row],[b1]]-IMPORT[[#This Row],[a1]])</f>
        <v>-1</v>
      </c>
      <c r="K542" s="32">
        <f ca="1">SUM(INDIRECT(IMPORT_VAR[TABLENAME]&amp;"[@a"&amp;$1:$1-1&amp;"]"),INDIRECT(IMPORT_VAR[TABLENAME]&amp;"[@c"&amp;$1:$1-1&amp;"]"))</f>
        <v>5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5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5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5</v>
      </c>
      <c r="U542" s="33"/>
      <c r="V542" s="31"/>
      <c r="W542" s="31" t="str">
        <f>IF(IMPORT[[#This Row],[b5]]="","",IMPORT[[#This Row],[b5]]-IMPORT[[#This Row],[a5]])</f>
        <v/>
      </c>
      <c r="X542" s="52">
        <f ca="1">SUM(INDIRECT(IMPORT_VAR[TABLENAME]&amp;"[@a"&amp;$1:$1-1&amp;"]"),INDIRECT(IMPORT_VAR[TABLENAME]&amp;"[@c"&amp;$1:$1-1&amp;"]"))</f>
        <v>5</v>
      </c>
      <c r="Y542" s="54"/>
      <c r="Z542" s="54"/>
      <c r="AA542" s="54"/>
    </row>
    <row r="543" spans="1:27">
      <c r="A543" s="31">
        <f ca="1">IF(IMPORT[[#This Row],[C]]&lt;1,"",ROW()-2)</f>
        <v>541</v>
      </c>
      <c r="B543" s="39" t="s">
        <v>3422</v>
      </c>
      <c r="C543" s="31" t="s">
        <v>3036</v>
      </c>
      <c r="D543" s="31">
        <v>96</v>
      </c>
      <c r="E543" s="31">
        <f ca="1">IMPORT[TT]</f>
        <v>3</v>
      </c>
      <c r="F543" s="31"/>
      <c r="G543" s="34" t="s">
        <v>3345</v>
      </c>
      <c r="H543" s="32">
        <v>3</v>
      </c>
      <c r="I543" s="31"/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3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3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3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3</v>
      </c>
      <c r="U543" s="33"/>
      <c r="V543" s="31"/>
      <c r="W543" s="31" t="str">
        <f>IF(IMPORT[[#This Row],[b5]]="","",IMPORT[[#This Row],[b5]]-IMPORT[[#This Row],[a5]])</f>
        <v/>
      </c>
      <c r="X543" s="52">
        <f ca="1">SUM(INDIRECT(IMPORT_VAR[TABLENAME]&amp;"[@a"&amp;$1:$1-1&amp;"]"),INDIRECT(IMPORT_VAR[TABLENAME]&amp;"[@c"&amp;$1:$1-1&amp;"]"))</f>
        <v>3</v>
      </c>
      <c r="Y543" s="54"/>
      <c r="Z543" s="54"/>
      <c r="AA543" s="54"/>
    </row>
    <row r="544" spans="1:27">
      <c r="A544" s="31">
        <f ca="1">IF(IMPORT[[#This Row],[C]]&lt;1,"",ROW()-2)</f>
        <v>542</v>
      </c>
      <c r="B544" s="39" t="s">
        <v>3423</v>
      </c>
      <c r="C544" s="31" t="s">
        <v>3036</v>
      </c>
      <c r="D544" s="31">
        <v>72</v>
      </c>
      <c r="E544" s="31">
        <f ca="1">IMPORT[TT]</f>
        <v>1</v>
      </c>
      <c r="F544" s="31"/>
      <c r="G544" s="34" t="s">
        <v>3345</v>
      </c>
      <c r="H544" s="32">
        <v>1</v>
      </c>
      <c r="I544" s="31"/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1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1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1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1</v>
      </c>
      <c r="U544" s="33"/>
      <c r="V544" s="31"/>
      <c r="W544" s="31" t="str">
        <f>IF(IMPORT[[#This Row],[b5]]="","",IMPORT[[#This Row],[b5]]-IMPORT[[#This Row],[a5]])</f>
        <v/>
      </c>
      <c r="X544" s="52">
        <f ca="1">SUM(INDIRECT(IMPORT_VAR[TABLENAME]&amp;"[@a"&amp;$1:$1-1&amp;"]"),INDIRECT(IMPORT_VAR[TABLENAME]&amp;"[@c"&amp;$1:$1-1&amp;"]"))</f>
        <v>1</v>
      </c>
      <c r="Y544" s="54"/>
      <c r="Z544" s="54"/>
      <c r="AA544" s="54"/>
    </row>
    <row r="545" spans="1:27">
      <c r="A545" s="31">
        <f ca="1">IF(IMPORT[[#This Row],[C]]&lt;1,"",ROW()-2)</f>
        <v>543</v>
      </c>
      <c r="B545" s="39" t="s">
        <v>3424</v>
      </c>
      <c r="C545" s="31" t="s">
        <v>3036</v>
      </c>
      <c r="D545" s="31">
        <v>72</v>
      </c>
      <c r="E545" s="31">
        <f ca="1">IMPORT[TT]</f>
        <v>1</v>
      </c>
      <c r="F545" s="31"/>
      <c r="G545" s="34" t="s">
        <v>3345</v>
      </c>
      <c r="H545" s="32">
        <v>1</v>
      </c>
      <c r="I545" s="31"/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1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1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1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1</v>
      </c>
      <c r="U545" s="33"/>
      <c r="V545" s="31"/>
      <c r="W545" s="31" t="str">
        <f>IF(IMPORT[[#This Row],[b5]]="","",IMPORT[[#This Row],[b5]]-IMPORT[[#This Row],[a5]])</f>
        <v/>
      </c>
      <c r="X545" s="52">
        <f ca="1">SUM(INDIRECT(IMPORT_VAR[TABLENAME]&amp;"[@a"&amp;$1:$1-1&amp;"]"),INDIRECT(IMPORT_VAR[TABLENAME]&amp;"[@c"&amp;$1:$1-1&amp;"]"))</f>
        <v>1</v>
      </c>
      <c r="Y545" s="54"/>
      <c r="Z545" s="54"/>
      <c r="AA545" s="54"/>
    </row>
    <row r="546" spans="1:27">
      <c r="A546" s="31">
        <f ca="1">IF(IMPORT[[#This Row],[C]]&lt;1,"",ROW()-2)</f>
        <v>544</v>
      </c>
      <c r="B546" s="39" t="s">
        <v>3425</v>
      </c>
      <c r="C546" s="31" t="s">
        <v>3036</v>
      </c>
      <c r="D546" s="31">
        <v>72</v>
      </c>
      <c r="E546" s="31">
        <f ca="1">IMPORT[TT]</f>
        <v>3</v>
      </c>
      <c r="F546" s="31"/>
      <c r="G546" s="34" t="s">
        <v>3345</v>
      </c>
      <c r="H546" s="32">
        <v>3</v>
      </c>
      <c r="I546" s="31"/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3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3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3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3</v>
      </c>
      <c r="U546" s="33"/>
      <c r="V546" s="31"/>
      <c r="W546" s="31" t="str">
        <f>IF(IMPORT[[#This Row],[b5]]="","",IMPORT[[#This Row],[b5]]-IMPORT[[#This Row],[a5]])</f>
        <v/>
      </c>
      <c r="X546" s="52">
        <f ca="1">SUM(INDIRECT(IMPORT_VAR[TABLENAME]&amp;"[@a"&amp;$1:$1-1&amp;"]"),INDIRECT(IMPORT_VAR[TABLENAME]&amp;"[@c"&amp;$1:$1-1&amp;"]"))</f>
        <v>3</v>
      </c>
      <c r="Y546" s="54"/>
      <c r="Z546" s="54"/>
      <c r="AA546" s="54"/>
    </row>
    <row r="547" spans="1:27">
      <c r="A547" s="31">
        <f ca="1">IF(IMPORT[[#This Row],[C]]&lt;1,"",ROW()-2)</f>
        <v>545</v>
      </c>
      <c r="B547" s="39">
        <v>8692</v>
      </c>
      <c r="C547" s="31" t="s">
        <v>2861</v>
      </c>
      <c r="D547" s="31">
        <v>120</v>
      </c>
      <c r="E547" s="31">
        <f ca="1">IMPORT[TT]</f>
        <v>4</v>
      </c>
      <c r="F547" s="31"/>
      <c r="G547" s="34" t="s">
        <v>3817</v>
      </c>
      <c r="H547" s="32">
        <v>4</v>
      </c>
      <c r="I547" s="31"/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4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4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4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4</v>
      </c>
      <c r="U547" s="33"/>
      <c r="V547" s="31"/>
      <c r="W547" s="31" t="str">
        <f>IF(IMPORT[[#This Row],[b5]]="","",IMPORT[[#This Row],[b5]]-IMPORT[[#This Row],[a5]])</f>
        <v/>
      </c>
      <c r="X547" s="52">
        <f ca="1">SUM(INDIRECT(IMPORT_VAR[TABLENAME]&amp;"[@a"&amp;$1:$1-1&amp;"]"),INDIRECT(IMPORT_VAR[TABLENAME]&amp;"[@c"&amp;$1:$1-1&amp;"]"))</f>
        <v>4</v>
      </c>
      <c r="Y547" s="54"/>
      <c r="Z547" s="54"/>
      <c r="AA547" s="54"/>
    </row>
    <row r="548" spans="1:27">
      <c r="A548" s="31">
        <f ca="1">IF(IMPORT[[#This Row],[C]]&lt;1,"",ROW()-2)</f>
        <v>546</v>
      </c>
      <c r="B548" s="39" t="s">
        <v>3818</v>
      </c>
      <c r="C548" s="31" t="s">
        <v>2861</v>
      </c>
      <c r="D548" s="31">
        <v>1728</v>
      </c>
      <c r="E548" s="31">
        <f ca="1">IMPORT[TT]</f>
        <v>3</v>
      </c>
      <c r="F548" s="31"/>
      <c r="G548" s="34" t="s">
        <v>3817</v>
      </c>
      <c r="H548" s="32">
        <v>4</v>
      </c>
      <c r="I548" s="31">
        <v>3</v>
      </c>
      <c r="J548" s="31">
        <f>IF(IMPORT[[#This Row],[b1]]="","",IMPORT[[#This Row],[b1]]-IMPORT[[#This Row],[a1]])</f>
        <v>-1</v>
      </c>
      <c r="K548" s="32">
        <f ca="1">SUM(INDIRECT(IMPORT_VAR[TABLENAME]&amp;"[@a"&amp;$1:$1-1&amp;"]"),INDIRECT(IMPORT_VAR[TABLENAME]&amp;"[@c"&amp;$1:$1-1&amp;"]"))</f>
        <v>3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3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3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3</v>
      </c>
      <c r="U548" s="33"/>
      <c r="V548" s="31"/>
      <c r="W548" s="31" t="str">
        <f>IF(IMPORT[[#This Row],[b5]]="","",IMPORT[[#This Row],[b5]]-IMPORT[[#This Row],[a5]])</f>
        <v/>
      </c>
      <c r="X548" s="52">
        <f ca="1">SUM(INDIRECT(IMPORT_VAR[TABLENAME]&amp;"[@a"&amp;$1:$1-1&amp;"]"),INDIRECT(IMPORT_VAR[TABLENAME]&amp;"[@c"&amp;$1:$1-1&amp;"]"))</f>
        <v>3</v>
      </c>
      <c r="Y548" s="54"/>
      <c r="Z548" s="54"/>
      <c r="AA548" s="54"/>
    </row>
    <row r="549" spans="1:27">
      <c r="A549" s="31">
        <f ca="1">IF(IMPORT[[#This Row],[C]]&lt;1,"",ROW()-2)</f>
        <v>547</v>
      </c>
      <c r="B549" s="39" t="s">
        <v>3819</v>
      </c>
      <c r="C549" s="31" t="s">
        <v>2861</v>
      </c>
      <c r="D549" s="31">
        <v>3200</v>
      </c>
      <c r="E549" s="31">
        <f ca="1">IMPORT[TT]</f>
        <v>3</v>
      </c>
      <c r="F549" s="31"/>
      <c r="G549" s="34" t="s">
        <v>3817</v>
      </c>
      <c r="H549" s="32">
        <v>4</v>
      </c>
      <c r="I549" s="31">
        <v>3</v>
      </c>
      <c r="J549" s="31">
        <f>IF(IMPORT[[#This Row],[b1]]="","",IMPORT[[#This Row],[b1]]-IMPORT[[#This Row],[a1]])</f>
        <v>-1</v>
      </c>
      <c r="K549" s="32">
        <f ca="1">SUM(INDIRECT(IMPORT_VAR[TABLENAME]&amp;"[@a"&amp;$1:$1-1&amp;"]"),INDIRECT(IMPORT_VAR[TABLENAME]&amp;"[@c"&amp;$1:$1-1&amp;"]"))</f>
        <v>3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3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3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3</v>
      </c>
      <c r="U549" s="33"/>
      <c r="V549" s="31"/>
      <c r="W549" s="31" t="str">
        <f>IF(IMPORT[[#This Row],[b5]]="","",IMPORT[[#This Row],[b5]]-IMPORT[[#This Row],[a5]])</f>
        <v/>
      </c>
      <c r="X549" s="52">
        <f ca="1">SUM(INDIRECT(IMPORT_VAR[TABLENAME]&amp;"[@a"&amp;$1:$1-1&amp;"]"),INDIRECT(IMPORT_VAR[TABLENAME]&amp;"[@c"&amp;$1:$1-1&amp;"]"))</f>
        <v>3</v>
      </c>
      <c r="Y549" s="54"/>
      <c r="Z549" s="54"/>
      <c r="AA549" s="54"/>
    </row>
    <row r="550" spans="1:27">
      <c r="A550" s="31">
        <f ca="1">IF(IMPORT[[#This Row],[C]]&lt;1,"",ROW()-2)</f>
        <v>548</v>
      </c>
      <c r="B550" s="39" t="s">
        <v>3820</v>
      </c>
      <c r="C550" s="31" t="s">
        <v>2861</v>
      </c>
      <c r="D550" s="31">
        <v>2784</v>
      </c>
      <c r="E550" s="31">
        <f ca="1">IMPORT[TT]</f>
        <v>7</v>
      </c>
      <c r="F550" s="31"/>
      <c r="G550" s="34" t="s">
        <v>3817</v>
      </c>
      <c r="H550" s="32">
        <v>7</v>
      </c>
      <c r="I550" s="31"/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7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7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7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7</v>
      </c>
      <c r="U550" s="33"/>
      <c r="V550" s="31"/>
      <c r="W550" s="31" t="str">
        <f>IF(IMPORT[[#This Row],[b5]]="","",IMPORT[[#This Row],[b5]]-IMPORT[[#This Row],[a5]])</f>
        <v/>
      </c>
      <c r="X550" s="52">
        <f ca="1">SUM(INDIRECT(IMPORT_VAR[TABLENAME]&amp;"[@a"&amp;$1:$1-1&amp;"]"),INDIRECT(IMPORT_VAR[TABLENAME]&amp;"[@c"&amp;$1:$1-1&amp;"]"))</f>
        <v>7</v>
      </c>
      <c r="Y550" s="54"/>
      <c r="Z550" s="54"/>
      <c r="AA550" s="54"/>
    </row>
    <row r="551" spans="1:27">
      <c r="A551" s="31">
        <f ca="1">IF(IMPORT[[#This Row],[C]]&lt;1,"",ROW()-2)</f>
        <v>549</v>
      </c>
      <c r="B551" s="39" t="s">
        <v>3821</v>
      </c>
      <c r="C551" s="31" t="s">
        <v>3822</v>
      </c>
      <c r="D551" s="31">
        <v>1200</v>
      </c>
      <c r="E551" s="31">
        <f ca="1">IMPORT[TT]</f>
        <v>20</v>
      </c>
      <c r="F551" s="31" t="s">
        <v>3823</v>
      </c>
      <c r="G551" s="34" t="s">
        <v>3817</v>
      </c>
      <c r="H551" s="32">
        <v>21</v>
      </c>
      <c r="I551" s="31">
        <v>20</v>
      </c>
      <c r="J551" s="31">
        <f>IF(IMPORT[[#This Row],[b1]]="","",IMPORT[[#This Row],[b1]]-IMPORT[[#This Row],[a1]])</f>
        <v>-1</v>
      </c>
      <c r="K551" s="32">
        <f ca="1">SUM(INDIRECT(IMPORT_VAR[TABLENAME]&amp;"[@a"&amp;$1:$1-1&amp;"]"),INDIRECT(IMPORT_VAR[TABLENAME]&amp;"[@c"&amp;$1:$1-1&amp;"]"))</f>
        <v>20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20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20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20</v>
      </c>
      <c r="U551" s="33"/>
      <c r="V551" s="31"/>
      <c r="W551" s="31" t="str">
        <f>IF(IMPORT[[#This Row],[b5]]="","",IMPORT[[#This Row],[b5]]-IMPORT[[#This Row],[a5]])</f>
        <v/>
      </c>
      <c r="X551" s="52">
        <f ca="1">SUM(INDIRECT(IMPORT_VAR[TABLENAME]&amp;"[@a"&amp;$1:$1-1&amp;"]"),INDIRECT(IMPORT_VAR[TABLENAME]&amp;"[@c"&amp;$1:$1-1&amp;"]"))</f>
        <v>20</v>
      </c>
      <c r="Y551" s="54"/>
      <c r="Z551" s="54"/>
      <c r="AA551" s="54"/>
    </row>
    <row r="552" spans="1:27">
      <c r="A552" s="31">
        <f ca="1">IF(IMPORT[[#This Row],[C]]&lt;1,"",ROW()-2)</f>
        <v>550</v>
      </c>
      <c r="B552" s="39">
        <v>8608</v>
      </c>
      <c r="C552" s="31" t="s">
        <v>2861</v>
      </c>
      <c r="D552" s="31">
        <v>120</v>
      </c>
      <c r="E552" s="31">
        <f ca="1">IMPORT[TT]</f>
        <v>3</v>
      </c>
      <c r="F552" s="31"/>
      <c r="G552" s="34" t="s">
        <v>3817</v>
      </c>
      <c r="H552" s="32">
        <v>3</v>
      </c>
      <c r="I552" s="31"/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3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3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3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3</v>
      </c>
      <c r="U552" s="33"/>
      <c r="V552" s="31"/>
      <c r="W552" s="31" t="str">
        <f>IF(IMPORT[[#This Row],[b5]]="","",IMPORT[[#This Row],[b5]]-IMPORT[[#This Row],[a5]])</f>
        <v/>
      </c>
      <c r="X552" s="52">
        <f ca="1">SUM(INDIRECT(IMPORT_VAR[TABLENAME]&amp;"[@a"&amp;$1:$1-1&amp;"]"),INDIRECT(IMPORT_VAR[TABLENAME]&amp;"[@c"&amp;$1:$1-1&amp;"]"))</f>
        <v>3</v>
      </c>
      <c r="Y552" s="54"/>
      <c r="Z552" s="54"/>
      <c r="AA552" s="54"/>
    </row>
    <row r="553" spans="1:27">
      <c r="A553" s="31">
        <f ca="1">IF(IMPORT[[#This Row],[C]]&lt;1,"",ROW()-2)</f>
        <v>551</v>
      </c>
      <c r="B553" s="39" t="s">
        <v>3824</v>
      </c>
      <c r="C553" s="31" t="s">
        <v>2908</v>
      </c>
      <c r="D553" s="31">
        <v>960</v>
      </c>
      <c r="E553" s="31">
        <f ca="1">IMPORT[TT]</f>
        <v>29</v>
      </c>
      <c r="F553" s="31"/>
      <c r="G553" s="34" t="s">
        <v>3817</v>
      </c>
      <c r="H553" s="32">
        <v>29</v>
      </c>
      <c r="I553" s="31"/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29</v>
      </c>
      <c r="L553" s="31"/>
      <c r="M553" s="31" t="str">
        <f>IF(IMPORT[[#This Row],[b2]]="","",IMPORT[[#This Row],[b2]]-IMPORT[[#This Row],[a2]])</f>
        <v/>
      </c>
      <c r="N553" s="32">
        <f ca="1">SUM(INDIRECT(IMPORT_VAR[TABLENAME]&amp;"[@a"&amp;$1:$1-1&amp;"]"),INDIRECT(IMPORT_VAR[TABLENAME]&amp;"[@c"&amp;$1:$1-1&amp;"]"))</f>
        <v>29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29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29</v>
      </c>
      <c r="U553" s="33"/>
      <c r="V553" s="31"/>
      <c r="W553" s="31" t="str">
        <f>IF(IMPORT[[#This Row],[b5]]="","",IMPORT[[#This Row],[b5]]-IMPORT[[#This Row],[a5]])</f>
        <v/>
      </c>
      <c r="X553" s="52">
        <f ca="1">SUM(INDIRECT(IMPORT_VAR[TABLENAME]&amp;"[@a"&amp;$1:$1-1&amp;"]"),INDIRECT(IMPORT_VAR[TABLENAME]&amp;"[@c"&amp;$1:$1-1&amp;"]"))</f>
        <v>29</v>
      </c>
      <c r="Y553" s="54"/>
      <c r="Z553" s="54"/>
      <c r="AA553" s="54"/>
    </row>
    <row r="554" spans="1:27">
      <c r="A554" s="31">
        <f ca="1">IF(IMPORT[[#This Row],[C]]&lt;1,"",ROW()-2)</f>
        <v>552</v>
      </c>
      <c r="B554" s="39" t="s">
        <v>3826</v>
      </c>
      <c r="C554" s="31" t="s">
        <v>2813</v>
      </c>
      <c r="D554" s="31">
        <v>1000</v>
      </c>
      <c r="E554" s="31">
        <f ca="1">IMPORT[TT]</f>
        <v>1</v>
      </c>
      <c r="F554" s="31"/>
      <c r="G554" s="34" t="s">
        <v>3817</v>
      </c>
      <c r="H554" s="32">
        <v>1</v>
      </c>
      <c r="I554" s="31"/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1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1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1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1</v>
      </c>
      <c r="U554" s="33"/>
      <c r="V554" s="31"/>
      <c r="W554" s="31" t="str">
        <f>IF(IMPORT[[#This Row],[b5]]="","",IMPORT[[#This Row],[b5]]-IMPORT[[#This Row],[a5]])</f>
        <v/>
      </c>
      <c r="X554" s="52">
        <f ca="1">SUM(INDIRECT(IMPORT_VAR[TABLENAME]&amp;"[@a"&amp;$1:$1-1&amp;"]"),INDIRECT(IMPORT_VAR[TABLENAME]&amp;"[@c"&amp;$1:$1-1&amp;"]"))</f>
        <v>1</v>
      </c>
      <c r="Y554" s="54"/>
      <c r="Z554" s="54"/>
      <c r="AA554" s="54"/>
    </row>
    <row r="555" spans="1:27">
      <c r="A555" s="31">
        <f ca="1">IF(IMPORT[[#This Row],[C]]&lt;1,"",ROW()-2)</f>
        <v>553</v>
      </c>
      <c r="B555" s="39" t="s">
        <v>3827</v>
      </c>
      <c r="C555" s="31" t="s">
        <v>2813</v>
      </c>
      <c r="D555" s="31">
        <v>1000</v>
      </c>
      <c r="E555" s="31">
        <f ca="1">IMPORT[TT]</f>
        <v>1</v>
      </c>
      <c r="F555" s="31"/>
      <c r="G555" s="34" t="s">
        <v>3817</v>
      </c>
      <c r="H555" s="32">
        <v>1</v>
      </c>
      <c r="I555" s="31"/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1</v>
      </c>
      <c r="L555" s="31"/>
      <c r="M555" s="31" t="str">
        <f>IF(IMPORT[[#This Row],[b2]]="","",IMPORT[[#This Row],[b2]]-IMPORT[[#This Row],[a2]])</f>
        <v/>
      </c>
      <c r="N555" s="32">
        <f ca="1">SUM(INDIRECT(IMPORT_VAR[TABLENAME]&amp;"[@a"&amp;$1:$1-1&amp;"]"),INDIRECT(IMPORT_VAR[TABLENAME]&amp;"[@c"&amp;$1:$1-1&amp;"]"))</f>
        <v>1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1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1</v>
      </c>
      <c r="U555" s="33"/>
      <c r="V555" s="31"/>
      <c r="W555" s="31" t="str">
        <f>IF(IMPORT[[#This Row],[b5]]="","",IMPORT[[#This Row],[b5]]-IMPORT[[#This Row],[a5]])</f>
        <v/>
      </c>
      <c r="X555" s="52">
        <f ca="1">SUM(INDIRECT(IMPORT_VAR[TABLENAME]&amp;"[@a"&amp;$1:$1-1&amp;"]"),INDIRECT(IMPORT_VAR[TABLENAME]&amp;"[@c"&amp;$1:$1-1&amp;"]"))</f>
        <v>1</v>
      </c>
      <c r="Y555" s="54"/>
      <c r="Z555" s="54"/>
      <c r="AA555" s="54"/>
    </row>
    <row r="556" spans="1:27">
      <c r="A556" s="31">
        <f ca="1">IF(IMPORT[[#This Row],[C]]&lt;1,"",ROW()-2)</f>
        <v>554</v>
      </c>
      <c r="B556" s="39" t="s">
        <v>3828</v>
      </c>
      <c r="C556" s="31" t="s">
        <v>2813</v>
      </c>
      <c r="D556" s="31">
        <v>1000</v>
      </c>
      <c r="E556" s="31">
        <f ca="1">IMPORT[TT]</f>
        <v>1</v>
      </c>
      <c r="F556" s="31"/>
      <c r="G556" s="34" t="s">
        <v>3817</v>
      </c>
      <c r="H556" s="32">
        <v>1</v>
      </c>
      <c r="I556" s="31"/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1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1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1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1</v>
      </c>
      <c r="U556" s="33"/>
      <c r="V556" s="31"/>
      <c r="W556" s="31" t="str">
        <f>IF(IMPORT[[#This Row],[b5]]="","",IMPORT[[#This Row],[b5]]-IMPORT[[#This Row],[a5]])</f>
        <v/>
      </c>
      <c r="X556" s="52">
        <f ca="1">SUM(INDIRECT(IMPORT_VAR[TABLENAME]&amp;"[@a"&amp;$1:$1-1&amp;"]"),INDIRECT(IMPORT_VAR[TABLENAME]&amp;"[@c"&amp;$1:$1-1&amp;"]"))</f>
        <v>1</v>
      </c>
      <c r="Y556" s="54"/>
      <c r="Z556" s="54"/>
      <c r="AA556" s="54"/>
    </row>
    <row r="557" spans="1:27">
      <c r="A557" s="31">
        <f ca="1">IF(IMPORT[[#This Row],[C]]&lt;1,"",ROW()-2)</f>
        <v>555</v>
      </c>
      <c r="B557" s="39" t="s">
        <v>3830</v>
      </c>
      <c r="C557" s="31" t="s">
        <v>2813</v>
      </c>
      <c r="D557" s="31">
        <v>1000</v>
      </c>
      <c r="E557" s="31">
        <f ca="1">IMPORT[TT]</f>
        <v>1</v>
      </c>
      <c r="F557" s="31"/>
      <c r="G557" s="34" t="s">
        <v>3817</v>
      </c>
      <c r="H557" s="32">
        <v>1</v>
      </c>
      <c r="I557" s="31"/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1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1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1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1</v>
      </c>
      <c r="U557" s="33"/>
      <c r="V557" s="31"/>
      <c r="W557" s="31" t="str">
        <f>IF(IMPORT[[#This Row],[b5]]="","",IMPORT[[#This Row],[b5]]-IMPORT[[#This Row],[a5]])</f>
        <v/>
      </c>
      <c r="X557" s="52">
        <f ca="1">SUM(INDIRECT(IMPORT_VAR[TABLENAME]&amp;"[@a"&amp;$1:$1-1&amp;"]"),INDIRECT(IMPORT_VAR[TABLENAME]&amp;"[@c"&amp;$1:$1-1&amp;"]"))</f>
        <v>1</v>
      </c>
      <c r="Y557" s="54"/>
      <c r="Z557" s="54"/>
      <c r="AA557" s="54"/>
    </row>
    <row r="558" spans="1:27">
      <c r="A558" s="31">
        <f ca="1">IF(IMPORT[[#This Row],[C]]&lt;1,"",ROW()-2)</f>
        <v>556</v>
      </c>
      <c r="B558" s="39" t="s">
        <v>3831</v>
      </c>
      <c r="C558" s="31" t="s">
        <v>2813</v>
      </c>
      <c r="D558" s="31">
        <v>1000</v>
      </c>
      <c r="E558" s="31">
        <f ca="1">IMPORT[TT]</f>
        <v>3</v>
      </c>
      <c r="F558" s="31"/>
      <c r="G558" s="34" t="s">
        <v>3817</v>
      </c>
      <c r="H558" s="32">
        <v>3</v>
      </c>
      <c r="I558" s="31"/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3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3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3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3</v>
      </c>
      <c r="U558" s="33"/>
      <c r="V558" s="31"/>
      <c r="W558" s="31" t="str">
        <f>IF(IMPORT[[#This Row],[b5]]="","",IMPORT[[#This Row],[b5]]-IMPORT[[#This Row],[a5]])</f>
        <v/>
      </c>
      <c r="X558" s="52">
        <f ca="1">SUM(INDIRECT(IMPORT_VAR[TABLENAME]&amp;"[@a"&amp;$1:$1-1&amp;"]"),INDIRECT(IMPORT_VAR[TABLENAME]&amp;"[@c"&amp;$1:$1-1&amp;"]"))</f>
        <v>3</v>
      </c>
      <c r="Y558" s="54"/>
      <c r="Z558" s="54"/>
      <c r="AA558" s="54"/>
    </row>
    <row r="559" spans="1:27">
      <c r="A559" s="31">
        <f ca="1">IF(IMPORT[[#This Row],[C]]&lt;1,"",ROW()-2)</f>
        <v>557</v>
      </c>
      <c r="B559" s="39" t="s">
        <v>3832</v>
      </c>
      <c r="C559" s="31" t="s">
        <v>2813</v>
      </c>
      <c r="D559" s="31">
        <v>1000</v>
      </c>
      <c r="E559" s="31">
        <f ca="1">IMPORT[TT]</f>
        <v>2</v>
      </c>
      <c r="F559" s="31"/>
      <c r="G559" s="34" t="s">
        <v>3817</v>
      </c>
      <c r="H559" s="32">
        <v>2</v>
      </c>
      <c r="I559" s="31"/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2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2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2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2</v>
      </c>
      <c r="U559" s="33"/>
      <c r="V559" s="31"/>
      <c r="W559" s="31" t="str">
        <f>IF(IMPORT[[#This Row],[b5]]="","",IMPORT[[#This Row],[b5]]-IMPORT[[#This Row],[a5]])</f>
        <v/>
      </c>
      <c r="X559" s="52">
        <f ca="1">SUM(INDIRECT(IMPORT_VAR[TABLENAME]&amp;"[@a"&amp;$1:$1-1&amp;"]"),INDIRECT(IMPORT_VAR[TABLENAME]&amp;"[@c"&amp;$1:$1-1&amp;"]"))</f>
        <v>2</v>
      </c>
      <c r="Y559" s="54"/>
      <c r="Z559" s="54"/>
      <c r="AA559" s="54"/>
    </row>
    <row r="560" spans="1:27">
      <c r="A560" s="31">
        <f ca="1">IF(IMPORT[[#This Row],[C]]&lt;1,"",ROW()-2)</f>
        <v>558</v>
      </c>
      <c r="B560" s="39" t="s">
        <v>3833</v>
      </c>
      <c r="C560" s="31" t="s">
        <v>2813</v>
      </c>
      <c r="D560" s="31">
        <v>1000</v>
      </c>
      <c r="E560" s="31">
        <f ca="1">IMPORT[TT]</f>
        <v>1</v>
      </c>
      <c r="F560" s="31"/>
      <c r="G560" s="34" t="s">
        <v>3817</v>
      </c>
      <c r="H560" s="32">
        <v>1</v>
      </c>
      <c r="I560" s="31"/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1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1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1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1</v>
      </c>
      <c r="U560" s="33"/>
      <c r="V560" s="31"/>
      <c r="W560" s="31" t="str">
        <f>IF(IMPORT[[#This Row],[b5]]="","",IMPORT[[#This Row],[b5]]-IMPORT[[#This Row],[a5]])</f>
        <v/>
      </c>
      <c r="X560" s="52">
        <f ca="1">SUM(INDIRECT(IMPORT_VAR[TABLENAME]&amp;"[@a"&amp;$1:$1-1&amp;"]"),INDIRECT(IMPORT_VAR[TABLENAME]&amp;"[@c"&amp;$1:$1-1&amp;"]"))</f>
        <v>1</v>
      </c>
      <c r="Y560" s="54"/>
      <c r="Z560" s="54"/>
      <c r="AA560" s="54"/>
    </row>
    <row r="561" spans="1:27">
      <c r="A561" s="31">
        <f ca="1">IF(IMPORT[[#This Row],[C]]&lt;1,"",ROW()-2)</f>
        <v>559</v>
      </c>
      <c r="B561" s="39" t="s">
        <v>3834</v>
      </c>
      <c r="C561" s="31" t="s">
        <v>2805</v>
      </c>
      <c r="D561" s="31">
        <v>480</v>
      </c>
      <c r="E561" s="31">
        <f ca="1">IMPORT[TT]</f>
        <v>2</v>
      </c>
      <c r="F561" s="31"/>
      <c r="G561" s="34" t="s">
        <v>3817</v>
      </c>
      <c r="H561" s="32">
        <v>2</v>
      </c>
      <c r="I561" s="31"/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2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2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2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2</v>
      </c>
      <c r="U561" s="33"/>
      <c r="V561" s="31"/>
      <c r="W561" s="31" t="str">
        <f>IF(IMPORT[[#This Row],[b5]]="","",IMPORT[[#This Row],[b5]]-IMPORT[[#This Row],[a5]])</f>
        <v/>
      </c>
      <c r="X561" s="52">
        <f ca="1">SUM(INDIRECT(IMPORT_VAR[TABLENAME]&amp;"[@a"&amp;$1:$1-1&amp;"]"),INDIRECT(IMPORT_VAR[TABLENAME]&amp;"[@c"&amp;$1:$1-1&amp;"]"))</f>
        <v>2</v>
      </c>
      <c r="Y561" s="54"/>
      <c r="Z561" s="54"/>
      <c r="AA561" s="54"/>
    </row>
    <row r="562" spans="1:27">
      <c r="A562" s="31">
        <f ca="1">IF(IMPORT[[#This Row],[C]]&lt;1,"",ROW()-2)</f>
        <v>560</v>
      </c>
      <c r="B562" s="39" t="s">
        <v>3835</v>
      </c>
      <c r="C562" s="31" t="s">
        <v>2805</v>
      </c>
      <c r="D562" s="31">
        <v>480</v>
      </c>
      <c r="E562" s="31">
        <f ca="1">IMPORT[TT]</f>
        <v>1</v>
      </c>
      <c r="F562" s="31"/>
      <c r="G562" s="34" t="s">
        <v>3817</v>
      </c>
      <c r="H562" s="32">
        <v>1</v>
      </c>
      <c r="I562" s="31"/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1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1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1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1</v>
      </c>
      <c r="U562" s="33"/>
      <c r="V562" s="31"/>
      <c r="W562" s="31" t="str">
        <f>IF(IMPORT[[#This Row],[b5]]="","",IMPORT[[#This Row],[b5]]-IMPORT[[#This Row],[a5]])</f>
        <v/>
      </c>
      <c r="X562" s="52">
        <f ca="1">SUM(INDIRECT(IMPORT_VAR[TABLENAME]&amp;"[@a"&amp;$1:$1-1&amp;"]"),INDIRECT(IMPORT_VAR[TABLENAME]&amp;"[@c"&amp;$1:$1-1&amp;"]"))</f>
        <v>1</v>
      </c>
      <c r="Y562" s="54"/>
      <c r="Z562" s="54"/>
      <c r="AA562" s="54"/>
    </row>
    <row r="563" spans="1:27">
      <c r="A563" s="31">
        <f ca="1">IF(IMPORT[[#This Row],[C]]&lt;1,"",ROW()-2)</f>
        <v>561</v>
      </c>
      <c r="B563" s="39" t="s">
        <v>3837</v>
      </c>
      <c r="C563" s="31" t="s">
        <v>2805</v>
      </c>
      <c r="D563" s="31">
        <v>480</v>
      </c>
      <c r="E563" s="31">
        <f ca="1">IMPORT[TT]</f>
        <v>2</v>
      </c>
      <c r="F563" s="31"/>
      <c r="G563" s="34" t="s">
        <v>3817</v>
      </c>
      <c r="H563" s="32">
        <v>2</v>
      </c>
      <c r="I563" s="31"/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2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2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2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2</v>
      </c>
      <c r="U563" s="33"/>
      <c r="V563" s="31"/>
      <c r="W563" s="31" t="str">
        <f>IF(IMPORT[[#This Row],[b5]]="","",IMPORT[[#This Row],[b5]]-IMPORT[[#This Row],[a5]])</f>
        <v/>
      </c>
      <c r="X563" s="52">
        <f ca="1">SUM(INDIRECT(IMPORT_VAR[TABLENAME]&amp;"[@a"&amp;$1:$1-1&amp;"]"),INDIRECT(IMPORT_VAR[TABLENAME]&amp;"[@c"&amp;$1:$1-1&amp;"]"))</f>
        <v>2</v>
      </c>
      <c r="Y563" s="54"/>
      <c r="Z563" s="54"/>
      <c r="AA563" s="54"/>
    </row>
    <row r="564" spans="1:27">
      <c r="A564" s="31">
        <f ca="1">IF(IMPORT[[#This Row],[C]]&lt;1,"",ROW()-2)</f>
        <v>562</v>
      </c>
      <c r="B564" s="39" t="s">
        <v>3838</v>
      </c>
      <c r="C564" s="31" t="s">
        <v>2805</v>
      </c>
      <c r="D564" s="31">
        <v>480</v>
      </c>
      <c r="E564" s="31">
        <f ca="1">IMPORT[TT]</f>
        <v>2</v>
      </c>
      <c r="F564" s="31"/>
      <c r="G564" s="34" t="s">
        <v>3817</v>
      </c>
      <c r="H564" s="32">
        <v>2</v>
      </c>
      <c r="I564" s="31"/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2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2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2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2</v>
      </c>
      <c r="U564" s="33"/>
      <c r="V564" s="31"/>
      <c r="W564" s="31" t="str">
        <f>IF(IMPORT[[#This Row],[b5]]="","",IMPORT[[#This Row],[b5]]-IMPORT[[#This Row],[a5]])</f>
        <v/>
      </c>
      <c r="X564" s="52">
        <f ca="1">SUM(INDIRECT(IMPORT_VAR[TABLENAME]&amp;"[@a"&amp;$1:$1-1&amp;"]"),INDIRECT(IMPORT_VAR[TABLENAME]&amp;"[@c"&amp;$1:$1-1&amp;"]"))</f>
        <v>2</v>
      </c>
      <c r="Y564" s="54"/>
      <c r="Z564" s="54"/>
      <c r="AA564" s="54"/>
    </row>
    <row r="565" spans="1:27">
      <c r="A565" s="31">
        <f ca="1">IF(IMPORT[[#This Row],[C]]&lt;1,"",ROW()-2)</f>
        <v>563</v>
      </c>
      <c r="B565" s="39" t="s">
        <v>3839</v>
      </c>
      <c r="C565" s="31" t="s">
        <v>2805</v>
      </c>
      <c r="D565" s="31">
        <v>480</v>
      </c>
      <c r="E565" s="31">
        <f ca="1">IMPORT[TT]</f>
        <v>2</v>
      </c>
      <c r="F565" s="31"/>
      <c r="G565" s="34" t="s">
        <v>3817</v>
      </c>
      <c r="H565" s="32">
        <v>2</v>
      </c>
      <c r="I565" s="31"/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2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2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2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2</v>
      </c>
      <c r="U565" s="33"/>
      <c r="V565" s="31"/>
      <c r="W565" s="31" t="str">
        <f>IF(IMPORT[[#This Row],[b5]]="","",IMPORT[[#This Row],[b5]]-IMPORT[[#This Row],[a5]])</f>
        <v/>
      </c>
      <c r="X565" s="52">
        <f ca="1">SUM(INDIRECT(IMPORT_VAR[TABLENAME]&amp;"[@a"&amp;$1:$1-1&amp;"]"),INDIRECT(IMPORT_VAR[TABLENAME]&amp;"[@c"&amp;$1:$1-1&amp;"]"))</f>
        <v>2</v>
      </c>
      <c r="Y565" s="54"/>
      <c r="Z565" s="54"/>
      <c r="AA565" s="54"/>
    </row>
    <row r="566" spans="1:27">
      <c r="A566" s="31">
        <f ca="1">IF(IMPORT[[#This Row],[C]]&lt;1,"",ROW()-2)</f>
        <v>564</v>
      </c>
      <c r="B566" s="39" t="s">
        <v>3840</v>
      </c>
      <c r="C566" s="31" t="s">
        <v>2805</v>
      </c>
      <c r="D566" s="31">
        <v>480</v>
      </c>
      <c r="E566" s="31">
        <f ca="1">IMPORT[TT]</f>
        <v>1</v>
      </c>
      <c r="F566" s="31"/>
      <c r="G566" s="34" t="s">
        <v>3817</v>
      </c>
      <c r="H566" s="32">
        <v>1</v>
      </c>
      <c r="I566" s="31"/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1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1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1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1</v>
      </c>
      <c r="U566" s="33"/>
      <c r="V566" s="31"/>
      <c r="W566" s="31" t="str">
        <f>IF(IMPORT[[#This Row],[b5]]="","",IMPORT[[#This Row],[b5]]-IMPORT[[#This Row],[a5]])</f>
        <v/>
      </c>
      <c r="X566" s="52">
        <f ca="1">SUM(INDIRECT(IMPORT_VAR[TABLENAME]&amp;"[@a"&amp;$1:$1-1&amp;"]"),INDIRECT(IMPORT_VAR[TABLENAME]&amp;"[@c"&amp;$1:$1-1&amp;"]"))</f>
        <v>1</v>
      </c>
      <c r="Y566" s="54"/>
      <c r="Z566" s="54"/>
      <c r="AA566" s="54"/>
    </row>
    <row r="567" spans="1:27">
      <c r="A567" s="31">
        <f ca="1">IF(IMPORT[[#This Row],[C]]&lt;1,"",ROW()-2)</f>
        <v>565</v>
      </c>
      <c r="B567" s="39" t="s">
        <v>3841</v>
      </c>
      <c r="C567" s="31" t="s">
        <v>2805</v>
      </c>
      <c r="D567" s="31">
        <v>480</v>
      </c>
      <c r="E567" s="31">
        <f ca="1">IMPORT[TT]</f>
        <v>2</v>
      </c>
      <c r="F567" s="31"/>
      <c r="G567" s="34" t="s">
        <v>3817</v>
      </c>
      <c r="H567" s="32">
        <v>2</v>
      </c>
      <c r="I567" s="31"/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2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2</v>
      </c>
      <c r="O567" s="33"/>
      <c r="P567" s="33" t="str">
        <f>IF(IMPORT[[#This Row],[b3]]="","",IMPORT[[#This Row],[b3]]-IMPORT[[#This Row],[a3]])</f>
        <v/>
      </c>
      <c r="Q567" s="32">
        <f ca="1">SUM(INDIRECT(IMPORT_VAR[TABLENAME]&amp;"[@a"&amp;$1:$1-1&amp;"]"),INDIRECT(IMPORT_VAR[TABLENAME]&amp;"[@c"&amp;$1:$1-1&amp;"]"))</f>
        <v>2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2</v>
      </c>
      <c r="U567" s="33"/>
      <c r="V567" s="31"/>
      <c r="W567" s="31" t="str">
        <f>IF(IMPORT[[#This Row],[b5]]="","",IMPORT[[#This Row],[b5]]-IMPORT[[#This Row],[a5]])</f>
        <v/>
      </c>
      <c r="X567" s="52">
        <f ca="1">SUM(INDIRECT(IMPORT_VAR[TABLENAME]&amp;"[@a"&amp;$1:$1-1&amp;"]"),INDIRECT(IMPORT_VAR[TABLENAME]&amp;"[@c"&amp;$1:$1-1&amp;"]"))</f>
        <v>2</v>
      </c>
      <c r="Y567" s="54"/>
      <c r="Z567" s="54"/>
      <c r="AA567" s="54"/>
    </row>
    <row r="568" spans="1:27">
      <c r="A568" s="31">
        <f ca="1">IF(IMPORT[[#This Row],[C]]&lt;1,"",ROW()-2)</f>
        <v>566</v>
      </c>
      <c r="B568" s="39" t="s">
        <v>3842</v>
      </c>
      <c r="C568" s="31" t="s">
        <v>2805</v>
      </c>
      <c r="D568" s="31">
        <v>480</v>
      </c>
      <c r="E568" s="31">
        <f ca="1">IMPORT[TT]</f>
        <v>1</v>
      </c>
      <c r="F568" s="31"/>
      <c r="G568" s="34" t="s">
        <v>3817</v>
      </c>
      <c r="H568" s="32">
        <v>1</v>
      </c>
      <c r="I568" s="31"/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1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1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1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1</v>
      </c>
      <c r="U568" s="33"/>
      <c r="V568" s="31"/>
      <c r="W568" s="31" t="str">
        <f>IF(IMPORT[[#This Row],[b5]]="","",IMPORT[[#This Row],[b5]]-IMPORT[[#This Row],[a5]])</f>
        <v/>
      </c>
      <c r="X568" s="52">
        <f ca="1">SUM(INDIRECT(IMPORT_VAR[TABLENAME]&amp;"[@a"&amp;$1:$1-1&amp;"]"),INDIRECT(IMPORT_VAR[TABLENAME]&amp;"[@c"&amp;$1:$1-1&amp;"]"))</f>
        <v>1</v>
      </c>
      <c r="Y568" s="54"/>
      <c r="Z568" s="54"/>
      <c r="AA568" s="54"/>
    </row>
    <row r="569" spans="1:27">
      <c r="A569" s="31">
        <f ca="1">IF(IMPORT[[#This Row],[C]]&lt;1,"",ROW()-2)</f>
        <v>567</v>
      </c>
      <c r="B569" s="39" t="s">
        <v>3848</v>
      </c>
      <c r="C569" s="31" t="s">
        <v>2805</v>
      </c>
      <c r="D569" s="31">
        <v>360</v>
      </c>
      <c r="E569" s="31">
        <f ca="1">IMPORT[TT]</f>
        <v>1</v>
      </c>
      <c r="F569" s="31"/>
      <c r="G569" s="34" t="s">
        <v>3817</v>
      </c>
      <c r="H569" s="32">
        <v>1</v>
      </c>
      <c r="I569" s="31"/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1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1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1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1</v>
      </c>
      <c r="U569" s="33"/>
      <c r="V569" s="31"/>
      <c r="W569" s="31" t="str">
        <f>IF(IMPORT[[#This Row],[b5]]="","",IMPORT[[#This Row],[b5]]-IMPORT[[#This Row],[a5]])</f>
        <v/>
      </c>
      <c r="X569" s="52">
        <f ca="1">SUM(INDIRECT(IMPORT_VAR[TABLENAME]&amp;"[@a"&amp;$1:$1-1&amp;"]"),INDIRECT(IMPORT_VAR[TABLENAME]&amp;"[@c"&amp;$1:$1-1&amp;"]"))</f>
        <v>1</v>
      </c>
      <c r="Y569" s="54"/>
      <c r="Z569" s="54"/>
      <c r="AA569" s="54"/>
    </row>
    <row r="570" spans="1:27">
      <c r="A570" s="31">
        <f ca="1">IF(IMPORT[[#This Row],[C]]&lt;1,"",ROW()-2)</f>
        <v>568</v>
      </c>
      <c r="B570" s="39" t="s">
        <v>3849</v>
      </c>
      <c r="C570" s="31" t="s">
        <v>2805</v>
      </c>
      <c r="D570" s="31">
        <v>360</v>
      </c>
      <c r="E570" s="31">
        <f ca="1">IMPORT[TT]</f>
        <v>2</v>
      </c>
      <c r="F570" s="31"/>
      <c r="G570" s="34" t="s">
        <v>3817</v>
      </c>
      <c r="H570" s="32">
        <v>2</v>
      </c>
      <c r="I570" s="31"/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2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2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2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2</v>
      </c>
      <c r="U570" s="33"/>
      <c r="V570" s="31"/>
      <c r="W570" s="31" t="str">
        <f>IF(IMPORT[[#This Row],[b5]]="","",IMPORT[[#This Row],[b5]]-IMPORT[[#This Row],[a5]])</f>
        <v/>
      </c>
      <c r="X570" s="52">
        <f ca="1">SUM(INDIRECT(IMPORT_VAR[TABLENAME]&amp;"[@a"&amp;$1:$1-1&amp;"]"),INDIRECT(IMPORT_VAR[TABLENAME]&amp;"[@c"&amp;$1:$1-1&amp;"]"))</f>
        <v>2</v>
      </c>
      <c r="Y570" s="54"/>
      <c r="Z570" s="54"/>
      <c r="AA570" s="54"/>
    </row>
    <row r="571" spans="1:27">
      <c r="A571" s="31">
        <f ca="1">IF(IMPORT[[#This Row],[C]]&lt;1,"",ROW()-2)</f>
        <v>569</v>
      </c>
      <c r="B571" s="39" t="s">
        <v>3852</v>
      </c>
      <c r="C571" s="31" t="s">
        <v>2805</v>
      </c>
      <c r="D571" s="31">
        <v>360</v>
      </c>
      <c r="E571" s="31">
        <f ca="1">IMPORT[TT]</f>
        <v>1</v>
      </c>
      <c r="F571" s="31"/>
      <c r="G571" s="34" t="s">
        <v>3817</v>
      </c>
      <c r="H571" s="32">
        <v>1</v>
      </c>
      <c r="I571" s="31"/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1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1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1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1</v>
      </c>
      <c r="U571" s="33"/>
      <c r="V571" s="31"/>
      <c r="W571" s="31" t="str">
        <f>IF(IMPORT[[#This Row],[b5]]="","",IMPORT[[#This Row],[b5]]-IMPORT[[#This Row],[a5]])</f>
        <v/>
      </c>
      <c r="X571" s="52">
        <f ca="1">SUM(INDIRECT(IMPORT_VAR[TABLENAME]&amp;"[@a"&amp;$1:$1-1&amp;"]"),INDIRECT(IMPORT_VAR[TABLENAME]&amp;"[@c"&amp;$1:$1-1&amp;"]"))</f>
        <v>1</v>
      </c>
      <c r="Y571" s="54"/>
      <c r="Z571" s="54"/>
      <c r="AA571" s="54"/>
    </row>
    <row r="572" spans="1:27">
      <c r="A572" s="31">
        <f ca="1">IF(IMPORT[[#This Row],[C]]&lt;1,"",ROW()-2)</f>
        <v>570</v>
      </c>
      <c r="B572" s="39">
        <v>1820</v>
      </c>
      <c r="C572" s="31" t="s">
        <v>2813</v>
      </c>
      <c r="D572" s="31">
        <v>480</v>
      </c>
      <c r="E572" s="31">
        <f ca="1">IMPORT[TT]</f>
        <v>3</v>
      </c>
      <c r="F572" s="31"/>
      <c r="G572" s="34" t="s">
        <v>3817</v>
      </c>
      <c r="H572" s="32">
        <v>3</v>
      </c>
      <c r="I572" s="31"/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3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3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3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3</v>
      </c>
      <c r="U572" s="33"/>
      <c r="V572" s="31"/>
      <c r="W572" s="31" t="str">
        <f>IF(IMPORT[[#This Row],[b5]]="","",IMPORT[[#This Row],[b5]]-IMPORT[[#This Row],[a5]])</f>
        <v/>
      </c>
      <c r="X572" s="52">
        <f ca="1">SUM(INDIRECT(IMPORT_VAR[TABLENAME]&amp;"[@a"&amp;$1:$1-1&amp;"]"),INDIRECT(IMPORT_VAR[TABLENAME]&amp;"[@c"&amp;$1:$1-1&amp;"]"))</f>
        <v>3</v>
      </c>
      <c r="Y572" s="54"/>
      <c r="Z572" s="54"/>
      <c r="AA572" s="54"/>
    </row>
    <row r="573" spans="1:27">
      <c r="A573" s="31">
        <f ca="1">IF(IMPORT[[#This Row],[C]]&lt;1,"",ROW()-2)</f>
        <v>571</v>
      </c>
      <c r="B573" s="39">
        <v>2030</v>
      </c>
      <c r="C573" s="31" t="s">
        <v>2813</v>
      </c>
      <c r="D573" s="31">
        <v>288</v>
      </c>
      <c r="E573" s="31">
        <f ca="1">IMPORT[TT]</f>
        <v>4</v>
      </c>
      <c r="F573" s="31"/>
      <c r="G573" s="34" t="s">
        <v>3817</v>
      </c>
      <c r="H573" s="32">
        <v>4</v>
      </c>
      <c r="I573" s="31"/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4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4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4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4</v>
      </c>
      <c r="U573" s="33"/>
      <c r="V573" s="31"/>
      <c r="W573" s="31" t="str">
        <f>IF(IMPORT[[#This Row],[b5]]="","",IMPORT[[#This Row],[b5]]-IMPORT[[#This Row],[a5]])</f>
        <v/>
      </c>
      <c r="X573" s="52">
        <f ca="1">SUM(INDIRECT(IMPORT_VAR[TABLENAME]&amp;"[@a"&amp;$1:$1-1&amp;"]"),INDIRECT(IMPORT_VAR[TABLENAME]&amp;"[@c"&amp;$1:$1-1&amp;"]"))</f>
        <v>4</v>
      </c>
      <c r="Y573" s="54"/>
      <c r="Z573" s="54"/>
      <c r="AA573" s="54"/>
    </row>
    <row r="574" spans="1:27">
      <c r="A574" s="31">
        <f ca="1">IF(IMPORT[[#This Row],[C]]&lt;1,"",ROW()-2)</f>
        <v>572</v>
      </c>
      <c r="B574" s="39">
        <v>2032</v>
      </c>
      <c r="C574" s="31" t="s">
        <v>2813</v>
      </c>
      <c r="D574" s="31">
        <v>144</v>
      </c>
      <c r="E574" s="31">
        <f ca="1">IMPORT[TT]</f>
        <v>4</v>
      </c>
      <c r="F574" s="31"/>
      <c r="G574" s="34" t="s">
        <v>3817</v>
      </c>
      <c r="H574" s="32">
        <v>4</v>
      </c>
      <c r="I574" s="31"/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4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4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4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4</v>
      </c>
      <c r="U574" s="33"/>
      <c r="V574" s="31"/>
      <c r="W574" s="31" t="str">
        <f>IF(IMPORT[[#This Row],[b5]]="","",IMPORT[[#This Row],[b5]]-IMPORT[[#This Row],[a5]])</f>
        <v/>
      </c>
      <c r="X574" s="52">
        <f ca="1">SUM(INDIRECT(IMPORT_VAR[TABLENAME]&amp;"[@a"&amp;$1:$1-1&amp;"]"),INDIRECT(IMPORT_VAR[TABLENAME]&amp;"[@c"&amp;$1:$1-1&amp;"]"))</f>
        <v>4</v>
      </c>
      <c r="Y574" s="54"/>
      <c r="Z574" s="54"/>
      <c r="AA574" s="54"/>
    </row>
    <row r="575" spans="1:27">
      <c r="A575" s="31">
        <f ca="1">IF(IMPORT[[#This Row],[C]]&lt;1,"",ROW()-2)</f>
        <v>573</v>
      </c>
      <c r="B575" s="39">
        <v>1890</v>
      </c>
      <c r="C575" s="31" t="s">
        <v>2813</v>
      </c>
      <c r="D575" s="31">
        <v>480</v>
      </c>
      <c r="E575" s="31">
        <f ca="1">IMPORT[TT]</f>
        <v>4</v>
      </c>
      <c r="F575" s="31"/>
      <c r="G575" s="34" t="s">
        <v>3817</v>
      </c>
      <c r="H575" s="32">
        <v>4</v>
      </c>
      <c r="I575" s="31"/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4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4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4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4</v>
      </c>
      <c r="U575" s="33"/>
      <c r="V575" s="31"/>
      <c r="W575" s="31" t="str">
        <f>IF(IMPORT[[#This Row],[b5]]="","",IMPORT[[#This Row],[b5]]-IMPORT[[#This Row],[a5]])</f>
        <v/>
      </c>
      <c r="X575" s="52">
        <f ca="1">SUM(INDIRECT(IMPORT_VAR[TABLENAME]&amp;"[@a"&amp;$1:$1-1&amp;"]"),INDIRECT(IMPORT_VAR[TABLENAME]&amp;"[@c"&amp;$1:$1-1&amp;"]"))</f>
        <v>4</v>
      </c>
      <c r="Y575" s="54"/>
      <c r="Z575" s="54"/>
      <c r="AA575" s="54"/>
    </row>
    <row r="576" spans="1:27">
      <c r="A576" s="31">
        <f ca="1">IF(IMPORT[[#This Row],[C]]&lt;1,"",ROW()-2)</f>
        <v>574</v>
      </c>
      <c r="B576" s="39">
        <v>2540</v>
      </c>
      <c r="C576" s="31" t="s">
        <v>2813</v>
      </c>
      <c r="D576" s="31">
        <v>480</v>
      </c>
      <c r="E576" s="31">
        <f ca="1">IMPORT[TT]</f>
        <v>4</v>
      </c>
      <c r="F576" s="31"/>
      <c r="G576" s="34" t="s">
        <v>3817</v>
      </c>
      <c r="H576" s="32">
        <v>4</v>
      </c>
      <c r="I576" s="31"/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4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4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4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4</v>
      </c>
      <c r="U576" s="33"/>
      <c r="V576" s="31"/>
      <c r="W576" s="31" t="str">
        <f>IF(IMPORT[[#This Row],[b5]]="","",IMPORT[[#This Row],[b5]]-IMPORT[[#This Row],[a5]])</f>
        <v/>
      </c>
      <c r="X576" s="52">
        <f ca="1">SUM(INDIRECT(IMPORT_VAR[TABLENAME]&amp;"[@a"&amp;$1:$1-1&amp;"]"),INDIRECT(IMPORT_VAR[TABLENAME]&amp;"[@c"&amp;$1:$1-1&amp;"]"))</f>
        <v>4</v>
      </c>
      <c r="Y576" s="54"/>
      <c r="Z576" s="54"/>
      <c r="AA576" s="54"/>
    </row>
    <row r="577" spans="1:27">
      <c r="A577" s="31">
        <f ca="1">IF(IMPORT[[#This Row],[C]]&lt;1,"",ROW()-2)</f>
        <v>575</v>
      </c>
      <c r="B577" s="39">
        <v>1896</v>
      </c>
      <c r="C577" s="31" t="s">
        <v>2813</v>
      </c>
      <c r="D577" s="31">
        <v>480</v>
      </c>
      <c r="E577" s="31">
        <f ca="1">IMPORT[TT]</f>
        <v>4</v>
      </c>
      <c r="F577" s="31"/>
      <c r="G577" s="34" t="s">
        <v>3817</v>
      </c>
      <c r="H577" s="32">
        <v>4</v>
      </c>
      <c r="I577" s="31"/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4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4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4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4</v>
      </c>
      <c r="U577" s="33"/>
      <c r="V577" s="31"/>
      <c r="W577" s="31" t="str">
        <f>IF(IMPORT[[#This Row],[b5]]="","",IMPORT[[#This Row],[b5]]-IMPORT[[#This Row],[a5]])</f>
        <v/>
      </c>
      <c r="X577" s="52">
        <f ca="1">SUM(INDIRECT(IMPORT_VAR[TABLENAME]&amp;"[@a"&amp;$1:$1-1&amp;"]"),INDIRECT(IMPORT_VAR[TABLENAME]&amp;"[@c"&amp;$1:$1-1&amp;"]"))</f>
        <v>4</v>
      </c>
      <c r="Y577" s="54"/>
      <c r="Z577" s="54"/>
      <c r="AA577" s="54"/>
    </row>
    <row r="578" spans="1:27">
      <c r="A578" s="31">
        <f ca="1">IF(IMPORT[[#This Row],[C]]&lt;1,"",ROW()-2)</f>
        <v>576</v>
      </c>
      <c r="B578" s="39">
        <v>8418</v>
      </c>
      <c r="C578" s="31" t="s">
        <v>2813</v>
      </c>
      <c r="D578" s="31">
        <v>480</v>
      </c>
      <c r="E578" s="31">
        <f ca="1">IMPORT[TT]</f>
        <v>4</v>
      </c>
      <c r="F578" s="31"/>
      <c r="G578" s="34" t="s">
        <v>3817</v>
      </c>
      <c r="H578" s="32">
        <v>4</v>
      </c>
      <c r="I578" s="31"/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4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4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4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4</v>
      </c>
      <c r="U578" s="33"/>
      <c r="V578" s="31"/>
      <c r="W578" s="31" t="str">
        <f>IF(IMPORT[[#This Row],[b5]]="","",IMPORT[[#This Row],[b5]]-IMPORT[[#This Row],[a5]])</f>
        <v/>
      </c>
      <c r="X578" s="52">
        <f ca="1">SUM(INDIRECT(IMPORT_VAR[TABLENAME]&amp;"[@a"&amp;$1:$1-1&amp;"]"),INDIRECT(IMPORT_VAR[TABLENAME]&amp;"[@c"&amp;$1:$1-1&amp;"]"))</f>
        <v>4</v>
      </c>
      <c r="Y578" s="54"/>
      <c r="Z578" s="54"/>
      <c r="AA578" s="54"/>
    </row>
    <row r="579" spans="1:27">
      <c r="A579" s="31">
        <f ca="1">IF(IMPORT[[#This Row],[C]]&lt;1,"",ROW()-2)</f>
        <v>577</v>
      </c>
      <c r="B579" s="39" t="s">
        <v>3854</v>
      </c>
      <c r="C579" s="31" t="s">
        <v>2813</v>
      </c>
      <c r="D579" s="31">
        <v>480</v>
      </c>
      <c r="E579" s="31">
        <f ca="1">IMPORT[TT]</f>
        <v>4</v>
      </c>
      <c r="F579" s="31"/>
      <c r="G579" s="34" t="s">
        <v>3817</v>
      </c>
      <c r="H579" s="32">
        <v>4</v>
      </c>
      <c r="I579" s="31"/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4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4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4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4</v>
      </c>
      <c r="U579" s="33"/>
      <c r="V579" s="31"/>
      <c r="W579" s="31" t="str">
        <f>IF(IMPORT[[#This Row],[b5]]="","",IMPORT[[#This Row],[b5]]-IMPORT[[#This Row],[a5]])</f>
        <v/>
      </c>
      <c r="X579" s="52">
        <f ca="1">SUM(INDIRECT(IMPORT_VAR[TABLENAME]&amp;"[@a"&amp;$1:$1-1&amp;"]"),INDIRECT(IMPORT_VAR[TABLENAME]&amp;"[@c"&amp;$1:$1-1&amp;"]"))</f>
        <v>4</v>
      </c>
      <c r="Y579" s="54"/>
      <c r="Z579" s="54"/>
      <c r="AA579" s="54"/>
    </row>
    <row r="580" spans="1:27">
      <c r="A580" s="31">
        <f ca="1">IF(IMPORT[[#This Row],[C]]&lt;1,"",ROW()-2)</f>
        <v>578</v>
      </c>
      <c r="B580" s="39" t="s">
        <v>3855</v>
      </c>
      <c r="C580" s="31" t="s">
        <v>2813</v>
      </c>
      <c r="D580" s="31">
        <v>480</v>
      </c>
      <c r="E580" s="31">
        <f ca="1">IMPORT[TT]</f>
        <v>4</v>
      </c>
      <c r="F580" s="31"/>
      <c r="G580" s="34" t="s">
        <v>3817</v>
      </c>
      <c r="H580" s="32">
        <v>4</v>
      </c>
      <c r="I580" s="31"/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4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4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4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4</v>
      </c>
      <c r="U580" s="33"/>
      <c r="V580" s="31"/>
      <c r="W580" s="31" t="str">
        <f>IF(IMPORT[[#This Row],[b5]]="","",IMPORT[[#This Row],[b5]]-IMPORT[[#This Row],[a5]])</f>
        <v/>
      </c>
      <c r="X580" s="52">
        <f ca="1">SUM(INDIRECT(IMPORT_VAR[TABLENAME]&amp;"[@a"&amp;$1:$1-1&amp;"]"),INDIRECT(IMPORT_VAR[TABLENAME]&amp;"[@c"&amp;$1:$1-1&amp;"]"))</f>
        <v>4</v>
      </c>
      <c r="Y580" s="54"/>
      <c r="Z580" s="54"/>
      <c r="AA580" s="54"/>
    </row>
    <row r="581" spans="1:27">
      <c r="A581" s="31">
        <f ca="1">IF(IMPORT[[#This Row],[C]]&lt;1,"",ROW()-2)</f>
        <v>579</v>
      </c>
      <c r="B581" s="39">
        <v>9443</v>
      </c>
      <c r="C581" s="31" t="s">
        <v>2813</v>
      </c>
      <c r="D581" s="31">
        <v>480</v>
      </c>
      <c r="E581" s="31">
        <f ca="1">IMPORT[TT]</f>
        <v>4</v>
      </c>
      <c r="F581" s="31"/>
      <c r="G581" s="34" t="s">
        <v>3817</v>
      </c>
      <c r="H581" s="32">
        <v>4</v>
      </c>
      <c r="I581" s="31"/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4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4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4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4</v>
      </c>
      <c r="U581" s="33"/>
      <c r="V581" s="31"/>
      <c r="W581" s="31" t="str">
        <f>IF(IMPORT[[#This Row],[b5]]="","",IMPORT[[#This Row],[b5]]-IMPORT[[#This Row],[a5]])</f>
        <v/>
      </c>
      <c r="X581" s="52">
        <f ca="1">SUM(INDIRECT(IMPORT_VAR[TABLENAME]&amp;"[@a"&amp;$1:$1-1&amp;"]"),INDIRECT(IMPORT_VAR[TABLENAME]&amp;"[@c"&amp;$1:$1-1&amp;"]"))</f>
        <v>4</v>
      </c>
      <c r="Y581" s="54"/>
      <c r="Z581" s="54"/>
      <c r="AA581" s="54"/>
    </row>
    <row r="582" spans="1:27">
      <c r="A582" s="31">
        <f ca="1">IF(IMPORT[[#This Row],[C]]&lt;1,"",ROW()-2)</f>
        <v>580</v>
      </c>
      <c r="B582" s="39">
        <v>1895</v>
      </c>
      <c r="C582" s="31" t="s">
        <v>2813</v>
      </c>
      <c r="D582" s="31">
        <v>480</v>
      </c>
      <c r="E582" s="31">
        <f ca="1">IMPORT[TT]</f>
        <v>4</v>
      </c>
      <c r="F582" s="31"/>
      <c r="G582" s="34" t="s">
        <v>3817</v>
      </c>
      <c r="H582" s="32">
        <v>4</v>
      </c>
      <c r="I582" s="31"/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4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4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4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4</v>
      </c>
      <c r="U582" s="33"/>
      <c r="V582" s="31"/>
      <c r="W582" s="31" t="str">
        <f>IF(IMPORT[[#This Row],[b5]]="","",IMPORT[[#This Row],[b5]]-IMPORT[[#This Row],[a5]])</f>
        <v/>
      </c>
      <c r="X582" s="52">
        <f ca="1">SUM(INDIRECT(IMPORT_VAR[TABLENAME]&amp;"[@a"&amp;$1:$1-1&amp;"]"),INDIRECT(IMPORT_VAR[TABLENAME]&amp;"[@c"&amp;$1:$1-1&amp;"]"))</f>
        <v>4</v>
      </c>
      <c r="Y582" s="54"/>
      <c r="Z582" s="54"/>
      <c r="AA582" s="54"/>
    </row>
    <row r="583" spans="1:27">
      <c r="A583" s="31">
        <f ca="1">IF(IMPORT[[#This Row],[C]]&lt;1,"",ROW()-2)</f>
        <v>581</v>
      </c>
      <c r="B583" s="39">
        <v>50</v>
      </c>
      <c r="C583" s="31" t="s">
        <v>2813</v>
      </c>
      <c r="D583" s="31">
        <v>480</v>
      </c>
      <c r="E583" s="31">
        <f ca="1">IMPORT[TT]</f>
        <v>4</v>
      </c>
      <c r="F583" s="31"/>
      <c r="G583" s="34" t="s">
        <v>3817</v>
      </c>
      <c r="H583" s="32">
        <v>4</v>
      </c>
      <c r="I583" s="31"/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4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4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4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4</v>
      </c>
      <c r="U583" s="33"/>
      <c r="V583" s="31"/>
      <c r="W583" s="31" t="str">
        <f>IF(IMPORT[[#This Row],[b5]]="","",IMPORT[[#This Row],[b5]]-IMPORT[[#This Row],[a5]])</f>
        <v/>
      </c>
      <c r="X583" s="52">
        <f ca="1">SUM(INDIRECT(IMPORT_VAR[TABLENAME]&amp;"[@a"&amp;$1:$1-1&amp;"]"),INDIRECT(IMPORT_VAR[TABLENAME]&amp;"[@c"&amp;$1:$1-1&amp;"]"))</f>
        <v>4</v>
      </c>
      <c r="Y583" s="54"/>
      <c r="Z583" s="54"/>
      <c r="AA583" s="54"/>
    </row>
    <row r="584" spans="1:27">
      <c r="A584" s="31">
        <f ca="1">IF(IMPORT[[#This Row],[C]]&lt;1,"",ROW()-2)</f>
        <v>582</v>
      </c>
      <c r="B584" s="39" t="s">
        <v>3856</v>
      </c>
      <c r="C584" s="31" t="s">
        <v>2813</v>
      </c>
      <c r="D584" s="31">
        <v>120</v>
      </c>
      <c r="E584" s="31">
        <f ca="1">IMPORT[TT]</f>
        <v>11</v>
      </c>
      <c r="F584" s="31"/>
      <c r="G584" s="34" t="s">
        <v>3817</v>
      </c>
      <c r="H584" s="32">
        <v>11</v>
      </c>
      <c r="I584" s="31"/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11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11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11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11</v>
      </c>
      <c r="U584" s="33"/>
      <c r="V584" s="31"/>
      <c r="W584" s="31" t="str">
        <f>IF(IMPORT[[#This Row],[b5]]="","",IMPORT[[#This Row],[b5]]-IMPORT[[#This Row],[a5]])</f>
        <v/>
      </c>
      <c r="X584" s="52">
        <f ca="1">SUM(INDIRECT(IMPORT_VAR[TABLENAME]&amp;"[@a"&amp;$1:$1-1&amp;"]"),INDIRECT(IMPORT_VAR[TABLENAME]&amp;"[@c"&amp;$1:$1-1&amp;"]"))</f>
        <v>11</v>
      </c>
      <c r="Y584" s="54"/>
      <c r="Z584" s="54"/>
      <c r="AA584" s="54"/>
    </row>
    <row r="585" spans="1:27">
      <c r="A585" s="31">
        <f ca="1">IF(IMPORT[[#This Row],[C]]&lt;1,"",ROW()-2)</f>
        <v>583</v>
      </c>
      <c r="B585" s="39">
        <v>95</v>
      </c>
      <c r="C585" s="31" t="s">
        <v>2813</v>
      </c>
      <c r="D585" s="31">
        <v>480</v>
      </c>
      <c r="E585" s="31">
        <f ca="1">IMPORT[TT]</f>
        <v>4</v>
      </c>
      <c r="F585" s="31"/>
      <c r="G585" s="34" t="s">
        <v>3817</v>
      </c>
      <c r="H585" s="32">
        <v>4</v>
      </c>
      <c r="I585" s="31"/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4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4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4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4</v>
      </c>
      <c r="U585" s="33"/>
      <c r="V585" s="31"/>
      <c r="W585" s="31" t="str">
        <f>IF(IMPORT[[#This Row],[b5]]="","",IMPORT[[#This Row],[b5]]-IMPORT[[#This Row],[a5]])</f>
        <v/>
      </c>
      <c r="X585" s="52">
        <f ca="1">SUM(INDIRECT(IMPORT_VAR[TABLENAME]&amp;"[@a"&amp;$1:$1-1&amp;"]"),INDIRECT(IMPORT_VAR[TABLENAME]&amp;"[@c"&amp;$1:$1-1&amp;"]"))</f>
        <v>4</v>
      </c>
      <c r="Y585" s="54"/>
      <c r="Z585" s="54"/>
      <c r="AA585" s="54"/>
    </row>
    <row r="586" spans="1:27">
      <c r="A586" s="31">
        <f ca="1">IF(IMPORT[[#This Row],[C]]&lt;1,"",ROW()-2)</f>
        <v>584</v>
      </c>
      <c r="B586" s="39" t="s">
        <v>3857</v>
      </c>
      <c r="C586" s="31" t="s">
        <v>2813</v>
      </c>
      <c r="D586" s="31">
        <v>288</v>
      </c>
      <c r="E586" s="31">
        <f ca="1">IMPORT[TT]</f>
        <v>3</v>
      </c>
      <c r="F586" s="31"/>
      <c r="G586" s="34" t="s">
        <v>3817</v>
      </c>
      <c r="H586" s="32">
        <v>3</v>
      </c>
      <c r="I586" s="31"/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3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3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3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3</v>
      </c>
      <c r="U586" s="33"/>
      <c r="V586" s="31"/>
      <c r="W586" s="31" t="str">
        <f>IF(IMPORT[[#This Row],[b5]]="","",IMPORT[[#This Row],[b5]]-IMPORT[[#This Row],[a5]])</f>
        <v/>
      </c>
      <c r="X586" s="52">
        <f ca="1">SUM(INDIRECT(IMPORT_VAR[TABLENAME]&amp;"[@a"&amp;$1:$1-1&amp;"]"),INDIRECT(IMPORT_VAR[TABLENAME]&amp;"[@c"&amp;$1:$1-1&amp;"]"))</f>
        <v>3</v>
      </c>
      <c r="Y586" s="54"/>
      <c r="Z586" s="54"/>
      <c r="AA586" s="54"/>
    </row>
    <row r="587" spans="1:27">
      <c r="A587" s="31">
        <f ca="1">IF(IMPORT[[#This Row],[C]]&lt;1,"",ROW()-2)</f>
        <v>585</v>
      </c>
      <c r="B587" s="39" t="s">
        <v>3858</v>
      </c>
      <c r="C587" s="31" t="s">
        <v>3036</v>
      </c>
      <c r="D587" s="31">
        <v>96</v>
      </c>
      <c r="E587" s="31">
        <f ca="1">IMPORT[TT]</f>
        <v>1</v>
      </c>
      <c r="F587" s="31"/>
      <c r="G587" s="34" t="s">
        <v>3817</v>
      </c>
      <c r="H587" s="32">
        <v>1</v>
      </c>
      <c r="I587" s="31"/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1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1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1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1</v>
      </c>
      <c r="U587" s="33"/>
      <c r="V587" s="31"/>
      <c r="W587" s="31" t="str">
        <f>IF(IMPORT[[#This Row],[b5]]="","",IMPORT[[#This Row],[b5]]-IMPORT[[#This Row],[a5]])</f>
        <v/>
      </c>
      <c r="X587" s="52">
        <f ca="1">SUM(INDIRECT(IMPORT_VAR[TABLENAME]&amp;"[@a"&amp;$1:$1-1&amp;"]"),INDIRECT(IMPORT_VAR[TABLENAME]&amp;"[@c"&amp;$1:$1-1&amp;"]"))</f>
        <v>1</v>
      </c>
      <c r="Y587" s="54"/>
      <c r="Z587" s="54"/>
      <c r="AA587" s="54"/>
    </row>
    <row r="588" spans="1:27">
      <c r="A588" s="31">
        <f ca="1">IF(IMPORT[[#This Row],[C]]&lt;1,"",ROW()-2)</f>
        <v>586</v>
      </c>
      <c r="B588" s="39" t="s">
        <v>3859</v>
      </c>
      <c r="C588" s="31" t="s">
        <v>3036</v>
      </c>
      <c r="D588" s="31">
        <v>72</v>
      </c>
      <c r="E588" s="31">
        <f ca="1">IMPORT[TT]</f>
        <v>7</v>
      </c>
      <c r="F588" s="31"/>
      <c r="G588" s="34" t="s">
        <v>3817</v>
      </c>
      <c r="H588" s="32">
        <v>7</v>
      </c>
      <c r="I588" s="31"/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7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7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7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7</v>
      </c>
      <c r="U588" s="33"/>
      <c r="V588" s="31"/>
      <c r="W588" s="31" t="str">
        <f>IF(IMPORT[[#This Row],[b5]]="","",IMPORT[[#This Row],[b5]]-IMPORT[[#This Row],[a5]])</f>
        <v/>
      </c>
      <c r="X588" s="52">
        <f ca="1">SUM(INDIRECT(IMPORT_VAR[TABLENAME]&amp;"[@a"&amp;$1:$1-1&amp;"]"),INDIRECT(IMPORT_VAR[TABLENAME]&amp;"[@c"&amp;$1:$1-1&amp;"]"))</f>
        <v>7</v>
      </c>
      <c r="Y588" s="54"/>
      <c r="Z588" s="54"/>
      <c r="AA588" s="54"/>
    </row>
    <row r="589" spans="1:27">
      <c r="A589" s="31">
        <f ca="1">IF(IMPORT[[#This Row],[C]]&lt;1,"",ROW()-2)</f>
        <v>587</v>
      </c>
      <c r="B589" s="39" t="s">
        <v>3860</v>
      </c>
      <c r="C589" s="31" t="s">
        <v>3036</v>
      </c>
      <c r="D589" s="31">
        <v>96</v>
      </c>
      <c r="E589" s="31">
        <f ca="1">IMPORT[TT]</f>
        <v>4</v>
      </c>
      <c r="F589" s="31"/>
      <c r="G589" s="34" t="s">
        <v>3817</v>
      </c>
      <c r="H589" s="32">
        <v>5</v>
      </c>
      <c r="I589" s="31">
        <v>4</v>
      </c>
      <c r="J589" s="31">
        <f>IF(IMPORT[[#This Row],[b1]]="","",IMPORT[[#This Row],[b1]]-IMPORT[[#This Row],[a1]])</f>
        <v>-1</v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3"/>
      <c r="V589" s="31"/>
      <c r="W589" s="31" t="str">
        <f>IF(IMPORT[[#This Row],[b5]]="","",IMPORT[[#This Row],[b5]]-IMPORT[[#This Row],[a5]])</f>
        <v/>
      </c>
      <c r="X589" s="52">
        <f ca="1">SUM(INDIRECT(IMPORT_VAR[TABLENAME]&amp;"[@a"&amp;$1:$1-1&amp;"]"),INDIRECT(IMPORT_VAR[TABLENAME]&amp;"[@c"&amp;$1:$1-1&amp;"]"))</f>
        <v>4</v>
      </c>
      <c r="Y589" s="54"/>
      <c r="Z589" s="54"/>
      <c r="AA589" s="54"/>
    </row>
    <row r="590" spans="1:27">
      <c r="A590" s="31">
        <f ca="1">IF(IMPORT[[#This Row],[C]]&lt;1,"",ROW()-2)</f>
        <v>588</v>
      </c>
      <c r="B590" s="39" t="s">
        <v>3862</v>
      </c>
      <c r="C590" s="31" t="s">
        <v>3036</v>
      </c>
      <c r="D590" s="31">
        <v>72</v>
      </c>
      <c r="E590" s="31">
        <f ca="1">IMPORT[TT]</f>
        <v>3</v>
      </c>
      <c r="F590" s="31"/>
      <c r="G590" s="34" t="s">
        <v>3817</v>
      </c>
      <c r="H590" s="32">
        <v>3</v>
      </c>
      <c r="I590" s="31"/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3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3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3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3</v>
      </c>
      <c r="U590" s="33"/>
      <c r="V590" s="31"/>
      <c r="W590" s="31" t="str">
        <f>IF(IMPORT[[#This Row],[b5]]="","",IMPORT[[#This Row],[b5]]-IMPORT[[#This Row],[a5]])</f>
        <v/>
      </c>
      <c r="X590" s="52">
        <f ca="1">SUM(INDIRECT(IMPORT_VAR[TABLENAME]&amp;"[@a"&amp;$1:$1-1&amp;"]"),INDIRECT(IMPORT_VAR[TABLENAME]&amp;"[@c"&amp;$1:$1-1&amp;"]"))</f>
        <v>3</v>
      </c>
      <c r="Y590" s="54"/>
      <c r="Z590" s="54"/>
      <c r="AA590" s="54"/>
    </row>
    <row r="591" spans="1:27">
      <c r="A591" s="31">
        <f ca="1">IF(IMPORT[[#This Row],[C]]&lt;1,"",ROW()-2)</f>
        <v>589</v>
      </c>
      <c r="B591" s="39" t="s">
        <v>3864</v>
      </c>
      <c r="C591" s="31" t="s">
        <v>2846</v>
      </c>
      <c r="D591" s="31">
        <v>600</v>
      </c>
      <c r="E591" s="31">
        <f ca="1">IMPORT[TT]</f>
        <v>5</v>
      </c>
      <c r="F591" s="31"/>
      <c r="G591" s="34" t="s">
        <v>3817</v>
      </c>
      <c r="H591" s="32">
        <v>5</v>
      </c>
      <c r="I591" s="31"/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5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5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5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5</v>
      </c>
      <c r="U591" s="33"/>
      <c r="V591" s="31"/>
      <c r="W591" s="31" t="str">
        <f>IF(IMPORT[[#This Row],[b5]]="","",IMPORT[[#This Row],[b5]]-IMPORT[[#This Row],[a5]])</f>
        <v/>
      </c>
      <c r="X591" s="52">
        <f ca="1">SUM(INDIRECT(IMPORT_VAR[TABLENAME]&amp;"[@a"&amp;$1:$1-1&amp;"]"),INDIRECT(IMPORT_VAR[TABLENAME]&amp;"[@c"&amp;$1:$1-1&amp;"]"))</f>
        <v>5</v>
      </c>
      <c r="Y591" s="54"/>
      <c r="Z591" s="54"/>
      <c r="AA591" s="54"/>
    </row>
    <row r="592" spans="1:27">
      <c r="A592" s="31">
        <f ca="1">IF(IMPORT[[#This Row],[C]]&lt;1,"",ROW()-2)</f>
        <v>590</v>
      </c>
      <c r="B592" s="39" t="s">
        <v>3150</v>
      </c>
      <c r="C592" s="31" t="s">
        <v>2846</v>
      </c>
      <c r="D592" s="31">
        <v>3600</v>
      </c>
      <c r="E592" s="31">
        <f ca="1">IMPORT[TT]</f>
        <v>2</v>
      </c>
      <c r="F592" s="31"/>
      <c r="G592" s="34" t="s">
        <v>3817</v>
      </c>
      <c r="H592" s="32">
        <v>2</v>
      </c>
      <c r="I592" s="31"/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2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2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2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2</v>
      </c>
      <c r="U592" s="33"/>
      <c r="V592" s="31"/>
      <c r="W592" s="31" t="str">
        <f>IF(IMPORT[[#This Row],[b5]]="","",IMPORT[[#This Row],[b5]]-IMPORT[[#This Row],[a5]])</f>
        <v/>
      </c>
      <c r="X592" s="52">
        <f ca="1">SUM(INDIRECT(IMPORT_VAR[TABLENAME]&amp;"[@a"&amp;$1:$1-1&amp;"]"),INDIRECT(IMPORT_VAR[TABLENAME]&amp;"[@c"&amp;$1:$1-1&amp;"]"))</f>
        <v>2</v>
      </c>
      <c r="Y592" s="54"/>
      <c r="Z592" s="54"/>
      <c r="AA592" s="54"/>
    </row>
    <row r="593" spans="1:27">
      <c r="A593" s="31">
        <f ca="1">IF(IMPORT[[#This Row],[C]]&lt;1,"",ROW()-2)</f>
        <v>591</v>
      </c>
      <c r="B593" s="39" t="s">
        <v>3151</v>
      </c>
      <c r="C593" s="31" t="s">
        <v>2846</v>
      </c>
      <c r="D593" s="31">
        <v>3600</v>
      </c>
      <c r="E593" s="31">
        <f ca="1">IMPORT[TT]</f>
        <v>1</v>
      </c>
      <c r="F593" s="31"/>
      <c r="G593" s="34" t="s">
        <v>3817</v>
      </c>
      <c r="H593" s="32">
        <v>1</v>
      </c>
      <c r="I593" s="31"/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1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1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1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1</v>
      </c>
      <c r="U593" s="33"/>
      <c r="V593" s="31"/>
      <c r="W593" s="31" t="str">
        <f>IF(IMPORT[[#This Row],[b5]]="","",IMPORT[[#This Row],[b5]]-IMPORT[[#This Row],[a5]])</f>
        <v/>
      </c>
      <c r="X593" s="52">
        <f ca="1">SUM(INDIRECT(IMPORT_VAR[TABLENAME]&amp;"[@a"&amp;$1:$1-1&amp;"]"),INDIRECT(IMPORT_VAR[TABLENAME]&amp;"[@c"&amp;$1:$1-1&amp;"]"))</f>
        <v>1</v>
      </c>
      <c r="Y593" s="54"/>
      <c r="Z593" s="54"/>
      <c r="AA593" s="54"/>
    </row>
    <row r="594" spans="1:27">
      <c r="A594" s="31">
        <f ca="1">IF(IMPORT[[#This Row],[C]]&lt;1,"",ROW()-2)</f>
        <v>592</v>
      </c>
      <c r="B594" s="39" t="s">
        <v>3152</v>
      </c>
      <c r="C594" s="31" t="s">
        <v>2846</v>
      </c>
      <c r="D594" s="31">
        <v>3600</v>
      </c>
      <c r="E594" s="31">
        <f ca="1">IMPORT[TT]</f>
        <v>1</v>
      </c>
      <c r="F594" s="31"/>
      <c r="G594" s="34" t="s">
        <v>3817</v>
      </c>
      <c r="H594" s="32">
        <v>1</v>
      </c>
      <c r="I594" s="31"/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1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1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1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1</v>
      </c>
      <c r="U594" s="33"/>
      <c r="V594" s="31"/>
      <c r="W594" s="31" t="str">
        <f>IF(IMPORT[[#This Row],[b5]]="","",IMPORT[[#This Row],[b5]]-IMPORT[[#This Row],[a5]])</f>
        <v/>
      </c>
      <c r="X594" s="52">
        <f ca="1">SUM(INDIRECT(IMPORT_VAR[TABLENAME]&amp;"[@a"&amp;$1:$1-1&amp;"]"),INDIRECT(IMPORT_VAR[TABLENAME]&amp;"[@c"&amp;$1:$1-1&amp;"]"))</f>
        <v>1</v>
      </c>
      <c r="Y594" s="54"/>
      <c r="Z594" s="54"/>
      <c r="AA594" s="54"/>
    </row>
    <row r="595" spans="1:27">
      <c r="A595" s="31">
        <f ca="1">IF(IMPORT[[#This Row],[C]]&lt;1,"",ROW()-2)</f>
        <v>593</v>
      </c>
      <c r="B595" s="39" t="s">
        <v>3865</v>
      </c>
      <c r="C595" s="31" t="s">
        <v>2846</v>
      </c>
      <c r="D595" s="31">
        <v>3600</v>
      </c>
      <c r="E595" s="31">
        <f ca="1">IMPORT[TT]</f>
        <v>2</v>
      </c>
      <c r="F595" s="31"/>
      <c r="G595" s="34" t="s">
        <v>3817</v>
      </c>
      <c r="H595" s="32">
        <v>2</v>
      </c>
      <c r="I595" s="31"/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2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2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2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2</v>
      </c>
      <c r="U595" s="33"/>
      <c r="V595" s="31"/>
      <c r="W595" s="31" t="str">
        <f>IF(IMPORT[[#This Row],[b5]]="","",IMPORT[[#This Row],[b5]]-IMPORT[[#This Row],[a5]])</f>
        <v/>
      </c>
      <c r="X595" s="52">
        <f ca="1">SUM(INDIRECT(IMPORT_VAR[TABLENAME]&amp;"[@a"&amp;$1:$1-1&amp;"]"),INDIRECT(IMPORT_VAR[TABLENAME]&amp;"[@c"&amp;$1:$1-1&amp;"]"))</f>
        <v>2</v>
      </c>
      <c r="Y595" s="54"/>
      <c r="Z595" s="54"/>
      <c r="AA595" s="54"/>
    </row>
    <row r="596" spans="1:27">
      <c r="A596" s="31">
        <f ca="1">IF(IMPORT[[#This Row],[C]]&lt;1,"",ROW()-2)</f>
        <v>594</v>
      </c>
      <c r="B596" s="39" t="s">
        <v>3155</v>
      </c>
      <c r="C596" s="31" t="s">
        <v>2846</v>
      </c>
      <c r="D596" s="31">
        <v>3600</v>
      </c>
      <c r="E596" s="31">
        <f ca="1">IMPORT[TT]</f>
        <v>3</v>
      </c>
      <c r="F596" s="31"/>
      <c r="G596" s="34" t="s">
        <v>3817</v>
      </c>
      <c r="H596" s="32">
        <v>3</v>
      </c>
      <c r="I596" s="31"/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3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3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3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3</v>
      </c>
      <c r="U596" s="33"/>
      <c r="V596" s="31"/>
      <c r="W596" s="31" t="str">
        <f>IF(IMPORT[[#This Row],[b5]]="","",IMPORT[[#This Row],[b5]]-IMPORT[[#This Row],[a5]])</f>
        <v/>
      </c>
      <c r="X596" s="52">
        <f ca="1">SUM(INDIRECT(IMPORT_VAR[TABLENAME]&amp;"[@a"&amp;$1:$1-1&amp;"]"),INDIRECT(IMPORT_VAR[TABLENAME]&amp;"[@c"&amp;$1:$1-1&amp;"]"))</f>
        <v>3</v>
      </c>
      <c r="Y596" s="54"/>
      <c r="Z596" s="54"/>
      <c r="AA596" s="54"/>
    </row>
    <row r="597" spans="1:27">
      <c r="A597" s="31">
        <f ca="1">IF(IMPORT[[#This Row],[C]]&lt;1,"",ROW()-2)</f>
        <v>595</v>
      </c>
      <c r="B597" s="39" t="s">
        <v>3156</v>
      </c>
      <c r="C597" s="31" t="s">
        <v>2846</v>
      </c>
      <c r="D597" s="31">
        <v>3600</v>
      </c>
      <c r="E597" s="31">
        <f ca="1">IMPORT[TT]</f>
        <v>3</v>
      </c>
      <c r="F597" s="31"/>
      <c r="G597" s="34" t="s">
        <v>3817</v>
      </c>
      <c r="H597" s="32">
        <v>3</v>
      </c>
      <c r="I597" s="31"/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3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3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3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3</v>
      </c>
      <c r="U597" s="33"/>
      <c r="V597" s="31"/>
      <c r="W597" s="31" t="str">
        <f>IF(IMPORT[[#This Row],[b5]]="","",IMPORT[[#This Row],[b5]]-IMPORT[[#This Row],[a5]])</f>
        <v/>
      </c>
      <c r="X597" s="52">
        <f ca="1">SUM(INDIRECT(IMPORT_VAR[TABLENAME]&amp;"[@a"&amp;$1:$1-1&amp;"]"),INDIRECT(IMPORT_VAR[TABLENAME]&amp;"[@c"&amp;$1:$1-1&amp;"]"))</f>
        <v>3</v>
      </c>
      <c r="Y597" s="54"/>
      <c r="Z597" s="54"/>
      <c r="AA597" s="54"/>
    </row>
    <row r="598" spans="1:27">
      <c r="A598" s="31">
        <f ca="1">IF(IMPORT[[#This Row],[C]]&lt;1,"",ROW()-2)</f>
        <v>596</v>
      </c>
      <c r="B598" s="39" t="s">
        <v>3157</v>
      </c>
      <c r="C598" s="31" t="s">
        <v>2846</v>
      </c>
      <c r="D598" s="31">
        <v>3600</v>
      </c>
      <c r="E598" s="31">
        <f ca="1">IMPORT[TT]</f>
        <v>3</v>
      </c>
      <c r="F598" s="31"/>
      <c r="G598" s="34" t="s">
        <v>3817</v>
      </c>
      <c r="H598" s="32">
        <v>3</v>
      </c>
      <c r="I598" s="31"/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3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3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3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3</v>
      </c>
      <c r="U598" s="33"/>
      <c r="V598" s="31"/>
      <c r="W598" s="31" t="str">
        <f>IF(IMPORT[[#This Row],[b5]]="","",IMPORT[[#This Row],[b5]]-IMPORT[[#This Row],[a5]])</f>
        <v/>
      </c>
      <c r="X598" s="52">
        <f ca="1">SUM(INDIRECT(IMPORT_VAR[TABLENAME]&amp;"[@a"&amp;$1:$1-1&amp;"]"),INDIRECT(IMPORT_VAR[TABLENAME]&amp;"[@c"&amp;$1:$1-1&amp;"]"))</f>
        <v>3</v>
      </c>
      <c r="Y598" s="54"/>
      <c r="Z598" s="54"/>
      <c r="AA598" s="54"/>
    </row>
    <row r="599" spans="1:27">
      <c r="A599" s="31">
        <f ca="1">IF(IMPORT[[#This Row],[C]]&lt;1,"",ROW()-2)</f>
        <v>597</v>
      </c>
      <c r="B599" s="39" t="s">
        <v>3158</v>
      </c>
      <c r="C599" s="31" t="s">
        <v>2846</v>
      </c>
      <c r="D599" s="31">
        <v>1800</v>
      </c>
      <c r="E599" s="31">
        <f ca="1">IMPORT[TT]</f>
        <v>2</v>
      </c>
      <c r="F599" s="31"/>
      <c r="G599" s="34" t="s">
        <v>3817</v>
      </c>
      <c r="H599" s="32">
        <v>2</v>
      </c>
      <c r="I599" s="31"/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2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2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2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2</v>
      </c>
      <c r="U599" s="33"/>
      <c r="V599" s="31"/>
      <c r="W599" s="31" t="str">
        <f>IF(IMPORT[[#This Row],[b5]]="","",IMPORT[[#This Row],[b5]]-IMPORT[[#This Row],[a5]])</f>
        <v/>
      </c>
      <c r="X599" s="52">
        <f ca="1">SUM(INDIRECT(IMPORT_VAR[TABLENAME]&amp;"[@a"&amp;$1:$1-1&amp;"]"),INDIRECT(IMPORT_VAR[TABLENAME]&amp;"[@c"&amp;$1:$1-1&amp;"]"))</f>
        <v>2</v>
      </c>
      <c r="Y599" s="54"/>
      <c r="Z599" s="54"/>
      <c r="AA599" s="54"/>
    </row>
    <row r="600" spans="1:27">
      <c r="A600" s="31">
        <f ca="1">IF(IMPORT[[#This Row],[C]]&lt;1,"",ROW()-2)</f>
        <v>598</v>
      </c>
      <c r="B600" s="39" t="s">
        <v>3159</v>
      </c>
      <c r="C600" s="31" t="s">
        <v>2846</v>
      </c>
      <c r="D600" s="31">
        <v>1800</v>
      </c>
      <c r="E600" s="31">
        <f ca="1">IMPORT[TT]</f>
        <v>2</v>
      </c>
      <c r="F600" s="31"/>
      <c r="G600" s="34" t="s">
        <v>3817</v>
      </c>
      <c r="H600" s="32">
        <v>2</v>
      </c>
      <c r="I600" s="31"/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2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2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2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2</v>
      </c>
      <c r="U600" s="33"/>
      <c r="V600" s="31"/>
      <c r="W600" s="31" t="str">
        <f>IF(IMPORT[[#This Row],[b5]]="","",IMPORT[[#This Row],[b5]]-IMPORT[[#This Row],[a5]])</f>
        <v/>
      </c>
      <c r="X600" s="52">
        <f ca="1">SUM(INDIRECT(IMPORT_VAR[TABLENAME]&amp;"[@a"&amp;$1:$1-1&amp;"]"),INDIRECT(IMPORT_VAR[TABLENAME]&amp;"[@c"&amp;$1:$1-1&amp;"]"))</f>
        <v>2</v>
      </c>
      <c r="Y600" s="54"/>
      <c r="Z600" s="54"/>
      <c r="AA600" s="54"/>
    </row>
    <row r="601" spans="1:27">
      <c r="A601" s="31">
        <f ca="1">IF(IMPORT[[#This Row],[C]]&lt;1,"",ROW()-2)</f>
        <v>599</v>
      </c>
      <c r="B601" s="39" t="s">
        <v>3160</v>
      </c>
      <c r="C601" s="31" t="s">
        <v>2846</v>
      </c>
      <c r="D601" s="31">
        <v>1800</v>
      </c>
      <c r="E601" s="31">
        <f ca="1">IMPORT[TT]</f>
        <v>11</v>
      </c>
      <c r="F601" s="31"/>
      <c r="G601" s="34" t="s">
        <v>3817</v>
      </c>
      <c r="H601" s="32">
        <v>11</v>
      </c>
      <c r="I601" s="31"/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11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11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11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11</v>
      </c>
      <c r="U601" s="33"/>
      <c r="V601" s="31"/>
      <c r="W601" s="31" t="str">
        <f>IF(IMPORT[[#This Row],[b5]]="","",IMPORT[[#This Row],[b5]]-IMPORT[[#This Row],[a5]])</f>
        <v/>
      </c>
      <c r="X601" s="52">
        <f ca="1">SUM(INDIRECT(IMPORT_VAR[TABLENAME]&amp;"[@a"&amp;$1:$1-1&amp;"]"),INDIRECT(IMPORT_VAR[TABLENAME]&amp;"[@c"&amp;$1:$1-1&amp;"]"))</f>
        <v>11</v>
      </c>
      <c r="Y601" s="54"/>
      <c r="Z601" s="54"/>
      <c r="AA601" s="54"/>
    </row>
    <row r="602" spans="1:27">
      <c r="A602" s="31">
        <f ca="1">IF(IMPORT[[#This Row],[C]]&lt;1,"",ROW()-2)</f>
        <v>600</v>
      </c>
      <c r="B602" s="39" t="s">
        <v>3866</v>
      </c>
      <c r="C602" s="31" t="s">
        <v>2846</v>
      </c>
      <c r="D602" s="31">
        <v>2400</v>
      </c>
      <c r="E602" s="31">
        <f ca="1">IMPORT[TT]</f>
        <v>2</v>
      </c>
      <c r="F602" s="31"/>
      <c r="G602" s="34" t="s">
        <v>3817</v>
      </c>
      <c r="H602" s="32">
        <v>2</v>
      </c>
      <c r="I602" s="31"/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2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2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2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2</v>
      </c>
      <c r="U602" s="33"/>
      <c r="V602" s="31"/>
      <c r="W602" s="31" t="str">
        <f>IF(IMPORT[[#This Row],[b5]]="","",IMPORT[[#This Row],[b5]]-IMPORT[[#This Row],[a5]])</f>
        <v/>
      </c>
      <c r="X602" s="52">
        <f ca="1">SUM(INDIRECT(IMPORT_VAR[TABLENAME]&amp;"[@a"&amp;$1:$1-1&amp;"]"),INDIRECT(IMPORT_VAR[TABLENAME]&amp;"[@c"&amp;$1:$1-1&amp;"]"))</f>
        <v>2</v>
      </c>
      <c r="Y602" s="54"/>
      <c r="Z602" s="54"/>
      <c r="AA602" s="54"/>
    </row>
    <row r="603" spans="1:27">
      <c r="A603" s="31">
        <f ca="1">IF(IMPORT[[#This Row],[C]]&lt;1,"",ROW()-2)</f>
        <v>601</v>
      </c>
      <c r="B603" s="39" t="s">
        <v>3867</v>
      </c>
      <c r="C603" s="31" t="s">
        <v>2846</v>
      </c>
      <c r="D603" s="31">
        <v>2400</v>
      </c>
      <c r="E603" s="31">
        <f ca="1">IMPORT[TT]</f>
        <v>3</v>
      </c>
      <c r="F603" s="31"/>
      <c r="G603" s="34" t="s">
        <v>3817</v>
      </c>
      <c r="H603" s="32">
        <v>3</v>
      </c>
      <c r="I603" s="31"/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3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3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3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3</v>
      </c>
      <c r="U603" s="33"/>
      <c r="V603" s="31"/>
      <c r="W603" s="31" t="str">
        <f>IF(IMPORT[[#This Row],[b5]]="","",IMPORT[[#This Row],[b5]]-IMPORT[[#This Row],[a5]])</f>
        <v/>
      </c>
      <c r="X603" s="52">
        <f ca="1">SUM(INDIRECT(IMPORT_VAR[TABLENAME]&amp;"[@a"&amp;$1:$1-1&amp;"]"),INDIRECT(IMPORT_VAR[TABLENAME]&amp;"[@c"&amp;$1:$1-1&amp;"]"))</f>
        <v>3</v>
      </c>
      <c r="Y603" s="54"/>
      <c r="Z603" s="54"/>
      <c r="AA603" s="54"/>
    </row>
    <row r="604" spans="1:27">
      <c r="A604" s="31">
        <f ca="1">IF(IMPORT[[#This Row],[C]]&lt;1,"",ROW()-2)</f>
        <v>602</v>
      </c>
      <c r="B604" s="39" t="s">
        <v>3868</v>
      </c>
      <c r="C604" s="31" t="s">
        <v>2846</v>
      </c>
      <c r="D604" s="31">
        <v>2400</v>
      </c>
      <c r="E604" s="31">
        <f ca="1">IMPORT[TT]</f>
        <v>3</v>
      </c>
      <c r="F604" s="31"/>
      <c r="G604" s="34" t="s">
        <v>3817</v>
      </c>
      <c r="H604" s="32">
        <v>3</v>
      </c>
      <c r="I604" s="31"/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3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3</v>
      </c>
      <c r="O604" s="33"/>
      <c r="P604" s="33" t="str">
        <f>IF(IMPORT[[#This Row],[b3]]="","",IMPORT[[#This Row],[b3]]-IMPORT[[#This Row],[a3]])</f>
        <v/>
      </c>
      <c r="Q604" s="32">
        <f ca="1">SUM(INDIRECT(IMPORT_VAR[TABLENAME]&amp;"[@a"&amp;$1:$1-1&amp;"]"),INDIRECT(IMPORT_VAR[TABLENAME]&amp;"[@c"&amp;$1:$1-1&amp;"]"))</f>
        <v>3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3</v>
      </c>
      <c r="U604" s="33"/>
      <c r="V604" s="31"/>
      <c r="W604" s="31" t="str">
        <f>IF(IMPORT[[#This Row],[b5]]="","",IMPORT[[#This Row],[b5]]-IMPORT[[#This Row],[a5]])</f>
        <v/>
      </c>
      <c r="X604" s="52">
        <f ca="1">SUM(INDIRECT(IMPORT_VAR[TABLENAME]&amp;"[@a"&amp;$1:$1-1&amp;"]"),INDIRECT(IMPORT_VAR[TABLENAME]&amp;"[@c"&amp;$1:$1-1&amp;"]"))</f>
        <v>3</v>
      </c>
      <c r="Y604" s="54"/>
      <c r="Z604" s="54"/>
      <c r="AA604" s="54"/>
    </row>
    <row r="605" spans="1:27">
      <c r="A605" s="31">
        <f ca="1">IF(IMPORT[[#This Row],[C]]&lt;1,"",ROW()-2)</f>
        <v>603</v>
      </c>
      <c r="B605" s="39" t="s">
        <v>3869</v>
      </c>
      <c r="C605" s="31" t="s">
        <v>2846</v>
      </c>
      <c r="D605" s="31">
        <v>2400</v>
      </c>
      <c r="E605" s="31">
        <f ca="1">IMPORT[TT]</f>
        <v>3</v>
      </c>
      <c r="F605" s="31"/>
      <c r="G605" s="34" t="s">
        <v>3817</v>
      </c>
      <c r="H605" s="32">
        <v>3</v>
      </c>
      <c r="I605" s="31"/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3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3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3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3</v>
      </c>
      <c r="U605" s="33"/>
      <c r="V605" s="31"/>
      <c r="W605" s="31" t="str">
        <f>IF(IMPORT[[#This Row],[b5]]="","",IMPORT[[#This Row],[b5]]-IMPORT[[#This Row],[a5]])</f>
        <v/>
      </c>
      <c r="X605" s="52">
        <f ca="1">SUM(INDIRECT(IMPORT_VAR[TABLENAME]&amp;"[@a"&amp;$1:$1-1&amp;"]"),INDIRECT(IMPORT_VAR[TABLENAME]&amp;"[@c"&amp;$1:$1-1&amp;"]"))</f>
        <v>3</v>
      </c>
      <c r="Y605" s="54"/>
      <c r="Z605" s="54"/>
      <c r="AA605" s="54"/>
    </row>
    <row r="606" spans="1:27">
      <c r="A606" s="31">
        <f ca="1">IF(IMPORT[[#This Row],[C]]&lt;1,"",ROW()-2)</f>
        <v>604</v>
      </c>
      <c r="B606" s="39" t="s">
        <v>3870</v>
      </c>
      <c r="C606" s="31" t="s">
        <v>2846</v>
      </c>
      <c r="D606" s="31">
        <v>1800</v>
      </c>
      <c r="E606" s="31">
        <f ca="1">IMPORT[TT]</f>
        <v>3</v>
      </c>
      <c r="F606" s="31"/>
      <c r="G606" s="34" t="s">
        <v>3817</v>
      </c>
      <c r="H606" s="32">
        <v>3</v>
      </c>
      <c r="I606" s="31"/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3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3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3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3</v>
      </c>
      <c r="U606" s="33"/>
      <c r="V606" s="31"/>
      <c r="W606" s="31" t="str">
        <f>IF(IMPORT[[#This Row],[b5]]="","",IMPORT[[#This Row],[b5]]-IMPORT[[#This Row],[a5]])</f>
        <v/>
      </c>
      <c r="X606" s="52">
        <f ca="1">SUM(INDIRECT(IMPORT_VAR[TABLENAME]&amp;"[@a"&amp;$1:$1-1&amp;"]"),INDIRECT(IMPORT_VAR[TABLENAME]&amp;"[@c"&amp;$1:$1-1&amp;"]"))</f>
        <v>3</v>
      </c>
      <c r="Y606" s="54"/>
      <c r="Z606" s="54"/>
      <c r="AA606" s="54"/>
    </row>
    <row r="607" spans="1:27">
      <c r="A607" s="31">
        <f ca="1">IF(IMPORT[[#This Row],[C]]&lt;1,"",ROW()-2)</f>
        <v>605</v>
      </c>
      <c r="B607" s="39" t="s">
        <v>3871</v>
      </c>
      <c r="C607" s="31" t="s">
        <v>2846</v>
      </c>
      <c r="D607" s="31">
        <v>1800</v>
      </c>
      <c r="E607" s="31">
        <f ca="1">IMPORT[TT]</f>
        <v>4</v>
      </c>
      <c r="F607" s="31"/>
      <c r="G607" s="34" t="s">
        <v>3817</v>
      </c>
      <c r="H607" s="32">
        <v>4</v>
      </c>
      <c r="I607" s="31"/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4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4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4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4</v>
      </c>
      <c r="U607" s="33"/>
      <c r="V607" s="31"/>
      <c r="W607" s="31" t="str">
        <f>IF(IMPORT[[#This Row],[b5]]="","",IMPORT[[#This Row],[b5]]-IMPORT[[#This Row],[a5]])</f>
        <v/>
      </c>
      <c r="X607" s="52">
        <f ca="1">SUM(INDIRECT(IMPORT_VAR[TABLENAME]&amp;"[@a"&amp;$1:$1-1&amp;"]"),INDIRECT(IMPORT_VAR[TABLENAME]&amp;"[@c"&amp;$1:$1-1&amp;"]"))</f>
        <v>4</v>
      </c>
      <c r="Y607" s="54"/>
      <c r="Z607" s="54"/>
      <c r="AA607" s="54"/>
    </row>
    <row r="608" spans="1:27">
      <c r="A608" s="31">
        <f ca="1">IF(IMPORT[[#This Row],[C]]&lt;1,"",ROW()-2)</f>
        <v>606</v>
      </c>
      <c r="B608" s="39" t="s">
        <v>3872</v>
      </c>
      <c r="C608" s="31" t="s">
        <v>2846</v>
      </c>
      <c r="D608" s="31">
        <v>1800</v>
      </c>
      <c r="E608" s="31">
        <f ca="1">IMPORT[TT]</f>
        <v>3</v>
      </c>
      <c r="F608" s="31"/>
      <c r="G608" s="34" t="s">
        <v>3817</v>
      </c>
      <c r="H608" s="32">
        <v>3</v>
      </c>
      <c r="I608" s="31"/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3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3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3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3</v>
      </c>
      <c r="U608" s="33"/>
      <c r="V608" s="31"/>
      <c r="W608" s="31" t="str">
        <f>IF(IMPORT[[#This Row],[b5]]="","",IMPORT[[#This Row],[b5]]-IMPORT[[#This Row],[a5]])</f>
        <v/>
      </c>
      <c r="X608" s="52">
        <f ca="1">SUM(INDIRECT(IMPORT_VAR[TABLENAME]&amp;"[@a"&amp;$1:$1-1&amp;"]"),INDIRECT(IMPORT_VAR[TABLENAME]&amp;"[@c"&amp;$1:$1-1&amp;"]"))</f>
        <v>3</v>
      </c>
      <c r="Y608" s="54"/>
      <c r="Z608" s="54"/>
      <c r="AA608" s="54"/>
    </row>
    <row r="609" spans="1:27">
      <c r="A609" s="31">
        <f ca="1">IF(IMPORT[[#This Row],[C]]&lt;1,"",ROW()-2)</f>
        <v>607</v>
      </c>
      <c r="B609" s="39" t="s">
        <v>3873</v>
      </c>
      <c r="C609" s="31" t="s">
        <v>2846</v>
      </c>
      <c r="D609" s="31">
        <v>1800</v>
      </c>
      <c r="E609" s="31">
        <f ca="1">IMPORT[TT]</f>
        <v>1</v>
      </c>
      <c r="F609" s="31"/>
      <c r="G609" s="34" t="s">
        <v>3817</v>
      </c>
      <c r="H609" s="32">
        <v>1</v>
      </c>
      <c r="I609" s="31"/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1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1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1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1</v>
      </c>
      <c r="U609" s="33"/>
      <c r="V609" s="31"/>
      <c r="W609" s="31" t="str">
        <f>IF(IMPORT[[#This Row],[b5]]="","",IMPORT[[#This Row],[b5]]-IMPORT[[#This Row],[a5]])</f>
        <v/>
      </c>
      <c r="X609" s="52">
        <f ca="1">SUM(INDIRECT(IMPORT_VAR[TABLENAME]&amp;"[@a"&amp;$1:$1-1&amp;"]"),INDIRECT(IMPORT_VAR[TABLENAME]&amp;"[@c"&amp;$1:$1-1&amp;"]"))</f>
        <v>1</v>
      </c>
      <c r="Y609" s="54"/>
      <c r="Z609" s="54"/>
      <c r="AA609" s="54"/>
    </row>
    <row r="610" spans="1:27">
      <c r="A610" s="31">
        <f ca="1">IF(IMPORT[[#This Row],[C]]&lt;1,"",ROW()-2)</f>
        <v>608</v>
      </c>
      <c r="B610" s="39" t="s">
        <v>3874</v>
      </c>
      <c r="C610" s="31" t="s">
        <v>2846</v>
      </c>
      <c r="D610" s="31">
        <v>2400</v>
      </c>
      <c r="E610" s="31">
        <f ca="1">IMPORT[TT]</f>
        <v>3</v>
      </c>
      <c r="F610" s="31"/>
      <c r="G610" s="34" t="s">
        <v>3817</v>
      </c>
      <c r="H610" s="32">
        <v>3</v>
      </c>
      <c r="I610" s="31"/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3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3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3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3</v>
      </c>
      <c r="U610" s="33"/>
      <c r="V610" s="31"/>
      <c r="W610" s="31" t="str">
        <f>IF(IMPORT[[#This Row],[b5]]="","",IMPORT[[#This Row],[b5]]-IMPORT[[#This Row],[a5]])</f>
        <v/>
      </c>
      <c r="X610" s="52">
        <f ca="1">SUM(INDIRECT(IMPORT_VAR[TABLENAME]&amp;"[@a"&amp;$1:$1-1&amp;"]"),INDIRECT(IMPORT_VAR[TABLENAME]&amp;"[@c"&amp;$1:$1-1&amp;"]"))</f>
        <v>3</v>
      </c>
      <c r="Y610" s="54"/>
      <c r="Z610" s="54"/>
      <c r="AA610" s="54"/>
    </row>
    <row r="611" spans="1:27">
      <c r="A611" s="31">
        <f ca="1">IF(IMPORT[[#This Row],[C]]&lt;1,"",ROW()-2)</f>
        <v>609</v>
      </c>
      <c r="B611" s="39" t="s">
        <v>3875</v>
      </c>
      <c r="C611" s="31" t="s">
        <v>2846</v>
      </c>
      <c r="D611" s="31">
        <v>2400</v>
      </c>
      <c r="E611" s="31">
        <f ca="1">IMPORT[TT]</f>
        <v>2</v>
      </c>
      <c r="F611" s="31"/>
      <c r="G611" s="34" t="s">
        <v>3817</v>
      </c>
      <c r="H611" s="32">
        <v>2</v>
      </c>
      <c r="I611" s="31"/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2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2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2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2</v>
      </c>
      <c r="U611" s="33"/>
      <c r="V611" s="31"/>
      <c r="W611" s="31" t="str">
        <f>IF(IMPORT[[#This Row],[b5]]="","",IMPORT[[#This Row],[b5]]-IMPORT[[#This Row],[a5]])</f>
        <v/>
      </c>
      <c r="X611" s="52">
        <f ca="1">SUM(INDIRECT(IMPORT_VAR[TABLENAME]&amp;"[@a"&amp;$1:$1-1&amp;"]"),INDIRECT(IMPORT_VAR[TABLENAME]&amp;"[@c"&amp;$1:$1-1&amp;"]"))</f>
        <v>2</v>
      </c>
      <c r="Y611" s="54"/>
      <c r="Z611" s="54"/>
      <c r="AA611" s="54"/>
    </row>
    <row r="612" spans="1:27">
      <c r="A612" s="31">
        <f ca="1">IF(IMPORT[[#This Row],[C]]&lt;1,"",ROW()-2)</f>
        <v>610</v>
      </c>
      <c r="B612" s="39" t="s">
        <v>3876</v>
      </c>
      <c r="C612" s="31" t="s">
        <v>2846</v>
      </c>
      <c r="D612" s="31">
        <v>2400</v>
      </c>
      <c r="E612" s="31">
        <f ca="1">IMPORT[TT]</f>
        <v>3</v>
      </c>
      <c r="F612" s="31"/>
      <c r="G612" s="34" t="s">
        <v>3817</v>
      </c>
      <c r="H612" s="32">
        <v>3</v>
      </c>
      <c r="I612" s="31"/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3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3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3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3</v>
      </c>
      <c r="U612" s="33"/>
      <c r="V612" s="31"/>
      <c r="W612" s="31" t="str">
        <f>IF(IMPORT[[#This Row],[b5]]="","",IMPORT[[#This Row],[b5]]-IMPORT[[#This Row],[a5]])</f>
        <v/>
      </c>
      <c r="X612" s="52">
        <f ca="1">SUM(INDIRECT(IMPORT_VAR[TABLENAME]&amp;"[@a"&amp;$1:$1-1&amp;"]"),INDIRECT(IMPORT_VAR[TABLENAME]&amp;"[@c"&amp;$1:$1-1&amp;"]"))</f>
        <v>3</v>
      </c>
      <c r="Y612" s="54"/>
      <c r="Z612" s="54"/>
      <c r="AA612" s="54"/>
    </row>
    <row r="613" spans="1:27">
      <c r="A613" s="31">
        <f ca="1">IF(IMPORT[[#This Row],[C]]&lt;1,"",ROW()-2)</f>
        <v>611</v>
      </c>
      <c r="B613" s="39" t="s">
        <v>3877</v>
      </c>
      <c r="C613" s="31" t="s">
        <v>2846</v>
      </c>
      <c r="D613" s="31">
        <v>1800</v>
      </c>
      <c r="E613" s="31">
        <f ca="1">IMPORT[TT]</f>
        <v>3</v>
      </c>
      <c r="F613" s="31"/>
      <c r="G613" s="34" t="s">
        <v>3817</v>
      </c>
      <c r="H613" s="32">
        <v>3</v>
      </c>
      <c r="I613" s="31"/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3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3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3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3</v>
      </c>
      <c r="U613" s="33"/>
      <c r="V613" s="31"/>
      <c r="W613" s="31" t="str">
        <f>IF(IMPORT[[#This Row],[b5]]="","",IMPORT[[#This Row],[b5]]-IMPORT[[#This Row],[a5]])</f>
        <v/>
      </c>
      <c r="X613" s="52">
        <f ca="1">SUM(INDIRECT(IMPORT_VAR[TABLENAME]&amp;"[@a"&amp;$1:$1-1&amp;"]"),INDIRECT(IMPORT_VAR[TABLENAME]&amp;"[@c"&amp;$1:$1-1&amp;"]"))</f>
        <v>3</v>
      </c>
      <c r="Y613" s="54"/>
      <c r="Z613" s="54"/>
      <c r="AA613" s="54"/>
    </row>
    <row r="614" spans="1:27">
      <c r="A614" s="31">
        <f ca="1">IF(IMPORT[[#This Row],[C]]&lt;1,"",ROW()-2)</f>
        <v>612</v>
      </c>
      <c r="B614" s="39" t="s">
        <v>3878</v>
      </c>
      <c r="C614" s="31" t="s">
        <v>2846</v>
      </c>
      <c r="D614" s="31">
        <v>1800</v>
      </c>
      <c r="E614" s="31">
        <f ca="1">IMPORT[TT]</f>
        <v>2</v>
      </c>
      <c r="F614" s="31"/>
      <c r="G614" s="34" t="s">
        <v>3817</v>
      </c>
      <c r="H614" s="32">
        <v>2</v>
      </c>
      <c r="I614" s="31"/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2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2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2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2</v>
      </c>
      <c r="U614" s="33"/>
      <c r="V614" s="31"/>
      <c r="W614" s="31" t="str">
        <f>IF(IMPORT[[#This Row],[b5]]="","",IMPORT[[#This Row],[b5]]-IMPORT[[#This Row],[a5]])</f>
        <v/>
      </c>
      <c r="X614" s="52">
        <f ca="1">SUM(INDIRECT(IMPORT_VAR[TABLENAME]&amp;"[@a"&amp;$1:$1-1&amp;"]"),INDIRECT(IMPORT_VAR[TABLENAME]&amp;"[@c"&amp;$1:$1-1&amp;"]"))</f>
        <v>2</v>
      </c>
      <c r="Y614" s="54"/>
      <c r="Z614" s="54"/>
      <c r="AA614" s="54"/>
    </row>
    <row r="615" spans="1:27">
      <c r="A615" s="31">
        <f ca="1">IF(IMPORT[[#This Row],[C]]&lt;1,"",ROW()-2)</f>
        <v>613</v>
      </c>
      <c r="B615" s="39">
        <v>8075</v>
      </c>
      <c r="C615" s="31" t="s">
        <v>3024</v>
      </c>
      <c r="D615" s="31">
        <v>240</v>
      </c>
      <c r="E615" s="31">
        <f ca="1">IMPORT[TT]</f>
        <v>4</v>
      </c>
      <c r="F615" s="31"/>
      <c r="G615" s="34" t="s">
        <v>3817</v>
      </c>
      <c r="H615" s="32">
        <v>4</v>
      </c>
      <c r="I615" s="31"/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4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4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4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4</v>
      </c>
      <c r="U615" s="33"/>
      <c r="V615" s="31"/>
      <c r="W615" s="31" t="str">
        <f>IF(IMPORT[[#This Row],[b5]]="","",IMPORT[[#This Row],[b5]]-IMPORT[[#This Row],[a5]])</f>
        <v/>
      </c>
      <c r="X615" s="52">
        <f ca="1">SUM(INDIRECT(IMPORT_VAR[TABLENAME]&amp;"[@a"&amp;$1:$1-1&amp;"]"),INDIRECT(IMPORT_VAR[TABLENAME]&amp;"[@c"&amp;$1:$1-1&amp;"]"))</f>
        <v>4</v>
      </c>
      <c r="Y615" s="54"/>
      <c r="Z615" s="54"/>
      <c r="AA615" s="54"/>
    </row>
    <row r="616" spans="1:27">
      <c r="A616" s="31">
        <f ca="1">IF(IMPORT[[#This Row],[C]]&lt;1,"",ROW()-2)</f>
        <v>614</v>
      </c>
      <c r="B616" s="64" t="s">
        <v>3025</v>
      </c>
      <c r="C616" s="31" t="s">
        <v>3024</v>
      </c>
      <c r="D616" s="31">
        <v>240</v>
      </c>
      <c r="E616" s="31">
        <f ca="1">IMPORT[TT]</f>
        <v>4</v>
      </c>
      <c r="F616" s="31"/>
      <c r="G616" s="34" t="s">
        <v>3817</v>
      </c>
      <c r="H616" s="32">
        <v>4</v>
      </c>
      <c r="I616" s="31"/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4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4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4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4</v>
      </c>
      <c r="U616" s="33"/>
      <c r="V616" s="31"/>
      <c r="W616" s="31" t="str">
        <f>IF(IMPORT[[#This Row],[b5]]="","",IMPORT[[#This Row],[b5]]-IMPORT[[#This Row],[a5]])</f>
        <v/>
      </c>
      <c r="X616" s="52">
        <f ca="1">SUM(INDIRECT(IMPORT_VAR[TABLENAME]&amp;"[@a"&amp;$1:$1-1&amp;"]"),INDIRECT(IMPORT_VAR[TABLENAME]&amp;"[@c"&amp;$1:$1-1&amp;"]"))</f>
        <v>4</v>
      </c>
      <c r="Y616" s="54"/>
      <c r="Z616" s="54"/>
      <c r="AA616" s="54"/>
    </row>
    <row r="617" spans="1:27">
      <c r="A617" s="31">
        <f ca="1">IF(IMPORT[[#This Row],[C]]&lt;1,"",ROW()-2)</f>
        <v>615</v>
      </c>
      <c r="B617" s="39" t="s">
        <v>3879</v>
      </c>
      <c r="C617" s="31" t="s">
        <v>3024</v>
      </c>
      <c r="D617" s="31">
        <v>320</v>
      </c>
      <c r="E617" s="31">
        <f ca="1">IMPORT[TT]</f>
        <v>4</v>
      </c>
      <c r="F617" s="31"/>
      <c r="G617" s="34" t="s">
        <v>3817</v>
      </c>
      <c r="H617" s="32">
        <v>4</v>
      </c>
      <c r="I617" s="31"/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4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4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4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4</v>
      </c>
      <c r="U617" s="33"/>
      <c r="V617" s="31"/>
      <c r="W617" s="31" t="str">
        <f>IF(IMPORT[[#This Row],[b5]]="","",IMPORT[[#This Row],[b5]]-IMPORT[[#This Row],[a5]])</f>
        <v/>
      </c>
      <c r="X617" s="52">
        <f ca="1">SUM(INDIRECT(IMPORT_VAR[TABLENAME]&amp;"[@a"&amp;$1:$1-1&amp;"]"),INDIRECT(IMPORT_VAR[TABLENAME]&amp;"[@c"&amp;$1:$1-1&amp;"]"))</f>
        <v>4</v>
      </c>
      <c r="Y617" s="54"/>
      <c r="Z617" s="54"/>
      <c r="AA617" s="54"/>
    </row>
    <row r="618" spans="1:27">
      <c r="A618" s="31">
        <f ca="1">IF(IMPORT[[#This Row],[C]]&lt;1,"",ROW()-2)</f>
        <v>616</v>
      </c>
      <c r="B618" s="39" t="s">
        <v>2802</v>
      </c>
      <c r="C618" s="31" t="s">
        <v>3024</v>
      </c>
      <c r="D618" s="31">
        <v>240</v>
      </c>
      <c r="E618" s="31">
        <f ca="1">IMPORT[TT]</f>
        <v>4</v>
      </c>
      <c r="F618" s="31"/>
      <c r="G618" s="34" t="s">
        <v>3817</v>
      </c>
      <c r="H618" s="32">
        <v>4</v>
      </c>
      <c r="I618" s="31"/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4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4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4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4</v>
      </c>
      <c r="U618" s="33"/>
      <c r="V618" s="31"/>
      <c r="W618" s="31" t="str">
        <f>IF(IMPORT[[#This Row],[b5]]="","",IMPORT[[#This Row],[b5]]-IMPORT[[#This Row],[a5]])</f>
        <v/>
      </c>
      <c r="X618" s="52">
        <f ca="1">SUM(INDIRECT(IMPORT_VAR[TABLENAME]&amp;"[@a"&amp;$1:$1-1&amp;"]"),INDIRECT(IMPORT_VAR[TABLENAME]&amp;"[@c"&amp;$1:$1-1&amp;"]"))</f>
        <v>4</v>
      </c>
      <c r="Y618" s="54"/>
      <c r="Z618" s="54"/>
      <c r="AA618" s="54"/>
    </row>
    <row r="619" spans="1:27">
      <c r="A619" s="31">
        <f ca="1">IF(IMPORT[[#This Row],[C]]&lt;1,"",ROW()-2)</f>
        <v>617</v>
      </c>
      <c r="B619" s="39">
        <v>451800</v>
      </c>
      <c r="C619" s="31" t="s">
        <v>2842</v>
      </c>
      <c r="D619" s="31">
        <v>20</v>
      </c>
      <c r="E619" s="31">
        <f ca="1">IMPORT[TT]</f>
        <v>4</v>
      </c>
      <c r="F619" s="31"/>
      <c r="G619" s="34" t="s">
        <v>3817</v>
      </c>
      <c r="H619" s="32">
        <v>4</v>
      </c>
      <c r="I619" s="31"/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4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4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4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4</v>
      </c>
      <c r="U619" s="33"/>
      <c r="V619" s="31"/>
      <c r="W619" s="31" t="str">
        <f>IF(IMPORT[[#This Row],[b5]]="","",IMPORT[[#This Row],[b5]]-IMPORT[[#This Row],[a5]])</f>
        <v/>
      </c>
      <c r="X619" s="52">
        <f ca="1">SUM(INDIRECT(IMPORT_VAR[TABLENAME]&amp;"[@a"&amp;$1:$1-1&amp;"]"),INDIRECT(IMPORT_VAR[TABLENAME]&amp;"[@c"&amp;$1:$1-1&amp;"]"))</f>
        <v>4</v>
      </c>
      <c r="Y619" s="54"/>
      <c r="Z619" s="54"/>
      <c r="AA619" s="54"/>
    </row>
    <row r="620" spans="1:27">
      <c r="A620" s="31">
        <f ca="1">IF(IMPORT[[#This Row],[C]]&lt;1,"",ROW()-2)</f>
        <v>618</v>
      </c>
      <c r="B620" s="39" t="s">
        <v>3880</v>
      </c>
      <c r="C620" s="31" t="s">
        <v>3881</v>
      </c>
      <c r="D620" s="31">
        <v>250</v>
      </c>
      <c r="E620" s="31">
        <f ca="1">IMPORT[TT]</f>
        <v>5</v>
      </c>
      <c r="F620" s="31"/>
      <c r="G620" s="34" t="s">
        <v>3817</v>
      </c>
      <c r="H620" s="32">
        <v>5</v>
      </c>
      <c r="I620" s="31"/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5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5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5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5</v>
      </c>
      <c r="U620" s="33"/>
      <c r="V620" s="31"/>
      <c r="W620" s="31" t="str">
        <f>IF(IMPORT[[#This Row],[b5]]="","",IMPORT[[#This Row],[b5]]-IMPORT[[#This Row],[a5]])</f>
        <v/>
      </c>
      <c r="X620" s="52">
        <f ca="1">SUM(INDIRECT(IMPORT_VAR[TABLENAME]&amp;"[@a"&amp;$1:$1-1&amp;"]"),INDIRECT(IMPORT_VAR[TABLENAME]&amp;"[@c"&amp;$1:$1-1&amp;"]"))</f>
        <v>5</v>
      </c>
      <c r="Y620" s="54"/>
      <c r="Z620" s="54"/>
      <c r="AA620" s="54"/>
    </row>
    <row r="621" spans="1:27">
      <c r="A621" s="31">
        <f ca="1">IF(IMPORT[[#This Row],[C]]&lt;1,"",ROW()-2)</f>
        <v>619</v>
      </c>
      <c r="B621" s="39" t="s">
        <v>3882</v>
      </c>
      <c r="C621" s="31" t="s">
        <v>2861</v>
      </c>
      <c r="D621" s="31">
        <v>4320</v>
      </c>
      <c r="E621" s="31">
        <f ca="1">IMPORT[TT]</f>
        <v>4</v>
      </c>
      <c r="F621" s="31"/>
      <c r="G621" s="34" t="s">
        <v>3883</v>
      </c>
      <c r="H621" s="32">
        <v>4</v>
      </c>
      <c r="I621" s="31"/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4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4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4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4</v>
      </c>
      <c r="U621" s="33"/>
      <c r="V621" s="31"/>
      <c r="W621" s="31" t="str">
        <f>IF(IMPORT[[#This Row],[b5]]="","",IMPORT[[#This Row],[b5]]-IMPORT[[#This Row],[a5]])</f>
        <v/>
      </c>
      <c r="X621" s="52">
        <f ca="1">SUM(INDIRECT(IMPORT_VAR[TABLENAME]&amp;"[@a"&amp;$1:$1-1&amp;"]"),INDIRECT(IMPORT_VAR[TABLENAME]&amp;"[@c"&amp;$1:$1-1&amp;"]"))</f>
        <v>4</v>
      </c>
      <c r="Y621" s="54"/>
      <c r="Z621" s="54"/>
      <c r="AA621" s="54"/>
    </row>
    <row r="622" spans="1:27">
      <c r="A622" s="31">
        <f ca="1">IF(IMPORT[[#This Row],[C]]&lt;1,"",ROW()-2)</f>
        <v>620</v>
      </c>
      <c r="B622" s="39" t="s">
        <v>3884</v>
      </c>
      <c r="C622" s="31" t="s">
        <v>3040</v>
      </c>
      <c r="D622" s="31">
        <v>432</v>
      </c>
      <c r="E622" s="31">
        <f ca="1">IMPORT[TT]</f>
        <v>13</v>
      </c>
      <c r="F622" s="31"/>
      <c r="G622" s="34" t="s">
        <v>3883</v>
      </c>
      <c r="H622" s="32">
        <v>13</v>
      </c>
      <c r="I622" s="31"/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13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13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13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13</v>
      </c>
      <c r="U622" s="33"/>
      <c r="V622" s="31"/>
      <c r="W622" s="31" t="str">
        <f>IF(IMPORT[[#This Row],[b5]]="","",IMPORT[[#This Row],[b5]]-IMPORT[[#This Row],[a5]])</f>
        <v/>
      </c>
      <c r="X622" s="52">
        <f ca="1">SUM(INDIRECT(IMPORT_VAR[TABLENAME]&amp;"[@a"&amp;$1:$1-1&amp;"]"),INDIRECT(IMPORT_VAR[TABLENAME]&amp;"[@c"&amp;$1:$1-1&amp;"]"))</f>
        <v>13</v>
      </c>
      <c r="Y622" s="54"/>
      <c r="Z622" s="54"/>
      <c r="AA622" s="54"/>
    </row>
    <row r="623" spans="1:27">
      <c r="A623" s="31">
        <f ca="1">IF(IMPORT[[#This Row],[C]]&lt;1,"",ROW()-2)</f>
        <v>621</v>
      </c>
      <c r="B623" s="39" t="s">
        <v>3885</v>
      </c>
      <c r="C623" s="31" t="s">
        <v>3040</v>
      </c>
      <c r="D623" s="31">
        <v>288</v>
      </c>
      <c r="E623" s="31">
        <f ca="1">IMPORT[TT]</f>
        <v>5</v>
      </c>
      <c r="F623" s="31"/>
      <c r="G623" s="34" t="s">
        <v>3883</v>
      </c>
      <c r="H623" s="32">
        <v>5</v>
      </c>
      <c r="I623" s="31"/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5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5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5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5</v>
      </c>
      <c r="U623" s="33"/>
      <c r="V623" s="31"/>
      <c r="W623" s="31" t="str">
        <f>IF(IMPORT[[#This Row],[b5]]="","",IMPORT[[#This Row],[b5]]-IMPORT[[#This Row],[a5]])</f>
        <v/>
      </c>
      <c r="X623" s="52">
        <f ca="1">SUM(INDIRECT(IMPORT_VAR[TABLENAME]&amp;"[@a"&amp;$1:$1-1&amp;"]"),INDIRECT(IMPORT_VAR[TABLENAME]&amp;"[@c"&amp;$1:$1-1&amp;"]"))</f>
        <v>5</v>
      </c>
      <c r="Y623" s="54"/>
      <c r="Z623" s="54"/>
      <c r="AA623" s="54"/>
    </row>
    <row r="624" spans="1:27">
      <c r="A624" s="31">
        <f ca="1">IF(IMPORT[[#This Row],[C]]&lt;1,"",ROW()-2)</f>
        <v>622</v>
      </c>
      <c r="B624" s="39" t="s">
        <v>3886</v>
      </c>
      <c r="C624" s="31" t="s">
        <v>3040</v>
      </c>
      <c r="D624" s="31">
        <v>288</v>
      </c>
      <c r="E624" s="31">
        <f ca="1">IMPORT[TT]</f>
        <v>2</v>
      </c>
      <c r="F624" s="31"/>
      <c r="G624" s="34" t="s">
        <v>3883</v>
      </c>
      <c r="H624" s="32">
        <v>2</v>
      </c>
      <c r="I624" s="31"/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2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2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2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2</v>
      </c>
      <c r="U624" s="33"/>
      <c r="V624" s="31"/>
      <c r="W624" s="31" t="str">
        <f>IF(IMPORT[[#This Row],[b5]]="","",IMPORT[[#This Row],[b5]]-IMPORT[[#This Row],[a5]])</f>
        <v/>
      </c>
      <c r="X624" s="52">
        <f ca="1">SUM(INDIRECT(IMPORT_VAR[TABLENAME]&amp;"[@a"&amp;$1:$1-1&amp;"]"),INDIRECT(IMPORT_VAR[TABLENAME]&amp;"[@c"&amp;$1:$1-1&amp;"]"))</f>
        <v>2</v>
      </c>
      <c r="Y624" s="54"/>
      <c r="Z624" s="54"/>
      <c r="AA624" s="54"/>
    </row>
    <row r="625" spans="1:27">
      <c r="A625" s="31">
        <f ca="1">IF(IMPORT[[#This Row],[C]]&lt;1,"",ROW()-2)</f>
        <v>623</v>
      </c>
      <c r="B625" s="39" t="s">
        <v>3887</v>
      </c>
      <c r="C625" s="31" t="s">
        <v>3040</v>
      </c>
      <c r="D625" s="31">
        <v>288</v>
      </c>
      <c r="E625" s="31">
        <f ca="1">IMPORT[TT]</f>
        <v>1</v>
      </c>
      <c r="F625" s="31"/>
      <c r="G625" s="34" t="s">
        <v>3883</v>
      </c>
      <c r="H625" s="32">
        <v>1</v>
      </c>
      <c r="I625" s="31"/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1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1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1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1</v>
      </c>
      <c r="U625" s="33"/>
      <c r="V625" s="31"/>
      <c r="W625" s="31" t="str">
        <f>IF(IMPORT[[#This Row],[b5]]="","",IMPORT[[#This Row],[b5]]-IMPORT[[#This Row],[a5]])</f>
        <v/>
      </c>
      <c r="X625" s="52">
        <f ca="1">SUM(INDIRECT(IMPORT_VAR[TABLENAME]&amp;"[@a"&amp;$1:$1-1&amp;"]"),INDIRECT(IMPORT_VAR[TABLENAME]&amp;"[@c"&amp;$1:$1-1&amp;"]"))</f>
        <v>1</v>
      </c>
      <c r="Y625" s="54"/>
      <c r="Z625" s="54"/>
      <c r="AA625" s="54"/>
    </row>
    <row r="626" spans="1:27">
      <c r="A626" s="31">
        <f ca="1">IF(IMPORT[[#This Row],[C]]&lt;1,"",ROW()-2)</f>
        <v>624</v>
      </c>
      <c r="B626" s="39" t="s">
        <v>3888</v>
      </c>
      <c r="C626" s="31" t="s">
        <v>3040</v>
      </c>
      <c r="D626" s="31">
        <v>288</v>
      </c>
      <c r="E626" s="31">
        <f ca="1">IMPORT[TT]</f>
        <v>2</v>
      </c>
      <c r="F626" s="31"/>
      <c r="G626" s="34" t="s">
        <v>3883</v>
      </c>
      <c r="H626" s="32">
        <v>2</v>
      </c>
      <c r="I626" s="31"/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2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2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2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2</v>
      </c>
      <c r="U626" s="33"/>
      <c r="V626" s="31"/>
      <c r="W626" s="31" t="str">
        <f>IF(IMPORT[[#This Row],[b5]]="","",IMPORT[[#This Row],[b5]]-IMPORT[[#This Row],[a5]])</f>
        <v/>
      </c>
      <c r="X626" s="52">
        <f ca="1">SUM(INDIRECT(IMPORT_VAR[TABLENAME]&amp;"[@a"&amp;$1:$1-1&amp;"]"),INDIRECT(IMPORT_VAR[TABLENAME]&amp;"[@c"&amp;$1:$1-1&amp;"]"))</f>
        <v>2</v>
      </c>
      <c r="Y626" s="54"/>
      <c r="Z626" s="54"/>
      <c r="AA626" s="54"/>
    </row>
    <row r="627" spans="1:27">
      <c r="A627" s="31">
        <f ca="1">IF(IMPORT[[#This Row],[C]]&lt;1,"",ROW()-2)</f>
        <v>625</v>
      </c>
      <c r="B627" s="39" t="s">
        <v>3889</v>
      </c>
      <c r="C627" s="31" t="s">
        <v>3040</v>
      </c>
      <c r="D627" s="31">
        <v>288</v>
      </c>
      <c r="E627" s="31">
        <f ca="1">IMPORT[TT]</f>
        <v>3</v>
      </c>
      <c r="F627" s="31"/>
      <c r="G627" s="34" t="s">
        <v>3883</v>
      </c>
      <c r="H627" s="32">
        <v>3</v>
      </c>
      <c r="I627" s="31"/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3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3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3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3</v>
      </c>
      <c r="U627" s="33"/>
      <c r="V627" s="31"/>
      <c r="W627" s="31" t="str">
        <f>IF(IMPORT[[#This Row],[b5]]="","",IMPORT[[#This Row],[b5]]-IMPORT[[#This Row],[a5]])</f>
        <v/>
      </c>
      <c r="X627" s="52">
        <f ca="1">SUM(INDIRECT(IMPORT_VAR[TABLENAME]&amp;"[@a"&amp;$1:$1-1&amp;"]"),INDIRECT(IMPORT_VAR[TABLENAME]&amp;"[@c"&amp;$1:$1-1&amp;"]"))</f>
        <v>3</v>
      </c>
      <c r="Y627" s="54"/>
      <c r="Z627" s="54"/>
      <c r="AA627" s="54"/>
    </row>
    <row r="628" spans="1:27">
      <c r="A628" s="31">
        <f ca="1">IF(IMPORT[[#This Row],[C]]&lt;1,"",ROW()-2)</f>
        <v>626</v>
      </c>
      <c r="B628" s="39" t="s">
        <v>3890</v>
      </c>
      <c r="C628" s="31" t="s">
        <v>3330</v>
      </c>
      <c r="D628" s="31">
        <v>2304</v>
      </c>
      <c r="E628" s="31">
        <f ca="1">IMPORT[TT]</f>
        <v>6</v>
      </c>
      <c r="F628" s="31"/>
      <c r="G628" s="34" t="s">
        <v>3883</v>
      </c>
      <c r="H628" s="32">
        <v>6</v>
      </c>
      <c r="I628" s="31"/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6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6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6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6</v>
      </c>
      <c r="U628" s="33"/>
      <c r="V628" s="31"/>
      <c r="W628" s="31" t="str">
        <f>IF(IMPORT[[#This Row],[b5]]="","",IMPORT[[#This Row],[b5]]-IMPORT[[#This Row],[a5]])</f>
        <v/>
      </c>
      <c r="X628" s="52">
        <f ca="1">SUM(INDIRECT(IMPORT_VAR[TABLENAME]&amp;"[@a"&amp;$1:$1-1&amp;"]"),INDIRECT(IMPORT_VAR[TABLENAME]&amp;"[@c"&amp;$1:$1-1&amp;"]"))</f>
        <v>6</v>
      </c>
      <c r="Y628" s="54"/>
      <c r="Z628" s="54"/>
      <c r="AA628" s="54"/>
    </row>
    <row r="629" spans="1:27">
      <c r="A629" s="31">
        <f ca="1">IF(IMPORT[[#This Row],[C]]&lt;1,"",ROW()-2)</f>
        <v>627</v>
      </c>
      <c r="B629" s="39" t="s">
        <v>3891</v>
      </c>
      <c r="C629" s="31" t="s">
        <v>3330</v>
      </c>
      <c r="D629" s="31">
        <v>2304</v>
      </c>
      <c r="E629" s="31">
        <f ca="1">IMPORT[TT]</f>
        <v>2</v>
      </c>
      <c r="F629" s="31"/>
      <c r="G629" s="34" t="s">
        <v>3883</v>
      </c>
      <c r="H629" s="32">
        <v>2</v>
      </c>
      <c r="I629" s="31"/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2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2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2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2</v>
      </c>
      <c r="U629" s="33"/>
      <c r="V629" s="31"/>
      <c r="W629" s="31" t="str">
        <f>IF(IMPORT[[#This Row],[b5]]="","",IMPORT[[#This Row],[b5]]-IMPORT[[#This Row],[a5]])</f>
        <v/>
      </c>
      <c r="X629" s="52">
        <f ca="1">SUM(INDIRECT(IMPORT_VAR[TABLENAME]&amp;"[@a"&amp;$1:$1-1&amp;"]"),INDIRECT(IMPORT_VAR[TABLENAME]&amp;"[@c"&amp;$1:$1-1&amp;"]"))</f>
        <v>2</v>
      </c>
      <c r="Y629" s="54"/>
      <c r="Z629" s="54"/>
      <c r="AA629" s="54"/>
    </row>
    <row r="630" spans="1:27">
      <c r="A630" s="31">
        <f ca="1">IF(IMPORT[[#This Row],[C]]&lt;1,"",ROW()-2)</f>
        <v>628</v>
      </c>
      <c r="B630" s="39" t="s">
        <v>3892</v>
      </c>
      <c r="C630" s="31" t="s">
        <v>3330</v>
      </c>
      <c r="D630" s="31">
        <v>2304</v>
      </c>
      <c r="E630" s="31">
        <f ca="1">IMPORT[TT]</f>
        <v>6</v>
      </c>
      <c r="F630" s="31"/>
      <c r="G630" s="34" t="s">
        <v>3883</v>
      </c>
      <c r="H630" s="32">
        <v>6</v>
      </c>
      <c r="I630" s="31"/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6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6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6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6</v>
      </c>
      <c r="U630" s="33"/>
      <c r="V630" s="31"/>
      <c r="W630" s="31" t="str">
        <f>IF(IMPORT[[#This Row],[b5]]="","",IMPORT[[#This Row],[b5]]-IMPORT[[#This Row],[a5]])</f>
        <v/>
      </c>
      <c r="X630" s="52">
        <f ca="1">SUM(INDIRECT(IMPORT_VAR[TABLENAME]&amp;"[@a"&amp;$1:$1-1&amp;"]"),INDIRECT(IMPORT_VAR[TABLENAME]&amp;"[@c"&amp;$1:$1-1&amp;"]"))</f>
        <v>6</v>
      </c>
      <c r="Y630" s="54"/>
      <c r="Z630" s="54"/>
      <c r="AA630" s="54"/>
    </row>
    <row r="631" spans="1:27">
      <c r="A631" s="31">
        <f ca="1">IF(IMPORT[[#This Row],[C]]&lt;1,"",ROW()-2)</f>
        <v>629</v>
      </c>
      <c r="B631" s="39" t="s">
        <v>3893</v>
      </c>
      <c r="C631" s="31" t="s">
        <v>3330</v>
      </c>
      <c r="D631" s="31">
        <v>2304</v>
      </c>
      <c r="E631" s="31">
        <f ca="1">IMPORT[TT]</f>
        <v>7</v>
      </c>
      <c r="F631" s="31"/>
      <c r="G631" s="34" t="s">
        <v>3883</v>
      </c>
      <c r="H631" s="32">
        <v>7</v>
      </c>
      <c r="I631" s="31"/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7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7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7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7</v>
      </c>
      <c r="U631" s="33"/>
      <c r="V631" s="31"/>
      <c r="W631" s="31" t="str">
        <f>IF(IMPORT[[#This Row],[b5]]="","",IMPORT[[#This Row],[b5]]-IMPORT[[#This Row],[a5]])</f>
        <v/>
      </c>
      <c r="X631" s="52">
        <f ca="1">SUM(INDIRECT(IMPORT_VAR[TABLENAME]&amp;"[@a"&amp;$1:$1-1&amp;"]"),INDIRECT(IMPORT_VAR[TABLENAME]&amp;"[@c"&amp;$1:$1-1&amp;"]"))</f>
        <v>7</v>
      </c>
      <c r="Y631" s="54"/>
      <c r="Z631" s="54"/>
      <c r="AA631" s="54"/>
    </row>
    <row r="632" spans="1:27">
      <c r="A632" s="31">
        <f ca="1">IF(IMPORT[[#This Row],[C]]&lt;1,"",ROW()-2)</f>
        <v>630</v>
      </c>
      <c r="B632" s="39" t="s">
        <v>3894</v>
      </c>
      <c r="C632" s="31" t="s">
        <v>3330</v>
      </c>
      <c r="D632" s="31">
        <v>2304</v>
      </c>
      <c r="E632" s="31">
        <f ca="1">IMPORT[TT]</f>
        <v>5</v>
      </c>
      <c r="F632" s="31"/>
      <c r="G632" s="34" t="s">
        <v>3883</v>
      </c>
      <c r="H632" s="32">
        <v>5</v>
      </c>
      <c r="I632" s="31"/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5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5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5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5</v>
      </c>
      <c r="U632" s="33"/>
      <c r="V632" s="31"/>
      <c r="W632" s="31" t="str">
        <f>IF(IMPORT[[#This Row],[b5]]="","",IMPORT[[#This Row],[b5]]-IMPORT[[#This Row],[a5]])</f>
        <v/>
      </c>
      <c r="X632" s="52">
        <f ca="1">SUM(INDIRECT(IMPORT_VAR[TABLENAME]&amp;"[@a"&amp;$1:$1-1&amp;"]"),INDIRECT(IMPORT_VAR[TABLENAME]&amp;"[@c"&amp;$1:$1-1&amp;"]"))</f>
        <v>5</v>
      </c>
      <c r="Y632" s="54"/>
      <c r="Z632" s="54"/>
      <c r="AA632" s="54"/>
    </row>
    <row r="633" spans="1:27">
      <c r="A633" s="31">
        <f ca="1">IF(IMPORT[[#This Row],[C]]&lt;1,"",ROW()-2)</f>
        <v>631</v>
      </c>
      <c r="B633" s="39" t="s">
        <v>3895</v>
      </c>
      <c r="C633" s="31" t="s">
        <v>3330</v>
      </c>
      <c r="D633" s="31">
        <v>2304</v>
      </c>
      <c r="E633" s="31">
        <f ca="1">IMPORT[TT]</f>
        <v>6</v>
      </c>
      <c r="F633" s="31"/>
      <c r="G633" s="34" t="s">
        <v>3883</v>
      </c>
      <c r="H633" s="32">
        <v>6</v>
      </c>
      <c r="I633" s="31"/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6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6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6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6</v>
      </c>
      <c r="U633" s="33"/>
      <c r="V633" s="31"/>
      <c r="W633" s="31" t="str">
        <f>IF(IMPORT[[#This Row],[b5]]="","",IMPORT[[#This Row],[b5]]-IMPORT[[#This Row],[a5]])</f>
        <v/>
      </c>
      <c r="X633" s="52">
        <f ca="1">SUM(INDIRECT(IMPORT_VAR[TABLENAME]&amp;"[@a"&amp;$1:$1-1&amp;"]"),INDIRECT(IMPORT_VAR[TABLENAME]&amp;"[@c"&amp;$1:$1-1&amp;"]"))</f>
        <v>6</v>
      </c>
      <c r="Y633" s="54"/>
      <c r="Z633" s="54"/>
      <c r="AA633" s="54"/>
    </row>
    <row r="634" spans="1:27">
      <c r="A634" s="31">
        <f ca="1">IF(IMPORT[[#This Row],[C]]&lt;1,"",ROW()-2)</f>
        <v>632</v>
      </c>
      <c r="B634" s="39" t="s">
        <v>3896</v>
      </c>
      <c r="C634" s="31" t="s">
        <v>3330</v>
      </c>
      <c r="D634" s="31">
        <v>2304</v>
      </c>
      <c r="E634" s="31">
        <f ca="1">IMPORT[TT]</f>
        <v>5</v>
      </c>
      <c r="F634" s="31"/>
      <c r="G634" s="34" t="s">
        <v>3883</v>
      </c>
      <c r="H634" s="32">
        <v>5</v>
      </c>
      <c r="I634" s="31"/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5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5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5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5</v>
      </c>
      <c r="U634" s="33"/>
      <c r="V634" s="31"/>
      <c r="W634" s="31" t="str">
        <f>IF(IMPORT[[#This Row],[b5]]="","",IMPORT[[#This Row],[b5]]-IMPORT[[#This Row],[a5]])</f>
        <v/>
      </c>
      <c r="X634" s="52">
        <f ca="1">SUM(INDIRECT(IMPORT_VAR[TABLENAME]&amp;"[@a"&amp;$1:$1-1&amp;"]"),INDIRECT(IMPORT_VAR[TABLENAME]&amp;"[@c"&amp;$1:$1-1&amp;"]"))</f>
        <v>5</v>
      </c>
      <c r="Y634" s="54"/>
      <c r="Z634" s="54"/>
      <c r="AA634" s="54"/>
    </row>
    <row r="635" spans="1:27">
      <c r="A635" s="31">
        <f ca="1">IF(IMPORT[[#This Row],[C]]&lt;1,"",ROW()-2)</f>
        <v>633</v>
      </c>
      <c r="B635" s="39" t="s">
        <v>3897</v>
      </c>
      <c r="C635" s="31" t="s">
        <v>3330</v>
      </c>
      <c r="D635" s="31">
        <v>2304</v>
      </c>
      <c r="E635" s="31">
        <f ca="1">IMPORT[TT]</f>
        <v>7</v>
      </c>
      <c r="F635" s="31"/>
      <c r="G635" s="34" t="s">
        <v>3883</v>
      </c>
      <c r="H635" s="32">
        <v>7</v>
      </c>
      <c r="I635" s="31"/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7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7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7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7</v>
      </c>
      <c r="U635" s="33"/>
      <c r="V635" s="31"/>
      <c r="W635" s="31" t="str">
        <f>IF(IMPORT[[#This Row],[b5]]="","",IMPORT[[#This Row],[b5]]-IMPORT[[#This Row],[a5]])</f>
        <v/>
      </c>
      <c r="X635" s="52">
        <f ca="1">SUM(INDIRECT(IMPORT_VAR[TABLENAME]&amp;"[@a"&amp;$1:$1-1&amp;"]"),INDIRECT(IMPORT_VAR[TABLENAME]&amp;"[@c"&amp;$1:$1-1&amp;"]"))</f>
        <v>7</v>
      </c>
      <c r="Y635" s="54"/>
      <c r="Z635" s="54"/>
      <c r="AA635" s="54"/>
    </row>
    <row r="636" spans="1:27">
      <c r="A636" s="31">
        <f ca="1">IF(IMPORT[[#This Row],[C]]&lt;1,"",ROW()-2)</f>
        <v>634</v>
      </c>
      <c r="B636" s="39" t="s">
        <v>3898</v>
      </c>
      <c r="C636" s="31" t="s">
        <v>3330</v>
      </c>
      <c r="D636" s="31">
        <v>2304</v>
      </c>
      <c r="E636" s="31">
        <f ca="1">IMPORT[TT]</f>
        <v>14</v>
      </c>
      <c r="F636" s="31"/>
      <c r="G636" s="34" t="s">
        <v>3883</v>
      </c>
      <c r="H636" s="32">
        <v>16</v>
      </c>
      <c r="I636" s="31">
        <v>14</v>
      </c>
      <c r="J636" s="31">
        <f>IF(IMPORT[[#This Row],[b1]]="","",IMPORT[[#This Row],[b1]]-IMPORT[[#This Row],[a1]])</f>
        <v>-2</v>
      </c>
      <c r="K636" s="32">
        <f ca="1">SUM(INDIRECT(IMPORT_VAR[TABLENAME]&amp;"[@a"&amp;$1:$1-1&amp;"]"),INDIRECT(IMPORT_VAR[TABLENAME]&amp;"[@c"&amp;$1:$1-1&amp;"]"))</f>
        <v>14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14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14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14</v>
      </c>
      <c r="U636" s="33"/>
      <c r="V636" s="31"/>
      <c r="W636" s="31" t="str">
        <f>IF(IMPORT[[#This Row],[b5]]="","",IMPORT[[#This Row],[b5]]-IMPORT[[#This Row],[a5]])</f>
        <v/>
      </c>
      <c r="X636" s="52">
        <f ca="1">SUM(INDIRECT(IMPORT_VAR[TABLENAME]&amp;"[@a"&amp;$1:$1-1&amp;"]"),INDIRECT(IMPORT_VAR[TABLENAME]&amp;"[@c"&amp;$1:$1-1&amp;"]"))</f>
        <v>14</v>
      </c>
      <c r="Y636" s="54"/>
      <c r="Z636" s="54"/>
      <c r="AA636" s="54"/>
    </row>
    <row r="637" spans="1:27">
      <c r="A637" s="31">
        <f ca="1">IF(IMPORT[[#This Row],[C]]&lt;1,"",ROW()-2)</f>
        <v>635</v>
      </c>
      <c r="B637" s="39">
        <v>8801</v>
      </c>
      <c r="C637" s="31" t="s">
        <v>3330</v>
      </c>
      <c r="D637" s="31">
        <v>2304</v>
      </c>
      <c r="E637" s="31">
        <f ca="1">IMPORT[TT]</f>
        <v>6</v>
      </c>
      <c r="F637" s="31"/>
      <c r="G637" s="34" t="s">
        <v>3883</v>
      </c>
      <c r="H637" s="32">
        <v>6</v>
      </c>
      <c r="I637" s="31"/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6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6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6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6</v>
      </c>
      <c r="U637" s="33"/>
      <c r="V637" s="31"/>
      <c r="W637" s="31" t="str">
        <f>IF(IMPORT[[#This Row],[b5]]="","",IMPORT[[#This Row],[b5]]-IMPORT[[#This Row],[a5]])</f>
        <v/>
      </c>
      <c r="X637" s="52">
        <f ca="1">SUM(INDIRECT(IMPORT_VAR[TABLENAME]&amp;"[@a"&amp;$1:$1-1&amp;"]"),INDIRECT(IMPORT_VAR[TABLENAME]&amp;"[@c"&amp;$1:$1-1&amp;"]"))</f>
        <v>6</v>
      </c>
      <c r="Y637" s="54"/>
      <c r="Z637" s="54"/>
      <c r="AA637" s="54"/>
    </row>
    <row r="638" spans="1:27">
      <c r="A638" s="31">
        <f ca="1">IF(IMPORT[[#This Row],[C]]&lt;1,"",ROW()-2)</f>
        <v>636</v>
      </c>
      <c r="B638" s="39">
        <v>8803</v>
      </c>
      <c r="C638" s="31" t="s">
        <v>3330</v>
      </c>
      <c r="D638" s="31">
        <v>2304</v>
      </c>
      <c r="E638" s="31">
        <f ca="1">IMPORT[TT]</f>
        <v>2</v>
      </c>
      <c r="F638" s="31"/>
      <c r="G638" s="34" t="s">
        <v>3883</v>
      </c>
      <c r="H638" s="32">
        <v>4</v>
      </c>
      <c r="I638" s="31">
        <v>2</v>
      </c>
      <c r="J638" s="31">
        <f>IF(IMPORT[[#This Row],[b1]]="","",IMPORT[[#This Row],[b1]]-IMPORT[[#This Row],[a1]])</f>
        <v>-2</v>
      </c>
      <c r="K638" s="32">
        <f ca="1">SUM(INDIRECT(IMPORT_VAR[TABLENAME]&amp;"[@a"&amp;$1:$1-1&amp;"]"),INDIRECT(IMPORT_VAR[TABLENAME]&amp;"[@c"&amp;$1:$1-1&amp;"]"))</f>
        <v>2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2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2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2</v>
      </c>
      <c r="U638" s="33"/>
      <c r="V638" s="31"/>
      <c r="W638" s="31" t="str">
        <f>IF(IMPORT[[#This Row],[b5]]="","",IMPORT[[#This Row],[b5]]-IMPORT[[#This Row],[a5]])</f>
        <v/>
      </c>
      <c r="X638" s="52">
        <f ca="1">SUM(INDIRECT(IMPORT_VAR[TABLENAME]&amp;"[@a"&amp;$1:$1-1&amp;"]"),INDIRECT(IMPORT_VAR[TABLENAME]&amp;"[@c"&amp;$1:$1-1&amp;"]"))</f>
        <v>2</v>
      </c>
      <c r="Y638" s="54"/>
      <c r="Z638" s="54"/>
      <c r="AA638" s="54"/>
    </row>
    <row r="639" spans="1:27">
      <c r="A639" s="31">
        <f ca="1">IF(IMPORT[[#This Row],[C]]&lt;1,"",ROW()-2)</f>
        <v>637</v>
      </c>
      <c r="B639" s="39">
        <v>8805</v>
      </c>
      <c r="C639" s="31" t="s">
        <v>3330</v>
      </c>
      <c r="D639" s="31">
        <v>2304</v>
      </c>
      <c r="E639" s="31">
        <f ca="1">IMPORT[TT]</f>
        <v>5</v>
      </c>
      <c r="F639" s="31"/>
      <c r="G639" s="34" t="s">
        <v>3883</v>
      </c>
      <c r="H639" s="32">
        <v>5</v>
      </c>
      <c r="I639" s="31"/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5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5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5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5</v>
      </c>
      <c r="U639" s="33"/>
      <c r="V639" s="31"/>
      <c r="W639" s="31" t="str">
        <f>IF(IMPORT[[#This Row],[b5]]="","",IMPORT[[#This Row],[b5]]-IMPORT[[#This Row],[a5]])</f>
        <v/>
      </c>
      <c r="X639" s="52">
        <f ca="1">SUM(INDIRECT(IMPORT_VAR[TABLENAME]&amp;"[@a"&amp;$1:$1-1&amp;"]"),INDIRECT(IMPORT_VAR[TABLENAME]&amp;"[@c"&amp;$1:$1-1&amp;"]"))</f>
        <v>5</v>
      </c>
      <c r="Y639" s="54"/>
      <c r="Z639" s="54"/>
      <c r="AA639" s="54"/>
    </row>
    <row r="640" spans="1:27">
      <c r="A640" s="31">
        <f ca="1">IF(IMPORT[[#This Row],[C]]&lt;1,"",ROW()-2)</f>
        <v>638</v>
      </c>
      <c r="B640" s="39">
        <v>8807</v>
      </c>
      <c r="C640" s="31" t="s">
        <v>3330</v>
      </c>
      <c r="D640" s="31">
        <v>2304</v>
      </c>
      <c r="E640" s="31">
        <f ca="1">IMPORT[TT]</f>
        <v>4</v>
      </c>
      <c r="F640" s="31"/>
      <c r="G640" s="34" t="s">
        <v>3883</v>
      </c>
      <c r="H640" s="32">
        <v>4</v>
      </c>
      <c r="I640" s="31"/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4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4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4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4</v>
      </c>
      <c r="U640" s="33"/>
      <c r="V640" s="31"/>
      <c r="W640" s="31" t="str">
        <f>IF(IMPORT[[#This Row],[b5]]="","",IMPORT[[#This Row],[b5]]-IMPORT[[#This Row],[a5]])</f>
        <v/>
      </c>
      <c r="X640" s="52">
        <f ca="1">SUM(INDIRECT(IMPORT_VAR[TABLENAME]&amp;"[@a"&amp;$1:$1-1&amp;"]"),INDIRECT(IMPORT_VAR[TABLENAME]&amp;"[@c"&amp;$1:$1-1&amp;"]"))</f>
        <v>4</v>
      </c>
      <c r="Y640" s="54"/>
      <c r="Z640" s="54"/>
      <c r="AA640" s="54"/>
    </row>
    <row r="641" spans="1:27">
      <c r="A641" s="31">
        <f ca="1">IF(IMPORT[[#This Row],[C]]&lt;1,"",ROW()-2)</f>
        <v>639</v>
      </c>
      <c r="B641" s="39">
        <v>16337</v>
      </c>
      <c r="C641" s="31" t="s">
        <v>2826</v>
      </c>
      <c r="D641" s="31">
        <v>240</v>
      </c>
      <c r="E641" s="31">
        <f ca="1">IMPORT[TT]</f>
        <v>4</v>
      </c>
      <c r="F641" s="31"/>
      <c r="G641" s="34" t="s">
        <v>3883</v>
      </c>
      <c r="H641" s="32">
        <v>4</v>
      </c>
      <c r="I641" s="31"/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4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4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4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4</v>
      </c>
      <c r="U641" s="33"/>
      <c r="V641" s="31"/>
      <c r="W641" s="31" t="str">
        <f>IF(IMPORT[[#This Row],[b5]]="","",IMPORT[[#This Row],[b5]]-IMPORT[[#This Row],[a5]])</f>
        <v/>
      </c>
      <c r="X641" s="52">
        <f ca="1">SUM(INDIRECT(IMPORT_VAR[TABLENAME]&amp;"[@a"&amp;$1:$1-1&amp;"]"),INDIRECT(IMPORT_VAR[TABLENAME]&amp;"[@c"&amp;$1:$1-1&amp;"]"))</f>
        <v>4</v>
      </c>
      <c r="Y641" s="54"/>
      <c r="Z641" s="54"/>
      <c r="AA641" s="54"/>
    </row>
    <row r="642" spans="1:27">
      <c r="A642" s="31">
        <f ca="1">IF(IMPORT[[#This Row],[C]]&lt;1,"",ROW()-2)</f>
        <v>640</v>
      </c>
      <c r="B642" s="39" t="s">
        <v>3899</v>
      </c>
      <c r="C642" s="31" t="s">
        <v>2826</v>
      </c>
      <c r="D642" s="31">
        <v>240</v>
      </c>
      <c r="E642" s="31">
        <f ca="1">IMPORT[TT]</f>
        <v>3</v>
      </c>
      <c r="F642" s="31"/>
      <c r="G642" s="34" t="s">
        <v>3883</v>
      </c>
      <c r="H642" s="32">
        <v>3</v>
      </c>
      <c r="I642" s="31"/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3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3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3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3</v>
      </c>
      <c r="U642" s="33"/>
      <c r="V642" s="31"/>
      <c r="W642" s="31" t="str">
        <f>IF(IMPORT[[#This Row],[b5]]="","",IMPORT[[#This Row],[b5]]-IMPORT[[#This Row],[a5]])</f>
        <v/>
      </c>
      <c r="X642" s="52">
        <f ca="1">SUM(INDIRECT(IMPORT_VAR[TABLENAME]&amp;"[@a"&amp;$1:$1-1&amp;"]"),INDIRECT(IMPORT_VAR[TABLENAME]&amp;"[@c"&amp;$1:$1-1&amp;"]"))</f>
        <v>3</v>
      </c>
      <c r="Y642" s="54"/>
      <c r="Z642" s="54"/>
      <c r="AA642" s="54"/>
    </row>
    <row r="643" spans="1:27">
      <c r="A643" s="31">
        <f ca="1">IF(IMPORT[[#This Row],[C]]&lt;1,"",ROW()-2)</f>
        <v>641</v>
      </c>
      <c r="B643" s="39" t="s">
        <v>3900</v>
      </c>
      <c r="C643" s="31" t="s">
        <v>2826</v>
      </c>
      <c r="D643" s="31">
        <v>360</v>
      </c>
      <c r="E643" s="31">
        <f ca="1">IMPORT[TT]</f>
        <v>4</v>
      </c>
      <c r="F643" s="31"/>
      <c r="G643" s="34" t="s">
        <v>3883</v>
      </c>
      <c r="H643" s="32">
        <v>4</v>
      </c>
      <c r="I643" s="31"/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4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4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4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4</v>
      </c>
      <c r="U643" s="33"/>
      <c r="V643" s="31"/>
      <c r="W643" s="31" t="str">
        <f>IF(IMPORT[[#This Row],[b5]]="","",IMPORT[[#This Row],[b5]]-IMPORT[[#This Row],[a5]])</f>
        <v/>
      </c>
      <c r="X643" s="52">
        <f ca="1">SUM(INDIRECT(IMPORT_VAR[TABLENAME]&amp;"[@a"&amp;$1:$1-1&amp;"]"),INDIRECT(IMPORT_VAR[TABLENAME]&amp;"[@c"&amp;$1:$1-1&amp;"]"))</f>
        <v>4</v>
      </c>
      <c r="Y643" s="54"/>
      <c r="Z643" s="54"/>
      <c r="AA643" s="54"/>
    </row>
    <row r="644" spans="1:27">
      <c r="A644" s="31">
        <f ca="1">IF(IMPORT[[#This Row],[C]]&lt;1,"",ROW()-2)</f>
        <v>642</v>
      </c>
      <c r="B644" s="39" t="s">
        <v>3901</v>
      </c>
      <c r="C644" s="31" t="s">
        <v>2826</v>
      </c>
      <c r="D644" s="31">
        <v>240</v>
      </c>
      <c r="E644" s="31">
        <f ca="1">IMPORT[TT]</f>
        <v>3</v>
      </c>
      <c r="F644" s="31"/>
      <c r="G644" s="34" t="s">
        <v>3883</v>
      </c>
      <c r="H644" s="32">
        <v>3</v>
      </c>
      <c r="I644" s="31"/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3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3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3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3</v>
      </c>
      <c r="U644" s="33"/>
      <c r="V644" s="31"/>
      <c r="W644" s="31" t="str">
        <f>IF(IMPORT[[#This Row],[b5]]="","",IMPORT[[#This Row],[b5]]-IMPORT[[#This Row],[a5]])</f>
        <v/>
      </c>
      <c r="X644" s="52">
        <f ca="1">SUM(INDIRECT(IMPORT_VAR[TABLENAME]&amp;"[@a"&amp;$1:$1-1&amp;"]"),INDIRECT(IMPORT_VAR[TABLENAME]&amp;"[@c"&amp;$1:$1-1&amp;"]"))</f>
        <v>3</v>
      </c>
      <c r="Y644" s="54"/>
      <c r="Z644" s="54"/>
      <c r="AA644" s="54"/>
    </row>
    <row r="645" spans="1:27">
      <c r="A645" s="31">
        <f ca="1">IF(IMPORT[[#This Row],[C]]&lt;1,"",ROW()-2)</f>
        <v>643</v>
      </c>
      <c r="B645" s="39" t="s">
        <v>3902</v>
      </c>
      <c r="C645" s="31" t="s">
        <v>2826</v>
      </c>
      <c r="D645" s="31">
        <v>240</v>
      </c>
      <c r="E645" s="31">
        <f ca="1">IMPORT[TT]</f>
        <v>3</v>
      </c>
      <c r="F645" s="31"/>
      <c r="G645" s="34" t="s">
        <v>3883</v>
      </c>
      <c r="H645" s="32">
        <v>3</v>
      </c>
      <c r="I645" s="31"/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3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3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3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3</v>
      </c>
      <c r="U645" s="33"/>
      <c r="V645" s="31"/>
      <c r="W645" s="31" t="str">
        <f>IF(IMPORT[[#This Row],[b5]]="","",IMPORT[[#This Row],[b5]]-IMPORT[[#This Row],[a5]])</f>
        <v/>
      </c>
      <c r="X645" s="52">
        <f ca="1">SUM(INDIRECT(IMPORT_VAR[TABLENAME]&amp;"[@a"&amp;$1:$1-1&amp;"]"),INDIRECT(IMPORT_VAR[TABLENAME]&amp;"[@c"&amp;$1:$1-1&amp;"]"))</f>
        <v>3</v>
      </c>
      <c r="Y645" s="54"/>
      <c r="Z645" s="54"/>
      <c r="AA645" s="54"/>
    </row>
    <row r="646" spans="1:27">
      <c r="A646" s="31">
        <f ca="1">IF(IMPORT[[#This Row],[C]]&lt;1,"",ROW()-2)</f>
        <v>644</v>
      </c>
      <c r="B646" s="39" t="s">
        <v>3903</v>
      </c>
      <c r="C646" s="31" t="s">
        <v>2826</v>
      </c>
      <c r="D646" s="31">
        <v>240</v>
      </c>
      <c r="E646" s="31">
        <f ca="1">IMPORT[TT]</f>
        <v>3</v>
      </c>
      <c r="F646" s="31"/>
      <c r="G646" s="34" t="s">
        <v>3883</v>
      </c>
      <c r="H646" s="32">
        <v>3</v>
      </c>
      <c r="I646" s="31"/>
      <c r="J646" s="31" t="str">
        <f>IF(IMPORT[[#This Row],[b1]]="","",IMPORT[[#This Row],[b1]]-IMPORT[[#This Row],[a1]])</f>
        <v/>
      </c>
      <c r="K646" s="32">
        <f ca="1">SUM(INDIRECT(IMPORT_VAR[TABLENAME]&amp;"[@a"&amp;$1:$1-1&amp;"]"),INDIRECT(IMPORT_VAR[TABLENAME]&amp;"[@c"&amp;$1:$1-1&amp;"]"))</f>
        <v>3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3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3</v>
      </c>
      <c r="R646" s="33"/>
      <c r="S646" s="33" t="str">
        <f>IF(IMPORT[[#This Row],[b4]]="","",IMPORT[[#This Row],[b4]]-IMPORT[[#This Row],[a4]])</f>
        <v/>
      </c>
      <c r="T646" s="32">
        <f ca="1">SUM(INDIRECT(IMPORT_VAR[TABLENAME]&amp;"[@a"&amp;$1:$1-1&amp;"]"),INDIRECT(IMPORT_VAR[TABLENAME]&amp;"[@c"&amp;$1:$1-1&amp;"]"))</f>
        <v>3</v>
      </c>
      <c r="U646" s="33"/>
      <c r="V646" s="31"/>
      <c r="W646" s="31" t="str">
        <f>IF(IMPORT[[#This Row],[b5]]="","",IMPORT[[#This Row],[b5]]-IMPORT[[#This Row],[a5]])</f>
        <v/>
      </c>
      <c r="X646" s="52">
        <f ca="1">SUM(INDIRECT(IMPORT_VAR[TABLENAME]&amp;"[@a"&amp;$1:$1-1&amp;"]"),INDIRECT(IMPORT_VAR[TABLENAME]&amp;"[@c"&amp;$1:$1-1&amp;"]"))</f>
        <v>3</v>
      </c>
      <c r="Y646" s="54"/>
      <c r="Z646" s="54"/>
      <c r="AA646" s="54"/>
    </row>
    <row r="647" spans="1:27">
      <c r="A647" s="31">
        <f ca="1">IF(IMPORT[[#This Row],[C]]&lt;1,"",ROW()-2)</f>
        <v>645</v>
      </c>
      <c r="B647" s="39" t="s">
        <v>3148</v>
      </c>
      <c r="C647" s="31" t="s">
        <v>3147</v>
      </c>
      <c r="D647" s="31">
        <v>48</v>
      </c>
      <c r="E647" s="31">
        <f ca="1">IMPORT[TT]</f>
        <v>35</v>
      </c>
      <c r="F647" s="31"/>
      <c r="G647" s="34" t="s">
        <v>3883</v>
      </c>
      <c r="H647" s="32">
        <v>35</v>
      </c>
      <c r="I647" s="31"/>
      <c r="J647" s="31" t="str">
        <f>IF(IMPORT[[#This Row],[b1]]="","",IMPORT[[#This Row],[b1]]-IMPORT[[#This Row],[a1]])</f>
        <v/>
      </c>
      <c r="K647" s="32">
        <f ca="1">SUM(INDIRECT(IMPORT_VAR[TABLENAME]&amp;"[@a"&amp;$1:$1-1&amp;"]"),INDIRECT(IMPORT_VAR[TABLENAME]&amp;"[@c"&amp;$1:$1-1&amp;"]"))</f>
        <v>35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35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35</v>
      </c>
      <c r="R647" s="33"/>
      <c r="S647" s="33" t="str">
        <f>IF(IMPORT[[#This Row],[b4]]="","",IMPORT[[#This Row],[b4]]-IMPORT[[#This Row],[a4]])</f>
        <v/>
      </c>
      <c r="T647" s="32">
        <f ca="1">SUM(INDIRECT(IMPORT_VAR[TABLENAME]&amp;"[@a"&amp;$1:$1-1&amp;"]"),INDIRECT(IMPORT_VAR[TABLENAME]&amp;"[@c"&amp;$1:$1-1&amp;"]"))</f>
        <v>35</v>
      </c>
      <c r="U647" s="33"/>
      <c r="V647" s="31"/>
      <c r="W647" s="31" t="str">
        <f>IF(IMPORT[[#This Row],[b5]]="","",IMPORT[[#This Row],[b5]]-IMPORT[[#This Row],[a5]])</f>
        <v/>
      </c>
      <c r="X647" s="52">
        <f ca="1">SUM(INDIRECT(IMPORT_VAR[TABLENAME]&amp;"[@a"&amp;$1:$1-1&amp;"]"),INDIRECT(IMPORT_VAR[TABLENAME]&amp;"[@c"&amp;$1:$1-1&amp;"]"))</f>
        <v>35</v>
      </c>
      <c r="Y647" s="54"/>
      <c r="Z647" s="54"/>
      <c r="AA647" s="54"/>
    </row>
    <row r="648" spans="1:27">
      <c r="A648" s="31">
        <f ca="1">IF(IMPORT[[#This Row],[C]]&lt;1,"",ROW()-2)</f>
        <v>646</v>
      </c>
      <c r="B648" s="39" t="s">
        <v>3904</v>
      </c>
      <c r="C648" s="31" t="s">
        <v>3147</v>
      </c>
      <c r="D648" s="31">
        <v>48</v>
      </c>
      <c r="E648" s="31">
        <f ca="1">IMPORT[TT]</f>
        <v>34</v>
      </c>
      <c r="F648" s="31"/>
      <c r="G648" s="34" t="s">
        <v>3883</v>
      </c>
      <c r="H648" s="32">
        <v>34</v>
      </c>
      <c r="I648" s="31"/>
      <c r="J648" s="31" t="str">
        <f>IF(IMPORT[[#This Row],[b1]]="","",IMPORT[[#This Row],[b1]]-IMPORT[[#This Row],[a1]])</f>
        <v/>
      </c>
      <c r="K648" s="32">
        <f ca="1">SUM(INDIRECT(IMPORT_VAR[TABLENAME]&amp;"[@a"&amp;$1:$1-1&amp;"]"),INDIRECT(IMPORT_VAR[TABLENAME]&amp;"[@c"&amp;$1:$1-1&amp;"]"))</f>
        <v>34</v>
      </c>
      <c r="L648" s="31"/>
      <c r="M648" s="31" t="str">
        <f>IF(IMPORT[[#This Row],[b2]]="","",IMPORT[[#This Row],[b2]]-IMPORT[[#This Row],[a2]])</f>
        <v/>
      </c>
      <c r="N648" s="32">
        <f ca="1">SUM(INDIRECT(IMPORT_VAR[TABLENAME]&amp;"[@a"&amp;$1:$1-1&amp;"]"),INDIRECT(IMPORT_VAR[TABLENAME]&amp;"[@c"&amp;$1:$1-1&amp;"]"))</f>
        <v>34</v>
      </c>
      <c r="O648" s="33"/>
      <c r="P648" s="33" t="str">
        <f>IF(IMPORT[[#This Row],[b3]]="","",IMPORT[[#This Row],[b3]]-IMPORT[[#This Row],[a3]])</f>
        <v/>
      </c>
      <c r="Q648" s="32">
        <f ca="1">SUM(INDIRECT(IMPORT_VAR[TABLENAME]&amp;"[@a"&amp;$1:$1-1&amp;"]"),INDIRECT(IMPORT_VAR[TABLENAME]&amp;"[@c"&amp;$1:$1-1&amp;"]"))</f>
        <v>34</v>
      </c>
      <c r="R648" s="33"/>
      <c r="S648" s="33" t="str">
        <f>IF(IMPORT[[#This Row],[b4]]="","",IMPORT[[#This Row],[b4]]-IMPORT[[#This Row],[a4]])</f>
        <v/>
      </c>
      <c r="T648" s="32">
        <f ca="1">SUM(INDIRECT(IMPORT_VAR[TABLENAME]&amp;"[@a"&amp;$1:$1-1&amp;"]"),INDIRECT(IMPORT_VAR[TABLENAME]&amp;"[@c"&amp;$1:$1-1&amp;"]"))</f>
        <v>34</v>
      </c>
      <c r="U648" s="33"/>
      <c r="V648" s="31"/>
      <c r="W648" s="31" t="str">
        <f>IF(IMPORT[[#This Row],[b5]]="","",IMPORT[[#This Row],[b5]]-IMPORT[[#This Row],[a5]])</f>
        <v/>
      </c>
      <c r="X648" s="52">
        <f ca="1">SUM(INDIRECT(IMPORT_VAR[TABLENAME]&amp;"[@a"&amp;$1:$1-1&amp;"]"),INDIRECT(IMPORT_VAR[TABLENAME]&amp;"[@c"&amp;$1:$1-1&amp;"]"))</f>
        <v>34</v>
      </c>
      <c r="Y648" s="54"/>
      <c r="Z648" s="54"/>
      <c r="AA648" s="54"/>
    </row>
    <row r="649" spans="1:27">
      <c r="A649" s="31">
        <f ca="1">IF(IMPORT[[#This Row],[C]]&lt;1,"",ROW()-2)</f>
        <v>647</v>
      </c>
      <c r="B649" s="39" t="s">
        <v>3905</v>
      </c>
      <c r="C649" s="31" t="s">
        <v>3024</v>
      </c>
      <c r="D649" s="31">
        <v>240</v>
      </c>
      <c r="E649" s="31">
        <f ca="1">IMPORT[TT]</f>
        <v>4</v>
      </c>
      <c r="F649" s="31"/>
      <c r="G649" s="34" t="s">
        <v>3883</v>
      </c>
      <c r="H649" s="32">
        <v>4</v>
      </c>
      <c r="I649" s="31"/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4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4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4</v>
      </c>
      <c r="R649" s="33"/>
      <c r="S649" s="33" t="str">
        <f>IF(IMPORT[[#This Row],[b4]]="","",IMPORT[[#This Row],[b4]]-IMPORT[[#This Row],[a4]])</f>
        <v/>
      </c>
      <c r="T649" s="32">
        <f ca="1">SUM(INDIRECT(IMPORT_VAR[TABLENAME]&amp;"[@a"&amp;$1:$1-1&amp;"]"),INDIRECT(IMPORT_VAR[TABLENAME]&amp;"[@c"&amp;$1:$1-1&amp;"]"))</f>
        <v>4</v>
      </c>
      <c r="U649" s="33"/>
      <c r="V649" s="31"/>
      <c r="W649" s="31" t="str">
        <f>IF(IMPORT[[#This Row],[b5]]="","",IMPORT[[#This Row],[b5]]-IMPORT[[#This Row],[a5]])</f>
        <v/>
      </c>
      <c r="X649" s="52">
        <f ca="1">SUM(INDIRECT(IMPORT_VAR[TABLENAME]&amp;"[@a"&amp;$1:$1-1&amp;"]"),INDIRECT(IMPORT_VAR[TABLENAME]&amp;"[@c"&amp;$1:$1-1&amp;"]"))</f>
        <v>4</v>
      </c>
      <c r="Y649" s="54"/>
      <c r="Z649" s="54"/>
      <c r="AA649" s="54"/>
    </row>
    <row r="650" spans="1:27">
      <c r="A650" s="31">
        <f ca="1">IF(IMPORT[[#This Row],[C]]&lt;1,"",ROW()-2)</f>
        <v>648</v>
      </c>
      <c r="B650" s="39" t="s">
        <v>3294</v>
      </c>
      <c r="C650" s="31" t="s">
        <v>3024</v>
      </c>
      <c r="D650" s="31">
        <v>240</v>
      </c>
      <c r="E650" s="31">
        <f ca="1">IMPORT[TT]</f>
        <v>4</v>
      </c>
      <c r="F650" s="31"/>
      <c r="G650" s="34" t="s">
        <v>3883</v>
      </c>
      <c r="H650" s="32">
        <v>4</v>
      </c>
      <c r="I650" s="31"/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4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4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4</v>
      </c>
      <c r="R650" s="33"/>
      <c r="S650" s="33" t="str">
        <f>IF(IMPORT[[#This Row],[b4]]="","",IMPORT[[#This Row],[b4]]-IMPORT[[#This Row],[a4]])</f>
        <v/>
      </c>
      <c r="T650" s="32">
        <f ca="1">SUM(INDIRECT(IMPORT_VAR[TABLENAME]&amp;"[@a"&amp;$1:$1-1&amp;"]"),INDIRECT(IMPORT_VAR[TABLENAME]&amp;"[@c"&amp;$1:$1-1&amp;"]"))</f>
        <v>4</v>
      </c>
      <c r="U650" s="33"/>
      <c r="V650" s="31"/>
      <c r="W650" s="31" t="str">
        <f>IF(IMPORT[[#This Row],[b5]]="","",IMPORT[[#This Row],[b5]]-IMPORT[[#This Row],[a5]])</f>
        <v/>
      </c>
      <c r="X650" s="52">
        <f ca="1">SUM(INDIRECT(IMPORT_VAR[TABLENAME]&amp;"[@a"&amp;$1:$1-1&amp;"]"),INDIRECT(IMPORT_VAR[TABLENAME]&amp;"[@c"&amp;$1:$1-1&amp;"]"))</f>
        <v>4</v>
      </c>
      <c r="Y650" s="54"/>
      <c r="Z650" s="54"/>
      <c r="AA650" s="54"/>
    </row>
    <row r="651" spans="1:27">
      <c r="A651" s="31">
        <f ca="1">IF(IMPORT[[#This Row],[C]]&lt;1,"",ROW()-2)</f>
        <v>649</v>
      </c>
      <c r="B651" s="39" t="s">
        <v>3906</v>
      </c>
      <c r="C651" s="31" t="s">
        <v>3024</v>
      </c>
      <c r="D651" s="31">
        <v>800</v>
      </c>
      <c r="E651" s="31">
        <f ca="1">IMPORT[TT]</f>
        <v>9</v>
      </c>
      <c r="F651" s="31"/>
      <c r="G651" s="34" t="s">
        <v>3883</v>
      </c>
      <c r="H651" s="32">
        <v>9</v>
      </c>
      <c r="I651" s="31"/>
      <c r="J651" s="31" t="str">
        <f>IF(IMPORT[[#This Row],[b1]]="","",IMPORT[[#This Row],[b1]]-IMPORT[[#This Row],[a1]])</f>
        <v/>
      </c>
      <c r="K651" s="32">
        <f ca="1">SUM(INDIRECT(IMPORT_VAR[TABLENAME]&amp;"[@a"&amp;$1:$1-1&amp;"]"),INDIRECT(IMPORT_VAR[TABLENAME]&amp;"[@c"&amp;$1:$1-1&amp;"]"))</f>
        <v>9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9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9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9</v>
      </c>
      <c r="U651" s="33"/>
      <c r="V651" s="31"/>
      <c r="W651" s="31" t="str">
        <f>IF(IMPORT[[#This Row],[b5]]="","",IMPORT[[#This Row],[b5]]-IMPORT[[#This Row],[a5]])</f>
        <v/>
      </c>
      <c r="X651" s="52">
        <f ca="1">SUM(INDIRECT(IMPORT_VAR[TABLENAME]&amp;"[@a"&amp;$1:$1-1&amp;"]"),INDIRECT(IMPORT_VAR[TABLENAME]&amp;"[@c"&amp;$1:$1-1&amp;"]"))</f>
        <v>9</v>
      </c>
      <c r="Y651" s="54"/>
      <c r="Z651" s="54"/>
      <c r="AA651" s="54"/>
    </row>
    <row r="652" spans="1:27">
      <c r="A652" s="31">
        <f ca="1">IF(IMPORT[[#This Row],[C]]&lt;1,"",ROW()-2)</f>
        <v>650</v>
      </c>
      <c r="B652" s="39" t="s">
        <v>3027</v>
      </c>
      <c r="C652" s="31" t="s">
        <v>3024</v>
      </c>
      <c r="D652" s="31">
        <v>360</v>
      </c>
      <c r="E652" s="31">
        <f ca="1">IMPORT[TT]</f>
        <v>3</v>
      </c>
      <c r="F652" s="31"/>
      <c r="G652" s="34" t="s">
        <v>3883</v>
      </c>
      <c r="H652" s="32">
        <v>3</v>
      </c>
      <c r="I652" s="31"/>
      <c r="J652" s="31" t="str">
        <f>IF(IMPORT[[#This Row],[b1]]="","",IMPORT[[#This Row],[b1]]-IMPORT[[#This Row],[a1]])</f>
        <v/>
      </c>
      <c r="K652" s="32">
        <f ca="1">SUM(INDIRECT(IMPORT_VAR[TABLENAME]&amp;"[@a"&amp;$1:$1-1&amp;"]"),INDIRECT(IMPORT_VAR[TABLENAME]&amp;"[@c"&amp;$1:$1-1&amp;"]"))</f>
        <v>3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3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3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3</v>
      </c>
      <c r="U652" s="33"/>
      <c r="V652" s="31"/>
      <c r="W652" s="31" t="str">
        <f>IF(IMPORT[[#This Row],[b5]]="","",IMPORT[[#This Row],[b5]]-IMPORT[[#This Row],[a5]])</f>
        <v/>
      </c>
      <c r="X652" s="52">
        <f ca="1">SUM(INDIRECT(IMPORT_VAR[TABLENAME]&amp;"[@a"&amp;$1:$1-1&amp;"]"),INDIRECT(IMPORT_VAR[TABLENAME]&amp;"[@c"&amp;$1:$1-1&amp;"]"))</f>
        <v>3</v>
      </c>
      <c r="Y652" s="54"/>
      <c r="Z652" s="54"/>
      <c r="AA652" s="54"/>
    </row>
    <row r="653" spans="1:27">
      <c r="A653" s="31">
        <f ca="1">IF(IMPORT[[#This Row],[C]]&lt;1,"",ROW()-2)</f>
        <v>651</v>
      </c>
      <c r="B653" s="39" t="s">
        <v>3907</v>
      </c>
      <c r="C653" s="31" t="s">
        <v>3024</v>
      </c>
      <c r="D653" s="31">
        <v>480</v>
      </c>
      <c r="E653" s="31">
        <f ca="1">IMPORT[TT]</f>
        <v>2</v>
      </c>
      <c r="F653" s="31"/>
      <c r="G653" s="34" t="s">
        <v>3883</v>
      </c>
      <c r="H653" s="32">
        <v>2</v>
      </c>
      <c r="I653" s="31"/>
      <c r="J653" s="31" t="str">
        <f>IF(IMPORT[[#This Row],[b1]]="","",IMPORT[[#This Row],[b1]]-IMPORT[[#This Row],[a1]])</f>
        <v/>
      </c>
      <c r="K653" s="32">
        <f ca="1">SUM(INDIRECT(IMPORT_VAR[TABLENAME]&amp;"[@a"&amp;$1:$1-1&amp;"]"),INDIRECT(IMPORT_VAR[TABLENAME]&amp;"[@c"&amp;$1:$1-1&amp;"]"))</f>
        <v>2</v>
      </c>
      <c r="L653" s="31"/>
      <c r="M653" s="31" t="str">
        <f>IF(IMPORT[[#This Row],[b2]]="","",IMPORT[[#This Row],[b2]]-IMPORT[[#This Row],[a2]])</f>
        <v/>
      </c>
      <c r="N653" s="32">
        <f ca="1">SUM(INDIRECT(IMPORT_VAR[TABLENAME]&amp;"[@a"&amp;$1:$1-1&amp;"]"),INDIRECT(IMPORT_VAR[TABLENAME]&amp;"[@c"&amp;$1:$1-1&amp;"]"))</f>
        <v>2</v>
      </c>
      <c r="O653" s="33"/>
      <c r="P653" s="33" t="str">
        <f>IF(IMPORT[[#This Row],[b3]]="","",IMPORT[[#This Row],[b3]]-IMPORT[[#This Row],[a3]])</f>
        <v/>
      </c>
      <c r="Q653" s="32">
        <f ca="1">SUM(INDIRECT(IMPORT_VAR[TABLENAME]&amp;"[@a"&amp;$1:$1-1&amp;"]"),INDIRECT(IMPORT_VAR[TABLENAME]&amp;"[@c"&amp;$1:$1-1&amp;"]"))</f>
        <v>2</v>
      </c>
      <c r="R653" s="33"/>
      <c r="S653" s="33" t="str">
        <f>IF(IMPORT[[#This Row],[b4]]="","",IMPORT[[#This Row],[b4]]-IMPORT[[#This Row],[a4]])</f>
        <v/>
      </c>
      <c r="T653" s="32">
        <f ca="1">SUM(INDIRECT(IMPORT_VAR[TABLENAME]&amp;"[@a"&amp;$1:$1-1&amp;"]"),INDIRECT(IMPORT_VAR[TABLENAME]&amp;"[@c"&amp;$1:$1-1&amp;"]"))</f>
        <v>2</v>
      </c>
      <c r="U653" s="33"/>
      <c r="V653" s="31"/>
      <c r="W653" s="31" t="str">
        <f>IF(IMPORT[[#This Row],[b5]]="","",IMPORT[[#This Row],[b5]]-IMPORT[[#This Row],[a5]])</f>
        <v/>
      </c>
      <c r="X653" s="52">
        <f ca="1">SUM(INDIRECT(IMPORT_VAR[TABLENAME]&amp;"[@a"&amp;$1:$1-1&amp;"]"),INDIRECT(IMPORT_VAR[TABLENAME]&amp;"[@c"&amp;$1:$1-1&amp;"]"))</f>
        <v>2</v>
      </c>
      <c r="Y653" s="54"/>
      <c r="Z653" s="54"/>
      <c r="AA653" s="54"/>
    </row>
    <row r="654" spans="1:27">
      <c r="A654" s="31">
        <f ca="1">IF(IMPORT[[#This Row],[C]]&lt;1,"",ROW()-2)</f>
        <v>652</v>
      </c>
      <c r="B654" s="39" t="s">
        <v>3908</v>
      </c>
      <c r="C654" s="31" t="s">
        <v>3024</v>
      </c>
      <c r="D654" s="31">
        <v>240</v>
      </c>
      <c r="E654" s="31">
        <f ca="1">IMPORT[TT]</f>
        <v>4</v>
      </c>
      <c r="F654" s="31"/>
      <c r="G654" s="34" t="s">
        <v>3883</v>
      </c>
      <c r="H654" s="32">
        <v>4</v>
      </c>
      <c r="I654" s="31"/>
      <c r="J654" s="31" t="str">
        <f>IF(IMPORT[[#This Row],[b1]]="","",IMPORT[[#This Row],[b1]]-IMPORT[[#This Row],[a1]])</f>
        <v/>
      </c>
      <c r="K654" s="32">
        <f ca="1">SUM(INDIRECT(IMPORT_VAR[TABLENAME]&amp;"[@a"&amp;$1:$1-1&amp;"]"),INDIRECT(IMPORT_VAR[TABLENAME]&amp;"[@c"&amp;$1:$1-1&amp;"]"))</f>
        <v>4</v>
      </c>
      <c r="L654" s="31"/>
      <c r="M654" s="31" t="str">
        <f>IF(IMPORT[[#This Row],[b2]]="","",IMPORT[[#This Row],[b2]]-IMPORT[[#This Row],[a2]])</f>
        <v/>
      </c>
      <c r="N654" s="32">
        <f ca="1">SUM(INDIRECT(IMPORT_VAR[TABLENAME]&amp;"[@a"&amp;$1:$1-1&amp;"]"),INDIRECT(IMPORT_VAR[TABLENAME]&amp;"[@c"&amp;$1:$1-1&amp;"]"))</f>
        <v>4</v>
      </c>
      <c r="O654" s="33"/>
      <c r="P654" s="33" t="str">
        <f>IF(IMPORT[[#This Row],[b3]]="","",IMPORT[[#This Row],[b3]]-IMPORT[[#This Row],[a3]])</f>
        <v/>
      </c>
      <c r="Q654" s="32">
        <f ca="1">SUM(INDIRECT(IMPORT_VAR[TABLENAME]&amp;"[@a"&amp;$1:$1-1&amp;"]"),INDIRECT(IMPORT_VAR[TABLENAME]&amp;"[@c"&amp;$1:$1-1&amp;"]"))</f>
        <v>4</v>
      </c>
      <c r="R654" s="33"/>
      <c r="S654" s="33" t="str">
        <f>IF(IMPORT[[#This Row],[b4]]="","",IMPORT[[#This Row],[b4]]-IMPORT[[#This Row],[a4]])</f>
        <v/>
      </c>
      <c r="T654" s="32">
        <f ca="1">SUM(INDIRECT(IMPORT_VAR[TABLENAME]&amp;"[@a"&amp;$1:$1-1&amp;"]"),INDIRECT(IMPORT_VAR[TABLENAME]&amp;"[@c"&amp;$1:$1-1&amp;"]"))</f>
        <v>4</v>
      </c>
      <c r="U654" s="33"/>
      <c r="V654" s="31"/>
      <c r="W654" s="31" t="str">
        <f>IF(IMPORT[[#This Row],[b5]]="","",IMPORT[[#This Row],[b5]]-IMPORT[[#This Row],[a5]])</f>
        <v/>
      </c>
      <c r="X654" s="52">
        <f ca="1">SUM(INDIRECT(IMPORT_VAR[TABLENAME]&amp;"[@a"&amp;$1:$1-1&amp;"]"),INDIRECT(IMPORT_VAR[TABLENAME]&amp;"[@c"&amp;$1:$1-1&amp;"]"))</f>
        <v>4</v>
      </c>
      <c r="Y654" s="54"/>
      <c r="Z654" s="54"/>
      <c r="AA654" s="54"/>
    </row>
    <row r="655" spans="1:27">
      <c r="A655" s="31">
        <f ca="1">IF(IMPORT[[#This Row],[C]]&lt;1,"",ROW()-2)</f>
        <v>653</v>
      </c>
      <c r="B655" s="39" t="s">
        <v>3291</v>
      </c>
      <c r="C655" s="31" t="s">
        <v>3024</v>
      </c>
      <c r="D655" s="31">
        <v>120</v>
      </c>
      <c r="E655" s="31">
        <f ca="1">IMPORT[TT]</f>
        <v>7</v>
      </c>
      <c r="F655" s="31"/>
      <c r="G655" s="34" t="s">
        <v>3883</v>
      </c>
      <c r="H655" s="32">
        <v>7</v>
      </c>
      <c r="I655" s="31"/>
      <c r="J655" s="31" t="str">
        <f>IF(IMPORT[[#This Row],[b1]]="","",IMPORT[[#This Row],[b1]]-IMPORT[[#This Row],[a1]])</f>
        <v/>
      </c>
      <c r="K655" s="32">
        <f ca="1">SUM(INDIRECT(IMPORT_VAR[TABLENAME]&amp;"[@a"&amp;$1:$1-1&amp;"]"),INDIRECT(IMPORT_VAR[TABLENAME]&amp;"[@c"&amp;$1:$1-1&amp;"]"))</f>
        <v>7</v>
      </c>
      <c r="L655" s="31"/>
      <c r="M655" s="31" t="str">
        <f>IF(IMPORT[[#This Row],[b2]]="","",IMPORT[[#This Row],[b2]]-IMPORT[[#This Row],[a2]])</f>
        <v/>
      </c>
      <c r="N655" s="32">
        <f ca="1">SUM(INDIRECT(IMPORT_VAR[TABLENAME]&amp;"[@a"&amp;$1:$1-1&amp;"]"),INDIRECT(IMPORT_VAR[TABLENAME]&amp;"[@c"&amp;$1:$1-1&amp;"]"))</f>
        <v>7</v>
      </c>
      <c r="O655" s="33"/>
      <c r="P655" s="33" t="str">
        <f>IF(IMPORT[[#This Row],[b3]]="","",IMPORT[[#This Row],[b3]]-IMPORT[[#This Row],[a3]])</f>
        <v/>
      </c>
      <c r="Q655" s="32">
        <f ca="1">SUM(INDIRECT(IMPORT_VAR[TABLENAME]&amp;"[@a"&amp;$1:$1-1&amp;"]"),INDIRECT(IMPORT_VAR[TABLENAME]&amp;"[@c"&amp;$1:$1-1&amp;"]"))</f>
        <v>7</v>
      </c>
      <c r="R655" s="33"/>
      <c r="S655" s="33" t="str">
        <f>IF(IMPORT[[#This Row],[b4]]="","",IMPORT[[#This Row],[b4]]-IMPORT[[#This Row],[a4]])</f>
        <v/>
      </c>
      <c r="T655" s="32">
        <f ca="1">SUM(INDIRECT(IMPORT_VAR[TABLENAME]&amp;"[@a"&amp;$1:$1-1&amp;"]"),INDIRECT(IMPORT_VAR[TABLENAME]&amp;"[@c"&amp;$1:$1-1&amp;"]"))</f>
        <v>7</v>
      </c>
      <c r="U655" s="33"/>
      <c r="V655" s="31"/>
      <c r="W655" s="31" t="str">
        <f>IF(IMPORT[[#This Row],[b5]]="","",IMPORT[[#This Row],[b5]]-IMPORT[[#This Row],[a5]])</f>
        <v/>
      </c>
      <c r="X655" s="52">
        <f ca="1">SUM(INDIRECT(IMPORT_VAR[TABLENAME]&amp;"[@a"&amp;$1:$1-1&amp;"]"),INDIRECT(IMPORT_VAR[TABLENAME]&amp;"[@c"&amp;$1:$1-1&amp;"]"))</f>
        <v>7</v>
      </c>
      <c r="Y655" s="54"/>
      <c r="Z655" s="54"/>
      <c r="AA655" s="54"/>
    </row>
    <row r="656" spans="1:27">
      <c r="A656" s="31">
        <f ca="1">IF(IMPORT[[#This Row],[C]]&lt;1,"",ROW()-2)</f>
        <v>654</v>
      </c>
      <c r="B656" s="39" t="s">
        <v>3030</v>
      </c>
      <c r="C656" s="31" t="s">
        <v>3024</v>
      </c>
      <c r="D656" s="31">
        <v>400</v>
      </c>
      <c r="E656" s="31">
        <f ca="1">IMPORT[TT]</f>
        <v>4</v>
      </c>
      <c r="F656" s="31"/>
      <c r="G656" s="34" t="s">
        <v>3883</v>
      </c>
      <c r="H656" s="32">
        <v>4</v>
      </c>
      <c r="I656" s="31"/>
      <c r="J656" s="31" t="str">
        <f>IF(IMPORT[[#This Row],[b1]]="","",IMPORT[[#This Row],[b1]]-IMPORT[[#This Row],[a1]])</f>
        <v/>
      </c>
      <c r="K656" s="32">
        <f ca="1">SUM(INDIRECT(IMPORT_VAR[TABLENAME]&amp;"[@a"&amp;$1:$1-1&amp;"]"),INDIRECT(IMPORT_VAR[TABLENAME]&amp;"[@c"&amp;$1:$1-1&amp;"]"))</f>
        <v>4</v>
      </c>
      <c r="L656" s="31"/>
      <c r="M656" s="31" t="str">
        <f>IF(IMPORT[[#This Row],[b2]]="","",IMPORT[[#This Row],[b2]]-IMPORT[[#This Row],[a2]])</f>
        <v/>
      </c>
      <c r="N656" s="32">
        <f ca="1">SUM(INDIRECT(IMPORT_VAR[TABLENAME]&amp;"[@a"&amp;$1:$1-1&amp;"]"),INDIRECT(IMPORT_VAR[TABLENAME]&amp;"[@c"&amp;$1:$1-1&amp;"]"))</f>
        <v>4</v>
      </c>
      <c r="O656" s="33"/>
      <c r="P656" s="33" t="str">
        <f>IF(IMPORT[[#This Row],[b3]]="","",IMPORT[[#This Row],[b3]]-IMPORT[[#This Row],[a3]])</f>
        <v/>
      </c>
      <c r="Q656" s="32">
        <f ca="1">SUM(INDIRECT(IMPORT_VAR[TABLENAME]&amp;"[@a"&amp;$1:$1-1&amp;"]"),INDIRECT(IMPORT_VAR[TABLENAME]&amp;"[@c"&amp;$1:$1-1&amp;"]"))</f>
        <v>4</v>
      </c>
      <c r="R656" s="33"/>
      <c r="S656" s="33" t="str">
        <f>IF(IMPORT[[#This Row],[b4]]="","",IMPORT[[#This Row],[b4]]-IMPORT[[#This Row],[a4]])</f>
        <v/>
      </c>
      <c r="T656" s="32">
        <f ca="1">SUM(INDIRECT(IMPORT_VAR[TABLENAME]&amp;"[@a"&amp;$1:$1-1&amp;"]"),INDIRECT(IMPORT_VAR[TABLENAME]&amp;"[@c"&amp;$1:$1-1&amp;"]"))</f>
        <v>4</v>
      </c>
      <c r="U656" s="33"/>
      <c r="V656" s="31"/>
      <c r="W656" s="31" t="str">
        <f>IF(IMPORT[[#This Row],[b5]]="","",IMPORT[[#This Row],[b5]]-IMPORT[[#This Row],[a5]])</f>
        <v/>
      </c>
      <c r="X656" s="52">
        <f ca="1">SUM(INDIRECT(IMPORT_VAR[TABLENAME]&amp;"[@a"&amp;$1:$1-1&amp;"]"),INDIRECT(IMPORT_VAR[TABLENAME]&amp;"[@c"&amp;$1:$1-1&amp;"]"))</f>
        <v>4</v>
      </c>
      <c r="Y656" s="54"/>
      <c r="Z656" s="54"/>
      <c r="AA656" s="54"/>
    </row>
    <row r="657" spans="1:27">
      <c r="A657" s="31">
        <f ca="1">IF(IMPORT[[#This Row],[C]]&lt;1,"",ROW()-2)</f>
        <v>655</v>
      </c>
      <c r="B657" s="39" t="s">
        <v>3909</v>
      </c>
      <c r="C657" s="31" t="s">
        <v>3024</v>
      </c>
      <c r="D657" s="31">
        <v>240</v>
      </c>
      <c r="E657" s="31">
        <f ca="1">IMPORT[TT]</f>
        <v>3</v>
      </c>
      <c r="F657" s="31"/>
      <c r="G657" s="34" t="s">
        <v>3883</v>
      </c>
      <c r="H657" s="32">
        <v>3</v>
      </c>
      <c r="I657" s="31"/>
      <c r="J657" s="31" t="str">
        <f>IF(IMPORT[[#This Row],[b1]]="","",IMPORT[[#This Row],[b1]]-IMPORT[[#This Row],[a1]])</f>
        <v/>
      </c>
      <c r="K657" s="32">
        <f ca="1">SUM(INDIRECT(IMPORT_VAR[TABLENAME]&amp;"[@a"&amp;$1:$1-1&amp;"]"),INDIRECT(IMPORT_VAR[TABLENAME]&amp;"[@c"&amp;$1:$1-1&amp;"]"))</f>
        <v>3</v>
      </c>
      <c r="L657" s="31"/>
      <c r="M657" s="31" t="str">
        <f>IF(IMPORT[[#This Row],[b2]]="","",IMPORT[[#This Row],[b2]]-IMPORT[[#This Row],[a2]])</f>
        <v/>
      </c>
      <c r="N657" s="32">
        <f ca="1">SUM(INDIRECT(IMPORT_VAR[TABLENAME]&amp;"[@a"&amp;$1:$1-1&amp;"]"),INDIRECT(IMPORT_VAR[TABLENAME]&amp;"[@c"&amp;$1:$1-1&amp;"]"))</f>
        <v>3</v>
      </c>
      <c r="O657" s="33"/>
      <c r="P657" s="33" t="str">
        <f>IF(IMPORT[[#This Row],[b3]]="","",IMPORT[[#This Row],[b3]]-IMPORT[[#This Row],[a3]])</f>
        <v/>
      </c>
      <c r="Q657" s="32">
        <f ca="1">SUM(INDIRECT(IMPORT_VAR[TABLENAME]&amp;"[@a"&amp;$1:$1-1&amp;"]"),INDIRECT(IMPORT_VAR[TABLENAME]&amp;"[@c"&amp;$1:$1-1&amp;"]"))</f>
        <v>3</v>
      </c>
      <c r="R657" s="33"/>
      <c r="S657" s="33" t="str">
        <f>IF(IMPORT[[#This Row],[b4]]="","",IMPORT[[#This Row],[b4]]-IMPORT[[#This Row],[a4]])</f>
        <v/>
      </c>
      <c r="T657" s="32">
        <f ca="1">SUM(INDIRECT(IMPORT_VAR[TABLENAME]&amp;"[@a"&amp;$1:$1-1&amp;"]"),INDIRECT(IMPORT_VAR[TABLENAME]&amp;"[@c"&amp;$1:$1-1&amp;"]"))</f>
        <v>3</v>
      </c>
      <c r="U657" s="33"/>
      <c r="V657" s="31"/>
      <c r="W657" s="31" t="str">
        <f>IF(IMPORT[[#This Row],[b5]]="","",IMPORT[[#This Row],[b5]]-IMPORT[[#This Row],[a5]])</f>
        <v/>
      </c>
      <c r="X657" s="52">
        <f ca="1">SUM(INDIRECT(IMPORT_VAR[TABLENAME]&amp;"[@a"&amp;$1:$1-1&amp;"]"),INDIRECT(IMPORT_VAR[TABLENAME]&amp;"[@c"&amp;$1:$1-1&amp;"]"))</f>
        <v>3</v>
      </c>
      <c r="Y657" s="54"/>
      <c r="Z657" s="54"/>
      <c r="AA657" s="54"/>
    </row>
    <row r="658" spans="1:27">
      <c r="A658" s="31">
        <f ca="1">IF(IMPORT[[#This Row],[C]]&lt;1,"",ROW()-2)</f>
        <v>656</v>
      </c>
      <c r="B658" s="39" t="s">
        <v>3910</v>
      </c>
      <c r="C658" s="31" t="s">
        <v>3024</v>
      </c>
      <c r="D658" s="31">
        <v>800</v>
      </c>
      <c r="E658" s="31">
        <f ca="1">IMPORT[TT]</f>
        <v>3</v>
      </c>
      <c r="F658" s="31"/>
      <c r="G658" s="34" t="s">
        <v>3883</v>
      </c>
      <c r="H658" s="32">
        <v>3</v>
      </c>
      <c r="I658" s="31"/>
      <c r="J658" s="31" t="str">
        <f>IF(IMPORT[[#This Row],[b1]]="","",IMPORT[[#This Row],[b1]]-IMPORT[[#This Row],[a1]])</f>
        <v/>
      </c>
      <c r="K658" s="32">
        <f ca="1">SUM(INDIRECT(IMPORT_VAR[TABLENAME]&amp;"[@a"&amp;$1:$1-1&amp;"]"),INDIRECT(IMPORT_VAR[TABLENAME]&amp;"[@c"&amp;$1:$1-1&amp;"]"))</f>
        <v>3</v>
      </c>
      <c r="L658" s="31"/>
      <c r="M658" s="31" t="str">
        <f>IF(IMPORT[[#This Row],[b2]]="","",IMPORT[[#This Row],[b2]]-IMPORT[[#This Row],[a2]])</f>
        <v/>
      </c>
      <c r="N658" s="32">
        <f ca="1">SUM(INDIRECT(IMPORT_VAR[TABLENAME]&amp;"[@a"&amp;$1:$1-1&amp;"]"),INDIRECT(IMPORT_VAR[TABLENAME]&amp;"[@c"&amp;$1:$1-1&amp;"]"))</f>
        <v>3</v>
      </c>
      <c r="O658" s="33"/>
      <c r="P658" s="33" t="str">
        <f>IF(IMPORT[[#This Row],[b3]]="","",IMPORT[[#This Row],[b3]]-IMPORT[[#This Row],[a3]])</f>
        <v/>
      </c>
      <c r="Q658" s="32">
        <f ca="1">SUM(INDIRECT(IMPORT_VAR[TABLENAME]&amp;"[@a"&amp;$1:$1-1&amp;"]"),INDIRECT(IMPORT_VAR[TABLENAME]&amp;"[@c"&amp;$1:$1-1&amp;"]"))</f>
        <v>3</v>
      </c>
      <c r="R658" s="33"/>
      <c r="S658" s="33" t="str">
        <f>IF(IMPORT[[#This Row],[b4]]="","",IMPORT[[#This Row],[b4]]-IMPORT[[#This Row],[a4]])</f>
        <v/>
      </c>
      <c r="T658" s="32">
        <f ca="1">SUM(INDIRECT(IMPORT_VAR[TABLENAME]&amp;"[@a"&amp;$1:$1-1&amp;"]"),INDIRECT(IMPORT_VAR[TABLENAME]&amp;"[@c"&amp;$1:$1-1&amp;"]"))</f>
        <v>3</v>
      </c>
      <c r="U658" s="33"/>
      <c r="V658" s="31"/>
      <c r="W658" s="31" t="str">
        <f>IF(IMPORT[[#This Row],[b5]]="","",IMPORT[[#This Row],[b5]]-IMPORT[[#This Row],[a5]])</f>
        <v/>
      </c>
      <c r="X658" s="52">
        <f ca="1">SUM(INDIRECT(IMPORT_VAR[TABLENAME]&amp;"[@a"&amp;$1:$1-1&amp;"]"),INDIRECT(IMPORT_VAR[TABLENAME]&amp;"[@c"&amp;$1:$1-1&amp;"]"))</f>
        <v>3</v>
      </c>
      <c r="Y658" s="54"/>
      <c r="Z658" s="54"/>
      <c r="AA658" s="54"/>
    </row>
    <row r="659" spans="1:27">
      <c r="A659" s="31">
        <f ca="1">IF(IMPORT[[#This Row],[C]]&lt;1,"",ROW()-2)</f>
        <v>657</v>
      </c>
      <c r="B659" s="39" t="s">
        <v>3911</v>
      </c>
      <c r="C659" s="31" t="s">
        <v>2813</v>
      </c>
      <c r="D659" s="31">
        <v>120</v>
      </c>
      <c r="E659" s="31">
        <f ca="1">IMPORT[TT]</f>
        <v>2</v>
      </c>
      <c r="F659" s="31"/>
      <c r="G659" s="34" t="s">
        <v>3883</v>
      </c>
      <c r="H659" s="32">
        <v>2</v>
      </c>
      <c r="I659" s="31"/>
      <c r="J659" s="31" t="str">
        <f>IF(IMPORT[[#This Row],[b1]]="","",IMPORT[[#This Row],[b1]]-IMPORT[[#This Row],[a1]])</f>
        <v/>
      </c>
      <c r="K659" s="32">
        <f ca="1">SUM(INDIRECT(IMPORT_VAR[TABLENAME]&amp;"[@a"&amp;$1:$1-1&amp;"]"),INDIRECT(IMPORT_VAR[TABLENAME]&amp;"[@c"&amp;$1:$1-1&amp;"]"))</f>
        <v>2</v>
      </c>
      <c r="L659" s="31"/>
      <c r="M659" s="31" t="str">
        <f>IF(IMPORT[[#This Row],[b2]]="","",IMPORT[[#This Row],[b2]]-IMPORT[[#This Row],[a2]])</f>
        <v/>
      </c>
      <c r="N659" s="32">
        <f ca="1">SUM(INDIRECT(IMPORT_VAR[TABLENAME]&amp;"[@a"&amp;$1:$1-1&amp;"]"),INDIRECT(IMPORT_VAR[TABLENAME]&amp;"[@c"&amp;$1:$1-1&amp;"]"))</f>
        <v>2</v>
      </c>
      <c r="O659" s="33"/>
      <c r="P659" s="33" t="str">
        <f>IF(IMPORT[[#This Row],[b3]]="","",IMPORT[[#This Row],[b3]]-IMPORT[[#This Row],[a3]])</f>
        <v/>
      </c>
      <c r="Q659" s="32">
        <f ca="1">SUM(INDIRECT(IMPORT_VAR[TABLENAME]&amp;"[@a"&amp;$1:$1-1&amp;"]"),INDIRECT(IMPORT_VAR[TABLENAME]&amp;"[@c"&amp;$1:$1-1&amp;"]"))</f>
        <v>2</v>
      </c>
      <c r="R659" s="33"/>
      <c r="S659" s="33" t="str">
        <f>IF(IMPORT[[#This Row],[b4]]="","",IMPORT[[#This Row],[b4]]-IMPORT[[#This Row],[a4]])</f>
        <v/>
      </c>
      <c r="T659" s="32">
        <f ca="1">SUM(INDIRECT(IMPORT_VAR[TABLENAME]&amp;"[@a"&amp;$1:$1-1&amp;"]"),INDIRECT(IMPORT_VAR[TABLENAME]&amp;"[@c"&amp;$1:$1-1&amp;"]"))</f>
        <v>2</v>
      </c>
      <c r="U659" s="33"/>
      <c r="V659" s="31"/>
      <c r="W659" s="31" t="str">
        <f>IF(IMPORT[[#This Row],[b5]]="","",IMPORT[[#This Row],[b5]]-IMPORT[[#This Row],[a5]])</f>
        <v/>
      </c>
      <c r="X659" s="52">
        <f ca="1">SUM(INDIRECT(IMPORT_VAR[TABLENAME]&amp;"[@a"&amp;$1:$1-1&amp;"]"),INDIRECT(IMPORT_VAR[TABLENAME]&amp;"[@c"&amp;$1:$1-1&amp;"]"))</f>
        <v>2</v>
      </c>
      <c r="Y659" s="54"/>
      <c r="Z659" s="54"/>
      <c r="AA659" s="54"/>
    </row>
    <row r="660" spans="1:27">
      <c r="A660" s="31">
        <f ca="1">IF(IMPORT[[#This Row],[C]]&lt;1,"",ROW()-2)</f>
        <v>658</v>
      </c>
      <c r="B660" s="39" t="s">
        <v>3912</v>
      </c>
      <c r="C660" s="31" t="s">
        <v>3913</v>
      </c>
      <c r="D660" s="31">
        <v>240</v>
      </c>
      <c r="E660" s="31">
        <f ca="1">IMPORT[TT]</f>
        <v>1</v>
      </c>
      <c r="F660" s="31"/>
      <c r="G660" s="34" t="s">
        <v>3883</v>
      </c>
      <c r="H660" s="32">
        <v>1</v>
      </c>
      <c r="I660" s="31"/>
      <c r="J660" s="31" t="str">
        <f>IF(IMPORT[[#This Row],[b1]]="","",IMPORT[[#This Row],[b1]]-IMPORT[[#This Row],[a1]])</f>
        <v/>
      </c>
      <c r="K660" s="32">
        <f ca="1">SUM(INDIRECT(IMPORT_VAR[TABLENAME]&amp;"[@a"&amp;$1:$1-1&amp;"]"),INDIRECT(IMPORT_VAR[TABLENAME]&amp;"[@c"&amp;$1:$1-1&amp;"]"))</f>
        <v>1</v>
      </c>
      <c r="L660" s="31"/>
      <c r="M660" s="31" t="str">
        <f>IF(IMPORT[[#This Row],[b2]]="","",IMPORT[[#This Row],[b2]]-IMPORT[[#This Row],[a2]])</f>
        <v/>
      </c>
      <c r="N660" s="32">
        <f ca="1">SUM(INDIRECT(IMPORT_VAR[TABLENAME]&amp;"[@a"&amp;$1:$1-1&amp;"]"),INDIRECT(IMPORT_VAR[TABLENAME]&amp;"[@c"&amp;$1:$1-1&amp;"]"))</f>
        <v>1</v>
      </c>
      <c r="O660" s="33"/>
      <c r="P660" s="33" t="str">
        <f>IF(IMPORT[[#This Row],[b3]]="","",IMPORT[[#This Row],[b3]]-IMPORT[[#This Row],[a3]])</f>
        <v/>
      </c>
      <c r="Q660" s="32">
        <f ca="1">SUM(INDIRECT(IMPORT_VAR[TABLENAME]&amp;"[@a"&amp;$1:$1-1&amp;"]"),INDIRECT(IMPORT_VAR[TABLENAME]&amp;"[@c"&amp;$1:$1-1&amp;"]"))</f>
        <v>1</v>
      </c>
      <c r="R660" s="33"/>
      <c r="S660" s="33" t="str">
        <f>IF(IMPORT[[#This Row],[b4]]="","",IMPORT[[#This Row],[b4]]-IMPORT[[#This Row],[a4]])</f>
        <v/>
      </c>
      <c r="T660" s="32">
        <f ca="1">SUM(INDIRECT(IMPORT_VAR[TABLENAME]&amp;"[@a"&amp;$1:$1-1&amp;"]"),INDIRECT(IMPORT_VAR[TABLENAME]&amp;"[@c"&amp;$1:$1-1&amp;"]"))</f>
        <v>1</v>
      </c>
      <c r="U660" s="33"/>
      <c r="V660" s="31"/>
      <c r="W660" s="31" t="str">
        <f>IF(IMPORT[[#This Row],[b5]]="","",IMPORT[[#This Row],[b5]]-IMPORT[[#This Row],[a5]])</f>
        <v/>
      </c>
      <c r="X660" s="52">
        <f ca="1">SUM(INDIRECT(IMPORT_VAR[TABLENAME]&amp;"[@a"&amp;$1:$1-1&amp;"]"),INDIRECT(IMPORT_VAR[TABLENAME]&amp;"[@c"&amp;$1:$1-1&amp;"]"))</f>
        <v>1</v>
      </c>
      <c r="Y660" s="54"/>
      <c r="Z660" s="54"/>
      <c r="AA660" s="54"/>
    </row>
    <row r="661" spans="1:27">
      <c r="A661" s="31">
        <f ca="1">IF(IMPORT[[#This Row],[C]]&lt;1,"",ROW()-2)</f>
        <v>659</v>
      </c>
      <c r="B661" s="39" t="s">
        <v>3202</v>
      </c>
      <c r="C661" s="31" t="s">
        <v>2805</v>
      </c>
      <c r="D661" s="31">
        <v>2000</v>
      </c>
      <c r="E661" s="31">
        <f ca="1">IMPORT[TT]</f>
        <v>9</v>
      </c>
      <c r="F661" s="31"/>
      <c r="G661" s="34" t="s">
        <v>3883</v>
      </c>
      <c r="H661" s="32">
        <v>9</v>
      </c>
      <c r="I661" s="31"/>
      <c r="J661" s="31" t="str">
        <f>IF(IMPORT[[#This Row],[b1]]="","",IMPORT[[#This Row],[b1]]-IMPORT[[#This Row],[a1]])</f>
        <v/>
      </c>
      <c r="K661" s="32">
        <f ca="1">SUM(INDIRECT(IMPORT_VAR[TABLENAME]&amp;"[@a"&amp;$1:$1-1&amp;"]"),INDIRECT(IMPORT_VAR[TABLENAME]&amp;"[@c"&amp;$1:$1-1&amp;"]"))</f>
        <v>9</v>
      </c>
      <c r="L661" s="31"/>
      <c r="M661" s="31" t="str">
        <f>IF(IMPORT[[#This Row],[b2]]="","",IMPORT[[#This Row],[b2]]-IMPORT[[#This Row],[a2]])</f>
        <v/>
      </c>
      <c r="N661" s="32">
        <f ca="1">SUM(INDIRECT(IMPORT_VAR[TABLENAME]&amp;"[@a"&amp;$1:$1-1&amp;"]"),INDIRECT(IMPORT_VAR[TABLENAME]&amp;"[@c"&amp;$1:$1-1&amp;"]"))</f>
        <v>9</v>
      </c>
      <c r="O661" s="33"/>
      <c r="P661" s="33" t="str">
        <f>IF(IMPORT[[#This Row],[b3]]="","",IMPORT[[#This Row],[b3]]-IMPORT[[#This Row],[a3]])</f>
        <v/>
      </c>
      <c r="Q661" s="32">
        <f ca="1">SUM(INDIRECT(IMPORT_VAR[TABLENAME]&amp;"[@a"&amp;$1:$1-1&amp;"]"),INDIRECT(IMPORT_VAR[TABLENAME]&amp;"[@c"&amp;$1:$1-1&amp;"]"))</f>
        <v>9</v>
      </c>
      <c r="R661" s="33"/>
      <c r="S661" s="33" t="str">
        <f>IF(IMPORT[[#This Row],[b4]]="","",IMPORT[[#This Row],[b4]]-IMPORT[[#This Row],[a4]])</f>
        <v/>
      </c>
      <c r="T661" s="32">
        <f ca="1">SUM(INDIRECT(IMPORT_VAR[TABLENAME]&amp;"[@a"&amp;$1:$1-1&amp;"]"),INDIRECT(IMPORT_VAR[TABLENAME]&amp;"[@c"&amp;$1:$1-1&amp;"]"))</f>
        <v>9</v>
      </c>
      <c r="U661" s="33"/>
      <c r="V661" s="31"/>
      <c r="W661" s="31" t="str">
        <f>IF(IMPORT[[#This Row],[b5]]="","",IMPORT[[#This Row],[b5]]-IMPORT[[#This Row],[a5]])</f>
        <v/>
      </c>
      <c r="X661" s="52">
        <f ca="1">SUM(INDIRECT(IMPORT_VAR[TABLENAME]&amp;"[@a"&amp;$1:$1-1&amp;"]"),INDIRECT(IMPORT_VAR[TABLENAME]&amp;"[@c"&amp;$1:$1-1&amp;"]"))</f>
        <v>9</v>
      </c>
      <c r="Y661" s="54"/>
      <c r="Z661" s="54"/>
      <c r="AA661" s="54"/>
    </row>
    <row r="662" spans="1:27">
      <c r="A662" s="31">
        <f ca="1">IF(IMPORT[[#This Row],[C]]&lt;1,"",ROW()-2)</f>
        <v>660</v>
      </c>
      <c r="B662" s="39" t="s">
        <v>3914</v>
      </c>
      <c r="C662" s="31" t="s">
        <v>2805</v>
      </c>
      <c r="D662" s="31">
        <v>1500</v>
      </c>
      <c r="E662" s="31">
        <f ca="1">IMPORT[TT]</f>
        <v>9</v>
      </c>
      <c r="F662" s="31"/>
      <c r="G662" s="34" t="s">
        <v>3883</v>
      </c>
      <c r="H662" s="32">
        <v>9</v>
      </c>
      <c r="I662" s="31"/>
      <c r="J662" s="31" t="str">
        <f>IF(IMPORT[[#This Row],[b1]]="","",IMPORT[[#This Row],[b1]]-IMPORT[[#This Row],[a1]])</f>
        <v/>
      </c>
      <c r="K662" s="32">
        <f ca="1">SUM(INDIRECT(IMPORT_VAR[TABLENAME]&amp;"[@a"&amp;$1:$1-1&amp;"]"),INDIRECT(IMPORT_VAR[TABLENAME]&amp;"[@c"&amp;$1:$1-1&amp;"]"))</f>
        <v>9</v>
      </c>
      <c r="L662" s="31"/>
      <c r="M662" s="31" t="str">
        <f>IF(IMPORT[[#This Row],[b2]]="","",IMPORT[[#This Row],[b2]]-IMPORT[[#This Row],[a2]])</f>
        <v/>
      </c>
      <c r="N662" s="32">
        <f ca="1">SUM(INDIRECT(IMPORT_VAR[TABLENAME]&amp;"[@a"&amp;$1:$1-1&amp;"]"),INDIRECT(IMPORT_VAR[TABLENAME]&amp;"[@c"&amp;$1:$1-1&amp;"]"))</f>
        <v>9</v>
      </c>
      <c r="O662" s="33"/>
      <c r="P662" s="33" t="str">
        <f>IF(IMPORT[[#This Row],[b3]]="","",IMPORT[[#This Row],[b3]]-IMPORT[[#This Row],[a3]])</f>
        <v/>
      </c>
      <c r="Q662" s="32">
        <f ca="1">SUM(INDIRECT(IMPORT_VAR[TABLENAME]&amp;"[@a"&amp;$1:$1-1&amp;"]"),INDIRECT(IMPORT_VAR[TABLENAME]&amp;"[@c"&amp;$1:$1-1&amp;"]"))</f>
        <v>9</v>
      </c>
      <c r="R662" s="33"/>
      <c r="S662" s="33" t="str">
        <f>IF(IMPORT[[#This Row],[b4]]="","",IMPORT[[#This Row],[b4]]-IMPORT[[#This Row],[a4]])</f>
        <v/>
      </c>
      <c r="T662" s="32">
        <f ca="1">SUM(INDIRECT(IMPORT_VAR[TABLENAME]&amp;"[@a"&amp;$1:$1-1&amp;"]"),INDIRECT(IMPORT_VAR[TABLENAME]&amp;"[@c"&amp;$1:$1-1&amp;"]"))</f>
        <v>9</v>
      </c>
      <c r="U662" s="33"/>
      <c r="V662" s="31"/>
      <c r="W662" s="31" t="str">
        <f>IF(IMPORT[[#This Row],[b5]]="","",IMPORT[[#This Row],[b5]]-IMPORT[[#This Row],[a5]])</f>
        <v/>
      </c>
      <c r="X662" s="52">
        <f ca="1">SUM(INDIRECT(IMPORT_VAR[TABLENAME]&amp;"[@a"&amp;$1:$1-1&amp;"]"),INDIRECT(IMPORT_VAR[TABLENAME]&amp;"[@c"&amp;$1:$1-1&amp;"]"))</f>
        <v>9</v>
      </c>
      <c r="Y662" s="54"/>
      <c r="Z662" s="54"/>
      <c r="AA662" s="54"/>
    </row>
    <row r="663" spans="1:27">
      <c r="A663" s="31">
        <f ca="1">IF(IMPORT[[#This Row],[C]]&lt;1,"",ROW()-2)</f>
        <v>661</v>
      </c>
      <c r="B663" s="39" t="s">
        <v>3915</v>
      </c>
      <c r="C663" s="31" t="s">
        <v>2805</v>
      </c>
      <c r="D663" s="31">
        <v>1000</v>
      </c>
      <c r="E663" s="31">
        <f ca="1">IMPORT[TT]</f>
        <v>3</v>
      </c>
      <c r="F663" s="31"/>
      <c r="G663" s="34" t="s">
        <v>3883</v>
      </c>
      <c r="H663" s="32">
        <v>3</v>
      </c>
      <c r="I663" s="31"/>
      <c r="J663" s="31" t="str">
        <f>IF(IMPORT[[#This Row],[b1]]="","",IMPORT[[#This Row],[b1]]-IMPORT[[#This Row],[a1]])</f>
        <v/>
      </c>
      <c r="K663" s="32">
        <f ca="1">SUM(INDIRECT(IMPORT_VAR[TABLENAME]&amp;"[@a"&amp;$1:$1-1&amp;"]"),INDIRECT(IMPORT_VAR[TABLENAME]&amp;"[@c"&amp;$1:$1-1&amp;"]"))</f>
        <v>3</v>
      </c>
      <c r="L663" s="31"/>
      <c r="M663" s="31" t="str">
        <f>IF(IMPORT[[#This Row],[b2]]="","",IMPORT[[#This Row],[b2]]-IMPORT[[#This Row],[a2]])</f>
        <v/>
      </c>
      <c r="N663" s="32">
        <f ca="1">SUM(INDIRECT(IMPORT_VAR[TABLENAME]&amp;"[@a"&amp;$1:$1-1&amp;"]"),INDIRECT(IMPORT_VAR[TABLENAME]&amp;"[@c"&amp;$1:$1-1&amp;"]"))</f>
        <v>3</v>
      </c>
      <c r="O663" s="33"/>
      <c r="P663" s="33" t="str">
        <f>IF(IMPORT[[#This Row],[b3]]="","",IMPORT[[#This Row],[b3]]-IMPORT[[#This Row],[a3]])</f>
        <v/>
      </c>
      <c r="Q663" s="32">
        <f ca="1">SUM(INDIRECT(IMPORT_VAR[TABLENAME]&amp;"[@a"&amp;$1:$1-1&amp;"]"),INDIRECT(IMPORT_VAR[TABLENAME]&amp;"[@c"&amp;$1:$1-1&amp;"]"))</f>
        <v>3</v>
      </c>
      <c r="R663" s="33"/>
      <c r="S663" s="33" t="str">
        <f>IF(IMPORT[[#This Row],[b4]]="","",IMPORT[[#This Row],[b4]]-IMPORT[[#This Row],[a4]])</f>
        <v/>
      </c>
      <c r="T663" s="32">
        <f ca="1">SUM(INDIRECT(IMPORT_VAR[TABLENAME]&amp;"[@a"&amp;$1:$1-1&amp;"]"),INDIRECT(IMPORT_VAR[TABLENAME]&amp;"[@c"&amp;$1:$1-1&amp;"]"))</f>
        <v>3</v>
      </c>
      <c r="U663" s="33"/>
      <c r="V663" s="31"/>
      <c r="W663" s="31" t="str">
        <f>IF(IMPORT[[#This Row],[b5]]="","",IMPORT[[#This Row],[b5]]-IMPORT[[#This Row],[a5]])</f>
        <v/>
      </c>
      <c r="X663" s="52">
        <f ca="1">SUM(INDIRECT(IMPORT_VAR[TABLENAME]&amp;"[@a"&amp;$1:$1-1&amp;"]"),INDIRECT(IMPORT_VAR[TABLENAME]&amp;"[@c"&amp;$1:$1-1&amp;"]"))</f>
        <v>3</v>
      </c>
      <c r="Y663" s="54"/>
      <c r="Z663" s="54"/>
      <c r="AA663" s="54"/>
    </row>
    <row r="664" spans="1:27">
      <c r="A664" s="39">
        <f ca="1">IF(IMPORT[[#This Row],[C]]&lt;1,"",ROW()-2)</f>
        <v>662</v>
      </c>
      <c r="B664" s="39" t="s">
        <v>3969</v>
      </c>
      <c r="C664" s="31" t="s">
        <v>3036</v>
      </c>
      <c r="D664" s="31">
        <v>160</v>
      </c>
      <c r="E664" s="39">
        <f ca="1">IMPORT[TT]</f>
        <v>1</v>
      </c>
      <c r="F664" s="31"/>
      <c r="G664" s="31" t="s">
        <v>4003</v>
      </c>
      <c r="H664" s="40">
        <v>1</v>
      </c>
      <c r="I664" s="31"/>
      <c r="J664" s="39" t="str">
        <f>IF(IMPORT[[#This Row],[b1]]="","",IMPORT[[#This Row],[b1]]-IMPORT[[#This Row],[a1]])</f>
        <v/>
      </c>
      <c r="K664" s="40">
        <f ca="1">SUM(INDIRECT(IMPORT_VAR[TABLENAME]&amp;"[@a"&amp;$1:$1-1&amp;"]"),INDIRECT(IMPORT_VAR[TABLENAME]&amp;"[@c"&amp;$1:$1-1&amp;"]"))</f>
        <v>1</v>
      </c>
      <c r="L664" s="31"/>
      <c r="M664" s="39" t="str">
        <f>IF(IMPORT[[#This Row],[b2]]="","",IMPORT[[#This Row],[b2]]-IMPORT[[#This Row],[a2]])</f>
        <v/>
      </c>
      <c r="N664" s="40">
        <f ca="1">SUM(INDIRECT(IMPORT_VAR[TABLENAME]&amp;"[@a"&amp;$1:$1-1&amp;"]"),INDIRECT(IMPORT_VAR[TABLENAME]&amp;"[@c"&amp;$1:$1-1&amp;"]"))</f>
        <v>1</v>
      </c>
      <c r="O664" s="33"/>
      <c r="P664" s="41" t="str">
        <f>IF(IMPORT[[#This Row],[b3]]="","",IMPORT[[#This Row],[b3]]-IMPORT[[#This Row],[a3]])</f>
        <v/>
      </c>
      <c r="Q664" s="40">
        <f ca="1">SUM(INDIRECT(IMPORT_VAR[TABLENAME]&amp;"[@a"&amp;$1:$1-1&amp;"]"),INDIRECT(IMPORT_VAR[TABLENAME]&amp;"[@c"&amp;$1:$1-1&amp;"]"))</f>
        <v>1</v>
      </c>
      <c r="R664" s="33"/>
      <c r="S664" s="41" t="str">
        <f>IF(IMPORT[[#This Row],[b4]]="","",IMPORT[[#This Row],[b4]]-IMPORT[[#This Row],[a4]])</f>
        <v/>
      </c>
      <c r="T664" s="40">
        <f ca="1">SUM(INDIRECT(IMPORT_VAR[TABLENAME]&amp;"[@a"&amp;$1:$1-1&amp;"]"),INDIRECT(IMPORT_VAR[TABLENAME]&amp;"[@c"&amp;$1:$1-1&amp;"]"))</f>
        <v>1</v>
      </c>
      <c r="U664" s="41"/>
      <c r="V664" s="31"/>
      <c r="W664" s="39" t="str">
        <f>IF(IMPORT[[#This Row],[b5]]="","",IMPORT[[#This Row],[b5]]-IMPORT[[#This Row],[a5]])</f>
        <v/>
      </c>
      <c r="X664" s="53">
        <f ca="1">SUM(INDIRECT(IMPORT_VAR[TABLENAME]&amp;"[@a"&amp;$1:$1-1&amp;"]"),INDIRECT(IMPORT_VAR[TABLENAME]&amp;"[@c"&amp;$1:$1-1&amp;"]"))</f>
        <v>1</v>
      </c>
      <c r="Y664" s="54"/>
      <c r="Z664" s="54"/>
      <c r="AA664" s="54"/>
    </row>
    <row r="665" spans="1:27">
      <c r="A665" s="39">
        <f ca="1">IF(IMPORT[[#This Row],[C]]&lt;1,"",ROW()-2)</f>
        <v>663</v>
      </c>
      <c r="B665" s="39" t="s">
        <v>3970</v>
      </c>
      <c r="C665" s="31" t="s">
        <v>3036</v>
      </c>
      <c r="D665" s="31">
        <v>240</v>
      </c>
      <c r="E665" s="39">
        <f ca="1">IMPORT[TT]</f>
        <v>1</v>
      </c>
      <c r="F665" s="31"/>
      <c r="G665" s="31" t="s">
        <v>4003</v>
      </c>
      <c r="H665" s="40">
        <v>1</v>
      </c>
      <c r="I665" s="31"/>
      <c r="J665" s="39" t="str">
        <f>IF(IMPORT[[#This Row],[b1]]="","",IMPORT[[#This Row],[b1]]-IMPORT[[#This Row],[a1]])</f>
        <v/>
      </c>
      <c r="K665" s="40">
        <f ca="1">SUM(INDIRECT(IMPORT_VAR[TABLENAME]&amp;"[@a"&amp;$1:$1-1&amp;"]"),INDIRECT(IMPORT_VAR[TABLENAME]&amp;"[@c"&amp;$1:$1-1&amp;"]"))</f>
        <v>1</v>
      </c>
      <c r="L665" s="31"/>
      <c r="M665" s="39" t="str">
        <f>IF(IMPORT[[#This Row],[b2]]="","",IMPORT[[#This Row],[b2]]-IMPORT[[#This Row],[a2]])</f>
        <v/>
      </c>
      <c r="N665" s="40">
        <f ca="1">SUM(INDIRECT(IMPORT_VAR[TABLENAME]&amp;"[@a"&amp;$1:$1-1&amp;"]"),INDIRECT(IMPORT_VAR[TABLENAME]&amp;"[@c"&amp;$1:$1-1&amp;"]"))</f>
        <v>1</v>
      </c>
      <c r="O665" s="33"/>
      <c r="P665" s="41" t="str">
        <f>IF(IMPORT[[#This Row],[b3]]="","",IMPORT[[#This Row],[b3]]-IMPORT[[#This Row],[a3]])</f>
        <v/>
      </c>
      <c r="Q665" s="40">
        <f ca="1">SUM(INDIRECT(IMPORT_VAR[TABLENAME]&amp;"[@a"&amp;$1:$1-1&amp;"]"),INDIRECT(IMPORT_VAR[TABLENAME]&amp;"[@c"&amp;$1:$1-1&amp;"]"))</f>
        <v>1</v>
      </c>
      <c r="R665" s="33"/>
      <c r="S665" s="41" t="str">
        <f>IF(IMPORT[[#This Row],[b4]]="","",IMPORT[[#This Row],[b4]]-IMPORT[[#This Row],[a4]])</f>
        <v/>
      </c>
      <c r="T665" s="40">
        <f ca="1">SUM(INDIRECT(IMPORT_VAR[TABLENAME]&amp;"[@a"&amp;$1:$1-1&amp;"]"),INDIRECT(IMPORT_VAR[TABLENAME]&amp;"[@c"&amp;$1:$1-1&amp;"]"))</f>
        <v>1</v>
      </c>
      <c r="U665" s="41"/>
      <c r="V665" s="31"/>
      <c r="W665" s="39" t="str">
        <f>IF(IMPORT[[#This Row],[b5]]="","",IMPORT[[#This Row],[b5]]-IMPORT[[#This Row],[a5]])</f>
        <v/>
      </c>
      <c r="X665" s="53">
        <f ca="1">SUM(INDIRECT(IMPORT_VAR[TABLENAME]&amp;"[@a"&amp;$1:$1-1&amp;"]"),INDIRECT(IMPORT_VAR[TABLENAME]&amp;"[@c"&amp;$1:$1-1&amp;"]"))</f>
        <v>1</v>
      </c>
      <c r="Y665" s="54"/>
      <c r="Z665" s="54"/>
      <c r="AA665" s="54"/>
    </row>
    <row r="666" spans="1:27">
      <c r="A666" s="39">
        <f ca="1">IF(IMPORT[[#This Row],[C]]&lt;1,"",ROW()-2)</f>
        <v>664</v>
      </c>
      <c r="B666" s="39" t="s">
        <v>3971</v>
      </c>
      <c r="C666" s="31" t="s">
        <v>3036</v>
      </c>
      <c r="D666" s="31">
        <v>120</v>
      </c>
      <c r="E666" s="39">
        <f ca="1">IMPORT[TT]</f>
        <v>2</v>
      </c>
      <c r="F666" s="31"/>
      <c r="G666" s="31" t="s">
        <v>4003</v>
      </c>
      <c r="H666" s="40">
        <v>2</v>
      </c>
      <c r="I666" s="31"/>
      <c r="J666" s="39" t="str">
        <f>IF(IMPORT[[#This Row],[b1]]="","",IMPORT[[#This Row],[b1]]-IMPORT[[#This Row],[a1]])</f>
        <v/>
      </c>
      <c r="K666" s="40">
        <f ca="1">SUM(INDIRECT(IMPORT_VAR[TABLENAME]&amp;"[@a"&amp;$1:$1-1&amp;"]"),INDIRECT(IMPORT_VAR[TABLENAME]&amp;"[@c"&amp;$1:$1-1&amp;"]"))</f>
        <v>2</v>
      </c>
      <c r="L666" s="31"/>
      <c r="M666" s="39" t="str">
        <f>IF(IMPORT[[#This Row],[b2]]="","",IMPORT[[#This Row],[b2]]-IMPORT[[#This Row],[a2]])</f>
        <v/>
      </c>
      <c r="N666" s="40">
        <f ca="1">SUM(INDIRECT(IMPORT_VAR[TABLENAME]&amp;"[@a"&amp;$1:$1-1&amp;"]"),INDIRECT(IMPORT_VAR[TABLENAME]&amp;"[@c"&amp;$1:$1-1&amp;"]"))</f>
        <v>2</v>
      </c>
      <c r="O666" s="33"/>
      <c r="P666" s="41" t="str">
        <f>IF(IMPORT[[#This Row],[b3]]="","",IMPORT[[#This Row],[b3]]-IMPORT[[#This Row],[a3]])</f>
        <v/>
      </c>
      <c r="Q666" s="40">
        <f ca="1">SUM(INDIRECT(IMPORT_VAR[TABLENAME]&amp;"[@a"&amp;$1:$1-1&amp;"]"),INDIRECT(IMPORT_VAR[TABLENAME]&amp;"[@c"&amp;$1:$1-1&amp;"]"))</f>
        <v>2</v>
      </c>
      <c r="R666" s="33"/>
      <c r="S666" s="41" t="str">
        <f>IF(IMPORT[[#This Row],[b4]]="","",IMPORT[[#This Row],[b4]]-IMPORT[[#This Row],[a4]])</f>
        <v/>
      </c>
      <c r="T666" s="40">
        <f ca="1">SUM(INDIRECT(IMPORT_VAR[TABLENAME]&amp;"[@a"&amp;$1:$1-1&amp;"]"),INDIRECT(IMPORT_VAR[TABLENAME]&amp;"[@c"&amp;$1:$1-1&amp;"]"))</f>
        <v>2</v>
      </c>
      <c r="U666" s="41"/>
      <c r="V666" s="31"/>
      <c r="W666" s="39" t="str">
        <f>IF(IMPORT[[#This Row],[b5]]="","",IMPORT[[#This Row],[b5]]-IMPORT[[#This Row],[a5]])</f>
        <v/>
      </c>
      <c r="X666" s="53">
        <f ca="1">SUM(INDIRECT(IMPORT_VAR[TABLENAME]&amp;"[@a"&amp;$1:$1-1&amp;"]"),INDIRECT(IMPORT_VAR[TABLENAME]&amp;"[@c"&amp;$1:$1-1&amp;"]"))</f>
        <v>2</v>
      </c>
      <c r="Y666" s="54"/>
      <c r="Z666" s="54"/>
      <c r="AA666" s="54"/>
    </row>
    <row r="667" spans="1:27">
      <c r="A667" s="39">
        <f ca="1">IF(IMPORT[[#This Row],[C]]&lt;1,"",ROW()-2)</f>
        <v>665</v>
      </c>
      <c r="B667" s="39" t="s">
        <v>3972</v>
      </c>
      <c r="C667" s="31" t="s">
        <v>3036</v>
      </c>
      <c r="D667" s="31">
        <v>160</v>
      </c>
      <c r="E667" s="39">
        <f ca="1">IMPORT[TT]</f>
        <v>1</v>
      </c>
      <c r="F667" s="31"/>
      <c r="G667" s="31" t="s">
        <v>4003</v>
      </c>
      <c r="H667" s="40">
        <v>1</v>
      </c>
      <c r="I667" s="31"/>
      <c r="J667" s="39" t="str">
        <f>IF(IMPORT[[#This Row],[b1]]="","",IMPORT[[#This Row],[b1]]-IMPORT[[#This Row],[a1]])</f>
        <v/>
      </c>
      <c r="K667" s="40">
        <f ca="1">SUM(INDIRECT(IMPORT_VAR[TABLENAME]&amp;"[@a"&amp;$1:$1-1&amp;"]"),INDIRECT(IMPORT_VAR[TABLENAME]&amp;"[@c"&amp;$1:$1-1&amp;"]"))</f>
        <v>1</v>
      </c>
      <c r="L667" s="31"/>
      <c r="M667" s="39" t="str">
        <f>IF(IMPORT[[#This Row],[b2]]="","",IMPORT[[#This Row],[b2]]-IMPORT[[#This Row],[a2]])</f>
        <v/>
      </c>
      <c r="N667" s="40">
        <f ca="1">SUM(INDIRECT(IMPORT_VAR[TABLENAME]&amp;"[@a"&amp;$1:$1-1&amp;"]"),INDIRECT(IMPORT_VAR[TABLENAME]&amp;"[@c"&amp;$1:$1-1&amp;"]"))</f>
        <v>1</v>
      </c>
      <c r="O667" s="33"/>
      <c r="P667" s="41" t="str">
        <f>IF(IMPORT[[#This Row],[b3]]="","",IMPORT[[#This Row],[b3]]-IMPORT[[#This Row],[a3]])</f>
        <v/>
      </c>
      <c r="Q667" s="40">
        <f ca="1">SUM(INDIRECT(IMPORT_VAR[TABLENAME]&amp;"[@a"&amp;$1:$1-1&amp;"]"),INDIRECT(IMPORT_VAR[TABLENAME]&amp;"[@c"&amp;$1:$1-1&amp;"]"))</f>
        <v>1</v>
      </c>
      <c r="R667" s="33"/>
      <c r="S667" s="41" t="str">
        <f>IF(IMPORT[[#This Row],[b4]]="","",IMPORT[[#This Row],[b4]]-IMPORT[[#This Row],[a4]])</f>
        <v/>
      </c>
      <c r="T667" s="40">
        <f ca="1">SUM(INDIRECT(IMPORT_VAR[TABLENAME]&amp;"[@a"&amp;$1:$1-1&amp;"]"),INDIRECT(IMPORT_VAR[TABLENAME]&amp;"[@c"&amp;$1:$1-1&amp;"]"))</f>
        <v>1</v>
      </c>
      <c r="U667" s="41"/>
      <c r="V667" s="31"/>
      <c r="W667" s="39" t="str">
        <f>IF(IMPORT[[#This Row],[b5]]="","",IMPORT[[#This Row],[b5]]-IMPORT[[#This Row],[a5]])</f>
        <v/>
      </c>
      <c r="X667" s="53">
        <f ca="1">SUM(INDIRECT(IMPORT_VAR[TABLENAME]&amp;"[@a"&amp;$1:$1-1&amp;"]"),INDIRECT(IMPORT_VAR[TABLENAME]&amp;"[@c"&amp;$1:$1-1&amp;"]"))</f>
        <v>1</v>
      </c>
      <c r="Y667" s="54"/>
      <c r="Z667" s="54"/>
      <c r="AA667" s="54"/>
    </row>
    <row r="668" spans="1:27">
      <c r="A668" s="39">
        <f ca="1">IF(IMPORT[[#This Row],[C]]&lt;1,"",ROW()-2)</f>
        <v>666</v>
      </c>
      <c r="B668" s="39" t="s">
        <v>3973</v>
      </c>
      <c r="C668" s="31" t="s">
        <v>3036</v>
      </c>
      <c r="D668" s="31">
        <v>160</v>
      </c>
      <c r="E668" s="39">
        <f ca="1">IMPORT[TT]</f>
        <v>3</v>
      </c>
      <c r="F668" s="31"/>
      <c r="G668" s="31" t="s">
        <v>4003</v>
      </c>
      <c r="H668" s="40">
        <v>3</v>
      </c>
      <c r="I668" s="31"/>
      <c r="J668" s="39" t="str">
        <f>IF(IMPORT[[#This Row],[b1]]="","",IMPORT[[#This Row],[b1]]-IMPORT[[#This Row],[a1]])</f>
        <v/>
      </c>
      <c r="K668" s="40">
        <f ca="1">SUM(INDIRECT(IMPORT_VAR[TABLENAME]&amp;"[@a"&amp;$1:$1-1&amp;"]"),INDIRECT(IMPORT_VAR[TABLENAME]&amp;"[@c"&amp;$1:$1-1&amp;"]"))</f>
        <v>3</v>
      </c>
      <c r="L668" s="31"/>
      <c r="M668" s="39" t="str">
        <f>IF(IMPORT[[#This Row],[b2]]="","",IMPORT[[#This Row],[b2]]-IMPORT[[#This Row],[a2]])</f>
        <v/>
      </c>
      <c r="N668" s="40">
        <f ca="1">SUM(INDIRECT(IMPORT_VAR[TABLENAME]&amp;"[@a"&amp;$1:$1-1&amp;"]"),INDIRECT(IMPORT_VAR[TABLENAME]&amp;"[@c"&amp;$1:$1-1&amp;"]"))</f>
        <v>3</v>
      </c>
      <c r="O668" s="33"/>
      <c r="P668" s="41" t="str">
        <f>IF(IMPORT[[#This Row],[b3]]="","",IMPORT[[#This Row],[b3]]-IMPORT[[#This Row],[a3]])</f>
        <v/>
      </c>
      <c r="Q668" s="40">
        <f ca="1">SUM(INDIRECT(IMPORT_VAR[TABLENAME]&amp;"[@a"&amp;$1:$1-1&amp;"]"),INDIRECT(IMPORT_VAR[TABLENAME]&amp;"[@c"&amp;$1:$1-1&amp;"]"))</f>
        <v>3</v>
      </c>
      <c r="R668" s="33"/>
      <c r="S668" s="41" t="str">
        <f>IF(IMPORT[[#This Row],[b4]]="","",IMPORT[[#This Row],[b4]]-IMPORT[[#This Row],[a4]])</f>
        <v/>
      </c>
      <c r="T668" s="40">
        <f ca="1">SUM(INDIRECT(IMPORT_VAR[TABLENAME]&amp;"[@a"&amp;$1:$1-1&amp;"]"),INDIRECT(IMPORT_VAR[TABLENAME]&amp;"[@c"&amp;$1:$1-1&amp;"]"))</f>
        <v>3</v>
      </c>
      <c r="U668" s="41"/>
      <c r="V668" s="31"/>
      <c r="W668" s="39" t="str">
        <f>IF(IMPORT[[#This Row],[b5]]="","",IMPORT[[#This Row],[b5]]-IMPORT[[#This Row],[a5]])</f>
        <v/>
      </c>
      <c r="X668" s="53">
        <f ca="1">SUM(INDIRECT(IMPORT_VAR[TABLENAME]&amp;"[@a"&amp;$1:$1-1&amp;"]"),INDIRECT(IMPORT_VAR[TABLENAME]&amp;"[@c"&amp;$1:$1-1&amp;"]"))</f>
        <v>3</v>
      </c>
      <c r="Y668" s="54"/>
      <c r="Z668" s="54"/>
      <c r="AA668" s="54"/>
    </row>
    <row r="669" spans="1:27">
      <c r="A669" s="39">
        <f ca="1">IF(IMPORT[[#This Row],[C]]&lt;1,"",ROW()-2)</f>
        <v>667</v>
      </c>
      <c r="B669" s="39" t="s">
        <v>3974</v>
      </c>
      <c r="C669" s="31" t="s">
        <v>3036</v>
      </c>
      <c r="D669" s="31">
        <v>240</v>
      </c>
      <c r="E669" s="39">
        <f ca="1">IMPORT[TT]</f>
        <v>10</v>
      </c>
      <c r="F669" s="31"/>
      <c r="G669" s="31" t="s">
        <v>4003</v>
      </c>
      <c r="H669" s="40">
        <v>10</v>
      </c>
      <c r="I669" s="31"/>
      <c r="J669" s="39" t="str">
        <f>IF(IMPORT[[#This Row],[b1]]="","",IMPORT[[#This Row],[b1]]-IMPORT[[#This Row],[a1]])</f>
        <v/>
      </c>
      <c r="K669" s="40">
        <f ca="1">SUM(INDIRECT(IMPORT_VAR[TABLENAME]&amp;"[@a"&amp;$1:$1-1&amp;"]"),INDIRECT(IMPORT_VAR[TABLENAME]&amp;"[@c"&amp;$1:$1-1&amp;"]"))</f>
        <v>10</v>
      </c>
      <c r="L669" s="31"/>
      <c r="M669" s="39" t="str">
        <f>IF(IMPORT[[#This Row],[b2]]="","",IMPORT[[#This Row],[b2]]-IMPORT[[#This Row],[a2]])</f>
        <v/>
      </c>
      <c r="N669" s="40">
        <f ca="1">SUM(INDIRECT(IMPORT_VAR[TABLENAME]&amp;"[@a"&amp;$1:$1-1&amp;"]"),INDIRECT(IMPORT_VAR[TABLENAME]&amp;"[@c"&amp;$1:$1-1&amp;"]"))</f>
        <v>10</v>
      </c>
      <c r="O669" s="33"/>
      <c r="P669" s="41" t="str">
        <f>IF(IMPORT[[#This Row],[b3]]="","",IMPORT[[#This Row],[b3]]-IMPORT[[#This Row],[a3]])</f>
        <v/>
      </c>
      <c r="Q669" s="40">
        <f ca="1">SUM(INDIRECT(IMPORT_VAR[TABLENAME]&amp;"[@a"&amp;$1:$1-1&amp;"]"),INDIRECT(IMPORT_VAR[TABLENAME]&amp;"[@c"&amp;$1:$1-1&amp;"]"))</f>
        <v>10</v>
      </c>
      <c r="R669" s="33"/>
      <c r="S669" s="41" t="str">
        <f>IF(IMPORT[[#This Row],[b4]]="","",IMPORT[[#This Row],[b4]]-IMPORT[[#This Row],[a4]])</f>
        <v/>
      </c>
      <c r="T669" s="40">
        <f ca="1">SUM(INDIRECT(IMPORT_VAR[TABLENAME]&amp;"[@a"&amp;$1:$1-1&amp;"]"),INDIRECT(IMPORT_VAR[TABLENAME]&amp;"[@c"&amp;$1:$1-1&amp;"]"))</f>
        <v>10</v>
      </c>
      <c r="U669" s="41"/>
      <c r="V669" s="31"/>
      <c r="W669" s="39" t="str">
        <f>IF(IMPORT[[#This Row],[b5]]="","",IMPORT[[#This Row],[b5]]-IMPORT[[#This Row],[a5]])</f>
        <v/>
      </c>
      <c r="X669" s="53">
        <f ca="1">SUM(INDIRECT(IMPORT_VAR[TABLENAME]&amp;"[@a"&amp;$1:$1-1&amp;"]"),INDIRECT(IMPORT_VAR[TABLENAME]&amp;"[@c"&amp;$1:$1-1&amp;"]"))</f>
        <v>10</v>
      </c>
      <c r="Y669" s="54"/>
      <c r="Z669" s="54"/>
      <c r="AA669" s="54"/>
    </row>
    <row r="670" spans="1:27">
      <c r="A670" s="39">
        <f ca="1">IF(IMPORT[[#This Row],[C]]&lt;1,"",ROW()-2)</f>
        <v>668</v>
      </c>
      <c r="B670" s="39" t="s">
        <v>3975</v>
      </c>
      <c r="C670" s="31" t="s">
        <v>3913</v>
      </c>
      <c r="D670" s="31">
        <v>384</v>
      </c>
      <c r="E670" s="39">
        <f ca="1">IMPORT[TT]</f>
        <v>7</v>
      </c>
      <c r="F670" s="31"/>
      <c r="G670" s="31" t="s">
        <v>4003</v>
      </c>
      <c r="H670" s="40">
        <v>7</v>
      </c>
      <c r="I670" s="31"/>
      <c r="J670" s="39" t="str">
        <f>IF(IMPORT[[#This Row],[b1]]="","",IMPORT[[#This Row],[b1]]-IMPORT[[#This Row],[a1]])</f>
        <v/>
      </c>
      <c r="K670" s="40">
        <f ca="1">SUM(INDIRECT(IMPORT_VAR[TABLENAME]&amp;"[@a"&amp;$1:$1-1&amp;"]"),INDIRECT(IMPORT_VAR[TABLENAME]&amp;"[@c"&amp;$1:$1-1&amp;"]"))</f>
        <v>7</v>
      </c>
      <c r="L670" s="31"/>
      <c r="M670" s="39" t="str">
        <f>IF(IMPORT[[#This Row],[b2]]="","",IMPORT[[#This Row],[b2]]-IMPORT[[#This Row],[a2]])</f>
        <v/>
      </c>
      <c r="N670" s="40">
        <f ca="1">SUM(INDIRECT(IMPORT_VAR[TABLENAME]&amp;"[@a"&amp;$1:$1-1&amp;"]"),INDIRECT(IMPORT_VAR[TABLENAME]&amp;"[@c"&amp;$1:$1-1&amp;"]"))</f>
        <v>7</v>
      </c>
      <c r="O670" s="33"/>
      <c r="P670" s="41" t="str">
        <f>IF(IMPORT[[#This Row],[b3]]="","",IMPORT[[#This Row],[b3]]-IMPORT[[#This Row],[a3]])</f>
        <v/>
      </c>
      <c r="Q670" s="40">
        <f ca="1">SUM(INDIRECT(IMPORT_VAR[TABLENAME]&amp;"[@a"&amp;$1:$1-1&amp;"]"),INDIRECT(IMPORT_VAR[TABLENAME]&amp;"[@c"&amp;$1:$1-1&amp;"]"))</f>
        <v>7</v>
      </c>
      <c r="R670" s="33"/>
      <c r="S670" s="41" t="str">
        <f>IF(IMPORT[[#This Row],[b4]]="","",IMPORT[[#This Row],[b4]]-IMPORT[[#This Row],[a4]])</f>
        <v/>
      </c>
      <c r="T670" s="40">
        <f ca="1">SUM(INDIRECT(IMPORT_VAR[TABLENAME]&amp;"[@a"&amp;$1:$1-1&amp;"]"),INDIRECT(IMPORT_VAR[TABLENAME]&amp;"[@c"&amp;$1:$1-1&amp;"]"))</f>
        <v>7</v>
      </c>
      <c r="U670" s="41"/>
      <c r="V670" s="31"/>
      <c r="W670" s="39" t="str">
        <f>IF(IMPORT[[#This Row],[b5]]="","",IMPORT[[#This Row],[b5]]-IMPORT[[#This Row],[a5]])</f>
        <v/>
      </c>
      <c r="X670" s="53">
        <f ca="1">SUM(INDIRECT(IMPORT_VAR[TABLENAME]&amp;"[@a"&amp;$1:$1-1&amp;"]"),INDIRECT(IMPORT_VAR[TABLENAME]&amp;"[@c"&amp;$1:$1-1&amp;"]"))</f>
        <v>7</v>
      </c>
      <c r="Y670" s="54"/>
      <c r="Z670" s="54"/>
      <c r="AA670" s="54"/>
    </row>
    <row r="671" spans="1:27">
      <c r="A671" s="39">
        <f ca="1">IF(IMPORT[[#This Row],[C]]&lt;1,"",ROW()-2)</f>
        <v>669</v>
      </c>
      <c r="B671" s="39">
        <v>2206</v>
      </c>
      <c r="C671" s="31" t="s">
        <v>3396</v>
      </c>
      <c r="D671" s="31">
        <v>480</v>
      </c>
      <c r="E671" s="39">
        <f ca="1">IMPORT[TT]</f>
        <v>5</v>
      </c>
      <c r="F671" s="31"/>
      <c r="G671" s="31" t="s">
        <v>4003</v>
      </c>
      <c r="H671" s="40">
        <v>5</v>
      </c>
      <c r="I671" s="31"/>
      <c r="J671" s="39" t="str">
        <f>IF(IMPORT[[#This Row],[b1]]="","",IMPORT[[#This Row],[b1]]-IMPORT[[#This Row],[a1]])</f>
        <v/>
      </c>
      <c r="K671" s="40">
        <f ca="1">SUM(INDIRECT(IMPORT_VAR[TABLENAME]&amp;"[@a"&amp;$1:$1-1&amp;"]"),INDIRECT(IMPORT_VAR[TABLENAME]&amp;"[@c"&amp;$1:$1-1&amp;"]"))</f>
        <v>5</v>
      </c>
      <c r="L671" s="31"/>
      <c r="M671" s="39" t="str">
        <f>IF(IMPORT[[#This Row],[b2]]="","",IMPORT[[#This Row],[b2]]-IMPORT[[#This Row],[a2]])</f>
        <v/>
      </c>
      <c r="N671" s="40">
        <f ca="1">SUM(INDIRECT(IMPORT_VAR[TABLENAME]&amp;"[@a"&amp;$1:$1-1&amp;"]"),INDIRECT(IMPORT_VAR[TABLENAME]&amp;"[@c"&amp;$1:$1-1&amp;"]"))</f>
        <v>5</v>
      </c>
      <c r="O671" s="33"/>
      <c r="P671" s="41" t="str">
        <f>IF(IMPORT[[#This Row],[b3]]="","",IMPORT[[#This Row],[b3]]-IMPORT[[#This Row],[a3]])</f>
        <v/>
      </c>
      <c r="Q671" s="40">
        <f ca="1">SUM(INDIRECT(IMPORT_VAR[TABLENAME]&amp;"[@a"&amp;$1:$1-1&amp;"]"),INDIRECT(IMPORT_VAR[TABLENAME]&amp;"[@c"&amp;$1:$1-1&amp;"]"))</f>
        <v>5</v>
      </c>
      <c r="R671" s="33"/>
      <c r="S671" s="41" t="str">
        <f>IF(IMPORT[[#This Row],[b4]]="","",IMPORT[[#This Row],[b4]]-IMPORT[[#This Row],[a4]])</f>
        <v/>
      </c>
      <c r="T671" s="40">
        <f ca="1">SUM(INDIRECT(IMPORT_VAR[TABLENAME]&amp;"[@a"&amp;$1:$1-1&amp;"]"),INDIRECT(IMPORT_VAR[TABLENAME]&amp;"[@c"&amp;$1:$1-1&amp;"]"))</f>
        <v>5</v>
      </c>
      <c r="U671" s="41"/>
      <c r="V671" s="31"/>
      <c r="W671" s="39" t="str">
        <f>IF(IMPORT[[#This Row],[b5]]="","",IMPORT[[#This Row],[b5]]-IMPORT[[#This Row],[a5]])</f>
        <v/>
      </c>
      <c r="X671" s="53">
        <f ca="1">SUM(INDIRECT(IMPORT_VAR[TABLENAME]&amp;"[@a"&amp;$1:$1-1&amp;"]"),INDIRECT(IMPORT_VAR[TABLENAME]&amp;"[@c"&amp;$1:$1-1&amp;"]"))</f>
        <v>5</v>
      </c>
      <c r="Y671" s="54"/>
      <c r="Z671" s="54"/>
      <c r="AA671" s="54"/>
    </row>
    <row r="672" spans="1:27">
      <c r="A672" s="39">
        <f ca="1">IF(IMPORT[[#This Row],[C]]&lt;1,"",ROW()-2)</f>
        <v>670</v>
      </c>
      <c r="B672" s="39">
        <v>9901</v>
      </c>
      <c r="C672" s="31" t="s">
        <v>3396</v>
      </c>
      <c r="D672" s="31">
        <v>792</v>
      </c>
      <c r="E672" s="39">
        <f ca="1">IMPORT[TT]</f>
        <v>5</v>
      </c>
      <c r="F672" s="31"/>
      <c r="G672" s="31" t="s">
        <v>4003</v>
      </c>
      <c r="H672" s="40">
        <v>5</v>
      </c>
      <c r="I672" s="31"/>
      <c r="J672" s="39" t="str">
        <f>IF(IMPORT[[#This Row],[b1]]="","",IMPORT[[#This Row],[b1]]-IMPORT[[#This Row],[a1]])</f>
        <v/>
      </c>
      <c r="K672" s="40">
        <f ca="1">SUM(INDIRECT(IMPORT_VAR[TABLENAME]&amp;"[@a"&amp;$1:$1-1&amp;"]"),INDIRECT(IMPORT_VAR[TABLENAME]&amp;"[@c"&amp;$1:$1-1&amp;"]"))</f>
        <v>5</v>
      </c>
      <c r="L672" s="31"/>
      <c r="M672" s="39" t="str">
        <f>IF(IMPORT[[#This Row],[b2]]="","",IMPORT[[#This Row],[b2]]-IMPORT[[#This Row],[a2]])</f>
        <v/>
      </c>
      <c r="N672" s="40">
        <f ca="1">SUM(INDIRECT(IMPORT_VAR[TABLENAME]&amp;"[@a"&amp;$1:$1-1&amp;"]"),INDIRECT(IMPORT_VAR[TABLENAME]&amp;"[@c"&amp;$1:$1-1&amp;"]"))</f>
        <v>5</v>
      </c>
      <c r="O672" s="33"/>
      <c r="P672" s="41" t="str">
        <f>IF(IMPORT[[#This Row],[b3]]="","",IMPORT[[#This Row],[b3]]-IMPORT[[#This Row],[a3]])</f>
        <v/>
      </c>
      <c r="Q672" s="40">
        <f ca="1">SUM(INDIRECT(IMPORT_VAR[TABLENAME]&amp;"[@a"&amp;$1:$1-1&amp;"]"),INDIRECT(IMPORT_VAR[TABLENAME]&amp;"[@c"&amp;$1:$1-1&amp;"]"))</f>
        <v>5</v>
      </c>
      <c r="R672" s="33"/>
      <c r="S672" s="41" t="str">
        <f>IF(IMPORT[[#This Row],[b4]]="","",IMPORT[[#This Row],[b4]]-IMPORT[[#This Row],[a4]])</f>
        <v/>
      </c>
      <c r="T672" s="40">
        <f ca="1">SUM(INDIRECT(IMPORT_VAR[TABLENAME]&amp;"[@a"&amp;$1:$1-1&amp;"]"),INDIRECT(IMPORT_VAR[TABLENAME]&amp;"[@c"&amp;$1:$1-1&amp;"]"))</f>
        <v>5</v>
      </c>
      <c r="U672" s="41"/>
      <c r="V672" s="31"/>
      <c r="W672" s="39" t="str">
        <f>IF(IMPORT[[#This Row],[b5]]="","",IMPORT[[#This Row],[b5]]-IMPORT[[#This Row],[a5]])</f>
        <v/>
      </c>
      <c r="X672" s="53">
        <f ca="1">SUM(INDIRECT(IMPORT_VAR[TABLENAME]&amp;"[@a"&amp;$1:$1-1&amp;"]"),INDIRECT(IMPORT_VAR[TABLENAME]&amp;"[@c"&amp;$1:$1-1&amp;"]"))</f>
        <v>5</v>
      </c>
      <c r="Y672" s="54"/>
      <c r="Z672" s="54"/>
      <c r="AA672" s="54"/>
    </row>
    <row r="673" spans="1:27">
      <c r="A673" s="39">
        <f ca="1">IF(IMPORT[[#This Row],[C]]&lt;1,"",ROW()-2)</f>
        <v>671</v>
      </c>
      <c r="B673" s="39">
        <v>9903</v>
      </c>
      <c r="C673" s="31" t="s">
        <v>3396</v>
      </c>
      <c r="D673" s="31">
        <v>792</v>
      </c>
      <c r="E673" s="39">
        <f ca="1">IMPORT[TT]</f>
        <v>2</v>
      </c>
      <c r="F673" s="31"/>
      <c r="G673" s="31" t="s">
        <v>4003</v>
      </c>
      <c r="H673" s="40">
        <v>2</v>
      </c>
      <c r="I673" s="31"/>
      <c r="J673" s="39" t="str">
        <f>IF(IMPORT[[#This Row],[b1]]="","",IMPORT[[#This Row],[b1]]-IMPORT[[#This Row],[a1]])</f>
        <v/>
      </c>
      <c r="K673" s="40">
        <f ca="1">SUM(INDIRECT(IMPORT_VAR[TABLENAME]&amp;"[@a"&amp;$1:$1-1&amp;"]"),INDIRECT(IMPORT_VAR[TABLENAME]&amp;"[@c"&amp;$1:$1-1&amp;"]"))</f>
        <v>2</v>
      </c>
      <c r="L673" s="31"/>
      <c r="M673" s="39" t="str">
        <f>IF(IMPORT[[#This Row],[b2]]="","",IMPORT[[#This Row],[b2]]-IMPORT[[#This Row],[a2]])</f>
        <v/>
      </c>
      <c r="N673" s="40">
        <f ca="1">SUM(INDIRECT(IMPORT_VAR[TABLENAME]&amp;"[@a"&amp;$1:$1-1&amp;"]"),INDIRECT(IMPORT_VAR[TABLENAME]&amp;"[@c"&amp;$1:$1-1&amp;"]"))</f>
        <v>2</v>
      </c>
      <c r="O673" s="33"/>
      <c r="P673" s="41" t="str">
        <f>IF(IMPORT[[#This Row],[b3]]="","",IMPORT[[#This Row],[b3]]-IMPORT[[#This Row],[a3]])</f>
        <v/>
      </c>
      <c r="Q673" s="40">
        <f ca="1">SUM(INDIRECT(IMPORT_VAR[TABLENAME]&amp;"[@a"&amp;$1:$1-1&amp;"]"),INDIRECT(IMPORT_VAR[TABLENAME]&amp;"[@c"&amp;$1:$1-1&amp;"]"))</f>
        <v>2</v>
      </c>
      <c r="R673" s="33"/>
      <c r="S673" s="41" t="str">
        <f>IF(IMPORT[[#This Row],[b4]]="","",IMPORT[[#This Row],[b4]]-IMPORT[[#This Row],[a4]])</f>
        <v/>
      </c>
      <c r="T673" s="40">
        <f ca="1">SUM(INDIRECT(IMPORT_VAR[TABLENAME]&amp;"[@a"&amp;$1:$1-1&amp;"]"),INDIRECT(IMPORT_VAR[TABLENAME]&amp;"[@c"&amp;$1:$1-1&amp;"]"))</f>
        <v>2</v>
      </c>
      <c r="U673" s="41"/>
      <c r="V673" s="31"/>
      <c r="W673" s="39" t="str">
        <f>IF(IMPORT[[#This Row],[b5]]="","",IMPORT[[#This Row],[b5]]-IMPORT[[#This Row],[a5]])</f>
        <v/>
      </c>
      <c r="X673" s="53">
        <f ca="1">SUM(INDIRECT(IMPORT_VAR[TABLENAME]&amp;"[@a"&amp;$1:$1-1&amp;"]"),INDIRECT(IMPORT_VAR[TABLENAME]&amp;"[@c"&amp;$1:$1-1&amp;"]"))</f>
        <v>2</v>
      </c>
      <c r="Y673" s="54"/>
      <c r="Z673" s="54"/>
      <c r="AA673" s="54"/>
    </row>
    <row r="674" spans="1:27">
      <c r="A674" s="39">
        <f ca="1">IF(IMPORT[[#This Row],[C]]&lt;1,"",ROW()-2)</f>
        <v>672</v>
      </c>
      <c r="B674" s="39" t="s">
        <v>3976</v>
      </c>
      <c r="C674" s="31" t="s">
        <v>3396</v>
      </c>
      <c r="D674" s="31">
        <v>360</v>
      </c>
      <c r="E674" s="39">
        <f ca="1">IMPORT[TT]</f>
        <v>2</v>
      </c>
      <c r="F674" s="31"/>
      <c r="G674" s="31" t="s">
        <v>4003</v>
      </c>
      <c r="H674" s="40">
        <v>2</v>
      </c>
      <c r="I674" s="31"/>
      <c r="J674" s="39" t="str">
        <f>IF(IMPORT[[#This Row],[b1]]="","",IMPORT[[#This Row],[b1]]-IMPORT[[#This Row],[a1]])</f>
        <v/>
      </c>
      <c r="K674" s="40">
        <f ca="1">SUM(INDIRECT(IMPORT_VAR[TABLENAME]&amp;"[@a"&amp;$1:$1-1&amp;"]"),INDIRECT(IMPORT_VAR[TABLENAME]&amp;"[@c"&amp;$1:$1-1&amp;"]"))</f>
        <v>2</v>
      </c>
      <c r="L674" s="31"/>
      <c r="M674" s="39" t="str">
        <f>IF(IMPORT[[#This Row],[b2]]="","",IMPORT[[#This Row],[b2]]-IMPORT[[#This Row],[a2]])</f>
        <v/>
      </c>
      <c r="N674" s="40">
        <f ca="1">SUM(INDIRECT(IMPORT_VAR[TABLENAME]&amp;"[@a"&amp;$1:$1-1&amp;"]"),INDIRECT(IMPORT_VAR[TABLENAME]&amp;"[@c"&amp;$1:$1-1&amp;"]"))</f>
        <v>2</v>
      </c>
      <c r="O674" s="33"/>
      <c r="P674" s="41" t="str">
        <f>IF(IMPORT[[#This Row],[b3]]="","",IMPORT[[#This Row],[b3]]-IMPORT[[#This Row],[a3]])</f>
        <v/>
      </c>
      <c r="Q674" s="40">
        <f ca="1">SUM(INDIRECT(IMPORT_VAR[TABLENAME]&amp;"[@a"&amp;$1:$1-1&amp;"]"),INDIRECT(IMPORT_VAR[TABLENAME]&amp;"[@c"&amp;$1:$1-1&amp;"]"))</f>
        <v>2</v>
      </c>
      <c r="R674" s="33"/>
      <c r="S674" s="41" t="str">
        <f>IF(IMPORT[[#This Row],[b4]]="","",IMPORT[[#This Row],[b4]]-IMPORT[[#This Row],[a4]])</f>
        <v/>
      </c>
      <c r="T674" s="40">
        <f ca="1">SUM(INDIRECT(IMPORT_VAR[TABLENAME]&amp;"[@a"&amp;$1:$1-1&amp;"]"),INDIRECT(IMPORT_VAR[TABLENAME]&amp;"[@c"&amp;$1:$1-1&amp;"]"))</f>
        <v>2</v>
      </c>
      <c r="U674" s="41"/>
      <c r="V674" s="31"/>
      <c r="W674" s="39" t="str">
        <f>IF(IMPORT[[#This Row],[b5]]="","",IMPORT[[#This Row],[b5]]-IMPORT[[#This Row],[a5]])</f>
        <v/>
      </c>
      <c r="X674" s="53">
        <f ca="1">SUM(INDIRECT(IMPORT_VAR[TABLENAME]&amp;"[@a"&amp;$1:$1-1&amp;"]"),INDIRECT(IMPORT_VAR[TABLENAME]&amp;"[@c"&amp;$1:$1-1&amp;"]"))</f>
        <v>2</v>
      </c>
      <c r="Y674" s="54"/>
      <c r="Z674" s="54"/>
      <c r="AA674" s="54"/>
    </row>
    <row r="675" spans="1:27">
      <c r="A675" s="39">
        <f ca="1">IF(IMPORT[[#This Row],[C]]&lt;1,"",ROW()-2)</f>
        <v>673</v>
      </c>
      <c r="B675" s="39" t="s">
        <v>3984</v>
      </c>
      <c r="C675" s="31" t="s">
        <v>3182</v>
      </c>
      <c r="D675" s="31">
        <v>1152</v>
      </c>
      <c r="E675" s="39">
        <f ca="1">IMPORT[TT]</f>
        <v>2</v>
      </c>
      <c r="F675" s="31"/>
      <c r="G675" s="31" t="s">
        <v>4003</v>
      </c>
      <c r="H675" s="40">
        <v>2</v>
      </c>
      <c r="I675" s="31"/>
      <c r="J675" s="39" t="str">
        <f>IF(IMPORT[[#This Row],[b1]]="","",IMPORT[[#This Row],[b1]]-IMPORT[[#This Row],[a1]])</f>
        <v/>
      </c>
      <c r="K675" s="40">
        <f ca="1">SUM(INDIRECT(IMPORT_VAR[TABLENAME]&amp;"[@a"&amp;$1:$1-1&amp;"]"),INDIRECT(IMPORT_VAR[TABLENAME]&amp;"[@c"&amp;$1:$1-1&amp;"]"))</f>
        <v>2</v>
      </c>
      <c r="L675" s="31"/>
      <c r="M675" s="39" t="str">
        <f>IF(IMPORT[[#This Row],[b2]]="","",IMPORT[[#This Row],[b2]]-IMPORT[[#This Row],[a2]])</f>
        <v/>
      </c>
      <c r="N675" s="40">
        <f ca="1">SUM(INDIRECT(IMPORT_VAR[TABLENAME]&amp;"[@a"&amp;$1:$1-1&amp;"]"),INDIRECT(IMPORT_VAR[TABLENAME]&amp;"[@c"&amp;$1:$1-1&amp;"]"))</f>
        <v>2</v>
      </c>
      <c r="O675" s="33"/>
      <c r="P675" s="41" t="str">
        <f>IF(IMPORT[[#This Row],[b3]]="","",IMPORT[[#This Row],[b3]]-IMPORT[[#This Row],[a3]])</f>
        <v/>
      </c>
      <c r="Q675" s="40">
        <f ca="1">SUM(INDIRECT(IMPORT_VAR[TABLENAME]&amp;"[@a"&amp;$1:$1-1&amp;"]"),INDIRECT(IMPORT_VAR[TABLENAME]&amp;"[@c"&amp;$1:$1-1&amp;"]"))</f>
        <v>2</v>
      </c>
      <c r="R675" s="33"/>
      <c r="S675" s="41" t="str">
        <f>IF(IMPORT[[#This Row],[b4]]="","",IMPORT[[#This Row],[b4]]-IMPORT[[#This Row],[a4]])</f>
        <v/>
      </c>
      <c r="T675" s="40">
        <f ca="1">SUM(INDIRECT(IMPORT_VAR[TABLENAME]&amp;"[@a"&amp;$1:$1-1&amp;"]"),INDIRECT(IMPORT_VAR[TABLENAME]&amp;"[@c"&amp;$1:$1-1&amp;"]"))</f>
        <v>2</v>
      </c>
      <c r="U675" s="41"/>
      <c r="V675" s="31"/>
      <c r="W675" s="39" t="str">
        <f>IF(IMPORT[[#This Row],[b5]]="","",IMPORT[[#This Row],[b5]]-IMPORT[[#This Row],[a5]])</f>
        <v/>
      </c>
      <c r="X675" s="53">
        <f ca="1">SUM(INDIRECT(IMPORT_VAR[TABLENAME]&amp;"[@a"&amp;$1:$1-1&amp;"]"),INDIRECT(IMPORT_VAR[TABLENAME]&amp;"[@c"&amp;$1:$1-1&amp;"]"))</f>
        <v>2</v>
      </c>
      <c r="Y675" s="54"/>
      <c r="Z675" s="54"/>
      <c r="AA675" s="54"/>
    </row>
    <row r="676" spans="1:27">
      <c r="A676" s="39">
        <f ca="1">IF(IMPORT[[#This Row],[C]]&lt;1,"",ROW()-2)</f>
        <v>674</v>
      </c>
      <c r="B676" s="39" t="s">
        <v>3986</v>
      </c>
      <c r="C676" s="31" t="s">
        <v>3182</v>
      </c>
      <c r="D676" s="31">
        <v>1152</v>
      </c>
      <c r="E676" s="39">
        <f ca="1">IMPORT[TT]</f>
        <v>3</v>
      </c>
      <c r="F676" s="31"/>
      <c r="G676" s="31" t="s">
        <v>4003</v>
      </c>
      <c r="H676" s="40">
        <v>3</v>
      </c>
      <c r="I676" s="31"/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3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3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3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3</v>
      </c>
      <c r="U676" s="41"/>
      <c r="V676" s="31"/>
      <c r="W676" s="39" t="str">
        <f>IF(IMPORT[[#This Row],[b5]]="","",IMPORT[[#This Row],[b5]]-IMPORT[[#This Row],[a5]])</f>
        <v/>
      </c>
      <c r="X676" s="53">
        <f ca="1">SUM(INDIRECT(IMPORT_VAR[TABLENAME]&amp;"[@a"&amp;$1:$1-1&amp;"]"),INDIRECT(IMPORT_VAR[TABLENAME]&amp;"[@c"&amp;$1:$1-1&amp;"]"))</f>
        <v>3</v>
      </c>
      <c r="Y676" s="54"/>
      <c r="Z676" s="54"/>
      <c r="AA676" s="54"/>
    </row>
    <row r="677" spans="1:27">
      <c r="A677" s="39">
        <f ca="1">IF(IMPORT[[#This Row],[C]]&lt;1,"",ROW()-2)</f>
        <v>675</v>
      </c>
      <c r="B677" s="39" t="s">
        <v>3987</v>
      </c>
      <c r="C677" s="31" t="s">
        <v>3182</v>
      </c>
      <c r="D677" s="31">
        <v>864</v>
      </c>
      <c r="E677" s="39">
        <f ca="1">IMPORT[TT]</f>
        <v>6</v>
      </c>
      <c r="F677" s="31"/>
      <c r="G677" s="31" t="s">
        <v>4003</v>
      </c>
      <c r="H677" s="40">
        <v>6</v>
      </c>
      <c r="I677" s="31"/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6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6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6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6</v>
      </c>
      <c r="U677" s="41"/>
      <c r="V677" s="31"/>
      <c r="W677" s="39" t="str">
        <f>IF(IMPORT[[#This Row],[b5]]="","",IMPORT[[#This Row],[b5]]-IMPORT[[#This Row],[a5]])</f>
        <v/>
      </c>
      <c r="X677" s="53">
        <f ca="1">SUM(INDIRECT(IMPORT_VAR[TABLENAME]&amp;"[@a"&amp;$1:$1-1&amp;"]"),INDIRECT(IMPORT_VAR[TABLENAME]&amp;"[@c"&amp;$1:$1-1&amp;"]"))</f>
        <v>6</v>
      </c>
      <c r="Y677" s="54"/>
      <c r="Z677" s="54"/>
      <c r="AA677" s="54"/>
    </row>
    <row r="678" spans="1:27">
      <c r="A678" s="39">
        <f ca="1">IF(IMPORT[[#This Row],[C]]&lt;1,"",ROW()-2)</f>
        <v>676</v>
      </c>
      <c r="B678" s="39" t="s">
        <v>3988</v>
      </c>
      <c r="C678" s="31" t="s">
        <v>3182</v>
      </c>
      <c r="D678" s="31">
        <v>1152</v>
      </c>
      <c r="E678" s="39">
        <f ca="1">IMPORT[TT]</f>
        <v>2</v>
      </c>
      <c r="F678" s="31"/>
      <c r="G678" s="31" t="s">
        <v>4003</v>
      </c>
      <c r="H678" s="40">
        <v>2</v>
      </c>
      <c r="I678" s="31"/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2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2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2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2</v>
      </c>
      <c r="U678" s="41"/>
      <c r="V678" s="31"/>
      <c r="W678" s="39" t="str">
        <f>IF(IMPORT[[#This Row],[b5]]="","",IMPORT[[#This Row],[b5]]-IMPORT[[#This Row],[a5]])</f>
        <v/>
      </c>
      <c r="X678" s="53">
        <f ca="1">SUM(INDIRECT(IMPORT_VAR[TABLENAME]&amp;"[@a"&amp;$1:$1-1&amp;"]"),INDIRECT(IMPORT_VAR[TABLENAME]&amp;"[@c"&amp;$1:$1-1&amp;"]"))</f>
        <v>2</v>
      </c>
      <c r="Y678" s="54"/>
      <c r="Z678" s="54"/>
      <c r="AA678" s="54"/>
    </row>
    <row r="679" spans="1:27">
      <c r="A679" s="39">
        <f ca="1">IF(IMPORT[[#This Row],[C]]&lt;1,"",ROW()-2)</f>
        <v>677</v>
      </c>
      <c r="B679" s="39" t="s">
        <v>3989</v>
      </c>
      <c r="C679" s="31" t="s">
        <v>3182</v>
      </c>
      <c r="D679" s="31">
        <v>1152</v>
      </c>
      <c r="E679" s="39">
        <f ca="1">IMPORT[TT]</f>
        <v>4</v>
      </c>
      <c r="F679" s="31"/>
      <c r="G679" s="31" t="s">
        <v>4003</v>
      </c>
      <c r="H679" s="40">
        <v>4</v>
      </c>
      <c r="I679" s="31"/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4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4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4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4</v>
      </c>
      <c r="U679" s="41"/>
      <c r="V679" s="31"/>
      <c r="W679" s="39" t="str">
        <f>IF(IMPORT[[#This Row],[b5]]="","",IMPORT[[#This Row],[b5]]-IMPORT[[#This Row],[a5]])</f>
        <v/>
      </c>
      <c r="X679" s="53">
        <f ca="1">SUM(INDIRECT(IMPORT_VAR[TABLENAME]&amp;"[@a"&amp;$1:$1-1&amp;"]"),INDIRECT(IMPORT_VAR[TABLENAME]&amp;"[@c"&amp;$1:$1-1&amp;"]"))</f>
        <v>4</v>
      </c>
      <c r="Y679" s="54"/>
      <c r="Z679" s="54"/>
      <c r="AA679" s="54"/>
    </row>
    <row r="680" spans="1:27">
      <c r="A680" s="39">
        <f ca="1">IF(IMPORT[[#This Row],[C]]&lt;1,"",ROW()-2)</f>
        <v>678</v>
      </c>
      <c r="B680" s="39" t="s">
        <v>3990</v>
      </c>
      <c r="C680" s="31" t="s">
        <v>3182</v>
      </c>
      <c r="D680" s="31">
        <v>1152</v>
      </c>
      <c r="E680" s="39">
        <f ca="1">IMPORT[TT]</f>
        <v>3</v>
      </c>
      <c r="F680" s="31"/>
      <c r="G680" s="31" t="s">
        <v>4003</v>
      </c>
      <c r="H680" s="40">
        <v>3</v>
      </c>
      <c r="I680" s="31"/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3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3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3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3</v>
      </c>
      <c r="U680" s="41"/>
      <c r="V680" s="31"/>
      <c r="W680" s="39" t="str">
        <f>IF(IMPORT[[#This Row],[b5]]="","",IMPORT[[#This Row],[b5]]-IMPORT[[#This Row],[a5]])</f>
        <v/>
      </c>
      <c r="X680" s="53">
        <f ca="1">SUM(INDIRECT(IMPORT_VAR[TABLENAME]&amp;"[@a"&amp;$1:$1-1&amp;"]"),INDIRECT(IMPORT_VAR[TABLENAME]&amp;"[@c"&amp;$1:$1-1&amp;"]"))</f>
        <v>3</v>
      </c>
      <c r="Y680" s="54"/>
      <c r="Z680" s="54"/>
      <c r="AA680" s="54"/>
    </row>
    <row r="681" spans="1:27">
      <c r="A681" s="39">
        <f ca="1">IF(IMPORT[[#This Row],[C]]&lt;1,"",ROW()-2)</f>
        <v>679</v>
      </c>
      <c r="B681" s="39" t="s">
        <v>3994</v>
      </c>
      <c r="C681" s="31" t="s">
        <v>3182</v>
      </c>
      <c r="D681" s="31">
        <v>576</v>
      </c>
      <c r="E681" s="39">
        <f ca="1">IMPORT[TT]</f>
        <v>1</v>
      </c>
      <c r="F681" s="31"/>
      <c r="G681" s="31" t="s">
        <v>4003</v>
      </c>
      <c r="H681" s="40">
        <v>1</v>
      </c>
      <c r="I681" s="31"/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1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1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1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1</v>
      </c>
      <c r="U681" s="41"/>
      <c r="V681" s="31"/>
      <c r="W681" s="39" t="str">
        <f>IF(IMPORT[[#This Row],[b5]]="","",IMPORT[[#This Row],[b5]]-IMPORT[[#This Row],[a5]])</f>
        <v/>
      </c>
      <c r="X681" s="53">
        <f ca="1">SUM(INDIRECT(IMPORT_VAR[TABLENAME]&amp;"[@a"&amp;$1:$1-1&amp;"]"),INDIRECT(IMPORT_VAR[TABLENAME]&amp;"[@c"&amp;$1:$1-1&amp;"]"))</f>
        <v>1</v>
      </c>
      <c r="Y681" s="54"/>
      <c r="Z681" s="54"/>
      <c r="AA681" s="54"/>
    </row>
    <row r="682" spans="1:27">
      <c r="A682" s="39">
        <f ca="1">IF(IMPORT[[#This Row],[C]]&lt;1,"",ROW()-2)</f>
        <v>680</v>
      </c>
      <c r="B682" s="39" t="s">
        <v>3997</v>
      </c>
      <c r="C682" s="31" t="s">
        <v>3182</v>
      </c>
      <c r="D682" s="31">
        <v>576</v>
      </c>
      <c r="E682" s="39">
        <f ca="1">IMPORT[TT]</f>
        <v>3</v>
      </c>
      <c r="F682" s="31"/>
      <c r="G682" s="31" t="s">
        <v>4003</v>
      </c>
      <c r="H682" s="40">
        <v>3</v>
      </c>
      <c r="I682" s="31"/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3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3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3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3</v>
      </c>
      <c r="U682" s="41"/>
      <c r="V682" s="31"/>
      <c r="W682" s="39" t="str">
        <f>IF(IMPORT[[#This Row],[b5]]="","",IMPORT[[#This Row],[b5]]-IMPORT[[#This Row],[a5]])</f>
        <v/>
      </c>
      <c r="X682" s="53">
        <f ca="1">SUM(INDIRECT(IMPORT_VAR[TABLENAME]&amp;"[@a"&amp;$1:$1-1&amp;"]"),INDIRECT(IMPORT_VAR[TABLENAME]&amp;"[@c"&amp;$1:$1-1&amp;"]"))</f>
        <v>3</v>
      </c>
      <c r="Y682" s="54"/>
      <c r="Z682" s="54"/>
      <c r="AA682" s="54"/>
    </row>
    <row r="683" spans="1:27">
      <c r="A683" s="39">
        <f ca="1">IF(IMPORT[[#This Row],[C]]&lt;1,"",ROW()-2)</f>
        <v>681</v>
      </c>
      <c r="B683" s="39" t="s">
        <v>4001</v>
      </c>
      <c r="C683" s="31" t="s">
        <v>2861</v>
      </c>
      <c r="D683" s="31">
        <v>120</v>
      </c>
      <c r="E683" s="39">
        <f ca="1">IMPORT[TT]</f>
        <v>16</v>
      </c>
      <c r="F683" s="31"/>
      <c r="G683" s="31" t="s">
        <v>4003</v>
      </c>
      <c r="H683" s="40">
        <v>23</v>
      </c>
      <c r="I683" s="31">
        <v>16</v>
      </c>
      <c r="J683" s="39">
        <f>IF(IMPORT[[#This Row],[b1]]="","",IMPORT[[#This Row],[b1]]-IMPORT[[#This Row],[a1]])</f>
        <v>-7</v>
      </c>
      <c r="K683" s="40">
        <f ca="1">SUM(INDIRECT(IMPORT_VAR[TABLENAME]&amp;"[@a"&amp;$1:$1-1&amp;"]"),INDIRECT(IMPORT_VAR[TABLENAME]&amp;"[@c"&amp;$1:$1-1&amp;"]"))</f>
        <v>16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16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16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16</v>
      </c>
      <c r="U683" s="41"/>
      <c r="V683" s="31"/>
      <c r="W683" s="39" t="str">
        <f>IF(IMPORT[[#This Row],[b5]]="","",IMPORT[[#This Row],[b5]]-IMPORT[[#This Row],[a5]])</f>
        <v/>
      </c>
      <c r="X683" s="53">
        <f ca="1">SUM(INDIRECT(IMPORT_VAR[TABLENAME]&amp;"[@a"&amp;$1:$1-1&amp;"]"),INDIRECT(IMPORT_VAR[TABLENAME]&amp;"[@c"&amp;$1:$1-1&amp;"]"))</f>
        <v>16</v>
      </c>
      <c r="Y683" s="54"/>
      <c r="Z683" s="54"/>
      <c r="AA683" s="54"/>
    </row>
    <row r="684" spans="1:27">
      <c r="A684" s="39">
        <f ca="1">IF(IMPORT[[#This Row],[C]]&lt;1,"",ROW()-2)</f>
        <v>682</v>
      </c>
      <c r="B684" s="39" t="s">
        <v>4002</v>
      </c>
      <c r="C684" s="31" t="s">
        <v>2861</v>
      </c>
      <c r="D684" s="31">
        <v>120</v>
      </c>
      <c r="E684" s="39">
        <f ca="1">IMPORT[TT]</f>
        <v>25</v>
      </c>
      <c r="F684" s="31"/>
      <c r="G684" s="31" t="s">
        <v>4003</v>
      </c>
      <c r="H684" s="40">
        <v>22</v>
      </c>
      <c r="I684" s="31">
        <v>25</v>
      </c>
      <c r="J684" s="39">
        <f>IF(IMPORT[[#This Row],[b1]]="","",IMPORT[[#This Row],[b1]]-IMPORT[[#This Row],[a1]])</f>
        <v>3</v>
      </c>
      <c r="K684" s="40">
        <f ca="1">SUM(INDIRECT(IMPORT_VAR[TABLENAME]&amp;"[@a"&amp;$1:$1-1&amp;"]"),INDIRECT(IMPORT_VAR[TABLENAME]&amp;"[@c"&amp;$1:$1-1&amp;"]"))</f>
        <v>25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25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25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25</v>
      </c>
      <c r="U684" s="41"/>
      <c r="V684" s="31"/>
      <c r="W684" s="39" t="str">
        <f>IF(IMPORT[[#This Row],[b5]]="","",IMPORT[[#This Row],[b5]]-IMPORT[[#This Row],[a5]])</f>
        <v/>
      </c>
      <c r="X684" s="53">
        <f ca="1">SUM(INDIRECT(IMPORT_VAR[TABLENAME]&amp;"[@a"&amp;$1:$1-1&amp;"]"),INDIRECT(IMPORT_VAR[TABLENAME]&amp;"[@c"&amp;$1:$1-1&amp;"]"))</f>
        <v>25</v>
      </c>
      <c r="Y684" s="54"/>
      <c r="Z684" s="54"/>
      <c r="AA684" s="54"/>
    </row>
    <row r="685" spans="1:27">
      <c r="A685" s="39">
        <f ca="1">IF(IMPORT[[#This Row],[C]]&lt;1,"",ROW()-2)</f>
        <v>683</v>
      </c>
      <c r="B685" s="39">
        <v>655</v>
      </c>
      <c r="C685" s="31" t="s">
        <v>2861</v>
      </c>
      <c r="D685" s="31">
        <v>144</v>
      </c>
      <c r="E685" s="39">
        <f ca="1">IMPORT[TT]</f>
        <v>2</v>
      </c>
      <c r="F685" s="31"/>
      <c r="G685" s="31" t="s">
        <v>4003</v>
      </c>
      <c r="H685" s="40">
        <v>2</v>
      </c>
      <c r="I685" s="31"/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2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2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2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2</v>
      </c>
      <c r="U685" s="41"/>
      <c r="V685" s="31"/>
      <c r="W685" s="39" t="str">
        <f>IF(IMPORT[[#This Row],[b5]]="","",IMPORT[[#This Row],[b5]]-IMPORT[[#This Row],[a5]])</f>
        <v/>
      </c>
      <c r="X685" s="53">
        <f ca="1">SUM(INDIRECT(IMPORT_VAR[TABLENAME]&amp;"[@a"&amp;$1:$1-1&amp;"]"),INDIRECT(IMPORT_VAR[TABLENAME]&amp;"[@c"&amp;$1:$1-1&amp;"]"))</f>
        <v>2</v>
      </c>
      <c r="Y685" s="54"/>
      <c r="Z685" s="54"/>
      <c r="AA685" s="54"/>
    </row>
    <row r="686" spans="1:27">
      <c r="A686" s="39">
        <f ca="1">IF(IMPORT[[#This Row],[C]]&lt;1,"",ROW()-2)</f>
        <v>684</v>
      </c>
      <c r="B686" s="39">
        <v>906</v>
      </c>
      <c r="C686" s="31" t="s">
        <v>2861</v>
      </c>
      <c r="D686" s="31">
        <v>120</v>
      </c>
      <c r="E686" s="39">
        <f ca="1">IMPORT[TT]</f>
        <v>13</v>
      </c>
      <c r="F686" s="31"/>
      <c r="G686" s="31" t="s">
        <v>4003</v>
      </c>
      <c r="H686" s="40">
        <v>14</v>
      </c>
      <c r="I686" s="31">
        <v>13</v>
      </c>
      <c r="J686" s="39">
        <f>IF(IMPORT[[#This Row],[b1]]="","",IMPORT[[#This Row],[b1]]-IMPORT[[#This Row],[a1]])</f>
        <v>-1</v>
      </c>
      <c r="K686" s="40">
        <f ca="1">SUM(INDIRECT(IMPORT_VAR[TABLENAME]&amp;"[@a"&amp;$1:$1-1&amp;"]"),INDIRECT(IMPORT_VAR[TABLENAME]&amp;"[@c"&amp;$1:$1-1&amp;"]"))</f>
        <v>13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13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13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13</v>
      </c>
      <c r="U686" s="41"/>
      <c r="V686" s="31"/>
      <c r="W686" s="39" t="str">
        <f>IF(IMPORT[[#This Row],[b5]]="","",IMPORT[[#This Row],[b5]]-IMPORT[[#This Row],[a5]])</f>
        <v/>
      </c>
      <c r="X686" s="53">
        <f ca="1">SUM(INDIRECT(IMPORT_VAR[TABLENAME]&amp;"[@a"&amp;$1:$1-1&amp;"]"),INDIRECT(IMPORT_VAR[TABLENAME]&amp;"[@c"&amp;$1:$1-1&amp;"]"))</f>
        <v>13</v>
      </c>
      <c r="Y686" s="54"/>
      <c r="Z686" s="54"/>
      <c r="AA686" s="54"/>
    </row>
    <row r="687" spans="1:27">
      <c r="A687" s="39">
        <f ca="1">IF(IMPORT[[#This Row],[C]]&lt;1,"",ROW()-2)</f>
        <v>685</v>
      </c>
      <c r="B687" s="39">
        <v>6613</v>
      </c>
      <c r="C687" s="31" t="s">
        <v>2861</v>
      </c>
      <c r="D687" s="31">
        <v>96</v>
      </c>
      <c r="E687" s="39">
        <f ca="1">IMPORT[TT]</f>
        <v>22</v>
      </c>
      <c r="F687" s="31"/>
      <c r="G687" s="31" t="s">
        <v>4003</v>
      </c>
      <c r="H687" s="40">
        <v>22</v>
      </c>
      <c r="I687" s="31"/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22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22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22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22</v>
      </c>
      <c r="U687" s="41"/>
      <c r="V687" s="31"/>
      <c r="W687" s="39" t="str">
        <f>IF(IMPORT[[#This Row],[b5]]="","",IMPORT[[#This Row],[b5]]-IMPORT[[#This Row],[a5]])</f>
        <v/>
      </c>
      <c r="X687" s="53">
        <f ca="1">SUM(INDIRECT(IMPORT_VAR[TABLENAME]&amp;"[@a"&amp;$1:$1-1&amp;"]"),INDIRECT(IMPORT_VAR[TABLENAME]&amp;"[@c"&amp;$1:$1-1&amp;"]"))</f>
        <v>22</v>
      </c>
      <c r="Y687" s="54"/>
      <c r="Z687" s="54"/>
      <c r="AA687" s="54"/>
    </row>
    <row r="688" spans="1:27">
      <c r="A688" s="39">
        <f ca="1">IF(IMPORT[[#This Row],[C]]&lt;1,"",ROW()-2)</f>
        <v>686</v>
      </c>
      <c r="B688" s="39">
        <v>8096</v>
      </c>
      <c r="C688" s="31" t="s">
        <v>2861</v>
      </c>
      <c r="D688" s="31">
        <v>2592</v>
      </c>
      <c r="E688" s="39">
        <f ca="1">IMPORT[TT]</f>
        <v>9</v>
      </c>
      <c r="F688" s="31"/>
      <c r="G688" s="31" t="s">
        <v>4003</v>
      </c>
      <c r="H688" s="40">
        <v>9</v>
      </c>
      <c r="I688" s="31"/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9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9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9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9</v>
      </c>
      <c r="U688" s="41"/>
      <c r="V688" s="31"/>
      <c r="W688" s="39" t="str">
        <f>IF(IMPORT[[#This Row],[b5]]="","",IMPORT[[#This Row],[b5]]-IMPORT[[#This Row],[a5]])</f>
        <v/>
      </c>
      <c r="X688" s="53">
        <f ca="1">SUM(INDIRECT(IMPORT_VAR[TABLENAME]&amp;"[@a"&amp;$1:$1-1&amp;"]"),INDIRECT(IMPORT_VAR[TABLENAME]&amp;"[@c"&amp;$1:$1-1&amp;"]"))</f>
        <v>9</v>
      </c>
      <c r="Y688" s="54"/>
      <c r="Z688" s="54"/>
      <c r="AA688" s="54"/>
    </row>
    <row r="689" spans="1:27">
      <c r="A689" s="39">
        <f ca="1">IF(IMPORT[[#This Row],[C]]&lt;1,"",ROW()-2)</f>
        <v>687</v>
      </c>
      <c r="B689" s="39">
        <v>8095</v>
      </c>
      <c r="C689" s="31" t="s">
        <v>2861</v>
      </c>
      <c r="D689" s="31">
        <v>1728</v>
      </c>
      <c r="E689" s="39">
        <f ca="1">IMPORT[TT]</f>
        <v>4</v>
      </c>
      <c r="F689" s="31"/>
      <c r="G689" s="31" t="s">
        <v>4003</v>
      </c>
      <c r="H689" s="40">
        <v>4</v>
      </c>
      <c r="I689" s="31"/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4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4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4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4</v>
      </c>
      <c r="U689" s="41"/>
      <c r="V689" s="31"/>
      <c r="W689" s="39" t="str">
        <f>IF(IMPORT[[#This Row],[b5]]="","",IMPORT[[#This Row],[b5]]-IMPORT[[#This Row],[a5]])</f>
        <v/>
      </c>
      <c r="X689" s="53">
        <f ca="1">SUM(INDIRECT(IMPORT_VAR[TABLENAME]&amp;"[@a"&amp;$1:$1-1&amp;"]"),INDIRECT(IMPORT_VAR[TABLENAME]&amp;"[@c"&amp;$1:$1-1&amp;"]"))</f>
        <v>4</v>
      </c>
      <c r="Y689" s="54"/>
      <c r="Z689" s="54"/>
      <c r="AA689" s="54"/>
    </row>
    <row r="690" spans="1:27">
      <c r="A690" s="39">
        <f ca="1">IF(IMPORT[[#This Row],[C]]&lt;1,"",ROW()-2)</f>
        <v>688</v>
      </c>
      <c r="B690" s="39" t="s">
        <v>3884</v>
      </c>
      <c r="C690" s="31" t="s">
        <v>3040</v>
      </c>
      <c r="D690" s="31">
        <v>432</v>
      </c>
      <c r="E690" s="39">
        <f ca="1">IMPORT[TT]</f>
        <v>11</v>
      </c>
      <c r="F690" s="31"/>
      <c r="G690" s="31" t="s">
        <v>4003</v>
      </c>
      <c r="H690" s="40">
        <v>11</v>
      </c>
      <c r="I690" s="31"/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11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11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11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11</v>
      </c>
      <c r="U690" s="41"/>
      <c r="V690" s="31"/>
      <c r="W690" s="39" t="str">
        <f>IF(IMPORT[[#This Row],[b5]]="","",IMPORT[[#This Row],[b5]]-IMPORT[[#This Row],[a5]])</f>
        <v/>
      </c>
      <c r="X690" s="53">
        <f ca="1">SUM(INDIRECT(IMPORT_VAR[TABLENAME]&amp;"[@a"&amp;$1:$1-1&amp;"]"),INDIRECT(IMPORT_VAR[TABLENAME]&amp;"[@c"&amp;$1:$1-1&amp;"]"))</f>
        <v>11</v>
      </c>
      <c r="Y690" s="54"/>
      <c r="Z690" s="54"/>
      <c r="AA690" s="54"/>
    </row>
    <row r="691" spans="1:27">
      <c r="A691" s="39">
        <f ca="1">IF(IMPORT[[#This Row],[C]]&lt;1,"",ROW()-2)</f>
        <v>689</v>
      </c>
      <c r="B691" s="39" t="s">
        <v>3975</v>
      </c>
      <c r="C691" s="31" t="s">
        <v>3913</v>
      </c>
      <c r="D691" s="31">
        <v>384</v>
      </c>
      <c r="E691" s="39">
        <f ca="1">IMPORT[TT]</f>
        <v>9</v>
      </c>
      <c r="F691" s="31"/>
      <c r="G691" s="31" t="s">
        <v>4053</v>
      </c>
      <c r="H691" s="40">
        <v>9</v>
      </c>
      <c r="I691" s="31"/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9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9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9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9</v>
      </c>
      <c r="U691" s="41"/>
      <c r="V691" s="31"/>
      <c r="W691" s="39" t="str">
        <f>IF(IMPORT[[#This Row],[b5]]="","",IMPORT[[#This Row],[b5]]-IMPORT[[#This Row],[a5]])</f>
        <v/>
      </c>
      <c r="X691" s="53">
        <f ca="1">SUM(INDIRECT(IMPORT_VAR[TABLENAME]&amp;"[@a"&amp;$1:$1-1&amp;"]"),INDIRECT(IMPORT_VAR[TABLENAME]&amp;"[@c"&amp;$1:$1-1&amp;"]"))</f>
        <v>9</v>
      </c>
      <c r="Y691" s="54"/>
      <c r="Z691" s="54"/>
      <c r="AA691" s="54"/>
    </row>
    <row r="692" spans="1:27">
      <c r="A692" s="39">
        <f ca="1">IF(IMPORT[[#This Row],[C]]&lt;1,"",ROW()-2)</f>
        <v>690</v>
      </c>
      <c r="B692" s="39" t="s">
        <v>4054</v>
      </c>
      <c r="C692" s="31" t="s">
        <v>3978</v>
      </c>
      <c r="D692" s="31">
        <v>1056</v>
      </c>
      <c r="E692" s="39">
        <f ca="1">IMPORT[TT]</f>
        <v>9</v>
      </c>
      <c r="F692" s="31"/>
      <c r="G692" s="31" t="s">
        <v>4053</v>
      </c>
      <c r="H692" s="40">
        <v>9</v>
      </c>
      <c r="I692" s="31"/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9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9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9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9</v>
      </c>
      <c r="U692" s="41"/>
      <c r="V692" s="31"/>
      <c r="W692" s="39" t="str">
        <f>IF(IMPORT[[#This Row],[b5]]="","",IMPORT[[#This Row],[b5]]-IMPORT[[#This Row],[a5]])</f>
        <v/>
      </c>
      <c r="X692" s="53">
        <f ca="1">SUM(INDIRECT(IMPORT_VAR[TABLENAME]&amp;"[@a"&amp;$1:$1-1&amp;"]"),INDIRECT(IMPORT_VAR[TABLENAME]&amp;"[@c"&amp;$1:$1-1&amp;"]"))</f>
        <v>9</v>
      </c>
      <c r="Y692" s="54"/>
      <c r="Z692" s="54"/>
      <c r="AA692" s="54"/>
    </row>
    <row r="693" spans="1:27">
      <c r="A693" s="39">
        <f ca="1">IF(IMPORT[[#This Row],[C]]&lt;1,"",ROW()-2)</f>
        <v>691</v>
      </c>
      <c r="B693" s="39" t="s">
        <v>3337</v>
      </c>
      <c r="C693" s="31" t="s">
        <v>4167</v>
      </c>
      <c r="D693" s="31">
        <v>50</v>
      </c>
      <c r="E693" s="39">
        <f ca="1">IMPORT[TT]</f>
        <v>32</v>
      </c>
      <c r="F693" s="31"/>
      <c r="G693" s="31" t="s">
        <v>4053</v>
      </c>
      <c r="H693" s="40">
        <v>36</v>
      </c>
      <c r="I693" s="31">
        <v>32</v>
      </c>
      <c r="J693" s="39">
        <f>IF(IMPORT[[#This Row],[b1]]="","",IMPORT[[#This Row],[b1]]-IMPORT[[#This Row],[a1]])</f>
        <v>-4</v>
      </c>
      <c r="K693" s="40">
        <f ca="1">SUM(INDIRECT(IMPORT_VAR[TABLENAME]&amp;"[@a"&amp;$1:$1-1&amp;"]"),INDIRECT(IMPORT_VAR[TABLENAME]&amp;"[@c"&amp;$1:$1-1&amp;"]"))</f>
        <v>32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32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32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32</v>
      </c>
      <c r="U693" s="41"/>
      <c r="V693" s="31"/>
      <c r="W693" s="39" t="str">
        <f>IF(IMPORT[[#This Row],[b5]]="","",IMPORT[[#This Row],[b5]]-IMPORT[[#This Row],[a5]])</f>
        <v/>
      </c>
      <c r="X693" s="53">
        <f ca="1">SUM(INDIRECT(IMPORT_VAR[TABLENAME]&amp;"[@a"&amp;$1:$1-1&amp;"]"),INDIRECT(IMPORT_VAR[TABLENAME]&amp;"[@c"&amp;$1:$1-1&amp;"]"))</f>
        <v>32</v>
      </c>
      <c r="Y693" s="54"/>
      <c r="Z693" s="54"/>
      <c r="AA693" s="54"/>
    </row>
    <row r="694" spans="1:27">
      <c r="A694" s="39">
        <f ca="1">IF(IMPORT[[#This Row],[C]]&lt;1,"",ROW()-2)</f>
        <v>692</v>
      </c>
      <c r="B694" s="39" t="s">
        <v>4055</v>
      </c>
      <c r="C694" s="31" t="s">
        <v>4166</v>
      </c>
      <c r="D694" s="31">
        <v>48</v>
      </c>
      <c r="E694" s="39">
        <f ca="1">IMPORT[TT]</f>
        <v>36</v>
      </c>
      <c r="F694" s="31"/>
      <c r="G694" s="31" t="s">
        <v>4053</v>
      </c>
      <c r="H694" s="40">
        <v>38</v>
      </c>
      <c r="I694" s="31">
        <v>36</v>
      </c>
      <c r="J694" s="39">
        <f>IF(IMPORT[[#This Row],[b1]]="","",IMPORT[[#This Row],[b1]]-IMPORT[[#This Row],[a1]])</f>
        <v>-2</v>
      </c>
      <c r="K694" s="40">
        <f ca="1">SUM(INDIRECT(IMPORT_VAR[TABLENAME]&amp;"[@a"&amp;$1:$1-1&amp;"]"),INDIRECT(IMPORT_VAR[TABLENAME]&amp;"[@c"&amp;$1:$1-1&amp;"]"))</f>
        <v>36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36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36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36</v>
      </c>
      <c r="U694" s="41"/>
      <c r="V694" s="31"/>
      <c r="W694" s="39" t="str">
        <f>IF(IMPORT[[#This Row],[b5]]="","",IMPORT[[#This Row],[b5]]-IMPORT[[#This Row],[a5]])</f>
        <v/>
      </c>
      <c r="X694" s="53">
        <f ca="1">SUM(INDIRECT(IMPORT_VAR[TABLENAME]&amp;"[@a"&amp;$1:$1-1&amp;"]"),INDIRECT(IMPORT_VAR[TABLENAME]&amp;"[@c"&amp;$1:$1-1&amp;"]"))</f>
        <v>36</v>
      </c>
      <c r="Y694" s="54"/>
      <c r="Z694" s="54"/>
      <c r="AA694" s="54"/>
    </row>
    <row r="695" spans="1:27">
      <c r="A695" s="39">
        <f ca="1">IF(IMPORT[[#This Row],[C]]&lt;1,"",ROW()-2)</f>
        <v>693</v>
      </c>
      <c r="B695" s="39" t="s">
        <v>4057</v>
      </c>
      <c r="C695" s="31" t="s">
        <v>4083</v>
      </c>
      <c r="D695" s="31">
        <v>1500</v>
      </c>
      <c r="E695" s="39">
        <f ca="1">IMPORT[TT]</f>
        <v>24</v>
      </c>
      <c r="F695" s="31"/>
      <c r="G695" s="31" t="s">
        <v>4053</v>
      </c>
      <c r="H695" s="40">
        <v>24</v>
      </c>
      <c r="I695" s="31"/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24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24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24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24</v>
      </c>
      <c r="U695" s="41"/>
      <c r="V695" s="31"/>
      <c r="W695" s="39" t="str">
        <f>IF(IMPORT[[#This Row],[b5]]="","",IMPORT[[#This Row],[b5]]-IMPORT[[#This Row],[a5]])</f>
        <v/>
      </c>
      <c r="X695" s="53">
        <f ca="1">SUM(INDIRECT(IMPORT_VAR[TABLENAME]&amp;"[@a"&amp;$1:$1-1&amp;"]"),INDIRECT(IMPORT_VAR[TABLENAME]&amp;"[@c"&amp;$1:$1-1&amp;"]"))</f>
        <v>24</v>
      </c>
      <c r="Y695" s="54"/>
      <c r="Z695" s="54"/>
      <c r="AA695" s="54"/>
    </row>
    <row r="696" spans="1:27">
      <c r="A696" s="39">
        <f ca="1">IF(IMPORT[[#This Row],[C]]&lt;1,"",ROW()-2)</f>
        <v>694</v>
      </c>
      <c r="B696" s="39">
        <v>8801</v>
      </c>
      <c r="C696" s="31" t="s">
        <v>4058</v>
      </c>
      <c r="D696" s="31">
        <v>2304</v>
      </c>
      <c r="E696" s="39">
        <f ca="1">IMPORT[TT]</f>
        <v>15</v>
      </c>
      <c r="F696" s="31"/>
      <c r="G696" s="31" t="s">
        <v>4053</v>
      </c>
      <c r="H696" s="40">
        <v>15</v>
      </c>
      <c r="I696" s="31"/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15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15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15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15</v>
      </c>
      <c r="U696" s="41"/>
      <c r="V696" s="31"/>
      <c r="W696" s="39" t="str">
        <f>IF(IMPORT[[#This Row],[b5]]="","",IMPORT[[#This Row],[b5]]-IMPORT[[#This Row],[a5]])</f>
        <v/>
      </c>
      <c r="X696" s="53">
        <f ca="1">SUM(INDIRECT(IMPORT_VAR[TABLENAME]&amp;"[@a"&amp;$1:$1-1&amp;"]"),INDIRECT(IMPORT_VAR[TABLENAME]&amp;"[@c"&amp;$1:$1-1&amp;"]"))</f>
        <v>15</v>
      </c>
      <c r="Y696" s="54"/>
      <c r="Z696" s="54"/>
      <c r="AA696" s="54"/>
    </row>
    <row r="697" spans="1:27">
      <c r="A697" s="39">
        <f ca="1">IF(IMPORT[[#This Row],[C]]&lt;1,"",ROW()-2)</f>
        <v>695</v>
      </c>
      <c r="B697" s="39">
        <v>8805</v>
      </c>
      <c r="C697" s="31" t="s">
        <v>4058</v>
      </c>
      <c r="D697" s="31">
        <v>2304</v>
      </c>
      <c r="E697" s="39">
        <f ca="1">IMPORT[TT]</f>
        <v>11</v>
      </c>
      <c r="F697" s="31"/>
      <c r="G697" s="31" t="s">
        <v>4053</v>
      </c>
      <c r="H697" s="40">
        <v>11</v>
      </c>
      <c r="I697" s="31"/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11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11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11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11</v>
      </c>
      <c r="U697" s="41"/>
      <c r="V697" s="31"/>
      <c r="W697" s="39" t="str">
        <f>IF(IMPORT[[#This Row],[b5]]="","",IMPORT[[#This Row],[b5]]-IMPORT[[#This Row],[a5]])</f>
        <v/>
      </c>
      <c r="X697" s="53">
        <f ca="1">SUM(INDIRECT(IMPORT_VAR[TABLENAME]&amp;"[@a"&amp;$1:$1-1&amp;"]"),INDIRECT(IMPORT_VAR[TABLENAME]&amp;"[@c"&amp;$1:$1-1&amp;"]"))</f>
        <v>11</v>
      </c>
      <c r="Y697" s="54"/>
      <c r="Z697" s="54"/>
      <c r="AA697" s="54"/>
    </row>
    <row r="698" spans="1:27">
      <c r="A698" s="39">
        <f ca="1">IF(IMPORT[[#This Row],[C]]&lt;1,"",ROW()-2)</f>
        <v>696</v>
      </c>
      <c r="B698" s="39">
        <v>8807</v>
      </c>
      <c r="C698" s="31" t="s">
        <v>4058</v>
      </c>
      <c r="D698" s="31">
        <v>2304</v>
      </c>
      <c r="E698" s="39">
        <f ca="1">IMPORT[TT]</f>
        <v>10</v>
      </c>
      <c r="F698" s="31"/>
      <c r="G698" s="31" t="s">
        <v>4053</v>
      </c>
      <c r="H698" s="40">
        <v>10</v>
      </c>
      <c r="I698" s="31"/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10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10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10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10</v>
      </c>
      <c r="U698" s="41"/>
      <c r="V698" s="31"/>
      <c r="W698" s="39" t="str">
        <f>IF(IMPORT[[#This Row],[b5]]="","",IMPORT[[#This Row],[b5]]-IMPORT[[#This Row],[a5]])</f>
        <v/>
      </c>
      <c r="X698" s="53">
        <f ca="1">SUM(INDIRECT(IMPORT_VAR[TABLENAME]&amp;"[@a"&amp;$1:$1-1&amp;"]"),INDIRECT(IMPORT_VAR[TABLENAME]&amp;"[@c"&amp;$1:$1-1&amp;"]"))</f>
        <v>10</v>
      </c>
      <c r="Y698" s="54"/>
      <c r="Z698" s="54"/>
      <c r="AA698" s="54"/>
    </row>
    <row r="699" spans="1:27">
      <c r="A699" s="39">
        <f ca="1">IF(IMPORT[[#This Row],[C]]&lt;1,"",ROW()-2)</f>
        <v>697</v>
      </c>
      <c r="B699" s="39">
        <v>925</v>
      </c>
      <c r="C699" s="31" t="s">
        <v>4058</v>
      </c>
      <c r="D699" s="31">
        <v>2304</v>
      </c>
      <c r="E699" s="39">
        <f ca="1">IMPORT[TT]</f>
        <v>9</v>
      </c>
      <c r="F699" s="31"/>
      <c r="G699" s="31" t="s">
        <v>4053</v>
      </c>
      <c r="H699" s="40">
        <v>11</v>
      </c>
      <c r="I699" s="31">
        <v>9</v>
      </c>
      <c r="J699" s="39">
        <f>IF(IMPORT[[#This Row],[b1]]="","",IMPORT[[#This Row],[b1]]-IMPORT[[#This Row],[a1]])</f>
        <v>-2</v>
      </c>
      <c r="K699" s="40">
        <f ca="1">SUM(INDIRECT(IMPORT_VAR[TABLENAME]&amp;"[@a"&amp;$1:$1-1&amp;"]"),INDIRECT(IMPORT_VAR[TABLENAME]&amp;"[@c"&amp;$1:$1-1&amp;"]"))</f>
        <v>9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9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9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9</v>
      </c>
      <c r="U699" s="41"/>
      <c r="V699" s="31"/>
      <c r="W699" s="39" t="str">
        <f>IF(IMPORT[[#This Row],[b5]]="","",IMPORT[[#This Row],[b5]]-IMPORT[[#This Row],[a5]])</f>
        <v/>
      </c>
      <c r="X699" s="53">
        <f ca="1">SUM(INDIRECT(IMPORT_VAR[TABLENAME]&amp;"[@a"&amp;$1:$1-1&amp;"]"),INDIRECT(IMPORT_VAR[TABLENAME]&amp;"[@c"&amp;$1:$1-1&amp;"]"))</f>
        <v>9</v>
      </c>
      <c r="Y699" s="54"/>
      <c r="Z699" s="54"/>
      <c r="AA699" s="54"/>
    </row>
    <row r="700" spans="1:27">
      <c r="A700" s="39">
        <f ca="1">IF(IMPORT[[#This Row],[C]]&lt;1,"",ROW()-2)</f>
        <v>698</v>
      </c>
      <c r="B700" s="39">
        <v>6608</v>
      </c>
      <c r="C700" s="31" t="s">
        <v>4058</v>
      </c>
      <c r="D700" s="31">
        <v>2304</v>
      </c>
      <c r="E700" s="39">
        <f ca="1">IMPORT[TT]</f>
        <v>1</v>
      </c>
      <c r="F700" s="31"/>
      <c r="G700" s="31" t="s">
        <v>4053</v>
      </c>
      <c r="H700" s="40">
        <v>1</v>
      </c>
      <c r="I700" s="31"/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1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1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1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1</v>
      </c>
      <c r="U700" s="41"/>
      <c r="V700" s="31"/>
      <c r="W700" s="39" t="str">
        <f>IF(IMPORT[[#This Row],[b5]]="","",IMPORT[[#This Row],[b5]]-IMPORT[[#This Row],[a5]])</f>
        <v/>
      </c>
      <c r="X700" s="53">
        <f ca="1">SUM(INDIRECT(IMPORT_VAR[TABLENAME]&amp;"[@a"&amp;$1:$1-1&amp;"]"),INDIRECT(IMPORT_VAR[TABLENAME]&amp;"[@c"&amp;$1:$1-1&amp;"]"))</f>
        <v>1</v>
      </c>
      <c r="Y700" s="54"/>
      <c r="Z700" s="54"/>
      <c r="AA700" s="54"/>
    </row>
    <row r="701" spans="1:27">
      <c r="A701" s="39">
        <f ca="1">IF(IMPORT[[#This Row],[C]]&lt;1,"",ROW()-2)</f>
        <v>699</v>
      </c>
      <c r="B701" s="39">
        <v>830</v>
      </c>
      <c r="C701" s="31" t="s">
        <v>4058</v>
      </c>
      <c r="D701" s="31">
        <v>2304</v>
      </c>
      <c r="E701" s="39">
        <f ca="1">IMPORT[TT]</f>
        <v>13</v>
      </c>
      <c r="F701" s="31"/>
      <c r="G701" s="31" t="s">
        <v>4053</v>
      </c>
      <c r="H701" s="40">
        <v>13</v>
      </c>
      <c r="I701" s="31"/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13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13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13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13</v>
      </c>
      <c r="U701" s="41"/>
      <c r="V701" s="31"/>
      <c r="W701" s="39" t="str">
        <f>IF(IMPORT[[#This Row],[b5]]="","",IMPORT[[#This Row],[b5]]-IMPORT[[#This Row],[a5]])</f>
        <v/>
      </c>
      <c r="X701" s="53">
        <f ca="1">SUM(INDIRECT(IMPORT_VAR[TABLENAME]&amp;"[@a"&amp;$1:$1-1&amp;"]"),INDIRECT(IMPORT_VAR[TABLENAME]&amp;"[@c"&amp;$1:$1-1&amp;"]"))</f>
        <v>13</v>
      </c>
      <c r="Y701" s="54"/>
      <c r="Z701" s="54"/>
      <c r="AA701" s="54"/>
    </row>
    <row r="702" spans="1:27">
      <c r="A702" s="39">
        <f ca="1">IF(IMPORT[[#This Row],[C]]&lt;1,"",ROW()-2)</f>
        <v>700</v>
      </c>
      <c r="B702" s="39">
        <v>832</v>
      </c>
      <c r="C702" s="31" t="s">
        <v>4058</v>
      </c>
      <c r="D702" s="31">
        <v>2304</v>
      </c>
      <c r="E702" s="39">
        <f ca="1">IMPORT[TT]</f>
        <v>12</v>
      </c>
      <c r="F702" s="31"/>
      <c r="G702" s="31" t="s">
        <v>4053</v>
      </c>
      <c r="H702" s="40">
        <v>12</v>
      </c>
      <c r="I702" s="31"/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12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12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12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12</v>
      </c>
      <c r="U702" s="41"/>
      <c r="V702" s="31"/>
      <c r="W702" s="39" t="str">
        <f>IF(IMPORT[[#This Row],[b5]]="","",IMPORT[[#This Row],[b5]]-IMPORT[[#This Row],[a5]])</f>
        <v/>
      </c>
      <c r="X702" s="53">
        <f ca="1">SUM(INDIRECT(IMPORT_VAR[TABLENAME]&amp;"[@a"&amp;$1:$1-1&amp;"]"),INDIRECT(IMPORT_VAR[TABLENAME]&amp;"[@c"&amp;$1:$1-1&amp;"]"))</f>
        <v>12</v>
      </c>
      <c r="Y702" s="54"/>
      <c r="Z702" s="54"/>
      <c r="AA702" s="54"/>
    </row>
    <row r="703" spans="1:27">
      <c r="A703" s="39">
        <f ca="1">IF(IMPORT[[#This Row],[C]]&lt;1,"",ROW()-2)</f>
        <v>701</v>
      </c>
      <c r="B703" s="39">
        <v>835</v>
      </c>
      <c r="C703" s="31" t="s">
        <v>4058</v>
      </c>
      <c r="D703" s="31">
        <v>2304</v>
      </c>
      <c r="E703" s="39">
        <f ca="1">IMPORT[TT]</f>
        <v>11</v>
      </c>
      <c r="F703" s="31"/>
      <c r="G703" s="31" t="s">
        <v>4053</v>
      </c>
      <c r="H703" s="40">
        <v>11</v>
      </c>
      <c r="I703" s="31"/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11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11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11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11</v>
      </c>
      <c r="U703" s="41"/>
      <c r="V703" s="31"/>
      <c r="W703" s="39" t="str">
        <f>IF(IMPORT[[#This Row],[b5]]="","",IMPORT[[#This Row],[b5]]-IMPORT[[#This Row],[a5]])</f>
        <v/>
      </c>
      <c r="X703" s="53">
        <f ca="1">SUM(INDIRECT(IMPORT_VAR[TABLENAME]&amp;"[@a"&amp;$1:$1-1&amp;"]"),INDIRECT(IMPORT_VAR[TABLENAME]&amp;"[@c"&amp;$1:$1-1&amp;"]"))</f>
        <v>11</v>
      </c>
      <c r="Y703" s="54"/>
      <c r="Z703" s="54"/>
      <c r="AA703" s="54"/>
    </row>
    <row r="704" spans="1:27">
      <c r="A704" s="39">
        <f ca="1">IF(IMPORT[[#This Row],[C]]&lt;1,"",ROW()-2)</f>
        <v>702</v>
      </c>
      <c r="B704" s="39">
        <v>837</v>
      </c>
      <c r="C704" s="31" t="s">
        <v>4058</v>
      </c>
      <c r="D704" s="31">
        <v>2304</v>
      </c>
      <c r="E704" s="39">
        <f ca="1">IMPORT[TT]</f>
        <v>12</v>
      </c>
      <c r="F704" s="31"/>
      <c r="G704" s="31" t="s">
        <v>4053</v>
      </c>
      <c r="H704" s="40">
        <v>12</v>
      </c>
      <c r="I704" s="31"/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12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12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12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12</v>
      </c>
      <c r="U704" s="41"/>
      <c r="V704" s="31"/>
      <c r="W704" s="39" t="str">
        <f>IF(IMPORT[[#This Row],[b5]]="","",IMPORT[[#This Row],[b5]]-IMPORT[[#This Row],[a5]])</f>
        <v/>
      </c>
      <c r="X704" s="53">
        <f ca="1">SUM(INDIRECT(IMPORT_VAR[TABLENAME]&amp;"[@a"&amp;$1:$1-1&amp;"]"),INDIRECT(IMPORT_VAR[TABLENAME]&amp;"[@c"&amp;$1:$1-1&amp;"]"))</f>
        <v>12</v>
      </c>
      <c r="Y704" s="54"/>
      <c r="Z704" s="54"/>
      <c r="AA704" s="54"/>
    </row>
    <row r="705" spans="1:27">
      <c r="A705" s="39">
        <f ca="1">IF(IMPORT[[#This Row],[C]]&lt;1,"",ROW()-2)</f>
        <v>703</v>
      </c>
      <c r="B705" s="39">
        <v>6605</v>
      </c>
      <c r="C705" s="31" t="s">
        <v>4058</v>
      </c>
      <c r="D705" s="31">
        <v>2304</v>
      </c>
      <c r="E705" s="39">
        <f ca="1">IMPORT[TT]</f>
        <v>6</v>
      </c>
      <c r="F705" s="31"/>
      <c r="G705" s="31" t="s">
        <v>4053</v>
      </c>
      <c r="H705" s="40">
        <v>8</v>
      </c>
      <c r="I705" s="31">
        <v>6</v>
      </c>
      <c r="J705" s="39">
        <f>IF(IMPORT[[#This Row],[b1]]="","",IMPORT[[#This Row],[b1]]-IMPORT[[#This Row],[a1]])</f>
        <v>-2</v>
      </c>
      <c r="K705" s="40">
        <f ca="1">SUM(INDIRECT(IMPORT_VAR[TABLENAME]&amp;"[@a"&amp;$1:$1-1&amp;"]"),INDIRECT(IMPORT_VAR[TABLENAME]&amp;"[@c"&amp;$1:$1-1&amp;"]"))</f>
        <v>6</v>
      </c>
      <c r="L705" s="31"/>
      <c r="M705" s="39" t="str">
        <f>IF(IMPORT[[#This Row],[b2]]="","",IMPORT[[#This Row],[b2]]-IMPORT[[#This Row],[a2]])</f>
        <v/>
      </c>
      <c r="N705" s="40">
        <f ca="1">SUM(INDIRECT(IMPORT_VAR[TABLENAME]&amp;"[@a"&amp;$1:$1-1&amp;"]"),INDIRECT(IMPORT_VAR[TABLENAME]&amp;"[@c"&amp;$1:$1-1&amp;"]"))</f>
        <v>6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6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6</v>
      </c>
      <c r="U705" s="41"/>
      <c r="V705" s="31"/>
      <c r="W705" s="39" t="str">
        <f>IF(IMPORT[[#This Row],[b5]]="","",IMPORT[[#This Row],[b5]]-IMPORT[[#This Row],[a5]])</f>
        <v/>
      </c>
      <c r="X705" s="53">
        <f ca="1">SUM(INDIRECT(IMPORT_VAR[TABLENAME]&amp;"[@a"&amp;$1:$1-1&amp;"]"),INDIRECT(IMPORT_VAR[TABLENAME]&amp;"[@c"&amp;$1:$1-1&amp;"]"))</f>
        <v>6</v>
      </c>
      <c r="Y705" s="54"/>
      <c r="Z705" s="54"/>
      <c r="AA705" s="54"/>
    </row>
    <row r="706" spans="1:27">
      <c r="A706" s="39">
        <f ca="1">IF(IMPORT[[#This Row],[C]]&lt;1,"",ROW()-2)</f>
        <v>704</v>
      </c>
      <c r="B706" s="39" t="s">
        <v>4059</v>
      </c>
      <c r="C706" s="31" t="s">
        <v>3040</v>
      </c>
      <c r="D706" s="31">
        <v>160</v>
      </c>
      <c r="E706" s="39">
        <f ca="1">IMPORT[TT]</f>
        <v>8</v>
      </c>
      <c r="F706" s="31"/>
      <c r="G706" s="31" t="s">
        <v>4053</v>
      </c>
      <c r="H706" s="40">
        <v>8</v>
      </c>
      <c r="I706" s="31"/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8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8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8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8</v>
      </c>
      <c r="U706" s="41"/>
      <c r="V706" s="31"/>
      <c r="W706" s="39" t="str">
        <f>IF(IMPORT[[#This Row],[b5]]="","",IMPORT[[#This Row],[b5]]-IMPORT[[#This Row],[a5]])</f>
        <v/>
      </c>
      <c r="X706" s="53">
        <f ca="1">SUM(INDIRECT(IMPORT_VAR[TABLENAME]&amp;"[@a"&amp;$1:$1-1&amp;"]"),INDIRECT(IMPORT_VAR[TABLENAME]&amp;"[@c"&amp;$1:$1-1&amp;"]"))</f>
        <v>8</v>
      </c>
      <c r="Y706" s="54"/>
      <c r="Z706" s="54"/>
      <c r="AA706" s="54"/>
    </row>
    <row r="707" spans="1:27">
      <c r="A707" s="39">
        <f ca="1">IF(IMPORT[[#This Row],[C]]&lt;1,"",ROW()-2)</f>
        <v>705</v>
      </c>
      <c r="B707" s="39" t="s">
        <v>3993</v>
      </c>
      <c r="C707" s="31" t="s">
        <v>3182</v>
      </c>
      <c r="D707" s="31">
        <v>576</v>
      </c>
      <c r="E707" s="39">
        <f ca="1">IMPORT[TT]</f>
        <v>6</v>
      </c>
      <c r="F707" s="31"/>
      <c r="G707" s="31" t="s">
        <v>4053</v>
      </c>
      <c r="H707" s="40">
        <v>6</v>
      </c>
      <c r="I707" s="31"/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6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6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6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6</v>
      </c>
      <c r="U707" s="41"/>
      <c r="V707" s="31"/>
      <c r="W707" s="39" t="str">
        <f>IF(IMPORT[[#This Row],[b5]]="","",IMPORT[[#This Row],[b5]]-IMPORT[[#This Row],[a5]])</f>
        <v/>
      </c>
      <c r="X707" s="53">
        <f ca="1">SUM(INDIRECT(IMPORT_VAR[TABLENAME]&amp;"[@a"&amp;$1:$1-1&amp;"]"),INDIRECT(IMPORT_VAR[TABLENAME]&amp;"[@c"&amp;$1:$1-1&amp;"]"))</f>
        <v>6</v>
      </c>
      <c r="Y707" s="54"/>
      <c r="Z707" s="54"/>
      <c r="AA707" s="54"/>
    </row>
    <row r="708" spans="1:27">
      <c r="A708" s="39">
        <f ca="1">IF(IMPORT[[#This Row],[C]]&lt;1,"",ROW()-2)</f>
        <v>706</v>
      </c>
      <c r="B708" s="39" t="s">
        <v>3995</v>
      </c>
      <c r="C708" s="31" t="s">
        <v>3182</v>
      </c>
      <c r="D708" s="31">
        <v>576</v>
      </c>
      <c r="E708" s="39">
        <f ca="1">IMPORT[TT]</f>
        <v>9</v>
      </c>
      <c r="F708" s="31"/>
      <c r="G708" s="31" t="s">
        <v>4053</v>
      </c>
      <c r="H708" s="40">
        <v>9</v>
      </c>
      <c r="I708" s="31"/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9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9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9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9</v>
      </c>
      <c r="U708" s="41"/>
      <c r="V708" s="31"/>
      <c r="W708" s="39" t="str">
        <f>IF(IMPORT[[#This Row],[b5]]="","",IMPORT[[#This Row],[b5]]-IMPORT[[#This Row],[a5]])</f>
        <v/>
      </c>
      <c r="X708" s="53">
        <f ca="1">SUM(INDIRECT(IMPORT_VAR[TABLENAME]&amp;"[@a"&amp;$1:$1-1&amp;"]"),INDIRECT(IMPORT_VAR[TABLENAME]&amp;"[@c"&amp;$1:$1-1&amp;"]"))</f>
        <v>9</v>
      </c>
      <c r="Y708" s="54"/>
      <c r="Z708" s="54"/>
      <c r="AA708" s="54"/>
    </row>
    <row r="709" spans="1:27">
      <c r="A709" s="39">
        <f ca="1">IF(IMPORT[[#This Row],[C]]&lt;1,"",ROW()-2)</f>
        <v>707</v>
      </c>
      <c r="B709" s="39" t="s">
        <v>3997</v>
      </c>
      <c r="C709" s="31" t="s">
        <v>3182</v>
      </c>
      <c r="D709" s="31">
        <v>576</v>
      </c>
      <c r="E709" s="39">
        <f ca="1">IMPORT[TT]</f>
        <v>10</v>
      </c>
      <c r="F709" s="31"/>
      <c r="G709" s="31" t="s">
        <v>4053</v>
      </c>
      <c r="H709" s="40">
        <v>10</v>
      </c>
      <c r="I709" s="31"/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10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10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10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10</v>
      </c>
      <c r="U709" s="41"/>
      <c r="V709" s="31"/>
      <c r="W709" s="39" t="str">
        <f>IF(IMPORT[[#This Row],[b5]]="","",IMPORT[[#This Row],[b5]]-IMPORT[[#This Row],[a5]])</f>
        <v/>
      </c>
      <c r="X709" s="53">
        <f ca="1">SUM(INDIRECT(IMPORT_VAR[TABLENAME]&amp;"[@a"&amp;$1:$1-1&amp;"]"),INDIRECT(IMPORT_VAR[TABLENAME]&amp;"[@c"&amp;$1:$1-1&amp;"]"))</f>
        <v>10</v>
      </c>
      <c r="Y709" s="54"/>
      <c r="Z709" s="54"/>
      <c r="AA709" s="54"/>
    </row>
    <row r="710" spans="1:27">
      <c r="A710" s="39">
        <f ca="1">IF(IMPORT[[#This Row],[C]]&lt;1,"",ROW()-2)</f>
        <v>708</v>
      </c>
      <c r="B710" s="39" t="s">
        <v>3998</v>
      </c>
      <c r="C710" s="31" t="s">
        <v>3182</v>
      </c>
      <c r="D710" s="31">
        <v>576</v>
      </c>
      <c r="E710" s="39">
        <f ca="1">IMPORT[TT]</f>
        <v>8</v>
      </c>
      <c r="F710" s="31"/>
      <c r="G710" s="31" t="s">
        <v>4053</v>
      </c>
      <c r="H710" s="40">
        <v>8</v>
      </c>
      <c r="I710" s="31"/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8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8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8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8</v>
      </c>
      <c r="U710" s="41"/>
      <c r="V710" s="31"/>
      <c r="W710" s="39" t="str">
        <f>IF(IMPORT[[#This Row],[b5]]="","",IMPORT[[#This Row],[b5]]-IMPORT[[#This Row],[a5]])</f>
        <v/>
      </c>
      <c r="X710" s="53">
        <f ca="1">SUM(INDIRECT(IMPORT_VAR[TABLENAME]&amp;"[@a"&amp;$1:$1-1&amp;"]"),INDIRECT(IMPORT_VAR[TABLENAME]&amp;"[@c"&amp;$1:$1-1&amp;"]"))</f>
        <v>8</v>
      </c>
      <c r="Y710" s="54"/>
      <c r="Z710" s="54"/>
      <c r="AA710" s="54"/>
    </row>
    <row r="711" spans="1:27">
      <c r="A711" s="39">
        <f ca="1">IF(IMPORT[[#This Row],[C]]&lt;1,"",ROW()-2)</f>
        <v>709</v>
      </c>
      <c r="B711" s="39" t="s">
        <v>3979</v>
      </c>
      <c r="C711" s="31" t="s">
        <v>3182</v>
      </c>
      <c r="D711" s="31">
        <v>864</v>
      </c>
      <c r="E711" s="39">
        <f ca="1">IMPORT[TT]</f>
        <v>2</v>
      </c>
      <c r="F711" s="31"/>
      <c r="G711" s="31" t="s">
        <v>4053</v>
      </c>
      <c r="H711" s="40">
        <v>2</v>
      </c>
      <c r="I711" s="31"/>
      <c r="J711" s="39" t="str">
        <f>IF(IMPORT[[#This Row],[b1]]="","",IMPORT[[#This Row],[b1]]-IMPORT[[#This Row],[a1]])</f>
        <v/>
      </c>
      <c r="K711" s="40">
        <f ca="1">SUM(INDIRECT(IMPORT_VAR[TABLENAME]&amp;"[@a"&amp;$1:$1-1&amp;"]"),INDIRECT(IMPORT_VAR[TABLENAME]&amp;"[@c"&amp;$1:$1-1&amp;"]"))</f>
        <v>2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2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2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2</v>
      </c>
      <c r="U711" s="41"/>
      <c r="V711" s="31"/>
      <c r="W711" s="39" t="str">
        <f>IF(IMPORT[[#This Row],[b5]]="","",IMPORT[[#This Row],[b5]]-IMPORT[[#This Row],[a5]])</f>
        <v/>
      </c>
      <c r="X711" s="53">
        <f ca="1">SUM(INDIRECT(IMPORT_VAR[TABLENAME]&amp;"[@a"&amp;$1:$1-1&amp;"]"),INDIRECT(IMPORT_VAR[TABLENAME]&amp;"[@c"&amp;$1:$1-1&amp;"]"))</f>
        <v>2</v>
      </c>
      <c r="Y711" s="54"/>
      <c r="Z711" s="54"/>
      <c r="AA711" s="54"/>
    </row>
    <row r="712" spans="1:27">
      <c r="A712" s="39">
        <f ca="1">IF(IMPORT[[#This Row],[C]]&lt;1,"",ROW()-2)</f>
        <v>710</v>
      </c>
      <c r="B712" s="39" t="s">
        <v>3980</v>
      </c>
      <c r="C712" s="31" t="s">
        <v>3182</v>
      </c>
      <c r="D712" s="31">
        <v>864</v>
      </c>
      <c r="E712" s="39">
        <f ca="1">IMPORT[TT]</f>
        <v>7</v>
      </c>
      <c r="F712" s="31"/>
      <c r="G712" s="31" t="s">
        <v>4053</v>
      </c>
      <c r="H712" s="40">
        <v>7</v>
      </c>
      <c r="I712" s="31"/>
      <c r="J712" s="39" t="str">
        <f>IF(IMPORT[[#This Row],[b1]]="","",IMPORT[[#This Row],[b1]]-IMPORT[[#This Row],[a1]])</f>
        <v/>
      </c>
      <c r="K712" s="40">
        <f ca="1">SUM(INDIRECT(IMPORT_VAR[TABLENAME]&amp;"[@a"&amp;$1:$1-1&amp;"]"),INDIRECT(IMPORT_VAR[TABLENAME]&amp;"[@c"&amp;$1:$1-1&amp;"]"))</f>
        <v>7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7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7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7</v>
      </c>
      <c r="U712" s="41"/>
      <c r="V712" s="31"/>
      <c r="W712" s="39" t="str">
        <f>IF(IMPORT[[#This Row],[b5]]="","",IMPORT[[#This Row],[b5]]-IMPORT[[#This Row],[a5]])</f>
        <v/>
      </c>
      <c r="X712" s="53">
        <f ca="1">SUM(INDIRECT(IMPORT_VAR[TABLENAME]&amp;"[@a"&amp;$1:$1-1&amp;"]"),INDIRECT(IMPORT_VAR[TABLENAME]&amp;"[@c"&amp;$1:$1-1&amp;"]"))</f>
        <v>7</v>
      </c>
      <c r="Y712" s="54"/>
      <c r="Z712" s="54"/>
      <c r="AA712" s="54"/>
    </row>
    <row r="713" spans="1:27">
      <c r="A713" s="39">
        <f ca="1">IF(IMPORT[[#This Row],[C]]&lt;1,"",ROW()-2)</f>
        <v>711</v>
      </c>
      <c r="B713" s="39" t="s">
        <v>3982</v>
      </c>
      <c r="C713" s="31" t="s">
        <v>3182</v>
      </c>
      <c r="D713" s="31">
        <v>1152</v>
      </c>
      <c r="E713" s="39">
        <f ca="1">IMPORT[TT]</f>
        <v>8</v>
      </c>
      <c r="F713" s="31"/>
      <c r="G713" s="31" t="s">
        <v>4053</v>
      </c>
      <c r="H713" s="40">
        <v>8</v>
      </c>
      <c r="I713" s="31"/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8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8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8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8</v>
      </c>
      <c r="U713" s="41"/>
      <c r="V713" s="31"/>
      <c r="W713" s="39" t="str">
        <f>IF(IMPORT[[#This Row],[b5]]="","",IMPORT[[#This Row],[b5]]-IMPORT[[#This Row],[a5]])</f>
        <v/>
      </c>
      <c r="X713" s="53">
        <f ca="1">SUM(INDIRECT(IMPORT_VAR[TABLENAME]&amp;"[@a"&amp;$1:$1-1&amp;"]"),INDIRECT(IMPORT_VAR[TABLENAME]&amp;"[@c"&amp;$1:$1-1&amp;"]"))</f>
        <v>8</v>
      </c>
      <c r="Y713" s="54"/>
      <c r="Z713" s="54"/>
      <c r="AA713" s="54"/>
    </row>
    <row r="714" spans="1:27">
      <c r="A714" s="39">
        <f ca="1">IF(IMPORT[[#This Row],[C]]&lt;1,"",ROW()-2)</f>
        <v>712</v>
      </c>
      <c r="B714" s="39" t="s">
        <v>3983</v>
      </c>
      <c r="C714" s="31" t="s">
        <v>3182</v>
      </c>
      <c r="D714" s="31">
        <v>864</v>
      </c>
      <c r="E714" s="39">
        <f ca="1">IMPORT[TT]</f>
        <v>8</v>
      </c>
      <c r="F714" s="31"/>
      <c r="G714" s="31" t="s">
        <v>4053</v>
      </c>
      <c r="H714" s="40">
        <v>8</v>
      </c>
      <c r="I714" s="31"/>
      <c r="J714" s="39" t="str">
        <f>IF(IMPORT[[#This Row],[b1]]="","",IMPORT[[#This Row],[b1]]-IMPORT[[#This Row],[a1]])</f>
        <v/>
      </c>
      <c r="K714" s="40">
        <f ca="1">SUM(INDIRECT(IMPORT_VAR[TABLENAME]&amp;"[@a"&amp;$1:$1-1&amp;"]"),INDIRECT(IMPORT_VAR[TABLENAME]&amp;"[@c"&amp;$1:$1-1&amp;"]"))</f>
        <v>8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8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8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8</v>
      </c>
      <c r="U714" s="41"/>
      <c r="V714" s="31"/>
      <c r="W714" s="39" t="str">
        <f>IF(IMPORT[[#This Row],[b5]]="","",IMPORT[[#This Row],[b5]]-IMPORT[[#This Row],[a5]])</f>
        <v/>
      </c>
      <c r="X714" s="53">
        <f ca="1">SUM(INDIRECT(IMPORT_VAR[TABLENAME]&amp;"[@a"&amp;$1:$1-1&amp;"]"),INDIRECT(IMPORT_VAR[TABLENAME]&amp;"[@c"&amp;$1:$1-1&amp;"]"))</f>
        <v>8</v>
      </c>
      <c r="Y714" s="54"/>
      <c r="Z714" s="54"/>
      <c r="AA714" s="54"/>
    </row>
    <row r="715" spans="1:27">
      <c r="A715" s="39">
        <f ca="1">IF(IMPORT[[#This Row],[C]]&lt;1,"",ROW()-2)</f>
        <v>713</v>
      </c>
      <c r="B715" s="39" t="s">
        <v>3986</v>
      </c>
      <c r="C715" s="31" t="s">
        <v>3182</v>
      </c>
      <c r="D715" s="31">
        <v>1152</v>
      </c>
      <c r="E715" s="39">
        <f ca="1">IMPORT[TT]</f>
        <v>7</v>
      </c>
      <c r="F715" s="31"/>
      <c r="G715" s="31" t="s">
        <v>4053</v>
      </c>
      <c r="H715" s="40">
        <v>7</v>
      </c>
      <c r="I715" s="31"/>
      <c r="J715" s="39" t="str">
        <f>IF(IMPORT[[#This Row],[b1]]="","",IMPORT[[#This Row],[b1]]-IMPORT[[#This Row],[a1]])</f>
        <v/>
      </c>
      <c r="K715" s="40">
        <f ca="1">SUM(INDIRECT(IMPORT_VAR[TABLENAME]&amp;"[@a"&amp;$1:$1-1&amp;"]"),INDIRECT(IMPORT_VAR[TABLENAME]&amp;"[@c"&amp;$1:$1-1&amp;"]"))</f>
        <v>7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7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7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7</v>
      </c>
      <c r="U715" s="41"/>
      <c r="V715" s="31"/>
      <c r="W715" s="39" t="str">
        <f>IF(IMPORT[[#This Row],[b5]]="","",IMPORT[[#This Row],[b5]]-IMPORT[[#This Row],[a5]])</f>
        <v/>
      </c>
      <c r="X715" s="53">
        <f ca="1">SUM(INDIRECT(IMPORT_VAR[TABLENAME]&amp;"[@a"&amp;$1:$1-1&amp;"]"),INDIRECT(IMPORT_VAR[TABLENAME]&amp;"[@c"&amp;$1:$1-1&amp;"]"))</f>
        <v>7</v>
      </c>
      <c r="Y715" s="55"/>
      <c r="Z715" s="55"/>
      <c r="AA715" s="55"/>
    </row>
    <row r="716" spans="1:27">
      <c r="A716" s="39">
        <f ca="1">IF(IMPORT[[#This Row],[C]]&lt;1,"",ROW()-2)</f>
        <v>714</v>
      </c>
      <c r="B716" s="39" t="s">
        <v>3985</v>
      </c>
      <c r="C716" s="31" t="s">
        <v>3182</v>
      </c>
      <c r="D716" s="31">
        <v>1152</v>
      </c>
      <c r="E716" s="39">
        <f ca="1">IMPORT[TT]</f>
        <v>7</v>
      </c>
      <c r="F716" s="31"/>
      <c r="G716" s="31" t="s">
        <v>4053</v>
      </c>
      <c r="H716" s="40">
        <v>7</v>
      </c>
      <c r="I716" s="31"/>
      <c r="J716" s="39" t="str">
        <f>IF(IMPORT[[#This Row],[b1]]="","",IMPORT[[#This Row],[b1]]-IMPORT[[#This Row],[a1]])</f>
        <v/>
      </c>
      <c r="K716" s="40">
        <f ca="1">SUM(INDIRECT(IMPORT_VAR[TABLENAME]&amp;"[@a"&amp;$1:$1-1&amp;"]"),INDIRECT(IMPORT_VAR[TABLENAME]&amp;"[@c"&amp;$1:$1-1&amp;"]"))</f>
        <v>7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7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7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7</v>
      </c>
      <c r="U716" s="41"/>
      <c r="V716" s="31"/>
      <c r="W716" s="39" t="str">
        <f>IF(IMPORT[[#This Row],[b5]]="","",IMPORT[[#This Row],[b5]]-IMPORT[[#This Row],[a5]])</f>
        <v/>
      </c>
      <c r="X716" s="53">
        <f ca="1">SUM(INDIRECT(IMPORT_VAR[TABLENAME]&amp;"[@a"&amp;$1:$1-1&amp;"]"),INDIRECT(IMPORT_VAR[TABLENAME]&amp;"[@c"&amp;$1:$1-1&amp;"]"))</f>
        <v>7</v>
      </c>
      <c r="Y716" s="55"/>
      <c r="Z716" s="55"/>
      <c r="AA716" s="55"/>
    </row>
    <row r="717" spans="1:27">
      <c r="A717" s="39">
        <f ca="1">IF(IMPORT[[#This Row],[C]]&lt;1,"",ROW()-2)</f>
        <v>715</v>
      </c>
      <c r="B717" s="39" t="s">
        <v>3981</v>
      </c>
      <c r="C717" s="31" t="s">
        <v>3182</v>
      </c>
      <c r="D717" s="31">
        <v>864</v>
      </c>
      <c r="E717" s="39">
        <f ca="1">IMPORT[TT]</f>
        <v>4</v>
      </c>
      <c r="F717" s="31"/>
      <c r="G717" s="31" t="s">
        <v>4053</v>
      </c>
      <c r="H717" s="40">
        <v>4</v>
      </c>
      <c r="I717" s="31"/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4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4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4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4</v>
      </c>
      <c r="U717" s="41"/>
      <c r="V717" s="31"/>
      <c r="W717" s="39" t="str">
        <f>IF(IMPORT[[#This Row],[b5]]="","",IMPORT[[#This Row],[b5]]-IMPORT[[#This Row],[a5]])</f>
        <v/>
      </c>
      <c r="X717" s="53">
        <f ca="1">SUM(INDIRECT(IMPORT_VAR[TABLENAME]&amp;"[@a"&amp;$1:$1-1&amp;"]"),INDIRECT(IMPORT_VAR[TABLENAME]&amp;"[@c"&amp;$1:$1-1&amp;"]"))</f>
        <v>4</v>
      </c>
      <c r="Y717" s="55"/>
      <c r="Z717" s="55"/>
      <c r="AA717" s="55"/>
    </row>
    <row r="718" spans="1:27">
      <c r="A718" s="39">
        <f ca="1">IF(IMPORT[[#This Row],[C]]&lt;1,"",ROW()-2)</f>
        <v>716</v>
      </c>
      <c r="B718" s="39" t="s">
        <v>4060</v>
      </c>
      <c r="C718" s="31" t="s">
        <v>3182</v>
      </c>
      <c r="D718" s="31">
        <v>864</v>
      </c>
      <c r="E718" s="39">
        <f ca="1">IMPORT[TT]</f>
        <v>7</v>
      </c>
      <c r="F718" s="31"/>
      <c r="G718" s="31" t="s">
        <v>4053</v>
      </c>
      <c r="H718" s="40">
        <v>7</v>
      </c>
      <c r="I718" s="31"/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7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7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7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7</v>
      </c>
      <c r="U718" s="41"/>
      <c r="V718" s="31"/>
      <c r="W718" s="39" t="str">
        <f>IF(IMPORT[[#This Row],[b5]]="","",IMPORT[[#This Row],[b5]]-IMPORT[[#This Row],[a5]])</f>
        <v/>
      </c>
      <c r="X718" s="53">
        <f ca="1">SUM(INDIRECT(IMPORT_VAR[TABLENAME]&amp;"[@a"&amp;$1:$1-1&amp;"]"),INDIRECT(IMPORT_VAR[TABLENAME]&amp;"[@c"&amp;$1:$1-1&amp;"]"))</f>
        <v>7</v>
      </c>
      <c r="Y718" s="55"/>
      <c r="Z718" s="55"/>
      <c r="AA718" s="55"/>
    </row>
    <row r="719" spans="1:27">
      <c r="A719" s="39">
        <f ca="1">IF(IMPORT[[#This Row],[C]]&lt;1,"",ROW()-2)</f>
        <v>717</v>
      </c>
      <c r="B719" s="39" t="s">
        <v>4061</v>
      </c>
      <c r="C719" s="31" t="s">
        <v>3182</v>
      </c>
      <c r="D719" s="31">
        <v>576</v>
      </c>
      <c r="E719" s="39">
        <f ca="1">IMPORT[TT]</f>
        <v>3</v>
      </c>
      <c r="F719" s="31"/>
      <c r="G719" s="31" t="s">
        <v>4053</v>
      </c>
      <c r="H719" s="40">
        <v>3</v>
      </c>
      <c r="I719" s="31"/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3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3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3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3</v>
      </c>
      <c r="U719" s="41"/>
      <c r="V719" s="31"/>
      <c r="W719" s="39" t="str">
        <f>IF(IMPORT[[#This Row],[b5]]="","",IMPORT[[#This Row],[b5]]-IMPORT[[#This Row],[a5]])</f>
        <v/>
      </c>
      <c r="X719" s="53">
        <f ca="1">SUM(INDIRECT(IMPORT_VAR[TABLENAME]&amp;"[@a"&amp;$1:$1-1&amp;"]"),INDIRECT(IMPORT_VAR[TABLENAME]&amp;"[@c"&amp;$1:$1-1&amp;"]"))</f>
        <v>3</v>
      </c>
      <c r="Y719" s="55"/>
      <c r="Z719" s="55"/>
      <c r="AA719" s="55"/>
    </row>
    <row r="720" spans="1:27">
      <c r="A720" s="39">
        <f ca="1">IF(IMPORT[[#This Row],[C]]&lt;1,"",ROW()-2)</f>
        <v>718</v>
      </c>
      <c r="B720" s="39" t="s">
        <v>4062</v>
      </c>
      <c r="C720" s="31" t="s">
        <v>3182</v>
      </c>
      <c r="D720" s="31">
        <v>576</v>
      </c>
      <c r="E720" s="39">
        <f ca="1">IMPORT[TT]</f>
        <v>4</v>
      </c>
      <c r="F720" s="31"/>
      <c r="G720" s="31" t="s">
        <v>4053</v>
      </c>
      <c r="H720" s="40">
        <v>4</v>
      </c>
      <c r="I720" s="31"/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4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4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4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4</v>
      </c>
      <c r="U720" s="41"/>
      <c r="V720" s="31"/>
      <c r="W720" s="39" t="str">
        <f>IF(IMPORT[[#This Row],[b5]]="","",IMPORT[[#This Row],[b5]]-IMPORT[[#This Row],[a5]])</f>
        <v/>
      </c>
      <c r="X720" s="53">
        <f ca="1">SUM(INDIRECT(IMPORT_VAR[TABLENAME]&amp;"[@a"&amp;$1:$1-1&amp;"]"),INDIRECT(IMPORT_VAR[TABLENAME]&amp;"[@c"&amp;$1:$1-1&amp;"]"))</f>
        <v>4</v>
      </c>
      <c r="Y720" s="55"/>
      <c r="Z720" s="55"/>
      <c r="AA720" s="55"/>
    </row>
    <row r="721" spans="1:27">
      <c r="A721" s="39">
        <f ca="1">IF(IMPORT[[#This Row],[C]]&lt;1,"",ROW()-2)</f>
        <v>719</v>
      </c>
      <c r="B721" s="39" t="s">
        <v>3994</v>
      </c>
      <c r="C721" s="31" t="s">
        <v>3182</v>
      </c>
      <c r="D721" s="31">
        <v>576</v>
      </c>
      <c r="E721" s="39">
        <f ca="1">IMPORT[TT]</f>
        <v>9</v>
      </c>
      <c r="F721" s="31"/>
      <c r="G721" s="31" t="s">
        <v>4053</v>
      </c>
      <c r="H721" s="40">
        <v>9</v>
      </c>
      <c r="I721" s="31"/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9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9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9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9</v>
      </c>
      <c r="U721" s="41"/>
      <c r="V721" s="31"/>
      <c r="W721" s="39" t="str">
        <f>IF(IMPORT[[#This Row],[b5]]="","",IMPORT[[#This Row],[b5]]-IMPORT[[#This Row],[a5]])</f>
        <v/>
      </c>
      <c r="X721" s="53">
        <f ca="1">SUM(INDIRECT(IMPORT_VAR[TABLENAME]&amp;"[@a"&amp;$1:$1-1&amp;"]"),INDIRECT(IMPORT_VAR[TABLENAME]&amp;"[@c"&amp;$1:$1-1&amp;"]"))</f>
        <v>9</v>
      </c>
      <c r="Y721" s="55"/>
      <c r="Z721" s="55"/>
      <c r="AA721" s="55"/>
    </row>
    <row r="722" spans="1:27">
      <c r="A722" s="39">
        <f ca="1">IF(IMPORT[[#This Row],[C]]&lt;1,"",ROW()-2)</f>
        <v>720</v>
      </c>
      <c r="B722" s="39" t="s">
        <v>3996</v>
      </c>
      <c r="C722" s="31" t="s">
        <v>3182</v>
      </c>
      <c r="D722" s="31">
        <v>576</v>
      </c>
      <c r="E722" s="39">
        <f ca="1">IMPORT[TT]</f>
        <v>4</v>
      </c>
      <c r="F722" s="31"/>
      <c r="G722" s="31" t="s">
        <v>4053</v>
      </c>
      <c r="H722" s="40">
        <v>4</v>
      </c>
      <c r="I722" s="31"/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4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4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4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4</v>
      </c>
      <c r="U722" s="41"/>
      <c r="V722" s="31"/>
      <c r="W722" s="39" t="str">
        <f>IF(IMPORT[[#This Row],[b5]]="","",IMPORT[[#This Row],[b5]]-IMPORT[[#This Row],[a5]])</f>
        <v/>
      </c>
      <c r="X722" s="53">
        <f ca="1">SUM(INDIRECT(IMPORT_VAR[TABLENAME]&amp;"[@a"&amp;$1:$1-1&amp;"]"),INDIRECT(IMPORT_VAR[TABLENAME]&amp;"[@c"&amp;$1:$1-1&amp;"]"))</f>
        <v>4</v>
      </c>
      <c r="Y722" s="55"/>
      <c r="Z722" s="55"/>
      <c r="AA722" s="55"/>
    </row>
    <row r="723" spans="1:27">
      <c r="A723" s="39">
        <f ca="1">IF(IMPORT[[#This Row],[C]]&lt;1,"",ROW()-2)</f>
        <v>721</v>
      </c>
      <c r="B723" s="39" t="s">
        <v>3988</v>
      </c>
      <c r="C723" s="31" t="s">
        <v>3182</v>
      </c>
      <c r="D723" s="31">
        <v>1152</v>
      </c>
      <c r="E723" s="39">
        <f ca="1">IMPORT[TT]</f>
        <v>10</v>
      </c>
      <c r="F723" s="31"/>
      <c r="G723" s="31" t="s">
        <v>4053</v>
      </c>
      <c r="H723" s="40">
        <v>10</v>
      </c>
      <c r="I723" s="31"/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10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10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10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10</v>
      </c>
      <c r="U723" s="41"/>
      <c r="V723" s="31"/>
      <c r="W723" s="39" t="str">
        <f>IF(IMPORT[[#This Row],[b5]]="","",IMPORT[[#This Row],[b5]]-IMPORT[[#This Row],[a5]])</f>
        <v/>
      </c>
      <c r="X723" s="53">
        <f ca="1">SUM(INDIRECT(IMPORT_VAR[TABLENAME]&amp;"[@a"&amp;$1:$1-1&amp;"]"),INDIRECT(IMPORT_VAR[TABLENAME]&amp;"[@c"&amp;$1:$1-1&amp;"]"))</f>
        <v>10</v>
      </c>
      <c r="Y723" s="55"/>
      <c r="Z723" s="55"/>
      <c r="AA723" s="55"/>
    </row>
    <row r="724" spans="1:27">
      <c r="A724" s="39">
        <f ca="1">IF(IMPORT[[#This Row],[C]]&lt;1,"",ROW()-2)</f>
        <v>722</v>
      </c>
      <c r="B724" s="39" t="s">
        <v>3989</v>
      </c>
      <c r="C724" s="31" t="s">
        <v>3182</v>
      </c>
      <c r="D724" s="31">
        <v>1152</v>
      </c>
      <c r="E724" s="39">
        <f ca="1">IMPORT[TT]</f>
        <v>10</v>
      </c>
      <c r="F724" s="31"/>
      <c r="G724" s="31" t="s">
        <v>4053</v>
      </c>
      <c r="H724" s="40">
        <v>10</v>
      </c>
      <c r="I724" s="31"/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10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10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10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10</v>
      </c>
      <c r="U724" s="41"/>
      <c r="V724" s="31"/>
      <c r="W724" s="39" t="str">
        <f>IF(IMPORT[[#This Row],[b5]]="","",IMPORT[[#This Row],[b5]]-IMPORT[[#This Row],[a5]])</f>
        <v/>
      </c>
      <c r="X724" s="53">
        <f ca="1">SUM(INDIRECT(IMPORT_VAR[TABLENAME]&amp;"[@a"&amp;$1:$1-1&amp;"]"),INDIRECT(IMPORT_VAR[TABLENAME]&amp;"[@c"&amp;$1:$1-1&amp;"]"))</f>
        <v>10</v>
      </c>
      <c r="Y724" s="55"/>
      <c r="Z724" s="55"/>
      <c r="AA724" s="55"/>
    </row>
    <row r="725" spans="1:27">
      <c r="A725" s="39">
        <f ca="1">IF(IMPORT[[#This Row],[C]]&lt;1,"",ROW()-2)</f>
        <v>723</v>
      </c>
      <c r="B725" s="39" t="s">
        <v>3990</v>
      </c>
      <c r="C725" s="31" t="s">
        <v>3182</v>
      </c>
      <c r="D725" s="31">
        <v>1152</v>
      </c>
      <c r="E725" s="39">
        <f ca="1">IMPORT[TT]</f>
        <v>10</v>
      </c>
      <c r="F725" s="31"/>
      <c r="G725" s="31" t="s">
        <v>4053</v>
      </c>
      <c r="H725" s="40">
        <v>10</v>
      </c>
      <c r="I725" s="31"/>
      <c r="J725" s="39" t="str">
        <f>IF(IMPORT[[#This Row],[b1]]="","",IMPORT[[#This Row],[b1]]-IMPORT[[#This Row],[a1]])</f>
        <v/>
      </c>
      <c r="K725" s="40">
        <f ca="1">SUM(INDIRECT(IMPORT_VAR[TABLENAME]&amp;"[@a"&amp;$1:$1-1&amp;"]"),INDIRECT(IMPORT_VAR[TABLENAME]&amp;"[@c"&amp;$1:$1-1&amp;"]"))</f>
        <v>10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10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10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10</v>
      </c>
      <c r="U725" s="41"/>
      <c r="V725" s="31"/>
      <c r="W725" s="39" t="str">
        <f>IF(IMPORT[[#This Row],[b5]]="","",IMPORT[[#This Row],[b5]]-IMPORT[[#This Row],[a5]])</f>
        <v/>
      </c>
      <c r="X725" s="53">
        <f ca="1">SUM(INDIRECT(IMPORT_VAR[TABLENAME]&amp;"[@a"&amp;$1:$1-1&amp;"]"),INDIRECT(IMPORT_VAR[TABLENAME]&amp;"[@c"&amp;$1:$1-1&amp;"]"))</f>
        <v>10</v>
      </c>
      <c r="Y725" s="55"/>
      <c r="Z725" s="55"/>
      <c r="AA725" s="55"/>
    </row>
    <row r="726" spans="1:27">
      <c r="A726" s="39">
        <f ca="1">IF(IMPORT[[#This Row],[C]]&lt;1,"",ROW()-2)</f>
        <v>724</v>
      </c>
      <c r="B726" s="39" t="s">
        <v>3991</v>
      </c>
      <c r="C726" s="31" t="s">
        <v>3182</v>
      </c>
      <c r="D726" s="31">
        <v>576</v>
      </c>
      <c r="E726" s="39">
        <f ca="1">IMPORT[TT]</f>
        <v>6</v>
      </c>
      <c r="F726" s="31"/>
      <c r="G726" s="31" t="s">
        <v>4053</v>
      </c>
      <c r="H726" s="40">
        <v>6</v>
      </c>
      <c r="I726" s="31"/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6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6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6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6</v>
      </c>
      <c r="U726" s="41"/>
      <c r="V726" s="31"/>
      <c r="W726" s="39" t="str">
        <f>IF(IMPORT[[#This Row],[b5]]="","",IMPORT[[#This Row],[b5]]-IMPORT[[#This Row],[a5]])</f>
        <v/>
      </c>
      <c r="X726" s="53">
        <f ca="1">SUM(INDIRECT(IMPORT_VAR[TABLENAME]&amp;"[@a"&amp;$1:$1-1&amp;"]"),INDIRECT(IMPORT_VAR[TABLENAME]&amp;"[@c"&amp;$1:$1-1&amp;"]"))</f>
        <v>6</v>
      </c>
      <c r="Y726" s="55"/>
      <c r="Z726" s="55"/>
      <c r="AA726" s="55"/>
    </row>
    <row r="727" spans="1:27">
      <c r="A727" s="39">
        <f ca="1">IF(IMPORT[[#This Row],[C]]&lt;1,"",ROW()-2)</f>
        <v>725</v>
      </c>
      <c r="B727" s="39" t="s">
        <v>3992</v>
      </c>
      <c r="C727" s="31" t="s">
        <v>3182</v>
      </c>
      <c r="D727" s="31">
        <v>576</v>
      </c>
      <c r="E727" s="39">
        <f ca="1">IMPORT[TT]</f>
        <v>7</v>
      </c>
      <c r="F727" s="31"/>
      <c r="G727" s="31" t="s">
        <v>4053</v>
      </c>
      <c r="H727" s="40">
        <v>7</v>
      </c>
      <c r="I727" s="31"/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7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7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7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7</v>
      </c>
      <c r="U727" s="41"/>
      <c r="V727" s="31"/>
      <c r="W727" s="39" t="str">
        <f>IF(IMPORT[[#This Row],[b5]]="","",IMPORT[[#This Row],[b5]]-IMPORT[[#This Row],[a5]])</f>
        <v/>
      </c>
      <c r="X727" s="53">
        <f ca="1">SUM(INDIRECT(IMPORT_VAR[TABLENAME]&amp;"[@a"&amp;$1:$1-1&amp;"]"),INDIRECT(IMPORT_VAR[TABLENAME]&amp;"[@c"&amp;$1:$1-1&amp;"]"))</f>
        <v>7</v>
      </c>
      <c r="Y727" s="55"/>
      <c r="Z727" s="55"/>
      <c r="AA727" s="55"/>
    </row>
    <row r="728" spans="1:27">
      <c r="A728" s="39">
        <f ca="1">IF(IMPORT[[#This Row],[C]]&lt;1,"",ROW()-2)</f>
        <v>726</v>
      </c>
      <c r="B728" s="39">
        <v>8803</v>
      </c>
      <c r="C728" s="31" t="s">
        <v>3330</v>
      </c>
      <c r="D728" s="31">
        <v>2304</v>
      </c>
      <c r="E728" s="39">
        <f ca="1">IMPORT[TT]</f>
        <v>13</v>
      </c>
      <c r="F728" s="31"/>
      <c r="G728" s="31" t="s">
        <v>4168</v>
      </c>
      <c r="H728" s="40">
        <v>13</v>
      </c>
      <c r="I728" s="31"/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13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13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13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13</v>
      </c>
      <c r="U728" s="41"/>
      <c r="V728" s="31"/>
      <c r="W728" s="39" t="str">
        <f>IF(IMPORT[[#This Row],[b5]]="","",IMPORT[[#This Row],[b5]]-IMPORT[[#This Row],[a5]])</f>
        <v/>
      </c>
      <c r="X728" s="53">
        <f ca="1">SUM(INDIRECT(IMPORT_VAR[TABLENAME]&amp;"[@a"&amp;$1:$1-1&amp;"]"),INDIRECT(IMPORT_VAR[TABLENAME]&amp;"[@c"&amp;$1:$1-1&amp;"]"))</f>
        <v>13</v>
      </c>
      <c r="Y728" s="55"/>
      <c r="Z728" s="55"/>
      <c r="AA728" s="55"/>
    </row>
    <row r="729" spans="1:27">
      <c r="A729" s="39">
        <f ca="1">IF(IMPORT[[#This Row],[C]]&lt;1,"",ROW()-2)</f>
        <v>727</v>
      </c>
      <c r="B729" s="39">
        <v>923</v>
      </c>
      <c r="C729" s="31" t="s">
        <v>3330</v>
      </c>
      <c r="D729" s="31">
        <v>2304</v>
      </c>
      <c r="E729" s="39">
        <f ca="1">IMPORT[TT]</f>
        <v>10</v>
      </c>
      <c r="F729" s="31"/>
      <c r="G729" s="31" t="s">
        <v>4168</v>
      </c>
      <c r="H729" s="40">
        <v>10</v>
      </c>
      <c r="I729" s="31"/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10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10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10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10</v>
      </c>
      <c r="U729" s="41"/>
      <c r="V729" s="31"/>
      <c r="W729" s="39" t="str">
        <f>IF(IMPORT[[#This Row],[b5]]="","",IMPORT[[#This Row],[b5]]-IMPORT[[#This Row],[a5]])</f>
        <v/>
      </c>
      <c r="X729" s="53">
        <f ca="1">SUM(INDIRECT(IMPORT_VAR[TABLENAME]&amp;"[@a"&amp;$1:$1-1&amp;"]"),INDIRECT(IMPORT_VAR[TABLENAME]&amp;"[@c"&amp;$1:$1-1&amp;"]"))</f>
        <v>10</v>
      </c>
      <c r="Y729" s="55"/>
      <c r="Z729" s="55"/>
      <c r="AA729" s="55"/>
    </row>
    <row r="730" spans="1:27">
      <c r="A730" s="39">
        <f ca="1">IF(IMPORT[[#This Row],[C]]&lt;1,"",ROW()-2)</f>
        <v>728</v>
      </c>
      <c r="B730" s="39">
        <v>6603</v>
      </c>
      <c r="C730" s="31" t="s">
        <v>3330</v>
      </c>
      <c r="D730" s="31">
        <v>2304</v>
      </c>
      <c r="E730" s="39">
        <f ca="1">IMPORT[TT]</f>
        <v>9</v>
      </c>
      <c r="F730" s="31"/>
      <c r="G730" s="31" t="s">
        <v>4168</v>
      </c>
      <c r="H730" s="40">
        <v>9</v>
      </c>
      <c r="I730" s="31"/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9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9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9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9</v>
      </c>
      <c r="U730" s="41"/>
      <c r="V730" s="31"/>
      <c r="W730" s="39" t="str">
        <f>IF(IMPORT[[#This Row],[b5]]="","",IMPORT[[#This Row],[b5]]-IMPORT[[#This Row],[a5]])</f>
        <v/>
      </c>
      <c r="X730" s="53">
        <f ca="1">SUM(INDIRECT(IMPORT_VAR[TABLENAME]&amp;"[@a"&amp;$1:$1-1&amp;"]"),INDIRECT(IMPORT_VAR[TABLENAME]&amp;"[@c"&amp;$1:$1-1&amp;"]"))</f>
        <v>9</v>
      </c>
      <c r="Y730" s="55"/>
      <c r="Z730" s="55"/>
      <c r="AA730" s="55"/>
    </row>
    <row r="731" spans="1:27">
      <c r="A731" s="39">
        <f ca="1">IF(IMPORT[[#This Row],[C]]&lt;1,"",ROW()-2)</f>
        <v>729</v>
      </c>
      <c r="B731" s="39">
        <v>6608</v>
      </c>
      <c r="C731" s="31" t="s">
        <v>3330</v>
      </c>
      <c r="D731" s="31">
        <v>2304</v>
      </c>
      <c r="E731" s="39">
        <f ca="1">IMPORT[TT]</f>
        <v>5</v>
      </c>
      <c r="F731" s="31"/>
      <c r="G731" s="31" t="s">
        <v>4168</v>
      </c>
      <c r="H731" s="40">
        <v>5</v>
      </c>
      <c r="I731" s="31"/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5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5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5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5</v>
      </c>
      <c r="U731" s="41"/>
      <c r="V731" s="31"/>
      <c r="W731" s="39" t="str">
        <f>IF(IMPORT[[#This Row],[b5]]="","",IMPORT[[#This Row],[b5]]-IMPORT[[#This Row],[a5]])</f>
        <v/>
      </c>
      <c r="X731" s="53">
        <f ca="1">SUM(INDIRECT(IMPORT_VAR[TABLENAME]&amp;"[@a"&amp;$1:$1-1&amp;"]"),INDIRECT(IMPORT_VAR[TABLENAME]&amp;"[@c"&amp;$1:$1-1&amp;"]"))</f>
        <v>5</v>
      </c>
      <c r="Y731" s="55"/>
      <c r="Z731" s="55"/>
      <c r="AA731" s="55"/>
    </row>
    <row r="732" spans="1:27">
      <c r="A732" s="39">
        <f ca="1">IF(IMPORT[[#This Row],[C]]&lt;1,"",ROW()-2)</f>
        <v>730</v>
      </c>
      <c r="B732" s="39">
        <v>922</v>
      </c>
      <c r="C732" s="31" t="s">
        <v>3330</v>
      </c>
      <c r="D732" s="31">
        <v>2304</v>
      </c>
      <c r="E732" s="39">
        <f ca="1">IMPORT[TT]</f>
        <v>10</v>
      </c>
      <c r="F732" s="31"/>
      <c r="G732" s="31" t="s">
        <v>4168</v>
      </c>
      <c r="H732" s="40">
        <v>10</v>
      </c>
      <c r="I732" s="31"/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10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10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10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10</v>
      </c>
      <c r="U732" s="41"/>
      <c r="V732" s="31"/>
      <c r="W732" s="39" t="str">
        <f>IF(IMPORT[[#This Row],[b5]]="","",IMPORT[[#This Row],[b5]]-IMPORT[[#This Row],[a5]])</f>
        <v/>
      </c>
      <c r="X732" s="53">
        <f ca="1">SUM(INDIRECT(IMPORT_VAR[TABLENAME]&amp;"[@a"&amp;$1:$1-1&amp;"]"),INDIRECT(IMPORT_VAR[TABLENAME]&amp;"[@c"&amp;$1:$1-1&amp;"]"))</f>
        <v>10</v>
      </c>
      <c r="Y732" s="55"/>
      <c r="Z732" s="55"/>
      <c r="AA732" s="55"/>
    </row>
    <row r="733" spans="1:27">
      <c r="A733" s="39">
        <f ca="1">IF(IMPORT[[#This Row],[C]]&lt;1,"",ROW()-2)</f>
        <v>731</v>
      </c>
      <c r="B733" s="39">
        <v>6601</v>
      </c>
      <c r="C733" s="31" t="s">
        <v>3330</v>
      </c>
      <c r="D733" s="31">
        <v>2304</v>
      </c>
      <c r="E733" s="39">
        <f ca="1">IMPORT[TT]</f>
        <v>10</v>
      </c>
      <c r="F733" s="31"/>
      <c r="G733" s="31" t="s">
        <v>4168</v>
      </c>
      <c r="H733" s="40">
        <v>10</v>
      </c>
      <c r="I733" s="31"/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10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10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10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10</v>
      </c>
      <c r="U733" s="41"/>
      <c r="V733" s="31"/>
      <c r="W733" s="39" t="str">
        <f>IF(IMPORT[[#This Row],[b5]]="","",IMPORT[[#This Row],[b5]]-IMPORT[[#This Row],[a5]])</f>
        <v/>
      </c>
      <c r="X733" s="53">
        <f ca="1">SUM(INDIRECT(IMPORT_VAR[TABLENAME]&amp;"[@a"&amp;$1:$1-1&amp;"]"),INDIRECT(IMPORT_VAR[TABLENAME]&amp;"[@c"&amp;$1:$1-1&amp;"]"))</f>
        <v>10</v>
      </c>
      <c r="Y733" s="55"/>
      <c r="Z733" s="55"/>
      <c r="AA733" s="55"/>
    </row>
    <row r="734" spans="1:27">
      <c r="A734" s="39">
        <f ca="1">IF(IMPORT[[#This Row],[C]]&lt;1,"",ROW()-2)</f>
        <v>732</v>
      </c>
      <c r="B734" s="39" t="s">
        <v>4169</v>
      </c>
      <c r="C734" s="31" t="s">
        <v>3040</v>
      </c>
      <c r="D734" s="31">
        <v>480</v>
      </c>
      <c r="E734" s="39">
        <f ca="1">IMPORT[TT]</f>
        <v>4</v>
      </c>
      <c r="F734" s="31"/>
      <c r="G734" s="31" t="s">
        <v>4168</v>
      </c>
      <c r="H734" s="40">
        <v>4</v>
      </c>
      <c r="I734" s="31"/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4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4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4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4</v>
      </c>
      <c r="U734" s="41"/>
      <c r="V734" s="31"/>
      <c r="W734" s="39" t="str">
        <f>IF(IMPORT[[#This Row],[b5]]="","",IMPORT[[#This Row],[b5]]-IMPORT[[#This Row],[a5]])</f>
        <v/>
      </c>
      <c r="X734" s="53">
        <f ca="1">SUM(INDIRECT(IMPORT_VAR[TABLENAME]&amp;"[@a"&amp;$1:$1-1&amp;"]"),INDIRECT(IMPORT_VAR[TABLENAME]&amp;"[@c"&amp;$1:$1-1&amp;"]"))</f>
        <v>4</v>
      </c>
      <c r="Y734" s="55"/>
      <c r="Z734" s="55"/>
      <c r="AA734" s="55"/>
    </row>
    <row r="735" spans="1:27">
      <c r="A735" s="39">
        <f ca="1">IF(IMPORT[[#This Row],[C]]&lt;1,"",ROW()-2)</f>
        <v>733</v>
      </c>
      <c r="B735" s="39" t="s">
        <v>4170</v>
      </c>
      <c r="C735" s="31" t="s">
        <v>3040</v>
      </c>
      <c r="D735" s="31">
        <v>480</v>
      </c>
      <c r="E735" s="39">
        <f ca="1">IMPORT[TT]</f>
        <v>9</v>
      </c>
      <c r="F735" s="31"/>
      <c r="G735" s="31" t="s">
        <v>4168</v>
      </c>
      <c r="H735" s="40">
        <v>9</v>
      </c>
      <c r="I735" s="31"/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9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9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9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9</v>
      </c>
      <c r="U735" s="41"/>
      <c r="V735" s="31"/>
      <c r="W735" s="39" t="str">
        <f>IF(IMPORT[[#This Row],[b5]]="","",IMPORT[[#This Row],[b5]]-IMPORT[[#This Row],[a5]])</f>
        <v/>
      </c>
      <c r="X735" s="53">
        <f ca="1">SUM(INDIRECT(IMPORT_VAR[TABLENAME]&amp;"[@a"&amp;$1:$1-1&amp;"]"),INDIRECT(IMPORT_VAR[TABLENAME]&amp;"[@c"&amp;$1:$1-1&amp;"]"))</f>
        <v>9</v>
      </c>
      <c r="Y735" s="55"/>
      <c r="Z735" s="55"/>
      <c r="AA735" s="55"/>
    </row>
    <row r="736" spans="1:27">
      <c r="A736" s="39">
        <f ca="1">IF(IMPORT[[#This Row],[C]]&lt;1,"",ROW()-2)</f>
        <v>734</v>
      </c>
      <c r="B736" s="39" t="s">
        <v>4171</v>
      </c>
      <c r="C736" s="31" t="s">
        <v>3040</v>
      </c>
      <c r="D736" s="31">
        <v>480</v>
      </c>
      <c r="E736" s="39">
        <f ca="1">IMPORT[TT]</f>
        <v>12</v>
      </c>
      <c r="F736" s="31"/>
      <c r="G736" s="31" t="s">
        <v>4168</v>
      </c>
      <c r="H736" s="40">
        <v>12</v>
      </c>
      <c r="I736" s="31"/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12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12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12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12</v>
      </c>
      <c r="U736" s="41"/>
      <c r="V736" s="31"/>
      <c r="W736" s="39" t="str">
        <f>IF(IMPORT[[#This Row],[b5]]="","",IMPORT[[#This Row],[b5]]-IMPORT[[#This Row],[a5]])</f>
        <v/>
      </c>
      <c r="X736" s="53">
        <f ca="1">SUM(INDIRECT(IMPORT_VAR[TABLENAME]&amp;"[@a"&amp;$1:$1-1&amp;"]"),INDIRECT(IMPORT_VAR[TABLENAME]&amp;"[@c"&amp;$1:$1-1&amp;"]"))</f>
        <v>12</v>
      </c>
      <c r="Y736" s="55"/>
      <c r="Z736" s="55"/>
      <c r="AA736" s="55"/>
    </row>
    <row r="737" spans="1:27">
      <c r="A737" s="39">
        <f ca="1">IF(IMPORT[[#This Row],[C]]&lt;1,"",ROW()-2)</f>
        <v>735</v>
      </c>
      <c r="B737" s="39">
        <v>814</v>
      </c>
      <c r="C737" s="31" t="s">
        <v>2861</v>
      </c>
      <c r="D737" s="31">
        <v>144</v>
      </c>
      <c r="E737" s="39">
        <f ca="1">IMPORT[TT]</f>
        <v>6</v>
      </c>
      <c r="F737" s="31"/>
      <c r="G737" s="31" t="s">
        <v>4168</v>
      </c>
      <c r="H737" s="40">
        <v>6</v>
      </c>
      <c r="I737" s="31"/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6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6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6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6</v>
      </c>
      <c r="U737" s="41"/>
      <c r="V737" s="31"/>
      <c r="W737" s="39" t="str">
        <f>IF(IMPORT[[#This Row],[b5]]="","",IMPORT[[#This Row],[b5]]-IMPORT[[#This Row],[a5]])</f>
        <v/>
      </c>
      <c r="X737" s="53">
        <f ca="1">SUM(INDIRECT(IMPORT_VAR[TABLENAME]&amp;"[@a"&amp;$1:$1-1&amp;"]"),INDIRECT(IMPORT_VAR[TABLENAME]&amp;"[@c"&amp;$1:$1-1&amp;"]"))</f>
        <v>6</v>
      </c>
      <c r="Y737" s="55"/>
      <c r="Z737" s="55"/>
      <c r="AA737" s="55"/>
    </row>
    <row r="738" spans="1:27">
      <c r="A738" s="39">
        <f ca="1">IF(IMPORT[[#This Row],[C]]&lt;1,"",ROW()-2)</f>
        <v>736</v>
      </c>
      <c r="B738" s="63" t="s">
        <v>4178</v>
      </c>
      <c r="C738" s="31" t="s">
        <v>3182</v>
      </c>
      <c r="D738" s="31">
        <v>2034</v>
      </c>
      <c r="E738" s="39">
        <f ca="1">IMPORT[TT]</f>
        <v>21</v>
      </c>
      <c r="F738" s="31"/>
      <c r="G738" s="31" t="s">
        <v>4168</v>
      </c>
      <c r="H738" s="40">
        <v>21</v>
      </c>
      <c r="I738" s="31"/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21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21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21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21</v>
      </c>
      <c r="U738" s="41"/>
      <c r="V738" s="31"/>
      <c r="W738" s="39" t="str">
        <f>IF(IMPORT[[#This Row],[b5]]="","",IMPORT[[#This Row],[b5]]-IMPORT[[#This Row],[a5]])</f>
        <v/>
      </c>
      <c r="X738" s="53">
        <f ca="1">SUM(INDIRECT(IMPORT_VAR[TABLENAME]&amp;"[@a"&amp;$1:$1-1&amp;"]"),INDIRECT(IMPORT_VAR[TABLENAME]&amp;"[@c"&amp;$1:$1-1&amp;"]"))</f>
        <v>21</v>
      </c>
      <c r="Y738" s="55"/>
      <c r="Z738" s="55"/>
      <c r="AA738" s="55"/>
    </row>
    <row r="739" spans="1:27">
      <c r="A739" s="39">
        <f ca="1">IF(IMPORT[[#This Row],[C]]&lt;1,"",ROW()-2)</f>
        <v>737</v>
      </c>
      <c r="B739" s="39" t="s">
        <v>4174</v>
      </c>
      <c r="C739" s="31" t="s">
        <v>3182</v>
      </c>
      <c r="D739" s="31">
        <v>720</v>
      </c>
      <c r="E739" s="39">
        <f ca="1">IMPORT[TT]</f>
        <v>24</v>
      </c>
      <c r="F739" s="31"/>
      <c r="G739" s="31" t="s">
        <v>4168</v>
      </c>
      <c r="H739" s="40">
        <v>24</v>
      </c>
      <c r="I739" s="31"/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24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24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24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24</v>
      </c>
      <c r="U739" s="41"/>
      <c r="V739" s="31"/>
      <c r="W739" s="39" t="str">
        <f>IF(IMPORT[[#This Row],[b5]]="","",IMPORT[[#This Row],[b5]]-IMPORT[[#This Row],[a5]])</f>
        <v/>
      </c>
      <c r="X739" s="53">
        <f ca="1">SUM(INDIRECT(IMPORT_VAR[TABLENAME]&amp;"[@a"&amp;$1:$1-1&amp;"]"),INDIRECT(IMPORT_VAR[TABLENAME]&amp;"[@c"&amp;$1:$1-1&amp;"]"))</f>
        <v>24</v>
      </c>
      <c r="Y739" s="55"/>
      <c r="Z739" s="55"/>
      <c r="AA739" s="55"/>
    </row>
    <row r="740" spans="1:27">
      <c r="A740" s="39">
        <f ca="1">IF(IMPORT[[#This Row],[C]]&lt;1,"",ROW()-2)</f>
        <v>738</v>
      </c>
      <c r="B740" s="39" t="s">
        <v>4175</v>
      </c>
      <c r="C740" s="31" t="s">
        <v>3182</v>
      </c>
      <c r="D740" s="31">
        <v>720</v>
      </c>
      <c r="E740" s="39">
        <f ca="1">IMPORT[TT]</f>
        <v>23</v>
      </c>
      <c r="F740" s="31"/>
      <c r="G740" s="31" t="s">
        <v>4168</v>
      </c>
      <c r="H740" s="40">
        <v>23</v>
      </c>
      <c r="I740" s="31"/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23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23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23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23</v>
      </c>
      <c r="U740" s="41"/>
      <c r="V740" s="31"/>
      <c r="W740" s="39" t="str">
        <f>IF(IMPORT[[#This Row],[b5]]="","",IMPORT[[#This Row],[b5]]-IMPORT[[#This Row],[a5]])</f>
        <v/>
      </c>
      <c r="X740" s="53">
        <f ca="1">SUM(INDIRECT(IMPORT_VAR[TABLENAME]&amp;"[@a"&amp;$1:$1-1&amp;"]"),INDIRECT(IMPORT_VAR[TABLENAME]&amp;"[@c"&amp;$1:$1-1&amp;"]"))</f>
        <v>23</v>
      </c>
      <c r="Y740" s="55"/>
      <c r="Z740" s="55"/>
      <c r="AA740" s="55"/>
    </row>
    <row r="741" spans="1:27">
      <c r="A741" s="39">
        <f ca="1">IF(IMPORT[[#This Row],[C]]&lt;1,"",ROW()-2)</f>
        <v>739</v>
      </c>
      <c r="B741" s="39" t="s">
        <v>4176</v>
      </c>
      <c r="C741" s="31" t="s">
        <v>3182</v>
      </c>
      <c r="D741" s="31">
        <v>720</v>
      </c>
      <c r="E741" s="39">
        <f ca="1">IMPORT[TT]</f>
        <v>23</v>
      </c>
      <c r="F741" s="31"/>
      <c r="G741" s="31" t="s">
        <v>4168</v>
      </c>
      <c r="H741" s="40">
        <v>23</v>
      </c>
      <c r="I741" s="31"/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23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23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23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23</v>
      </c>
      <c r="U741" s="41"/>
      <c r="V741" s="31"/>
      <c r="W741" s="39" t="str">
        <f>IF(IMPORT[[#This Row],[b5]]="","",IMPORT[[#This Row],[b5]]-IMPORT[[#This Row],[a5]])</f>
        <v/>
      </c>
      <c r="X741" s="53">
        <f ca="1">SUM(INDIRECT(IMPORT_VAR[TABLENAME]&amp;"[@a"&amp;$1:$1-1&amp;"]"),INDIRECT(IMPORT_VAR[TABLENAME]&amp;"[@c"&amp;$1:$1-1&amp;"]"))</f>
        <v>23</v>
      </c>
      <c r="Y741" s="55"/>
      <c r="Z741" s="55"/>
      <c r="AA741" s="55"/>
    </row>
    <row r="742" spans="1:27">
      <c r="A742" s="39">
        <f ca="1">IF(IMPORT[[#This Row],[C]]&lt;1,"",ROW()-2)</f>
        <v>740</v>
      </c>
      <c r="B742" s="39" t="s">
        <v>4177</v>
      </c>
      <c r="C742" s="31" t="s">
        <v>3182</v>
      </c>
      <c r="D742" s="31">
        <v>720</v>
      </c>
      <c r="E742" s="39">
        <f ca="1">IMPORT[TT]</f>
        <v>24</v>
      </c>
      <c r="F742" s="31"/>
      <c r="G742" s="31" t="s">
        <v>4168</v>
      </c>
      <c r="H742" s="40">
        <v>24</v>
      </c>
      <c r="I742" s="31"/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24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24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24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24</v>
      </c>
      <c r="U742" s="41"/>
      <c r="V742" s="31"/>
      <c r="W742" s="39" t="str">
        <f>IF(IMPORT[[#This Row],[b5]]="","",IMPORT[[#This Row],[b5]]-IMPORT[[#This Row],[a5]])</f>
        <v/>
      </c>
      <c r="X742" s="53">
        <f ca="1">SUM(INDIRECT(IMPORT_VAR[TABLENAME]&amp;"[@a"&amp;$1:$1-1&amp;"]"),INDIRECT(IMPORT_VAR[TABLENAME]&amp;"[@c"&amp;$1:$1-1&amp;"]"))</f>
        <v>24</v>
      </c>
      <c r="Y742" s="55"/>
      <c r="Z742" s="55"/>
      <c r="AA742" s="55"/>
    </row>
    <row r="743" spans="1:27">
      <c r="A743" s="39">
        <f ca="1">IF(IMPORT[[#This Row],[C]]&lt;1,"",ROW()-2)</f>
        <v>741</v>
      </c>
      <c r="B743" s="39">
        <v>8538</v>
      </c>
      <c r="C743" s="31" t="s">
        <v>3182</v>
      </c>
      <c r="D743" s="31">
        <v>576</v>
      </c>
      <c r="E743" s="39">
        <f ca="1">IMPORT[TT]</f>
        <v>4</v>
      </c>
      <c r="F743" s="31"/>
      <c r="G743" s="31" t="s">
        <v>4168</v>
      </c>
      <c r="H743" s="40">
        <v>4</v>
      </c>
      <c r="I743" s="31"/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4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4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4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4</v>
      </c>
      <c r="U743" s="41"/>
      <c r="V743" s="31"/>
      <c r="W743" s="39" t="str">
        <f>IF(IMPORT[[#This Row],[b5]]="","",IMPORT[[#This Row],[b5]]-IMPORT[[#This Row],[a5]])</f>
        <v/>
      </c>
      <c r="X743" s="53">
        <f ca="1">SUM(INDIRECT(IMPORT_VAR[TABLENAME]&amp;"[@a"&amp;$1:$1-1&amp;"]"),INDIRECT(IMPORT_VAR[TABLENAME]&amp;"[@c"&amp;$1:$1-1&amp;"]"))</f>
        <v>4</v>
      </c>
      <c r="Y743" s="55"/>
      <c r="Z743" s="55"/>
      <c r="AA743" s="55"/>
    </row>
    <row r="744" spans="1:27">
      <c r="A744" s="39">
        <f ca="1">IF(IMPORT[[#This Row],[C]]&lt;1,"",ROW()-2)</f>
        <v>742</v>
      </c>
      <c r="B744" s="39">
        <v>9458</v>
      </c>
      <c r="C744" s="31" t="s">
        <v>3182</v>
      </c>
      <c r="D744" s="31">
        <v>1152</v>
      </c>
      <c r="E744" s="39">
        <f ca="1">IMPORT[TT]</f>
        <v>10</v>
      </c>
      <c r="F744" s="31"/>
      <c r="G744" s="31" t="s">
        <v>4168</v>
      </c>
      <c r="H744" s="40">
        <v>10</v>
      </c>
      <c r="I744" s="31"/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10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10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10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10</v>
      </c>
      <c r="U744" s="41"/>
      <c r="V744" s="31"/>
      <c r="W744" s="39" t="str">
        <f>IF(IMPORT[[#This Row],[b5]]="","",IMPORT[[#This Row],[b5]]-IMPORT[[#This Row],[a5]])</f>
        <v/>
      </c>
      <c r="X744" s="53">
        <f ca="1">SUM(INDIRECT(IMPORT_VAR[TABLENAME]&amp;"[@a"&amp;$1:$1-1&amp;"]"),INDIRECT(IMPORT_VAR[TABLENAME]&amp;"[@c"&amp;$1:$1-1&amp;"]"))</f>
        <v>10</v>
      </c>
      <c r="Y744" s="55"/>
      <c r="Z744" s="55"/>
      <c r="AA744" s="55"/>
    </row>
    <row r="745" spans="1:27">
      <c r="A745" s="39">
        <f ca="1">IF(IMPORT[[#This Row],[C]]&lt;1,"",ROW()-2)</f>
        <v>743</v>
      </c>
      <c r="B745" s="39">
        <v>8243</v>
      </c>
      <c r="C745" s="31" t="s">
        <v>3182</v>
      </c>
      <c r="D745" s="31">
        <v>864</v>
      </c>
      <c r="E745" s="39">
        <f ca="1">IMPORT[TT]</f>
        <v>9</v>
      </c>
      <c r="F745" s="31"/>
      <c r="G745" s="31" t="s">
        <v>4168</v>
      </c>
      <c r="H745" s="40">
        <v>9</v>
      </c>
      <c r="I745" s="31"/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9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9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9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9</v>
      </c>
      <c r="U745" s="41"/>
      <c r="V745" s="31"/>
      <c r="W745" s="39" t="str">
        <f>IF(IMPORT[[#This Row],[b5]]="","",IMPORT[[#This Row],[b5]]-IMPORT[[#This Row],[a5]])</f>
        <v/>
      </c>
      <c r="X745" s="53">
        <f ca="1">SUM(INDIRECT(IMPORT_VAR[TABLENAME]&amp;"[@a"&amp;$1:$1-1&amp;"]"),INDIRECT(IMPORT_VAR[TABLENAME]&amp;"[@c"&amp;$1:$1-1&amp;"]"))</f>
        <v>9</v>
      </c>
      <c r="Y745" s="55"/>
      <c r="Z745" s="55"/>
      <c r="AA745" s="55"/>
    </row>
    <row r="746" spans="1:27">
      <c r="A746" s="39">
        <f ca="1">IF(IMPORT[[#This Row],[C]]&lt;1,"",ROW()-2)</f>
        <v>744</v>
      </c>
      <c r="B746" s="39">
        <v>8242</v>
      </c>
      <c r="C746" s="31" t="s">
        <v>3182</v>
      </c>
      <c r="D746" s="31">
        <v>864</v>
      </c>
      <c r="E746" s="39">
        <f ca="1">IMPORT[TT]</f>
        <v>24</v>
      </c>
      <c r="F746" s="31"/>
      <c r="G746" s="31" t="s">
        <v>4168</v>
      </c>
      <c r="H746" s="40">
        <v>24</v>
      </c>
      <c r="I746" s="31"/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24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24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24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24</v>
      </c>
      <c r="U746" s="41"/>
      <c r="V746" s="31"/>
      <c r="W746" s="39" t="str">
        <f>IF(IMPORT[[#This Row],[b5]]="","",IMPORT[[#This Row],[b5]]-IMPORT[[#This Row],[a5]])</f>
        <v/>
      </c>
      <c r="X746" s="53">
        <f ca="1">SUM(INDIRECT(IMPORT_VAR[TABLENAME]&amp;"[@a"&amp;$1:$1-1&amp;"]"),INDIRECT(IMPORT_VAR[TABLENAME]&amp;"[@c"&amp;$1:$1-1&amp;"]"))</f>
        <v>24</v>
      </c>
      <c r="Y746" s="55"/>
      <c r="Z746" s="55"/>
      <c r="AA746" s="55"/>
    </row>
    <row r="747" spans="1:27">
      <c r="A747" s="39">
        <f ca="1">IF(IMPORT[[#This Row],[C]]&lt;1,"",ROW()-2)</f>
        <v>745</v>
      </c>
      <c r="B747" s="39" t="s">
        <v>4179</v>
      </c>
      <c r="C747" s="31" t="s">
        <v>4182</v>
      </c>
      <c r="D747" s="31">
        <v>100</v>
      </c>
      <c r="E747" s="39">
        <f ca="1">IMPORT[TT]</f>
        <v>33</v>
      </c>
      <c r="F747" s="31"/>
      <c r="G747" s="31" t="s">
        <v>4168</v>
      </c>
      <c r="H747" s="40">
        <v>33</v>
      </c>
      <c r="I747" s="31"/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33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33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33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33</v>
      </c>
      <c r="U747" s="41"/>
      <c r="V747" s="31"/>
      <c r="W747" s="39" t="str">
        <f>IF(IMPORT[[#This Row],[b5]]="","",IMPORT[[#This Row],[b5]]-IMPORT[[#This Row],[a5]])</f>
        <v/>
      </c>
      <c r="X747" s="53">
        <f ca="1">SUM(INDIRECT(IMPORT_VAR[TABLENAME]&amp;"[@a"&amp;$1:$1-1&amp;"]"),INDIRECT(IMPORT_VAR[TABLENAME]&amp;"[@c"&amp;$1:$1-1&amp;"]"))</f>
        <v>33</v>
      </c>
      <c r="Y747" s="55"/>
      <c r="Z747" s="55"/>
      <c r="AA747" s="55"/>
    </row>
    <row r="748" spans="1:27">
      <c r="A748" s="39">
        <f ca="1">IF(IMPORT[[#This Row],[C]]&lt;1,"",ROW()-2)</f>
        <v>746</v>
      </c>
      <c r="B748" s="39" t="s">
        <v>4180</v>
      </c>
      <c r="C748" s="31" t="s">
        <v>4182</v>
      </c>
      <c r="D748" s="31">
        <v>100</v>
      </c>
      <c r="E748" s="39">
        <f ca="1">IMPORT[TT]</f>
        <v>35</v>
      </c>
      <c r="F748" s="31"/>
      <c r="G748" s="31" t="s">
        <v>4168</v>
      </c>
      <c r="H748" s="40">
        <v>35</v>
      </c>
      <c r="I748" s="31"/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35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35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35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35</v>
      </c>
      <c r="U748" s="41"/>
      <c r="V748" s="31"/>
      <c r="W748" s="39" t="str">
        <f>IF(IMPORT[[#This Row],[b5]]="","",IMPORT[[#This Row],[b5]]-IMPORT[[#This Row],[a5]])</f>
        <v/>
      </c>
      <c r="X748" s="53">
        <f ca="1">SUM(INDIRECT(IMPORT_VAR[TABLENAME]&amp;"[@a"&amp;$1:$1-1&amp;"]"),INDIRECT(IMPORT_VAR[TABLENAME]&amp;"[@c"&amp;$1:$1-1&amp;"]"))</f>
        <v>35</v>
      </c>
      <c r="Y748" s="55"/>
      <c r="Z748" s="55"/>
      <c r="AA748" s="55"/>
    </row>
    <row r="749" spans="1:27">
      <c r="A749" s="39">
        <f ca="1">IF(IMPORT[[#This Row],[C]]&lt;1,"",ROW()-2)</f>
        <v>747</v>
      </c>
      <c r="B749" s="39" t="s">
        <v>4181</v>
      </c>
      <c r="C749" s="31" t="s">
        <v>4182</v>
      </c>
      <c r="D749" s="31">
        <v>100</v>
      </c>
      <c r="E749" s="39">
        <f ca="1">IMPORT[TT]</f>
        <v>8</v>
      </c>
      <c r="F749" s="31"/>
      <c r="G749" s="31" t="s">
        <v>4168</v>
      </c>
      <c r="H749" s="40">
        <v>8</v>
      </c>
      <c r="I749" s="31"/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8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8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8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8</v>
      </c>
      <c r="U749" s="41"/>
      <c r="V749" s="31"/>
      <c r="W749" s="39" t="str">
        <f>IF(IMPORT[[#This Row],[b5]]="","",IMPORT[[#This Row],[b5]]-IMPORT[[#This Row],[a5]])</f>
        <v/>
      </c>
      <c r="X749" s="53">
        <f ca="1">SUM(INDIRECT(IMPORT_VAR[TABLENAME]&amp;"[@a"&amp;$1:$1-1&amp;"]"),INDIRECT(IMPORT_VAR[TABLENAME]&amp;"[@c"&amp;$1:$1-1&amp;"]"))</f>
        <v>8</v>
      </c>
      <c r="Y749" s="55"/>
      <c r="Z749" s="55"/>
      <c r="AA749" s="55"/>
    </row>
    <row r="750" spans="1:27">
      <c r="A750" s="39">
        <f ca="1">IF(IMPORT[[#This Row],[C]]&lt;1,"",ROW()-2)</f>
        <v>748</v>
      </c>
      <c r="B750" s="39" t="s">
        <v>4056</v>
      </c>
      <c r="C750" s="31" t="s">
        <v>2995</v>
      </c>
      <c r="D750" s="31">
        <v>5000</v>
      </c>
      <c r="E750" s="39">
        <f ca="1">IMPORT[TT]</f>
        <v>67</v>
      </c>
      <c r="F750" s="31"/>
      <c r="G750" s="31" t="s">
        <v>4168</v>
      </c>
      <c r="H750" s="40">
        <v>67</v>
      </c>
      <c r="I750" s="31"/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67</v>
      </c>
      <c r="L750" s="31"/>
      <c r="M750" s="39" t="str">
        <f>IF(IMPORT[[#This Row],[b2]]="","",IMPORT[[#This Row],[b2]]-IMPORT[[#This Row],[a2]])</f>
        <v/>
      </c>
      <c r="N750" s="40">
        <f ca="1">SUM(INDIRECT(IMPORT_VAR[TABLENAME]&amp;"[@a"&amp;$1:$1-1&amp;"]"),INDIRECT(IMPORT_VAR[TABLENAME]&amp;"[@c"&amp;$1:$1-1&amp;"]"))</f>
        <v>67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67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67</v>
      </c>
      <c r="U750" s="41"/>
      <c r="V750" s="31"/>
      <c r="W750" s="39" t="str">
        <f>IF(IMPORT[[#This Row],[b5]]="","",IMPORT[[#This Row],[b5]]-IMPORT[[#This Row],[a5]])</f>
        <v/>
      </c>
      <c r="X750" s="53">
        <f ca="1">SUM(INDIRECT(IMPORT_VAR[TABLENAME]&amp;"[@a"&amp;$1:$1-1&amp;"]"),INDIRECT(IMPORT_VAR[TABLENAME]&amp;"[@c"&amp;$1:$1-1&amp;"]"))</f>
        <v>67</v>
      </c>
      <c r="Y750" s="55"/>
      <c r="Z750" s="55"/>
      <c r="AA750" s="55"/>
    </row>
    <row r="751" spans="1:27">
      <c r="A751" s="39">
        <f ca="1">IF(IMPORT[[#This Row],[C]]&lt;1,"",ROW()-2)</f>
        <v>749</v>
      </c>
      <c r="B751" s="39" t="s">
        <v>4184</v>
      </c>
      <c r="C751" s="31" t="s">
        <v>4183</v>
      </c>
      <c r="D751" s="31">
        <v>2000</v>
      </c>
      <c r="E751" s="39">
        <f ca="1">IMPORT[TT]</f>
        <v>24</v>
      </c>
      <c r="F751" s="31"/>
      <c r="G751" s="31" t="s">
        <v>4168</v>
      </c>
      <c r="H751" s="40">
        <v>24</v>
      </c>
      <c r="I751" s="31"/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24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24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24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24</v>
      </c>
      <c r="U751" s="41"/>
      <c r="V751" s="31"/>
      <c r="W751" s="39" t="str">
        <f>IF(IMPORT[[#This Row],[b5]]="","",IMPORT[[#This Row],[b5]]-IMPORT[[#This Row],[a5]])</f>
        <v/>
      </c>
      <c r="X751" s="53">
        <f ca="1">SUM(INDIRECT(IMPORT_VAR[TABLENAME]&amp;"[@a"&amp;$1:$1-1&amp;"]"),INDIRECT(IMPORT_VAR[TABLENAME]&amp;"[@c"&amp;$1:$1-1&amp;"]"))</f>
        <v>24</v>
      </c>
      <c r="Y751" s="55"/>
      <c r="Z751" s="55"/>
      <c r="AA751" s="55"/>
    </row>
    <row r="752" spans="1:27">
      <c r="A752" s="39">
        <f ca="1">IF(IMPORT[[#This Row],[C]]&lt;1,"",ROW()-2)</f>
        <v>750</v>
      </c>
      <c r="B752" s="39" t="s">
        <v>4185</v>
      </c>
      <c r="C752" s="31" t="s">
        <v>4183</v>
      </c>
      <c r="D752" s="31">
        <v>2000</v>
      </c>
      <c r="E752" s="39">
        <f ca="1">IMPORT[TT]</f>
        <v>10</v>
      </c>
      <c r="F752" s="31"/>
      <c r="G752" s="31" t="s">
        <v>4168</v>
      </c>
      <c r="H752" s="40">
        <v>10</v>
      </c>
      <c r="I752" s="31"/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10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10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10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10</v>
      </c>
      <c r="U752" s="41"/>
      <c r="V752" s="31"/>
      <c r="W752" s="39" t="str">
        <f>IF(IMPORT[[#This Row],[b5]]="","",IMPORT[[#This Row],[b5]]-IMPORT[[#This Row],[a5]])</f>
        <v/>
      </c>
      <c r="X752" s="53">
        <f ca="1">SUM(INDIRECT(IMPORT_VAR[TABLENAME]&amp;"[@a"&amp;$1:$1-1&amp;"]"),INDIRECT(IMPORT_VAR[TABLENAME]&amp;"[@c"&amp;$1:$1-1&amp;"]"))</f>
        <v>10</v>
      </c>
      <c r="Y752" s="55"/>
      <c r="Z752" s="55"/>
      <c r="AA752" s="55"/>
    </row>
    <row r="753" spans="1:27">
      <c r="A753" s="39">
        <f ca="1">IF(IMPORT[[#This Row],[C]]&lt;1,"",ROW()-2)</f>
        <v>751</v>
      </c>
      <c r="B753" s="39" t="s">
        <v>4186</v>
      </c>
      <c r="C753" s="31" t="s">
        <v>4183</v>
      </c>
      <c r="D753" s="31">
        <v>5000</v>
      </c>
      <c r="E753" s="39">
        <f ca="1">IMPORT[TT]</f>
        <v>19</v>
      </c>
      <c r="F753" s="31"/>
      <c r="G753" s="31" t="s">
        <v>4168</v>
      </c>
      <c r="H753" s="40">
        <v>19</v>
      </c>
      <c r="I753" s="31"/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19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19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19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19</v>
      </c>
      <c r="U753" s="41"/>
      <c r="V753" s="31"/>
      <c r="W753" s="39" t="str">
        <f>IF(IMPORT[[#This Row],[b5]]="","",IMPORT[[#This Row],[b5]]-IMPORT[[#This Row],[a5]])</f>
        <v/>
      </c>
      <c r="X753" s="53">
        <f ca="1">SUM(INDIRECT(IMPORT_VAR[TABLENAME]&amp;"[@a"&amp;$1:$1-1&amp;"]"),INDIRECT(IMPORT_VAR[TABLENAME]&amp;"[@c"&amp;$1:$1-1&amp;"]"))</f>
        <v>19</v>
      </c>
      <c r="Y753" s="55"/>
      <c r="Z753" s="55"/>
      <c r="AA753" s="55"/>
    </row>
    <row r="754" spans="1:27">
      <c r="A754" s="39">
        <f ca="1">IF(IMPORT[[#This Row],[C]]&lt;1,"",ROW()-2)</f>
        <v>752</v>
      </c>
      <c r="B754" s="39" t="s">
        <v>2872</v>
      </c>
      <c r="C754" s="31" t="s">
        <v>4183</v>
      </c>
      <c r="D754" s="31">
        <v>4000</v>
      </c>
      <c r="E754" s="39">
        <f ca="1">IMPORT[TT]</f>
        <v>13</v>
      </c>
      <c r="F754" s="31"/>
      <c r="G754" s="31" t="s">
        <v>4168</v>
      </c>
      <c r="H754" s="40">
        <v>15</v>
      </c>
      <c r="I754" s="31">
        <v>13</v>
      </c>
      <c r="J754" s="39">
        <f>IF(IMPORT[[#This Row],[b1]]="","",IMPORT[[#This Row],[b1]]-IMPORT[[#This Row],[a1]])</f>
        <v>-2</v>
      </c>
      <c r="K754" s="40">
        <f ca="1">SUM(INDIRECT(IMPORT_VAR[TABLENAME]&amp;"[@a"&amp;$1:$1-1&amp;"]"),INDIRECT(IMPORT_VAR[TABLENAME]&amp;"[@c"&amp;$1:$1-1&amp;"]"))</f>
        <v>13</v>
      </c>
      <c r="L754" s="31"/>
      <c r="M754" s="39" t="str">
        <f>IF(IMPORT[[#This Row],[b2]]="","",IMPORT[[#This Row],[b2]]-IMPORT[[#This Row],[a2]])</f>
        <v/>
      </c>
      <c r="N754" s="40">
        <f ca="1">SUM(INDIRECT(IMPORT_VAR[TABLENAME]&amp;"[@a"&amp;$1:$1-1&amp;"]"),INDIRECT(IMPORT_VAR[TABLENAME]&amp;"[@c"&amp;$1:$1-1&amp;"]"))</f>
        <v>13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13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13</v>
      </c>
      <c r="U754" s="41"/>
      <c r="V754" s="31"/>
      <c r="W754" s="39" t="str">
        <f>IF(IMPORT[[#This Row],[b5]]="","",IMPORT[[#This Row],[b5]]-IMPORT[[#This Row],[a5]])</f>
        <v/>
      </c>
      <c r="X754" s="53">
        <f ca="1">SUM(INDIRECT(IMPORT_VAR[TABLENAME]&amp;"[@a"&amp;$1:$1-1&amp;"]"),INDIRECT(IMPORT_VAR[TABLENAME]&amp;"[@c"&amp;$1:$1-1&amp;"]"))</f>
        <v>13</v>
      </c>
      <c r="Y754" s="55"/>
      <c r="Z754" s="55"/>
      <c r="AA754" s="55"/>
    </row>
    <row r="755" spans="1:27">
      <c r="A755" s="39">
        <f ca="1">IF(IMPORT[[#This Row],[C]]&lt;1,"",ROW()-2)</f>
        <v>753</v>
      </c>
      <c r="B755" s="39" t="s">
        <v>2874</v>
      </c>
      <c r="C755" s="31" t="s">
        <v>4183</v>
      </c>
      <c r="D755" s="31">
        <v>4000</v>
      </c>
      <c r="E755" s="39">
        <f ca="1">IMPORT[TT]</f>
        <v>18</v>
      </c>
      <c r="F755" s="31"/>
      <c r="G755" s="31" t="s">
        <v>4168</v>
      </c>
      <c r="H755" s="40">
        <v>18</v>
      </c>
      <c r="I755" s="31"/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18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18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18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18</v>
      </c>
      <c r="U755" s="41"/>
      <c r="V755" s="31"/>
      <c r="W755" s="39" t="str">
        <f>IF(IMPORT[[#This Row],[b5]]="","",IMPORT[[#This Row],[b5]]-IMPORT[[#This Row],[a5]])</f>
        <v/>
      </c>
      <c r="X755" s="53">
        <f ca="1">SUM(INDIRECT(IMPORT_VAR[TABLENAME]&amp;"[@a"&amp;$1:$1-1&amp;"]"),INDIRECT(IMPORT_VAR[TABLENAME]&amp;"[@c"&amp;$1:$1-1&amp;"]"))</f>
        <v>18</v>
      </c>
      <c r="Y755" s="55"/>
      <c r="Z755" s="55"/>
      <c r="AA755" s="55"/>
    </row>
    <row r="756" spans="1:27">
      <c r="A756" s="39">
        <f ca="1">IF(IMPORT[[#This Row],[C]]&lt;1,"",ROW()-2)</f>
        <v>754</v>
      </c>
      <c r="B756" s="39" t="s">
        <v>4187</v>
      </c>
      <c r="C756" s="31" t="s">
        <v>2995</v>
      </c>
      <c r="D756" s="31">
        <v>1000</v>
      </c>
      <c r="E756" s="39">
        <f ca="1">IMPORT[TT]</f>
        <v>28</v>
      </c>
      <c r="F756" s="31"/>
      <c r="G756" s="31" t="s">
        <v>4168</v>
      </c>
      <c r="H756" s="40">
        <v>28</v>
      </c>
      <c r="I756" s="31"/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28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28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28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28</v>
      </c>
      <c r="U756" s="41"/>
      <c r="V756" s="31"/>
      <c r="W756" s="39" t="str">
        <f>IF(IMPORT[[#This Row],[b5]]="","",IMPORT[[#This Row],[b5]]-IMPORT[[#This Row],[a5]])</f>
        <v/>
      </c>
      <c r="X756" s="53">
        <f ca="1">SUM(INDIRECT(IMPORT_VAR[TABLENAME]&amp;"[@a"&amp;$1:$1-1&amp;"]"),INDIRECT(IMPORT_VAR[TABLENAME]&amp;"[@c"&amp;$1:$1-1&amp;"]"))</f>
        <v>28</v>
      </c>
      <c r="Y756" s="55"/>
      <c r="Z756" s="55"/>
      <c r="AA756" s="55"/>
    </row>
    <row r="757" spans="1:27">
      <c r="A757" s="39">
        <f ca="1">IF(IMPORT[[#This Row],[C]]&lt;1,"",ROW()-2)</f>
        <v>755</v>
      </c>
      <c r="B757" s="39" t="s">
        <v>4188</v>
      </c>
      <c r="C757" s="31" t="s">
        <v>3036</v>
      </c>
      <c r="D757" s="31">
        <v>120</v>
      </c>
      <c r="E757" s="39">
        <f ca="1">IMPORT[TT]</f>
        <v>1</v>
      </c>
      <c r="F757" s="31"/>
      <c r="G757" s="31" t="s">
        <v>4168</v>
      </c>
      <c r="H757" s="40">
        <v>1</v>
      </c>
      <c r="I757" s="31"/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</v>
      </c>
      <c r="U757" s="41"/>
      <c r="V757" s="31"/>
      <c r="W757" s="39" t="str">
        <f>IF(IMPORT[[#This Row],[b5]]="","",IMPORT[[#This Row],[b5]]-IMPORT[[#This Row],[a5]])</f>
        <v/>
      </c>
      <c r="X757" s="53">
        <f ca="1">SUM(INDIRECT(IMPORT_VAR[TABLENAME]&amp;"[@a"&amp;$1:$1-1&amp;"]"),INDIRECT(IMPORT_VAR[TABLENAME]&amp;"[@c"&amp;$1:$1-1&amp;"]"))</f>
        <v>1</v>
      </c>
      <c r="Y757" s="55"/>
      <c r="Z757" s="55"/>
      <c r="AA757" s="55"/>
    </row>
    <row r="758" spans="1:27">
      <c r="A758" s="39">
        <f ca="1">IF(IMPORT[[#This Row],[C]]&lt;1,"",ROW()-2)</f>
        <v>756</v>
      </c>
      <c r="B758" s="39" t="s">
        <v>4189</v>
      </c>
      <c r="C758" s="31" t="s">
        <v>3036</v>
      </c>
      <c r="D758" s="31">
        <v>120</v>
      </c>
      <c r="E758" s="39">
        <f ca="1">IMPORT[TT]</f>
        <v>3</v>
      </c>
      <c r="F758" s="31"/>
      <c r="G758" s="31" t="s">
        <v>4168</v>
      </c>
      <c r="H758" s="40">
        <v>3</v>
      </c>
      <c r="I758" s="31"/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3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3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3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3</v>
      </c>
      <c r="U758" s="41"/>
      <c r="V758" s="31"/>
      <c r="W758" s="39" t="str">
        <f>IF(IMPORT[[#This Row],[b5]]="","",IMPORT[[#This Row],[b5]]-IMPORT[[#This Row],[a5]])</f>
        <v/>
      </c>
      <c r="X758" s="53">
        <f ca="1">SUM(INDIRECT(IMPORT_VAR[TABLENAME]&amp;"[@a"&amp;$1:$1-1&amp;"]"),INDIRECT(IMPORT_VAR[TABLENAME]&amp;"[@c"&amp;$1:$1-1&amp;"]"))</f>
        <v>3</v>
      </c>
      <c r="Y758" s="55"/>
      <c r="Z758" s="55"/>
      <c r="AA758" s="55"/>
    </row>
    <row r="759" spans="1:27">
      <c r="A759" s="39">
        <f ca="1">IF(IMPORT[[#This Row],[C]]&lt;1,"",ROW()-2)</f>
        <v>757</v>
      </c>
      <c r="B759" s="39" t="s">
        <v>4190</v>
      </c>
      <c r="C759" s="31" t="s">
        <v>3036</v>
      </c>
      <c r="D759" s="31">
        <v>120</v>
      </c>
      <c r="E759" s="39">
        <f ca="1">IMPORT[TT]</f>
        <v>2</v>
      </c>
      <c r="F759" s="31"/>
      <c r="G759" s="31" t="s">
        <v>4168</v>
      </c>
      <c r="H759" s="40">
        <v>2</v>
      </c>
      <c r="I759" s="31"/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2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2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2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2</v>
      </c>
      <c r="U759" s="41"/>
      <c r="V759" s="31"/>
      <c r="W759" s="39" t="str">
        <f>IF(IMPORT[[#This Row],[b5]]="","",IMPORT[[#This Row],[b5]]-IMPORT[[#This Row],[a5]])</f>
        <v/>
      </c>
      <c r="X759" s="53">
        <f ca="1">SUM(INDIRECT(IMPORT_VAR[TABLENAME]&amp;"[@a"&amp;$1:$1-1&amp;"]"),INDIRECT(IMPORT_VAR[TABLENAME]&amp;"[@c"&amp;$1:$1-1&amp;"]"))</f>
        <v>2</v>
      </c>
      <c r="Y759" s="55"/>
      <c r="Z759" s="55"/>
      <c r="AA759" s="55"/>
    </row>
    <row r="760" spans="1:27">
      <c r="A760" s="39">
        <f ca="1">IF(IMPORT[[#This Row],[C]]&lt;1,"",ROW()-2)</f>
        <v>758</v>
      </c>
      <c r="B760" s="39" t="s">
        <v>4191</v>
      </c>
      <c r="C760" s="31" t="s">
        <v>3036</v>
      </c>
      <c r="D760" s="31">
        <v>120</v>
      </c>
      <c r="E760" s="39">
        <f ca="1">IMPORT[TT]</f>
        <v>1</v>
      </c>
      <c r="F760" s="31"/>
      <c r="G760" s="31" t="s">
        <v>4168</v>
      </c>
      <c r="H760" s="40">
        <v>1</v>
      </c>
      <c r="I760" s="31"/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1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1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1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1</v>
      </c>
      <c r="U760" s="41"/>
      <c r="V760" s="31"/>
      <c r="W760" s="39" t="str">
        <f>IF(IMPORT[[#This Row],[b5]]="","",IMPORT[[#This Row],[b5]]-IMPORT[[#This Row],[a5]])</f>
        <v/>
      </c>
      <c r="X760" s="53">
        <f ca="1">SUM(INDIRECT(IMPORT_VAR[TABLENAME]&amp;"[@a"&amp;$1:$1-1&amp;"]"),INDIRECT(IMPORT_VAR[TABLENAME]&amp;"[@c"&amp;$1:$1-1&amp;"]"))</f>
        <v>1</v>
      </c>
      <c r="Y760" s="55"/>
      <c r="Z760" s="55"/>
      <c r="AA760" s="55"/>
    </row>
    <row r="761" spans="1:27">
      <c r="A761" s="39">
        <f ca="1">IF(IMPORT[[#This Row],[C]]&lt;1,"",ROW()-2)</f>
        <v>759</v>
      </c>
      <c r="B761" s="39" t="s">
        <v>4192</v>
      </c>
      <c r="C761" s="31" t="s">
        <v>3036</v>
      </c>
      <c r="D761" s="31">
        <v>120</v>
      </c>
      <c r="E761" s="39">
        <f ca="1">IMPORT[TT]</f>
        <v>1</v>
      </c>
      <c r="F761" s="31"/>
      <c r="G761" s="31" t="s">
        <v>4168</v>
      </c>
      <c r="H761" s="40">
        <v>1</v>
      </c>
      <c r="I761" s="31"/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1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1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1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1</v>
      </c>
      <c r="U761" s="41"/>
      <c r="V761" s="31"/>
      <c r="W761" s="39" t="str">
        <f>IF(IMPORT[[#This Row],[b5]]="","",IMPORT[[#This Row],[b5]]-IMPORT[[#This Row],[a5]])</f>
        <v/>
      </c>
      <c r="X761" s="53">
        <f ca="1">SUM(INDIRECT(IMPORT_VAR[TABLENAME]&amp;"[@a"&amp;$1:$1-1&amp;"]"),INDIRECT(IMPORT_VAR[TABLENAME]&amp;"[@c"&amp;$1:$1-1&amp;"]"))</f>
        <v>1</v>
      </c>
      <c r="Y761" s="55"/>
      <c r="Z761" s="55"/>
      <c r="AA761" s="55"/>
    </row>
    <row r="762" spans="1:27">
      <c r="A762" s="39">
        <f ca="1">IF(IMPORT[[#This Row],[C]]&lt;1,"",ROW()-2)</f>
        <v>760</v>
      </c>
      <c r="B762" s="39" t="s">
        <v>4193</v>
      </c>
      <c r="C762" s="31" t="s">
        <v>3036</v>
      </c>
      <c r="D762" s="31">
        <v>160</v>
      </c>
      <c r="E762" s="39">
        <f ca="1">IMPORT[TT]</f>
        <v>4</v>
      </c>
      <c r="F762" s="31"/>
      <c r="G762" s="31" t="s">
        <v>4168</v>
      </c>
      <c r="H762" s="40">
        <v>4</v>
      </c>
      <c r="I762" s="31"/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4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4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4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4</v>
      </c>
      <c r="U762" s="41"/>
      <c r="V762" s="31"/>
      <c r="W762" s="39" t="str">
        <f>IF(IMPORT[[#This Row],[b5]]="","",IMPORT[[#This Row],[b5]]-IMPORT[[#This Row],[a5]])</f>
        <v/>
      </c>
      <c r="X762" s="53">
        <f ca="1">SUM(INDIRECT(IMPORT_VAR[TABLENAME]&amp;"[@a"&amp;$1:$1-1&amp;"]"),INDIRECT(IMPORT_VAR[TABLENAME]&amp;"[@c"&amp;$1:$1-1&amp;"]"))</f>
        <v>4</v>
      </c>
      <c r="Y762" s="55"/>
      <c r="Z762" s="55"/>
      <c r="AA762" s="55"/>
    </row>
    <row r="763" spans="1:27">
      <c r="A763" s="39">
        <f ca="1">IF(IMPORT[[#This Row],[C]]&lt;1,"",ROW()-2)</f>
        <v>761</v>
      </c>
      <c r="B763" s="39" t="s">
        <v>4196</v>
      </c>
      <c r="C763" s="31" t="s">
        <v>3036</v>
      </c>
      <c r="D763" s="31">
        <v>160</v>
      </c>
      <c r="E763" s="39">
        <f ca="1">IMPORT[TT]</f>
        <v>4</v>
      </c>
      <c r="F763" s="31"/>
      <c r="G763" s="31" t="s">
        <v>4168</v>
      </c>
      <c r="H763" s="40">
        <v>4</v>
      </c>
      <c r="I763" s="31"/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4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4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4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4</v>
      </c>
      <c r="U763" s="41"/>
      <c r="V763" s="31"/>
      <c r="W763" s="39" t="str">
        <f>IF(IMPORT[[#This Row],[b5]]="","",IMPORT[[#This Row],[b5]]-IMPORT[[#This Row],[a5]])</f>
        <v/>
      </c>
      <c r="X763" s="53">
        <f ca="1">SUM(INDIRECT(IMPORT_VAR[TABLENAME]&amp;"[@a"&amp;$1:$1-1&amp;"]"),INDIRECT(IMPORT_VAR[TABLENAME]&amp;"[@c"&amp;$1:$1-1&amp;"]"))</f>
        <v>4</v>
      </c>
      <c r="Y763" s="55"/>
      <c r="Z763" s="55"/>
      <c r="AA763" s="55"/>
    </row>
    <row r="764" spans="1:27">
      <c r="A764" s="39">
        <f ca="1">IF(IMPORT[[#This Row],[C]]&lt;1,"",ROW()-2)</f>
        <v>762</v>
      </c>
      <c r="B764" s="39" t="s">
        <v>4194</v>
      </c>
      <c r="C764" s="31" t="s">
        <v>3036</v>
      </c>
      <c r="D764" s="31">
        <v>160</v>
      </c>
      <c r="E764" s="39">
        <f ca="1">IMPORT[TT]</f>
        <v>1</v>
      </c>
      <c r="F764" s="31"/>
      <c r="G764" s="31" t="s">
        <v>4168</v>
      </c>
      <c r="H764" s="40">
        <v>1</v>
      </c>
      <c r="I764" s="31"/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1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1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1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1</v>
      </c>
      <c r="U764" s="41"/>
      <c r="V764" s="31"/>
      <c r="W764" s="39" t="str">
        <f>IF(IMPORT[[#This Row],[b5]]="","",IMPORT[[#This Row],[b5]]-IMPORT[[#This Row],[a5]])</f>
        <v/>
      </c>
      <c r="X764" s="53">
        <f ca="1">SUM(INDIRECT(IMPORT_VAR[TABLENAME]&amp;"[@a"&amp;$1:$1-1&amp;"]"),INDIRECT(IMPORT_VAR[TABLENAME]&amp;"[@c"&amp;$1:$1-1&amp;"]"))</f>
        <v>1</v>
      </c>
      <c r="Y764" s="55"/>
      <c r="Z764" s="55"/>
      <c r="AA764" s="55"/>
    </row>
    <row r="765" spans="1:27">
      <c r="A765" s="39">
        <f ca="1">IF(IMPORT[[#This Row],[C]]&lt;1,"",ROW()-2)</f>
        <v>763</v>
      </c>
      <c r="B765" s="39" t="s">
        <v>4198</v>
      </c>
      <c r="C765" s="31" t="s">
        <v>3036</v>
      </c>
      <c r="D765" s="31">
        <v>160</v>
      </c>
      <c r="E765" s="39">
        <f ca="1">IMPORT[TT]</f>
        <v>6</v>
      </c>
      <c r="F765" s="31"/>
      <c r="G765" s="31" t="s">
        <v>4168</v>
      </c>
      <c r="H765" s="40">
        <v>6</v>
      </c>
      <c r="I765" s="31"/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6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6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6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6</v>
      </c>
      <c r="U765" s="41"/>
      <c r="V765" s="31"/>
      <c r="W765" s="39" t="str">
        <f>IF(IMPORT[[#This Row],[b5]]="","",IMPORT[[#This Row],[b5]]-IMPORT[[#This Row],[a5]])</f>
        <v/>
      </c>
      <c r="X765" s="53">
        <f ca="1">SUM(INDIRECT(IMPORT_VAR[TABLENAME]&amp;"[@a"&amp;$1:$1-1&amp;"]"),INDIRECT(IMPORT_VAR[TABLENAME]&amp;"[@c"&amp;$1:$1-1&amp;"]"))</f>
        <v>6</v>
      </c>
      <c r="Y765" s="55"/>
      <c r="Z765" s="55"/>
      <c r="AA765" s="55"/>
    </row>
    <row r="766" spans="1:27">
      <c r="A766" s="39">
        <f ca="1">IF(IMPORT[[#This Row],[C]]&lt;1,"",ROW()-2)</f>
        <v>764</v>
      </c>
      <c r="B766" s="39" t="s">
        <v>4201</v>
      </c>
      <c r="C766" s="31" t="s">
        <v>3036</v>
      </c>
      <c r="D766" s="31">
        <v>240</v>
      </c>
      <c r="E766" s="39">
        <f ca="1">IMPORT[TT]</f>
        <v>8</v>
      </c>
      <c r="F766" s="31"/>
      <c r="G766" s="31" t="s">
        <v>4168</v>
      </c>
      <c r="H766" s="40">
        <v>8</v>
      </c>
      <c r="I766" s="31"/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8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8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8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8</v>
      </c>
      <c r="U766" s="41"/>
      <c r="V766" s="31"/>
      <c r="W766" s="39" t="str">
        <f>IF(IMPORT[[#This Row],[b5]]="","",IMPORT[[#This Row],[b5]]-IMPORT[[#This Row],[a5]])</f>
        <v/>
      </c>
      <c r="X766" s="53">
        <f ca="1">SUM(INDIRECT(IMPORT_VAR[TABLENAME]&amp;"[@a"&amp;$1:$1-1&amp;"]"),INDIRECT(IMPORT_VAR[TABLENAME]&amp;"[@c"&amp;$1:$1-1&amp;"]"))</f>
        <v>8</v>
      </c>
      <c r="Y766" s="55"/>
      <c r="Z766" s="55"/>
      <c r="AA766" s="55"/>
    </row>
    <row r="767" spans="1:27">
      <c r="A767" s="39">
        <f ca="1">IF(IMPORT[[#This Row],[C]]&lt;1,"",ROW()-2)</f>
        <v>765</v>
      </c>
      <c r="B767" s="39" t="s">
        <v>4200</v>
      </c>
      <c r="C767" s="31" t="s">
        <v>3036</v>
      </c>
      <c r="D767" s="31">
        <v>240</v>
      </c>
      <c r="E767" s="39">
        <f ca="1">IMPORT[TT]</f>
        <v>9</v>
      </c>
      <c r="F767" s="31"/>
      <c r="G767" s="31" t="s">
        <v>4168</v>
      </c>
      <c r="H767" s="40">
        <v>9</v>
      </c>
      <c r="I767" s="31"/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9</v>
      </c>
      <c r="L767" s="31"/>
      <c r="M767" s="39" t="str">
        <f>IF(IMPORT[[#This Row],[b2]]="","",IMPORT[[#This Row],[b2]]-IMPORT[[#This Row],[a2]])</f>
        <v/>
      </c>
      <c r="N767" s="40">
        <f ca="1">SUM(INDIRECT(IMPORT_VAR[TABLENAME]&amp;"[@a"&amp;$1:$1-1&amp;"]"),INDIRECT(IMPORT_VAR[TABLENAME]&amp;"[@c"&amp;$1:$1-1&amp;"]"))</f>
        <v>9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9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9</v>
      </c>
      <c r="U767" s="41"/>
      <c r="V767" s="31"/>
      <c r="W767" s="39" t="str">
        <f>IF(IMPORT[[#This Row],[b5]]="","",IMPORT[[#This Row],[b5]]-IMPORT[[#This Row],[a5]])</f>
        <v/>
      </c>
      <c r="X767" s="53">
        <f ca="1">SUM(INDIRECT(IMPORT_VAR[TABLENAME]&amp;"[@a"&amp;$1:$1-1&amp;"]"),INDIRECT(IMPORT_VAR[TABLENAME]&amp;"[@c"&amp;$1:$1-1&amp;"]"))</f>
        <v>9</v>
      </c>
      <c r="Y767" s="55"/>
      <c r="Z767" s="55"/>
      <c r="AA767" s="55"/>
    </row>
    <row r="768" spans="1:27">
      <c r="A768" s="39">
        <f ca="1">IF(IMPORT[[#This Row],[C]]&lt;1,"",ROW()-2)</f>
        <v>766</v>
      </c>
      <c r="B768" s="39" t="s">
        <v>4257</v>
      </c>
      <c r="C768" s="31" t="s">
        <v>3040</v>
      </c>
      <c r="D768" s="31">
        <v>120</v>
      </c>
      <c r="E768" s="39">
        <f ca="1">IMPORT[TT]</f>
        <v>10</v>
      </c>
      <c r="F768" s="31"/>
      <c r="G768" s="31" t="s">
        <v>4299</v>
      </c>
      <c r="H768" s="40">
        <v>10</v>
      </c>
      <c r="I768" s="31"/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10</v>
      </c>
      <c r="L768" s="31"/>
      <c r="M768" s="39" t="str">
        <f>IF(IMPORT[[#This Row],[b2]]="","",IMPORT[[#This Row],[b2]]-IMPORT[[#This Row],[a2]])</f>
        <v/>
      </c>
      <c r="N768" s="40">
        <f ca="1">SUM(INDIRECT(IMPORT_VAR[TABLENAME]&amp;"[@a"&amp;$1:$1-1&amp;"]"),INDIRECT(IMPORT_VAR[TABLENAME]&amp;"[@c"&amp;$1:$1-1&amp;"]"))</f>
        <v>10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10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10</v>
      </c>
      <c r="U768" s="41"/>
      <c r="V768" s="31"/>
      <c r="W768" s="39" t="str">
        <f>IF(IMPORT[[#This Row],[b5]]="","",IMPORT[[#This Row],[b5]]-IMPORT[[#This Row],[a5]])</f>
        <v/>
      </c>
      <c r="X768" s="53">
        <f ca="1">SUM(INDIRECT(IMPORT_VAR[TABLENAME]&amp;"[@a"&amp;$1:$1-1&amp;"]"),INDIRECT(IMPORT_VAR[TABLENAME]&amp;"[@c"&amp;$1:$1-1&amp;"]"))</f>
        <v>10</v>
      </c>
      <c r="Y768" s="55"/>
      <c r="Z768" s="55"/>
      <c r="AA768" s="55"/>
    </row>
    <row r="769" spans="1:27">
      <c r="A769" s="39">
        <f ca="1">IF(IMPORT[[#This Row],[C]]&lt;1,"",ROW()-2)</f>
        <v>767</v>
      </c>
      <c r="B769" s="39" t="s">
        <v>4258</v>
      </c>
      <c r="C769" s="31" t="s">
        <v>3040</v>
      </c>
      <c r="D769" s="31">
        <v>144</v>
      </c>
      <c r="E769" s="39">
        <f ca="1">IMPORT[TT]</f>
        <v>2</v>
      </c>
      <c r="F769" s="31"/>
      <c r="G769" s="31" t="s">
        <v>4299</v>
      </c>
      <c r="H769" s="40">
        <v>2</v>
      </c>
      <c r="I769" s="31"/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2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2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2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2</v>
      </c>
      <c r="U769" s="41"/>
      <c r="V769" s="31"/>
      <c r="W769" s="39" t="str">
        <f>IF(IMPORT[[#This Row],[b5]]="","",IMPORT[[#This Row],[b5]]-IMPORT[[#This Row],[a5]])</f>
        <v/>
      </c>
      <c r="X769" s="53">
        <f ca="1">SUM(INDIRECT(IMPORT_VAR[TABLENAME]&amp;"[@a"&amp;$1:$1-1&amp;"]"),INDIRECT(IMPORT_VAR[TABLENAME]&amp;"[@c"&amp;$1:$1-1&amp;"]"))</f>
        <v>2</v>
      </c>
      <c r="Y769" s="55"/>
      <c r="Z769" s="55"/>
      <c r="AA769" s="55"/>
    </row>
    <row r="770" spans="1:27">
      <c r="A770" s="39">
        <f ca="1">IF(IMPORT[[#This Row],[C]]&lt;1,"",ROW()-2)</f>
        <v>768</v>
      </c>
      <c r="B770" s="39" t="s">
        <v>4259</v>
      </c>
      <c r="C770" s="31" t="s">
        <v>3040</v>
      </c>
      <c r="D770" s="31">
        <v>144</v>
      </c>
      <c r="E770" s="39">
        <f ca="1">IMPORT[TT]</f>
        <v>12</v>
      </c>
      <c r="F770" s="31"/>
      <c r="G770" s="31" t="s">
        <v>4299</v>
      </c>
      <c r="H770" s="40">
        <v>12</v>
      </c>
      <c r="I770" s="31"/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12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12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12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12</v>
      </c>
      <c r="U770" s="41"/>
      <c r="V770" s="31"/>
      <c r="W770" s="39" t="str">
        <f>IF(IMPORT[[#This Row],[b5]]="","",IMPORT[[#This Row],[b5]]-IMPORT[[#This Row],[a5]])</f>
        <v/>
      </c>
      <c r="X770" s="53">
        <f ca="1">SUM(INDIRECT(IMPORT_VAR[TABLENAME]&amp;"[@a"&amp;$1:$1-1&amp;"]"),INDIRECT(IMPORT_VAR[TABLENAME]&amp;"[@c"&amp;$1:$1-1&amp;"]"))</f>
        <v>12</v>
      </c>
      <c r="Y770" s="55"/>
      <c r="Z770" s="55"/>
      <c r="AA770" s="55"/>
    </row>
    <row r="771" spans="1:27">
      <c r="A771" s="39">
        <f ca="1">IF(IMPORT[[#This Row],[C]]&lt;1,"",ROW()-2)</f>
        <v>769</v>
      </c>
      <c r="B771" s="39" t="s">
        <v>4260</v>
      </c>
      <c r="C771" s="31" t="s">
        <v>3040</v>
      </c>
      <c r="D771" s="31">
        <v>120</v>
      </c>
      <c r="E771" s="39">
        <f ca="1">IMPORT[TT]</f>
        <v>11</v>
      </c>
      <c r="F771" s="31"/>
      <c r="G771" s="31" t="s">
        <v>4299</v>
      </c>
      <c r="H771" s="40">
        <v>11</v>
      </c>
      <c r="I771" s="31"/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11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11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11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11</v>
      </c>
      <c r="U771" s="41"/>
      <c r="V771" s="31"/>
      <c r="W771" s="39" t="str">
        <f>IF(IMPORT[[#This Row],[b5]]="","",IMPORT[[#This Row],[b5]]-IMPORT[[#This Row],[a5]])</f>
        <v/>
      </c>
      <c r="X771" s="53">
        <f ca="1">SUM(INDIRECT(IMPORT_VAR[TABLENAME]&amp;"[@a"&amp;$1:$1-1&amp;"]"),INDIRECT(IMPORT_VAR[TABLENAME]&amp;"[@c"&amp;$1:$1-1&amp;"]"))</f>
        <v>11</v>
      </c>
      <c r="Y771" s="55"/>
      <c r="Z771" s="55"/>
      <c r="AA771" s="55"/>
    </row>
    <row r="772" spans="1:27">
      <c r="A772" s="39">
        <f ca="1">IF(IMPORT[[#This Row],[C]]&lt;1,"",ROW()-2)</f>
        <v>770</v>
      </c>
      <c r="B772" s="39" t="s">
        <v>4261</v>
      </c>
      <c r="C772" s="31" t="s">
        <v>3040</v>
      </c>
      <c r="D772" s="31">
        <v>144</v>
      </c>
      <c r="E772" s="39">
        <f ca="1">IMPORT[TT]</f>
        <v>12</v>
      </c>
      <c r="F772" s="31"/>
      <c r="G772" s="31" t="s">
        <v>4299</v>
      </c>
      <c r="H772" s="40">
        <v>12</v>
      </c>
      <c r="I772" s="31"/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12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12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12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12</v>
      </c>
      <c r="U772" s="41"/>
      <c r="V772" s="31"/>
      <c r="W772" s="39" t="str">
        <f>IF(IMPORT[[#This Row],[b5]]="","",IMPORT[[#This Row],[b5]]-IMPORT[[#This Row],[a5]])</f>
        <v/>
      </c>
      <c r="X772" s="53">
        <f ca="1">SUM(INDIRECT(IMPORT_VAR[TABLENAME]&amp;"[@a"&amp;$1:$1-1&amp;"]"),INDIRECT(IMPORT_VAR[TABLENAME]&amp;"[@c"&amp;$1:$1-1&amp;"]"))</f>
        <v>12</v>
      </c>
      <c r="Y772" s="55"/>
      <c r="Z772" s="55"/>
      <c r="AA772" s="55"/>
    </row>
    <row r="773" spans="1:27">
      <c r="A773" s="39">
        <f ca="1">IF(IMPORT[[#This Row],[C]]&lt;1,"",ROW()-2)</f>
        <v>771</v>
      </c>
      <c r="B773" s="39" t="s">
        <v>4262</v>
      </c>
      <c r="C773" s="31" t="s">
        <v>3040</v>
      </c>
      <c r="D773" s="31">
        <v>144</v>
      </c>
      <c r="E773" s="39">
        <f ca="1">IMPORT[TT]</f>
        <v>9</v>
      </c>
      <c r="F773" s="31"/>
      <c r="G773" s="31" t="s">
        <v>4299</v>
      </c>
      <c r="H773" s="40">
        <v>9</v>
      </c>
      <c r="I773" s="31"/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9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9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9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9</v>
      </c>
      <c r="U773" s="41"/>
      <c r="V773" s="31"/>
      <c r="W773" s="39" t="str">
        <f>IF(IMPORT[[#This Row],[b5]]="","",IMPORT[[#This Row],[b5]]-IMPORT[[#This Row],[a5]])</f>
        <v/>
      </c>
      <c r="X773" s="53">
        <f ca="1">SUM(INDIRECT(IMPORT_VAR[TABLENAME]&amp;"[@a"&amp;$1:$1-1&amp;"]"),INDIRECT(IMPORT_VAR[TABLENAME]&amp;"[@c"&amp;$1:$1-1&amp;"]"))</f>
        <v>9</v>
      </c>
      <c r="Y773" s="55"/>
      <c r="Z773" s="55"/>
      <c r="AA773" s="55"/>
    </row>
    <row r="774" spans="1:27">
      <c r="A774" s="39">
        <f ca="1">IF(IMPORT[[#This Row],[C]]&lt;1,"",ROW()-2)</f>
        <v>772</v>
      </c>
      <c r="B774" s="39" t="s">
        <v>4263</v>
      </c>
      <c r="C774" s="31" t="s">
        <v>3040</v>
      </c>
      <c r="D774" s="31">
        <v>120</v>
      </c>
      <c r="E774" s="39">
        <f ca="1">IMPORT[TT]</f>
        <v>6</v>
      </c>
      <c r="F774" s="31"/>
      <c r="G774" s="31" t="s">
        <v>4299</v>
      </c>
      <c r="H774" s="40">
        <v>6</v>
      </c>
      <c r="I774" s="31"/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6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6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6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6</v>
      </c>
      <c r="U774" s="41"/>
      <c r="V774" s="31"/>
      <c r="W774" s="39" t="str">
        <f>IF(IMPORT[[#This Row],[b5]]="","",IMPORT[[#This Row],[b5]]-IMPORT[[#This Row],[a5]])</f>
        <v/>
      </c>
      <c r="X774" s="53">
        <f ca="1">SUM(INDIRECT(IMPORT_VAR[TABLENAME]&amp;"[@a"&amp;$1:$1-1&amp;"]"),INDIRECT(IMPORT_VAR[TABLENAME]&amp;"[@c"&amp;$1:$1-1&amp;"]"))</f>
        <v>6</v>
      </c>
      <c r="Y774" s="55"/>
      <c r="Z774" s="55"/>
      <c r="AA774" s="55"/>
    </row>
    <row r="775" spans="1:27">
      <c r="A775" s="39">
        <f ca="1">IF(IMPORT[[#This Row],[C]]&lt;1,"",ROW()-2)</f>
        <v>773</v>
      </c>
      <c r="B775" s="39" t="s">
        <v>4264</v>
      </c>
      <c r="C775" s="31" t="s">
        <v>3040</v>
      </c>
      <c r="D775" s="31">
        <v>160</v>
      </c>
      <c r="E775" s="39">
        <f ca="1">IMPORT[TT]</f>
        <v>5</v>
      </c>
      <c r="F775" s="31"/>
      <c r="G775" s="31" t="s">
        <v>4299</v>
      </c>
      <c r="H775" s="40">
        <v>5</v>
      </c>
      <c r="I775" s="31"/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5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5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5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5</v>
      </c>
      <c r="U775" s="41"/>
      <c r="V775" s="31"/>
      <c r="W775" s="39" t="str">
        <f>IF(IMPORT[[#This Row],[b5]]="","",IMPORT[[#This Row],[b5]]-IMPORT[[#This Row],[a5]])</f>
        <v/>
      </c>
      <c r="X775" s="53">
        <f ca="1">SUM(INDIRECT(IMPORT_VAR[TABLENAME]&amp;"[@a"&amp;$1:$1-1&amp;"]"),INDIRECT(IMPORT_VAR[TABLENAME]&amp;"[@c"&amp;$1:$1-1&amp;"]"))</f>
        <v>5</v>
      </c>
      <c r="Y775" s="55"/>
      <c r="Z775" s="55"/>
      <c r="AA775" s="55"/>
    </row>
    <row r="776" spans="1:27">
      <c r="A776" s="39">
        <f ca="1">IF(IMPORT[[#This Row],[C]]&lt;1,"",ROW()-2)</f>
        <v>774</v>
      </c>
      <c r="B776" s="39" t="s">
        <v>4266</v>
      </c>
      <c r="C776" s="31" t="s">
        <v>3040</v>
      </c>
      <c r="D776" s="31">
        <v>200</v>
      </c>
      <c r="E776" s="39">
        <f ca="1">IMPORT[TT]</f>
        <v>6</v>
      </c>
      <c r="F776" s="31"/>
      <c r="G776" s="31" t="s">
        <v>4299</v>
      </c>
      <c r="H776" s="40">
        <v>6</v>
      </c>
      <c r="I776" s="31"/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6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6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6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6</v>
      </c>
      <c r="U776" s="41"/>
      <c r="V776" s="31"/>
      <c r="W776" s="39" t="str">
        <f>IF(IMPORT[[#This Row],[b5]]="","",IMPORT[[#This Row],[b5]]-IMPORT[[#This Row],[a5]])</f>
        <v/>
      </c>
      <c r="X776" s="53">
        <f ca="1">SUM(INDIRECT(IMPORT_VAR[TABLENAME]&amp;"[@a"&amp;$1:$1-1&amp;"]"),INDIRECT(IMPORT_VAR[TABLENAME]&amp;"[@c"&amp;$1:$1-1&amp;"]"))</f>
        <v>6</v>
      </c>
      <c r="Y776" s="55"/>
      <c r="Z776" s="55"/>
      <c r="AA776" s="55"/>
    </row>
    <row r="777" spans="1:27">
      <c r="A777" s="39">
        <f ca="1">IF(IMPORT[[#This Row],[C]]&lt;1,"",ROW()-2)</f>
        <v>775</v>
      </c>
      <c r="B777" s="39" t="s">
        <v>4268</v>
      </c>
      <c r="C777" s="31" t="s">
        <v>3040</v>
      </c>
      <c r="D777" s="31">
        <v>144</v>
      </c>
      <c r="E777" s="39">
        <f ca="1">IMPORT[TT]</f>
        <v>8</v>
      </c>
      <c r="F777" s="31"/>
      <c r="G777" s="31" t="s">
        <v>4299</v>
      </c>
      <c r="H777" s="40">
        <v>8</v>
      </c>
      <c r="I777" s="31"/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8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8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8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8</v>
      </c>
      <c r="U777" s="41"/>
      <c r="V777" s="31"/>
      <c r="W777" s="39" t="str">
        <f>IF(IMPORT[[#This Row],[b5]]="","",IMPORT[[#This Row],[b5]]-IMPORT[[#This Row],[a5]])</f>
        <v/>
      </c>
      <c r="X777" s="53">
        <f ca="1">SUM(INDIRECT(IMPORT_VAR[TABLENAME]&amp;"[@a"&amp;$1:$1-1&amp;"]"),INDIRECT(IMPORT_VAR[TABLENAME]&amp;"[@c"&amp;$1:$1-1&amp;"]"))</f>
        <v>8</v>
      </c>
      <c r="Y777" s="55"/>
      <c r="Z777" s="55"/>
      <c r="AA777" s="55"/>
    </row>
    <row r="778" spans="1:27">
      <c r="A778" s="39">
        <f ca="1">IF(IMPORT[[#This Row],[C]]&lt;1,"",ROW()-2)</f>
        <v>776</v>
      </c>
      <c r="B778" s="39" t="s">
        <v>4270</v>
      </c>
      <c r="C778" s="31" t="s">
        <v>3040</v>
      </c>
      <c r="D778" s="31">
        <v>160</v>
      </c>
      <c r="E778" s="39">
        <f ca="1">IMPORT[TT]</f>
        <v>18</v>
      </c>
      <c r="F778" s="31"/>
      <c r="G778" s="31" t="s">
        <v>4299</v>
      </c>
      <c r="H778" s="40">
        <v>18</v>
      </c>
      <c r="I778" s="31"/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18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18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18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18</v>
      </c>
      <c r="U778" s="41"/>
      <c r="V778" s="31"/>
      <c r="W778" s="39" t="str">
        <f>IF(IMPORT[[#This Row],[b5]]="","",IMPORT[[#This Row],[b5]]-IMPORT[[#This Row],[a5]])</f>
        <v/>
      </c>
      <c r="X778" s="53">
        <f ca="1">SUM(INDIRECT(IMPORT_VAR[TABLENAME]&amp;"[@a"&amp;$1:$1-1&amp;"]"),INDIRECT(IMPORT_VAR[TABLENAME]&amp;"[@c"&amp;$1:$1-1&amp;"]"))</f>
        <v>18</v>
      </c>
      <c r="Y778" s="55"/>
      <c r="Z778" s="55"/>
      <c r="AA778" s="55"/>
    </row>
    <row r="779" spans="1:27">
      <c r="A779" s="39">
        <f ca="1">IF(IMPORT[[#This Row],[C]]&lt;1,"",ROW()-2)</f>
        <v>777</v>
      </c>
      <c r="B779" s="39" t="s">
        <v>4272</v>
      </c>
      <c r="C779" s="31" t="s">
        <v>3040</v>
      </c>
      <c r="D779" s="31">
        <v>144</v>
      </c>
      <c r="E779" s="39">
        <f ca="1">IMPORT[TT]</f>
        <v>20</v>
      </c>
      <c r="F779" s="31"/>
      <c r="G779" s="31" t="s">
        <v>4299</v>
      </c>
      <c r="H779" s="40">
        <v>20</v>
      </c>
      <c r="I779" s="31"/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20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20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20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20</v>
      </c>
      <c r="U779" s="41"/>
      <c r="V779" s="31"/>
      <c r="W779" s="39" t="str">
        <f>IF(IMPORT[[#This Row],[b5]]="","",IMPORT[[#This Row],[b5]]-IMPORT[[#This Row],[a5]])</f>
        <v/>
      </c>
      <c r="X779" s="53">
        <f ca="1">SUM(INDIRECT(IMPORT_VAR[TABLENAME]&amp;"[@a"&amp;$1:$1-1&amp;"]"),INDIRECT(IMPORT_VAR[TABLENAME]&amp;"[@c"&amp;$1:$1-1&amp;"]"))</f>
        <v>20</v>
      </c>
      <c r="Y779" s="55"/>
      <c r="Z779" s="55"/>
      <c r="AA779" s="55"/>
    </row>
    <row r="780" spans="1:27">
      <c r="A780" s="39">
        <f ca="1">IF(IMPORT[[#This Row],[C]]&lt;1,"",ROW()-2)</f>
        <v>778</v>
      </c>
      <c r="B780" s="39" t="s">
        <v>3337</v>
      </c>
      <c r="C780" s="31" t="s">
        <v>4273</v>
      </c>
      <c r="D780" s="31">
        <v>50</v>
      </c>
      <c r="E780" s="39">
        <f ca="1">IMPORT[TT]</f>
        <v>100</v>
      </c>
      <c r="F780" s="31"/>
      <c r="G780" s="31" t="s">
        <v>4299</v>
      </c>
      <c r="H780" s="40">
        <v>100</v>
      </c>
      <c r="I780" s="31"/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100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100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100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100</v>
      </c>
      <c r="U780" s="41"/>
      <c r="V780" s="31"/>
      <c r="W780" s="39" t="str">
        <f>IF(IMPORT[[#This Row],[b5]]="","",IMPORT[[#This Row],[b5]]-IMPORT[[#This Row],[a5]])</f>
        <v/>
      </c>
      <c r="X780" s="53">
        <f ca="1">SUM(INDIRECT(IMPORT_VAR[TABLENAME]&amp;"[@a"&amp;$1:$1-1&amp;"]"),INDIRECT(IMPORT_VAR[TABLENAME]&amp;"[@c"&amp;$1:$1-1&amp;"]"))</f>
        <v>100</v>
      </c>
      <c r="Y780" s="55"/>
      <c r="Z780" s="55"/>
      <c r="AA780" s="55"/>
    </row>
    <row r="781" spans="1:27">
      <c r="A781" s="39">
        <f ca="1">IF(IMPORT[[#This Row],[C]]&lt;1,"",ROW()-2)</f>
        <v>779</v>
      </c>
      <c r="B781" s="39" t="s">
        <v>4055</v>
      </c>
      <c r="C781" s="31" t="s">
        <v>4274</v>
      </c>
      <c r="D781" s="31">
        <v>48</v>
      </c>
      <c r="E781" s="39">
        <f ca="1">IMPORT[TT]</f>
        <v>48</v>
      </c>
      <c r="F781" s="31"/>
      <c r="G781" s="31" t="s">
        <v>4299</v>
      </c>
      <c r="H781" s="40">
        <v>48</v>
      </c>
      <c r="I781" s="31"/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48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48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48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48</v>
      </c>
      <c r="U781" s="41"/>
      <c r="V781" s="31"/>
      <c r="W781" s="39" t="str">
        <f>IF(IMPORT[[#This Row],[b5]]="","",IMPORT[[#This Row],[b5]]-IMPORT[[#This Row],[a5]])</f>
        <v/>
      </c>
      <c r="X781" s="53">
        <f ca="1">SUM(INDIRECT(IMPORT_VAR[TABLENAME]&amp;"[@a"&amp;$1:$1-1&amp;"]"),INDIRECT(IMPORT_VAR[TABLENAME]&amp;"[@c"&amp;$1:$1-1&amp;"]"))</f>
        <v>48</v>
      </c>
      <c r="Y781" s="55"/>
      <c r="Z781" s="55"/>
      <c r="AA781" s="55"/>
    </row>
    <row r="782" spans="1:27">
      <c r="A782" s="42">
        <f ca="1">IF(IMPORT[[#This Row],[C]]&lt;1,"",ROW()-2)</f>
        <v>780</v>
      </c>
      <c r="B782" s="42" t="s">
        <v>4278</v>
      </c>
      <c r="C782" s="36" t="s">
        <v>2846</v>
      </c>
      <c r="D782" s="36">
        <v>600</v>
      </c>
      <c r="E782" s="42">
        <f ca="1">IMPORT[TT]</f>
        <v>7</v>
      </c>
      <c r="F782" s="36"/>
      <c r="G782" s="36" t="s">
        <v>4299</v>
      </c>
      <c r="H782" s="43">
        <v>7</v>
      </c>
      <c r="I782" s="36"/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7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7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7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7</v>
      </c>
      <c r="U782" s="44"/>
      <c r="V782" s="36"/>
      <c r="W782" s="61" t="str">
        <f>IF(IMPORT[[#This Row],[b5]]="","",IMPORT[[#This Row],[b5]]-IMPORT[[#This Row],[a5]])</f>
        <v/>
      </c>
      <c r="X782" s="53">
        <f ca="1">SUM(INDIRECT(IMPORT_VAR[TABLENAME]&amp;"[@a"&amp;$1:$1-1&amp;"]"),INDIRECT(IMPORT_VAR[TABLENAME]&amp;"[@c"&amp;$1:$1-1&amp;"]"))</f>
        <v>7</v>
      </c>
    </row>
    <row r="783" spans="1:27">
      <c r="A783" s="42">
        <f ca="1">IF(IMPORT[[#This Row],[C]]&lt;1,"",ROW()-2)</f>
        <v>781</v>
      </c>
      <c r="B783" s="42" t="s">
        <v>2856</v>
      </c>
      <c r="C783" s="36" t="s">
        <v>2853</v>
      </c>
      <c r="D783" s="36">
        <v>288</v>
      </c>
      <c r="E783" s="42">
        <f ca="1">IMPORT[TT]</f>
        <v>19</v>
      </c>
      <c r="F783" s="36"/>
      <c r="G783" s="36" t="s">
        <v>4299</v>
      </c>
      <c r="H783" s="43">
        <v>19</v>
      </c>
      <c r="I783" s="36"/>
      <c r="J783" s="42" t="str">
        <f>IF(IMPORT[[#This Row],[b1]]="","",IMPORT[[#This Row],[b1]]-IMPORT[[#This Row],[a1]])</f>
        <v/>
      </c>
      <c r="K783" s="43">
        <f ca="1">SUM(INDIRECT(IMPORT_VAR[TABLENAME]&amp;"[@a"&amp;$1:$1-1&amp;"]"),INDIRECT(IMPORT_VAR[TABLENAME]&amp;"[@c"&amp;$1:$1-1&amp;"]"))</f>
        <v>19</v>
      </c>
      <c r="L783" s="36"/>
      <c r="M783" s="42" t="str">
        <f>IF(IMPORT[[#This Row],[b2]]="","",IMPORT[[#This Row],[b2]]-IMPORT[[#This Row],[a2]])</f>
        <v/>
      </c>
      <c r="N783" s="43">
        <f ca="1">SUM(INDIRECT(IMPORT_VAR[TABLENAME]&amp;"[@a"&amp;$1:$1-1&amp;"]"),INDIRECT(IMPORT_VAR[TABLENAME]&amp;"[@c"&amp;$1:$1-1&amp;"]"))</f>
        <v>19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19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19</v>
      </c>
      <c r="U783" s="44"/>
      <c r="V783" s="36"/>
      <c r="W783" s="61" t="str">
        <f>IF(IMPORT[[#This Row],[b5]]="","",IMPORT[[#This Row],[b5]]-IMPORT[[#This Row],[a5]])</f>
        <v/>
      </c>
      <c r="X783" s="53">
        <f ca="1">SUM(INDIRECT(IMPORT_VAR[TABLENAME]&amp;"[@a"&amp;$1:$1-1&amp;"]"),INDIRECT(IMPORT_VAR[TABLENAME]&amp;"[@c"&amp;$1:$1-1&amp;"]"))</f>
        <v>19</v>
      </c>
    </row>
    <row r="784" spans="1:27">
      <c r="A784" s="42">
        <f ca="1">IF(IMPORT[[#This Row],[C]]&lt;1,"",ROW()-2)</f>
        <v>782</v>
      </c>
      <c r="B784" s="42" t="s">
        <v>4279</v>
      </c>
      <c r="C784" s="36" t="s">
        <v>2853</v>
      </c>
      <c r="D784" s="36">
        <v>288</v>
      </c>
      <c r="E784" s="42">
        <f ca="1">IMPORT[TT]</f>
        <v>4</v>
      </c>
      <c r="F784" s="36"/>
      <c r="G784" s="36" t="s">
        <v>4299</v>
      </c>
      <c r="H784" s="43">
        <v>4</v>
      </c>
      <c r="I784" s="36"/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4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4</v>
      </c>
      <c r="O784" s="38"/>
      <c r="P784" s="44" t="str">
        <f>IF(IMPORT[[#This Row],[b3]]="","",IMPORT[[#This Row],[b3]]-IMPORT[[#This Row],[a3]])</f>
        <v/>
      </c>
      <c r="Q784" s="43">
        <f ca="1">SUM(INDIRECT(IMPORT_VAR[TABLENAME]&amp;"[@a"&amp;$1:$1-1&amp;"]"),INDIRECT(IMPORT_VAR[TABLENAME]&amp;"[@c"&amp;$1:$1-1&amp;"]"))</f>
        <v>4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4</v>
      </c>
      <c r="U784" s="44"/>
      <c r="V784" s="36"/>
      <c r="W784" s="61" t="str">
        <f>IF(IMPORT[[#This Row],[b5]]="","",IMPORT[[#This Row],[b5]]-IMPORT[[#This Row],[a5]])</f>
        <v/>
      </c>
      <c r="X784" s="53">
        <f ca="1">SUM(INDIRECT(IMPORT_VAR[TABLENAME]&amp;"[@a"&amp;$1:$1-1&amp;"]"),INDIRECT(IMPORT_VAR[TABLENAME]&amp;"[@c"&amp;$1:$1-1&amp;"]"))</f>
        <v>4</v>
      </c>
    </row>
    <row r="785" spans="1:24">
      <c r="A785" s="42">
        <f ca="1">IF(IMPORT[[#This Row],[C]]&lt;1,"",ROW()-2)</f>
        <v>783</v>
      </c>
      <c r="B785" s="42" t="s">
        <v>4280</v>
      </c>
      <c r="C785" s="36" t="s">
        <v>2853</v>
      </c>
      <c r="D785" s="36">
        <v>288</v>
      </c>
      <c r="E785" s="42">
        <f ca="1">IMPORT[TT]</f>
        <v>4</v>
      </c>
      <c r="F785" s="36"/>
      <c r="G785" s="36" t="s">
        <v>4299</v>
      </c>
      <c r="H785" s="43">
        <v>4</v>
      </c>
      <c r="I785" s="36"/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4</v>
      </c>
      <c r="L785" s="36"/>
      <c r="M785" s="42" t="str">
        <f>IF(IMPORT[[#This Row],[b2]]="","",IMPORT[[#This Row],[b2]]-IMPORT[[#This Row],[a2]])</f>
        <v/>
      </c>
      <c r="N785" s="43">
        <f ca="1">SUM(INDIRECT(IMPORT_VAR[TABLENAME]&amp;"[@a"&amp;$1:$1-1&amp;"]"),INDIRECT(IMPORT_VAR[TABLENAME]&amp;"[@c"&amp;$1:$1-1&amp;"]"))</f>
        <v>4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4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4</v>
      </c>
      <c r="U785" s="44"/>
      <c r="V785" s="36"/>
      <c r="W785" s="61" t="str">
        <f>IF(IMPORT[[#This Row],[b5]]="","",IMPORT[[#This Row],[b5]]-IMPORT[[#This Row],[a5]])</f>
        <v/>
      </c>
      <c r="X785" s="53">
        <f ca="1">SUM(INDIRECT(IMPORT_VAR[TABLENAME]&amp;"[@a"&amp;$1:$1-1&amp;"]"),INDIRECT(IMPORT_VAR[TABLENAME]&amp;"[@c"&amp;$1:$1-1&amp;"]"))</f>
        <v>4</v>
      </c>
    </row>
    <row r="786" spans="1:24">
      <c r="A786" s="42">
        <f ca="1">IF(IMPORT[[#This Row],[C]]&lt;1,"",ROW()-2)</f>
        <v>784</v>
      </c>
      <c r="B786" s="42" t="s">
        <v>4281</v>
      </c>
      <c r="C786" s="36" t="s">
        <v>2846</v>
      </c>
      <c r="D786" s="36">
        <v>480</v>
      </c>
      <c r="E786" s="42">
        <f ca="1">IMPORT[TT]</f>
        <v>2</v>
      </c>
      <c r="F786" s="36"/>
      <c r="G786" s="36" t="s">
        <v>4299</v>
      </c>
      <c r="H786" s="43">
        <v>2</v>
      </c>
      <c r="I786" s="36"/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2</v>
      </c>
      <c r="L786" s="36"/>
      <c r="M786" s="42" t="str">
        <f>IF(IMPORT[[#This Row],[b2]]="","",IMPORT[[#This Row],[b2]]-IMPORT[[#This Row],[a2]])</f>
        <v/>
      </c>
      <c r="N786" s="43">
        <f ca="1">SUM(INDIRECT(IMPORT_VAR[TABLENAME]&amp;"[@a"&amp;$1:$1-1&amp;"]"),INDIRECT(IMPORT_VAR[TABLENAME]&amp;"[@c"&amp;$1:$1-1&amp;"]"))</f>
        <v>2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2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2</v>
      </c>
      <c r="U786" s="44"/>
      <c r="V786" s="36"/>
      <c r="W786" s="61" t="str">
        <f>IF(IMPORT[[#This Row],[b5]]="","",IMPORT[[#This Row],[b5]]-IMPORT[[#This Row],[a5]])</f>
        <v/>
      </c>
      <c r="X786" s="53">
        <f ca="1">SUM(INDIRECT(IMPORT_VAR[TABLENAME]&amp;"[@a"&amp;$1:$1-1&amp;"]"),INDIRECT(IMPORT_VAR[TABLENAME]&amp;"[@c"&amp;$1:$1-1&amp;"]"))</f>
        <v>2</v>
      </c>
    </row>
    <row r="787" spans="1:24">
      <c r="A787" s="42">
        <f ca="1">IF(IMPORT[[#This Row],[C]]&lt;1,"",ROW()-2)</f>
        <v>785</v>
      </c>
      <c r="B787" s="42" t="s">
        <v>4282</v>
      </c>
      <c r="C787" s="36" t="s">
        <v>2846</v>
      </c>
      <c r="D787" s="36">
        <v>600</v>
      </c>
      <c r="E787" s="42">
        <f ca="1">IMPORT[TT]</f>
        <v>6</v>
      </c>
      <c r="F787" s="36"/>
      <c r="G787" s="36" t="s">
        <v>4299</v>
      </c>
      <c r="H787" s="43">
        <v>6</v>
      </c>
      <c r="I787" s="36"/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6</v>
      </c>
      <c r="L787" s="36"/>
      <c r="M787" s="42" t="str">
        <f>IF(IMPORT[[#This Row],[b2]]="","",IMPORT[[#This Row],[b2]]-IMPORT[[#This Row],[a2]])</f>
        <v/>
      </c>
      <c r="N787" s="43">
        <f ca="1">SUM(INDIRECT(IMPORT_VAR[TABLENAME]&amp;"[@a"&amp;$1:$1-1&amp;"]"),INDIRECT(IMPORT_VAR[TABLENAME]&amp;"[@c"&amp;$1:$1-1&amp;"]"))</f>
        <v>6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6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6</v>
      </c>
      <c r="U787" s="44"/>
      <c r="V787" s="36"/>
      <c r="W787" s="61" t="str">
        <f>IF(IMPORT[[#This Row],[b5]]="","",IMPORT[[#This Row],[b5]]-IMPORT[[#This Row],[a5]])</f>
        <v/>
      </c>
      <c r="X787" s="53">
        <f ca="1">SUM(INDIRECT(IMPORT_VAR[TABLENAME]&amp;"[@a"&amp;$1:$1-1&amp;"]"),INDIRECT(IMPORT_VAR[TABLENAME]&amp;"[@c"&amp;$1:$1-1&amp;"]"))</f>
        <v>6</v>
      </c>
    </row>
    <row r="788" spans="1:24">
      <c r="A788" s="42">
        <f ca="1">IF(IMPORT[[#This Row],[C]]&lt;1,"",ROW()-2)</f>
        <v>786</v>
      </c>
      <c r="B788" s="42" t="s">
        <v>4283</v>
      </c>
      <c r="C788" s="36" t="s">
        <v>2846</v>
      </c>
      <c r="D788" s="36">
        <v>288</v>
      </c>
      <c r="E788" s="42">
        <f ca="1">IMPORT[TT]</f>
        <v>23</v>
      </c>
      <c r="F788" s="36"/>
      <c r="G788" s="36" t="s">
        <v>4299</v>
      </c>
      <c r="H788" s="43">
        <v>23</v>
      </c>
      <c r="I788" s="36"/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23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23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23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23</v>
      </c>
      <c r="U788" s="44"/>
      <c r="V788" s="36"/>
      <c r="W788" s="61" t="str">
        <f>IF(IMPORT[[#This Row],[b5]]="","",IMPORT[[#This Row],[b5]]-IMPORT[[#This Row],[a5]])</f>
        <v/>
      </c>
      <c r="X788" s="53">
        <f ca="1">SUM(INDIRECT(IMPORT_VAR[TABLENAME]&amp;"[@a"&amp;$1:$1-1&amp;"]"),INDIRECT(IMPORT_VAR[TABLENAME]&amp;"[@c"&amp;$1:$1-1&amp;"]"))</f>
        <v>23</v>
      </c>
    </row>
    <row r="789" spans="1:24">
      <c r="A789" s="42">
        <f ca="1">IF(IMPORT[[#This Row],[C]]&lt;1,"",ROW()-2)</f>
        <v>787</v>
      </c>
      <c r="B789" s="42" t="s">
        <v>4284</v>
      </c>
      <c r="C789" s="36" t="s">
        <v>2846</v>
      </c>
      <c r="D789" s="36">
        <v>600</v>
      </c>
      <c r="E789" s="42">
        <f ca="1">IMPORT[TT]</f>
        <v>4</v>
      </c>
      <c r="F789" s="36"/>
      <c r="G789" s="36" t="s">
        <v>4299</v>
      </c>
      <c r="H789" s="43">
        <v>4</v>
      </c>
      <c r="I789" s="36"/>
      <c r="J789" s="42" t="str">
        <f>IF(IMPORT[[#This Row],[b1]]="","",IMPORT[[#This Row],[b1]]-IMPORT[[#This Row],[a1]])</f>
        <v/>
      </c>
      <c r="K789" s="43">
        <f ca="1">SUM(INDIRECT(IMPORT_VAR[TABLENAME]&amp;"[@a"&amp;$1:$1-1&amp;"]"),INDIRECT(IMPORT_VAR[TABLENAME]&amp;"[@c"&amp;$1:$1-1&amp;"]"))</f>
        <v>4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4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4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4</v>
      </c>
      <c r="U789" s="44"/>
      <c r="V789" s="36"/>
      <c r="W789" s="61" t="str">
        <f>IF(IMPORT[[#This Row],[b5]]="","",IMPORT[[#This Row],[b5]]-IMPORT[[#This Row],[a5]])</f>
        <v/>
      </c>
      <c r="X789" s="53">
        <f ca="1">SUM(INDIRECT(IMPORT_VAR[TABLENAME]&amp;"[@a"&amp;$1:$1-1&amp;"]"),INDIRECT(IMPORT_VAR[TABLENAME]&amp;"[@c"&amp;$1:$1-1&amp;"]"))</f>
        <v>4</v>
      </c>
    </row>
    <row r="790" spans="1:24">
      <c r="A790" s="42">
        <f ca="1">IF(IMPORT[[#This Row],[C]]&lt;1,"",ROW()-2)</f>
        <v>788</v>
      </c>
      <c r="B790" s="42" t="s">
        <v>4285</v>
      </c>
      <c r="C790" s="36" t="s">
        <v>2846</v>
      </c>
      <c r="D790" s="36">
        <v>600</v>
      </c>
      <c r="E790" s="42">
        <f ca="1">IMPORT[TT]</f>
        <v>4</v>
      </c>
      <c r="F790" s="36"/>
      <c r="G790" s="36" t="s">
        <v>4299</v>
      </c>
      <c r="H790" s="43">
        <v>4</v>
      </c>
      <c r="I790" s="36"/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4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4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4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4</v>
      </c>
      <c r="U790" s="44"/>
      <c r="V790" s="36"/>
      <c r="W790" s="61" t="str">
        <f>IF(IMPORT[[#This Row],[b5]]="","",IMPORT[[#This Row],[b5]]-IMPORT[[#This Row],[a5]])</f>
        <v/>
      </c>
      <c r="X790" s="53">
        <f ca="1">SUM(INDIRECT(IMPORT_VAR[TABLENAME]&amp;"[@a"&amp;$1:$1-1&amp;"]"),INDIRECT(IMPORT_VAR[TABLENAME]&amp;"[@c"&amp;$1:$1-1&amp;"]"))</f>
        <v>4</v>
      </c>
    </row>
    <row r="791" spans="1:24">
      <c r="A791" s="42">
        <f ca="1">IF(IMPORT[[#This Row],[C]]&lt;1,"",ROW()-2)</f>
        <v>789</v>
      </c>
      <c r="B791" s="42" t="s">
        <v>4286</v>
      </c>
      <c r="C791" s="36" t="s">
        <v>2846</v>
      </c>
      <c r="D791" s="36">
        <v>600</v>
      </c>
      <c r="E791" s="42">
        <f ca="1">IMPORT[TT]</f>
        <v>4</v>
      </c>
      <c r="F791" s="36"/>
      <c r="G791" s="36" t="s">
        <v>4299</v>
      </c>
      <c r="H791" s="43">
        <v>4</v>
      </c>
      <c r="I791" s="36"/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4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4</v>
      </c>
      <c r="O791" s="38"/>
      <c r="P791" s="44" t="str">
        <f>IF(IMPORT[[#This Row],[b3]]="","",IMPORT[[#This Row],[b3]]-IMPORT[[#This Row],[a3]])</f>
        <v/>
      </c>
      <c r="Q791" s="43">
        <f ca="1">SUM(INDIRECT(IMPORT_VAR[TABLENAME]&amp;"[@a"&amp;$1:$1-1&amp;"]"),INDIRECT(IMPORT_VAR[TABLENAME]&amp;"[@c"&amp;$1:$1-1&amp;"]"))</f>
        <v>4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4</v>
      </c>
      <c r="U791" s="44"/>
      <c r="V791" s="36"/>
      <c r="W791" s="61" t="str">
        <f>IF(IMPORT[[#This Row],[b5]]="","",IMPORT[[#This Row],[b5]]-IMPORT[[#This Row],[a5]])</f>
        <v/>
      </c>
      <c r="X791" s="53">
        <f ca="1">SUM(INDIRECT(IMPORT_VAR[TABLENAME]&amp;"[@a"&amp;$1:$1-1&amp;"]"),INDIRECT(IMPORT_VAR[TABLENAME]&amp;"[@c"&amp;$1:$1-1&amp;"]"))</f>
        <v>4</v>
      </c>
    </row>
    <row r="792" spans="1:24">
      <c r="A792" s="42">
        <f ca="1">IF(IMPORT[[#This Row],[C]]&lt;1,"",ROW()-2)</f>
        <v>790</v>
      </c>
      <c r="B792" s="42" t="s">
        <v>4287</v>
      </c>
      <c r="C792" s="36" t="s">
        <v>2846</v>
      </c>
      <c r="D792" s="36">
        <v>600</v>
      </c>
      <c r="E792" s="42">
        <f ca="1">IMPORT[TT]</f>
        <v>9</v>
      </c>
      <c r="F792" s="36"/>
      <c r="G792" s="36" t="s">
        <v>4299</v>
      </c>
      <c r="H792" s="43">
        <v>9</v>
      </c>
      <c r="I792" s="36"/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9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9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9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9</v>
      </c>
      <c r="U792" s="44"/>
      <c r="V792" s="36"/>
      <c r="W792" s="61" t="str">
        <f>IF(IMPORT[[#This Row],[b5]]="","",IMPORT[[#This Row],[b5]]-IMPORT[[#This Row],[a5]])</f>
        <v/>
      </c>
      <c r="X792" s="53">
        <f ca="1">SUM(INDIRECT(IMPORT_VAR[TABLENAME]&amp;"[@a"&amp;$1:$1-1&amp;"]"),INDIRECT(IMPORT_VAR[TABLENAME]&amp;"[@c"&amp;$1:$1-1&amp;"]"))</f>
        <v>9</v>
      </c>
    </row>
    <row r="793" spans="1:24">
      <c r="A793" s="42">
        <f ca="1">IF(IMPORT[[#This Row],[C]]&lt;1,"",ROW()-2)</f>
        <v>791</v>
      </c>
      <c r="B793" s="42" t="s">
        <v>4288</v>
      </c>
      <c r="C793" s="36" t="s">
        <v>2846</v>
      </c>
      <c r="D793" s="36">
        <v>600</v>
      </c>
      <c r="E793" s="42">
        <f ca="1">IMPORT[TT]</f>
        <v>8</v>
      </c>
      <c r="F793" s="36"/>
      <c r="G793" s="36" t="s">
        <v>4299</v>
      </c>
      <c r="H793" s="43">
        <v>8</v>
      </c>
      <c r="I793" s="36"/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8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8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8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8</v>
      </c>
      <c r="U793" s="44"/>
      <c r="V793" s="36"/>
      <c r="W793" s="61" t="str">
        <f>IF(IMPORT[[#This Row],[b5]]="","",IMPORT[[#This Row],[b5]]-IMPORT[[#This Row],[a5]])</f>
        <v/>
      </c>
      <c r="X793" s="53">
        <f ca="1">SUM(INDIRECT(IMPORT_VAR[TABLENAME]&amp;"[@a"&amp;$1:$1-1&amp;"]"),INDIRECT(IMPORT_VAR[TABLENAME]&amp;"[@c"&amp;$1:$1-1&amp;"]"))</f>
        <v>8</v>
      </c>
    </row>
    <row r="794" spans="1:24">
      <c r="A794" s="42">
        <f ca="1">IF(IMPORT[[#This Row],[C]]&lt;1,"",ROW()-2)</f>
        <v>792</v>
      </c>
      <c r="B794" s="42" t="s">
        <v>4289</v>
      </c>
      <c r="C794" s="36" t="s">
        <v>2846</v>
      </c>
      <c r="D794" s="36">
        <v>2400</v>
      </c>
      <c r="E794" s="42">
        <f ca="1">IMPORT[TT]</f>
        <v>2</v>
      </c>
      <c r="F794" s="36"/>
      <c r="G794" s="36" t="s">
        <v>4299</v>
      </c>
      <c r="H794" s="43">
        <v>2</v>
      </c>
      <c r="I794" s="36"/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2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2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2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2</v>
      </c>
      <c r="U794" s="44"/>
      <c r="V794" s="36"/>
      <c r="W794" s="61" t="str">
        <f>IF(IMPORT[[#This Row],[b5]]="","",IMPORT[[#This Row],[b5]]-IMPORT[[#This Row],[a5]])</f>
        <v/>
      </c>
      <c r="X794" s="53">
        <f ca="1">SUM(INDIRECT(IMPORT_VAR[TABLENAME]&amp;"[@a"&amp;$1:$1-1&amp;"]"),INDIRECT(IMPORT_VAR[TABLENAME]&amp;"[@c"&amp;$1:$1-1&amp;"]"))</f>
        <v>2</v>
      </c>
    </row>
    <row r="795" spans="1:24">
      <c r="A795" s="42">
        <f ca="1">IF(IMPORT[[#This Row],[C]]&lt;1,"",ROW()-2)</f>
        <v>793</v>
      </c>
      <c r="B795" s="42" t="s">
        <v>4290</v>
      </c>
      <c r="C795" s="36" t="s">
        <v>2846</v>
      </c>
      <c r="D795" s="36">
        <v>2400</v>
      </c>
      <c r="E795" s="42">
        <f ca="1">IMPORT[TT]</f>
        <v>2</v>
      </c>
      <c r="F795" s="36"/>
      <c r="G795" s="36" t="s">
        <v>4299</v>
      </c>
      <c r="H795" s="43">
        <v>2</v>
      </c>
      <c r="I795" s="36"/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2</v>
      </c>
      <c r="L795" s="36"/>
      <c r="M795" s="42" t="str">
        <f>IF(IMPORT[[#This Row],[b2]]="","",IMPORT[[#This Row],[b2]]-IMPORT[[#This Row],[a2]])</f>
        <v/>
      </c>
      <c r="N795" s="43">
        <f ca="1">SUM(INDIRECT(IMPORT_VAR[TABLENAME]&amp;"[@a"&amp;$1:$1-1&amp;"]"),INDIRECT(IMPORT_VAR[TABLENAME]&amp;"[@c"&amp;$1:$1-1&amp;"]"))</f>
        <v>2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2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2</v>
      </c>
      <c r="U795" s="44"/>
      <c r="V795" s="36"/>
      <c r="W795" s="61" t="str">
        <f>IF(IMPORT[[#This Row],[b5]]="","",IMPORT[[#This Row],[b5]]-IMPORT[[#This Row],[a5]])</f>
        <v/>
      </c>
      <c r="X795" s="53">
        <f ca="1">SUM(INDIRECT(IMPORT_VAR[TABLENAME]&amp;"[@a"&amp;$1:$1-1&amp;"]"),INDIRECT(IMPORT_VAR[TABLENAME]&amp;"[@c"&amp;$1:$1-1&amp;"]"))</f>
        <v>2</v>
      </c>
    </row>
    <row r="796" spans="1:24">
      <c r="A796" s="42">
        <f ca="1">IF(IMPORT[[#This Row],[C]]&lt;1,"",ROW()-2)</f>
        <v>794</v>
      </c>
      <c r="B796" s="42" t="s">
        <v>4291</v>
      </c>
      <c r="C796" s="36" t="s">
        <v>2846</v>
      </c>
      <c r="D796" s="36">
        <v>1800</v>
      </c>
      <c r="E796" s="42">
        <f ca="1">IMPORT[TT]</f>
        <v>3</v>
      </c>
      <c r="F796" s="36"/>
      <c r="G796" s="36" t="s">
        <v>4299</v>
      </c>
      <c r="H796" s="43">
        <v>3</v>
      </c>
      <c r="I796" s="36"/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3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3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3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3</v>
      </c>
      <c r="U796" s="44"/>
      <c r="V796" s="36"/>
      <c r="W796" s="61" t="str">
        <f>IF(IMPORT[[#This Row],[b5]]="","",IMPORT[[#This Row],[b5]]-IMPORT[[#This Row],[a5]])</f>
        <v/>
      </c>
      <c r="X796" s="53">
        <f ca="1">SUM(INDIRECT(IMPORT_VAR[TABLENAME]&amp;"[@a"&amp;$1:$1-1&amp;"]"),INDIRECT(IMPORT_VAR[TABLENAME]&amp;"[@c"&amp;$1:$1-1&amp;"]"))</f>
        <v>3</v>
      </c>
    </row>
    <row r="797" spans="1:24">
      <c r="A797" s="42">
        <f ca="1">IF(IMPORT[[#This Row],[C]]&lt;1,"",ROW()-2)</f>
        <v>795</v>
      </c>
      <c r="B797" s="42" t="s">
        <v>4292</v>
      </c>
      <c r="C797" s="36" t="s">
        <v>2846</v>
      </c>
      <c r="D797" s="36">
        <v>1800</v>
      </c>
      <c r="E797" s="42">
        <f ca="1">IMPORT[TT]</f>
        <v>3</v>
      </c>
      <c r="F797" s="36"/>
      <c r="G797" s="36" t="s">
        <v>4299</v>
      </c>
      <c r="H797" s="43">
        <v>3</v>
      </c>
      <c r="I797" s="36"/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3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3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3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3</v>
      </c>
      <c r="U797" s="44"/>
      <c r="V797" s="36"/>
      <c r="W797" s="61" t="str">
        <f>IF(IMPORT[[#This Row],[b5]]="","",IMPORT[[#This Row],[b5]]-IMPORT[[#This Row],[a5]])</f>
        <v/>
      </c>
      <c r="X797" s="53">
        <f ca="1">SUM(INDIRECT(IMPORT_VAR[TABLENAME]&amp;"[@a"&amp;$1:$1-1&amp;"]"),INDIRECT(IMPORT_VAR[TABLENAME]&amp;"[@c"&amp;$1:$1-1&amp;"]"))</f>
        <v>3</v>
      </c>
    </row>
    <row r="798" spans="1:24">
      <c r="A798" s="42">
        <f ca="1">IF(IMPORT[[#This Row],[C]]&lt;1,"",ROW()-2)</f>
        <v>796</v>
      </c>
      <c r="B798" s="42" t="s">
        <v>4293</v>
      </c>
      <c r="C798" s="36" t="s">
        <v>2846</v>
      </c>
      <c r="D798" s="36">
        <v>1800</v>
      </c>
      <c r="E798" s="42">
        <f ca="1">IMPORT[TT]</f>
        <v>1</v>
      </c>
      <c r="F798" s="36"/>
      <c r="G798" s="36" t="s">
        <v>4299</v>
      </c>
      <c r="H798" s="43">
        <v>1</v>
      </c>
      <c r="I798" s="36"/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1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1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1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1</v>
      </c>
      <c r="U798" s="44"/>
      <c r="V798" s="36"/>
      <c r="W798" s="61" t="str">
        <f>IF(IMPORT[[#This Row],[b5]]="","",IMPORT[[#This Row],[b5]]-IMPORT[[#This Row],[a5]])</f>
        <v/>
      </c>
      <c r="X798" s="53">
        <f ca="1">SUM(INDIRECT(IMPORT_VAR[TABLENAME]&amp;"[@a"&amp;$1:$1-1&amp;"]"),INDIRECT(IMPORT_VAR[TABLENAME]&amp;"[@c"&amp;$1:$1-1&amp;"]"))</f>
        <v>1</v>
      </c>
    </row>
    <row r="799" spans="1:24">
      <c r="A799" s="42">
        <f ca="1">IF(IMPORT[[#This Row],[C]]&lt;1,"",ROW()-2)</f>
        <v>797</v>
      </c>
      <c r="B799" s="42" t="s">
        <v>4294</v>
      </c>
      <c r="C799" s="36" t="s">
        <v>2846</v>
      </c>
      <c r="D799" s="36">
        <v>2400</v>
      </c>
      <c r="E799" s="42">
        <f ca="1">IMPORT[TT]</f>
        <v>2</v>
      </c>
      <c r="F799" s="36"/>
      <c r="G799" s="36" t="s">
        <v>4299</v>
      </c>
      <c r="H799" s="43">
        <v>2</v>
      </c>
      <c r="I799" s="36"/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2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2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2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2</v>
      </c>
      <c r="U799" s="44"/>
      <c r="V799" s="36"/>
      <c r="W799" s="61" t="str">
        <f>IF(IMPORT[[#This Row],[b5]]="","",IMPORT[[#This Row],[b5]]-IMPORT[[#This Row],[a5]])</f>
        <v/>
      </c>
      <c r="X799" s="53">
        <f ca="1">SUM(INDIRECT(IMPORT_VAR[TABLENAME]&amp;"[@a"&amp;$1:$1-1&amp;"]"),INDIRECT(IMPORT_VAR[TABLENAME]&amp;"[@c"&amp;$1:$1-1&amp;"]"))</f>
        <v>2</v>
      </c>
    </row>
    <row r="800" spans="1:24">
      <c r="A800" s="42">
        <f ca="1">IF(IMPORT[[#This Row],[C]]&lt;1,"",ROW()-2)</f>
        <v>798</v>
      </c>
      <c r="B800" s="42" t="s">
        <v>2931</v>
      </c>
      <c r="C800" s="36" t="s">
        <v>2846</v>
      </c>
      <c r="D800" s="36">
        <v>2400</v>
      </c>
      <c r="E800" s="42">
        <f ca="1">IMPORT[TT]</f>
        <v>2</v>
      </c>
      <c r="F800" s="36"/>
      <c r="G800" s="36" t="s">
        <v>4299</v>
      </c>
      <c r="H800" s="43">
        <v>2</v>
      </c>
      <c r="I800" s="36"/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2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2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2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2</v>
      </c>
      <c r="U800" s="44"/>
      <c r="V800" s="36"/>
      <c r="W800" s="61" t="str">
        <f>IF(IMPORT[[#This Row],[b5]]="","",IMPORT[[#This Row],[b5]]-IMPORT[[#This Row],[a5]])</f>
        <v/>
      </c>
      <c r="X800" s="53">
        <f ca="1">SUM(INDIRECT(IMPORT_VAR[TABLENAME]&amp;"[@a"&amp;$1:$1-1&amp;"]"),INDIRECT(IMPORT_VAR[TABLENAME]&amp;"[@c"&amp;$1:$1-1&amp;"]"))</f>
        <v>2</v>
      </c>
    </row>
    <row r="801" spans="1:24">
      <c r="A801" s="42">
        <f ca="1">IF(IMPORT[[#This Row],[C]]&lt;1,"",ROW()-2)</f>
        <v>799</v>
      </c>
      <c r="B801" s="42" t="s">
        <v>2932</v>
      </c>
      <c r="C801" s="36" t="s">
        <v>2846</v>
      </c>
      <c r="D801" s="36">
        <v>2400</v>
      </c>
      <c r="E801" s="42">
        <f ca="1">IMPORT[TT]</f>
        <v>2</v>
      </c>
      <c r="F801" s="36"/>
      <c r="G801" s="36" t="s">
        <v>4299</v>
      </c>
      <c r="H801" s="43">
        <v>2</v>
      </c>
      <c r="I801" s="36"/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2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2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2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2</v>
      </c>
      <c r="U801" s="44"/>
      <c r="V801" s="36"/>
      <c r="W801" s="61" t="str">
        <f>IF(IMPORT[[#This Row],[b5]]="","",IMPORT[[#This Row],[b5]]-IMPORT[[#This Row],[a5]])</f>
        <v/>
      </c>
      <c r="X801" s="53">
        <f ca="1">SUM(INDIRECT(IMPORT_VAR[TABLENAME]&amp;"[@a"&amp;$1:$1-1&amp;"]"),INDIRECT(IMPORT_VAR[TABLENAME]&amp;"[@c"&amp;$1:$1-1&amp;"]"))</f>
        <v>2</v>
      </c>
    </row>
    <row r="802" spans="1:24">
      <c r="A802" s="42">
        <f ca="1">IF(IMPORT[[#This Row],[C]]&lt;1,"",ROW()-2)</f>
        <v>800</v>
      </c>
      <c r="B802" s="42" t="s">
        <v>4295</v>
      </c>
      <c r="C802" s="36" t="s">
        <v>2846</v>
      </c>
      <c r="D802" s="36">
        <v>1800</v>
      </c>
      <c r="E802" s="42">
        <f ca="1">IMPORT[TT]</f>
        <v>3</v>
      </c>
      <c r="F802" s="36"/>
      <c r="G802" s="36" t="s">
        <v>4299</v>
      </c>
      <c r="H802" s="43">
        <v>3</v>
      </c>
      <c r="I802" s="36"/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3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3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3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3</v>
      </c>
      <c r="U802" s="44"/>
      <c r="V802" s="36"/>
      <c r="W802" s="61" t="str">
        <f>IF(IMPORT[[#This Row],[b5]]="","",IMPORT[[#This Row],[b5]]-IMPORT[[#This Row],[a5]])</f>
        <v/>
      </c>
      <c r="X802" s="53">
        <f ca="1">SUM(INDIRECT(IMPORT_VAR[TABLENAME]&amp;"[@a"&amp;$1:$1-1&amp;"]"),INDIRECT(IMPORT_VAR[TABLENAME]&amp;"[@c"&amp;$1:$1-1&amp;"]"))</f>
        <v>3</v>
      </c>
    </row>
    <row r="803" spans="1:24">
      <c r="A803" s="42">
        <f ca="1">IF(IMPORT[[#This Row],[C]]&lt;1,"",ROW()-2)</f>
        <v>801</v>
      </c>
      <c r="B803" s="42" t="s">
        <v>4296</v>
      </c>
      <c r="C803" s="36" t="s">
        <v>2846</v>
      </c>
      <c r="D803" s="36">
        <v>1800</v>
      </c>
      <c r="E803" s="42">
        <f ca="1">IMPORT[TT]</f>
        <v>3</v>
      </c>
      <c r="F803" s="36"/>
      <c r="G803" s="36" t="s">
        <v>4299</v>
      </c>
      <c r="H803" s="43">
        <v>3</v>
      </c>
      <c r="I803" s="36"/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3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3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3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3</v>
      </c>
      <c r="U803" s="44"/>
      <c r="V803" s="36"/>
      <c r="W803" s="61" t="str">
        <f>IF(IMPORT[[#This Row],[b5]]="","",IMPORT[[#This Row],[b5]]-IMPORT[[#This Row],[a5]])</f>
        <v/>
      </c>
      <c r="X803" s="53">
        <f ca="1">SUM(INDIRECT(IMPORT_VAR[TABLENAME]&amp;"[@a"&amp;$1:$1-1&amp;"]"),INDIRECT(IMPORT_VAR[TABLENAME]&amp;"[@c"&amp;$1:$1-1&amp;"]"))</f>
        <v>3</v>
      </c>
    </row>
    <row r="804" spans="1:24">
      <c r="A804" s="42">
        <f ca="1">IF(IMPORT[[#This Row],[C]]&lt;1,"",ROW()-2)</f>
        <v>802</v>
      </c>
      <c r="B804" s="42" t="s">
        <v>4297</v>
      </c>
      <c r="C804" s="36" t="s">
        <v>2846</v>
      </c>
      <c r="D804" s="36">
        <v>1800</v>
      </c>
      <c r="E804" s="42">
        <f ca="1">IMPORT[TT]</f>
        <v>3</v>
      </c>
      <c r="F804" s="36"/>
      <c r="G804" s="36" t="s">
        <v>4299</v>
      </c>
      <c r="H804" s="43">
        <v>3</v>
      </c>
      <c r="I804" s="36"/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3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3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3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3</v>
      </c>
      <c r="U804" s="44"/>
      <c r="V804" s="36"/>
      <c r="W804" s="61" t="str">
        <f>IF(IMPORT[[#This Row],[b5]]="","",IMPORT[[#This Row],[b5]]-IMPORT[[#This Row],[a5]])</f>
        <v/>
      </c>
      <c r="X804" s="53">
        <f ca="1">SUM(INDIRECT(IMPORT_VAR[TABLENAME]&amp;"[@a"&amp;$1:$1-1&amp;"]"),INDIRECT(IMPORT_VAR[TABLENAME]&amp;"[@c"&amp;$1:$1-1&amp;"]"))</f>
        <v>3</v>
      </c>
    </row>
    <row r="805" spans="1:24">
      <c r="A805" s="42">
        <f ca="1">IF(IMPORT[[#This Row],[C]]&lt;1,"",ROW()-2)</f>
        <v>803</v>
      </c>
      <c r="B805" s="42" t="s">
        <v>4298</v>
      </c>
      <c r="C805" s="36" t="s">
        <v>2846</v>
      </c>
      <c r="D805" s="36">
        <v>1800</v>
      </c>
      <c r="E805" s="42">
        <f ca="1">IMPORT[TT]</f>
        <v>3</v>
      </c>
      <c r="F805" s="36"/>
      <c r="G805" s="36" t="s">
        <v>4299</v>
      </c>
      <c r="H805" s="43">
        <v>3</v>
      </c>
      <c r="I805" s="36"/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3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3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3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3</v>
      </c>
      <c r="U805" s="44"/>
      <c r="V805" s="36"/>
      <c r="W805" s="61" t="str">
        <f>IF(IMPORT[[#This Row],[b5]]="","",IMPORT[[#This Row],[b5]]-IMPORT[[#This Row],[a5]])</f>
        <v/>
      </c>
      <c r="X805" s="53">
        <f ca="1">SUM(INDIRECT(IMPORT_VAR[TABLENAME]&amp;"[@a"&amp;$1:$1-1&amp;"]"),INDIRECT(IMPORT_VAR[TABLENAME]&amp;"[@c"&amp;$1:$1-1&amp;"]"))</f>
        <v>3</v>
      </c>
    </row>
    <row r="806" spans="1:24">
      <c r="A806" s="42">
        <f ca="1">IF(IMPORT[[#This Row],[C]]&lt;1,"",ROW()-2)</f>
        <v>804</v>
      </c>
      <c r="B806" s="42" t="s">
        <v>4187</v>
      </c>
      <c r="C806" s="36" t="s">
        <v>2995</v>
      </c>
      <c r="D806" s="36">
        <v>1000</v>
      </c>
      <c r="E806" s="42">
        <f ca="1">IMPORT[TT]</f>
        <v>6</v>
      </c>
      <c r="F806" s="36"/>
      <c r="G806" s="36" t="s">
        <v>4299</v>
      </c>
      <c r="H806" s="43">
        <v>6</v>
      </c>
      <c r="I806" s="36"/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6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6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6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6</v>
      </c>
      <c r="U806" s="44"/>
      <c r="V806" s="36"/>
      <c r="W806" s="61" t="str">
        <f>IF(IMPORT[[#This Row],[b5]]="","",IMPORT[[#This Row],[b5]]-IMPORT[[#This Row],[a5]])</f>
        <v/>
      </c>
      <c r="X806" s="53">
        <f ca="1">SUM(INDIRECT(IMPORT_VAR[TABLENAME]&amp;"[@a"&amp;$1:$1-1&amp;"]"),INDIRECT(IMPORT_VAR[TABLENAME]&amp;"[@c"&amp;$1:$1-1&amp;"]"))</f>
        <v>6</v>
      </c>
    </row>
    <row r="807" spans="1:24">
      <c r="A807" s="39">
        <f ca="1">IF(IMPORT[[#This Row],[C]]&lt;1,"",ROW()-2)</f>
        <v>805</v>
      </c>
      <c r="B807" s="42" t="s">
        <v>4276</v>
      </c>
      <c r="C807" s="36" t="s">
        <v>2805</v>
      </c>
      <c r="D807" s="31">
        <v>480</v>
      </c>
      <c r="E807" s="39">
        <f ca="1">IMPORT[TT]</f>
        <v>27</v>
      </c>
      <c r="F807" s="31"/>
      <c r="G807" s="36" t="s">
        <v>4330</v>
      </c>
      <c r="H807" s="40">
        <v>27</v>
      </c>
      <c r="I807" s="31"/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27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27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27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27</v>
      </c>
      <c r="U807" s="41"/>
      <c r="V807" s="31"/>
      <c r="W807" s="60" t="str">
        <f>IF(IMPORT[[#This Row],[b5]]="","",IMPORT[[#This Row],[b5]]-IMPORT[[#This Row],[a5]])</f>
        <v/>
      </c>
      <c r="X807" s="53">
        <f ca="1">SUM(INDIRECT(IMPORT_VAR[TABLENAME]&amp;"[@a"&amp;$1:$1-1&amp;"]"),INDIRECT(IMPORT_VAR[TABLENAME]&amp;"[@c"&amp;$1:$1-1&amp;"]"))</f>
        <v>27</v>
      </c>
    </row>
    <row r="808" spans="1:24">
      <c r="A808" s="39">
        <f ca="1">IF(IMPORT[[#This Row],[C]]&lt;1,"",ROW()-2)</f>
        <v>806</v>
      </c>
      <c r="B808" s="42" t="s">
        <v>4277</v>
      </c>
      <c r="C808" s="36" t="s">
        <v>2805</v>
      </c>
      <c r="D808" s="31">
        <v>360</v>
      </c>
      <c r="E808" s="39">
        <f ca="1">IMPORT[TT]</f>
        <v>30</v>
      </c>
      <c r="F808" s="31"/>
      <c r="G808" s="36" t="s">
        <v>4330</v>
      </c>
      <c r="H808" s="40">
        <v>30</v>
      </c>
      <c r="I808" s="31"/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30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30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30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30</v>
      </c>
      <c r="U808" s="41"/>
      <c r="V808" s="31"/>
      <c r="W808" s="60" t="str">
        <f>IF(IMPORT[[#This Row],[b5]]="","",IMPORT[[#This Row],[b5]]-IMPORT[[#This Row],[a5]])</f>
        <v/>
      </c>
      <c r="X808" s="53">
        <f ca="1">SUM(INDIRECT(IMPORT_VAR[TABLENAME]&amp;"[@a"&amp;$1:$1-1&amp;"]"),INDIRECT(IMPORT_VAR[TABLENAME]&amp;"[@c"&amp;$1:$1-1&amp;"]"))</f>
        <v>30</v>
      </c>
    </row>
    <row r="809" spans="1:24">
      <c r="A809" s="42">
        <f ca="1">IF(IMPORT[[#This Row],[C]]&lt;1,"",ROW()-2)</f>
        <v>807</v>
      </c>
      <c r="B809" s="42" t="s">
        <v>3286</v>
      </c>
      <c r="C809" s="36" t="s">
        <v>2805</v>
      </c>
      <c r="D809" s="36">
        <v>720</v>
      </c>
      <c r="E809" s="42">
        <f ca="1">IMPORT[TT]</f>
        <v>45</v>
      </c>
      <c r="F809" s="36"/>
      <c r="G809" s="36" t="s">
        <v>4330</v>
      </c>
      <c r="H809" s="43">
        <v>45</v>
      </c>
      <c r="I809" s="36"/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45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45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45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45</v>
      </c>
      <c r="U809" s="44"/>
      <c r="V809" s="36"/>
      <c r="W809" s="61" t="str">
        <f>IF(IMPORT[[#This Row],[b5]]="","",IMPORT[[#This Row],[b5]]-IMPORT[[#This Row],[a5]])</f>
        <v/>
      </c>
      <c r="X809" s="53">
        <f ca="1">SUM(INDIRECT(IMPORT_VAR[TABLENAME]&amp;"[@a"&amp;$1:$1-1&amp;"]"),INDIRECT(IMPORT_VAR[TABLENAME]&amp;"[@c"&amp;$1:$1-1&amp;"]"))</f>
        <v>45</v>
      </c>
    </row>
    <row r="810" spans="1:24">
      <c r="A810" s="42">
        <f ca="1">IF(IMPORT[[#This Row],[C]]&lt;1,"",ROW()-2)</f>
        <v>808</v>
      </c>
      <c r="B810" s="42" t="s">
        <v>3335</v>
      </c>
      <c r="C810" s="36" t="s">
        <v>2805</v>
      </c>
      <c r="D810" s="36">
        <v>480</v>
      </c>
      <c r="E810" s="42">
        <f ca="1">IMPORT[TT]</f>
        <v>16</v>
      </c>
      <c r="F810" s="36"/>
      <c r="G810" s="36" t="s">
        <v>4330</v>
      </c>
      <c r="H810" s="43">
        <v>16</v>
      </c>
      <c r="I810" s="36"/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16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16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16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16</v>
      </c>
      <c r="U810" s="44"/>
      <c r="V810" s="36"/>
      <c r="W810" s="61" t="str">
        <f>IF(IMPORT[[#This Row],[b5]]="","",IMPORT[[#This Row],[b5]]-IMPORT[[#This Row],[a5]])</f>
        <v/>
      </c>
      <c r="X810" s="53">
        <f ca="1">SUM(INDIRECT(IMPORT_VAR[TABLENAME]&amp;"[@a"&amp;$1:$1-1&amp;"]"),INDIRECT(IMPORT_VAR[TABLENAME]&amp;"[@c"&amp;$1:$1-1&amp;"]"))</f>
        <v>16</v>
      </c>
    </row>
    <row r="811" spans="1:24">
      <c r="A811" s="42">
        <f ca="1">IF(IMPORT[[#This Row],[C]]&lt;1,"",ROW()-2)</f>
        <v>809</v>
      </c>
      <c r="B811" s="42" t="s">
        <v>3336</v>
      </c>
      <c r="C811" s="36" t="s">
        <v>2805</v>
      </c>
      <c r="D811" s="36">
        <v>360</v>
      </c>
      <c r="E811" s="42">
        <f ca="1">IMPORT[TT]</f>
        <v>43</v>
      </c>
      <c r="F811" s="36"/>
      <c r="G811" s="36" t="s">
        <v>4330</v>
      </c>
      <c r="H811" s="43">
        <v>43</v>
      </c>
      <c r="I811" s="36"/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43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43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43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43</v>
      </c>
      <c r="U811" s="44"/>
      <c r="V811" s="36"/>
      <c r="W811" s="61" t="str">
        <f>IF(IMPORT[[#This Row],[b5]]="","",IMPORT[[#This Row],[b5]]-IMPORT[[#This Row],[a5]])</f>
        <v/>
      </c>
      <c r="X811" s="53">
        <f ca="1">SUM(INDIRECT(IMPORT_VAR[TABLENAME]&amp;"[@a"&amp;$1:$1-1&amp;"]"),INDIRECT(IMPORT_VAR[TABLENAME]&amp;"[@c"&amp;$1:$1-1&amp;"]"))</f>
        <v>43</v>
      </c>
    </row>
    <row r="812" spans="1:24">
      <c r="A812" s="42">
        <f ca="1">IF(IMPORT[[#This Row],[C]]&lt;1,"",ROW()-2)</f>
        <v>810</v>
      </c>
      <c r="B812" s="42" t="s">
        <v>4187</v>
      </c>
      <c r="C812" s="36" t="s">
        <v>2995</v>
      </c>
      <c r="D812" s="36">
        <v>1000</v>
      </c>
      <c r="E812" s="42">
        <f ca="1">IMPORT[TT]</f>
        <v>6</v>
      </c>
      <c r="F812" s="36"/>
      <c r="G812" s="36" t="s">
        <v>4330</v>
      </c>
      <c r="H812" s="43">
        <v>6</v>
      </c>
      <c r="I812" s="36"/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6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6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6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6</v>
      </c>
      <c r="U812" s="44"/>
      <c r="V812" s="36"/>
      <c r="W812" s="61" t="str">
        <f>IF(IMPORT[[#This Row],[b5]]="","",IMPORT[[#This Row],[b5]]-IMPORT[[#This Row],[a5]])</f>
        <v/>
      </c>
      <c r="X812" s="53">
        <f ca="1">SUM(INDIRECT(IMPORT_VAR[TABLENAME]&amp;"[@a"&amp;$1:$1-1&amp;"]"),INDIRECT(IMPORT_VAR[TABLENAME]&amp;"[@c"&amp;$1:$1-1&amp;"]"))</f>
        <v>6</v>
      </c>
    </row>
    <row r="813" spans="1:24">
      <c r="A813" s="42">
        <f ca="1">IF(IMPORT[[#This Row],[C]]&lt;1,"",ROW()-2)</f>
        <v>811</v>
      </c>
      <c r="B813" s="42" t="s">
        <v>4278</v>
      </c>
      <c r="C813" s="36" t="s">
        <v>2846</v>
      </c>
      <c r="D813" s="36">
        <v>600</v>
      </c>
      <c r="E813" s="42">
        <f ca="1">IMPORT[TT]</f>
        <v>2</v>
      </c>
      <c r="F813" s="36"/>
      <c r="G813" s="36" t="s">
        <v>4330</v>
      </c>
      <c r="H813" s="43">
        <v>2</v>
      </c>
      <c r="I813" s="36"/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2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2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2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2</v>
      </c>
      <c r="U813" s="44"/>
      <c r="V813" s="36"/>
      <c r="W813" s="61" t="str">
        <f>IF(IMPORT[[#This Row],[b5]]="","",IMPORT[[#This Row],[b5]]-IMPORT[[#This Row],[a5]])</f>
        <v/>
      </c>
      <c r="X813" s="53">
        <f ca="1">SUM(INDIRECT(IMPORT_VAR[TABLENAME]&amp;"[@a"&amp;$1:$1-1&amp;"]"),INDIRECT(IMPORT_VAR[TABLENAME]&amp;"[@c"&amp;$1:$1-1&amp;"]"))</f>
        <v>2</v>
      </c>
    </row>
    <row r="814" spans="1:24">
      <c r="A814" s="42">
        <f ca="1">IF(IMPORT[[#This Row],[C]]&lt;1,"",ROW()-2)</f>
        <v>812</v>
      </c>
      <c r="B814" s="42" t="s">
        <v>4281</v>
      </c>
      <c r="C814" s="36" t="s">
        <v>2846</v>
      </c>
      <c r="D814" s="36">
        <v>480</v>
      </c>
      <c r="E814" s="42">
        <f ca="1">IMPORT[TT]</f>
        <v>2</v>
      </c>
      <c r="F814" s="36"/>
      <c r="G814" s="36" t="s">
        <v>4330</v>
      </c>
      <c r="H814" s="43">
        <v>2</v>
      </c>
      <c r="I814" s="36"/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2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2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2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2</v>
      </c>
      <c r="U814" s="44"/>
      <c r="V814" s="36"/>
      <c r="W814" s="61" t="str">
        <f>IF(IMPORT[[#This Row],[b5]]="","",IMPORT[[#This Row],[b5]]-IMPORT[[#This Row],[a5]])</f>
        <v/>
      </c>
      <c r="X814" s="53">
        <f ca="1">SUM(INDIRECT(IMPORT_VAR[TABLENAME]&amp;"[@a"&amp;$1:$1-1&amp;"]"),INDIRECT(IMPORT_VAR[TABLENAME]&amp;"[@c"&amp;$1:$1-1&amp;"]"))</f>
        <v>2</v>
      </c>
    </row>
    <row r="815" spans="1:24">
      <c r="A815" s="42">
        <f ca="1">IF(IMPORT[[#This Row],[C]]&lt;1,"",ROW()-2)</f>
        <v>813</v>
      </c>
      <c r="B815" s="42" t="s">
        <v>4282</v>
      </c>
      <c r="C815" s="36" t="s">
        <v>2846</v>
      </c>
      <c r="D815" s="36">
        <v>600</v>
      </c>
      <c r="E815" s="42">
        <f ca="1">IMPORT[TT]</f>
        <v>2</v>
      </c>
      <c r="F815" s="36"/>
      <c r="G815" s="36" t="s">
        <v>4330</v>
      </c>
      <c r="H815" s="43">
        <v>2</v>
      </c>
      <c r="I815" s="36"/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2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2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2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2</v>
      </c>
      <c r="U815" s="44"/>
      <c r="V815" s="36"/>
      <c r="W815" s="61" t="str">
        <f>IF(IMPORT[[#This Row],[b5]]="","",IMPORT[[#This Row],[b5]]-IMPORT[[#This Row],[a5]])</f>
        <v/>
      </c>
      <c r="X815" s="53">
        <f ca="1">SUM(INDIRECT(IMPORT_VAR[TABLENAME]&amp;"[@a"&amp;$1:$1-1&amp;"]"),INDIRECT(IMPORT_VAR[TABLENAME]&amp;"[@c"&amp;$1:$1-1&amp;"]"))</f>
        <v>2</v>
      </c>
    </row>
    <row r="816" spans="1:24">
      <c r="A816" s="42">
        <f ca="1">IF(IMPORT[[#This Row],[C]]&lt;1,"",ROW()-2)</f>
        <v>814</v>
      </c>
      <c r="B816" s="42">
        <v>925</v>
      </c>
      <c r="C816" s="36" t="s">
        <v>2908</v>
      </c>
      <c r="D816" s="36">
        <v>1152</v>
      </c>
      <c r="E816" s="42">
        <f ca="1">IMPORT[TT]</f>
        <v>8</v>
      </c>
      <c r="F816" s="36"/>
      <c r="G816" s="36" t="s">
        <v>4330</v>
      </c>
      <c r="H816" s="43">
        <v>8</v>
      </c>
      <c r="I816" s="36"/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8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8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8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8</v>
      </c>
      <c r="U816" s="44"/>
      <c r="V816" s="36"/>
      <c r="W816" s="61" t="str">
        <f>IF(IMPORT[[#This Row],[b5]]="","",IMPORT[[#This Row],[b5]]-IMPORT[[#This Row],[a5]])</f>
        <v/>
      </c>
      <c r="X816" s="53">
        <f ca="1">SUM(INDIRECT(IMPORT_VAR[TABLENAME]&amp;"[@a"&amp;$1:$1-1&amp;"]"),INDIRECT(IMPORT_VAR[TABLENAME]&amp;"[@c"&amp;$1:$1-1&amp;"]"))</f>
        <v>8</v>
      </c>
    </row>
    <row r="817" spans="1:24">
      <c r="A817" s="42">
        <f ca="1">IF(IMPORT[[#This Row],[C]]&lt;1,"",ROW()-2)</f>
        <v>815</v>
      </c>
      <c r="B817" s="42">
        <v>711</v>
      </c>
      <c r="C817" s="36" t="s">
        <v>2908</v>
      </c>
      <c r="D817" s="36">
        <v>1152</v>
      </c>
      <c r="E817" s="42">
        <f ca="1">IMPORT[TT]</f>
        <v>6</v>
      </c>
      <c r="F817" s="36"/>
      <c r="G817" s="36" t="s">
        <v>4330</v>
      </c>
      <c r="H817" s="43">
        <v>6</v>
      </c>
      <c r="I817" s="36"/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6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6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6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6</v>
      </c>
      <c r="U817" s="44"/>
      <c r="V817" s="36"/>
      <c r="W817" s="61" t="str">
        <f>IF(IMPORT[[#This Row],[b5]]="","",IMPORT[[#This Row],[b5]]-IMPORT[[#This Row],[a5]])</f>
        <v/>
      </c>
      <c r="X817" s="53">
        <f ca="1">SUM(INDIRECT(IMPORT_VAR[TABLENAME]&amp;"[@a"&amp;$1:$1-1&amp;"]"),INDIRECT(IMPORT_VAR[TABLENAME]&amp;"[@c"&amp;$1:$1-1&amp;"]"))</f>
        <v>6</v>
      </c>
    </row>
    <row r="818" spans="1:24">
      <c r="A818" s="42">
        <f ca="1">IF(IMPORT[[#This Row],[C]]&lt;1,"",ROW()-2)</f>
        <v>816</v>
      </c>
      <c r="B818" s="42">
        <v>953</v>
      </c>
      <c r="C818" s="36" t="s">
        <v>2908</v>
      </c>
      <c r="D818" s="36">
        <v>1152</v>
      </c>
      <c r="E818" s="42">
        <f ca="1">IMPORT[TT]</f>
        <v>7</v>
      </c>
      <c r="F818" s="36"/>
      <c r="G818" s="36" t="s">
        <v>4330</v>
      </c>
      <c r="H818" s="43">
        <v>7</v>
      </c>
      <c r="I818" s="36"/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7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7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7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7</v>
      </c>
      <c r="U818" s="44"/>
      <c r="V818" s="36"/>
      <c r="W818" s="61" t="str">
        <f>IF(IMPORT[[#This Row],[b5]]="","",IMPORT[[#This Row],[b5]]-IMPORT[[#This Row],[a5]])</f>
        <v/>
      </c>
      <c r="X818" s="53">
        <f ca="1">SUM(INDIRECT(IMPORT_VAR[TABLENAME]&amp;"[@a"&amp;$1:$1-1&amp;"]"),INDIRECT(IMPORT_VAR[TABLENAME]&amp;"[@c"&amp;$1:$1-1&amp;"]"))</f>
        <v>7</v>
      </c>
    </row>
    <row r="819" spans="1:24">
      <c r="A819" s="42">
        <f ca="1">IF(IMPORT[[#This Row],[C]]&lt;1,"",ROW()-2)</f>
        <v>817</v>
      </c>
      <c r="B819" s="42" t="s">
        <v>4324</v>
      </c>
      <c r="C819" s="36" t="s">
        <v>2908</v>
      </c>
      <c r="D819" s="36">
        <v>1152</v>
      </c>
      <c r="E819" s="42">
        <f ca="1">IMPORT[TT]</f>
        <v>6</v>
      </c>
      <c r="F819" s="36"/>
      <c r="G819" s="36" t="s">
        <v>4330</v>
      </c>
      <c r="H819" s="43">
        <v>7</v>
      </c>
      <c r="I819" s="36">
        <v>6</v>
      </c>
      <c r="J819" s="42">
        <f>IF(IMPORT[[#This Row],[b1]]="","",IMPORT[[#This Row],[b1]]-IMPORT[[#This Row],[a1]])</f>
        <v>-1</v>
      </c>
      <c r="K819" s="43">
        <f ca="1">SUM(INDIRECT(IMPORT_VAR[TABLENAME]&amp;"[@a"&amp;$1:$1-1&amp;"]"),INDIRECT(IMPORT_VAR[TABLENAME]&amp;"[@c"&amp;$1:$1-1&amp;"]"))</f>
        <v>6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6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6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6</v>
      </c>
      <c r="U819" s="44"/>
      <c r="V819" s="36"/>
      <c r="W819" s="61" t="str">
        <f>IF(IMPORT[[#This Row],[b5]]="","",IMPORT[[#This Row],[b5]]-IMPORT[[#This Row],[a5]])</f>
        <v/>
      </c>
      <c r="X819" s="53">
        <f ca="1">SUM(INDIRECT(IMPORT_VAR[TABLENAME]&amp;"[@a"&amp;$1:$1-1&amp;"]"),INDIRECT(IMPORT_VAR[TABLENAME]&amp;"[@c"&amp;$1:$1-1&amp;"]"))</f>
        <v>6</v>
      </c>
    </row>
    <row r="820" spans="1:24">
      <c r="A820" s="42">
        <f ca="1">IF(IMPORT[[#This Row],[C]]&lt;1,"",ROW()-2)</f>
        <v>818</v>
      </c>
      <c r="B820" s="42" t="s">
        <v>4325</v>
      </c>
      <c r="C820" s="36" t="s">
        <v>2908</v>
      </c>
      <c r="D820" s="36">
        <v>1152</v>
      </c>
      <c r="E820" s="42">
        <f ca="1">IMPORT[TT]</f>
        <v>6</v>
      </c>
      <c r="F820" s="36"/>
      <c r="G820" s="36" t="s">
        <v>4330</v>
      </c>
      <c r="H820" s="43">
        <v>6</v>
      </c>
      <c r="I820" s="36"/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6</v>
      </c>
      <c r="L820" s="36"/>
      <c r="M820" s="42" t="str">
        <f>IF(IMPORT[[#This Row],[b2]]="","",IMPORT[[#This Row],[b2]]-IMPORT[[#This Row],[a2]])</f>
        <v/>
      </c>
      <c r="N820" s="43">
        <f ca="1">SUM(INDIRECT(IMPORT_VAR[TABLENAME]&amp;"[@a"&amp;$1:$1-1&amp;"]"),INDIRECT(IMPORT_VAR[TABLENAME]&amp;"[@c"&amp;$1:$1-1&amp;"]"))</f>
        <v>6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6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6</v>
      </c>
      <c r="U820" s="44"/>
      <c r="V820" s="36"/>
      <c r="W820" s="61" t="str">
        <f>IF(IMPORT[[#This Row],[b5]]="","",IMPORT[[#This Row],[b5]]-IMPORT[[#This Row],[a5]])</f>
        <v/>
      </c>
      <c r="X820" s="53">
        <f ca="1">SUM(INDIRECT(IMPORT_VAR[TABLENAME]&amp;"[@a"&amp;$1:$1-1&amp;"]"),INDIRECT(IMPORT_VAR[TABLENAME]&amp;"[@c"&amp;$1:$1-1&amp;"]"))</f>
        <v>6</v>
      </c>
    </row>
    <row r="821" spans="1:24">
      <c r="A821" s="42">
        <f ca="1">IF(IMPORT[[#This Row],[C]]&lt;1,"",ROW()-2)</f>
        <v>819</v>
      </c>
      <c r="B821" s="42" t="s">
        <v>4326</v>
      </c>
      <c r="C821" s="36" t="s">
        <v>2908</v>
      </c>
      <c r="D821" s="36">
        <v>1152</v>
      </c>
      <c r="E821" s="42">
        <f ca="1">IMPORT[TT]</f>
        <v>12</v>
      </c>
      <c r="F821" s="36"/>
      <c r="G821" s="36" t="s">
        <v>4330</v>
      </c>
      <c r="H821" s="43">
        <v>12</v>
      </c>
      <c r="I821" s="36"/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12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12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12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12</v>
      </c>
      <c r="U821" s="44"/>
      <c r="V821" s="36"/>
      <c r="W821" s="61" t="str">
        <f>IF(IMPORT[[#This Row],[b5]]="","",IMPORT[[#This Row],[b5]]-IMPORT[[#This Row],[a5]])</f>
        <v/>
      </c>
      <c r="X821" s="53">
        <f ca="1">SUM(INDIRECT(IMPORT_VAR[TABLENAME]&amp;"[@a"&amp;$1:$1-1&amp;"]"),INDIRECT(IMPORT_VAR[TABLENAME]&amp;"[@c"&amp;$1:$1-1&amp;"]"))</f>
        <v>12</v>
      </c>
    </row>
    <row r="822" spans="1:24">
      <c r="A822" s="39">
        <f ca="1">IF(IMPORT[[#This Row],[C]]&lt;1,"",ROW()-2)</f>
        <v>820</v>
      </c>
      <c r="B822" s="42" t="s">
        <v>4327</v>
      </c>
      <c r="C822" s="36" t="s">
        <v>2908</v>
      </c>
      <c r="D822" s="36">
        <v>1152</v>
      </c>
      <c r="E822" s="39">
        <f ca="1">IMPORT[TT]</f>
        <v>7</v>
      </c>
      <c r="F822" s="31"/>
      <c r="G822" s="36" t="s">
        <v>4330</v>
      </c>
      <c r="H822" s="40">
        <v>7</v>
      </c>
      <c r="I822" s="31"/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7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7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7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7</v>
      </c>
      <c r="U822" s="41"/>
      <c r="V822" s="31"/>
      <c r="W822" s="60" t="str">
        <f>IF(IMPORT[[#This Row],[b5]]="","",IMPORT[[#This Row],[b5]]-IMPORT[[#This Row],[a5]])</f>
        <v/>
      </c>
      <c r="X822" s="53">
        <f ca="1">SUM(INDIRECT(IMPORT_VAR[TABLENAME]&amp;"[@a"&amp;$1:$1-1&amp;"]"),INDIRECT(IMPORT_VAR[TABLENAME]&amp;"[@c"&amp;$1:$1-1&amp;"]"))</f>
        <v>7</v>
      </c>
    </row>
    <row r="823" spans="1:24">
      <c r="A823" s="39">
        <f ca="1">IF(IMPORT[[#This Row],[C]]&lt;1,"",ROW()-2)</f>
        <v>821</v>
      </c>
      <c r="B823" s="39">
        <v>5840</v>
      </c>
      <c r="C823" s="31" t="s">
        <v>3040</v>
      </c>
      <c r="D823" s="31">
        <v>288</v>
      </c>
      <c r="E823" s="39">
        <f ca="1">IMPORT[TT]</f>
        <v>7</v>
      </c>
      <c r="F823" s="31"/>
      <c r="G823" s="31" t="s">
        <v>4330</v>
      </c>
      <c r="H823" s="40">
        <v>7</v>
      </c>
      <c r="I823" s="31"/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7</v>
      </c>
      <c r="L823" s="31"/>
      <c r="M823" s="39" t="str">
        <f>IF(IMPORT[[#This Row],[b2]]="","",IMPORT[[#This Row],[b2]]-IMPORT[[#This Row],[a2]])</f>
        <v/>
      </c>
      <c r="N823" s="40">
        <f ca="1">SUM(INDIRECT(IMPORT_VAR[TABLENAME]&amp;"[@a"&amp;$1:$1-1&amp;"]"),INDIRECT(IMPORT_VAR[TABLENAME]&amp;"[@c"&amp;$1:$1-1&amp;"]"))</f>
        <v>7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7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7</v>
      </c>
      <c r="U823" s="41"/>
      <c r="V823" s="31"/>
      <c r="W823" s="60" t="str">
        <f>IF(IMPORT[[#This Row],[b5]]="","",IMPORT[[#This Row],[b5]]-IMPORT[[#This Row],[a5]])</f>
        <v/>
      </c>
      <c r="X823" s="53">
        <f ca="1">SUM(INDIRECT(IMPORT_VAR[TABLENAME]&amp;"[@a"&amp;$1:$1-1&amp;"]"),INDIRECT(IMPORT_VAR[TABLENAME]&amp;"[@c"&amp;$1:$1-1&amp;"]"))</f>
        <v>7</v>
      </c>
    </row>
    <row r="824" spans="1:24">
      <c r="A824" s="39">
        <f ca="1">IF(IMPORT[[#This Row],[C]]&lt;1,"",ROW()-2)</f>
        <v>822</v>
      </c>
      <c r="B824" s="39">
        <v>5850</v>
      </c>
      <c r="C824" s="31" t="s">
        <v>3040</v>
      </c>
      <c r="D824" s="31">
        <v>288</v>
      </c>
      <c r="E824" s="39">
        <f ca="1">IMPORT[TT]</f>
        <v>7</v>
      </c>
      <c r="F824" s="31"/>
      <c r="G824" s="31" t="s">
        <v>4330</v>
      </c>
      <c r="H824" s="40">
        <v>7</v>
      </c>
      <c r="I824" s="31"/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7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7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7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7</v>
      </c>
      <c r="U824" s="41"/>
      <c r="V824" s="31"/>
      <c r="W824" s="60" t="str">
        <f>IF(IMPORT[[#This Row],[b5]]="","",IMPORT[[#This Row],[b5]]-IMPORT[[#This Row],[a5]])</f>
        <v/>
      </c>
      <c r="X824" s="53">
        <f ca="1">SUM(INDIRECT(IMPORT_VAR[TABLENAME]&amp;"[@a"&amp;$1:$1-1&amp;"]"),INDIRECT(IMPORT_VAR[TABLENAME]&amp;"[@c"&amp;$1:$1-1&amp;"]"))</f>
        <v>7</v>
      </c>
    </row>
    <row r="825" spans="1:24">
      <c r="A825" s="39">
        <f ca="1">IF(IMPORT[[#This Row],[C]]&lt;1,"",ROW()-2)</f>
        <v>823</v>
      </c>
      <c r="B825" s="39">
        <v>5851</v>
      </c>
      <c r="C825" s="31" t="s">
        <v>3040</v>
      </c>
      <c r="D825" s="31">
        <v>288</v>
      </c>
      <c r="E825" s="39">
        <f ca="1">IMPORT[TT]</f>
        <v>8</v>
      </c>
      <c r="F825" s="31"/>
      <c r="G825" s="31" t="s">
        <v>4330</v>
      </c>
      <c r="H825" s="40">
        <v>8</v>
      </c>
      <c r="I825" s="31"/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8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8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8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8</v>
      </c>
      <c r="U825" s="41"/>
      <c r="V825" s="31"/>
      <c r="W825" s="60" t="str">
        <f>IF(IMPORT[[#This Row],[b5]]="","",IMPORT[[#This Row],[b5]]-IMPORT[[#This Row],[a5]])</f>
        <v/>
      </c>
      <c r="X825" s="53">
        <f ca="1">SUM(INDIRECT(IMPORT_VAR[TABLENAME]&amp;"[@a"&amp;$1:$1-1&amp;"]"),INDIRECT(IMPORT_VAR[TABLENAME]&amp;"[@c"&amp;$1:$1-1&amp;"]"))</f>
        <v>8</v>
      </c>
    </row>
    <row r="826" spans="1:24">
      <c r="A826" s="39">
        <f ca="1">IF(IMPORT[[#This Row],[C]]&lt;1,"",ROW()-2)</f>
        <v>824</v>
      </c>
      <c r="B826" s="39">
        <v>5870</v>
      </c>
      <c r="C826" s="31" t="s">
        <v>3040</v>
      </c>
      <c r="D826" s="31">
        <v>288</v>
      </c>
      <c r="E826" s="39">
        <f ca="1">IMPORT[TT]</f>
        <v>4</v>
      </c>
      <c r="F826" s="31"/>
      <c r="G826" s="31" t="s">
        <v>4330</v>
      </c>
      <c r="H826" s="40">
        <v>4</v>
      </c>
      <c r="I826" s="31"/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4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4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4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4</v>
      </c>
      <c r="U826" s="41"/>
      <c r="V826" s="31"/>
      <c r="W826" s="60" t="str">
        <f>IF(IMPORT[[#This Row],[b5]]="","",IMPORT[[#This Row],[b5]]-IMPORT[[#This Row],[a5]])</f>
        <v/>
      </c>
      <c r="X826" s="53">
        <f ca="1">SUM(INDIRECT(IMPORT_VAR[TABLENAME]&amp;"[@a"&amp;$1:$1-1&amp;"]"),INDIRECT(IMPORT_VAR[TABLENAME]&amp;"[@c"&amp;$1:$1-1&amp;"]"))</f>
        <v>4</v>
      </c>
    </row>
    <row r="827" spans="1:24">
      <c r="A827" s="39">
        <f ca="1">IF(IMPORT[[#This Row],[C]]&lt;1,"",ROW()-2)</f>
        <v>825</v>
      </c>
      <c r="B827" s="39">
        <v>5871</v>
      </c>
      <c r="C827" s="31" t="s">
        <v>3040</v>
      </c>
      <c r="D827" s="31">
        <v>288</v>
      </c>
      <c r="E827" s="39">
        <f ca="1">IMPORT[TT]</f>
        <v>1</v>
      </c>
      <c r="F827" s="31"/>
      <c r="G827" s="31" t="s">
        <v>4330</v>
      </c>
      <c r="H827" s="40">
        <v>1</v>
      </c>
      <c r="I827" s="31"/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1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1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1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1</v>
      </c>
      <c r="U827" s="41"/>
      <c r="V827" s="31"/>
      <c r="W827" s="60" t="str">
        <f>IF(IMPORT[[#This Row],[b5]]="","",IMPORT[[#This Row],[b5]]-IMPORT[[#This Row],[a5]])</f>
        <v/>
      </c>
      <c r="X827" s="53">
        <f ca="1">SUM(INDIRECT(IMPORT_VAR[TABLENAME]&amp;"[@a"&amp;$1:$1-1&amp;"]"),INDIRECT(IMPORT_VAR[TABLENAME]&amp;"[@c"&amp;$1:$1-1&amp;"]"))</f>
        <v>1</v>
      </c>
    </row>
    <row r="828" spans="1:24">
      <c r="A828" s="39">
        <f ca="1">IF(IMPORT[[#This Row],[C]]&lt;1,"",ROW()-2)</f>
        <v>826</v>
      </c>
      <c r="B828" s="39">
        <v>5872</v>
      </c>
      <c r="C828" s="31" t="s">
        <v>3040</v>
      </c>
      <c r="D828" s="31">
        <v>288</v>
      </c>
      <c r="E828" s="39">
        <f ca="1">IMPORT[TT]</f>
        <v>2</v>
      </c>
      <c r="F828" s="31"/>
      <c r="G828" s="31" t="s">
        <v>4330</v>
      </c>
      <c r="H828" s="40">
        <v>2</v>
      </c>
      <c r="I828" s="31"/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2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2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2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2</v>
      </c>
      <c r="U828" s="41"/>
      <c r="V828" s="31"/>
      <c r="W828" s="60" t="str">
        <f>IF(IMPORT[[#This Row],[b5]]="","",IMPORT[[#This Row],[b5]]-IMPORT[[#This Row],[a5]])</f>
        <v/>
      </c>
      <c r="X828" s="53">
        <f ca="1">SUM(INDIRECT(IMPORT_VAR[TABLENAME]&amp;"[@a"&amp;$1:$1-1&amp;"]"),INDIRECT(IMPORT_VAR[TABLENAME]&amp;"[@c"&amp;$1:$1-1&amp;"]"))</f>
        <v>2</v>
      </c>
    </row>
    <row r="829" spans="1:24">
      <c r="A829" s="39">
        <f ca="1">IF(IMPORT[[#This Row],[C]]&lt;1,"",ROW()-2)</f>
        <v>827</v>
      </c>
      <c r="B829" s="39" t="s">
        <v>4328</v>
      </c>
      <c r="C829" s="31" t="s">
        <v>3182</v>
      </c>
      <c r="D829" s="31">
        <v>720</v>
      </c>
      <c r="E829" s="39">
        <f ca="1">IMPORT[TT]</f>
        <v>25</v>
      </c>
      <c r="F829" s="31"/>
      <c r="G829" s="31" t="s">
        <v>4330</v>
      </c>
      <c r="H829" s="40">
        <v>25</v>
      </c>
      <c r="I829" s="31"/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25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25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25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25</v>
      </c>
      <c r="U829" s="41"/>
      <c r="V829" s="31"/>
      <c r="W829" s="60" t="str">
        <f>IF(IMPORT[[#This Row],[b5]]="","",IMPORT[[#This Row],[b5]]-IMPORT[[#This Row],[a5]])</f>
        <v/>
      </c>
      <c r="X829" s="53">
        <f ca="1">SUM(INDIRECT(IMPORT_VAR[TABLENAME]&amp;"[@a"&amp;$1:$1-1&amp;"]"),INDIRECT(IMPORT_VAR[TABLENAME]&amp;"[@c"&amp;$1:$1-1&amp;"]"))</f>
        <v>25</v>
      </c>
    </row>
    <row r="830" spans="1:24">
      <c r="A830" s="39">
        <f ca="1">IF(IMPORT[[#This Row],[C]]&lt;1,"",ROW()-2)</f>
        <v>828</v>
      </c>
      <c r="B830" s="39" t="s">
        <v>4329</v>
      </c>
      <c r="C830" s="31" t="s">
        <v>3182</v>
      </c>
      <c r="D830" s="31">
        <v>720</v>
      </c>
      <c r="E830" s="39">
        <f ca="1">IMPORT[TT]</f>
        <v>25</v>
      </c>
      <c r="F830" s="31"/>
      <c r="G830" s="31" t="s">
        <v>4330</v>
      </c>
      <c r="H830" s="40">
        <v>25</v>
      </c>
      <c r="I830" s="31"/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25</v>
      </c>
      <c r="L830" s="31"/>
      <c r="M830" s="39" t="str">
        <f>IF(IMPORT[[#This Row],[b2]]="","",IMPORT[[#This Row],[b2]]-IMPORT[[#This Row],[a2]])</f>
        <v/>
      </c>
      <c r="N830" s="40">
        <f ca="1">SUM(INDIRECT(IMPORT_VAR[TABLENAME]&amp;"[@a"&amp;$1:$1-1&amp;"]"),INDIRECT(IMPORT_VAR[TABLENAME]&amp;"[@c"&amp;$1:$1-1&amp;"]"))</f>
        <v>25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25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25</v>
      </c>
      <c r="U830" s="41"/>
      <c r="V830" s="31"/>
      <c r="W830" s="60" t="str">
        <f>IF(IMPORT[[#This Row],[b5]]="","",IMPORT[[#This Row],[b5]]-IMPORT[[#This Row],[a5]])</f>
        <v/>
      </c>
      <c r="X830" s="53">
        <f ca="1">SUM(INDIRECT(IMPORT_VAR[TABLENAME]&amp;"[@a"&amp;$1:$1-1&amp;"]"),INDIRECT(IMPORT_VAR[TABLENAME]&amp;"[@c"&amp;$1:$1-1&amp;"]"))</f>
        <v>25</v>
      </c>
    </row>
    <row r="831" spans="1:24">
      <c r="A831" s="39">
        <f ca="1">IF(IMPORT[[#This Row],[C]]&lt;1,"",ROW()-2)</f>
        <v>829</v>
      </c>
      <c r="B831" s="39">
        <v>8525</v>
      </c>
      <c r="C831" s="31" t="s">
        <v>3182</v>
      </c>
      <c r="D831" s="31">
        <v>576</v>
      </c>
      <c r="E831" s="39">
        <f ca="1">IMPORT[TT]</f>
        <v>10</v>
      </c>
      <c r="F831" s="31"/>
      <c r="G831" s="31" t="s">
        <v>4330</v>
      </c>
      <c r="H831" s="40">
        <v>10</v>
      </c>
      <c r="I831" s="31"/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10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10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10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10</v>
      </c>
      <c r="U831" s="41"/>
      <c r="V831" s="31"/>
      <c r="W831" s="60" t="str">
        <f>IF(IMPORT[[#This Row],[b5]]="","",IMPORT[[#This Row],[b5]]-IMPORT[[#This Row],[a5]])</f>
        <v/>
      </c>
      <c r="X831" s="53">
        <f ca="1">SUM(INDIRECT(IMPORT_VAR[TABLENAME]&amp;"[@a"&amp;$1:$1-1&amp;"]"),INDIRECT(IMPORT_VAR[TABLENAME]&amp;"[@c"&amp;$1:$1-1&amp;"]"))</f>
        <v>10</v>
      </c>
    </row>
    <row r="832" spans="1:24">
      <c r="A832" s="39">
        <f ca="1">IF(IMPORT[[#This Row],[C]]&lt;1,"",ROW()-2)</f>
        <v>830</v>
      </c>
      <c r="B832" s="39" t="s">
        <v>4057</v>
      </c>
      <c r="C832" s="31" t="s">
        <v>2938</v>
      </c>
      <c r="D832" s="31">
        <v>1500</v>
      </c>
      <c r="E832" s="39">
        <f ca="1">IMPORT[TT]</f>
        <v>45</v>
      </c>
      <c r="F832" s="31" t="s">
        <v>4398</v>
      </c>
      <c r="G832" s="31" t="s">
        <v>4393</v>
      </c>
      <c r="H832" s="40">
        <v>45</v>
      </c>
      <c r="I832" s="31"/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45</v>
      </c>
      <c r="L832" s="31"/>
      <c r="M832" s="39" t="str">
        <f>IF(IMPORT[[#This Row],[b2]]="","",IMPORT[[#This Row],[b2]]-IMPORT[[#This Row],[a2]])</f>
        <v/>
      </c>
      <c r="N832" s="40">
        <f ca="1">SUM(INDIRECT(IMPORT_VAR[TABLENAME]&amp;"[@a"&amp;$1:$1-1&amp;"]"),INDIRECT(IMPORT_VAR[TABLENAME]&amp;"[@c"&amp;$1:$1-1&amp;"]"))</f>
        <v>45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45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45</v>
      </c>
      <c r="U832" s="41"/>
      <c r="V832" s="31"/>
      <c r="W832" s="60" t="str">
        <f>IF(IMPORT[[#This Row],[b5]]="","",IMPORT[[#This Row],[b5]]-IMPORT[[#This Row],[a5]])</f>
        <v/>
      </c>
      <c r="X832" s="53">
        <f ca="1">SUM(INDIRECT(IMPORT_VAR[TABLENAME]&amp;"[@a"&amp;$1:$1-1&amp;"]"),INDIRECT(IMPORT_VAR[TABLENAME]&amp;"[@c"&amp;$1:$1-1&amp;"]"))</f>
        <v>45</v>
      </c>
    </row>
    <row r="833" spans="1:24">
      <c r="A833" s="39">
        <f ca="1">IF(IMPORT[[#This Row],[C]]&lt;1,"",ROW()-2)</f>
        <v>831</v>
      </c>
      <c r="B833" s="39" t="s">
        <v>4392</v>
      </c>
      <c r="C833" s="31" t="s">
        <v>3036</v>
      </c>
      <c r="D833" s="31">
        <v>240</v>
      </c>
      <c r="E833" s="39">
        <f ca="1">IMPORT[TT]</f>
        <v>13</v>
      </c>
      <c r="F833" s="31"/>
      <c r="G833" s="31" t="s">
        <v>4393</v>
      </c>
      <c r="H833" s="40">
        <v>13</v>
      </c>
      <c r="I833" s="31"/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13</v>
      </c>
      <c r="L833" s="31"/>
      <c r="M833" s="39" t="str">
        <f>IF(IMPORT[[#This Row],[b2]]="","",IMPORT[[#This Row],[b2]]-IMPORT[[#This Row],[a2]])</f>
        <v/>
      </c>
      <c r="N833" s="40">
        <f ca="1">SUM(INDIRECT(IMPORT_VAR[TABLENAME]&amp;"[@a"&amp;$1:$1-1&amp;"]"),INDIRECT(IMPORT_VAR[TABLENAME]&amp;"[@c"&amp;$1:$1-1&amp;"]"))</f>
        <v>13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13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13</v>
      </c>
      <c r="U833" s="41"/>
      <c r="V833" s="31"/>
      <c r="W833" s="60" t="str">
        <f>IF(IMPORT[[#This Row],[b5]]="","",IMPORT[[#This Row],[b5]]-IMPORT[[#This Row],[a5]])</f>
        <v/>
      </c>
      <c r="X833" s="53">
        <f ca="1">SUM(INDIRECT(IMPORT_VAR[TABLENAME]&amp;"[@a"&amp;$1:$1-1&amp;"]"),INDIRECT(IMPORT_VAR[TABLENAME]&amp;"[@c"&amp;$1:$1-1&amp;"]"))</f>
        <v>13</v>
      </c>
    </row>
    <row r="834" spans="1:24">
      <c r="A834" s="39">
        <f ca="1">IF(IMPORT[[#This Row],[C]]&lt;1,"",ROW()-2)</f>
        <v>832</v>
      </c>
      <c r="B834" s="39" t="s">
        <v>3356</v>
      </c>
      <c r="C834" s="31" t="s">
        <v>3036</v>
      </c>
      <c r="D834" s="31">
        <v>240</v>
      </c>
      <c r="E834" s="39">
        <f ca="1">IMPORT[TT]</f>
        <v>13</v>
      </c>
      <c r="F834" s="31"/>
      <c r="G834" s="31" t="s">
        <v>4393</v>
      </c>
      <c r="H834" s="40">
        <v>13</v>
      </c>
      <c r="I834" s="31"/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13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13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13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13</v>
      </c>
      <c r="U834" s="41"/>
      <c r="V834" s="31"/>
      <c r="W834" s="60" t="str">
        <f>IF(IMPORT[[#This Row],[b5]]="","",IMPORT[[#This Row],[b5]]-IMPORT[[#This Row],[a5]])</f>
        <v/>
      </c>
      <c r="X834" s="53">
        <f ca="1">SUM(INDIRECT(IMPORT_VAR[TABLENAME]&amp;"[@a"&amp;$1:$1-1&amp;"]"),INDIRECT(IMPORT_VAR[TABLENAME]&amp;"[@c"&amp;$1:$1-1&amp;"]"))</f>
        <v>13</v>
      </c>
    </row>
    <row r="835" spans="1:24">
      <c r="A835" s="39">
        <f ca="1">IF(IMPORT[[#This Row],[C]]&lt;1,"",ROW()-2)</f>
        <v>833</v>
      </c>
      <c r="B835" s="39" t="s">
        <v>4391</v>
      </c>
      <c r="C835" s="31" t="s">
        <v>3036</v>
      </c>
      <c r="D835" s="31">
        <v>240</v>
      </c>
      <c r="E835" s="39">
        <f ca="1">IMPORT[TT]</f>
        <v>5</v>
      </c>
      <c r="F835" s="31"/>
      <c r="G835" s="31" t="s">
        <v>4393</v>
      </c>
      <c r="H835" s="40">
        <v>5</v>
      </c>
      <c r="I835" s="31"/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5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5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5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5</v>
      </c>
      <c r="U835" s="41"/>
      <c r="V835" s="31"/>
      <c r="W835" s="60" t="str">
        <f>IF(IMPORT[[#This Row],[b5]]="","",IMPORT[[#This Row],[b5]]-IMPORT[[#This Row],[a5]])</f>
        <v/>
      </c>
      <c r="X835" s="53">
        <f ca="1">SUM(INDIRECT(IMPORT_VAR[TABLENAME]&amp;"[@a"&amp;$1:$1-1&amp;"]"),INDIRECT(IMPORT_VAR[TABLENAME]&amp;"[@c"&amp;$1:$1-1&amp;"]"))</f>
        <v>5</v>
      </c>
    </row>
    <row r="836" spans="1:24">
      <c r="A836" s="39">
        <f ca="1">IF(IMPORT[[#This Row],[C]]&lt;1,"",ROW()-2)</f>
        <v>834</v>
      </c>
      <c r="B836" s="39" t="s">
        <v>4390</v>
      </c>
      <c r="C836" s="31" t="s">
        <v>3036</v>
      </c>
      <c r="D836" s="31">
        <v>240</v>
      </c>
      <c r="E836" s="39">
        <f ca="1">IMPORT[TT]</f>
        <v>12</v>
      </c>
      <c r="F836" s="31"/>
      <c r="G836" s="31" t="s">
        <v>4393</v>
      </c>
      <c r="H836" s="40">
        <v>12</v>
      </c>
      <c r="I836" s="31"/>
      <c r="J836" s="39" t="str">
        <f>IF(IMPORT[[#This Row],[b1]]="","",IMPORT[[#This Row],[b1]]-IMPORT[[#This Row],[a1]])</f>
        <v/>
      </c>
      <c r="K836" s="40">
        <f ca="1">SUM(INDIRECT(IMPORT_VAR[TABLENAME]&amp;"[@a"&amp;$1:$1-1&amp;"]"),INDIRECT(IMPORT_VAR[TABLENAME]&amp;"[@c"&amp;$1:$1-1&amp;"]"))</f>
        <v>12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12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12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12</v>
      </c>
      <c r="U836" s="41"/>
      <c r="V836" s="31"/>
      <c r="W836" s="60" t="str">
        <f>IF(IMPORT[[#This Row],[b5]]="","",IMPORT[[#This Row],[b5]]-IMPORT[[#This Row],[a5]])</f>
        <v/>
      </c>
      <c r="X836" s="53">
        <f ca="1">SUM(INDIRECT(IMPORT_VAR[TABLENAME]&amp;"[@a"&amp;$1:$1-1&amp;"]"),INDIRECT(IMPORT_VAR[TABLENAME]&amp;"[@c"&amp;$1:$1-1&amp;"]"))</f>
        <v>12</v>
      </c>
    </row>
    <row r="837" spans="1:24">
      <c r="A837" s="39">
        <f ca="1">IF(IMPORT[[#This Row],[C]]&lt;1,"",ROW()-2)</f>
        <v>835</v>
      </c>
      <c r="B837" s="39" t="s">
        <v>4389</v>
      </c>
      <c r="C837" s="31" t="s">
        <v>3036</v>
      </c>
      <c r="D837" s="31">
        <v>160</v>
      </c>
      <c r="E837" s="39">
        <f ca="1">IMPORT[TT]</f>
        <v>8</v>
      </c>
      <c r="F837" s="31"/>
      <c r="G837" s="31" t="s">
        <v>4393</v>
      </c>
      <c r="H837" s="40">
        <v>9</v>
      </c>
      <c r="I837" s="31">
        <v>8</v>
      </c>
      <c r="J837" s="39">
        <f>IF(IMPORT[[#This Row],[b1]]="","",IMPORT[[#This Row],[b1]]-IMPORT[[#This Row],[a1]])</f>
        <v>-1</v>
      </c>
      <c r="K837" s="40">
        <f ca="1">SUM(INDIRECT(IMPORT_VAR[TABLENAME]&amp;"[@a"&amp;$1:$1-1&amp;"]"),INDIRECT(IMPORT_VAR[TABLENAME]&amp;"[@c"&amp;$1:$1-1&amp;"]"))</f>
        <v>8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8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8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8</v>
      </c>
      <c r="U837" s="41"/>
      <c r="V837" s="31"/>
      <c r="W837" s="60" t="str">
        <f>IF(IMPORT[[#This Row],[b5]]="","",IMPORT[[#This Row],[b5]]-IMPORT[[#This Row],[a5]])</f>
        <v/>
      </c>
      <c r="X837" s="53">
        <f ca="1">SUM(INDIRECT(IMPORT_VAR[TABLENAME]&amp;"[@a"&amp;$1:$1-1&amp;"]"),INDIRECT(IMPORT_VAR[TABLENAME]&amp;"[@c"&amp;$1:$1-1&amp;"]"))</f>
        <v>8</v>
      </c>
    </row>
    <row r="838" spans="1:24">
      <c r="A838" s="39">
        <f ca="1">IF(IMPORT[[#This Row],[C]]&lt;1,"",ROW()-2)</f>
        <v>836</v>
      </c>
      <c r="B838" s="39" t="s">
        <v>4388</v>
      </c>
      <c r="C838" s="31" t="s">
        <v>3036</v>
      </c>
      <c r="D838" s="31">
        <v>160</v>
      </c>
      <c r="E838" s="39">
        <f ca="1">IMPORT[TT]</f>
        <v>12</v>
      </c>
      <c r="F838" s="31"/>
      <c r="G838" s="31" t="s">
        <v>4393</v>
      </c>
      <c r="H838" s="40">
        <v>13</v>
      </c>
      <c r="I838" s="31">
        <v>12</v>
      </c>
      <c r="J838" s="39">
        <f>IF(IMPORT[[#This Row],[b1]]="","",IMPORT[[#This Row],[b1]]-IMPORT[[#This Row],[a1]])</f>
        <v>-1</v>
      </c>
      <c r="K838" s="40">
        <f ca="1">SUM(INDIRECT(IMPORT_VAR[TABLENAME]&amp;"[@a"&amp;$1:$1-1&amp;"]"),INDIRECT(IMPORT_VAR[TABLENAME]&amp;"[@c"&amp;$1:$1-1&amp;"]"))</f>
        <v>12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12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12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12</v>
      </c>
      <c r="U838" s="41"/>
      <c r="V838" s="31"/>
      <c r="W838" s="60" t="str">
        <f>IF(IMPORT[[#This Row],[b5]]="","",IMPORT[[#This Row],[b5]]-IMPORT[[#This Row],[a5]])</f>
        <v/>
      </c>
      <c r="X838" s="53">
        <f ca="1">SUM(INDIRECT(IMPORT_VAR[TABLENAME]&amp;"[@a"&amp;$1:$1-1&amp;"]"),INDIRECT(IMPORT_VAR[TABLENAME]&amp;"[@c"&amp;$1:$1-1&amp;"]"))</f>
        <v>12</v>
      </c>
    </row>
    <row r="839" spans="1:24">
      <c r="A839" s="39">
        <f ca="1">IF(IMPORT[[#This Row],[C]]&lt;1,"",ROW()-2)</f>
        <v>837</v>
      </c>
      <c r="B839" s="39" t="s">
        <v>4387</v>
      </c>
      <c r="C839" s="31" t="s">
        <v>3036</v>
      </c>
      <c r="D839" s="31">
        <v>160</v>
      </c>
      <c r="E839" s="39">
        <f ca="1">IMPORT[TT]</f>
        <v>8</v>
      </c>
      <c r="F839" s="31"/>
      <c r="G839" s="31" t="s">
        <v>4393</v>
      </c>
      <c r="H839" s="40">
        <v>8</v>
      </c>
      <c r="I839" s="31"/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8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8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8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8</v>
      </c>
      <c r="U839" s="41"/>
      <c r="V839" s="31"/>
      <c r="W839" s="60" t="str">
        <f>IF(IMPORT[[#This Row],[b5]]="","",IMPORT[[#This Row],[b5]]-IMPORT[[#This Row],[a5]])</f>
        <v/>
      </c>
      <c r="X839" s="53">
        <f ca="1">SUM(INDIRECT(IMPORT_VAR[TABLENAME]&amp;"[@a"&amp;$1:$1-1&amp;"]"),INDIRECT(IMPORT_VAR[TABLENAME]&amp;"[@c"&amp;$1:$1-1&amp;"]"))</f>
        <v>8</v>
      </c>
    </row>
    <row r="840" spans="1:24">
      <c r="A840" s="39">
        <f ca="1">IF(IMPORT[[#This Row],[C]]&lt;1,"",ROW()-2)</f>
        <v>838</v>
      </c>
      <c r="B840" s="39" t="s">
        <v>4386</v>
      </c>
      <c r="C840" s="31" t="s">
        <v>3036</v>
      </c>
      <c r="D840" s="31">
        <v>160</v>
      </c>
      <c r="E840" s="39">
        <f ca="1">IMPORT[TT]</f>
        <v>14</v>
      </c>
      <c r="F840" s="31"/>
      <c r="G840" s="31" t="s">
        <v>4393</v>
      </c>
      <c r="H840" s="40">
        <v>14</v>
      </c>
      <c r="I840" s="31"/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14</v>
      </c>
      <c r="L840" s="31"/>
      <c r="M840" s="39" t="str">
        <f>IF(IMPORT[[#This Row],[b2]]="","",IMPORT[[#This Row],[b2]]-IMPORT[[#This Row],[a2]])</f>
        <v/>
      </c>
      <c r="N840" s="40">
        <f ca="1">SUM(INDIRECT(IMPORT_VAR[TABLENAME]&amp;"[@a"&amp;$1:$1-1&amp;"]"),INDIRECT(IMPORT_VAR[TABLENAME]&amp;"[@c"&amp;$1:$1-1&amp;"]"))</f>
        <v>14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14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14</v>
      </c>
      <c r="U840" s="41"/>
      <c r="V840" s="31"/>
      <c r="W840" s="60" t="str">
        <f>IF(IMPORT[[#This Row],[b5]]="","",IMPORT[[#This Row],[b5]]-IMPORT[[#This Row],[a5]])</f>
        <v/>
      </c>
      <c r="X840" s="53">
        <f ca="1">SUM(INDIRECT(IMPORT_VAR[TABLENAME]&amp;"[@a"&amp;$1:$1-1&amp;"]"),INDIRECT(IMPORT_VAR[TABLENAME]&amp;"[@c"&amp;$1:$1-1&amp;"]"))</f>
        <v>14</v>
      </c>
    </row>
    <row r="841" spans="1:24">
      <c r="A841" s="39">
        <f ca="1">IF(IMPORT[[#This Row],[C]]&lt;1,"",ROW()-2)</f>
        <v>839</v>
      </c>
      <c r="B841" s="39" t="s">
        <v>4385</v>
      </c>
      <c r="C841" s="31" t="s">
        <v>3036</v>
      </c>
      <c r="D841" s="31">
        <v>160</v>
      </c>
      <c r="E841" s="39">
        <f ca="1">IMPORT[TT]</f>
        <v>9</v>
      </c>
      <c r="F841" s="31"/>
      <c r="G841" s="31" t="s">
        <v>4393</v>
      </c>
      <c r="H841" s="40">
        <v>9</v>
      </c>
      <c r="I841" s="31"/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9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9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9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9</v>
      </c>
      <c r="U841" s="41"/>
      <c r="V841" s="31"/>
      <c r="W841" s="60" t="str">
        <f>IF(IMPORT[[#This Row],[b5]]="","",IMPORT[[#This Row],[b5]]-IMPORT[[#This Row],[a5]])</f>
        <v/>
      </c>
      <c r="X841" s="53">
        <f ca="1">SUM(INDIRECT(IMPORT_VAR[TABLENAME]&amp;"[@a"&amp;$1:$1-1&amp;"]"),INDIRECT(IMPORT_VAR[TABLENAME]&amp;"[@c"&amp;$1:$1-1&amp;"]"))</f>
        <v>9</v>
      </c>
    </row>
    <row r="842" spans="1:24">
      <c r="A842" s="39">
        <f ca="1">IF(IMPORT[[#This Row],[C]]&lt;1,"",ROW()-2)</f>
        <v>840</v>
      </c>
      <c r="B842" s="39" t="s">
        <v>4384</v>
      </c>
      <c r="C842" s="31" t="s">
        <v>3036</v>
      </c>
      <c r="D842" s="31">
        <v>160</v>
      </c>
      <c r="E842" s="39">
        <f ca="1">IMPORT[TT]</f>
        <v>13</v>
      </c>
      <c r="F842" s="31"/>
      <c r="G842" s="31" t="s">
        <v>4393</v>
      </c>
      <c r="H842" s="40">
        <v>13</v>
      </c>
      <c r="I842" s="31"/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13</v>
      </c>
      <c r="L842" s="31"/>
      <c r="M842" s="39" t="str">
        <f>IF(IMPORT[[#This Row],[b2]]="","",IMPORT[[#This Row],[b2]]-IMPORT[[#This Row],[a2]])</f>
        <v/>
      </c>
      <c r="N842" s="40">
        <f ca="1">SUM(INDIRECT(IMPORT_VAR[TABLENAME]&amp;"[@a"&amp;$1:$1-1&amp;"]"),INDIRECT(IMPORT_VAR[TABLENAME]&amp;"[@c"&amp;$1:$1-1&amp;"]"))</f>
        <v>13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13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13</v>
      </c>
      <c r="U842" s="41"/>
      <c r="V842" s="31"/>
      <c r="W842" s="60" t="str">
        <f>IF(IMPORT[[#This Row],[b5]]="","",IMPORT[[#This Row],[b5]]-IMPORT[[#This Row],[a5]])</f>
        <v/>
      </c>
      <c r="X842" s="53">
        <f ca="1">SUM(INDIRECT(IMPORT_VAR[TABLENAME]&amp;"[@a"&amp;$1:$1-1&amp;"]"),INDIRECT(IMPORT_VAR[TABLENAME]&amp;"[@c"&amp;$1:$1-1&amp;"]"))</f>
        <v>13</v>
      </c>
    </row>
    <row r="843" spans="1:24">
      <c r="A843" s="39">
        <f ca="1">IF(IMPORT[[#This Row],[C]]&lt;1,"",ROW()-2)</f>
        <v>841</v>
      </c>
      <c r="B843" s="39" t="s">
        <v>4383</v>
      </c>
      <c r="C843" s="31" t="s">
        <v>3036</v>
      </c>
      <c r="D843" s="31">
        <v>160</v>
      </c>
      <c r="E843" s="39">
        <f ca="1">IMPORT[TT]</f>
        <v>9</v>
      </c>
      <c r="F843" s="31"/>
      <c r="G843" s="31" t="s">
        <v>4393</v>
      </c>
      <c r="H843" s="40">
        <v>9</v>
      </c>
      <c r="I843" s="31"/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9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9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9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9</v>
      </c>
      <c r="U843" s="41"/>
      <c r="V843" s="31"/>
      <c r="W843" s="60" t="str">
        <f>IF(IMPORT[[#This Row],[b5]]="","",IMPORT[[#This Row],[b5]]-IMPORT[[#This Row],[a5]])</f>
        <v/>
      </c>
      <c r="X843" s="53">
        <f ca="1">SUM(INDIRECT(IMPORT_VAR[TABLENAME]&amp;"[@a"&amp;$1:$1-1&amp;"]"),INDIRECT(IMPORT_VAR[TABLENAME]&amp;"[@c"&amp;$1:$1-1&amp;"]"))</f>
        <v>9</v>
      </c>
    </row>
    <row r="844" spans="1:24">
      <c r="A844" s="39">
        <f ca="1">IF(IMPORT[[#This Row],[C]]&lt;1,"",ROW()-2)</f>
        <v>842</v>
      </c>
      <c r="B844" s="39" t="s">
        <v>4382</v>
      </c>
      <c r="C844" s="31" t="s">
        <v>3036</v>
      </c>
      <c r="D844" s="31">
        <v>160</v>
      </c>
      <c r="E844" s="39">
        <f ca="1">IMPORT[TT]</f>
        <v>9</v>
      </c>
      <c r="F844" s="31"/>
      <c r="G844" s="31" t="s">
        <v>4393</v>
      </c>
      <c r="H844" s="40">
        <v>9</v>
      </c>
      <c r="I844" s="31"/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9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9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9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9</v>
      </c>
      <c r="U844" s="41"/>
      <c r="V844" s="31"/>
      <c r="W844" s="60" t="str">
        <f>IF(IMPORT[[#This Row],[b5]]="","",IMPORT[[#This Row],[b5]]-IMPORT[[#This Row],[a5]])</f>
        <v/>
      </c>
      <c r="X844" s="53">
        <f ca="1">SUM(INDIRECT(IMPORT_VAR[TABLENAME]&amp;"[@a"&amp;$1:$1-1&amp;"]"),INDIRECT(IMPORT_VAR[TABLENAME]&amp;"[@c"&amp;$1:$1-1&amp;"]"))</f>
        <v>9</v>
      </c>
    </row>
    <row r="845" spans="1:24">
      <c r="A845" s="39">
        <f ca="1">IF(IMPORT[[#This Row],[C]]&lt;1,"",ROW()-2)</f>
        <v>843</v>
      </c>
      <c r="B845" s="39" t="s">
        <v>3973</v>
      </c>
      <c r="C845" s="31" t="s">
        <v>3036</v>
      </c>
      <c r="D845" s="31">
        <v>160</v>
      </c>
      <c r="E845" s="39">
        <f ca="1">IMPORT[TT]</f>
        <v>4</v>
      </c>
      <c r="F845" s="31"/>
      <c r="G845" s="31" t="s">
        <v>4393</v>
      </c>
      <c r="H845" s="40">
        <v>4</v>
      </c>
      <c r="I845" s="31"/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4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4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4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4</v>
      </c>
      <c r="U845" s="41"/>
      <c r="V845" s="31"/>
      <c r="W845" s="60" t="str">
        <f>IF(IMPORT[[#This Row],[b5]]="","",IMPORT[[#This Row],[b5]]-IMPORT[[#This Row],[a5]])</f>
        <v/>
      </c>
      <c r="X845" s="53">
        <f ca="1">SUM(INDIRECT(IMPORT_VAR[TABLENAME]&amp;"[@a"&amp;$1:$1-1&amp;"]"),INDIRECT(IMPORT_VAR[TABLENAME]&amp;"[@c"&amp;$1:$1-1&amp;"]"))</f>
        <v>4</v>
      </c>
    </row>
    <row r="846" spans="1:24">
      <c r="A846" s="39">
        <f ca="1">IF(IMPORT[[#This Row],[C]]&lt;1,"",ROW()-2)</f>
        <v>844</v>
      </c>
      <c r="B846" s="39" t="s">
        <v>4380</v>
      </c>
      <c r="C846" s="31" t="s">
        <v>3036</v>
      </c>
      <c r="D846" s="31">
        <v>160</v>
      </c>
      <c r="E846" s="39">
        <f ca="1">IMPORT[TT]</f>
        <v>1</v>
      </c>
      <c r="F846" s="31"/>
      <c r="G846" s="31" t="s">
        <v>4393</v>
      </c>
      <c r="H846" s="40">
        <v>1</v>
      </c>
      <c r="I846" s="31"/>
      <c r="J846" s="39" t="str">
        <f>IF(IMPORT[[#This Row],[b1]]="","",IMPORT[[#This Row],[b1]]-IMPORT[[#This Row],[a1]])</f>
        <v/>
      </c>
      <c r="K846" s="40">
        <f ca="1">SUM(INDIRECT(IMPORT_VAR[TABLENAME]&amp;"[@a"&amp;$1:$1-1&amp;"]"),INDIRECT(IMPORT_VAR[TABLENAME]&amp;"[@c"&amp;$1:$1-1&amp;"]"))</f>
        <v>1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1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1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1</v>
      </c>
      <c r="U846" s="41"/>
      <c r="V846" s="31"/>
      <c r="W846" s="60" t="str">
        <f>IF(IMPORT[[#This Row],[b5]]="","",IMPORT[[#This Row],[b5]]-IMPORT[[#This Row],[a5]])</f>
        <v/>
      </c>
      <c r="X846" s="53">
        <f ca="1">SUM(INDIRECT(IMPORT_VAR[TABLENAME]&amp;"[@a"&amp;$1:$1-1&amp;"]"),INDIRECT(IMPORT_VAR[TABLENAME]&amp;"[@c"&amp;$1:$1-1&amp;"]"))</f>
        <v>1</v>
      </c>
    </row>
    <row r="847" spans="1:24">
      <c r="A847" s="39">
        <f ca="1">IF(IMPORT[[#This Row],[C]]&lt;1,"",ROW()-2)</f>
        <v>845</v>
      </c>
      <c r="B847" s="39" t="s">
        <v>4379</v>
      </c>
      <c r="C847" s="31" t="s">
        <v>3036</v>
      </c>
      <c r="D847" s="31">
        <v>160</v>
      </c>
      <c r="E847" s="39">
        <f ca="1">IMPORT[TT]</f>
        <v>9</v>
      </c>
      <c r="F847" s="31"/>
      <c r="G847" s="31" t="s">
        <v>4393</v>
      </c>
      <c r="H847" s="40">
        <v>9</v>
      </c>
      <c r="I847" s="31"/>
      <c r="J847" s="39" t="str">
        <f>IF(IMPORT[[#This Row],[b1]]="","",IMPORT[[#This Row],[b1]]-IMPORT[[#This Row],[a1]])</f>
        <v/>
      </c>
      <c r="K847" s="40">
        <f ca="1">SUM(INDIRECT(IMPORT_VAR[TABLENAME]&amp;"[@a"&amp;$1:$1-1&amp;"]"),INDIRECT(IMPORT_VAR[TABLENAME]&amp;"[@c"&amp;$1:$1-1&amp;"]"))</f>
        <v>9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9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9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9</v>
      </c>
      <c r="U847" s="41"/>
      <c r="V847" s="31"/>
      <c r="W847" s="60" t="str">
        <f>IF(IMPORT[[#This Row],[b5]]="","",IMPORT[[#This Row],[b5]]-IMPORT[[#This Row],[a5]])</f>
        <v/>
      </c>
      <c r="X847" s="53">
        <f ca="1">SUM(INDIRECT(IMPORT_VAR[TABLENAME]&amp;"[@a"&amp;$1:$1-1&amp;"]"),INDIRECT(IMPORT_VAR[TABLENAME]&amp;"[@c"&amp;$1:$1-1&amp;"]"))</f>
        <v>9</v>
      </c>
    </row>
    <row r="848" spans="1:24">
      <c r="A848" s="39">
        <f ca="1">IF(IMPORT[[#This Row],[C]]&lt;1,"",ROW()-2)</f>
        <v>846</v>
      </c>
      <c r="B848" s="39" t="s">
        <v>4195</v>
      </c>
      <c r="C848" s="31" t="s">
        <v>3036</v>
      </c>
      <c r="D848" s="31">
        <v>160</v>
      </c>
      <c r="E848" s="39">
        <f ca="1">IMPORT[TT]</f>
        <v>3</v>
      </c>
      <c r="F848" s="31"/>
      <c r="G848" s="31" t="s">
        <v>4393</v>
      </c>
      <c r="H848" s="40">
        <v>3</v>
      </c>
      <c r="I848" s="31"/>
      <c r="J848" s="39" t="str">
        <f>IF(IMPORT[[#This Row],[b1]]="","",IMPORT[[#This Row],[b1]]-IMPORT[[#This Row],[a1]])</f>
        <v/>
      </c>
      <c r="K848" s="40">
        <f ca="1">SUM(INDIRECT(IMPORT_VAR[TABLENAME]&amp;"[@a"&amp;$1:$1-1&amp;"]"),INDIRECT(IMPORT_VAR[TABLENAME]&amp;"[@c"&amp;$1:$1-1&amp;"]"))</f>
        <v>3</v>
      </c>
      <c r="L848" s="31"/>
      <c r="M848" s="39" t="str">
        <f>IF(IMPORT[[#This Row],[b2]]="","",IMPORT[[#This Row],[b2]]-IMPORT[[#This Row],[a2]])</f>
        <v/>
      </c>
      <c r="N848" s="40">
        <f ca="1">SUM(INDIRECT(IMPORT_VAR[TABLENAME]&amp;"[@a"&amp;$1:$1-1&amp;"]"),INDIRECT(IMPORT_VAR[TABLENAME]&amp;"[@c"&amp;$1:$1-1&amp;"]"))</f>
        <v>3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3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3</v>
      </c>
      <c r="U848" s="41"/>
      <c r="V848" s="31"/>
      <c r="W848" s="60" t="str">
        <f>IF(IMPORT[[#This Row],[b5]]="","",IMPORT[[#This Row],[b5]]-IMPORT[[#This Row],[a5]])</f>
        <v/>
      </c>
      <c r="X848" s="53">
        <f ca="1">SUM(INDIRECT(IMPORT_VAR[TABLENAME]&amp;"[@a"&amp;$1:$1-1&amp;"]"),INDIRECT(IMPORT_VAR[TABLENAME]&amp;"[@c"&amp;$1:$1-1&amp;"]"))</f>
        <v>3</v>
      </c>
    </row>
    <row r="849" spans="1:24">
      <c r="A849" s="39">
        <f ca="1">IF(IMPORT[[#This Row],[C]]&lt;1,"",ROW()-2)</f>
        <v>847</v>
      </c>
      <c r="B849" s="39" t="s">
        <v>4378</v>
      </c>
      <c r="C849" s="31" t="s">
        <v>3036</v>
      </c>
      <c r="D849" s="31">
        <v>120</v>
      </c>
      <c r="E849" s="39">
        <f ca="1">IMPORT[TT]</f>
        <v>4</v>
      </c>
      <c r="F849" s="31"/>
      <c r="G849" s="31" t="s">
        <v>4393</v>
      </c>
      <c r="H849" s="40">
        <v>4</v>
      </c>
      <c r="I849" s="31"/>
      <c r="J849" s="39" t="str">
        <f>IF(IMPORT[[#This Row],[b1]]="","",IMPORT[[#This Row],[b1]]-IMPORT[[#This Row],[a1]])</f>
        <v/>
      </c>
      <c r="K849" s="40">
        <f ca="1">SUM(INDIRECT(IMPORT_VAR[TABLENAME]&amp;"[@a"&amp;$1:$1-1&amp;"]"),INDIRECT(IMPORT_VAR[TABLENAME]&amp;"[@c"&amp;$1:$1-1&amp;"]"))</f>
        <v>4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4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4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4</v>
      </c>
      <c r="U849" s="41"/>
      <c r="V849" s="31"/>
      <c r="W849" s="60" t="str">
        <f>IF(IMPORT[[#This Row],[b5]]="","",IMPORT[[#This Row],[b5]]-IMPORT[[#This Row],[a5]])</f>
        <v/>
      </c>
      <c r="X849" s="53">
        <f ca="1">SUM(INDIRECT(IMPORT_VAR[TABLENAME]&amp;"[@a"&amp;$1:$1-1&amp;"]"),INDIRECT(IMPORT_VAR[TABLENAME]&amp;"[@c"&amp;$1:$1-1&amp;"]"))</f>
        <v>4</v>
      </c>
    </row>
    <row r="850" spans="1:24">
      <c r="A850" s="39">
        <f ca="1">IF(IMPORT[[#This Row],[C]]&lt;1,"",ROW()-2)</f>
        <v>848</v>
      </c>
      <c r="B850" s="39" t="s">
        <v>4377</v>
      </c>
      <c r="C850" s="31" t="s">
        <v>3036</v>
      </c>
      <c r="D850" s="31">
        <v>120</v>
      </c>
      <c r="E850" s="39">
        <f ca="1">IMPORT[TT]</f>
        <v>4</v>
      </c>
      <c r="F850" s="31"/>
      <c r="G850" s="31" t="s">
        <v>4393</v>
      </c>
      <c r="H850" s="40">
        <v>4</v>
      </c>
      <c r="I850" s="31"/>
      <c r="J850" s="39" t="str">
        <f>IF(IMPORT[[#This Row],[b1]]="","",IMPORT[[#This Row],[b1]]-IMPORT[[#This Row],[a1]])</f>
        <v/>
      </c>
      <c r="K850" s="40">
        <f ca="1">SUM(INDIRECT(IMPORT_VAR[TABLENAME]&amp;"[@a"&amp;$1:$1-1&amp;"]"),INDIRECT(IMPORT_VAR[TABLENAME]&amp;"[@c"&amp;$1:$1-1&amp;"]"))</f>
        <v>4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4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4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4</v>
      </c>
      <c r="U850" s="41"/>
      <c r="V850" s="31"/>
      <c r="W850" s="60" t="str">
        <f>IF(IMPORT[[#This Row],[b5]]="","",IMPORT[[#This Row],[b5]]-IMPORT[[#This Row],[a5]])</f>
        <v/>
      </c>
      <c r="X850" s="53">
        <f ca="1">SUM(INDIRECT(IMPORT_VAR[TABLENAME]&amp;"[@a"&amp;$1:$1-1&amp;"]"),INDIRECT(IMPORT_VAR[TABLENAME]&amp;"[@c"&amp;$1:$1-1&amp;"]"))</f>
        <v>4</v>
      </c>
    </row>
    <row r="851" spans="1:24">
      <c r="A851" s="39">
        <f ca="1">IF(IMPORT[[#This Row],[C]]&lt;1,"",ROW()-2)</f>
        <v>849</v>
      </c>
      <c r="B851" s="39" t="s">
        <v>4376</v>
      </c>
      <c r="C851" s="31" t="s">
        <v>3036</v>
      </c>
      <c r="D851" s="31">
        <v>120</v>
      </c>
      <c r="E851" s="39">
        <f ca="1">IMPORT[TT]</f>
        <v>2</v>
      </c>
      <c r="F851" s="31"/>
      <c r="G851" s="31" t="s">
        <v>4393</v>
      </c>
      <c r="H851" s="40">
        <v>3</v>
      </c>
      <c r="I851" s="31">
        <v>2</v>
      </c>
      <c r="J851" s="39">
        <f>IF(IMPORT[[#This Row],[b1]]="","",IMPORT[[#This Row],[b1]]-IMPORT[[#This Row],[a1]])</f>
        <v>-1</v>
      </c>
      <c r="K851" s="40">
        <f ca="1">SUM(INDIRECT(IMPORT_VAR[TABLENAME]&amp;"[@a"&amp;$1:$1-1&amp;"]"),INDIRECT(IMPORT_VAR[TABLENAME]&amp;"[@c"&amp;$1:$1-1&amp;"]"))</f>
        <v>2</v>
      </c>
      <c r="L851" s="31"/>
      <c r="M851" s="39" t="str">
        <f>IF(IMPORT[[#This Row],[b2]]="","",IMPORT[[#This Row],[b2]]-IMPORT[[#This Row],[a2]])</f>
        <v/>
      </c>
      <c r="N851" s="40">
        <f ca="1">SUM(INDIRECT(IMPORT_VAR[TABLENAME]&amp;"[@a"&amp;$1:$1-1&amp;"]"),INDIRECT(IMPORT_VAR[TABLENAME]&amp;"[@c"&amp;$1:$1-1&amp;"]"))</f>
        <v>2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2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2</v>
      </c>
      <c r="U851" s="41"/>
      <c r="V851" s="31"/>
      <c r="W851" s="60" t="str">
        <f>IF(IMPORT[[#This Row],[b5]]="","",IMPORT[[#This Row],[b5]]-IMPORT[[#This Row],[a5]])</f>
        <v/>
      </c>
      <c r="X851" s="53">
        <f ca="1">SUM(INDIRECT(IMPORT_VAR[TABLENAME]&amp;"[@a"&amp;$1:$1-1&amp;"]"),INDIRECT(IMPORT_VAR[TABLENAME]&amp;"[@c"&amp;$1:$1-1&amp;"]"))</f>
        <v>2</v>
      </c>
    </row>
    <row r="852" spans="1:24">
      <c r="A852" s="39">
        <f ca="1">IF(IMPORT[[#This Row],[C]]&lt;1,"",ROW()-2)</f>
        <v>850</v>
      </c>
      <c r="B852" s="39" t="s">
        <v>4375</v>
      </c>
      <c r="C852" s="31" t="s">
        <v>3036</v>
      </c>
      <c r="D852" s="31">
        <v>120</v>
      </c>
      <c r="E852" s="39">
        <f ca="1">IMPORT[TT]</f>
        <v>4</v>
      </c>
      <c r="F852" s="31"/>
      <c r="G852" s="31" t="s">
        <v>4393</v>
      </c>
      <c r="H852" s="40">
        <v>4</v>
      </c>
      <c r="I852" s="31"/>
      <c r="J852" s="39" t="str">
        <f>IF(IMPORT[[#This Row],[b1]]="","",IMPORT[[#This Row],[b1]]-IMPORT[[#This Row],[a1]])</f>
        <v/>
      </c>
      <c r="K852" s="40">
        <f ca="1">SUM(INDIRECT(IMPORT_VAR[TABLENAME]&amp;"[@a"&amp;$1:$1-1&amp;"]"),INDIRECT(IMPORT_VAR[TABLENAME]&amp;"[@c"&amp;$1:$1-1&amp;"]"))</f>
        <v>4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4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4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4</v>
      </c>
      <c r="U852" s="41"/>
      <c r="V852" s="31"/>
      <c r="W852" s="60" t="str">
        <f>IF(IMPORT[[#This Row],[b5]]="","",IMPORT[[#This Row],[b5]]-IMPORT[[#This Row],[a5]])</f>
        <v/>
      </c>
      <c r="X852" s="53">
        <f ca="1">SUM(INDIRECT(IMPORT_VAR[TABLENAME]&amp;"[@a"&amp;$1:$1-1&amp;"]"),INDIRECT(IMPORT_VAR[TABLENAME]&amp;"[@c"&amp;$1:$1-1&amp;"]"))</f>
        <v>4</v>
      </c>
    </row>
    <row r="853" spans="1:24">
      <c r="A853" s="39">
        <f ca="1">IF(IMPORT[[#This Row],[C]]&lt;1,"",ROW()-2)</f>
        <v>851</v>
      </c>
      <c r="B853" s="39">
        <v>938</v>
      </c>
      <c r="C853" s="31" t="s">
        <v>2908</v>
      </c>
      <c r="D853" s="31">
        <v>1152</v>
      </c>
      <c r="E853" s="39">
        <f ca="1">IMPORT[TT]</f>
        <v>6</v>
      </c>
      <c r="F853" s="31"/>
      <c r="G853" s="31" t="s">
        <v>4393</v>
      </c>
      <c r="H853" s="40">
        <v>6</v>
      </c>
      <c r="I853" s="31"/>
      <c r="J853" s="39" t="str">
        <f>IF(IMPORT[[#This Row],[b1]]="","",IMPORT[[#This Row],[b1]]-IMPORT[[#This Row],[a1]])</f>
        <v/>
      </c>
      <c r="K853" s="40">
        <f ca="1">SUM(INDIRECT(IMPORT_VAR[TABLENAME]&amp;"[@a"&amp;$1:$1-1&amp;"]"),INDIRECT(IMPORT_VAR[TABLENAME]&amp;"[@c"&amp;$1:$1-1&amp;"]"))</f>
        <v>6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6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6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6</v>
      </c>
      <c r="U853" s="41"/>
      <c r="V853" s="31"/>
      <c r="W853" s="60" t="str">
        <f>IF(IMPORT[[#This Row],[b5]]="","",IMPORT[[#This Row],[b5]]-IMPORT[[#This Row],[a5]])</f>
        <v/>
      </c>
      <c r="X853" s="53">
        <f ca="1">SUM(INDIRECT(IMPORT_VAR[TABLENAME]&amp;"[@a"&amp;$1:$1-1&amp;"]"),INDIRECT(IMPORT_VAR[TABLENAME]&amp;"[@c"&amp;$1:$1-1&amp;"]"))</f>
        <v>6</v>
      </c>
    </row>
    <row r="854" spans="1:24">
      <c r="A854" s="39">
        <f ca="1">IF(IMPORT[[#This Row],[C]]&lt;1,"",ROW()-2)</f>
        <v>852</v>
      </c>
      <c r="B854" s="39">
        <v>923</v>
      </c>
      <c r="C854" s="31" t="s">
        <v>2908</v>
      </c>
      <c r="D854" s="31">
        <v>1152</v>
      </c>
      <c r="E854" s="39">
        <f ca="1">IMPORT[TT]</f>
        <v>8</v>
      </c>
      <c r="F854" s="31"/>
      <c r="G854" s="31" t="s">
        <v>4393</v>
      </c>
      <c r="H854" s="40">
        <v>8</v>
      </c>
      <c r="I854" s="31"/>
      <c r="J854" s="39" t="str">
        <f>IF(IMPORT[[#This Row],[b1]]="","",IMPORT[[#This Row],[b1]]-IMPORT[[#This Row],[a1]])</f>
        <v/>
      </c>
      <c r="K854" s="40">
        <f ca="1">SUM(INDIRECT(IMPORT_VAR[TABLENAME]&amp;"[@a"&amp;$1:$1-1&amp;"]"),INDIRECT(IMPORT_VAR[TABLENAME]&amp;"[@c"&amp;$1:$1-1&amp;"]"))</f>
        <v>8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8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8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8</v>
      </c>
      <c r="U854" s="41"/>
      <c r="V854" s="31"/>
      <c r="W854" s="60" t="str">
        <f>IF(IMPORT[[#This Row],[b5]]="","",IMPORT[[#This Row],[b5]]-IMPORT[[#This Row],[a5]])</f>
        <v/>
      </c>
      <c r="X854" s="53">
        <f ca="1">SUM(INDIRECT(IMPORT_VAR[TABLENAME]&amp;"[@a"&amp;$1:$1-1&amp;"]"),INDIRECT(IMPORT_VAR[TABLENAME]&amp;"[@c"&amp;$1:$1-1&amp;"]"))</f>
        <v>8</v>
      </c>
    </row>
    <row r="855" spans="1:24">
      <c r="A855" s="39">
        <f ca="1">IF(IMPORT[[#This Row],[C]]&lt;1,"",ROW()-2)</f>
        <v>853</v>
      </c>
      <c r="B855" s="39">
        <v>903</v>
      </c>
      <c r="C855" s="31" t="s">
        <v>2908</v>
      </c>
      <c r="D855" s="31">
        <v>1152</v>
      </c>
      <c r="E855" s="39">
        <f ca="1">IMPORT[TT]</f>
        <v>6</v>
      </c>
      <c r="F855" s="31"/>
      <c r="G855" s="31" t="s">
        <v>4393</v>
      </c>
      <c r="H855" s="40">
        <v>6</v>
      </c>
      <c r="I855" s="31"/>
      <c r="J855" s="39" t="str">
        <f>IF(IMPORT[[#This Row],[b1]]="","",IMPORT[[#This Row],[b1]]-IMPORT[[#This Row],[a1]])</f>
        <v/>
      </c>
      <c r="K855" s="40">
        <f ca="1">SUM(INDIRECT(IMPORT_VAR[TABLENAME]&amp;"[@a"&amp;$1:$1-1&amp;"]"),INDIRECT(IMPORT_VAR[TABLENAME]&amp;"[@c"&amp;$1:$1-1&amp;"]"))</f>
        <v>6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6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6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6</v>
      </c>
      <c r="U855" s="41"/>
      <c r="V855" s="31"/>
      <c r="W855" s="60" t="str">
        <f>IF(IMPORT[[#This Row],[b5]]="","",IMPORT[[#This Row],[b5]]-IMPORT[[#This Row],[a5]])</f>
        <v/>
      </c>
      <c r="X855" s="53">
        <f ca="1">SUM(INDIRECT(IMPORT_VAR[TABLENAME]&amp;"[@a"&amp;$1:$1-1&amp;"]"),INDIRECT(IMPORT_VAR[TABLENAME]&amp;"[@c"&amp;$1:$1-1&amp;"]"))</f>
        <v>6</v>
      </c>
    </row>
    <row r="856" spans="1:24">
      <c r="A856" s="39">
        <f ca="1">IF(IMPORT[[#This Row],[C]]&lt;1,"",ROW()-2)</f>
        <v>854</v>
      </c>
      <c r="B856" s="39" t="s">
        <v>4374</v>
      </c>
      <c r="C856" s="31" t="s">
        <v>2908</v>
      </c>
      <c r="D856" s="31">
        <v>1152</v>
      </c>
      <c r="E856" s="39">
        <f ca="1">IMPORT[TT]</f>
        <v>7</v>
      </c>
      <c r="F856" s="31"/>
      <c r="G856" s="31" t="s">
        <v>4393</v>
      </c>
      <c r="H856" s="40">
        <v>7</v>
      </c>
      <c r="I856" s="31"/>
      <c r="J856" s="39" t="str">
        <f>IF(IMPORT[[#This Row],[b1]]="","",IMPORT[[#This Row],[b1]]-IMPORT[[#This Row],[a1]])</f>
        <v/>
      </c>
      <c r="K856" s="40">
        <f ca="1">SUM(INDIRECT(IMPORT_VAR[TABLENAME]&amp;"[@a"&amp;$1:$1-1&amp;"]"),INDIRECT(IMPORT_VAR[TABLENAME]&amp;"[@c"&amp;$1:$1-1&amp;"]"))</f>
        <v>7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7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7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7</v>
      </c>
      <c r="U856" s="41"/>
      <c r="V856" s="31"/>
      <c r="W856" s="60" t="str">
        <f>IF(IMPORT[[#This Row],[b5]]="","",IMPORT[[#This Row],[b5]]-IMPORT[[#This Row],[a5]])</f>
        <v/>
      </c>
      <c r="X856" s="53">
        <f ca="1">SUM(INDIRECT(IMPORT_VAR[TABLENAME]&amp;"[@a"&amp;$1:$1-1&amp;"]"),INDIRECT(IMPORT_VAR[TABLENAME]&amp;"[@c"&amp;$1:$1-1&amp;"]"))</f>
        <v>7</v>
      </c>
    </row>
    <row r="857" spans="1:24">
      <c r="A857" s="39">
        <f ca="1">IF(IMPORT[[#This Row],[C]]&lt;1,"",ROW()-2)</f>
        <v>855</v>
      </c>
      <c r="B857" s="39" t="s">
        <v>4373</v>
      </c>
      <c r="C857" s="31" t="s">
        <v>2908</v>
      </c>
      <c r="D857" s="31">
        <v>1152</v>
      </c>
      <c r="E857" s="39">
        <f ca="1">IMPORT[TT]</f>
        <v>8</v>
      </c>
      <c r="F857" s="31"/>
      <c r="G857" s="31" t="s">
        <v>4393</v>
      </c>
      <c r="H857" s="40">
        <v>8</v>
      </c>
      <c r="I857" s="31"/>
      <c r="J857" s="39" t="str">
        <f>IF(IMPORT[[#This Row],[b1]]="","",IMPORT[[#This Row],[b1]]-IMPORT[[#This Row],[a1]])</f>
        <v/>
      </c>
      <c r="K857" s="40">
        <f ca="1">SUM(INDIRECT(IMPORT_VAR[TABLENAME]&amp;"[@a"&amp;$1:$1-1&amp;"]"),INDIRECT(IMPORT_VAR[TABLENAME]&amp;"[@c"&amp;$1:$1-1&amp;"]"))</f>
        <v>8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8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8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8</v>
      </c>
      <c r="U857" s="41"/>
      <c r="V857" s="31"/>
      <c r="W857" s="60" t="str">
        <f>IF(IMPORT[[#This Row],[b5]]="","",IMPORT[[#This Row],[b5]]-IMPORT[[#This Row],[a5]])</f>
        <v/>
      </c>
      <c r="X857" s="53">
        <f ca="1">SUM(INDIRECT(IMPORT_VAR[TABLENAME]&amp;"[@a"&amp;$1:$1-1&amp;"]"),INDIRECT(IMPORT_VAR[TABLENAME]&amp;"[@c"&amp;$1:$1-1&amp;"]"))</f>
        <v>8</v>
      </c>
    </row>
    <row r="858" spans="1:24">
      <c r="A858" s="39">
        <f ca="1">IF(IMPORT[[#This Row],[C]]&lt;1,"",ROW()-2)</f>
        <v>856</v>
      </c>
      <c r="B858" s="39" t="s">
        <v>4372</v>
      </c>
      <c r="C858" s="31" t="s">
        <v>2908</v>
      </c>
      <c r="D858" s="31">
        <v>1152</v>
      </c>
      <c r="E858" s="39">
        <f ca="1">IMPORT[TT]</f>
        <v>6</v>
      </c>
      <c r="F858" s="31"/>
      <c r="G858" s="31" t="s">
        <v>4393</v>
      </c>
      <c r="H858" s="40">
        <v>6</v>
      </c>
      <c r="I858" s="31"/>
      <c r="J858" s="39" t="str">
        <f>IF(IMPORT[[#This Row],[b1]]="","",IMPORT[[#This Row],[b1]]-IMPORT[[#This Row],[a1]])</f>
        <v/>
      </c>
      <c r="K858" s="40">
        <f ca="1">SUM(INDIRECT(IMPORT_VAR[TABLENAME]&amp;"[@a"&amp;$1:$1-1&amp;"]"),INDIRECT(IMPORT_VAR[TABLENAME]&amp;"[@c"&amp;$1:$1-1&amp;"]"))</f>
        <v>6</v>
      </c>
      <c r="L858" s="31"/>
      <c r="M858" s="39" t="str">
        <f>IF(IMPORT[[#This Row],[b2]]="","",IMPORT[[#This Row],[b2]]-IMPORT[[#This Row],[a2]])</f>
        <v/>
      </c>
      <c r="N858" s="40">
        <f ca="1">SUM(INDIRECT(IMPORT_VAR[TABLENAME]&amp;"[@a"&amp;$1:$1-1&amp;"]"),INDIRECT(IMPORT_VAR[TABLENAME]&amp;"[@c"&amp;$1:$1-1&amp;"]"))</f>
        <v>6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6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6</v>
      </c>
      <c r="U858" s="41"/>
      <c r="V858" s="31"/>
      <c r="W858" s="60" t="str">
        <f>IF(IMPORT[[#This Row],[b5]]="","",IMPORT[[#This Row],[b5]]-IMPORT[[#This Row],[a5]])</f>
        <v/>
      </c>
      <c r="X858" s="53">
        <f ca="1">SUM(INDIRECT(IMPORT_VAR[TABLENAME]&amp;"[@a"&amp;$1:$1-1&amp;"]"),INDIRECT(IMPORT_VAR[TABLENAME]&amp;"[@c"&amp;$1:$1-1&amp;"]"))</f>
        <v>6</v>
      </c>
    </row>
    <row r="859" spans="1:24">
      <c r="A859" s="39">
        <f ca="1">IF(IMPORT[[#This Row],[C]]&lt;1,"",ROW()-2)</f>
        <v>857</v>
      </c>
      <c r="B859" s="39" t="s">
        <v>4371</v>
      </c>
      <c r="C859" s="31" t="s">
        <v>2908</v>
      </c>
      <c r="D859" s="31">
        <v>1152</v>
      </c>
      <c r="E859" s="39">
        <f ca="1">IMPORT[TT]</f>
        <v>8</v>
      </c>
      <c r="F859" s="31"/>
      <c r="G859" s="31" t="s">
        <v>4393</v>
      </c>
      <c r="H859" s="40">
        <v>8</v>
      </c>
      <c r="I859" s="31"/>
      <c r="J859" s="39" t="str">
        <f>IF(IMPORT[[#This Row],[b1]]="","",IMPORT[[#This Row],[b1]]-IMPORT[[#This Row],[a1]])</f>
        <v/>
      </c>
      <c r="K859" s="40">
        <f ca="1">SUM(INDIRECT(IMPORT_VAR[TABLENAME]&amp;"[@a"&amp;$1:$1-1&amp;"]"),INDIRECT(IMPORT_VAR[TABLENAME]&amp;"[@c"&amp;$1:$1-1&amp;"]"))</f>
        <v>8</v>
      </c>
      <c r="L859" s="31"/>
      <c r="M859" s="39" t="str">
        <f>IF(IMPORT[[#This Row],[b2]]="","",IMPORT[[#This Row],[b2]]-IMPORT[[#This Row],[a2]])</f>
        <v/>
      </c>
      <c r="N859" s="40">
        <f ca="1">SUM(INDIRECT(IMPORT_VAR[TABLENAME]&amp;"[@a"&amp;$1:$1-1&amp;"]"),INDIRECT(IMPORT_VAR[TABLENAME]&amp;"[@c"&amp;$1:$1-1&amp;"]"))</f>
        <v>8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8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8</v>
      </c>
      <c r="U859" s="41"/>
      <c r="V859" s="31"/>
      <c r="W859" s="60" t="str">
        <f>IF(IMPORT[[#This Row],[b5]]="","",IMPORT[[#This Row],[b5]]-IMPORT[[#This Row],[a5]])</f>
        <v/>
      </c>
      <c r="X859" s="53">
        <f ca="1">SUM(INDIRECT(IMPORT_VAR[TABLENAME]&amp;"[@a"&amp;$1:$1-1&amp;"]"),INDIRECT(IMPORT_VAR[TABLENAME]&amp;"[@c"&amp;$1:$1-1&amp;"]"))</f>
        <v>8</v>
      </c>
    </row>
    <row r="860" spans="1:24">
      <c r="A860" s="39">
        <f ca="1">IF(IMPORT[[#This Row],[C]]&lt;1,"",ROW()-2)</f>
        <v>858</v>
      </c>
      <c r="B860" s="39" t="s">
        <v>4370</v>
      </c>
      <c r="C860" s="31" t="s">
        <v>2908</v>
      </c>
      <c r="D860" s="31">
        <v>1152</v>
      </c>
      <c r="E860" s="39">
        <f ca="1">IMPORT[TT]</f>
        <v>9</v>
      </c>
      <c r="F860" s="31"/>
      <c r="G860" s="31" t="s">
        <v>4393</v>
      </c>
      <c r="H860" s="40">
        <v>9</v>
      </c>
      <c r="I860" s="31"/>
      <c r="J860" s="39" t="str">
        <f>IF(IMPORT[[#This Row],[b1]]="","",IMPORT[[#This Row],[b1]]-IMPORT[[#This Row],[a1]])</f>
        <v/>
      </c>
      <c r="K860" s="40">
        <f ca="1">SUM(INDIRECT(IMPORT_VAR[TABLENAME]&amp;"[@a"&amp;$1:$1-1&amp;"]"),INDIRECT(IMPORT_VAR[TABLENAME]&amp;"[@c"&amp;$1:$1-1&amp;"]"))</f>
        <v>9</v>
      </c>
      <c r="L860" s="31"/>
      <c r="M860" s="39" t="str">
        <f>IF(IMPORT[[#This Row],[b2]]="","",IMPORT[[#This Row],[b2]]-IMPORT[[#This Row],[a2]])</f>
        <v/>
      </c>
      <c r="N860" s="40">
        <f ca="1">SUM(INDIRECT(IMPORT_VAR[TABLENAME]&amp;"[@a"&amp;$1:$1-1&amp;"]"),INDIRECT(IMPORT_VAR[TABLENAME]&amp;"[@c"&amp;$1:$1-1&amp;"]"))</f>
        <v>9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9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9</v>
      </c>
      <c r="U860" s="41"/>
      <c r="V860" s="31"/>
      <c r="W860" s="60" t="str">
        <f>IF(IMPORT[[#This Row],[b5]]="","",IMPORT[[#This Row],[b5]]-IMPORT[[#This Row],[a5]])</f>
        <v/>
      </c>
      <c r="X860" s="53">
        <f ca="1">SUM(INDIRECT(IMPORT_VAR[TABLENAME]&amp;"[@a"&amp;$1:$1-1&amp;"]"),INDIRECT(IMPORT_VAR[TABLENAME]&amp;"[@c"&amp;$1:$1-1&amp;"]"))</f>
        <v>9</v>
      </c>
    </row>
    <row r="861" spans="1:24">
      <c r="A861" s="39">
        <f ca="1">IF(IMPORT[[#This Row],[C]]&lt;1,"",ROW()-2)</f>
        <v>859</v>
      </c>
      <c r="B861" s="39" t="s">
        <v>4369</v>
      </c>
      <c r="C861" s="31" t="s">
        <v>2908</v>
      </c>
      <c r="D861" s="31">
        <v>1152</v>
      </c>
      <c r="E861" s="39">
        <f ca="1">IMPORT[TT]</f>
        <v>8</v>
      </c>
      <c r="F861" s="31"/>
      <c r="G861" s="31" t="s">
        <v>4393</v>
      </c>
      <c r="H861" s="40">
        <v>8</v>
      </c>
      <c r="I861" s="31"/>
      <c r="J861" s="39" t="str">
        <f>IF(IMPORT[[#This Row],[b1]]="","",IMPORT[[#This Row],[b1]]-IMPORT[[#This Row],[a1]])</f>
        <v/>
      </c>
      <c r="K861" s="40">
        <f ca="1">SUM(INDIRECT(IMPORT_VAR[TABLENAME]&amp;"[@a"&amp;$1:$1-1&amp;"]"),INDIRECT(IMPORT_VAR[TABLENAME]&amp;"[@c"&amp;$1:$1-1&amp;"]"))</f>
        <v>8</v>
      </c>
      <c r="L861" s="31"/>
      <c r="M861" s="39" t="str">
        <f>IF(IMPORT[[#This Row],[b2]]="","",IMPORT[[#This Row],[b2]]-IMPORT[[#This Row],[a2]])</f>
        <v/>
      </c>
      <c r="N861" s="40">
        <f ca="1">SUM(INDIRECT(IMPORT_VAR[TABLENAME]&amp;"[@a"&amp;$1:$1-1&amp;"]"),INDIRECT(IMPORT_VAR[TABLENAME]&amp;"[@c"&amp;$1:$1-1&amp;"]"))</f>
        <v>8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8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8</v>
      </c>
      <c r="U861" s="41"/>
      <c r="V861" s="31"/>
      <c r="W861" s="60" t="str">
        <f>IF(IMPORT[[#This Row],[b5]]="","",IMPORT[[#This Row],[b5]]-IMPORT[[#This Row],[a5]])</f>
        <v/>
      </c>
      <c r="X861" s="53">
        <f ca="1">SUM(INDIRECT(IMPORT_VAR[TABLENAME]&amp;"[@a"&amp;$1:$1-1&amp;"]"),INDIRECT(IMPORT_VAR[TABLENAME]&amp;"[@c"&amp;$1:$1-1&amp;"]"))</f>
        <v>8</v>
      </c>
    </row>
    <row r="862" spans="1:24">
      <c r="A862" s="39">
        <f ca="1">IF(IMPORT[[#This Row],[C]]&lt;1,"",ROW()-2)</f>
        <v>860</v>
      </c>
      <c r="B862" s="39" t="s">
        <v>4368</v>
      </c>
      <c r="C862" s="31" t="s">
        <v>2908</v>
      </c>
      <c r="D862" s="31">
        <v>1152</v>
      </c>
      <c r="E862" s="39">
        <f ca="1">IMPORT[TT]</f>
        <v>5</v>
      </c>
      <c r="F862" s="31"/>
      <c r="G862" s="31" t="s">
        <v>4393</v>
      </c>
      <c r="H862" s="40">
        <v>5</v>
      </c>
      <c r="I862" s="31"/>
      <c r="J862" s="39" t="str">
        <f>IF(IMPORT[[#This Row],[b1]]="","",IMPORT[[#This Row],[b1]]-IMPORT[[#This Row],[a1]])</f>
        <v/>
      </c>
      <c r="K862" s="40">
        <f ca="1">SUM(INDIRECT(IMPORT_VAR[TABLENAME]&amp;"[@a"&amp;$1:$1-1&amp;"]"),INDIRECT(IMPORT_VAR[TABLENAME]&amp;"[@c"&amp;$1:$1-1&amp;"]"))</f>
        <v>5</v>
      </c>
      <c r="L862" s="31"/>
      <c r="M862" s="39" t="str">
        <f>IF(IMPORT[[#This Row],[b2]]="","",IMPORT[[#This Row],[b2]]-IMPORT[[#This Row],[a2]])</f>
        <v/>
      </c>
      <c r="N862" s="40">
        <f ca="1">SUM(INDIRECT(IMPORT_VAR[TABLENAME]&amp;"[@a"&amp;$1:$1-1&amp;"]"),INDIRECT(IMPORT_VAR[TABLENAME]&amp;"[@c"&amp;$1:$1-1&amp;"]"))</f>
        <v>5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5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5</v>
      </c>
      <c r="U862" s="41"/>
      <c r="V862" s="31"/>
      <c r="W862" s="60" t="str">
        <f>IF(IMPORT[[#This Row],[b5]]="","",IMPORT[[#This Row],[b5]]-IMPORT[[#This Row],[a5]])</f>
        <v/>
      </c>
      <c r="X862" s="53">
        <f ca="1">SUM(INDIRECT(IMPORT_VAR[TABLENAME]&amp;"[@a"&amp;$1:$1-1&amp;"]"),INDIRECT(IMPORT_VAR[TABLENAME]&amp;"[@c"&amp;$1:$1-1&amp;"]"))</f>
        <v>5</v>
      </c>
    </row>
    <row r="863" spans="1:24">
      <c r="A863" s="39">
        <f ca="1">IF(IMPORT[[#This Row],[C]]&lt;1,"",ROW()-2)</f>
        <v>861</v>
      </c>
      <c r="B863" s="39" t="s">
        <v>4367</v>
      </c>
      <c r="C863" s="31" t="s">
        <v>2908</v>
      </c>
      <c r="D863" s="31">
        <v>1152</v>
      </c>
      <c r="E863" s="39">
        <f ca="1">IMPORT[TT]</f>
        <v>8</v>
      </c>
      <c r="F863" s="31"/>
      <c r="G863" s="31" t="s">
        <v>4393</v>
      </c>
      <c r="H863" s="40">
        <v>8</v>
      </c>
      <c r="I863" s="31"/>
      <c r="J863" s="39" t="str">
        <f>IF(IMPORT[[#This Row],[b1]]="","",IMPORT[[#This Row],[b1]]-IMPORT[[#This Row],[a1]])</f>
        <v/>
      </c>
      <c r="K863" s="40">
        <f ca="1">SUM(INDIRECT(IMPORT_VAR[TABLENAME]&amp;"[@a"&amp;$1:$1-1&amp;"]"),INDIRECT(IMPORT_VAR[TABLENAME]&amp;"[@c"&amp;$1:$1-1&amp;"]"))</f>
        <v>8</v>
      </c>
      <c r="L863" s="31"/>
      <c r="M863" s="39" t="str">
        <f>IF(IMPORT[[#This Row],[b2]]="","",IMPORT[[#This Row],[b2]]-IMPORT[[#This Row],[a2]])</f>
        <v/>
      </c>
      <c r="N863" s="40">
        <f ca="1">SUM(INDIRECT(IMPORT_VAR[TABLENAME]&amp;"[@a"&amp;$1:$1-1&amp;"]"),INDIRECT(IMPORT_VAR[TABLENAME]&amp;"[@c"&amp;$1:$1-1&amp;"]"))</f>
        <v>8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8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8</v>
      </c>
      <c r="U863" s="41"/>
      <c r="V863" s="31"/>
      <c r="W863" s="60" t="str">
        <f>IF(IMPORT[[#This Row],[b5]]="","",IMPORT[[#This Row],[b5]]-IMPORT[[#This Row],[a5]])</f>
        <v/>
      </c>
      <c r="X863" s="53">
        <f ca="1">SUM(INDIRECT(IMPORT_VAR[TABLENAME]&amp;"[@a"&amp;$1:$1-1&amp;"]"),INDIRECT(IMPORT_VAR[TABLENAME]&amp;"[@c"&amp;$1:$1-1&amp;"]"))</f>
        <v>8</v>
      </c>
    </row>
    <row r="864" spans="1:24">
      <c r="A864" s="39">
        <f ca="1">IF(IMPORT[[#This Row],[C]]&lt;1,"",ROW()-2)</f>
        <v>862</v>
      </c>
      <c r="B864" s="39">
        <v>5864</v>
      </c>
      <c r="C864" s="31" t="s">
        <v>3040</v>
      </c>
      <c r="D864" s="31">
        <v>288</v>
      </c>
      <c r="E864" s="39">
        <f ca="1">IMPORT[TT]</f>
        <v>8</v>
      </c>
      <c r="F864" s="31"/>
      <c r="G864" s="31" t="s">
        <v>4393</v>
      </c>
      <c r="H864" s="40">
        <v>8</v>
      </c>
      <c r="I864" s="31"/>
      <c r="J864" s="39" t="str">
        <f>IF(IMPORT[[#This Row],[b1]]="","",IMPORT[[#This Row],[b1]]-IMPORT[[#This Row],[a1]])</f>
        <v/>
      </c>
      <c r="K864" s="40">
        <f ca="1">SUM(INDIRECT(IMPORT_VAR[TABLENAME]&amp;"[@a"&amp;$1:$1-1&amp;"]"),INDIRECT(IMPORT_VAR[TABLENAME]&amp;"[@c"&amp;$1:$1-1&amp;"]"))</f>
        <v>8</v>
      </c>
      <c r="L864" s="31"/>
      <c r="M864" s="39" t="str">
        <f>IF(IMPORT[[#This Row],[b2]]="","",IMPORT[[#This Row],[b2]]-IMPORT[[#This Row],[a2]])</f>
        <v/>
      </c>
      <c r="N864" s="40">
        <f ca="1">SUM(INDIRECT(IMPORT_VAR[TABLENAME]&amp;"[@a"&amp;$1:$1-1&amp;"]"),INDIRECT(IMPORT_VAR[TABLENAME]&amp;"[@c"&amp;$1:$1-1&amp;"]"))</f>
        <v>8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8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8</v>
      </c>
      <c r="U864" s="41"/>
      <c r="V864" s="31"/>
      <c r="W864" s="60" t="str">
        <f>IF(IMPORT[[#This Row],[b5]]="","",IMPORT[[#This Row],[b5]]-IMPORT[[#This Row],[a5]])</f>
        <v/>
      </c>
      <c r="X864" s="53">
        <f ca="1">SUM(INDIRECT(IMPORT_VAR[TABLENAME]&amp;"[@a"&amp;$1:$1-1&amp;"]"),INDIRECT(IMPORT_VAR[TABLENAME]&amp;"[@c"&amp;$1:$1-1&amp;"]"))</f>
        <v>8</v>
      </c>
    </row>
    <row r="865" spans="1:24">
      <c r="A865" s="39">
        <f ca="1">IF(IMPORT[[#This Row],[C]]&lt;1,"",ROW()-2)</f>
        <v>863</v>
      </c>
      <c r="B865" s="39">
        <v>5815</v>
      </c>
      <c r="C865" s="31" t="s">
        <v>3040</v>
      </c>
      <c r="D865" s="31">
        <v>288</v>
      </c>
      <c r="E865" s="39">
        <f ca="1">IMPORT[TT]</f>
        <v>3</v>
      </c>
      <c r="F865" s="31"/>
      <c r="G865" s="31" t="s">
        <v>4393</v>
      </c>
      <c r="H865" s="40">
        <v>3</v>
      </c>
      <c r="I865" s="31"/>
      <c r="J865" s="39" t="str">
        <f>IF(IMPORT[[#This Row],[b1]]="","",IMPORT[[#This Row],[b1]]-IMPORT[[#This Row],[a1]])</f>
        <v/>
      </c>
      <c r="K865" s="40">
        <f ca="1">SUM(INDIRECT(IMPORT_VAR[TABLENAME]&amp;"[@a"&amp;$1:$1-1&amp;"]"),INDIRECT(IMPORT_VAR[TABLENAME]&amp;"[@c"&amp;$1:$1-1&amp;"]"))</f>
        <v>3</v>
      </c>
      <c r="L865" s="31"/>
      <c r="M865" s="39" t="str">
        <f>IF(IMPORT[[#This Row],[b2]]="","",IMPORT[[#This Row],[b2]]-IMPORT[[#This Row],[a2]])</f>
        <v/>
      </c>
      <c r="N865" s="40">
        <f ca="1">SUM(INDIRECT(IMPORT_VAR[TABLENAME]&amp;"[@a"&amp;$1:$1-1&amp;"]"),INDIRECT(IMPORT_VAR[TABLENAME]&amp;"[@c"&amp;$1:$1-1&amp;"]"))</f>
        <v>3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3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3</v>
      </c>
      <c r="U865" s="41"/>
      <c r="V865" s="31"/>
      <c r="W865" s="60" t="str">
        <f>IF(IMPORT[[#This Row],[b5]]="","",IMPORT[[#This Row],[b5]]-IMPORT[[#This Row],[a5]])</f>
        <v/>
      </c>
      <c r="X865" s="53">
        <f ca="1">SUM(INDIRECT(IMPORT_VAR[TABLENAME]&amp;"[@a"&amp;$1:$1-1&amp;"]"),INDIRECT(IMPORT_VAR[TABLENAME]&amp;"[@c"&amp;$1:$1-1&amp;"]"))</f>
        <v>3</v>
      </c>
    </row>
    <row r="866" spans="1:24">
      <c r="A866" s="39">
        <f ca="1">IF(IMPORT[[#This Row],[C]]&lt;1,"",ROW()-2)</f>
        <v>864</v>
      </c>
      <c r="B866" s="39">
        <v>5848</v>
      </c>
      <c r="C866" s="31" t="s">
        <v>3040</v>
      </c>
      <c r="D866" s="31">
        <v>288</v>
      </c>
      <c r="E866" s="39">
        <f ca="1">IMPORT[TT]</f>
        <v>7</v>
      </c>
      <c r="F866" s="31"/>
      <c r="G866" s="31" t="s">
        <v>4393</v>
      </c>
      <c r="H866" s="40">
        <v>7</v>
      </c>
      <c r="I866" s="31"/>
      <c r="J866" s="39" t="str">
        <f>IF(IMPORT[[#This Row],[b1]]="","",IMPORT[[#This Row],[b1]]-IMPORT[[#This Row],[a1]])</f>
        <v/>
      </c>
      <c r="K866" s="40">
        <f ca="1">SUM(INDIRECT(IMPORT_VAR[TABLENAME]&amp;"[@a"&amp;$1:$1-1&amp;"]"),INDIRECT(IMPORT_VAR[TABLENAME]&amp;"[@c"&amp;$1:$1-1&amp;"]"))</f>
        <v>7</v>
      </c>
      <c r="L866" s="31"/>
      <c r="M866" s="39" t="str">
        <f>IF(IMPORT[[#This Row],[b2]]="","",IMPORT[[#This Row],[b2]]-IMPORT[[#This Row],[a2]])</f>
        <v/>
      </c>
      <c r="N866" s="40">
        <f ca="1">SUM(INDIRECT(IMPORT_VAR[TABLENAME]&amp;"[@a"&amp;$1:$1-1&amp;"]"),INDIRECT(IMPORT_VAR[TABLENAME]&amp;"[@c"&amp;$1:$1-1&amp;"]"))</f>
        <v>7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7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7</v>
      </c>
      <c r="U866" s="41"/>
      <c r="V866" s="31"/>
      <c r="W866" s="60" t="str">
        <f>IF(IMPORT[[#This Row],[b5]]="","",IMPORT[[#This Row],[b5]]-IMPORT[[#This Row],[a5]])</f>
        <v/>
      </c>
      <c r="X866" s="53">
        <f ca="1">SUM(INDIRECT(IMPORT_VAR[TABLENAME]&amp;"[@a"&amp;$1:$1-1&amp;"]"),INDIRECT(IMPORT_VAR[TABLENAME]&amp;"[@c"&amp;$1:$1-1&amp;"]"))</f>
        <v>7</v>
      </c>
    </row>
    <row r="867" spans="1:24">
      <c r="A867" s="39">
        <f ca="1">IF(IMPORT[[#This Row],[C]]&lt;1,"",ROW()-2)</f>
        <v>865</v>
      </c>
      <c r="B867" s="39">
        <v>5843</v>
      </c>
      <c r="C867" s="31" t="s">
        <v>3040</v>
      </c>
      <c r="D867" s="31">
        <v>288</v>
      </c>
      <c r="E867" s="39">
        <f ca="1">IMPORT[TT]</f>
        <v>7</v>
      </c>
      <c r="F867" s="31"/>
      <c r="G867" s="31" t="s">
        <v>4393</v>
      </c>
      <c r="H867" s="40">
        <v>7</v>
      </c>
      <c r="I867" s="31"/>
      <c r="J867" s="39" t="str">
        <f>IF(IMPORT[[#This Row],[b1]]="","",IMPORT[[#This Row],[b1]]-IMPORT[[#This Row],[a1]])</f>
        <v/>
      </c>
      <c r="K867" s="40">
        <f ca="1">SUM(INDIRECT(IMPORT_VAR[TABLENAME]&amp;"[@a"&amp;$1:$1-1&amp;"]"),INDIRECT(IMPORT_VAR[TABLENAME]&amp;"[@c"&amp;$1:$1-1&amp;"]"))</f>
        <v>7</v>
      </c>
      <c r="L867" s="31"/>
      <c r="M867" s="39" t="str">
        <f>IF(IMPORT[[#This Row],[b2]]="","",IMPORT[[#This Row],[b2]]-IMPORT[[#This Row],[a2]])</f>
        <v/>
      </c>
      <c r="N867" s="40">
        <f ca="1">SUM(INDIRECT(IMPORT_VAR[TABLENAME]&amp;"[@a"&amp;$1:$1-1&amp;"]"),INDIRECT(IMPORT_VAR[TABLENAME]&amp;"[@c"&amp;$1:$1-1&amp;"]"))</f>
        <v>7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7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7</v>
      </c>
      <c r="U867" s="41"/>
      <c r="V867" s="31"/>
      <c r="W867" s="60" t="str">
        <f>IF(IMPORT[[#This Row],[b5]]="","",IMPORT[[#This Row],[b5]]-IMPORT[[#This Row],[a5]])</f>
        <v/>
      </c>
      <c r="X867" s="53">
        <f ca="1">SUM(INDIRECT(IMPORT_VAR[TABLENAME]&amp;"[@a"&amp;$1:$1-1&amp;"]"),INDIRECT(IMPORT_VAR[TABLENAME]&amp;"[@c"&amp;$1:$1-1&amp;"]"))</f>
        <v>7</v>
      </c>
    </row>
    <row r="868" spans="1:24">
      <c r="A868" s="39">
        <f ca="1">IF(IMPORT[[#This Row],[C]]&lt;1,"",ROW()-2)</f>
        <v>866</v>
      </c>
      <c r="B868" s="39">
        <v>5853</v>
      </c>
      <c r="C868" s="31" t="s">
        <v>3040</v>
      </c>
      <c r="D868" s="31">
        <v>288</v>
      </c>
      <c r="E868" s="39">
        <f ca="1">IMPORT[TT]</f>
        <v>8</v>
      </c>
      <c r="F868" s="31"/>
      <c r="G868" s="31" t="s">
        <v>4393</v>
      </c>
      <c r="H868" s="40">
        <v>8</v>
      </c>
      <c r="I868" s="31"/>
      <c r="J868" s="39" t="str">
        <f>IF(IMPORT[[#This Row],[b1]]="","",IMPORT[[#This Row],[b1]]-IMPORT[[#This Row],[a1]])</f>
        <v/>
      </c>
      <c r="K868" s="40">
        <f ca="1">SUM(INDIRECT(IMPORT_VAR[TABLENAME]&amp;"[@a"&amp;$1:$1-1&amp;"]"),INDIRECT(IMPORT_VAR[TABLENAME]&amp;"[@c"&amp;$1:$1-1&amp;"]"))</f>
        <v>8</v>
      </c>
      <c r="L868" s="31"/>
      <c r="M868" s="39" t="str">
        <f>IF(IMPORT[[#This Row],[b2]]="","",IMPORT[[#This Row],[b2]]-IMPORT[[#This Row],[a2]])</f>
        <v/>
      </c>
      <c r="N868" s="40">
        <f ca="1">SUM(INDIRECT(IMPORT_VAR[TABLENAME]&amp;"[@a"&amp;$1:$1-1&amp;"]"),INDIRECT(IMPORT_VAR[TABLENAME]&amp;"[@c"&amp;$1:$1-1&amp;"]"))</f>
        <v>8</v>
      </c>
      <c r="O868" s="33"/>
      <c r="P868" s="41" t="str">
        <f>IF(IMPORT[[#This Row],[b3]]="","",IMPORT[[#This Row],[b3]]-IMPORT[[#This Row],[a3]])</f>
        <v/>
      </c>
      <c r="Q868" s="40">
        <f ca="1">SUM(INDIRECT(IMPORT_VAR[TABLENAME]&amp;"[@a"&amp;$1:$1-1&amp;"]"),INDIRECT(IMPORT_VAR[TABLENAME]&amp;"[@c"&amp;$1:$1-1&amp;"]"))</f>
        <v>8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8</v>
      </c>
      <c r="U868" s="41"/>
      <c r="V868" s="31"/>
      <c r="W868" s="60" t="str">
        <f>IF(IMPORT[[#This Row],[b5]]="","",IMPORT[[#This Row],[b5]]-IMPORT[[#This Row],[a5]])</f>
        <v/>
      </c>
      <c r="X868" s="53">
        <f ca="1">SUM(INDIRECT(IMPORT_VAR[TABLENAME]&amp;"[@a"&amp;$1:$1-1&amp;"]"),INDIRECT(IMPORT_VAR[TABLENAME]&amp;"[@c"&amp;$1:$1-1&amp;"]"))</f>
        <v>8</v>
      </c>
    </row>
    <row r="869" spans="1:24">
      <c r="A869" s="39">
        <f ca="1">IF(IMPORT[[#This Row],[C]]&lt;1,"",ROW()-2)</f>
        <v>867</v>
      </c>
      <c r="B869" s="39">
        <v>5871</v>
      </c>
      <c r="C869" s="31" t="s">
        <v>3040</v>
      </c>
      <c r="D869" s="31">
        <v>288</v>
      </c>
      <c r="E869" s="39">
        <f ca="1">IMPORT[TT]</f>
        <v>5</v>
      </c>
      <c r="F869" s="31"/>
      <c r="G869" s="31" t="s">
        <v>4393</v>
      </c>
      <c r="H869" s="40">
        <v>5</v>
      </c>
      <c r="I869" s="31"/>
      <c r="J869" s="39" t="str">
        <f>IF(IMPORT[[#This Row],[b1]]="","",IMPORT[[#This Row],[b1]]-IMPORT[[#This Row],[a1]])</f>
        <v/>
      </c>
      <c r="K869" s="40">
        <f ca="1">SUM(INDIRECT(IMPORT_VAR[TABLENAME]&amp;"[@a"&amp;$1:$1-1&amp;"]"),INDIRECT(IMPORT_VAR[TABLENAME]&amp;"[@c"&amp;$1:$1-1&amp;"]"))</f>
        <v>5</v>
      </c>
      <c r="L869" s="31"/>
      <c r="M869" s="39" t="str">
        <f>IF(IMPORT[[#This Row],[b2]]="","",IMPORT[[#This Row],[b2]]-IMPORT[[#This Row],[a2]])</f>
        <v/>
      </c>
      <c r="N869" s="40">
        <f ca="1">SUM(INDIRECT(IMPORT_VAR[TABLENAME]&amp;"[@a"&amp;$1:$1-1&amp;"]"),INDIRECT(IMPORT_VAR[TABLENAME]&amp;"[@c"&amp;$1:$1-1&amp;"]"))</f>
        <v>5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5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5</v>
      </c>
      <c r="U869" s="41"/>
      <c r="V869" s="31"/>
      <c r="W869" s="60" t="str">
        <f>IF(IMPORT[[#This Row],[b5]]="","",IMPORT[[#This Row],[b5]]-IMPORT[[#This Row],[a5]])</f>
        <v/>
      </c>
      <c r="X869" s="53">
        <f ca="1">SUM(INDIRECT(IMPORT_VAR[TABLENAME]&amp;"[@a"&amp;$1:$1-1&amp;"]"),INDIRECT(IMPORT_VAR[TABLENAME]&amp;"[@c"&amp;$1:$1-1&amp;"]"))</f>
        <v>5</v>
      </c>
    </row>
    <row r="870" spans="1:24">
      <c r="A870" s="39">
        <f ca="1">IF(IMPORT[[#This Row],[C]]&lt;1,"",ROW()-2)</f>
        <v>868</v>
      </c>
      <c r="B870" s="39">
        <v>5872</v>
      </c>
      <c r="C870" s="31" t="s">
        <v>3040</v>
      </c>
      <c r="D870" s="31">
        <v>288</v>
      </c>
      <c r="E870" s="39">
        <f ca="1">IMPORT[TT]</f>
        <v>4</v>
      </c>
      <c r="F870" s="31"/>
      <c r="G870" s="31" t="s">
        <v>4393</v>
      </c>
      <c r="H870" s="40">
        <v>4</v>
      </c>
      <c r="I870" s="31"/>
      <c r="J870" s="39" t="str">
        <f>IF(IMPORT[[#This Row],[b1]]="","",IMPORT[[#This Row],[b1]]-IMPORT[[#This Row],[a1]])</f>
        <v/>
      </c>
      <c r="K870" s="40">
        <f ca="1">SUM(INDIRECT(IMPORT_VAR[TABLENAME]&amp;"[@a"&amp;$1:$1-1&amp;"]"),INDIRECT(IMPORT_VAR[TABLENAME]&amp;"[@c"&amp;$1:$1-1&amp;"]"))</f>
        <v>4</v>
      </c>
      <c r="L870" s="31"/>
      <c r="M870" s="39" t="str">
        <f>IF(IMPORT[[#This Row],[b2]]="","",IMPORT[[#This Row],[b2]]-IMPORT[[#This Row],[a2]])</f>
        <v/>
      </c>
      <c r="N870" s="40">
        <f ca="1">SUM(INDIRECT(IMPORT_VAR[TABLENAME]&amp;"[@a"&amp;$1:$1-1&amp;"]"),INDIRECT(IMPORT_VAR[TABLENAME]&amp;"[@c"&amp;$1:$1-1&amp;"]"))</f>
        <v>4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4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4</v>
      </c>
      <c r="U870" s="41"/>
      <c r="V870" s="31"/>
      <c r="W870" s="60" t="str">
        <f>IF(IMPORT[[#This Row],[b5]]="","",IMPORT[[#This Row],[b5]]-IMPORT[[#This Row],[a5]])</f>
        <v/>
      </c>
      <c r="X870" s="53">
        <f ca="1">SUM(INDIRECT(IMPORT_VAR[TABLENAME]&amp;"[@a"&amp;$1:$1-1&amp;"]"),INDIRECT(IMPORT_VAR[TABLENAME]&amp;"[@c"&amp;$1:$1-1&amp;"]"))</f>
        <v>4</v>
      </c>
    </row>
    <row r="871" spans="1:24">
      <c r="A871" s="39">
        <f ca="1">IF(IMPORT[[#This Row],[C]]&lt;1,"",ROW()-2)</f>
        <v>869</v>
      </c>
      <c r="B871" s="39">
        <v>5811</v>
      </c>
      <c r="C871" s="31" t="s">
        <v>3040</v>
      </c>
      <c r="D871" s="31">
        <v>288</v>
      </c>
      <c r="E871" s="39">
        <f ca="1">IMPORT[TT]</f>
        <v>2</v>
      </c>
      <c r="F871" s="31"/>
      <c r="G871" s="31" t="s">
        <v>4393</v>
      </c>
      <c r="H871" s="40">
        <v>2</v>
      </c>
      <c r="I871" s="31"/>
      <c r="J871" s="39" t="str">
        <f>IF(IMPORT[[#This Row],[b1]]="","",IMPORT[[#This Row],[b1]]-IMPORT[[#This Row],[a1]])</f>
        <v/>
      </c>
      <c r="K871" s="40">
        <f ca="1">SUM(INDIRECT(IMPORT_VAR[TABLENAME]&amp;"[@a"&amp;$1:$1-1&amp;"]"),INDIRECT(IMPORT_VAR[TABLENAME]&amp;"[@c"&amp;$1:$1-1&amp;"]"))</f>
        <v>2</v>
      </c>
      <c r="L871" s="31"/>
      <c r="M871" s="39" t="str">
        <f>IF(IMPORT[[#This Row],[b2]]="","",IMPORT[[#This Row],[b2]]-IMPORT[[#This Row],[a2]])</f>
        <v/>
      </c>
      <c r="N871" s="40">
        <f ca="1">SUM(INDIRECT(IMPORT_VAR[TABLENAME]&amp;"[@a"&amp;$1:$1-1&amp;"]"),INDIRECT(IMPORT_VAR[TABLENAME]&amp;"[@c"&amp;$1:$1-1&amp;"]"))</f>
        <v>2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2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2</v>
      </c>
      <c r="U871" s="41"/>
      <c r="V871" s="31"/>
      <c r="W871" s="60" t="str">
        <f>IF(IMPORT[[#This Row],[b5]]="","",IMPORT[[#This Row],[b5]]-IMPORT[[#This Row],[a5]])</f>
        <v/>
      </c>
      <c r="X871" s="53">
        <f ca="1">SUM(INDIRECT(IMPORT_VAR[TABLENAME]&amp;"[@a"&amp;$1:$1-1&amp;"]"),INDIRECT(IMPORT_VAR[TABLENAME]&amp;"[@c"&amp;$1:$1-1&amp;"]"))</f>
        <v>2</v>
      </c>
    </row>
    <row r="872" spans="1:24">
      <c r="A872" s="39">
        <f ca="1">IF(IMPORT[[#This Row],[C]]&lt;1,"",ROW()-2)</f>
        <v>870</v>
      </c>
      <c r="B872" s="39" t="s">
        <v>4366</v>
      </c>
      <c r="C872" s="31" t="s">
        <v>2861</v>
      </c>
      <c r="D872" s="31">
        <v>2016</v>
      </c>
      <c r="E872" s="39">
        <f ca="1">IMPORT[TT]</f>
        <v>5</v>
      </c>
      <c r="F872" s="31"/>
      <c r="G872" s="31" t="s">
        <v>4393</v>
      </c>
      <c r="H872" s="40">
        <v>5</v>
      </c>
      <c r="I872" s="31"/>
      <c r="J872" s="39" t="str">
        <f>IF(IMPORT[[#This Row],[b1]]="","",IMPORT[[#This Row],[b1]]-IMPORT[[#This Row],[a1]])</f>
        <v/>
      </c>
      <c r="K872" s="40">
        <f ca="1">SUM(INDIRECT(IMPORT_VAR[TABLENAME]&amp;"[@a"&amp;$1:$1-1&amp;"]"),INDIRECT(IMPORT_VAR[TABLENAME]&amp;"[@c"&amp;$1:$1-1&amp;"]"))</f>
        <v>5</v>
      </c>
      <c r="L872" s="31"/>
      <c r="M872" s="39" t="str">
        <f>IF(IMPORT[[#This Row],[b2]]="","",IMPORT[[#This Row],[b2]]-IMPORT[[#This Row],[a2]])</f>
        <v/>
      </c>
      <c r="N872" s="40">
        <f ca="1">SUM(INDIRECT(IMPORT_VAR[TABLENAME]&amp;"[@a"&amp;$1:$1-1&amp;"]"),INDIRECT(IMPORT_VAR[TABLENAME]&amp;"[@c"&amp;$1:$1-1&amp;"]"))</f>
        <v>5</v>
      </c>
      <c r="O872" s="33"/>
      <c r="P872" s="41" t="str">
        <f>IF(IMPORT[[#This Row],[b3]]="","",IMPORT[[#This Row],[b3]]-IMPORT[[#This Row],[a3]])</f>
        <v/>
      </c>
      <c r="Q872" s="40">
        <f ca="1">SUM(INDIRECT(IMPORT_VAR[TABLENAME]&amp;"[@a"&amp;$1:$1-1&amp;"]"),INDIRECT(IMPORT_VAR[TABLENAME]&amp;"[@c"&amp;$1:$1-1&amp;"]"))</f>
        <v>5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5</v>
      </c>
      <c r="U872" s="41"/>
      <c r="V872" s="31"/>
      <c r="W872" s="60" t="str">
        <f>IF(IMPORT[[#This Row],[b5]]="","",IMPORT[[#This Row],[b5]]-IMPORT[[#This Row],[a5]])</f>
        <v/>
      </c>
      <c r="X872" s="53">
        <f ca="1">SUM(INDIRECT(IMPORT_VAR[TABLENAME]&amp;"[@a"&amp;$1:$1-1&amp;"]"),INDIRECT(IMPORT_VAR[TABLENAME]&amp;"[@c"&amp;$1:$1-1&amp;"]"))</f>
        <v>5</v>
      </c>
    </row>
    <row r="873" spans="1:24">
      <c r="A873" s="39">
        <f ca="1">IF(IMPORT[[#This Row],[C]]&lt;1,"",ROW()-2)</f>
        <v>871</v>
      </c>
      <c r="B873" s="39">
        <v>8811</v>
      </c>
      <c r="C873" s="31" t="s">
        <v>2861</v>
      </c>
      <c r="D873" s="31">
        <v>2592</v>
      </c>
      <c r="E873" s="39">
        <f ca="1">IMPORT[TT]</f>
        <v>12</v>
      </c>
      <c r="F873" s="31"/>
      <c r="G873" s="31" t="s">
        <v>4393</v>
      </c>
      <c r="H873" s="40">
        <v>12</v>
      </c>
      <c r="I873" s="31"/>
      <c r="J873" s="39" t="str">
        <f>IF(IMPORT[[#This Row],[b1]]="","",IMPORT[[#This Row],[b1]]-IMPORT[[#This Row],[a1]])</f>
        <v/>
      </c>
      <c r="K873" s="40">
        <f ca="1">SUM(INDIRECT(IMPORT_VAR[TABLENAME]&amp;"[@a"&amp;$1:$1-1&amp;"]"),INDIRECT(IMPORT_VAR[TABLENAME]&amp;"[@c"&amp;$1:$1-1&amp;"]"))</f>
        <v>12</v>
      </c>
      <c r="L873" s="31"/>
      <c r="M873" s="39" t="str">
        <f>IF(IMPORT[[#This Row],[b2]]="","",IMPORT[[#This Row],[b2]]-IMPORT[[#This Row],[a2]])</f>
        <v/>
      </c>
      <c r="N873" s="40">
        <f ca="1">SUM(INDIRECT(IMPORT_VAR[TABLENAME]&amp;"[@a"&amp;$1:$1-1&amp;"]"),INDIRECT(IMPORT_VAR[TABLENAME]&amp;"[@c"&amp;$1:$1-1&amp;"]"))</f>
        <v>12</v>
      </c>
      <c r="O873" s="33"/>
      <c r="P873" s="41" t="str">
        <f>IF(IMPORT[[#This Row],[b3]]="","",IMPORT[[#This Row],[b3]]-IMPORT[[#This Row],[a3]])</f>
        <v/>
      </c>
      <c r="Q873" s="40">
        <f ca="1">SUM(INDIRECT(IMPORT_VAR[TABLENAME]&amp;"[@a"&amp;$1:$1-1&amp;"]"),INDIRECT(IMPORT_VAR[TABLENAME]&amp;"[@c"&amp;$1:$1-1&amp;"]"))</f>
        <v>12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12</v>
      </c>
      <c r="U873" s="41"/>
      <c r="V873" s="31"/>
      <c r="W873" s="60" t="str">
        <f>IF(IMPORT[[#This Row],[b5]]="","",IMPORT[[#This Row],[b5]]-IMPORT[[#This Row],[a5]])</f>
        <v/>
      </c>
      <c r="X873" s="53">
        <f ca="1">SUM(INDIRECT(IMPORT_VAR[TABLENAME]&amp;"[@a"&amp;$1:$1-1&amp;"]"),INDIRECT(IMPORT_VAR[TABLENAME]&amp;"[@c"&amp;$1:$1-1&amp;"]"))</f>
        <v>12</v>
      </c>
    </row>
    <row r="874" spans="1:24">
      <c r="A874" s="39">
        <f ca="1">IF(IMPORT[[#This Row],[C]]&lt;1,"",ROW()-2)</f>
        <v>872</v>
      </c>
      <c r="B874" s="39" t="s">
        <v>4365</v>
      </c>
      <c r="C874" s="31" t="s">
        <v>3040</v>
      </c>
      <c r="D874" s="31">
        <v>96</v>
      </c>
      <c r="E874" s="39">
        <f ca="1">IMPORT[TT]</f>
        <v>1</v>
      </c>
      <c r="F874" s="31"/>
      <c r="G874" s="31" t="s">
        <v>4393</v>
      </c>
      <c r="H874" s="40">
        <v>1</v>
      </c>
      <c r="I874" s="31"/>
      <c r="J874" s="39" t="str">
        <f>IF(IMPORT[[#This Row],[b1]]="","",IMPORT[[#This Row],[b1]]-IMPORT[[#This Row],[a1]])</f>
        <v/>
      </c>
      <c r="K874" s="40">
        <f ca="1">SUM(INDIRECT(IMPORT_VAR[TABLENAME]&amp;"[@a"&amp;$1:$1-1&amp;"]"),INDIRECT(IMPORT_VAR[TABLENAME]&amp;"[@c"&amp;$1:$1-1&amp;"]"))</f>
        <v>1</v>
      </c>
      <c r="L874" s="31"/>
      <c r="M874" s="39" t="str">
        <f>IF(IMPORT[[#This Row],[b2]]="","",IMPORT[[#This Row],[b2]]-IMPORT[[#This Row],[a2]])</f>
        <v/>
      </c>
      <c r="N874" s="40">
        <f ca="1">SUM(INDIRECT(IMPORT_VAR[TABLENAME]&amp;"[@a"&amp;$1:$1-1&amp;"]"),INDIRECT(IMPORT_VAR[TABLENAME]&amp;"[@c"&amp;$1:$1-1&amp;"]"))</f>
        <v>1</v>
      </c>
      <c r="O874" s="33"/>
      <c r="P874" s="41" t="str">
        <f>IF(IMPORT[[#This Row],[b3]]="","",IMPORT[[#This Row],[b3]]-IMPORT[[#This Row],[a3]])</f>
        <v/>
      </c>
      <c r="Q874" s="40">
        <f ca="1">SUM(INDIRECT(IMPORT_VAR[TABLENAME]&amp;"[@a"&amp;$1:$1-1&amp;"]"),INDIRECT(IMPORT_VAR[TABLENAME]&amp;"[@c"&amp;$1:$1-1&amp;"]"))</f>
        <v>1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1</v>
      </c>
      <c r="U874" s="41"/>
      <c r="V874" s="31"/>
      <c r="W874" s="60" t="str">
        <f>IF(IMPORT[[#This Row],[b5]]="","",IMPORT[[#This Row],[b5]]-IMPORT[[#This Row],[a5]])</f>
        <v/>
      </c>
      <c r="X874" s="53">
        <f ca="1">SUM(INDIRECT(IMPORT_VAR[TABLENAME]&amp;"[@a"&amp;$1:$1-1&amp;"]"),INDIRECT(IMPORT_VAR[TABLENAME]&amp;"[@c"&amp;$1:$1-1&amp;"]"))</f>
        <v>1</v>
      </c>
    </row>
    <row r="875" spans="1:24">
      <c r="A875" s="39">
        <f ca="1">IF(IMPORT[[#This Row],[C]]&lt;1,"",ROW()-2)</f>
        <v>873</v>
      </c>
      <c r="B875" s="39" t="s">
        <v>4364</v>
      </c>
      <c r="C875" s="31" t="s">
        <v>3040</v>
      </c>
      <c r="D875" s="31">
        <v>96</v>
      </c>
      <c r="E875" s="39">
        <f ca="1">IMPORT[TT]</f>
        <v>1</v>
      </c>
      <c r="F875" s="31"/>
      <c r="G875" s="31" t="s">
        <v>4393</v>
      </c>
      <c r="H875" s="40">
        <v>2</v>
      </c>
      <c r="I875" s="31">
        <v>1</v>
      </c>
      <c r="J875" s="39">
        <f>IF(IMPORT[[#This Row],[b1]]="","",IMPORT[[#This Row],[b1]]-IMPORT[[#This Row],[a1]])</f>
        <v>-1</v>
      </c>
      <c r="K875" s="40">
        <f ca="1">SUM(INDIRECT(IMPORT_VAR[TABLENAME]&amp;"[@a"&amp;$1:$1-1&amp;"]"),INDIRECT(IMPORT_VAR[TABLENAME]&amp;"[@c"&amp;$1:$1-1&amp;"]"))</f>
        <v>1</v>
      </c>
      <c r="L875" s="31"/>
      <c r="M875" s="39" t="str">
        <f>IF(IMPORT[[#This Row],[b2]]="","",IMPORT[[#This Row],[b2]]-IMPORT[[#This Row],[a2]])</f>
        <v/>
      </c>
      <c r="N875" s="40">
        <f ca="1">SUM(INDIRECT(IMPORT_VAR[TABLENAME]&amp;"[@a"&amp;$1:$1-1&amp;"]"),INDIRECT(IMPORT_VAR[TABLENAME]&amp;"[@c"&amp;$1:$1-1&amp;"]"))</f>
        <v>1</v>
      </c>
      <c r="O875" s="33"/>
      <c r="P875" s="41" t="str">
        <f>IF(IMPORT[[#This Row],[b3]]="","",IMPORT[[#This Row],[b3]]-IMPORT[[#This Row],[a3]])</f>
        <v/>
      </c>
      <c r="Q875" s="40">
        <f ca="1">SUM(INDIRECT(IMPORT_VAR[TABLENAME]&amp;"[@a"&amp;$1:$1-1&amp;"]"),INDIRECT(IMPORT_VAR[TABLENAME]&amp;"[@c"&amp;$1:$1-1&amp;"]"))</f>
        <v>1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1</v>
      </c>
      <c r="U875" s="41"/>
      <c r="V875" s="31"/>
      <c r="W875" s="60" t="str">
        <f>IF(IMPORT[[#This Row],[b5]]="","",IMPORT[[#This Row],[b5]]-IMPORT[[#This Row],[a5]])</f>
        <v/>
      </c>
      <c r="X875" s="53">
        <f ca="1">SUM(INDIRECT(IMPORT_VAR[TABLENAME]&amp;"[@a"&amp;$1:$1-1&amp;"]"),INDIRECT(IMPORT_VAR[TABLENAME]&amp;"[@c"&amp;$1:$1-1&amp;"]"))</f>
        <v>1</v>
      </c>
    </row>
    <row r="876" spans="1:24">
      <c r="A876" s="42">
        <f ca="1">IF(IMPORT[[#This Row],[C]]&lt;1,"",ROW()-2)</f>
        <v>874</v>
      </c>
      <c r="B876" s="42" t="s">
        <v>4363</v>
      </c>
      <c r="C876" s="36" t="s">
        <v>3040</v>
      </c>
      <c r="D876" s="36">
        <v>96</v>
      </c>
      <c r="E876" s="42">
        <f ca="1">IMPORT[TT]</f>
        <v>1</v>
      </c>
      <c r="F876" s="36"/>
      <c r="G876" s="31" t="s">
        <v>4393</v>
      </c>
      <c r="H876" s="43">
        <v>1</v>
      </c>
      <c r="I876" s="36"/>
      <c r="J876" s="42" t="str">
        <f>IF(IMPORT[[#This Row],[b1]]="","",IMPORT[[#This Row],[b1]]-IMPORT[[#This Row],[a1]])</f>
        <v/>
      </c>
      <c r="K876" s="43">
        <f ca="1">SUM(INDIRECT(IMPORT_VAR[TABLENAME]&amp;"[@a"&amp;$1:$1-1&amp;"]"),INDIRECT(IMPORT_VAR[TABLENAME]&amp;"[@c"&amp;$1:$1-1&amp;"]"))</f>
        <v>1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1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1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1</v>
      </c>
      <c r="U876" s="44"/>
      <c r="V876" s="36"/>
      <c r="W876" s="61" t="str">
        <f>IF(IMPORT[[#This Row],[b5]]="","",IMPORT[[#This Row],[b5]]-IMPORT[[#This Row],[a5]])</f>
        <v/>
      </c>
      <c r="X876" s="53">
        <f ca="1">SUM(INDIRECT(IMPORT_VAR[TABLENAME]&amp;"[@a"&amp;$1:$1-1&amp;"]"),INDIRECT(IMPORT_VAR[TABLENAME]&amp;"[@c"&amp;$1:$1-1&amp;"]"))</f>
        <v>1</v>
      </c>
    </row>
    <row r="877" spans="1:24">
      <c r="A877" s="39">
        <f ca="1">IF(IMPORT[[#This Row],[C]]&lt;1,"",ROW()-2)</f>
        <v>875</v>
      </c>
      <c r="B877" s="39" t="s">
        <v>4360</v>
      </c>
      <c r="C877" s="31" t="s">
        <v>3040</v>
      </c>
      <c r="D877" s="31">
        <v>120</v>
      </c>
      <c r="E877" s="39">
        <f ca="1">IMPORT[TT]</f>
        <v>1</v>
      </c>
      <c r="F877" s="31"/>
      <c r="G877" s="31" t="s">
        <v>4393</v>
      </c>
      <c r="H877" s="40">
        <v>1</v>
      </c>
      <c r="I877" s="31"/>
      <c r="J877" s="39" t="str">
        <f>IF(IMPORT[[#This Row],[b1]]="","",IMPORT[[#This Row],[b1]]-IMPORT[[#This Row],[a1]])</f>
        <v/>
      </c>
      <c r="K877" s="40">
        <f ca="1">SUM(INDIRECT(IMPORT_VAR[TABLENAME]&amp;"[@a"&amp;$1:$1-1&amp;"]"),INDIRECT(IMPORT_VAR[TABLENAME]&amp;"[@c"&amp;$1:$1-1&amp;"]"))</f>
        <v>1</v>
      </c>
      <c r="L877" s="31"/>
      <c r="M877" s="39" t="str">
        <f>IF(IMPORT[[#This Row],[b2]]="","",IMPORT[[#This Row],[b2]]-IMPORT[[#This Row],[a2]])</f>
        <v/>
      </c>
      <c r="N877" s="40">
        <f ca="1">SUM(INDIRECT(IMPORT_VAR[TABLENAME]&amp;"[@a"&amp;$1:$1-1&amp;"]"),INDIRECT(IMPORT_VAR[TABLENAME]&amp;"[@c"&amp;$1:$1-1&amp;"]"))</f>
        <v>1</v>
      </c>
      <c r="O877" s="33"/>
      <c r="P877" s="41" t="str">
        <f>IF(IMPORT[[#This Row],[b3]]="","",IMPORT[[#This Row],[b3]]-IMPORT[[#This Row],[a3]])</f>
        <v/>
      </c>
      <c r="Q877" s="40">
        <f ca="1">SUM(INDIRECT(IMPORT_VAR[TABLENAME]&amp;"[@a"&amp;$1:$1-1&amp;"]"),INDIRECT(IMPORT_VAR[TABLENAME]&amp;"[@c"&amp;$1:$1-1&amp;"]"))</f>
        <v>1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1</v>
      </c>
      <c r="U877" s="41"/>
      <c r="V877" s="31"/>
      <c r="W877" s="60" t="str">
        <f>IF(IMPORT[[#This Row],[b5]]="","",IMPORT[[#This Row],[b5]]-IMPORT[[#This Row],[a5]])</f>
        <v/>
      </c>
      <c r="X877" s="53">
        <f ca="1">SUM(INDIRECT(IMPORT_VAR[TABLENAME]&amp;"[@a"&amp;$1:$1-1&amp;"]"),INDIRECT(IMPORT_VAR[TABLENAME]&amp;"[@c"&amp;$1:$1-1&amp;"]"))</f>
        <v>1</v>
      </c>
    </row>
    <row r="878" spans="1:24">
      <c r="A878" s="39">
        <f ca="1">IF(IMPORT[[#This Row],[C]]&lt;1,"",ROW()-2)</f>
        <v>876</v>
      </c>
      <c r="B878" s="39" t="s">
        <v>4359</v>
      </c>
      <c r="C878" s="31" t="s">
        <v>3040</v>
      </c>
      <c r="D878" s="31">
        <v>120</v>
      </c>
      <c r="E878" s="39">
        <f ca="1">IMPORT[TT]</f>
        <v>2</v>
      </c>
      <c r="F878" s="31"/>
      <c r="G878" s="31" t="s">
        <v>4393</v>
      </c>
      <c r="H878" s="40">
        <v>2</v>
      </c>
      <c r="I878" s="31"/>
      <c r="J878" s="39" t="str">
        <f>IF(IMPORT[[#This Row],[b1]]="","",IMPORT[[#This Row],[b1]]-IMPORT[[#This Row],[a1]])</f>
        <v/>
      </c>
      <c r="K878" s="40">
        <f ca="1">SUM(INDIRECT(IMPORT_VAR[TABLENAME]&amp;"[@a"&amp;$1:$1-1&amp;"]"),INDIRECT(IMPORT_VAR[TABLENAME]&amp;"[@c"&amp;$1:$1-1&amp;"]"))</f>
        <v>2</v>
      </c>
      <c r="L878" s="31"/>
      <c r="M878" s="39" t="str">
        <f>IF(IMPORT[[#This Row],[b2]]="","",IMPORT[[#This Row],[b2]]-IMPORT[[#This Row],[a2]])</f>
        <v/>
      </c>
      <c r="N878" s="40">
        <f ca="1">SUM(INDIRECT(IMPORT_VAR[TABLENAME]&amp;"[@a"&amp;$1:$1-1&amp;"]"),INDIRECT(IMPORT_VAR[TABLENAME]&amp;"[@c"&amp;$1:$1-1&amp;"]"))</f>
        <v>2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2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2</v>
      </c>
      <c r="U878" s="41"/>
      <c r="V878" s="31"/>
      <c r="W878" s="60" t="str">
        <f>IF(IMPORT[[#This Row],[b5]]="","",IMPORT[[#This Row],[b5]]-IMPORT[[#This Row],[a5]])</f>
        <v/>
      </c>
      <c r="X878" s="53">
        <f ca="1">SUM(INDIRECT(IMPORT_VAR[TABLENAME]&amp;"[@a"&amp;$1:$1-1&amp;"]"),INDIRECT(IMPORT_VAR[TABLENAME]&amp;"[@c"&amp;$1:$1-1&amp;"]"))</f>
        <v>2</v>
      </c>
    </row>
    <row r="879" spans="1:24">
      <c r="A879" s="39">
        <f ca="1">IF(IMPORT[[#This Row],[C]]&lt;1,"",ROW()-2)</f>
        <v>877</v>
      </c>
      <c r="B879" s="39" t="s">
        <v>4358</v>
      </c>
      <c r="C879" s="31" t="s">
        <v>3040</v>
      </c>
      <c r="D879" s="31">
        <v>120</v>
      </c>
      <c r="E879" s="39">
        <f ca="1">IMPORT[TT]</f>
        <v>1</v>
      </c>
      <c r="F879" s="31"/>
      <c r="G879" s="31" t="s">
        <v>4393</v>
      </c>
      <c r="H879" s="40">
        <v>1</v>
      </c>
      <c r="I879" s="31"/>
      <c r="J879" s="39" t="str">
        <f>IF(IMPORT[[#This Row],[b1]]="","",IMPORT[[#This Row],[b1]]-IMPORT[[#This Row],[a1]])</f>
        <v/>
      </c>
      <c r="K879" s="40">
        <f ca="1">SUM(INDIRECT(IMPORT_VAR[TABLENAME]&amp;"[@a"&amp;$1:$1-1&amp;"]"),INDIRECT(IMPORT_VAR[TABLENAME]&amp;"[@c"&amp;$1:$1-1&amp;"]"))</f>
        <v>1</v>
      </c>
      <c r="L879" s="31"/>
      <c r="M879" s="39" t="str">
        <f>IF(IMPORT[[#This Row],[b2]]="","",IMPORT[[#This Row],[b2]]-IMPORT[[#This Row],[a2]])</f>
        <v/>
      </c>
      <c r="N879" s="40">
        <f ca="1">SUM(INDIRECT(IMPORT_VAR[TABLENAME]&amp;"[@a"&amp;$1:$1-1&amp;"]"),INDIRECT(IMPORT_VAR[TABLENAME]&amp;"[@c"&amp;$1:$1-1&amp;"]"))</f>
        <v>1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1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1</v>
      </c>
      <c r="U879" s="41"/>
      <c r="V879" s="31"/>
      <c r="W879" s="60" t="str">
        <f>IF(IMPORT[[#This Row],[b5]]="","",IMPORT[[#This Row],[b5]]-IMPORT[[#This Row],[a5]])</f>
        <v/>
      </c>
      <c r="X879" s="53">
        <f ca="1">SUM(INDIRECT(IMPORT_VAR[TABLENAME]&amp;"[@a"&amp;$1:$1-1&amp;"]"),INDIRECT(IMPORT_VAR[TABLENAME]&amp;"[@c"&amp;$1:$1-1&amp;"]"))</f>
        <v>1</v>
      </c>
    </row>
    <row r="880" spans="1:24">
      <c r="A880" s="39">
        <f ca="1">IF(IMPORT[[#This Row],[C]]&lt;1,"",ROW()-2)</f>
        <v>878</v>
      </c>
      <c r="B880" s="39" t="s">
        <v>4252</v>
      </c>
      <c r="C880" s="31" t="s">
        <v>3094</v>
      </c>
      <c r="D880" s="31">
        <v>1152</v>
      </c>
      <c r="E880" s="39">
        <f ca="1">IMPORT[TT]</f>
        <v>9</v>
      </c>
      <c r="F880" s="31" t="s">
        <v>4564</v>
      </c>
      <c r="G880" s="31" t="s">
        <v>4563</v>
      </c>
      <c r="H880" s="40">
        <v>9</v>
      </c>
      <c r="I880" s="31"/>
      <c r="J880" s="39" t="str">
        <f>IF(IMPORT[[#This Row],[b1]]="","",IMPORT[[#This Row],[b1]]-IMPORT[[#This Row],[a1]])</f>
        <v/>
      </c>
      <c r="K880" s="40">
        <f ca="1">SUM(INDIRECT(IMPORT_VAR[TABLENAME]&amp;"[@a"&amp;$1:$1-1&amp;"]"),INDIRECT(IMPORT_VAR[TABLENAME]&amp;"[@c"&amp;$1:$1-1&amp;"]"))</f>
        <v>9</v>
      </c>
      <c r="L880" s="31"/>
      <c r="M880" s="39" t="str">
        <f>IF(IMPORT[[#This Row],[b2]]="","",IMPORT[[#This Row],[b2]]-IMPORT[[#This Row],[a2]])</f>
        <v/>
      </c>
      <c r="N880" s="40">
        <f ca="1">SUM(INDIRECT(IMPORT_VAR[TABLENAME]&amp;"[@a"&amp;$1:$1-1&amp;"]"),INDIRECT(IMPORT_VAR[TABLENAME]&amp;"[@c"&amp;$1:$1-1&amp;"]"))</f>
        <v>9</v>
      </c>
      <c r="O880" s="33"/>
      <c r="P880" s="41" t="str">
        <f>IF(IMPORT[[#This Row],[b3]]="","",IMPORT[[#This Row],[b3]]-IMPORT[[#This Row],[a3]])</f>
        <v/>
      </c>
      <c r="Q880" s="40">
        <f ca="1">SUM(INDIRECT(IMPORT_VAR[TABLENAME]&amp;"[@a"&amp;$1:$1-1&amp;"]"),INDIRECT(IMPORT_VAR[TABLENAME]&amp;"[@c"&amp;$1:$1-1&amp;"]"))</f>
        <v>9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9</v>
      </c>
      <c r="U880" s="41"/>
      <c r="V880" s="31"/>
      <c r="W880" s="60" t="str">
        <f>IF(IMPORT[[#This Row],[b5]]="","",IMPORT[[#This Row],[b5]]-IMPORT[[#This Row],[a5]])</f>
        <v/>
      </c>
      <c r="X880" s="53">
        <f ca="1">SUM(INDIRECT(IMPORT_VAR[TABLENAME]&amp;"[@a"&amp;$1:$1-1&amp;"]"),INDIRECT(IMPORT_VAR[TABLENAME]&amp;"[@c"&amp;$1:$1-1&amp;"]"))</f>
        <v>9</v>
      </c>
    </row>
    <row r="881" spans="1:24">
      <c r="A881" s="39">
        <f ca="1">IF(IMPORT[[#This Row],[C]]&lt;1,"",ROW()-2)</f>
        <v>879</v>
      </c>
      <c r="B881" s="39" t="s">
        <v>4253</v>
      </c>
      <c r="C881" s="31" t="s">
        <v>3094</v>
      </c>
      <c r="D881" s="31">
        <v>2880</v>
      </c>
      <c r="E881" s="39">
        <f ca="1">IMPORT[TT]</f>
        <v>9</v>
      </c>
      <c r="F881" s="31" t="s">
        <v>4566</v>
      </c>
      <c r="G881" s="31" t="s">
        <v>4563</v>
      </c>
      <c r="H881" s="40">
        <v>9</v>
      </c>
      <c r="I881" s="31"/>
      <c r="J881" s="39" t="str">
        <f>IF(IMPORT[[#This Row],[b1]]="","",IMPORT[[#This Row],[b1]]-IMPORT[[#This Row],[a1]])</f>
        <v/>
      </c>
      <c r="K881" s="40">
        <f ca="1">SUM(INDIRECT(IMPORT_VAR[TABLENAME]&amp;"[@a"&amp;$1:$1-1&amp;"]"),INDIRECT(IMPORT_VAR[TABLENAME]&amp;"[@c"&amp;$1:$1-1&amp;"]"))</f>
        <v>9</v>
      </c>
      <c r="L881" s="31"/>
      <c r="M881" s="39" t="str">
        <f>IF(IMPORT[[#This Row],[b2]]="","",IMPORT[[#This Row],[b2]]-IMPORT[[#This Row],[a2]])</f>
        <v/>
      </c>
      <c r="N881" s="40">
        <f ca="1">SUM(INDIRECT(IMPORT_VAR[TABLENAME]&amp;"[@a"&amp;$1:$1-1&amp;"]"),INDIRECT(IMPORT_VAR[TABLENAME]&amp;"[@c"&amp;$1:$1-1&amp;"]"))</f>
        <v>9</v>
      </c>
      <c r="O881" s="33"/>
      <c r="P881" s="41" t="str">
        <f>IF(IMPORT[[#This Row],[b3]]="","",IMPORT[[#This Row],[b3]]-IMPORT[[#This Row],[a3]])</f>
        <v/>
      </c>
      <c r="Q881" s="40">
        <f ca="1">SUM(INDIRECT(IMPORT_VAR[TABLENAME]&amp;"[@a"&amp;$1:$1-1&amp;"]"),INDIRECT(IMPORT_VAR[TABLENAME]&amp;"[@c"&amp;$1:$1-1&amp;"]"))</f>
        <v>9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9</v>
      </c>
      <c r="U881" s="41"/>
      <c r="V881" s="31"/>
      <c r="W881" s="60" t="str">
        <f>IF(IMPORT[[#This Row],[b5]]="","",IMPORT[[#This Row],[b5]]-IMPORT[[#This Row],[a5]])</f>
        <v/>
      </c>
      <c r="X881" s="53">
        <f ca="1">SUM(INDIRECT(IMPORT_VAR[TABLENAME]&amp;"[@a"&amp;$1:$1-1&amp;"]"),INDIRECT(IMPORT_VAR[TABLENAME]&amp;"[@c"&amp;$1:$1-1&amp;"]"))</f>
        <v>9</v>
      </c>
    </row>
    <row r="882" spans="1:24">
      <c r="A882" s="39">
        <f ca="1">IF(IMPORT[[#This Row],[C]]&lt;1,"",ROW()-2)</f>
        <v>880</v>
      </c>
      <c r="B882" s="39" t="s">
        <v>4254</v>
      </c>
      <c r="C882" s="31" t="s">
        <v>3094</v>
      </c>
      <c r="D882" s="31">
        <v>384</v>
      </c>
      <c r="E882" s="39">
        <f ca="1">IMPORT[TT]</f>
        <v>9</v>
      </c>
      <c r="F882" s="31"/>
      <c r="G882" s="31" t="s">
        <v>4563</v>
      </c>
      <c r="H882" s="40">
        <v>9</v>
      </c>
      <c r="I882" s="31"/>
      <c r="J882" s="39" t="str">
        <f>IF(IMPORT[[#This Row],[b1]]="","",IMPORT[[#This Row],[b1]]-IMPORT[[#This Row],[a1]])</f>
        <v/>
      </c>
      <c r="K882" s="40">
        <f ca="1">SUM(INDIRECT(IMPORT_VAR[TABLENAME]&amp;"[@a"&amp;$1:$1-1&amp;"]"),INDIRECT(IMPORT_VAR[TABLENAME]&amp;"[@c"&amp;$1:$1-1&amp;"]"))</f>
        <v>9</v>
      </c>
      <c r="L882" s="31"/>
      <c r="M882" s="39" t="str">
        <f>IF(IMPORT[[#This Row],[b2]]="","",IMPORT[[#This Row],[b2]]-IMPORT[[#This Row],[a2]])</f>
        <v/>
      </c>
      <c r="N882" s="40">
        <f ca="1">SUM(INDIRECT(IMPORT_VAR[TABLENAME]&amp;"[@a"&amp;$1:$1-1&amp;"]"),INDIRECT(IMPORT_VAR[TABLENAME]&amp;"[@c"&amp;$1:$1-1&amp;"]"))</f>
        <v>9</v>
      </c>
      <c r="O882" s="33"/>
      <c r="P882" s="41" t="str">
        <f>IF(IMPORT[[#This Row],[b3]]="","",IMPORT[[#This Row],[b3]]-IMPORT[[#This Row],[a3]])</f>
        <v/>
      </c>
      <c r="Q882" s="40">
        <f ca="1">SUM(INDIRECT(IMPORT_VAR[TABLENAME]&amp;"[@a"&amp;$1:$1-1&amp;"]"),INDIRECT(IMPORT_VAR[TABLENAME]&amp;"[@c"&amp;$1:$1-1&amp;"]"))</f>
        <v>9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9</v>
      </c>
      <c r="U882" s="41"/>
      <c r="V882" s="31"/>
      <c r="W882" s="60" t="str">
        <f>IF(IMPORT[[#This Row],[b5]]="","",IMPORT[[#This Row],[b5]]-IMPORT[[#This Row],[a5]])</f>
        <v/>
      </c>
      <c r="X882" s="53">
        <f ca="1">SUM(INDIRECT(IMPORT_VAR[TABLENAME]&amp;"[@a"&amp;$1:$1-1&amp;"]"),INDIRECT(IMPORT_VAR[TABLENAME]&amp;"[@c"&amp;$1:$1-1&amp;"]"))</f>
        <v>9</v>
      </c>
    </row>
    <row r="883" spans="1:24">
      <c r="A883" s="39">
        <f ca="1">IF(IMPORT[[#This Row],[C]]&lt;1,"",ROW()-2)</f>
        <v>881</v>
      </c>
      <c r="B883" s="39" t="s">
        <v>4255</v>
      </c>
      <c r="C883" s="31" t="s">
        <v>3094</v>
      </c>
      <c r="D883" s="31">
        <v>224</v>
      </c>
      <c r="E883" s="39">
        <f ca="1">IMPORT[TT]</f>
        <v>8</v>
      </c>
      <c r="F883" s="31"/>
      <c r="G883" s="31" t="s">
        <v>4563</v>
      </c>
      <c r="H883" s="40">
        <v>8</v>
      </c>
      <c r="I883" s="31"/>
      <c r="J883" s="39" t="str">
        <f>IF(IMPORT[[#This Row],[b1]]="","",IMPORT[[#This Row],[b1]]-IMPORT[[#This Row],[a1]])</f>
        <v/>
      </c>
      <c r="K883" s="40">
        <f ca="1">SUM(INDIRECT(IMPORT_VAR[TABLENAME]&amp;"[@a"&amp;$1:$1-1&amp;"]"),INDIRECT(IMPORT_VAR[TABLENAME]&amp;"[@c"&amp;$1:$1-1&amp;"]"))</f>
        <v>8</v>
      </c>
      <c r="L883" s="31"/>
      <c r="M883" s="39" t="str">
        <f>IF(IMPORT[[#This Row],[b2]]="","",IMPORT[[#This Row],[b2]]-IMPORT[[#This Row],[a2]])</f>
        <v/>
      </c>
      <c r="N883" s="40">
        <f ca="1">SUM(INDIRECT(IMPORT_VAR[TABLENAME]&amp;"[@a"&amp;$1:$1-1&amp;"]"),INDIRECT(IMPORT_VAR[TABLENAME]&amp;"[@c"&amp;$1:$1-1&amp;"]"))</f>
        <v>8</v>
      </c>
      <c r="O883" s="33"/>
      <c r="P883" s="41" t="str">
        <f>IF(IMPORT[[#This Row],[b3]]="","",IMPORT[[#This Row],[b3]]-IMPORT[[#This Row],[a3]])</f>
        <v/>
      </c>
      <c r="Q883" s="40">
        <f ca="1">SUM(INDIRECT(IMPORT_VAR[TABLENAME]&amp;"[@a"&amp;$1:$1-1&amp;"]"),INDIRECT(IMPORT_VAR[TABLENAME]&amp;"[@c"&amp;$1:$1-1&amp;"]"))</f>
        <v>8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8</v>
      </c>
      <c r="U883" s="41"/>
      <c r="V883" s="31"/>
      <c r="W883" s="60" t="str">
        <f>IF(IMPORT[[#This Row],[b5]]="","",IMPORT[[#This Row],[b5]]-IMPORT[[#This Row],[a5]])</f>
        <v/>
      </c>
      <c r="X883" s="53">
        <f ca="1">SUM(INDIRECT(IMPORT_VAR[TABLENAME]&amp;"[@a"&amp;$1:$1-1&amp;"]"),INDIRECT(IMPORT_VAR[TABLENAME]&amp;"[@c"&amp;$1:$1-1&amp;"]"))</f>
        <v>8</v>
      </c>
    </row>
    <row r="884" spans="1:24">
      <c r="A884" s="39">
        <f ca="1">IF(IMPORT[[#This Row],[C]]&lt;1,"",ROW()-2)</f>
        <v>882</v>
      </c>
      <c r="B884" s="39" t="s">
        <v>4256</v>
      </c>
      <c r="C884" s="31" t="s">
        <v>3094</v>
      </c>
      <c r="D884" s="31">
        <v>200</v>
      </c>
      <c r="E884" s="39">
        <f ca="1">IMPORT[TT]</f>
        <v>7</v>
      </c>
      <c r="F884" s="31"/>
      <c r="G884" s="31" t="s">
        <v>4563</v>
      </c>
      <c r="H884" s="40">
        <v>7</v>
      </c>
      <c r="I884" s="31"/>
      <c r="J884" s="39" t="str">
        <f>IF(IMPORT[[#This Row],[b1]]="","",IMPORT[[#This Row],[b1]]-IMPORT[[#This Row],[a1]])</f>
        <v/>
      </c>
      <c r="K884" s="40">
        <f ca="1">SUM(INDIRECT(IMPORT_VAR[TABLENAME]&amp;"[@a"&amp;$1:$1-1&amp;"]"),INDIRECT(IMPORT_VAR[TABLENAME]&amp;"[@c"&amp;$1:$1-1&amp;"]"))</f>
        <v>7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7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7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7</v>
      </c>
      <c r="U884" s="41"/>
      <c r="V884" s="31"/>
      <c r="W884" s="60" t="str">
        <f>IF(IMPORT[[#This Row],[b5]]="","",IMPORT[[#This Row],[b5]]-IMPORT[[#This Row],[a5]])</f>
        <v/>
      </c>
      <c r="X884" s="53">
        <f ca="1">SUM(INDIRECT(IMPORT_VAR[TABLENAME]&amp;"[@a"&amp;$1:$1-1&amp;"]"),INDIRECT(IMPORT_VAR[TABLENAME]&amp;"[@c"&amp;$1:$1-1&amp;"]"))</f>
        <v>7</v>
      </c>
    </row>
    <row r="885" spans="1:24">
      <c r="A885" s="39">
        <f ca="1">IF(IMPORT[[#This Row],[C]]&lt;1,"",ROW()-2)</f>
        <v>883</v>
      </c>
      <c r="B885" s="39" t="s">
        <v>4536</v>
      </c>
      <c r="C885" s="31" t="s">
        <v>3094</v>
      </c>
      <c r="D885" s="31">
        <v>3000</v>
      </c>
      <c r="E885" s="39">
        <f ca="1">IMPORT[TT]</f>
        <v>9</v>
      </c>
      <c r="F885" s="31"/>
      <c r="G885" s="31" t="s">
        <v>4563</v>
      </c>
      <c r="H885" s="40">
        <v>9</v>
      </c>
      <c r="I885" s="31"/>
      <c r="J885" s="39" t="str">
        <f>IF(IMPORT[[#This Row],[b1]]="","",IMPORT[[#This Row],[b1]]-IMPORT[[#This Row],[a1]])</f>
        <v/>
      </c>
      <c r="K885" s="40">
        <f ca="1">SUM(INDIRECT(IMPORT_VAR[TABLENAME]&amp;"[@a"&amp;$1:$1-1&amp;"]"),INDIRECT(IMPORT_VAR[TABLENAME]&amp;"[@c"&amp;$1:$1-1&amp;"]"))</f>
        <v>9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9</v>
      </c>
      <c r="O885" s="33"/>
      <c r="P885" s="41" t="str">
        <f>IF(IMPORT[[#This Row],[b3]]="","",IMPORT[[#This Row],[b3]]-IMPORT[[#This Row],[a3]])</f>
        <v/>
      </c>
      <c r="Q885" s="40">
        <f ca="1">SUM(INDIRECT(IMPORT_VAR[TABLENAME]&amp;"[@a"&amp;$1:$1-1&amp;"]"),INDIRECT(IMPORT_VAR[TABLENAME]&amp;"[@c"&amp;$1:$1-1&amp;"]"))</f>
        <v>9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9</v>
      </c>
      <c r="U885" s="41"/>
      <c r="V885" s="31"/>
      <c r="W885" s="60" t="str">
        <f>IF(IMPORT[[#This Row],[b5]]="","",IMPORT[[#This Row],[b5]]-IMPORT[[#This Row],[a5]])</f>
        <v/>
      </c>
      <c r="X885" s="53">
        <f ca="1">SUM(INDIRECT(IMPORT_VAR[TABLENAME]&amp;"[@a"&amp;$1:$1-1&amp;"]"),INDIRECT(IMPORT_VAR[TABLENAME]&amp;"[@c"&amp;$1:$1-1&amp;"]"))</f>
        <v>9</v>
      </c>
    </row>
    <row r="886" spans="1:24">
      <c r="A886" s="39">
        <f ca="1">IF(IMPORT[[#This Row],[C]]&lt;1,"",ROW()-2)</f>
        <v>884</v>
      </c>
      <c r="B886" s="39" t="s">
        <v>4537</v>
      </c>
      <c r="C886" s="31" t="s">
        <v>3094</v>
      </c>
      <c r="D886" s="31">
        <v>480</v>
      </c>
      <c r="E886" s="39">
        <f ca="1">IMPORT[TT]</f>
        <v>8</v>
      </c>
      <c r="F886" s="31"/>
      <c r="G886" s="31" t="s">
        <v>4563</v>
      </c>
      <c r="H886" s="40">
        <v>9</v>
      </c>
      <c r="I886" s="31">
        <v>8</v>
      </c>
      <c r="J886" s="39">
        <f>IF(IMPORT[[#This Row],[b1]]="","",IMPORT[[#This Row],[b1]]-IMPORT[[#This Row],[a1]])</f>
        <v>-1</v>
      </c>
      <c r="K886" s="40">
        <f ca="1">SUM(INDIRECT(IMPORT_VAR[TABLENAME]&amp;"[@a"&amp;$1:$1-1&amp;"]"),INDIRECT(IMPORT_VAR[TABLENAME]&amp;"[@c"&amp;$1:$1-1&amp;"]"))</f>
        <v>8</v>
      </c>
      <c r="L886" s="31"/>
      <c r="M886" s="39" t="str">
        <f>IF(IMPORT[[#This Row],[b2]]="","",IMPORT[[#This Row],[b2]]-IMPORT[[#This Row],[a2]])</f>
        <v/>
      </c>
      <c r="N886" s="40">
        <f ca="1">SUM(INDIRECT(IMPORT_VAR[TABLENAME]&amp;"[@a"&amp;$1:$1-1&amp;"]"),INDIRECT(IMPORT_VAR[TABLENAME]&amp;"[@c"&amp;$1:$1-1&amp;"]"))</f>
        <v>8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8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8</v>
      </c>
      <c r="U886" s="41"/>
      <c r="V886" s="31"/>
      <c r="W886" s="60" t="str">
        <f>IF(IMPORT[[#This Row],[b5]]="","",IMPORT[[#This Row],[b5]]-IMPORT[[#This Row],[a5]])</f>
        <v/>
      </c>
      <c r="X886" s="53">
        <f ca="1">SUM(INDIRECT(IMPORT_VAR[TABLENAME]&amp;"[@a"&amp;$1:$1-1&amp;"]"),INDIRECT(IMPORT_VAR[TABLENAME]&amp;"[@c"&amp;$1:$1-1&amp;"]"))</f>
        <v>8</v>
      </c>
    </row>
    <row r="887" spans="1:24">
      <c r="A887" s="39">
        <f ca="1">IF(IMPORT[[#This Row],[C]]&lt;1,"",ROW()-2)</f>
        <v>885</v>
      </c>
      <c r="B887" s="39" t="s">
        <v>4538</v>
      </c>
      <c r="C887" s="31" t="s">
        <v>3094</v>
      </c>
      <c r="D887" s="31">
        <v>384</v>
      </c>
      <c r="E887" s="39">
        <f ca="1">IMPORT[TT]</f>
        <v>8</v>
      </c>
      <c r="F887" s="31" t="s">
        <v>4565</v>
      </c>
      <c r="G887" s="31" t="s">
        <v>4563</v>
      </c>
      <c r="H887" s="40">
        <v>9</v>
      </c>
      <c r="I887" s="31">
        <v>8</v>
      </c>
      <c r="J887" s="39">
        <f>IF(IMPORT[[#This Row],[b1]]="","",IMPORT[[#This Row],[b1]]-IMPORT[[#This Row],[a1]])</f>
        <v>-1</v>
      </c>
      <c r="K887" s="40">
        <f ca="1">SUM(INDIRECT(IMPORT_VAR[TABLENAME]&amp;"[@a"&amp;$1:$1-1&amp;"]"),INDIRECT(IMPORT_VAR[TABLENAME]&amp;"[@c"&amp;$1:$1-1&amp;"]"))</f>
        <v>8</v>
      </c>
      <c r="L887" s="31"/>
      <c r="M887" s="39" t="str">
        <f>IF(IMPORT[[#This Row],[b2]]="","",IMPORT[[#This Row],[b2]]-IMPORT[[#This Row],[a2]])</f>
        <v/>
      </c>
      <c r="N887" s="40">
        <f ca="1">SUM(INDIRECT(IMPORT_VAR[TABLENAME]&amp;"[@a"&amp;$1:$1-1&amp;"]"),INDIRECT(IMPORT_VAR[TABLENAME]&amp;"[@c"&amp;$1:$1-1&amp;"]"))</f>
        <v>8</v>
      </c>
      <c r="O887" s="33"/>
      <c r="P887" s="41" t="str">
        <f>IF(IMPORT[[#This Row],[b3]]="","",IMPORT[[#This Row],[b3]]-IMPORT[[#This Row],[a3]])</f>
        <v/>
      </c>
      <c r="Q887" s="40">
        <f ca="1">SUM(INDIRECT(IMPORT_VAR[TABLENAME]&amp;"[@a"&amp;$1:$1-1&amp;"]"),INDIRECT(IMPORT_VAR[TABLENAME]&amp;"[@c"&amp;$1:$1-1&amp;"]"))</f>
        <v>8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8</v>
      </c>
      <c r="U887" s="41"/>
      <c r="V887" s="31"/>
      <c r="W887" s="60" t="str">
        <f>IF(IMPORT[[#This Row],[b5]]="","",IMPORT[[#This Row],[b5]]-IMPORT[[#This Row],[a5]])</f>
        <v/>
      </c>
      <c r="X887" s="53">
        <f ca="1">SUM(INDIRECT(IMPORT_VAR[TABLENAME]&amp;"[@a"&amp;$1:$1-1&amp;"]"),INDIRECT(IMPORT_VAR[TABLENAME]&amp;"[@c"&amp;$1:$1-1&amp;"]"))</f>
        <v>8</v>
      </c>
    </row>
    <row r="888" spans="1:24">
      <c r="A888" s="39">
        <f ca="1">IF(IMPORT[[#This Row],[C]]&lt;1,"",ROW()-2)</f>
        <v>886</v>
      </c>
      <c r="B888" s="39" t="s">
        <v>4539</v>
      </c>
      <c r="C888" s="31" t="s">
        <v>3094</v>
      </c>
      <c r="D888" s="31">
        <v>1512</v>
      </c>
      <c r="E888" s="39">
        <f ca="1">IMPORT[TT]</f>
        <v>9</v>
      </c>
      <c r="F888" s="31" t="s">
        <v>4567</v>
      </c>
      <c r="G888" s="31" t="s">
        <v>4563</v>
      </c>
      <c r="H888" s="40">
        <v>9</v>
      </c>
      <c r="I888" s="31"/>
      <c r="J888" s="39" t="str">
        <f>IF(IMPORT[[#This Row],[b1]]="","",IMPORT[[#This Row],[b1]]-IMPORT[[#This Row],[a1]])</f>
        <v/>
      </c>
      <c r="K888" s="40">
        <f ca="1">SUM(INDIRECT(IMPORT_VAR[TABLENAME]&amp;"[@a"&amp;$1:$1-1&amp;"]"),INDIRECT(IMPORT_VAR[TABLENAME]&amp;"[@c"&amp;$1:$1-1&amp;"]"))</f>
        <v>9</v>
      </c>
      <c r="L888" s="31"/>
      <c r="M888" s="39" t="str">
        <f>IF(IMPORT[[#This Row],[b2]]="","",IMPORT[[#This Row],[b2]]-IMPORT[[#This Row],[a2]])</f>
        <v/>
      </c>
      <c r="N888" s="40">
        <f ca="1">SUM(INDIRECT(IMPORT_VAR[TABLENAME]&amp;"[@a"&amp;$1:$1-1&amp;"]"),INDIRECT(IMPORT_VAR[TABLENAME]&amp;"[@c"&amp;$1:$1-1&amp;"]"))</f>
        <v>9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9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9</v>
      </c>
      <c r="U888" s="41"/>
      <c r="V888" s="31"/>
      <c r="W888" s="60" t="str">
        <f>IF(IMPORT[[#This Row],[b5]]="","",IMPORT[[#This Row],[b5]]-IMPORT[[#This Row],[a5]])</f>
        <v/>
      </c>
      <c r="X888" s="53">
        <f ca="1">SUM(INDIRECT(IMPORT_VAR[TABLENAME]&amp;"[@a"&amp;$1:$1-1&amp;"]"),INDIRECT(IMPORT_VAR[TABLENAME]&amp;"[@c"&amp;$1:$1-1&amp;"]"))</f>
        <v>9</v>
      </c>
    </row>
    <row r="889" spans="1:24">
      <c r="A889" s="39">
        <f ca="1">IF(IMPORT[[#This Row],[C]]&lt;1,"",ROW()-2)</f>
        <v>887</v>
      </c>
      <c r="B889" s="39" t="s">
        <v>4540</v>
      </c>
      <c r="C889" s="31" t="s">
        <v>3094</v>
      </c>
      <c r="D889" s="31">
        <v>2880</v>
      </c>
      <c r="E889" s="39">
        <f ca="1">IMPORT[TT]</f>
        <v>9</v>
      </c>
      <c r="F889" s="31" t="s">
        <v>4568</v>
      </c>
      <c r="G889" s="31" t="s">
        <v>4563</v>
      </c>
      <c r="H889" s="40">
        <v>9</v>
      </c>
      <c r="I889" s="31"/>
      <c r="J889" s="39" t="str">
        <f>IF(IMPORT[[#This Row],[b1]]="","",IMPORT[[#This Row],[b1]]-IMPORT[[#This Row],[a1]])</f>
        <v/>
      </c>
      <c r="K889" s="40">
        <f ca="1">SUM(INDIRECT(IMPORT_VAR[TABLENAME]&amp;"[@a"&amp;$1:$1-1&amp;"]"),INDIRECT(IMPORT_VAR[TABLENAME]&amp;"[@c"&amp;$1:$1-1&amp;"]"))</f>
        <v>9</v>
      </c>
      <c r="L889" s="31"/>
      <c r="M889" s="39" t="str">
        <f>IF(IMPORT[[#This Row],[b2]]="","",IMPORT[[#This Row],[b2]]-IMPORT[[#This Row],[a2]])</f>
        <v/>
      </c>
      <c r="N889" s="40">
        <f ca="1">SUM(INDIRECT(IMPORT_VAR[TABLENAME]&amp;"[@a"&amp;$1:$1-1&amp;"]"),INDIRECT(IMPORT_VAR[TABLENAME]&amp;"[@c"&amp;$1:$1-1&amp;"]"))</f>
        <v>9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9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9</v>
      </c>
      <c r="U889" s="41"/>
      <c r="V889" s="31"/>
      <c r="W889" s="60" t="str">
        <f>IF(IMPORT[[#This Row],[b5]]="","",IMPORT[[#This Row],[b5]]-IMPORT[[#This Row],[a5]])</f>
        <v/>
      </c>
      <c r="X889" s="53">
        <f ca="1">SUM(INDIRECT(IMPORT_VAR[TABLENAME]&amp;"[@a"&amp;$1:$1-1&amp;"]"),INDIRECT(IMPORT_VAR[TABLENAME]&amp;"[@c"&amp;$1:$1-1&amp;"]"))</f>
        <v>9</v>
      </c>
    </row>
    <row r="890" spans="1:24">
      <c r="A890" s="39">
        <f ca="1">IF(IMPORT[[#This Row],[C]]&lt;1,"",ROW()-2)</f>
        <v>888</v>
      </c>
      <c r="B890" s="39" t="s">
        <v>4541</v>
      </c>
      <c r="C890" s="31" t="s">
        <v>3094</v>
      </c>
      <c r="D890" s="31">
        <v>1920</v>
      </c>
      <c r="E890" s="39">
        <f ca="1">IMPORT[TT]</f>
        <v>9</v>
      </c>
      <c r="F890" s="31" t="s">
        <v>4569</v>
      </c>
      <c r="G890" s="31" t="s">
        <v>4563</v>
      </c>
      <c r="H890" s="40">
        <v>9</v>
      </c>
      <c r="I890" s="31"/>
      <c r="J890" s="39" t="str">
        <f>IF(IMPORT[[#This Row],[b1]]="","",IMPORT[[#This Row],[b1]]-IMPORT[[#This Row],[a1]])</f>
        <v/>
      </c>
      <c r="K890" s="40">
        <f ca="1">SUM(INDIRECT(IMPORT_VAR[TABLENAME]&amp;"[@a"&amp;$1:$1-1&amp;"]"),INDIRECT(IMPORT_VAR[TABLENAME]&amp;"[@c"&amp;$1:$1-1&amp;"]"))</f>
        <v>9</v>
      </c>
      <c r="L890" s="31"/>
      <c r="M890" s="39" t="str">
        <f>IF(IMPORT[[#This Row],[b2]]="","",IMPORT[[#This Row],[b2]]-IMPORT[[#This Row],[a2]])</f>
        <v/>
      </c>
      <c r="N890" s="40">
        <f ca="1">SUM(INDIRECT(IMPORT_VAR[TABLENAME]&amp;"[@a"&amp;$1:$1-1&amp;"]"),INDIRECT(IMPORT_VAR[TABLENAME]&amp;"[@c"&amp;$1:$1-1&amp;"]"))</f>
        <v>9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9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9</v>
      </c>
      <c r="U890" s="41"/>
      <c r="V890" s="31"/>
      <c r="W890" s="60" t="str">
        <f>IF(IMPORT[[#This Row],[b5]]="","",IMPORT[[#This Row],[b5]]-IMPORT[[#This Row],[a5]])</f>
        <v/>
      </c>
      <c r="X890" s="53">
        <f ca="1">SUM(INDIRECT(IMPORT_VAR[TABLENAME]&amp;"[@a"&amp;$1:$1-1&amp;"]"),INDIRECT(IMPORT_VAR[TABLENAME]&amp;"[@c"&amp;$1:$1-1&amp;"]"))</f>
        <v>9</v>
      </c>
    </row>
    <row r="891" spans="1:24">
      <c r="A891" s="39">
        <f ca="1">IF(IMPORT[[#This Row],[C]]&lt;1,"",ROW()-2)</f>
        <v>889</v>
      </c>
      <c r="B891" s="39" t="s">
        <v>4542</v>
      </c>
      <c r="C891" s="31" t="s">
        <v>3094</v>
      </c>
      <c r="D891" s="31">
        <v>224</v>
      </c>
      <c r="E891" s="39">
        <f ca="1">IMPORT[TT]</f>
        <v>4</v>
      </c>
      <c r="F891" s="31"/>
      <c r="G891" s="31" t="s">
        <v>4563</v>
      </c>
      <c r="H891" s="40">
        <v>4</v>
      </c>
      <c r="I891" s="31"/>
      <c r="J891" s="39" t="str">
        <f>IF(IMPORT[[#This Row],[b1]]="","",IMPORT[[#This Row],[b1]]-IMPORT[[#This Row],[a1]])</f>
        <v/>
      </c>
      <c r="K891" s="40">
        <f ca="1">SUM(INDIRECT(IMPORT_VAR[TABLENAME]&amp;"[@a"&amp;$1:$1-1&amp;"]"),INDIRECT(IMPORT_VAR[TABLENAME]&amp;"[@c"&amp;$1:$1-1&amp;"]"))</f>
        <v>4</v>
      </c>
      <c r="L891" s="31"/>
      <c r="M891" s="39" t="str">
        <f>IF(IMPORT[[#This Row],[b2]]="","",IMPORT[[#This Row],[b2]]-IMPORT[[#This Row],[a2]])</f>
        <v/>
      </c>
      <c r="N891" s="40">
        <f ca="1">SUM(INDIRECT(IMPORT_VAR[TABLENAME]&amp;"[@a"&amp;$1:$1-1&amp;"]"),INDIRECT(IMPORT_VAR[TABLENAME]&amp;"[@c"&amp;$1:$1-1&amp;"]"))</f>
        <v>4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4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4</v>
      </c>
      <c r="U891" s="41"/>
      <c r="V891" s="31"/>
      <c r="W891" s="60" t="str">
        <f>IF(IMPORT[[#This Row],[b5]]="","",IMPORT[[#This Row],[b5]]-IMPORT[[#This Row],[a5]])</f>
        <v/>
      </c>
      <c r="X891" s="53">
        <f ca="1">SUM(INDIRECT(IMPORT_VAR[TABLENAME]&amp;"[@a"&amp;$1:$1-1&amp;"]"),INDIRECT(IMPORT_VAR[TABLENAME]&amp;"[@c"&amp;$1:$1-1&amp;"]"))</f>
        <v>4</v>
      </c>
    </row>
    <row r="892" spans="1:24">
      <c r="A892" s="39">
        <f ca="1">IF(IMPORT[[#This Row],[C]]&lt;1,"",ROW()-2)</f>
        <v>890</v>
      </c>
      <c r="B892" s="39" t="s">
        <v>4543</v>
      </c>
      <c r="C892" s="31" t="s">
        <v>3094</v>
      </c>
      <c r="D892" s="31">
        <v>272</v>
      </c>
      <c r="E892" s="39">
        <f ca="1">IMPORT[TT]</f>
        <v>4</v>
      </c>
      <c r="F892" s="31"/>
      <c r="G892" s="31" t="s">
        <v>4563</v>
      </c>
      <c r="H892" s="40">
        <v>4</v>
      </c>
      <c r="I892" s="31"/>
      <c r="J892" s="39" t="str">
        <f>IF(IMPORT[[#This Row],[b1]]="","",IMPORT[[#This Row],[b1]]-IMPORT[[#This Row],[a1]])</f>
        <v/>
      </c>
      <c r="K892" s="40">
        <f ca="1">SUM(INDIRECT(IMPORT_VAR[TABLENAME]&amp;"[@a"&amp;$1:$1-1&amp;"]"),INDIRECT(IMPORT_VAR[TABLENAME]&amp;"[@c"&amp;$1:$1-1&amp;"]"))</f>
        <v>4</v>
      </c>
      <c r="L892" s="31"/>
      <c r="M892" s="39" t="str">
        <f>IF(IMPORT[[#This Row],[b2]]="","",IMPORT[[#This Row],[b2]]-IMPORT[[#This Row],[a2]])</f>
        <v/>
      </c>
      <c r="N892" s="40">
        <f ca="1">SUM(INDIRECT(IMPORT_VAR[TABLENAME]&amp;"[@a"&amp;$1:$1-1&amp;"]"),INDIRECT(IMPORT_VAR[TABLENAME]&amp;"[@c"&amp;$1:$1-1&amp;"]"))</f>
        <v>4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4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4</v>
      </c>
      <c r="U892" s="41"/>
      <c r="V892" s="31"/>
      <c r="W892" s="60" t="str">
        <f>IF(IMPORT[[#This Row],[b5]]="","",IMPORT[[#This Row],[b5]]-IMPORT[[#This Row],[a5]])</f>
        <v/>
      </c>
      <c r="X892" s="53">
        <f ca="1">SUM(INDIRECT(IMPORT_VAR[TABLENAME]&amp;"[@a"&amp;$1:$1-1&amp;"]"),INDIRECT(IMPORT_VAR[TABLENAME]&amp;"[@c"&amp;$1:$1-1&amp;"]"))</f>
        <v>4</v>
      </c>
    </row>
    <row r="893" spans="1:24">
      <c r="A893" s="39">
        <f ca="1">IF(IMPORT[[#This Row],[C]]&lt;1,"",ROW()-2)</f>
        <v>891</v>
      </c>
      <c r="B893" s="39" t="s">
        <v>4544</v>
      </c>
      <c r="C893" s="31" t="s">
        <v>3094</v>
      </c>
      <c r="D893" s="31">
        <v>320</v>
      </c>
      <c r="E893" s="39">
        <f ca="1">IMPORT[TT]</f>
        <v>9</v>
      </c>
      <c r="F893" s="31"/>
      <c r="G893" s="31" t="s">
        <v>4563</v>
      </c>
      <c r="H893" s="40">
        <v>9</v>
      </c>
      <c r="I893" s="31"/>
      <c r="J893" s="39" t="str">
        <f>IF(IMPORT[[#This Row],[b1]]="","",IMPORT[[#This Row],[b1]]-IMPORT[[#This Row],[a1]])</f>
        <v/>
      </c>
      <c r="K893" s="40">
        <f ca="1">SUM(INDIRECT(IMPORT_VAR[TABLENAME]&amp;"[@a"&amp;$1:$1-1&amp;"]"),INDIRECT(IMPORT_VAR[TABLENAME]&amp;"[@c"&amp;$1:$1-1&amp;"]"))</f>
        <v>9</v>
      </c>
      <c r="L893" s="31"/>
      <c r="M893" s="39" t="str">
        <f>IF(IMPORT[[#This Row],[b2]]="","",IMPORT[[#This Row],[b2]]-IMPORT[[#This Row],[a2]])</f>
        <v/>
      </c>
      <c r="N893" s="40">
        <f ca="1">SUM(INDIRECT(IMPORT_VAR[TABLENAME]&amp;"[@a"&amp;$1:$1-1&amp;"]"),INDIRECT(IMPORT_VAR[TABLENAME]&amp;"[@c"&amp;$1:$1-1&amp;"]"))</f>
        <v>9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9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9</v>
      </c>
      <c r="U893" s="41"/>
      <c r="V893" s="31"/>
      <c r="W893" s="60" t="str">
        <f>IF(IMPORT[[#This Row],[b5]]="","",IMPORT[[#This Row],[b5]]-IMPORT[[#This Row],[a5]])</f>
        <v/>
      </c>
      <c r="X893" s="53">
        <f ca="1">SUM(INDIRECT(IMPORT_VAR[TABLENAME]&amp;"[@a"&amp;$1:$1-1&amp;"]"),INDIRECT(IMPORT_VAR[TABLENAME]&amp;"[@c"&amp;$1:$1-1&amp;"]"))</f>
        <v>9</v>
      </c>
    </row>
    <row r="894" spans="1:24">
      <c r="A894" s="39">
        <f ca="1">IF(IMPORT[[#This Row],[C]]&lt;1,"",ROW()-2)</f>
        <v>892</v>
      </c>
      <c r="B894" s="39" t="s">
        <v>4545</v>
      </c>
      <c r="C894" s="31" t="s">
        <v>3094</v>
      </c>
      <c r="D894" s="31">
        <v>256</v>
      </c>
      <c r="E894" s="39">
        <f ca="1">IMPORT[TT]</f>
        <v>4</v>
      </c>
      <c r="F894" s="31"/>
      <c r="G894" s="31" t="s">
        <v>4563</v>
      </c>
      <c r="H894" s="40">
        <v>4</v>
      </c>
      <c r="I894" s="31"/>
      <c r="J894" s="39" t="str">
        <f>IF(IMPORT[[#This Row],[b1]]="","",IMPORT[[#This Row],[b1]]-IMPORT[[#This Row],[a1]])</f>
        <v/>
      </c>
      <c r="K894" s="40">
        <f ca="1">SUM(INDIRECT(IMPORT_VAR[TABLENAME]&amp;"[@a"&amp;$1:$1-1&amp;"]"),INDIRECT(IMPORT_VAR[TABLENAME]&amp;"[@c"&amp;$1:$1-1&amp;"]"))</f>
        <v>4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4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4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4</v>
      </c>
      <c r="U894" s="41"/>
      <c r="V894" s="31"/>
      <c r="W894" s="60" t="str">
        <f>IF(IMPORT[[#This Row],[b5]]="","",IMPORT[[#This Row],[b5]]-IMPORT[[#This Row],[a5]])</f>
        <v/>
      </c>
      <c r="X894" s="53">
        <f ca="1">SUM(INDIRECT(IMPORT_VAR[TABLENAME]&amp;"[@a"&amp;$1:$1-1&amp;"]"),INDIRECT(IMPORT_VAR[TABLENAME]&amp;"[@c"&amp;$1:$1-1&amp;"]"))</f>
        <v>4</v>
      </c>
    </row>
    <row r="895" spans="1:24">
      <c r="A895" s="39">
        <f ca="1">IF(IMPORT[[#This Row],[C]]&lt;1,"",ROW()-2)</f>
        <v>893</v>
      </c>
      <c r="B895" s="39" t="s">
        <v>4546</v>
      </c>
      <c r="C895" s="31" t="s">
        <v>3094</v>
      </c>
      <c r="D895" s="31">
        <v>576</v>
      </c>
      <c r="E895" s="39">
        <f ca="1">IMPORT[TT]</f>
        <v>8</v>
      </c>
      <c r="F895" s="31" t="s">
        <v>4565</v>
      </c>
      <c r="G895" s="31" t="s">
        <v>4563</v>
      </c>
      <c r="H895" s="40">
        <v>8</v>
      </c>
      <c r="I895" s="31"/>
      <c r="J895" s="39" t="str">
        <f>IF(IMPORT[[#This Row],[b1]]="","",IMPORT[[#This Row],[b1]]-IMPORT[[#This Row],[a1]])</f>
        <v/>
      </c>
      <c r="K895" s="40">
        <f ca="1">SUM(INDIRECT(IMPORT_VAR[TABLENAME]&amp;"[@a"&amp;$1:$1-1&amp;"]"),INDIRECT(IMPORT_VAR[TABLENAME]&amp;"[@c"&amp;$1:$1-1&amp;"]"))</f>
        <v>8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8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8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8</v>
      </c>
      <c r="U895" s="41"/>
      <c r="V895" s="31"/>
      <c r="W895" s="60" t="str">
        <f>IF(IMPORT[[#This Row],[b5]]="","",IMPORT[[#This Row],[b5]]-IMPORT[[#This Row],[a5]])</f>
        <v/>
      </c>
      <c r="X895" s="53">
        <f ca="1">SUM(INDIRECT(IMPORT_VAR[TABLENAME]&amp;"[@a"&amp;$1:$1-1&amp;"]"),INDIRECT(IMPORT_VAR[TABLENAME]&amp;"[@c"&amp;$1:$1-1&amp;"]"))</f>
        <v>8</v>
      </c>
    </row>
    <row r="896" spans="1:24">
      <c r="A896" s="39">
        <f ca="1">IF(IMPORT[[#This Row],[C]]&lt;1,"",ROW()-2)</f>
        <v>894</v>
      </c>
      <c r="B896" s="39" t="s">
        <v>4547</v>
      </c>
      <c r="C896" s="31" t="s">
        <v>3094</v>
      </c>
      <c r="D896" s="31">
        <v>224</v>
      </c>
      <c r="E896" s="39">
        <f ca="1">IMPORT[TT]</f>
        <v>9</v>
      </c>
      <c r="F896" s="31"/>
      <c r="G896" s="31" t="s">
        <v>4563</v>
      </c>
      <c r="H896" s="40">
        <v>9</v>
      </c>
      <c r="I896" s="31"/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9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9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9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9</v>
      </c>
      <c r="U896" s="41"/>
      <c r="V896" s="31"/>
      <c r="W896" s="60" t="str">
        <f>IF(IMPORT[[#This Row],[b5]]="","",IMPORT[[#This Row],[b5]]-IMPORT[[#This Row],[a5]])</f>
        <v/>
      </c>
      <c r="X896" s="53">
        <f ca="1">SUM(INDIRECT(IMPORT_VAR[TABLENAME]&amp;"[@a"&amp;$1:$1-1&amp;"]"),INDIRECT(IMPORT_VAR[TABLENAME]&amp;"[@c"&amp;$1:$1-1&amp;"]"))</f>
        <v>9</v>
      </c>
    </row>
    <row r="897" spans="1:27">
      <c r="A897" s="39">
        <f ca="1">IF(IMPORT[[#This Row],[C]]&lt;1,"",ROW()-2)</f>
        <v>895</v>
      </c>
      <c r="B897" s="39" t="s">
        <v>4391</v>
      </c>
      <c r="C897" s="31" t="s">
        <v>3036</v>
      </c>
      <c r="D897" s="31">
        <v>240</v>
      </c>
      <c r="E897" s="39">
        <f ca="1">IMPORT[TT]</f>
        <v>13</v>
      </c>
      <c r="F897" s="31"/>
      <c r="G897" s="31" t="s">
        <v>4563</v>
      </c>
      <c r="H897" s="40">
        <v>13</v>
      </c>
      <c r="I897" s="31"/>
      <c r="J897" s="39" t="str">
        <f>IF(IMPORT[[#This Row],[b1]]="","",IMPORT[[#This Row],[b1]]-IMPORT[[#This Row],[a1]])</f>
        <v/>
      </c>
      <c r="K897" s="40">
        <f ca="1">SUM(INDIRECT(IMPORT_VAR[TABLENAME]&amp;"[@a"&amp;$1:$1-1&amp;"]"),INDIRECT(IMPORT_VAR[TABLENAME]&amp;"[@c"&amp;$1:$1-1&amp;"]"))</f>
        <v>13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13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13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13</v>
      </c>
      <c r="U897" s="41"/>
      <c r="V897" s="31"/>
      <c r="W897" s="60" t="str">
        <f>IF(IMPORT[[#This Row],[b5]]="","",IMPORT[[#This Row],[b5]]-IMPORT[[#This Row],[a5]])</f>
        <v/>
      </c>
      <c r="X897" s="53">
        <f ca="1">SUM(INDIRECT(IMPORT_VAR[TABLENAME]&amp;"[@a"&amp;$1:$1-1&amp;"]"),INDIRECT(IMPORT_VAR[TABLENAME]&amp;"[@c"&amp;$1:$1-1&amp;"]"))</f>
        <v>13</v>
      </c>
    </row>
    <row r="898" spans="1:27">
      <c r="A898" s="39">
        <f ca="1">IF(IMPORT[[#This Row],[C]]&lt;1,"",ROW()-2)</f>
        <v>896</v>
      </c>
      <c r="B898" s="39" t="s">
        <v>3970</v>
      </c>
      <c r="C898" s="31" t="s">
        <v>3036</v>
      </c>
      <c r="D898" s="31">
        <v>240</v>
      </c>
      <c r="E898" s="39">
        <f ca="1">IMPORT[TT]</f>
        <v>8</v>
      </c>
      <c r="F898" s="31"/>
      <c r="G898" s="31" t="s">
        <v>4563</v>
      </c>
      <c r="H898" s="40">
        <v>8</v>
      </c>
      <c r="I898" s="31"/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8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8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8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8</v>
      </c>
      <c r="U898" s="41"/>
      <c r="V898" s="31"/>
      <c r="W898" s="60" t="str">
        <f>IF(IMPORT[[#This Row],[b5]]="","",IMPORT[[#This Row],[b5]]-IMPORT[[#This Row],[a5]])</f>
        <v/>
      </c>
      <c r="X898" s="53">
        <f ca="1">SUM(INDIRECT(IMPORT_VAR[TABLENAME]&amp;"[@a"&amp;$1:$1-1&amp;"]"),INDIRECT(IMPORT_VAR[TABLENAME]&amp;"[@c"&amp;$1:$1-1&amp;"]"))</f>
        <v>8</v>
      </c>
    </row>
    <row r="899" spans="1:27">
      <c r="A899" s="39">
        <f ca="1">IF(IMPORT[[#This Row],[C]]&lt;1,"",ROW()-2)</f>
        <v>897</v>
      </c>
      <c r="B899" s="39" t="s">
        <v>4198</v>
      </c>
      <c r="C899" s="31" t="s">
        <v>3036</v>
      </c>
      <c r="D899" s="31">
        <v>160</v>
      </c>
      <c r="E899" s="39">
        <f ca="1">IMPORT[TT]</f>
        <v>9</v>
      </c>
      <c r="F899" s="31"/>
      <c r="G899" s="31" t="s">
        <v>4563</v>
      </c>
      <c r="H899" s="40">
        <v>9</v>
      </c>
      <c r="I899" s="31"/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9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9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9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9</v>
      </c>
      <c r="U899" s="41"/>
      <c r="V899" s="31"/>
      <c r="W899" s="60" t="str">
        <f>IF(IMPORT[[#This Row],[b5]]="","",IMPORT[[#This Row],[b5]]-IMPORT[[#This Row],[a5]])</f>
        <v/>
      </c>
      <c r="X899" s="53">
        <f ca="1">SUM(INDIRECT(IMPORT_VAR[TABLENAME]&amp;"[@a"&amp;$1:$1-1&amp;"]"),INDIRECT(IMPORT_VAR[TABLENAME]&amp;"[@c"&amp;$1:$1-1&amp;"]"))</f>
        <v>9</v>
      </c>
    </row>
    <row r="900" spans="1:27">
      <c r="A900" s="39">
        <f ca="1">IF(IMPORT[[#This Row],[C]]&lt;1,"",ROW()-2)</f>
        <v>898</v>
      </c>
      <c r="B900" s="39" t="s">
        <v>4189</v>
      </c>
      <c r="C900" s="31" t="s">
        <v>3036</v>
      </c>
      <c r="D900" s="31">
        <v>120</v>
      </c>
      <c r="E900" s="39">
        <f ca="1">IMPORT[TT]</f>
        <v>4</v>
      </c>
      <c r="F900" s="31"/>
      <c r="G900" s="31" t="s">
        <v>4563</v>
      </c>
      <c r="H900" s="40">
        <v>4</v>
      </c>
      <c r="I900" s="31"/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4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4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4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4</v>
      </c>
      <c r="U900" s="41"/>
      <c r="V900" s="31"/>
      <c r="W900" s="60" t="str">
        <f>IF(IMPORT[[#This Row],[b5]]="","",IMPORT[[#This Row],[b5]]-IMPORT[[#This Row],[a5]])</f>
        <v/>
      </c>
      <c r="X900" s="53">
        <f ca="1">SUM(INDIRECT(IMPORT_VAR[TABLENAME]&amp;"[@a"&amp;$1:$1-1&amp;"]"),INDIRECT(IMPORT_VAR[TABLENAME]&amp;"[@c"&amp;$1:$1-1&amp;"]"))</f>
        <v>4</v>
      </c>
    </row>
    <row r="901" spans="1:27">
      <c r="A901" s="39">
        <f ca="1">IF(IMPORT[[#This Row],[C]]&lt;1,"",ROW()-2)</f>
        <v>899</v>
      </c>
      <c r="B901" s="39" t="s">
        <v>4188</v>
      </c>
      <c r="C901" s="31" t="s">
        <v>3036</v>
      </c>
      <c r="D901" s="31">
        <v>120</v>
      </c>
      <c r="E901" s="39">
        <f ca="1">IMPORT[TT]</f>
        <v>2</v>
      </c>
      <c r="F901" s="31"/>
      <c r="G901" s="31" t="s">
        <v>4563</v>
      </c>
      <c r="H901" s="40">
        <v>2</v>
      </c>
      <c r="I901" s="31"/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2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2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2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2</v>
      </c>
      <c r="U901" s="41"/>
      <c r="V901" s="31"/>
      <c r="W901" s="60" t="str">
        <f>IF(IMPORT[[#This Row],[b5]]="","",IMPORT[[#This Row],[b5]]-IMPORT[[#This Row],[a5]])</f>
        <v/>
      </c>
      <c r="X901" s="53">
        <f ca="1">SUM(INDIRECT(IMPORT_VAR[TABLENAME]&amp;"[@a"&amp;$1:$1-1&amp;"]"),INDIRECT(IMPORT_VAR[TABLENAME]&amp;"[@c"&amp;$1:$1-1&amp;"]"))</f>
        <v>2</v>
      </c>
    </row>
    <row r="902" spans="1:27">
      <c r="A902" s="42">
        <f ca="1">IF(IMPORT[[#This Row],[C]]&lt;1,"",ROW()-2)</f>
        <v>900</v>
      </c>
      <c r="B902" s="42" t="s">
        <v>4548</v>
      </c>
      <c r="C902" s="36" t="s">
        <v>3036</v>
      </c>
      <c r="D902" s="36">
        <v>192</v>
      </c>
      <c r="E902" s="42">
        <f ca="1">IMPORT[TT]</f>
        <v>4</v>
      </c>
      <c r="F902" s="36"/>
      <c r="G902" s="31" t="s">
        <v>4563</v>
      </c>
      <c r="H902" s="43">
        <v>4</v>
      </c>
      <c r="I902" s="36"/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4</v>
      </c>
      <c r="L902" s="36"/>
      <c r="M902" s="42" t="str">
        <f>IF(IMPORT[[#This Row],[b2]]="","",IMPORT[[#This Row],[b2]]-IMPORT[[#This Row],[a2]])</f>
        <v/>
      </c>
      <c r="N902" s="43">
        <f ca="1">SUM(INDIRECT(IMPORT_VAR[TABLENAME]&amp;"[@a"&amp;$1:$1-1&amp;"]"),INDIRECT(IMPORT_VAR[TABLENAME]&amp;"[@c"&amp;$1:$1-1&amp;"]"))</f>
        <v>4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4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4</v>
      </c>
      <c r="U902" s="44"/>
      <c r="V902" s="36"/>
      <c r="W902" s="61" t="str">
        <f>IF(IMPORT[[#This Row],[b5]]="","",IMPORT[[#This Row],[b5]]-IMPORT[[#This Row],[a5]])</f>
        <v/>
      </c>
      <c r="X902" s="53">
        <f ca="1">SUM(INDIRECT(IMPORT_VAR[TABLENAME]&amp;"[@a"&amp;$1:$1-1&amp;"]"),INDIRECT(IMPORT_VAR[TABLENAME]&amp;"[@c"&amp;$1:$1-1&amp;"]"))</f>
        <v>4</v>
      </c>
    </row>
    <row r="903" spans="1:27">
      <c r="A903" s="39">
        <f ca="1">IF(IMPORT[[#This Row],[C]]&lt;1,"",ROW()-2)</f>
        <v>901</v>
      </c>
      <c r="B903" s="42" t="s">
        <v>4549</v>
      </c>
      <c r="C903" s="36" t="s">
        <v>3036</v>
      </c>
      <c r="D903" s="36">
        <v>192</v>
      </c>
      <c r="E903" s="39">
        <f ca="1">IMPORT[TT]</f>
        <v>4</v>
      </c>
      <c r="F903" s="31"/>
      <c r="G903" s="36" t="s">
        <v>4563</v>
      </c>
      <c r="H903" s="40">
        <v>4</v>
      </c>
      <c r="I903" s="31"/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4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4</v>
      </c>
      <c r="O903" s="33"/>
      <c r="P903" s="41" t="str">
        <f>IF(IMPORT[[#This Row],[b3]]="","",IMPORT[[#This Row],[b3]]-IMPORT[[#This Row],[a3]])</f>
        <v/>
      </c>
      <c r="Q903" s="40">
        <f ca="1">SUM(INDIRECT(IMPORT_VAR[TABLENAME]&amp;"[@a"&amp;$1:$1-1&amp;"]"),INDIRECT(IMPORT_VAR[TABLENAME]&amp;"[@c"&amp;$1:$1-1&amp;"]"))</f>
        <v>4</v>
      </c>
      <c r="R903" s="33"/>
      <c r="S903" s="41" t="str">
        <f>IF(IMPORT[[#This Row],[b4]]="","",IMPORT[[#This Row],[b4]]-IMPORT[[#This Row],[a4]])</f>
        <v/>
      </c>
      <c r="T903" s="40">
        <f ca="1">SUM(INDIRECT(IMPORT_VAR[TABLENAME]&amp;"[@a"&amp;$1:$1-1&amp;"]"),INDIRECT(IMPORT_VAR[TABLENAME]&amp;"[@c"&amp;$1:$1-1&amp;"]"))</f>
        <v>4</v>
      </c>
      <c r="U903" s="41"/>
      <c r="V903" s="31"/>
      <c r="W903" s="60" t="str">
        <f>IF(IMPORT[[#This Row],[b5]]="","",IMPORT[[#This Row],[b5]]-IMPORT[[#This Row],[a5]])</f>
        <v/>
      </c>
      <c r="X903" s="53">
        <f ca="1">SUM(INDIRECT(IMPORT_VAR[TABLENAME]&amp;"[@a"&amp;$1:$1-1&amp;"]"),INDIRECT(IMPORT_VAR[TABLENAME]&amp;"[@c"&amp;$1:$1-1&amp;"]"))</f>
        <v>4</v>
      </c>
    </row>
    <row r="904" spans="1:27">
      <c r="A904" s="39">
        <f ca="1">IF(IMPORT[[#This Row],[C]]&lt;1,"",ROW()-2)</f>
        <v>902</v>
      </c>
      <c r="B904" s="42" t="s">
        <v>4550</v>
      </c>
      <c r="C904" s="36" t="s">
        <v>3036</v>
      </c>
      <c r="D904" s="36">
        <v>192</v>
      </c>
      <c r="E904" s="39">
        <f ca="1">IMPORT[TT]</f>
        <v>4</v>
      </c>
      <c r="F904" s="31"/>
      <c r="G904" s="36" t="s">
        <v>4563</v>
      </c>
      <c r="H904" s="40">
        <v>4</v>
      </c>
      <c r="I904" s="31"/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4</v>
      </c>
      <c r="L904" s="31"/>
      <c r="M904" s="39" t="str">
        <f>IF(IMPORT[[#This Row],[b2]]="","",IMPORT[[#This Row],[b2]]-IMPORT[[#This Row],[a2]])</f>
        <v/>
      </c>
      <c r="N904" s="40">
        <f ca="1">SUM(INDIRECT(IMPORT_VAR[TABLENAME]&amp;"[@a"&amp;$1:$1-1&amp;"]"),INDIRECT(IMPORT_VAR[TABLENAME]&amp;"[@c"&amp;$1:$1-1&amp;"]"))</f>
        <v>4</v>
      </c>
      <c r="O904" s="33"/>
      <c r="P904" s="41" t="str">
        <f>IF(IMPORT[[#This Row],[b3]]="","",IMPORT[[#This Row],[b3]]-IMPORT[[#This Row],[a3]])</f>
        <v/>
      </c>
      <c r="Q904" s="40">
        <f ca="1">SUM(INDIRECT(IMPORT_VAR[TABLENAME]&amp;"[@a"&amp;$1:$1-1&amp;"]"),INDIRECT(IMPORT_VAR[TABLENAME]&amp;"[@c"&amp;$1:$1-1&amp;"]"))</f>
        <v>4</v>
      </c>
      <c r="R904" s="33"/>
      <c r="S904" s="41" t="str">
        <f>IF(IMPORT[[#This Row],[b4]]="","",IMPORT[[#This Row],[b4]]-IMPORT[[#This Row],[a4]])</f>
        <v/>
      </c>
      <c r="T904" s="40">
        <f ca="1">SUM(INDIRECT(IMPORT_VAR[TABLENAME]&amp;"[@a"&amp;$1:$1-1&amp;"]"),INDIRECT(IMPORT_VAR[TABLENAME]&amp;"[@c"&amp;$1:$1-1&amp;"]"))</f>
        <v>4</v>
      </c>
      <c r="U904" s="41"/>
      <c r="V904" s="31"/>
      <c r="W904" s="60" t="str">
        <f>IF(IMPORT[[#This Row],[b5]]="","",IMPORT[[#This Row],[b5]]-IMPORT[[#This Row],[a5]])</f>
        <v/>
      </c>
      <c r="X904" s="53">
        <f ca="1">SUM(INDIRECT(IMPORT_VAR[TABLENAME]&amp;"[@a"&amp;$1:$1-1&amp;"]"),INDIRECT(IMPORT_VAR[TABLENAME]&amp;"[@c"&amp;$1:$1-1&amp;"]"))</f>
        <v>4</v>
      </c>
    </row>
    <row r="905" spans="1:27">
      <c r="A905" s="39">
        <f ca="1">IF(IMPORT[[#This Row],[C]]&lt;1,"",ROW()-2)</f>
        <v>903</v>
      </c>
      <c r="B905" s="42" t="s">
        <v>4551</v>
      </c>
      <c r="C905" s="36" t="s">
        <v>3036</v>
      </c>
      <c r="D905" s="36">
        <v>192</v>
      </c>
      <c r="E905" s="39">
        <f ca="1">IMPORT[TT]</f>
        <v>4</v>
      </c>
      <c r="F905" s="31"/>
      <c r="G905" s="36" t="s">
        <v>4563</v>
      </c>
      <c r="H905" s="40">
        <v>4</v>
      </c>
      <c r="I905" s="31"/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4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4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4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4</v>
      </c>
      <c r="U905" s="41"/>
      <c r="V905" s="31"/>
      <c r="W905" s="60" t="str">
        <f>IF(IMPORT[[#This Row],[b5]]="","",IMPORT[[#This Row],[b5]]-IMPORT[[#This Row],[a5]])</f>
        <v/>
      </c>
      <c r="X905" s="53">
        <f ca="1">SUM(INDIRECT(IMPORT_VAR[TABLENAME]&amp;"[@a"&amp;$1:$1-1&amp;"]"),INDIRECT(IMPORT_VAR[TABLENAME]&amp;"[@c"&amp;$1:$1-1&amp;"]"))</f>
        <v>4</v>
      </c>
    </row>
    <row r="906" spans="1:27">
      <c r="A906" s="39">
        <f ca="1">IF(IMPORT[[#This Row],[C]]&lt;1,"",ROW()-2)</f>
        <v>904</v>
      </c>
      <c r="B906" s="42" t="s">
        <v>4552</v>
      </c>
      <c r="C906" s="36" t="s">
        <v>3036</v>
      </c>
      <c r="D906" s="36">
        <v>192</v>
      </c>
      <c r="E906" s="39">
        <f ca="1">IMPORT[TT]</f>
        <v>4</v>
      </c>
      <c r="F906" s="31"/>
      <c r="G906" s="36" t="s">
        <v>4563</v>
      </c>
      <c r="H906" s="40">
        <v>4</v>
      </c>
      <c r="I906" s="31"/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4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4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4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4</v>
      </c>
      <c r="U906" s="41"/>
      <c r="V906" s="31"/>
      <c r="W906" s="60" t="str">
        <f>IF(IMPORT[[#This Row],[b5]]="","",IMPORT[[#This Row],[b5]]-IMPORT[[#This Row],[a5]])</f>
        <v/>
      </c>
      <c r="X906" s="53">
        <f ca="1">SUM(INDIRECT(IMPORT_VAR[TABLENAME]&amp;"[@a"&amp;$1:$1-1&amp;"]"),INDIRECT(IMPORT_VAR[TABLENAME]&amp;"[@c"&amp;$1:$1-1&amp;"]"))</f>
        <v>4</v>
      </c>
    </row>
    <row r="907" spans="1:27">
      <c r="A907" s="39">
        <f ca="1">IF(IMPORT[[#This Row],[C]]&lt;1,"",ROW()-2)</f>
        <v>905</v>
      </c>
      <c r="B907" s="42" t="s">
        <v>4553</v>
      </c>
      <c r="C907" s="36" t="s">
        <v>3036</v>
      </c>
      <c r="D907" s="36">
        <v>192</v>
      </c>
      <c r="E907" s="39">
        <f ca="1">IMPORT[TT]</f>
        <v>4</v>
      </c>
      <c r="F907" s="31"/>
      <c r="G907" s="36" t="s">
        <v>4563</v>
      </c>
      <c r="H907" s="40">
        <v>4</v>
      </c>
      <c r="I907" s="31"/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4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4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4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4</v>
      </c>
      <c r="U907" s="41"/>
      <c r="V907" s="31"/>
      <c r="W907" s="60" t="str">
        <f>IF(IMPORT[[#This Row],[b5]]="","",IMPORT[[#This Row],[b5]]-IMPORT[[#This Row],[a5]])</f>
        <v/>
      </c>
      <c r="X907" s="53">
        <f ca="1">SUM(INDIRECT(IMPORT_VAR[TABLENAME]&amp;"[@a"&amp;$1:$1-1&amp;"]"),INDIRECT(IMPORT_VAR[TABLENAME]&amp;"[@c"&amp;$1:$1-1&amp;"]"))</f>
        <v>4</v>
      </c>
    </row>
    <row r="908" spans="1:27">
      <c r="A908" s="42">
        <f ca="1">IF(IMPORT[[#This Row],[C]]&lt;1,"",ROW()-2)</f>
        <v>906</v>
      </c>
      <c r="B908" s="42" t="s">
        <v>4554</v>
      </c>
      <c r="C908" s="36" t="s">
        <v>3036</v>
      </c>
      <c r="D908" s="36">
        <v>192</v>
      </c>
      <c r="E908" s="42">
        <f ca="1">IMPORT[TT]</f>
        <v>4</v>
      </c>
      <c r="F908" s="36"/>
      <c r="G908" s="36" t="s">
        <v>4563</v>
      </c>
      <c r="H908" s="43">
        <v>4</v>
      </c>
      <c r="I908" s="36"/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4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4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4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4</v>
      </c>
      <c r="U908" s="44"/>
      <c r="V908" s="36"/>
      <c r="W908" s="61" t="str">
        <f>IF(IMPORT[[#This Row],[b5]]="","",IMPORT[[#This Row],[b5]]-IMPORT[[#This Row],[a5]])</f>
        <v/>
      </c>
      <c r="X908" s="53">
        <f ca="1">SUM(INDIRECT(IMPORT_VAR[TABLENAME]&amp;"[@a"&amp;$1:$1-1&amp;"]"),INDIRECT(IMPORT_VAR[TABLENAME]&amp;"[@c"&amp;$1:$1-1&amp;"]"))</f>
        <v>4</v>
      </c>
    </row>
    <row r="909" spans="1:27">
      <c r="A909" s="42">
        <f ca="1">IF(IMPORT[[#This Row],[C]]&lt;1,"",ROW()-2)</f>
        <v>907</v>
      </c>
      <c r="B909" s="42" t="s">
        <v>4555</v>
      </c>
      <c r="C909" s="36" t="s">
        <v>3036</v>
      </c>
      <c r="D909" s="36">
        <v>192</v>
      </c>
      <c r="E909" s="42">
        <f ca="1">IMPORT[TT]</f>
        <v>4</v>
      </c>
      <c r="F909" s="36"/>
      <c r="G909" s="36" t="s">
        <v>4563</v>
      </c>
      <c r="H909" s="43">
        <v>4</v>
      </c>
      <c r="I909" s="36"/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4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4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4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4</v>
      </c>
      <c r="U909" s="44"/>
      <c r="V909" s="36"/>
      <c r="W909" s="61" t="str">
        <f>IF(IMPORT[[#This Row],[b5]]="","",IMPORT[[#This Row],[b5]]-IMPORT[[#This Row],[a5]])</f>
        <v/>
      </c>
      <c r="X909" s="53">
        <f ca="1">SUM(INDIRECT(IMPORT_VAR[TABLENAME]&amp;"[@a"&amp;$1:$1-1&amp;"]"),INDIRECT(IMPORT_VAR[TABLENAME]&amp;"[@c"&amp;$1:$1-1&amp;"]"))</f>
        <v>4</v>
      </c>
    </row>
    <row r="910" spans="1:27">
      <c r="A910" s="39">
        <f ca="1">IF(IMPORT[[#This Row],[C]]&lt;1,"",ROW()-2)</f>
        <v>908</v>
      </c>
      <c r="B910" s="39" t="s">
        <v>4556</v>
      </c>
      <c r="C910" s="31" t="s">
        <v>3036</v>
      </c>
      <c r="D910" s="31">
        <v>128</v>
      </c>
      <c r="E910" s="39">
        <f ca="1">IMPORT[TT]</f>
        <v>8</v>
      </c>
      <c r="F910" s="31" t="s">
        <v>3914</v>
      </c>
      <c r="G910" s="31" t="s">
        <v>4563</v>
      </c>
      <c r="H910" s="40">
        <v>8</v>
      </c>
      <c r="I910" s="31"/>
      <c r="J910" s="39" t="str">
        <f>IF(IMPORT[[#This Row],[b1]]="","",IMPORT[[#This Row],[b1]]-IMPORT[[#This Row],[a1]])</f>
        <v/>
      </c>
      <c r="K910" s="40">
        <f ca="1">SUM(INDIRECT(IMPORT_VAR[TABLENAME]&amp;"[@a"&amp;$1:$1-1&amp;"]"),INDIRECT(IMPORT_VAR[TABLENAME]&amp;"[@c"&amp;$1:$1-1&amp;"]"))</f>
        <v>8</v>
      </c>
      <c r="L910" s="31"/>
      <c r="M910" s="39" t="str">
        <f>IF(IMPORT[[#This Row],[b2]]="","",IMPORT[[#This Row],[b2]]-IMPORT[[#This Row],[a2]])</f>
        <v/>
      </c>
      <c r="N910" s="40">
        <f ca="1">SUM(INDIRECT(IMPORT_VAR[TABLENAME]&amp;"[@a"&amp;$1:$1-1&amp;"]"),INDIRECT(IMPORT_VAR[TABLENAME]&amp;"[@c"&amp;$1:$1-1&amp;"]"))</f>
        <v>8</v>
      </c>
      <c r="O910" s="33"/>
      <c r="P910" s="41" t="str">
        <f>IF(IMPORT[[#This Row],[b3]]="","",IMPORT[[#This Row],[b3]]-IMPORT[[#This Row],[a3]])</f>
        <v/>
      </c>
      <c r="Q910" s="40">
        <f ca="1">SUM(INDIRECT(IMPORT_VAR[TABLENAME]&amp;"[@a"&amp;$1:$1-1&amp;"]"),INDIRECT(IMPORT_VAR[TABLENAME]&amp;"[@c"&amp;$1:$1-1&amp;"]"))</f>
        <v>8</v>
      </c>
      <c r="R910" s="33"/>
      <c r="S910" s="41" t="str">
        <f>IF(IMPORT[[#This Row],[b4]]="","",IMPORT[[#This Row],[b4]]-IMPORT[[#This Row],[a4]])</f>
        <v/>
      </c>
      <c r="T910" s="40">
        <f ca="1">SUM(INDIRECT(IMPORT_VAR[TABLENAME]&amp;"[@a"&amp;$1:$1-1&amp;"]"),INDIRECT(IMPORT_VAR[TABLENAME]&amp;"[@c"&amp;$1:$1-1&amp;"]"))</f>
        <v>8</v>
      </c>
      <c r="U910" s="41"/>
      <c r="V910" s="31"/>
      <c r="W910" s="39" t="str">
        <f>IF(IMPORT[[#This Row],[b5]]="","",IMPORT[[#This Row],[b5]]-IMPORT[[#This Row],[a5]])</f>
        <v/>
      </c>
      <c r="X910" s="53">
        <f ca="1">SUM(INDIRECT(IMPORT_VAR[TABLENAME]&amp;"[@a"&amp;$1:$1-1&amp;"]"),INDIRECT(IMPORT_VAR[TABLENAME]&amp;"[@c"&amp;$1:$1-1&amp;"]"))</f>
        <v>8</v>
      </c>
      <c r="Y910" s="55"/>
      <c r="Z910" s="55"/>
      <c r="AA910" s="55"/>
    </row>
    <row r="911" spans="1:27">
      <c r="A911" s="39">
        <f ca="1">IF(IMPORT[[#This Row],[C]]&lt;1,"",ROW()-2)</f>
        <v>909</v>
      </c>
      <c r="B911" s="39" t="s">
        <v>4557</v>
      </c>
      <c r="C911" s="31" t="s">
        <v>3036</v>
      </c>
      <c r="D911" s="31">
        <v>128</v>
      </c>
      <c r="E911" s="39">
        <f ca="1">IMPORT[TT]</f>
        <v>7</v>
      </c>
      <c r="F911" s="31" t="s">
        <v>3914</v>
      </c>
      <c r="G911" s="31" t="s">
        <v>4563</v>
      </c>
      <c r="H911" s="40">
        <v>8</v>
      </c>
      <c r="I911" s="31">
        <v>7</v>
      </c>
      <c r="J911" s="39">
        <f>IF(IMPORT[[#This Row],[b1]]="","",IMPORT[[#This Row],[b1]]-IMPORT[[#This Row],[a1]])</f>
        <v>-1</v>
      </c>
      <c r="K911" s="40">
        <f ca="1">SUM(INDIRECT(IMPORT_VAR[TABLENAME]&amp;"[@a"&amp;$1:$1-1&amp;"]"),INDIRECT(IMPORT_VAR[TABLENAME]&amp;"[@c"&amp;$1:$1-1&amp;"]"))</f>
        <v>7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7</v>
      </c>
      <c r="O911" s="33"/>
      <c r="P911" s="41" t="str">
        <f>IF(IMPORT[[#This Row],[b3]]="","",IMPORT[[#This Row],[b3]]-IMPORT[[#This Row],[a3]])</f>
        <v/>
      </c>
      <c r="Q911" s="40">
        <f ca="1">SUM(INDIRECT(IMPORT_VAR[TABLENAME]&amp;"[@a"&amp;$1:$1-1&amp;"]"),INDIRECT(IMPORT_VAR[TABLENAME]&amp;"[@c"&amp;$1:$1-1&amp;"]"))</f>
        <v>7</v>
      </c>
      <c r="R911" s="33"/>
      <c r="S911" s="41" t="str">
        <f>IF(IMPORT[[#This Row],[b4]]="","",IMPORT[[#This Row],[b4]]-IMPORT[[#This Row],[a4]])</f>
        <v/>
      </c>
      <c r="T911" s="40">
        <f ca="1">SUM(INDIRECT(IMPORT_VAR[TABLENAME]&amp;"[@a"&amp;$1:$1-1&amp;"]"),INDIRECT(IMPORT_VAR[TABLENAME]&amp;"[@c"&amp;$1:$1-1&amp;"]"))</f>
        <v>7</v>
      </c>
      <c r="U911" s="41"/>
      <c r="V911" s="31"/>
      <c r="W911" s="39" t="str">
        <f>IF(IMPORT[[#This Row],[b5]]="","",IMPORT[[#This Row],[b5]]-IMPORT[[#This Row],[a5]])</f>
        <v/>
      </c>
      <c r="X911" s="53">
        <f ca="1">SUM(INDIRECT(IMPORT_VAR[TABLENAME]&amp;"[@a"&amp;$1:$1-1&amp;"]"),INDIRECT(IMPORT_VAR[TABLENAME]&amp;"[@c"&amp;$1:$1-1&amp;"]"))</f>
        <v>7</v>
      </c>
      <c r="Y911" s="55"/>
      <c r="Z911" s="55"/>
      <c r="AA911" s="55"/>
    </row>
    <row r="912" spans="1:27">
      <c r="A912" s="39">
        <f ca="1">IF(IMPORT[[#This Row],[C]]&lt;1,"",ROW()-2)</f>
        <v>910</v>
      </c>
      <c r="B912" s="39" t="s">
        <v>4558</v>
      </c>
      <c r="C912" s="31" t="s">
        <v>3036</v>
      </c>
      <c r="D912" s="31">
        <v>128</v>
      </c>
      <c r="E912" s="39">
        <f ca="1">IMPORT[TT]</f>
        <v>7</v>
      </c>
      <c r="F912" s="31" t="s">
        <v>3914</v>
      </c>
      <c r="G912" s="31" t="s">
        <v>4563</v>
      </c>
      <c r="H912" s="40">
        <v>7</v>
      </c>
      <c r="I912" s="31"/>
      <c r="J912" s="39" t="str">
        <f>IF(IMPORT[[#This Row],[b1]]="","",IMPORT[[#This Row],[b1]]-IMPORT[[#This Row],[a1]])</f>
        <v/>
      </c>
      <c r="K912" s="40">
        <f ca="1">SUM(INDIRECT(IMPORT_VAR[TABLENAME]&amp;"[@a"&amp;$1:$1-1&amp;"]"),INDIRECT(IMPORT_VAR[TABLENAME]&amp;"[@c"&amp;$1:$1-1&amp;"]"))</f>
        <v>7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7</v>
      </c>
      <c r="O912" s="33"/>
      <c r="P912" s="41" t="str">
        <f>IF(IMPORT[[#This Row],[b3]]="","",IMPORT[[#This Row],[b3]]-IMPORT[[#This Row],[a3]])</f>
        <v/>
      </c>
      <c r="Q912" s="40">
        <f ca="1">SUM(INDIRECT(IMPORT_VAR[TABLENAME]&amp;"[@a"&amp;$1:$1-1&amp;"]"),INDIRECT(IMPORT_VAR[TABLENAME]&amp;"[@c"&amp;$1:$1-1&amp;"]"))</f>
        <v>7</v>
      </c>
      <c r="R912" s="33"/>
      <c r="S912" s="41" t="str">
        <f>IF(IMPORT[[#This Row],[b4]]="","",IMPORT[[#This Row],[b4]]-IMPORT[[#This Row],[a4]])</f>
        <v/>
      </c>
      <c r="T912" s="40">
        <f ca="1">SUM(INDIRECT(IMPORT_VAR[TABLENAME]&amp;"[@a"&amp;$1:$1-1&amp;"]"),INDIRECT(IMPORT_VAR[TABLENAME]&amp;"[@c"&amp;$1:$1-1&amp;"]"))</f>
        <v>7</v>
      </c>
      <c r="U912" s="41"/>
      <c r="V912" s="31"/>
      <c r="W912" s="39" t="str">
        <f>IF(IMPORT[[#This Row],[b5]]="","",IMPORT[[#This Row],[b5]]-IMPORT[[#This Row],[a5]])</f>
        <v/>
      </c>
      <c r="X912" s="53">
        <f ca="1">SUM(INDIRECT(IMPORT_VAR[TABLENAME]&amp;"[@a"&amp;$1:$1-1&amp;"]"),INDIRECT(IMPORT_VAR[TABLENAME]&amp;"[@c"&amp;$1:$1-1&amp;"]"))</f>
        <v>7</v>
      </c>
      <c r="Y912" s="55"/>
      <c r="Z912" s="55"/>
      <c r="AA912" s="55"/>
    </row>
    <row r="913" spans="1:27">
      <c r="A913" s="39">
        <f ca="1">IF(IMPORT[[#This Row],[C]]&lt;1,"",ROW()-2)</f>
        <v>911</v>
      </c>
      <c r="B913" s="39" t="s">
        <v>4559</v>
      </c>
      <c r="C913" s="31" t="s">
        <v>3036</v>
      </c>
      <c r="D913" s="31">
        <v>128</v>
      </c>
      <c r="E913" s="39">
        <f ca="1">IMPORT[TT]</f>
        <v>7</v>
      </c>
      <c r="F913" s="31" t="s">
        <v>3914</v>
      </c>
      <c r="G913" s="31" t="s">
        <v>4563</v>
      </c>
      <c r="H913" s="40">
        <v>8</v>
      </c>
      <c r="I913" s="31">
        <v>7</v>
      </c>
      <c r="J913" s="39">
        <f>IF(IMPORT[[#This Row],[b1]]="","",IMPORT[[#This Row],[b1]]-IMPORT[[#This Row],[a1]])</f>
        <v>-1</v>
      </c>
      <c r="K913" s="40">
        <f ca="1">SUM(INDIRECT(IMPORT_VAR[TABLENAME]&amp;"[@a"&amp;$1:$1-1&amp;"]"),INDIRECT(IMPORT_VAR[TABLENAME]&amp;"[@c"&amp;$1:$1-1&amp;"]"))</f>
        <v>7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7</v>
      </c>
      <c r="O913" s="33"/>
      <c r="P913" s="41" t="str">
        <f>IF(IMPORT[[#This Row],[b3]]="","",IMPORT[[#This Row],[b3]]-IMPORT[[#This Row],[a3]])</f>
        <v/>
      </c>
      <c r="Q913" s="40">
        <f ca="1">SUM(INDIRECT(IMPORT_VAR[TABLENAME]&amp;"[@a"&amp;$1:$1-1&amp;"]"),INDIRECT(IMPORT_VAR[TABLENAME]&amp;"[@c"&amp;$1:$1-1&amp;"]"))</f>
        <v>7</v>
      </c>
      <c r="R913" s="33"/>
      <c r="S913" s="41" t="str">
        <f>IF(IMPORT[[#This Row],[b4]]="","",IMPORT[[#This Row],[b4]]-IMPORT[[#This Row],[a4]])</f>
        <v/>
      </c>
      <c r="T913" s="40">
        <f ca="1">SUM(INDIRECT(IMPORT_VAR[TABLENAME]&amp;"[@a"&amp;$1:$1-1&amp;"]"),INDIRECT(IMPORT_VAR[TABLENAME]&amp;"[@c"&amp;$1:$1-1&amp;"]"))</f>
        <v>7</v>
      </c>
      <c r="U913" s="41"/>
      <c r="V913" s="31"/>
      <c r="W913" s="39" t="str">
        <f>IF(IMPORT[[#This Row],[b5]]="","",IMPORT[[#This Row],[b5]]-IMPORT[[#This Row],[a5]])</f>
        <v/>
      </c>
      <c r="X913" s="53">
        <f ca="1">SUM(INDIRECT(IMPORT_VAR[TABLENAME]&amp;"[@a"&amp;$1:$1-1&amp;"]"),INDIRECT(IMPORT_VAR[TABLENAME]&amp;"[@c"&amp;$1:$1-1&amp;"]"))</f>
        <v>7</v>
      </c>
      <c r="Y913" s="55"/>
      <c r="Z913" s="55"/>
      <c r="AA913" s="55"/>
    </row>
    <row r="914" spans="1:27">
      <c r="A914" s="39">
        <f ca="1">IF(IMPORT[[#This Row],[C]]&lt;1,"",ROW()-2)</f>
        <v>912</v>
      </c>
      <c r="B914" s="39" t="s">
        <v>4560</v>
      </c>
      <c r="C914" s="31" t="s">
        <v>3036</v>
      </c>
      <c r="D914" s="31">
        <v>128</v>
      </c>
      <c r="E914" s="39">
        <f ca="1">IMPORT[TT]</f>
        <v>8</v>
      </c>
      <c r="F914" s="31" t="s">
        <v>3914</v>
      </c>
      <c r="G914" s="31" t="s">
        <v>4563</v>
      </c>
      <c r="H914" s="40">
        <v>8</v>
      </c>
      <c r="I914" s="31"/>
      <c r="J914" s="39" t="str">
        <f>IF(IMPORT[[#This Row],[b1]]="","",IMPORT[[#This Row],[b1]]-IMPORT[[#This Row],[a1]])</f>
        <v/>
      </c>
      <c r="K914" s="40">
        <f ca="1">SUM(INDIRECT(IMPORT_VAR[TABLENAME]&amp;"[@a"&amp;$1:$1-1&amp;"]"),INDIRECT(IMPORT_VAR[TABLENAME]&amp;"[@c"&amp;$1:$1-1&amp;"]"))</f>
        <v>8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8</v>
      </c>
      <c r="O914" s="33"/>
      <c r="P914" s="41" t="str">
        <f>IF(IMPORT[[#This Row],[b3]]="","",IMPORT[[#This Row],[b3]]-IMPORT[[#This Row],[a3]])</f>
        <v/>
      </c>
      <c r="Q914" s="40">
        <f ca="1">SUM(INDIRECT(IMPORT_VAR[TABLENAME]&amp;"[@a"&amp;$1:$1-1&amp;"]"),INDIRECT(IMPORT_VAR[TABLENAME]&amp;"[@c"&amp;$1:$1-1&amp;"]"))</f>
        <v>8</v>
      </c>
      <c r="R914" s="33"/>
      <c r="S914" s="41" t="str">
        <f>IF(IMPORT[[#This Row],[b4]]="","",IMPORT[[#This Row],[b4]]-IMPORT[[#This Row],[a4]])</f>
        <v/>
      </c>
      <c r="T914" s="40">
        <f ca="1">SUM(INDIRECT(IMPORT_VAR[TABLENAME]&amp;"[@a"&amp;$1:$1-1&amp;"]"),INDIRECT(IMPORT_VAR[TABLENAME]&amp;"[@c"&amp;$1:$1-1&amp;"]"))</f>
        <v>8</v>
      </c>
      <c r="U914" s="41"/>
      <c r="V914" s="31"/>
      <c r="W914" s="39" t="str">
        <f>IF(IMPORT[[#This Row],[b5]]="","",IMPORT[[#This Row],[b5]]-IMPORT[[#This Row],[a5]])</f>
        <v/>
      </c>
      <c r="X914" s="53">
        <f ca="1">SUM(INDIRECT(IMPORT_VAR[TABLENAME]&amp;"[@a"&amp;$1:$1-1&amp;"]"),INDIRECT(IMPORT_VAR[TABLENAME]&amp;"[@c"&amp;$1:$1-1&amp;"]"))</f>
        <v>8</v>
      </c>
      <c r="Y914" s="55"/>
      <c r="Z914" s="55"/>
      <c r="AA914" s="55"/>
    </row>
    <row r="915" spans="1:27">
      <c r="A915" s="39">
        <f ca="1">IF(IMPORT[[#This Row],[C]]&lt;1,"",ROW()-2)</f>
        <v>913</v>
      </c>
      <c r="B915" s="39" t="s">
        <v>4561</v>
      </c>
      <c r="C915" s="31" t="s">
        <v>3036</v>
      </c>
      <c r="D915" s="31">
        <v>128</v>
      </c>
      <c r="E915" s="39">
        <f ca="1">IMPORT[TT]</f>
        <v>7</v>
      </c>
      <c r="F915" s="31" t="s">
        <v>3914</v>
      </c>
      <c r="G915" s="31" t="s">
        <v>4563</v>
      </c>
      <c r="H915" s="40">
        <v>8</v>
      </c>
      <c r="I915" s="31">
        <v>7</v>
      </c>
      <c r="J915" s="39">
        <f>IF(IMPORT[[#This Row],[b1]]="","",IMPORT[[#This Row],[b1]]-IMPORT[[#This Row],[a1]])</f>
        <v>-1</v>
      </c>
      <c r="K915" s="40">
        <f ca="1">SUM(INDIRECT(IMPORT_VAR[TABLENAME]&amp;"[@a"&amp;$1:$1-1&amp;"]"),INDIRECT(IMPORT_VAR[TABLENAME]&amp;"[@c"&amp;$1:$1-1&amp;"]"))</f>
        <v>7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7</v>
      </c>
      <c r="O915" s="33"/>
      <c r="P915" s="41" t="str">
        <f>IF(IMPORT[[#This Row],[b3]]="","",IMPORT[[#This Row],[b3]]-IMPORT[[#This Row],[a3]])</f>
        <v/>
      </c>
      <c r="Q915" s="40">
        <f ca="1">SUM(INDIRECT(IMPORT_VAR[TABLENAME]&amp;"[@a"&amp;$1:$1-1&amp;"]"),INDIRECT(IMPORT_VAR[TABLENAME]&amp;"[@c"&amp;$1:$1-1&amp;"]"))</f>
        <v>7</v>
      </c>
      <c r="R915" s="33"/>
      <c r="S915" s="41" t="str">
        <f>IF(IMPORT[[#This Row],[b4]]="","",IMPORT[[#This Row],[b4]]-IMPORT[[#This Row],[a4]])</f>
        <v/>
      </c>
      <c r="T915" s="40">
        <f ca="1">SUM(INDIRECT(IMPORT_VAR[TABLENAME]&amp;"[@a"&amp;$1:$1-1&amp;"]"),INDIRECT(IMPORT_VAR[TABLENAME]&amp;"[@c"&amp;$1:$1-1&amp;"]"))</f>
        <v>7</v>
      </c>
      <c r="U915" s="41"/>
      <c r="V915" s="31"/>
      <c r="W915" s="39" t="str">
        <f>IF(IMPORT[[#This Row],[b5]]="","",IMPORT[[#This Row],[b5]]-IMPORT[[#This Row],[a5]])</f>
        <v/>
      </c>
      <c r="X915" s="53">
        <f ca="1">SUM(INDIRECT(IMPORT_VAR[TABLENAME]&amp;"[@a"&amp;$1:$1-1&amp;"]"),INDIRECT(IMPORT_VAR[TABLENAME]&amp;"[@c"&amp;$1:$1-1&amp;"]"))</f>
        <v>7</v>
      </c>
      <c r="Y915" s="55"/>
      <c r="Z915" s="55"/>
      <c r="AA915" s="55"/>
    </row>
    <row r="916" spans="1:27">
      <c r="A916" s="39">
        <f ca="1">IF(IMPORT[[#This Row],[C]]&lt;1,"",ROW()-2)</f>
        <v>914</v>
      </c>
      <c r="B916" s="39">
        <v>593834</v>
      </c>
      <c r="C916" s="31" t="s">
        <v>3036</v>
      </c>
      <c r="D916" s="31">
        <v>96</v>
      </c>
      <c r="E916" s="39">
        <f ca="1">IMPORT[TT]</f>
        <v>8</v>
      </c>
      <c r="F916" s="31"/>
      <c r="G916" s="31" t="s">
        <v>4563</v>
      </c>
      <c r="H916" s="40">
        <v>8</v>
      </c>
      <c r="I916" s="31"/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8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8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8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8</v>
      </c>
      <c r="U916" s="41"/>
      <c r="V916" s="31"/>
      <c r="W916" s="39" t="str">
        <f>IF(IMPORT[[#This Row],[b5]]="","",IMPORT[[#This Row],[b5]]-IMPORT[[#This Row],[a5]])</f>
        <v/>
      </c>
      <c r="X916" s="53">
        <f ca="1">SUM(INDIRECT(IMPORT_VAR[TABLENAME]&amp;"[@a"&amp;$1:$1-1&amp;"]"),INDIRECT(IMPORT_VAR[TABLENAME]&amp;"[@c"&amp;$1:$1-1&amp;"]"))</f>
        <v>8</v>
      </c>
      <c r="Y916" s="55"/>
      <c r="Z916" s="55"/>
      <c r="AA916" s="55"/>
    </row>
    <row r="917" spans="1:27">
      <c r="A917" s="39">
        <f ca="1">IF(IMPORT[[#This Row],[C]]&lt;1,"",ROW()-2)</f>
        <v>915</v>
      </c>
      <c r="B917" s="39">
        <v>76203</v>
      </c>
      <c r="C917" s="31" t="s">
        <v>3036</v>
      </c>
      <c r="D917" s="31">
        <v>96</v>
      </c>
      <c r="E917" s="39">
        <f ca="1">IMPORT[TT]</f>
        <v>8</v>
      </c>
      <c r="F917" s="31"/>
      <c r="G917" s="31" t="s">
        <v>4563</v>
      </c>
      <c r="H917" s="40">
        <v>8</v>
      </c>
      <c r="I917" s="31"/>
      <c r="J917" s="39" t="str">
        <f>IF(IMPORT[[#This Row],[b1]]="","",IMPORT[[#This Row],[b1]]-IMPORT[[#This Row],[a1]])</f>
        <v/>
      </c>
      <c r="K917" s="40">
        <f ca="1">SUM(INDIRECT(IMPORT_VAR[TABLENAME]&amp;"[@a"&amp;$1:$1-1&amp;"]"),INDIRECT(IMPORT_VAR[TABLENAME]&amp;"[@c"&amp;$1:$1-1&amp;"]"))</f>
        <v>8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8</v>
      </c>
      <c r="O917" s="33"/>
      <c r="P917" s="41" t="str">
        <f>IF(IMPORT[[#This Row],[b3]]="","",IMPORT[[#This Row],[b3]]-IMPORT[[#This Row],[a3]])</f>
        <v/>
      </c>
      <c r="Q917" s="40">
        <f ca="1">SUM(INDIRECT(IMPORT_VAR[TABLENAME]&amp;"[@a"&amp;$1:$1-1&amp;"]"),INDIRECT(IMPORT_VAR[TABLENAME]&amp;"[@c"&amp;$1:$1-1&amp;"]"))</f>
        <v>8</v>
      </c>
      <c r="R917" s="33"/>
      <c r="S917" s="41" t="str">
        <f>IF(IMPORT[[#This Row],[b4]]="","",IMPORT[[#This Row],[b4]]-IMPORT[[#This Row],[a4]])</f>
        <v/>
      </c>
      <c r="T917" s="40">
        <f ca="1">SUM(INDIRECT(IMPORT_VAR[TABLENAME]&amp;"[@a"&amp;$1:$1-1&amp;"]"),INDIRECT(IMPORT_VAR[TABLENAME]&amp;"[@c"&amp;$1:$1-1&amp;"]"))</f>
        <v>8</v>
      </c>
      <c r="U917" s="41"/>
      <c r="V917" s="31"/>
      <c r="W917" s="39" t="str">
        <f>IF(IMPORT[[#This Row],[b5]]="","",IMPORT[[#This Row],[b5]]-IMPORT[[#This Row],[a5]])</f>
        <v/>
      </c>
      <c r="X917" s="53">
        <f ca="1">SUM(INDIRECT(IMPORT_VAR[TABLENAME]&amp;"[@a"&amp;$1:$1-1&amp;"]"),INDIRECT(IMPORT_VAR[TABLENAME]&amp;"[@c"&amp;$1:$1-1&amp;"]"))</f>
        <v>8</v>
      </c>
      <c r="Y917" s="55"/>
      <c r="Z917" s="55"/>
      <c r="AA917" s="55"/>
    </row>
    <row r="918" spans="1:27">
      <c r="A918" s="39">
        <f ca="1">IF(IMPORT[[#This Row],[C]]&lt;1,"",ROW()-2)</f>
        <v>916</v>
      </c>
      <c r="B918" s="39">
        <v>76205</v>
      </c>
      <c r="C918" s="31" t="s">
        <v>3036</v>
      </c>
      <c r="D918" s="31">
        <v>96</v>
      </c>
      <c r="E918" s="39">
        <f ca="1">IMPORT[TT]</f>
        <v>8</v>
      </c>
      <c r="F918" s="31"/>
      <c r="G918" s="31" t="s">
        <v>4563</v>
      </c>
      <c r="H918" s="40">
        <v>8</v>
      </c>
      <c r="I918" s="31"/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8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8</v>
      </c>
      <c r="O918" s="33"/>
      <c r="P918" s="41" t="str">
        <f>IF(IMPORT[[#This Row],[b3]]="","",IMPORT[[#This Row],[b3]]-IMPORT[[#This Row],[a3]])</f>
        <v/>
      </c>
      <c r="Q918" s="40">
        <f ca="1">SUM(INDIRECT(IMPORT_VAR[TABLENAME]&amp;"[@a"&amp;$1:$1-1&amp;"]"),INDIRECT(IMPORT_VAR[TABLENAME]&amp;"[@c"&amp;$1:$1-1&amp;"]"))</f>
        <v>8</v>
      </c>
      <c r="R918" s="33"/>
      <c r="S918" s="41" t="str">
        <f>IF(IMPORT[[#This Row],[b4]]="","",IMPORT[[#This Row],[b4]]-IMPORT[[#This Row],[a4]])</f>
        <v/>
      </c>
      <c r="T918" s="40">
        <f ca="1">SUM(INDIRECT(IMPORT_VAR[TABLENAME]&amp;"[@a"&amp;$1:$1-1&amp;"]"),INDIRECT(IMPORT_VAR[TABLENAME]&amp;"[@c"&amp;$1:$1-1&amp;"]"))</f>
        <v>8</v>
      </c>
      <c r="U918" s="41"/>
      <c r="V918" s="31"/>
      <c r="W918" s="39" t="str">
        <f>IF(IMPORT[[#This Row],[b5]]="","",IMPORT[[#This Row],[b5]]-IMPORT[[#This Row],[a5]])</f>
        <v/>
      </c>
      <c r="X918" s="53">
        <f ca="1">SUM(INDIRECT(IMPORT_VAR[TABLENAME]&amp;"[@a"&amp;$1:$1-1&amp;"]"),INDIRECT(IMPORT_VAR[TABLENAME]&amp;"[@c"&amp;$1:$1-1&amp;"]"))</f>
        <v>8</v>
      </c>
      <c r="Y918" s="55"/>
      <c r="Z918" s="55"/>
      <c r="AA918" s="55"/>
    </row>
    <row r="919" spans="1:27">
      <c r="A919" s="39">
        <f ca="1">IF(IMPORT[[#This Row],[C]]&lt;1,"",ROW()-2)</f>
        <v>917</v>
      </c>
      <c r="B919" s="39">
        <v>93848</v>
      </c>
      <c r="C919" s="31" t="s">
        <v>3036</v>
      </c>
      <c r="D919" s="31">
        <v>96</v>
      </c>
      <c r="E919" s="39">
        <f ca="1">IMPORT[TT]</f>
        <v>9</v>
      </c>
      <c r="F919" s="31"/>
      <c r="G919" s="31" t="s">
        <v>4563</v>
      </c>
      <c r="H919" s="40">
        <v>9</v>
      </c>
      <c r="I919" s="31"/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9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9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9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9</v>
      </c>
      <c r="U919" s="41"/>
      <c r="V919" s="31"/>
      <c r="W919" s="39" t="str">
        <f>IF(IMPORT[[#This Row],[b5]]="","",IMPORT[[#This Row],[b5]]-IMPORT[[#This Row],[a5]])</f>
        <v/>
      </c>
      <c r="X919" s="53">
        <f ca="1">SUM(INDIRECT(IMPORT_VAR[TABLENAME]&amp;"[@a"&amp;$1:$1-1&amp;"]"),INDIRECT(IMPORT_VAR[TABLENAME]&amp;"[@c"&amp;$1:$1-1&amp;"]"))</f>
        <v>9</v>
      </c>
      <c r="Y919" s="55"/>
      <c r="Z919" s="55"/>
      <c r="AA919" s="55"/>
    </row>
    <row r="920" spans="1:27">
      <c r="A920" s="39">
        <f ca="1">IF(IMPORT[[#This Row],[C]]&lt;1,"",ROW()-2)</f>
        <v>918</v>
      </c>
      <c r="B920" s="39">
        <v>93846</v>
      </c>
      <c r="C920" s="31" t="s">
        <v>3036</v>
      </c>
      <c r="D920" s="31">
        <v>96</v>
      </c>
      <c r="E920" s="39">
        <f ca="1">IMPORT[TT]</f>
        <v>8</v>
      </c>
      <c r="F920" s="31"/>
      <c r="G920" s="31" t="s">
        <v>4563</v>
      </c>
      <c r="H920" s="40">
        <v>8</v>
      </c>
      <c r="I920" s="31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8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8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8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8</v>
      </c>
      <c r="U920" s="41"/>
      <c r="V920" s="31"/>
      <c r="W920" s="39" t="str">
        <f>IF(IMPORT[[#This Row],[b5]]="","",IMPORT[[#This Row],[b5]]-IMPORT[[#This Row],[a5]])</f>
        <v/>
      </c>
      <c r="X920" s="53">
        <f ca="1">SUM(INDIRECT(IMPORT_VAR[TABLENAME]&amp;"[@a"&amp;$1:$1-1&amp;"]"),INDIRECT(IMPORT_VAR[TABLENAME]&amp;"[@c"&amp;$1:$1-1&amp;"]"))</f>
        <v>8</v>
      </c>
      <c r="Y920" s="55"/>
      <c r="Z920" s="55"/>
      <c r="AA920" s="55"/>
    </row>
    <row r="921" spans="1:27">
      <c r="A921" s="39">
        <f ca="1">IF(IMPORT[[#This Row],[C]]&lt;1,"",ROW()-2)</f>
        <v>919</v>
      </c>
      <c r="B921" s="39">
        <v>76208</v>
      </c>
      <c r="C921" s="31" t="s">
        <v>3036</v>
      </c>
      <c r="D921" s="31">
        <v>96</v>
      </c>
      <c r="E921" s="39">
        <f ca="1">IMPORT[TT]</f>
        <v>8</v>
      </c>
      <c r="F921" s="31"/>
      <c r="G921" s="31" t="s">
        <v>4563</v>
      </c>
      <c r="H921" s="40">
        <v>8</v>
      </c>
      <c r="I921" s="31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8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8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8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8</v>
      </c>
      <c r="U921" s="41"/>
      <c r="V921" s="31"/>
      <c r="W921" s="39" t="str">
        <f>IF(IMPORT[[#This Row],[b5]]="","",IMPORT[[#This Row],[b5]]-IMPORT[[#This Row],[a5]])</f>
        <v/>
      </c>
      <c r="X921" s="53">
        <f ca="1">SUM(INDIRECT(IMPORT_VAR[TABLENAME]&amp;"[@a"&amp;$1:$1-1&amp;"]"),INDIRECT(IMPORT_VAR[TABLENAME]&amp;"[@c"&amp;$1:$1-1&amp;"]"))</f>
        <v>8</v>
      </c>
      <c r="Y921" s="55"/>
      <c r="Z921" s="55"/>
      <c r="AA921" s="55"/>
    </row>
    <row r="922" spans="1:27">
      <c r="A922" s="39">
        <f ca="1">IF(IMPORT[[#This Row],[C]]&lt;1,"",ROW()-2)</f>
        <v>920</v>
      </c>
      <c r="B922" s="39" t="s">
        <v>4562</v>
      </c>
      <c r="C922" s="31" t="s">
        <v>2842</v>
      </c>
      <c r="D922" s="31">
        <v>3600</v>
      </c>
      <c r="E922" s="39">
        <f ca="1">IMPORT[TT]</f>
        <v>9</v>
      </c>
      <c r="F922" s="31" t="s">
        <v>4570</v>
      </c>
      <c r="G922" s="31" t="s">
        <v>4563</v>
      </c>
      <c r="H922" s="40">
        <v>9</v>
      </c>
      <c r="I922" s="31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9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9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9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9</v>
      </c>
      <c r="U922" s="41"/>
      <c r="V922" s="31"/>
      <c r="W922" s="39" t="str">
        <f>IF(IMPORT[[#This Row],[b5]]="","",IMPORT[[#This Row],[b5]]-IMPORT[[#This Row],[a5]])</f>
        <v/>
      </c>
      <c r="X922" s="53">
        <f ca="1">SUM(INDIRECT(IMPORT_VAR[TABLENAME]&amp;"[@a"&amp;$1:$1-1&amp;"]"),INDIRECT(IMPORT_VAR[TABLENAME]&amp;"[@c"&amp;$1:$1-1&amp;"]"))</f>
        <v>9</v>
      </c>
      <c r="Y922" s="55"/>
      <c r="Z922" s="55"/>
      <c r="AA922" s="55"/>
    </row>
    <row r="923" spans="1:27">
      <c r="A923" s="39">
        <f ca="1">IF(IMPORT[[#This Row],[C]]&lt;1,"",ROW()-2)</f>
        <v>921</v>
      </c>
      <c r="B923" s="39">
        <v>9022</v>
      </c>
      <c r="C923" s="31" t="s">
        <v>2861</v>
      </c>
      <c r="D923" s="31">
        <v>192</v>
      </c>
      <c r="E923" s="39">
        <f ca="1">IMPORT[TT]</f>
        <v>9</v>
      </c>
      <c r="F923" s="31"/>
      <c r="G923" s="31" t="s">
        <v>4563</v>
      </c>
      <c r="H923" s="40">
        <v>3</v>
      </c>
      <c r="I923" s="31">
        <v>9</v>
      </c>
      <c r="J923" s="39">
        <f>IF(IMPORT[[#This Row],[b1]]="","",IMPORT[[#This Row],[b1]]-IMPORT[[#This Row],[a1]])</f>
        <v>6</v>
      </c>
      <c r="K923" s="40">
        <f ca="1">SUM(INDIRECT(IMPORT_VAR[TABLENAME]&amp;"[@a"&amp;$1:$1-1&amp;"]"),INDIRECT(IMPORT_VAR[TABLENAME]&amp;"[@c"&amp;$1:$1-1&amp;"]"))</f>
        <v>9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9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9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9</v>
      </c>
      <c r="U923" s="41"/>
      <c r="V923" s="31"/>
      <c r="W923" s="39" t="str">
        <f>IF(IMPORT[[#This Row],[b5]]="","",IMPORT[[#This Row],[b5]]-IMPORT[[#This Row],[a5]])</f>
        <v/>
      </c>
      <c r="X923" s="53">
        <f ca="1">SUM(INDIRECT(IMPORT_VAR[TABLENAME]&amp;"[@a"&amp;$1:$1-1&amp;"]"),INDIRECT(IMPORT_VAR[TABLENAME]&amp;"[@c"&amp;$1:$1-1&amp;"]"))</f>
        <v>9</v>
      </c>
      <c r="Y923" s="55"/>
      <c r="Z923" s="55"/>
      <c r="AA923" s="55"/>
    </row>
    <row r="924" spans="1:27">
      <c r="A924" s="39">
        <f ca="1">IF(IMPORT[[#This Row],[C]]&lt;1,"",ROW()-2)</f>
        <v>922</v>
      </c>
      <c r="B924" s="39">
        <v>5813</v>
      </c>
      <c r="C924" s="31" t="s">
        <v>3040</v>
      </c>
      <c r="D924" s="31">
        <v>288</v>
      </c>
      <c r="E924" s="39">
        <f ca="1">IMPORT[TT]</f>
        <v>5</v>
      </c>
      <c r="F924" s="31"/>
      <c r="G924" s="31" t="s">
        <v>4563</v>
      </c>
      <c r="H924" s="40">
        <v>5</v>
      </c>
      <c r="I924" s="31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5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5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5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5</v>
      </c>
      <c r="U924" s="41"/>
      <c r="V924" s="31"/>
      <c r="W924" s="39" t="str">
        <f>IF(IMPORT[[#This Row],[b5]]="","",IMPORT[[#This Row],[b5]]-IMPORT[[#This Row],[a5]])</f>
        <v/>
      </c>
      <c r="X924" s="53">
        <f ca="1">SUM(INDIRECT(IMPORT_VAR[TABLENAME]&amp;"[@a"&amp;$1:$1-1&amp;"]"),INDIRECT(IMPORT_VAR[TABLENAME]&amp;"[@c"&amp;$1:$1-1&amp;"]"))</f>
        <v>5</v>
      </c>
      <c r="Y924" s="54"/>
      <c r="Z924" s="54"/>
      <c r="AA924" s="54"/>
    </row>
    <row r="925" spans="1:27">
      <c r="A925" s="39">
        <f ca="1">IF(IMPORT[[#This Row],[C]]&lt;1,"",ROW()-2)</f>
        <v>923</v>
      </c>
      <c r="B925" s="39">
        <v>5815</v>
      </c>
      <c r="C925" s="31" t="s">
        <v>3040</v>
      </c>
      <c r="D925" s="31">
        <v>288</v>
      </c>
      <c r="E925" s="39">
        <f ca="1">IMPORT[TT]</f>
        <v>4</v>
      </c>
      <c r="F925" s="31"/>
      <c r="G925" s="31" t="s">
        <v>4563</v>
      </c>
      <c r="H925" s="40">
        <v>4</v>
      </c>
      <c r="I925" s="31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4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4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4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4</v>
      </c>
      <c r="U925" s="41"/>
      <c r="V925" s="31"/>
      <c r="W925" s="39" t="str">
        <f>IF(IMPORT[[#This Row],[b5]]="","",IMPORT[[#This Row],[b5]]-IMPORT[[#This Row],[a5]])</f>
        <v/>
      </c>
      <c r="X925" s="53">
        <f ca="1">SUM(INDIRECT(IMPORT_VAR[TABLENAME]&amp;"[@a"&amp;$1:$1-1&amp;"]"),INDIRECT(IMPORT_VAR[TABLENAME]&amp;"[@c"&amp;$1:$1-1&amp;"]"))</f>
        <v>4</v>
      </c>
      <c r="Y925" s="54"/>
      <c r="Z925" s="54"/>
      <c r="AA925" s="54"/>
    </row>
    <row r="926" spans="1:27">
      <c r="A926" s="39">
        <f ca="1">IF(IMPORT[[#This Row],[C]]&lt;1,"",ROW()-2)</f>
        <v>924</v>
      </c>
      <c r="B926" s="39">
        <v>5842</v>
      </c>
      <c r="C926" s="31" t="s">
        <v>3040</v>
      </c>
      <c r="D926" s="31">
        <v>288</v>
      </c>
      <c r="E926" s="39">
        <f ca="1">IMPORT[TT]</f>
        <v>10</v>
      </c>
      <c r="F926" s="31"/>
      <c r="G926" s="31" t="s">
        <v>4563</v>
      </c>
      <c r="H926" s="40">
        <v>10</v>
      </c>
      <c r="I926" s="31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10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10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10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10</v>
      </c>
      <c r="U926" s="41"/>
      <c r="V926" s="31"/>
      <c r="W926" s="39" t="str">
        <f>IF(IMPORT[[#This Row],[b5]]="","",IMPORT[[#This Row],[b5]]-IMPORT[[#This Row],[a5]])</f>
        <v/>
      </c>
      <c r="X926" s="53">
        <f ca="1">SUM(INDIRECT(IMPORT_VAR[TABLENAME]&amp;"[@a"&amp;$1:$1-1&amp;"]"),INDIRECT(IMPORT_VAR[TABLENAME]&amp;"[@c"&amp;$1:$1-1&amp;"]"))</f>
        <v>10</v>
      </c>
      <c r="Y926" s="54"/>
      <c r="Z926" s="54"/>
      <c r="AA926" s="54"/>
    </row>
    <row r="927" spans="1:27">
      <c r="A927" s="39">
        <f ca="1">IF(IMPORT[[#This Row],[C]]&lt;1,"",ROW()-2)</f>
        <v>925</v>
      </c>
      <c r="B927" s="39">
        <v>5866</v>
      </c>
      <c r="C927" s="31" t="s">
        <v>3040</v>
      </c>
      <c r="D927" s="31">
        <v>288</v>
      </c>
      <c r="E927" s="39">
        <f ca="1">IMPORT[TT]</f>
        <v>7</v>
      </c>
      <c r="F927" s="31"/>
      <c r="G927" s="31" t="s">
        <v>4563</v>
      </c>
      <c r="H927" s="40">
        <v>7</v>
      </c>
      <c r="I927" s="31"/>
      <c r="J927" s="39" t="str">
        <f>IF(IMPORT[[#This Row],[b1]]="","",IMPORT[[#This Row],[b1]]-IMPORT[[#This Row],[a1]])</f>
        <v/>
      </c>
      <c r="K927" s="40">
        <f ca="1">SUM(INDIRECT(IMPORT_VAR[TABLENAME]&amp;"[@a"&amp;$1:$1-1&amp;"]"),INDIRECT(IMPORT_VAR[TABLENAME]&amp;"[@c"&amp;$1:$1-1&amp;"]"))</f>
        <v>7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7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7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7</v>
      </c>
      <c r="U927" s="41"/>
      <c r="V927" s="31"/>
      <c r="W927" s="39" t="str">
        <f>IF(IMPORT[[#This Row],[b5]]="","",IMPORT[[#This Row],[b5]]-IMPORT[[#This Row],[a5]])</f>
        <v/>
      </c>
      <c r="X927" s="53">
        <f ca="1">SUM(INDIRECT(IMPORT_VAR[TABLENAME]&amp;"[@a"&amp;$1:$1-1&amp;"]"),INDIRECT(IMPORT_VAR[TABLENAME]&amp;"[@c"&amp;$1:$1-1&amp;"]"))</f>
        <v>7</v>
      </c>
      <c r="Y927" s="54"/>
      <c r="Z927" s="54"/>
      <c r="AA927" s="54"/>
    </row>
    <row r="928" spans="1:27">
      <c r="A928" s="39">
        <f ca="1">IF(IMPORT[[#This Row],[C]]&lt;1,"",ROW()-2)</f>
        <v>926</v>
      </c>
      <c r="B928" s="39">
        <v>8525</v>
      </c>
      <c r="C928" s="31" t="s">
        <v>3182</v>
      </c>
      <c r="D928" s="31">
        <v>576</v>
      </c>
      <c r="E928" s="39">
        <f ca="1">IMPORT[TT]</f>
        <v>10</v>
      </c>
      <c r="F928" s="31"/>
      <c r="G928" s="31" t="s">
        <v>4563</v>
      </c>
      <c r="H928" s="40">
        <v>10</v>
      </c>
      <c r="I928" s="31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10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10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10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10</v>
      </c>
      <c r="U928" s="41"/>
      <c r="V928" s="31"/>
      <c r="W928" s="39" t="str">
        <f>IF(IMPORT[[#This Row],[b5]]="","",IMPORT[[#This Row],[b5]]-IMPORT[[#This Row],[a5]])</f>
        <v/>
      </c>
      <c r="X928" s="53">
        <f ca="1">SUM(INDIRECT(IMPORT_VAR[TABLENAME]&amp;"[@a"&amp;$1:$1-1&amp;"]"),INDIRECT(IMPORT_VAR[TABLENAME]&amp;"[@c"&amp;$1:$1-1&amp;"]"))</f>
        <v>10</v>
      </c>
      <c r="Y928" s="55"/>
      <c r="Z928" s="55"/>
      <c r="AA928" s="55"/>
    </row>
    <row r="929" spans="1:27">
      <c r="A929" s="39">
        <f ca="1">IF(IMPORT[[#This Row],[C]]&lt;1,"",ROW()-2)</f>
        <v>927</v>
      </c>
      <c r="B929" s="39" t="s">
        <v>5630</v>
      </c>
      <c r="C929" s="31" t="s">
        <v>2877</v>
      </c>
      <c r="D929" s="31">
        <v>144</v>
      </c>
      <c r="E929" s="39">
        <f ca="1">IMPORT[TT]</f>
        <v>19</v>
      </c>
      <c r="F929" s="31"/>
      <c r="G929" s="31" t="s">
        <v>5666</v>
      </c>
      <c r="H929" s="40">
        <v>20</v>
      </c>
      <c r="I929" s="31">
        <v>19</v>
      </c>
      <c r="J929" s="39">
        <f>IF(IMPORT[[#This Row],[b1]]="","",IMPORT[[#This Row],[b1]]-IMPORT[[#This Row],[a1]])</f>
        <v>-1</v>
      </c>
      <c r="K929" s="40">
        <f ca="1">SUM(INDIRECT(IMPORT_VAR[TABLENAME]&amp;"[@a"&amp;$1:$1-1&amp;"]"),INDIRECT(IMPORT_VAR[TABLENAME]&amp;"[@c"&amp;$1:$1-1&amp;"]"))</f>
        <v>19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19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19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19</v>
      </c>
      <c r="U929" s="41"/>
      <c r="V929" s="31"/>
      <c r="W929" s="39" t="str">
        <f>IF(IMPORT[[#This Row],[b5]]="","",IMPORT[[#This Row],[b5]]-IMPORT[[#This Row],[a5]])</f>
        <v/>
      </c>
      <c r="X929" s="53">
        <f ca="1">SUM(INDIRECT(IMPORT_VAR[TABLENAME]&amp;"[@a"&amp;$1:$1-1&amp;"]"),INDIRECT(IMPORT_VAR[TABLENAME]&amp;"[@c"&amp;$1:$1-1&amp;"]"))</f>
        <v>19</v>
      </c>
      <c r="Y929" s="55"/>
      <c r="Z929" s="55"/>
      <c r="AA929" s="55"/>
    </row>
    <row r="930" spans="1:27">
      <c r="A930" s="39">
        <f ca="1">IF(IMPORT[[#This Row],[C]]&lt;1,"",ROW()-2)</f>
        <v>928</v>
      </c>
      <c r="B930" s="39" t="s">
        <v>5631</v>
      </c>
      <c r="C930" s="31" t="s">
        <v>2877</v>
      </c>
      <c r="D930" s="31">
        <v>240</v>
      </c>
      <c r="E930" s="39">
        <f ca="1">IMPORT[TT]</f>
        <v>19</v>
      </c>
      <c r="F930" s="31"/>
      <c r="G930" s="31" t="s">
        <v>5666</v>
      </c>
      <c r="H930" s="40">
        <v>20</v>
      </c>
      <c r="I930" s="31">
        <v>19</v>
      </c>
      <c r="J930" s="39">
        <f>IF(IMPORT[[#This Row],[b1]]="","",IMPORT[[#This Row],[b1]]-IMPORT[[#This Row],[a1]])</f>
        <v>-1</v>
      </c>
      <c r="K930" s="40">
        <f ca="1">SUM(INDIRECT(IMPORT_VAR[TABLENAME]&amp;"[@a"&amp;$1:$1-1&amp;"]"),INDIRECT(IMPORT_VAR[TABLENAME]&amp;"[@c"&amp;$1:$1-1&amp;"]"))</f>
        <v>19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19</v>
      </c>
      <c r="O930" s="33"/>
      <c r="P930" s="41" t="str">
        <f>IF(IMPORT[[#This Row],[b3]]="","",IMPORT[[#This Row],[b3]]-IMPORT[[#This Row],[a3]])</f>
        <v/>
      </c>
      <c r="Q930" s="40">
        <f ca="1">SUM(INDIRECT(IMPORT_VAR[TABLENAME]&amp;"[@a"&amp;$1:$1-1&amp;"]"),INDIRECT(IMPORT_VAR[TABLENAME]&amp;"[@c"&amp;$1:$1-1&amp;"]"))</f>
        <v>19</v>
      </c>
      <c r="R930" s="33"/>
      <c r="S930" s="41" t="str">
        <f>IF(IMPORT[[#This Row],[b4]]="","",IMPORT[[#This Row],[b4]]-IMPORT[[#This Row],[a4]])</f>
        <v/>
      </c>
      <c r="T930" s="40">
        <f ca="1">SUM(INDIRECT(IMPORT_VAR[TABLENAME]&amp;"[@a"&amp;$1:$1-1&amp;"]"),INDIRECT(IMPORT_VAR[TABLENAME]&amp;"[@c"&amp;$1:$1-1&amp;"]"))</f>
        <v>19</v>
      </c>
      <c r="U930" s="41"/>
      <c r="V930" s="31"/>
      <c r="W930" s="39" t="str">
        <f>IF(IMPORT[[#This Row],[b5]]="","",IMPORT[[#This Row],[b5]]-IMPORT[[#This Row],[a5]])</f>
        <v/>
      </c>
      <c r="X930" s="53">
        <f ca="1">SUM(INDIRECT(IMPORT_VAR[TABLENAME]&amp;"[@a"&amp;$1:$1-1&amp;"]"),INDIRECT(IMPORT_VAR[TABLENAME]&amp;"[@c"&amp;$1:$1-1&amp;"]"))</f>
        <v>19</v>
      </c>
      <c r="Y930" s="54"/>
      <c r="Z930" s="54"/>
      <c r="AA930" s="54"/>
    </row>
    <row r="931" spans="1:27">
      <c r="A931" s="39">
        <f ca="1">IF(IMPORT[[#This Row],[C]]&lt;1,"",ROW()-2)</f>
        <v>929</v>
      </c>
      <c r="B931" s="39" t="s">
        <v>5632</v>
      </c>
      <c r="C931" s="31" t="s">
        <v>2877</v>
      </c>
      <c r="D931" s="31">
        <v>192</v>
      </c>
      <c r="E931" s="39">
        <f ca="1">IMPORT[TT]</f>
        <v>24</v>
      </c>
      <c r="F931" s="31"/>
      <c r="G931" s="31" t="s">
        <v>5666</v>
      </c>
      <c r="H931" s="40">
        <v>25</v>
      </c>
      <c r="I931" s="31">
        <v>24</v>
      </c>
      <c r="J931" s="39">
        <f>IF(IMPORT[[#This Row],[b1]]="","",IMPORT[[#This Row],[b1]]-IMPORT[[#This Row],[a1]])</f>
        <v>-1</v>
      </c>
      <c r="K931" s="40">
        <f ca="1">SUM(INDIRECT(IMPORT_VAR[TABLENAME]&amp;"[@a"&amp;$1:$1-1&amp;"]"),INDIRECT(IMPORT_VAR[TABLENAME]&amp;"[@c"&amp;$1:$1-1&amp;"]"))</f>
        <v>24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24</v>
      </c>
      <c r="O931" s="33"/>
      <c r="P931" s="41" t="str">
        <f>IF(IMPORT[[#This Row],[b3]]="","",IMPORT[[#This Row],[b3]]-IMPORT[[#This Row],[a3]])</f>
        <v/>
      </c>
      <c r="Q931" s="40">
        <f ca="1">SUM(INDIRECT(IMPORT_VAR[TABLENAME]&amp;"[@a"&amp;$1:$1-1&amp;"]"),INDIRECT(IMPORT_VAR[TABLENAME]&amp;"[@c"&amp;$1:$1-1&amp;"]"))</f>
        <v>24</v>
      </c>
      <c r="R931" s="33"/>
      <c r="S931" s="41" t="str">
        <f>IF(IMPORT[[#This Row],[b4]]="","",IMPORT[[#This Row],[b4]]-IMPORT[[#This Row],[a4]])</f>
        <v/>
      </c>
      <c r="T931" s="40">
        <f ca="1">SUM(INDIRECT(IMPORT_VAR[TABLENAME]&amp;"[@a"&amp;$1:$1-1&amp;"]"),INDIRECT(IMPORT_VAR[TABLENAME]&amp;"[@c"&amp;$1:$1-1&amp;"]"))</f>
        <v>24</v>
      </c>
      <c r="U931" s="41"/>
      <c r="V931" s="31"/>
      <c r="W931" s="39" t="str">
        <f>IF(IMPORT[[#This Row],[b5]]="","",IMPORT[[#This Row],[b5]]-IMPORT[[#This Row],[a5]])</f>
        <v/>
      </c>
      <c r="X931" s="53">
        <f ca="1">SUM(INDIRECT(IMPORT_VAR[TABLENAME]&amp;"[@a"&amp;$1:$1-1&amp;"]"),INDIRECT(IMPORT_VAR[TABLENAME]&amp;"[@c"&amp;$1:$1-1&amp;"]"))</f>
        <v>24</v>
      </c>
      <c r="Y931" s="54"/>
      <c r="Z931" s="54"/>
      <c r="AA931" s="54"/>
    </row>
    <row r="932" spans="1:27">
      <c r="A932" s="39">
        <f ca="1">IF(IMPORT[[#This Row],[C]]&lt;1,"",ROW()-2)</f>
        <v>930</v>
      </c>
      <c r="B932" s="39" t="s">
        <v>5633</v>
      </c>
      <c r="C932" s="31" t="s">
        <v>2877</v>
      </c>
      <c r="D932" s="31">
        <v>192</v>
      </c>
      <c r="E932" s="39">
        <f ca="1">IMPORT[TT]</f>
        <v>19</v>
      </c>
      <c r="F932" s="31"/>
      <c r="G932" s="31" t="s">
        <v>5666</v>
      </c>
      <c r="H932" s="40">
        <v>20</v>
      </c>
      <c r="I932" s="31">
        <v>19</v>
      </c>
      <c r="J932" s="39">
        <f>IF(IMPORT[[#This Row],[b1]]="","",IMPORT[[#This Row],[b1]]-IMPORT[[#This Row],[a1]])</f>
        <v>-1</v>
      </c>
      <c r="K932" s="40">
        <f ca="1">SUM(INDIRECT(IMPORT_VAR[TABLENAME]&amp;"[@a"&amp;$1:$1-1&amp;"]"),INDIRECT(IMPORT_VAR[TABLENAME]&amp;"[@c"&amp;$1:$1-1&amp;"]"))</f>
        <v>19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19</v>
      </c>
      <c r="O932" s="33"/>
      <c r="P932" s="41" t="str">
        <f>IF(IMPORT[[#This Row],[b3]]="","",IMPORT[[#This Row],[b3]]-IMPORT[[#This Row],[a3]])</f>
        <v/>
      </c>
      <c r="Q932" s="40">
        <f ca="1">SUM(INDIRECT(IMPORT_VAR[TABLENAME]&amp;"[@a"&amp;$1:$1-1&amp;"]"),INDIRECT(IMPORT_VAR[TABLENAME]&amp;"[@c"&amp;$1:$1-1&amp;"]"))</f>
        <v>19</v>
      </c>
      <c r="R932" s="33"/>
      <c r="S932" s="41" t="str">
        <f>IF(IMPORT[[#This Row],[b4]]="","",IMPORT[[#This Row],[b4]]-IMPORT[[#This Row],[a4]])</f>
        <v/>
      </c>
      <c r="T932" s="40">
        <f ca="1">SUM(INDIRECT(IMPORT_VAR[TABLENAME]&amp;"[@a"&amp;$1:$1-1&amp;"]"),INDIRECT(IMPORT_VAR[TABLENAME]&amp;"[@c"&amp;$1:$1-1&amp;"]"))</f>
        <v>19</v>
      </c>
      <c r="U932" s="41"/>
      <c r="V932" s="31"/>
      <c r="W932" s="39" t="str">
        <f>IF(IMPORT[[#This Row],[b5]]="","",IMPORT[[#This Row],[b5]]-IMPORT[[#This Row],[a5]])</f>
        <v/>
      </c>
      <c r="X932" s="53">
        <f ca="1">SUM(INDIRECT(IMPORT_VAR[TABLENAME]&amp;"[@a"&amp;$1:$1-1&amp;"]"),INDIRECT(IMPORT_VAR[TABLENAME]&amp;"[@c"&amp;$1:$1-1&amp;"]"))</f>
        <v>19</v>
      </c>
      <c r="Y932" s="54"/>
      <c r="Z932" s="54"/>
      <c r="AA932" s="54"/>
    </row>
    <row r="933" spans="1:27">
      <c r="A933" s="39">
        <f ca="1">IF(IMPORT[[#This Row],[C]]&lt;1,"",ROW()-2)</f>
        <v>931</v>
      </c>
      <c r="B933" s="39" t="s">
        <v>4258</v>
      </c>
      <c r="C933" s="31" t="s">
        <v>2877</v>
      </c>
      <c r="D933" s="31">
        <v>144</v>
      </c>
      <c r="E933" s="39">
        <f ca="1">IMPORT[TT]</f>
        <v>9</v>
      </c>
      <c r="F933" s="31"/>
      <c r="G933" s="31" t="s">
        <v>5666</v>
      </c>
      <c r="H933" s="40">
        <v>10</v>
      </c>
      <c r="I933" s="31">
        <v>9</v>
      </c>
      <c r="J933" s="39">
        <f>IF(IMPORT[[#This Row],[b1]]="","",IMPORT[[#This Row],[b1]]-IMPORT[[#This Row],[a1]])</f>
        <v>-1</v>
      </c>
      <c r="K933" s="40">
        <f ca="1">SUM(INDIRECT(IMPORT_VAR[TABLENAME]&amp;"[@a"&amp;$1:$1-1&amp;"]"),INDIRECT(IMPORT_VAR[TABLENAME]&amp;"[@c"&amp;$1:$1-1&amp;"]"))</f>
        <v>9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9</v>
      </c>
      <c r="O933" s="33"/>
      <c r="P933" s="41" t="str">
        <f>IF(IMPORT[[#This Row],[b3]]="","",IMPORT[[#This Row],[b3]]-IMPORT[[#This Row],[a3]])</f>
        <v/>
      </c>
      <c r="Q933" s="40">
        <f ca="1">SUM(INDIRECT(IMPORT_VAR[TABLENAME]&amp;"[@a"&amp;$1:$1-1&amp;"]"),INDIRECT(IMPORT_VAR[TABLENAME]&amp;"[@c"&amp;$1:$1-1&amp;"]"))</f>
        <v>9</v>
      </c>
      <c r="R933" s="33"/>
      <c r="S933" s="41" t="str">
        <f>IF(IMPORT[[#This Row],[b4]]="","",IMPORT[[#This Row],[b4]]-IMPORT[[#This Row],[a4]])</f>
        <v/>
      </c>
      <c r="T933" s="40">
        <f ca="1">SUM(INDIRECT(IMPORT_VAR[TABLENAME]&amp;"[@a"&amp;$1:$1-1&amp;"]"),INDIRECT(IMPORT_VAR[TABLENAME]&amp;"[@c"&amp;$1:$1-1&amp;"]"))</f>
        <v>9</v>
      </c>
      <c r="U933" s="41"/>
      <c r="V933" s="31"/>
      <c r="W933" s="39" t="str">
        <f>IF(IMPORT[[#This Row],[b5]]="","",IMPORT[[#This Row],[b5]]-IMPORT[[#This Row],[a5]])</f>
        <v/>
      </c>
      <c r="X933" s="53">
        <f ca="1">SUM(INDIRECT(IMPORT_VAR[TABLENAME]&amp;"[@a"&amp;$1:$1-1&amp;"]"),INDIRECT(IMPORT_VAR[TABLENAME]&amp;"[@c"&amp;$1:$1-1&amp;"]"))</f>
        <v>9</v>
      </c>
      <c r="Y933" s="54"/>
      <c r="Z933" s="54"/>
      <c r="AA933" s="54"/>
    </row>
    <row r="934" spans="1:27">
      <c r="A934" s="39">
        <f ca="1">IF(IMPORT[[#This Row],[C]]&lt;1,"",ROW()-2)</f>
        <v>932</v>
      </c>
      <c r="B934" s="39" t="s">
        <v>4265</v>
      </c>
      <c r="C934" s="31" t="s">
        <v>2877</v>
      </c>
      <c r="D934" s="31">
        <v>96</v>
      </c>
      <c r="E934" s="39">
        <f ca="1">IMPORT[TT]</f>
        <v>10</v>
      </c>
      <c r="F934" s="31"/>
      <c r="G934" s="31" t="s">
        <v>5666</v>
      </c>
      <c r="H934" s="40">
        <v>10</v>
      </c>
      <c r="I934" s="31"/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10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10</v>
      </c>
      <c r="O934" s="33"/>
      <c r="P934" s="41" t="str">
        <f>IF(IMPORT[[#This Row],[b3]]="","",IMPORT[[#This Row],[b3]]-IMPORT[[#This Row],[a3]])</f>
        <v/>
      </c>
      <c r="Q934" s="40">
        <f ca="1">SUM(INDIRECT(IMPORT_VAR[TABLENAME]&amp;"[@a"&amp;$1:$1-1&amp;"]"),INDIRECT(IMPORT_VAR[TABLENAME]&amp;"[@c"&amp;$1:$1-1&amp;"]"))</f>
        <v>10</v>
      </c>
      <c r="R934" s="33"/>
      <c r="S934" s="41" t="str">
        <f>IF(IMPORT[[#This Row],[b4]]="","",IMPORT[[#This Row],[b4]]-IMPORT[[#This Row],[a4]])</f>
        <v/>
      </c>
      <c r="T934" s="40">
        <f ca="1">SUM(INDIRECT(IMPORT_VAR[TABLENAME]&amp;"[@a"&amp;$1:$1-1&amp;"]"),INDIRECT(IMPORT_VAR[TABLENAME]&amp;"[@c"&amp;$1:$1-1&amp;"]"))</f>
        <v>10</v>
      </c>
      <c r="U934" s="41"/>
      <c r="V934" s="31"/>
      <c r="W934" s="39" t="str">
        <f>IF(IMPORT[[#This Row],[b5]]="","",IMPORT[[#This Row],[b5]]-IMPORT[[#This Row],[a5]])</f>
        <v/>
      </c>
      <c r="X934" s="53">
        <f ca="1">SUM(INDIRECT(IMPORT_VAR[TABLENAME]&amp;"[@a"&amp;$1:$1-1&amp;"]"),INDIRECT(IMPORT_VAR[TABLENAME]&amp;"[@c"&amp;$1:$1-1&amp;"]"))</f>
        <v>10</v>
      </c>
      <c r="Y934" s="54"/>
      <c r="Z934" s="54"/>
      <c r="AA934" s="54"/>
    </row>
    <row r="935" spans="1:27">
      <c r="A935" s="39">
        <f ca="1">IF(IMPORT[[#This Row],[C]]&lt;1,"",ROW()-2)</f>
        <v>933</v>
      </c>
      <c r="B935" s="39" t="s">
        <v>4267</v>
      </c>
      <c r="C935" s="31" t="s">
        <v>2877</v>
      </c>
      <c r="D935" s="31">
        <v>144</v>
      </c>
      <c r="E935" s="39">
        <f ca="1">IMPORT[TT]</f>
        <v>9</v>
      </c>
      <c r="F935" s="31"/>
      <c r="G935" s="31" t="s">
        <v>5666</v>
      </c>
      <c r="H935" s="40">
        <v>10</v>
      </c>
      <c r="I935" s="31">
        <v>9</v>
      </c>
      <c r="J935" s="39">
        <f>IF(IMPORT[[#This Row],[b1]]="","",IMPORT[[#This Row],[b1]]-IMPORT[[#This Row],[a1]])</f>
        <v>-1</v>
      </c>
      <c r="K935" s="40">
        <f ca="1">SUM(INDIRECT(IMPORT_VAR[TABLENAME]&amp;"[@a"&amp;$1:$1-1&amp;"]"),INDIRECT(IMPORT_VAR[TABLENAME]&amp;"[@c"&amp;$1:$1-1&amp;"]"))</f>
        <v>9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9</v>
      </c>
      <c r="O935" s="33"/>
      <c r="P935" s="41" t="str">
        <f>IF(IMPORT[[#This Row],[b3]]="","",IMPORT[[#This Row],[b3]]-IMPORT[[#This Row],[a3]])</f>
        <v/>
      </c>
      <c r="Q935" s="40">
        <f ca="1">SUM(INDIRECT(IMPORT_VAR[TABLENAME]&amp;"[@a"&amp;$1:$1-1&amp;"]"),INDIRECT(IMPORT_VAR[TABLENAME]&amp;"[@c"&amp;$1:$1-1&amp;"]"))</f>
        <v>9</v>
      </c>
      <c r="R935" s="33"/>
      <c r="S935" s="41" t="str">
        <f>IF(IMPORT[[#This Row],[b4]]="","",IMPORT[[#This Row],[b4]]-IMPORT[[#This Row],[a4]])</f>
        <v/>
      </c>
      <c r="T935" s="40">
        <f ca="1">SUM(INDIRECT(IMPORT_VAR[TABLENAME]&amp;"[@a"&amp;$1:$1-1&amp;"]"),INDIRECT(IMPORT_VAR[TABLENAME]&amp;"[@c"&amp;$1:$1-1&amp;"]"))</f>
        <v>9</v>
      </c>
      <c r="U935" s="41"/>
      <c r="V935" s="31"/>
      <c r="W935" s="39" t="str">
        <f>IF(IMPORT[[#This Row],[b5]]="","",IMPORT[[#This Row],[b5]]-IMPORT[[#This Row],[a5]])</f>
        <v/>
      </c>
      <c r="X935" s="53">
        <f ca="1">SUM(INDIRECT(IMPORT_VAR[TABLENAME]&amp;"[@a"&amp;$1:$1-1&amp;"]"),INDIRECT(IMPORT_VAR[TABLENAME]&amp;"[@c"&amp;$1:$1-1&amp;"]"))</f>
        <v>9</v>
      </c>
      <c r="Y935" s="54"/>
      <c r="Z935" s="54"/>
      <c r="AA935" s="54"/>
    </row>
    <row r="936" spans="1:27">
      <c r="A936" s="39">
        <f ca="1">IF(IMPORT[[#This Row],[C]]&lt;1,"",ROW()-2)</f>
        <v>934</v>
      </c>
      <c r="B936" s="39" t="s">
        <v>5634</v>
      </c>
      <c r="C936" s="31" t="s">
        <v>2877</v>
      </c>
      <c r="D936" s="31">
        <v>144</v>
      </c>
      <c r="E936" s="39">
        <f ca="1">IMPORT[TT]</f>
        <v>24</v>
      </c>
      <c r="F936" s="31"/>
      <c r="G936" s="31" t="s">
        <v>5666</v>
      </c>
      <c r="H936" s="40">
        <v>25</v>
      </c>
      <c r="I936" s="31">
        <v>24</v>
      </c>
      <c r="J936" s="39">
        <f>IF(IMPORT[[#This Row],[b1]]="","",IMPORT[[#This Row],[b1]]-IMPORT[[#This Row],[a1]])</f>
        <v>-1</v>
      </c>
      <c r="K936" s="40">
        <f ca="1">SUM(INDIRECT(IMPORT_VAR[TABLENAME]&amp;"[@a"&amp;$1:$1-1&amp;"]"),INDIRECT(IMPORT_VAR[TABLENAME]&amp;"[@c"&amp;$1:$1-1&amp;"]"))</f>
        <v>24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24</v>
      </c>
      <c r="O936" s="33"/>
      <c r="P936" s="41" t="str">
        <f>IF(IMPORT[[#This Row],[b3]]="","",IMPORT[[#This Row],[b3]]-IMPORT[[#This Row],[a3]])</f>
        <v/>
      </c>
      <c r="Q936" s="40">
        <f ca="1">SUM(INDIRECT(IMPORT_VAR[TABLENAME]&amp;"[@a"&amp;$1:$1-1&amp;"]"),INDIRECT(IMPORT_VAR[TABLENAME]&amp;"[@c"&amp;$1:$1-1&amp;"]"))</f>
        <v>24</v>
      </c>
      <c r="R936" s="33"/>
      <c r="S936" s="41" t="str">
        <f>IF(IMPORT[[#This Row],[b4]]="","",IMPORT[[#This Row],[b4]]-IMPORT[[#This Row],[a4]])</f>
        <v/>
      </c>
      <c r="T936" s="40">
        <f ca="1">SUM(INDIRECT(IMPORT_VAR[TABLENAME]&amp;"[@a"&amp;$1:$1-1&amp;"]"),INDIRECT(IMPORT_VAR[TABLENAME]&amp;"[@c"&amp;$1:$1-1&amp;"]"))</f>
        <v>24</v>
      </c>
      <c r="U936" s="41"/>
      <c r="V936" s="31"/>
      <c r="W936" s="39" t="str">
        <f>IF(IMPORT[[#This Row],[b5]]="","",IMPORT[[#This Row],[b5]]-IMPORT[[#This Row],[a5]])</f>
        <v/>
      </c>
      <c r="X936" s="53">
        <f ca="1">SUM(INDIRECT(IMPORT_VAR[TABLENAME]&amp;"[@a"&amp;$1:$1-1&amp;"]"),INDIRECT(IMPORT_VAR[TABLENAME]&amp;"[@c"&amp;$1:$1-1&amp;"]"))</f>
        <v>24</v>
      </c>
      <c r="Y936" s="54"/>
      <c r="Z936" s="54"/>
      <c r="AA936" s="54"/>
    </row>
    <row r="937" spans="1:27">
      <c r="A937" s="39">
        <f ca="1">IF(IMPORT[[#This Row],[C]]&lt;1,"",ROW()-2)</f>
        <v>935</v>
      </c>
      <c r="B937" s="39" t="s">
        <v>5635</v>
      </c>
      <c r="C937" s="31" t="s">
        <v>2877</v>
      </c>
      <c r="D937" s="31">
        <v>144</v>
      </c>
      <c r="E937" s="39">
        <f ca="1">IMPORT[TT]</f>
        <v>24</v>
      </c>
      <c r="F937" s="31"/>
      <c r="G937" s="31" t="s">
        <v>5666</v>
      </c>
      <c r="H937" s="40">
        <v>25</v>
      </c>
      <c r="I937" s="31">
        <v>24</v>
      </c>
      <c r="J937" s="39">
        <f>IF(IMPORT[[#This Row],[b1]]="","",IMPORT[[#This Row],[b1]]-IMPORT[[#This Row],[a1]])</f>
        <v>-1</v>
      </c>
      <c r="K937" s="40">
        <f ca="1">SUM(INDIRECT(IMPORT_VAR[TABLENAME]&amp;"[@a"&amp;$1:$1-1&amp;"]"),INDIRECT(IMPORT_VAR[TABLENAME]&amp;"[@c"&amp;$1:$1-1&amp;"]"))</f>
        <v>24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24</v>
      </c>
      <c r="O937" s="33"/>
      <c r="P937" s="41" t="str">
        <f>IF(IMPORT[[#This Row],[b3]]="","",IMPORT[[#This Row],[b3]]-IMPORT[[#This Row],[a3]])</f>
        <v/>
      </c>
      <c r="Q937" s="40">
        <f ca="1">SUM(INDIRECT(IMPORT_VAR[TABLENAME]&amp;"[@a"&amp;$1:$1-1&amp;"]"),INDIRECT(IMPORT_VAR[TABLENAME]&amp;"[@c"&amp;$1:$1-1&amp;"]"))</f>
        <v>24</v>
      </c>
      <c r="R937" s="33"/>
      <c r="S937" s="41" t="str">
        <f>IF(IMPORT[[#This Row],[b4]]="","",IMPORT[[#This Row],[b4]]-IMPORT[[#This Row],[a4]])</f>
        <v/>
      </c>
      <c r="T937" s="40">
        <f ca="1">SUM(INDIRECT(IMPORT_VAR[TABLENAME]&amp;"[@a"&amp;$1:$1-1&amp;"]"),INDIRECT(IMPORT_VAR[TABLENAME]&amp;"[@c"&amp;$1:$1-1&amp;"]"))</f>
        <v>24</v>
      </c>
      <c r="U937" s="41"/>
      <c r="V937" s="31"/>
      <c r="W937" s="39" t="str">
        <f>IF(IMPORT[[#This Row],[b5]]="","",IMPORT[[#This Row],[b5]]-IMPORT[[#This Row],[a5]])</f>
        <v/>
      </c>
      <c r="X937" s="53">
        <f ca="1">SUM(INDIRECT(IMPORT_VAR[TABLENAME]&amp;"[@a"&amp;$1:$1-1&amp;"]"),INDIRECT(IMPORT_VAR[TABLENAME]&amp;"[@c"&amp;$1:$1-1&amp;"]"))</f>
        <v>24</v>
      </c>
      <c r="Y937" s="54"/>
      <c r="Z937" s="54"/>
      <c r="AA937" s="54"/>
    </row>
    <row r="938" spans="1:27">
      <c r="A938" s="39">
        <f ca="1">IF(IMPORT[[#This Row],[C]]&lt;1,"",ROW()-2)</f>
        <v>936</v>
      </c>
      <c r="B938" s="39" t="s">
        <v>5636</v>
      </c>
      <c r="C938" s="31" t="s">
        <v>2877</v>
      </c>
      <c r="D938" s="31">
        <v>160</v>
      </c>
      <c r="E938" s="39">
        <f ca="1">IMPORT[TT]</f>
        <v>19</v>
      </c>
      <c r="F938" s="31"/>
      <c r="G938" s="31" t="s">
        <v>5666</v>
      </c>
      <c r="H938" s="40">
        <v>20</v>
      </c>
      <c r="I938" s="31">
        <v>19</v>
      </c>
      <c r="J938" s="39">
        <f>IF(IMPORT[[#This Row],[b1]]="","",IMPORT[[#This Row],[b1]]-IMPORT[[#This Row],[a1]])</f>
        <v>-1</v>
      </c>
      <c r="K938" s="40">
        <f ca="1">SUM(INDIRECT(IMPORT_VAR[TABLENAME]&amp;"[@a"&amp;$1:$1-1&amp;"]"),INDIRECT(IMPORT_VAR[TABLENAME]&amp;"[@c"&amp;$1:$1-1&amp;"]"))</f>
        <v>19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19</v>
      </c>
      <c r="O938" s="33"/>
      <c r="P938" s="41" t="str">
        <f>IF(IMPORT[[#This Row],[b3]]="","",IMPORT[[#This Row],[b3]]-IMPORT[[#This Row],[a3]])</f>
        <v/>
      </c>
      <c r="Q938" s="40">
        <f ca="1">SUM(INDIRECT(IMPORT_VAR[TABLENAME]&amp;"[@a"&amp;$1:$1-1&amp;"]"),INDIRECT(IMPORT_VAR[TABLENAME]&amp;"[@c"&amp;$1:$1-1&amp;"]"))</f>
        <v>19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19</v>
      </c>
      <c r="U938" s="41"/>
      <c r="V938" s="31"/>
      <c r="W938" s="39" t="str">
        <f>IF(IMPORT[[#This Row],[b5]]="","",IMPORT[[#This Row],[b5]]-IMPORT[[#This Row],[a5]])</f>
        <v/>
      </c>
      <c r="X938" s="53">
        <f ca="1">SUM(INDIRECT(IMPORT_VAR[TABLENAME]&amp;"[@a"&amp;$1:$1-1&amp;"]"),INDIRECT(IMPORT_VAR[TABLENAME]&amp;"[@c"&amp;$1:$1-1&amp;"]"))</f>
        <v>19</v>
      </c>
      <c r="Y938" s="54"/>
      <c r="Z938" s="54"/>
      <c r="AA938" s="54"/>
    </row>
    <row r="939" spans="1:27">
      <c r="A939" s="39">
        <f ca="1">IF(IMPORT[[#This Row],[C]]&lt;1,"",ROW()-2)</f>
        <v>937</v>
      </c>
      <c r="B939" s="39" t="s">
        <v>5637</v>
      </c>
      <c r="C939" s="31" t="s">
        <v>2877</v>
      </c>
      <c r="D939" s="31">
        <v>144</v>
      </c>
      <c r="E939" s="39">
        <f ca="1">IMPORT[TT]</f>
        <v>29</v>
      </c>
      <c r="F939" s="31"/>
      <c r="G939" s="31" t="s">
        <v>5666</v>
      </c>
      <c r="H939" s="40">
        <v>30</v>
      </c>
      <c r="I939" s="31">
        <v>29</v>
      </c>
      <c r="J939" s="39">
        <f>IF(IMPORT[[#This Row],[b1]]="","",IMPORT[[#This Row],[b1]]-IMPORT[[#This Row],[a1]])</f>
        <v>-1</v>
      </c>
      <c r="K939" s="40">
        <f ca="1">SUM(INDIRECT(IMPORT_VAR[TABLENAME]&amp;"[@a"&amp;$1:$1-1&amp;"]"),INDIRECT(IMPORT_VAR[TABLENAME]&amp;"[@c"&amp;$1:$1-1&amp;"]"))</f>
        <v>29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29</v>
      </c>
      <c r="O939" s="33"/>
      <c r="P939" s="41" t="str">
        <f>IF(IMPORT[[#This Row],[b3]]="","",IMPORT[[#This Row],[b3]]-IMPORT[[#This Row],[a3]])</f>
        <v/>
      </c>
      <c r="Q939" s="40">
        <f ca="1">SUM(INDIRECT(IMPORT_VAR[TABLENAME]&amp;"[@a"&amp;$1:$1-1&amp;"]"),INDIRECT(IMPORT_VAR[TABLENAME]&amp;"[@c"&amp;$1:$1-1&amp;"]"))</f>
        <v>29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29</v>
      </c>
      <c r="U939" s="41"/>
      <c r="V939" s="31"/>
      <c r="W939" s="39" t="str">
        <f>IF(IMPORT[[#This Row],[b5]]="","",IMPORT[[#This Row],[b5]]-IMPORT[[#This Row],[a5]])</f>
        <v/>
      </c>
      <c r="X939" s="53">
        <f ca="1">SUM(INDIRECT(IMPORT_VAR[TABLENAME]&amp;"[@a"&amp;$1:$1-1&amp;"]"),INDIRECT(IMPORT_VAR[TABLENAME]&amp;"[@c"&amp;$1:$1-1&amp;"]"))</f>
        <v>29</v>
      </c>
      <c r="Y939" s="54"/>
      <c r="Z939" s="54"/>
      <c r="AA939" s="54"/>
    </row>
    <row r="940" spans="1:27">
      <c r="A940" s="39">
        <f ca="1">IF(IMPORT[[#This Row],[C]]&lt;1,"",ROW()-2)</f>
        <v>938</v>
      </c>
      <c r="B940" s="39" t="s">
        <v>5638</v>
      </c>
      <c r="C940" s="31" t="s">
        <v>2877</v>
      </c>
      <c r="D940" s="31">
        <v>120</v>
      </c>
      <c r="E940" s="39">
        <f ca="1">IMPORT[TT]</f>
        <v>14</v>
      </c>
      <c r="F940" s="31"/>
      <c r="G940" s="31" t="s">
        <v>5666</v>
      </c>
      <c r="H940" s="40">
        <v>15</v>
      </c>
      <c r="I940" s="31">
        <v>14</v>
      </c>
      <c r="J940" s="39">
        <f>IF(IMPORT[[#This Row],[b1]]="","",IMPORT[[#This Row],[b1]]-IMPORT[[#This Row],[a1]])</f>
        <v>-1</v>
      </c>
      <c r="K940" s="40">
        <f ca="1">SUM(INDIRECT(IMPORT_VAR[TABLENAME]&amp;"[@a"&amp;$1:$1-1&amp;"]"),INDIRECT(IMPORT_VAR[TABLENAME]&amp;"[@c"&amp;$1:$1-1&amp;"]"))</f>
        <v>14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14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14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14</v>
      </c>
      <c r="U940" s="41"/>
      <c r="V940" s="31"/>
      <c r="W940" s="39" t="str">
        <f>IF(IMPORT[[#This Row],[b5]]="","",IMPORT[[#This Row],[b5]]-IMPORT[[#This Row],[a5]])</f>
        <v/>
      </c>
      <c r="X940" s="53">
        <f ca="1">SUM(INDIRECT(IMPORT_VAR[TABLENAME]&amp;"[@a"&amp;$1:$1-1&amp;"]"),INDIRECT(IMPORT_VAR[TABLENAME]&amp;"[@c"&amp;$1:$1-1&amp;"]"))</f>
        <v>14</v>
      </c>
      <c r="Y940" s="55"/>
      <c r="Z940" s="55"/>
      <c r="AA940" s="55"/>
    </row>
    <row r="941" spans="1:27">
      <c r="A941" s="39">
        <f ca="1">IF(IMPORT[[#This Row],[C]]&lt;1,"",ROW()-2)</f>
        <v>939</v>
      </c>
      <c r="B941" s="39" t="s">
        <v>5639</v>
      </c>
      <c r="C941" s="31" t="s">
        <v>5640</v>
      </c>
      <c r="D941" s="31">
        <v>240</v>
      </c>
      <c r="E941" s="39">
        <f ca="1">IMPORT[TT]</f>
        <v>9</v>
      </c>
      <c r="F941" s="31" t="s">
        <v>5667</v>
      </c>
      <c r="G941" s="31" t="s">
        <v>5666</v>
      </c>
      <c r="H941" s="40">
        <v>10</v>
      </c>
      <c r="I941" s="31">
        <v>9</v>
      </c>
      <c r="J941" s="39">
        <f>IF(IMPORT[[#This Row],[b1]]="","",IMPORT[[#This Row],[b1]]-IMPORT[[#This Row],[a1]])</f>
        <v>-1</v>
      </c>
      <c r="K941" s="40">
        <f ca="1">SUM(INDIRECT(IMPORT_VAR[TABLENAME]&amp;"[@a"&amp;$1:$1-1&amp;"]"),INDIRECT(IMPORT_VAR[TABLENAME]&amp;"[@c"&amp;$1:$1-1&amp;"]"))</f>
        <v>9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9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9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9</v>
      </c>
      <c r="U941" s="41"/>
      <c r="V941" s="31"/>
      <c r="W941" s="39" t="str">
        <f>IF(IMPORT[[#This Row],[b5]]="","",IMPORT[[#This Row],[b5]]-IMPORT[[#This Row],[a5]])</f>
        <v/>
      </c>
      <c r="X941" s="53">
        <f ca="1">SUM(INDIRECT(IMPORT_VAR[TABLENAME]&amp;"[@a"&amp;$1:$1-1&amp;"]"),INDIRECT(IMPORT_VAR[TABLENAME]&amp;"[@c"&amp;$1:$1-1&amp;"]"))</f>
        <v>9</v>
      </c>
      <c r="Y941" s="55"/>
      <c r="Z941" s="55"/>
      <c r="AA941" s="55"/>
    </row>
    <row r="942" spans="1:27">
      <c r="A942" s="39">
        <f ca="1">IF(IMPORT[[#This Row],[C]]&lt;1,"",ROW()-2)</f>
        <v>940</v>
      </c>
      <c r="B942" s="39" t="s">
        <v>5641</v>
      </c>
      <c r="C942" s="31" t="s">
        <v>5640</v>
      </c>
      <c r="D942" s="31">
        <v>288</v>
      </c>
      <c r="E942" s="39">
        <f ca="1">IMPORT[TT]</f>
        <v>9</v>
      </c>
      <c r="F942" s="31"/>
      <c r="G942" s="31" t="s">
        <v>5666</v>
      </c>
      <c r="H942" s="40">
        <v>10</v>
      </c>
      <c r="I942" s="31">
        <v>9</v>
      </c>
      <c r="J942" s="39">
        <f>IF(IMPORT[[#This Row],[b1]]="","",IMPORT[[#This Row],[b1]]-IMPORT[[#This Row],[a1]])</f>
        <v>-1</v>
      </c>
      <c r="K942" s="40">
        <f ca="1">SUM(INDIRECT(IMPORT_VAR[TABLENAME]&amp;"[@a"&amp;$1:$1-1&amp;"]"),INDIRECT(IMPORT_VAR[TABLENAME]&amp;"[@c"&amp;$1:$1-1&amp;"]"))</f>
        <v>9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9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9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9</v>
      </c>
      <c r="U942" s="41"/>
      <c r="V942" s="31"/>
      <c r="W942" s="39" t="str">
        <f>IF(IMPORT[[#This Row],[b5]]="","",IMPORT[[#This Row],[b5]]-IMPORT[[#This Row],[a5]])</f>
        <v/>
      </c>
      <c r="X942" s="53">
        <f ca="1">SUM(INDIRECT(IMPORT_VAR[TABLENAME]&amp;"[@a"&amp;$1:$1-1&amp;"]"),INDIRECT(IMPORT_VAR[TABLENAME]&amp;"[@c"&amp;$1:$1-1&amp;"]"))</f>
        <v>9</v>
      </c>
      <c r="Y942" s="55"/>
      <c r="Z942" s="55"/>
      <c r="AA942" s="55"/>
    </row>
    <row r="943" spans="1:27">
      <c r="A943" s="39">
        <f ca="1">IF(IMPORT[[#This Row],[C]]&lt;1,"",ROW()-2)</f>
        <v>941</v>
      </c>
      <c r="B943" s="39" t="s">
        <v>5642</v>
      </c>
      <c r="C943" s="31" t="s">
        <v>5640</v>
      </c>
      <c r="D943" s="31">
        <v>288</v>
      </c>
      <c r="E943" s="39">
        <f ca="1">IMPORT[TT]</f>
        <v>9</v>
      </c>
      <c r="F943" s="31"/>
      <c r="G943" s="31" t="s">
        <v>5666</v>
      </c>
      <c r="H943" s="40">
        <v>10</v>
      </c>
      <c r="I943" s="31">
        <v>9</v>
      </c>
      <c r="J943" s="39">
        <f>IF(IMPORT[[#This Row],[b1]]="","",IMPORT[[#This Row],[b1]]-IMPORT[[#This Row],[a1]])</f>
        <v>-1</v>
      </c>
      <c r="K943" s="40">
        <f ca="1">SUM(INDIRECT(IMPORT_VAR[TABLENAME]&amp;"[@a"&amp;$1:$1-1&amp;"]"),INDIRECT(IMPORT_VAR[TABLENAME]&amp;"[@c"&amp;$1:$1-1&amp;"]"))</f>
        <v>9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9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9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9</v>
      </c>
      <c r="U943" s="41"/>
      <c r="V943" s="31"/>
      <c r="W943" s="39" t="str">
        <f>IF(IMPORT[[#This Row],[b5]]="","",IMPORT[[#This Row],[b5]]-IMPORT[[#This Row],[a5]])</f>
        <v/>
      </c>
      <c r="X943" s="53">
        <f ca="1">SUM(INDIRECT(IMPORT_VAR[TABLENAME]&amp;"[@a"&amp;$1:$1-1&amp;"]"),INDIRECT(IMPORT_VAR[TABLENAME]&amp;"[@c"&amp;$1:$1-1&amp;"]"))</f>
        <v>9</v>
      </c>
      <c r="Y943" s="55"/>
      <c r="Z943" s="55"/>
      <c r="AA943" s="55"/>
    </row>
    <row r="944" spans="1:27">
      <c r="A944" s="39">
        <f ca="1">IF(IMPORT[[#This Row],[C]]&lt;1,"",ROW()-2)</f>
        <v>942</v>
      </c>
      <c r="B944" s="39" t="s">
        <v>5643</v>
      </c>
      <c r="C944" s="31" t="s">
        <v>5640</v>
      </c>
      <c r="D944" s="31">
        <v>288</v>
      </c>
      <c r="E944" s="39">
        <f ca="1">IMPORT[TT]</f>
        <v>9</v>
      </c>
      <c r="F944" s="31"/>
      <c r="G944" s="31" t="s">
        <v>5666</v>
      </c>
      <c r="H944" s="40">
        <v>10</v>
      </c>
      <c r="I944" s="31">
        <v>9</v>
      </c>
      <c r="J944" s="39">
        <f>IF(IMPORT[[#This Row],[b1]]="","",IMPORT[[#This Row],[b1]]-IMPORT[[#This Row],[a1]])</f>
        <v>-1</v>
      </c>
      <c r="K944" s="40">
        <f ca="1">SUM(INDIRECT(IMPORT_VAR[TABLENAME]&amp;"[@a"&amp;$1:$1-1&amp;"]"),INDIRECT(IMPORT_VAR[TABLENAME]&amp;"[@c"&amp;$1:$1-1&amp;"]"))</f>
        <v>9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9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9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9</v>
      </c>
      <c r="U944" s="41"/>
      <c r="V944" s="31"/>
      <c r="W944" s="39" t="str">
        <f>IF(IMPORT[[#This Row],[b5]]="","",IMPORT[[#This Row],[b5]]-IMPORT[[#This Row],[a5]])</f>
        <v/>
      </c>
      <c r="X944" s="53">
        <f ca="1">SUM(INDIRECT(IMPORT_VAR[TABLENAME]&amp;"[@a"&amp;$1:$1-1&amp;"]"),INDIRECT(IMPORT_VAR[TABLENAME]&amp;"[@c"&amp;$1:$1-1&amp;"]"))</f>
        <v>9</v>
      </c>
      <c r="Y944" s="55"/>
      <c r="Z944" s="55"/>
      <c r="AA944" s="55"/>
    </row>
    <row r="945" spans="1:27">
      <c r="A945" s="39">
        <f ca="1">IF(IMPORT[[#This Row],[C]]&lt;1,"",ROW()-2)</f>
        <v>943</v>
      </c>
      <c r="B945" s="39" t="s">
        <v>5644</v>
      </c>
      <c r="C945" s="31" t="s">
        <v>5640</v>
      </c>
      <c r="D945" s="31">
        <v>288</v>
      </c>
      <c r="E945" s="39">
        <f ca="1">IMPORT[TT]</f>
        <v>9</v>
      </c>
      <c r="F945" s="31"/>
      <c r="G945" s="31" t="s">
        <v>5666</v>
      </c>
      <c r="H945" s="40">
        <v>10</v>
      </c>
      <c r="I945" s="31">
        <v>9</v>
      </c>
      <c r="J945" s="39">
        <f>IF(IMPORT[[#This Row],[b1]]="","",IMPORT[[#This Row],[b1]]-IMPORT[[#This Row],[a1]])</f>
        <v>-1</v>
      </c>
      <c r="K945" s="40">
        <f ca="1">SUM(INDIRECT(IMPORT_VAR[TABLENAME]&amp;"[@a"&amp;$1:$1-1&amp;"]"),INDIRECT(IMPORT_VAR[TABLENAME]&amp;"[@c"&amp;$1:$1-1&amp;"]"))</f>
        <v>9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9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9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9</v>
      </c>
      <c r="U945" s="41"/>
      <c r="V945" s="31"/>
      <c r="W945" s="39" t="str">
        <f>IF(IMPORT[[#This Row],[b5]]="","",IMPORT[[#This Row],[b5]]-IMPORT[[#This Row],[a5]])</f>
        <v/>
      </c>
      <c r="X945" s="53">
        <f ca="1">SUM(INDIRECT(IMPORT_VAR[TABLENAME]&amp;"[@a"&amp;$1:$1-1&amp;"]"),INDIRECT(IMPORT_VAR[TABLENAME]&amp;"[@c"&amp;$1:$1-1&amp;"]"))</f>
        <v>9</v>
      </c>
      <c r="Y945" s="55"/>
      <c r="Z945" s="55"/>
      <c r="AA945" s="55"/>
    </row>
    <row r="946" spans="1:27">
      <c r="A946" s="39">
        <f ca="1">IF(IMPORT[[#This Row],[C]]&lt;1,"",ROW()-2)</f>
        <v>944</v>
      </c>
      <c r="B946" s="39" t="s">
        <v>4181</v>
      </c>
      <c r="C946" s="31" t="s">
        <v>4182</v>
      </c>
      <c r="D946" s="31">
        <v>100</v>
      </c>
      <c r="E946" s="39">
        <f ca="1">IMPORT[TT]</f>
        <v>49</v>
      </c>
      <c r="F946" s="31"/>
      <c r="G946" s="31" t="s">
        <v>5666</v>
      </c>
      <c r="H946" s="40">
        <v>50</v>
      </c>
      <c r="I946" s="31">
        <v>49</v>
      </c>
      <c r="J946" s="39">
        <f>IF(IMPORT[[#This Row],[b1]]="","",IMPORT[[#This Row],[b1]]-IMPORT[[#This Row],[a1]])</f>
        <v>-1</v>
      </c>
      <c r="K946" s="40">
        <f ca="1">SUM(INDIRECT(IMPORT_VAR[TABLENAME]&amp;"[@a"&amp;$1:$1-1&amp;"]"),INDIRECT(IMPORT_VAR[TABLENAME]&amp;"[@c"&amp;$1:$1-1&amp;"]"))</f>
        <v>49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49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49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49</v>
      </c>
      <c r="U946" s="41"/>
      <c r="V946" s="31"/>
      <c r="W946" s="39" t="str">
        <f>IF(IMPORT[[#This Row],[b5]]="","",IMPORT[[#This Row],[b5]]-IMPORT[[#This Row],[a5]])</f>
        <v/>
      </c>
      <c r="X946" s="53">
        <f ca="1">SUM(INDIRECT(IMPORT_VAR[TABLENAME]&amp;"[@a"&amp;$1:$1-1&amp;"]"),INDIRECT(IMPORT_VAR[TABLENAME]&amp;"[@c"&amp;$1:$1-1&amp;"]"))</f>
        <v>49</v>
      </c>
      <c r="Y946" s="55"/>
      <c r="Z946" s="55"/>
      <c r="AA946" s="55"/>
    </row>
    <row r="947" spans="1:27">
      <c r="A947" s="42">
        <f ca="1">IF(IMPORT[[#This Row],[C]]&lt;1,"",ROW()-2)</f>
        <v>945</v>
      </c>
      <c r="B947" s="42" t="s">
        <v>5647</v>
      </c>
      <c r="C947" s="36" t="s">
        <v>3330</v>
      </c>
      <c r="D947" s="36">
        <v>2304</v>
      </c>
      <c r="E947" s="42">
        <f ca="1">IMPORT[TT]</f>
        <v>16</v>
      </c>
      <c r="F947" s="36"/>
      <c r="G947" s="31" t="s">
        <v>5666</v>
      </c>
      <c r="H947" s="43">
        <v>17</v>
      </c>
      <c r="I947" s="36">
        <v>16</v>
      </c>
      <c r="J947" s="42">
        <f>IF(IMPORT[[#This Row],[b1]]="","",IMPORT[[#This Row],[b1]]-IMPORT[[#This Row],[a1]])</f>
        <v>-1</v>
      </c>
      <c r="K947" s="43">
        <f ca="1">SUM(INDIRECT(IMPORT_VAR[TABLENAME]&amp;"[@a"&amp;$1:$1-1&amp;"]"),INDIRECT(IMPORT_VAR[TABLENAME]&amp;"[@c"&amp;$1:$1-1&amp;"]"))</f>
        <v>16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16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16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16</v>
      </c>
      <c r="U947" s="44"/>
      <c r="V947" s="36"/>
      <c r="W947" s="42" t="str">
        <f>IF(IMPORT[[#This Row],[b5]]="","",IMPORT[[#This Row],[b5]]-IMPORT[[#This Row],[a5]])</f>
        <v/>
      </c>
      <c r="X947" s="53">
        <f ca="1">SUM(INDIRECT(IMPORT_VAR[TABLENAME]&amp;"[@a"&amp;$1:$1-1&amp;"]"),INDIRECT(IMPORT_VAR[TABLENAME]&amp;"[@c"&amp;$1:$1-1&amp;"]"))</f>
        <v>16</v>
      </c>
      <c r="Y947" s="55"/>
      <c r="Z947" s="55"/>
      <c r="AA947" s="55"/>
    </row>
    <row r="948" spans="1:27">
      <c r="A948" s="39">
        <f ca="1">IF(IMPORT[[#This Row],[C]]&lt;1,"",ROW()-2)</f>
        <v>946</v>
      </c>
      <c r="B948" s="39" t="s">
        <v>5648</v>
      </c>
      <c r="C948" s="31" t="s">
        <v>3330</v>
      </c>
      <c r="D948" s="31">
        <v>2304</v>
      </c>
      <c r="E948" s="39">
        <f ca="1">IMPORT[TT]</f>
        <v>14</v>
      </c>
      <c r="F948" s="31"/>
      <c r="G948" s="31" t="s">
        <v>5666</v>
      </c>
      <c r="H948" s="40">
        <v>15</v>
      </c>
      <c r="I948" s="31">
        <v>14</v>
      </c>
      <c r="J948" s="39">
        <f>IF(IMPORT[[#This Row],[b1]]="","",IMPORT[[#This Row],[b1]]-IMPORT[[#This Row],[a1]])</f>
        <v>-1</v>
      </c>
      <c r="K948" s="40">
        <f ca="1">SUM(INDIRECT(IMPORT_VAR[TABLENAME]&amp;"[@a"&amp;$1:$1-1&amp;"]"),INDIRECT(IMPORT_VAR[TABLENAME]&amp;"[@c"&amp;$1:$1-1&amp;"]"))</f>
        <v>14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14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14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14</v>
      </c>
      <c r="U948" s="41"/>
      <c r="V948" s="31"/>
      <c r="W948" s="60" t="str">
        <f>IF(IMPORT[[#This Row],[b5]]="","",IMPORT[[#This Row],[b5]]-IMPORT[[#This Row],[a5]])</f>
        <v/>
      </c>
      <c r="X948" s="53">
        <f ca="1">SUM(INDIRECT(IMPORT_VAR[TABLENAME]&amp;"[@a"&amp;$1:$1-1&amp;"]"),INDIRECT(IMPORT_VAR[TABLENAME]&amp;"[@c"&amp;$1:$1-1&amp;"]"))</f>
        <v>14</v>
      </c>
    </row>
    <row r="949" spans="1:27">
      <c r="A949" s="39">
        <f ca="1">IF(IMPORT[[#This Row],[C]]&lt;1,"",ROW()-2)</f>
        <v>947</v>
      </c>
      <c r="B949" s="39" t="s">
        <v>5649</v>
      </c>
      <c r="C949" s="31" t="s">
        <v>3330</v>
      </c>
      <c r="D949" s="31">
        <v>2304</v>
      </c>
      <c r="E949" s="39">
        <f ca="1">IMPORT[TT]</f>
        <v>16</v>
      </c>
      <c r="F949" s="31"/>
      <c r="G949" s="31" t="s">
        <v>5666</v>
      </c>
      <c r="H949" s="40">
        <v>17</v>
      </c>
      <c r="I949" s="31">
        <v>16</v>
      </c>
      <c r="J949" s="39">
        <f>IF(IMPORT[[#This Row],[b1]]="","",IMPORT[[#This Row],[b1]]-IMPORT[[#This Row],[a1]])</f>
        <v>-1</v>
      </c>
      <c r="K949" s="40">
        <f ca="1">SUM(INDIRECT(IMPORT_VAR[TABLENAME]&amp;"[@a"&amp;$1:$1-1&amp;"]"),INDIRECT(IMPORT_VAR[TABLENAME]&amp;"[@c"&amp;$1:$1-1&amp;"]"))</f>
        <v>16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16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16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16</v>
      </c>
      <c r="U949" s="41"/>
      <c r="V949" s="31"/>
      <c r="W949" s="60" t="str">
        <f>IF(IMPORT[[#This Row],[b5]]="","",IMPORT[[#This Row],[b5]]-IMPORT[[#This Row],[a5]])</f>
        <v/>
      </c>
      <c r="X949" s="53">
        <f ca="1">SUM(INDIRECT(IMPORT_VAR[TABLENAME]&amp;"[@a"&amp;$1:$1-1&amp;"]"),INDIRECT(IMPORT_VAR[TABLENAME]&amp;"[@c"&amp;$1:$1-1&amp;"]"))</f>
        <v>16</v>
      </c>
    </row>
    <row r="950" spans="1:27">
      <c r="A950" s="39">
        <f ca="1">IF(IMPORT[[#This Row],[C]]&lt;1,"",ROW()-2)</f>
        <v>948</v>
      </c>
      <c r="B950" s="39" t="s">
        <v>5650</v>
      </c>
      <c r="C950" s="31" t="s">
        <v>3330</v>
      </c>
      <c r="D950" s="31">
        <v>2304</v>
      </c>
      <c r="E950" s="39">
        <f ca="1">IMPORT[TT]</f>
        <v>7</v>
      </c>
      <c r="F950" s="31"/>
      <c r="G950" s="31" t="s">
        <v>5666</v>
      </c>
      <c r="H950" s="40">
        <v>8</v>
      </c>
      <c r="I950" s="31">
        <v>7</v>
      </c>
      <c r="J950" s="39">
        <f>IF(IMPORT[[#This Row],[b1]]="","",IMPORT[[#This Row],[b1]]-IMPORT[[#This Row],[a1]])</f>
        <v>-1</v>
      </c>
      <c r="K950" s="40">
        <f ca="1">SUM(INDIRECT(IMPORT_VAR[TABLENAME]&amp;"[@a"&amp;$1:$1-1&amp;"]"),INDIRECT(IMPORT_VAR[TABLENAME]&amp;"[@c"&amp;$1:$1-1&amp;"]"))</f>
        <v>7</v>
      </c>
      <c r="L950" s="31"/>
      <c r="M950" s="39" t="str">
        <f>IF(IMPORT[[#This Row],[b2]]="","",IMPORT[[#This Row],[b2]]-IMPORT[[#This Row],[a2]])</f>
        <v/>
      </c>
      <c r="N950" s="40">
        <f ca="1">SUM(INDIRECT(IMPORT_VAR[TABLENAME]&amp;"[@a"&amp;$1:$1-1&amp;"]"),INDIRECT(IMPORT_VAR[TABLENAME]&amp;"[@c"&amp;$1:$1-1&amp;"]"))</f>
        <v>7</v>
      </c>
      <c r="O950" s="33"/>
      <c r="P950" s="41" t="str">
        <f>IF(IMPORT[[#This Row],[b3]]="","",IMPORT[[#This Row],[b3]]-IMPORT[[#This Row],[a3]])</f>
        <v/>
      </c>
      <c r="Q950" s="40">
        <f ca="1">SUM(INDIRECT(IMPORT_VAR[TABLENAME]&amp;"[@a"&amp;$1:$1-1&amp;"]"),INDIRECT(IMPORT_VAR[TABLENAME]&amp;"[@c"&amp;$1:$1-1&amp;"]"))</f>
        <v>7</v>
      </c>
      <c r="R950" s="33"/>
      <c r="S950" s="41" t="str">
        <f>IF(IMPORT[[#This Row],[b4]]="","",IMPORT[[#This Row],[b4]]-IMPORT[[#This Row],[a4]])</f>
        <v/>
      </c>
      <c r="T950" s="40">
        <f ca="1">SUM(INDIRECT(IMPORT_VAR[TABLENAME]&amp;"[@a"&amp;$1:$1-1&amp;"]"),INDIRECT(IMPORT_VAR[TABLENAME]&amp;"[@c"&amp;$1:$1-1&amp;"]"))</f>
        <v>7</v>
      </c>
      <c r="U950" s="41"/>
      <c r="V950" s="31"/>
      <c r="W950" s="60" t="str">
        <f>IF(IMPORT[[#This Row],[b5]]="","",IMPORT[[#This Row],[b5]]-IMPORT[[#This Row],[a5]])</f>
        <v/>
      </c>
      <c r="X950" s="53">
        <f ca="1">SUM(INDIRECT(IMPORT_VAR[TABLENAME]&amp;"[@a"&amp;$1:$1-1&amp;"]"),INDIRECT(IMPORT_VAR[TABLENAME]&amp;"[@c"&amp;$1:$1-1&amp;"]"))</f>
        <v>7</v>
      </c>
    </row>
    <row r="951" spans="1:27">
      <c r="A951" s="39">
        <f ca="1">IF(IMPORT[[#This Row],[C]]&lt;1,"",ROW()-2)</f>
        <v>949</v>
      </c>
      <c r="B951" s="39" t="s">
        <v>5651</v>
      </c>
      <c r="C951" s="31" t="s">
        <v>3330</v>
      </c>
      <c r="D951" s="31">
        <v>2304</v>
      </c>
      <c r="E951" s="39">
        <f ca="1">IMPORT[TT]</f>
        <v>14</v>
      </c>
      <c r="F951" s="31"/>
      <c r="G951" s="31" t="s">
        <v>5666</v>
      </c>
      <c r="H951" s="40">
        <v>15</v>
      </c>
      <c r="I951" s="31">
        <v>14</v>
      </c>
      <c r="J951" s="39">
        <f>IF(IMPORT[[#This Row],[b1]]="","",IMPORT[[#This Row],[b1]]-IMPORT[[#This Row],[a1]])</f>
        <v>-1</v>
      </c>
      <c r="K951" s="40">
        <f ca="1">SUM(INDIRECT(IMPORT_VAR[TABLENAME]&amp;"[@a"&amp;$1:$1-1&amp;"]"),INDIRECT(IMPORT_VAR[TABLENAME]&amp;"[@c"&amp;$1:$1-1&amp;"]"))</f>
        <v>14</v>
      </c>
      <c r="L951" s="31"/>
      <c r="M951" s="39" t="str">
        <f>IF(IMPORT[[#This Row],[b2]]="","",IMPORT[[#This Row],[b2]]-IMPORT[[#This Row],[a2]])</f>
        <v/>
      </c>
      <c r="N951" s="40">
        <f ca="1">SUM(INDIRECT(IMPORT_VAR[TABLENAME]&amp;"[@a"&amp;$1:$1-1&amp;"]"),INDIRECT(IMPORT_VAR[TABLENAME]&amp;"[@c"&amp;$1:$1-1&amp;"]"))</f>
        <v>14</v>
      </c>
      <c r="O951" s="33"/>
      <c r="P951" s="41" t="str">
        <f>IF(IMPORT[[#This Row],[b3]]="","",IMPORT[[#This Row],[b3]]-IMPORT[[#This Row],[a3]])</f>
        <v/>
      </c>
      <c r="Q951" s="40">
        <f ca="1">SUM(INDIRECT(IMPORT_VAR[TABLENAME]&amp;"[@a"&amp;$1:$1-1&amp;"]"),INDIRECT(IMPORT_VAR[TABLENAME]&amp;"[@c"&amp;$1:$1-1&amp;"]"))</f>
        <v>14</v>
      </c>
      <c r="R951" s="33"/>
      <c r="S951" s="41" t="str">
        <f>IF(IMPORT[[#This Row],[b4]]="","",IMPORT[[#This Row],[b4]]-IMPORT[[#This Row],[a4]])</f>
        <v/>
      </c>
      <c r="T951" s="40">
        <f ca="1">SUM(INDIRECT(IMPORT_VAR[TABLENAME]&amp;"[@a"&amp;$1:$1-1&amp;"]"),INDIRECT(IMPORT_VAR[TABLENAME]&amp;"[@c"&amp;$1:$1-1&amp;"]"))</f>
        <v>14</v>
      </c>
      <c r="U951" s="41"/>
      <c r="V951" s="31"/>
      <c r="W951" s="60" t="str">
        <f>IF(IMPORT[[#This Row],[b5]]="","",IMPORT[[#This Row],[b5]]-IMPORT[[#This Row],[a5]])</f>
        <v/>
      </c>
      <c r="X951" s="53">
        <f ca="1">SUM(INDIRECT(IMPORT_VAR[TABLENAME]&amp;"[@a"&amp;$1:$1-1&amp;"]"),INDIRECT(IMPORT_VAR[TABLENAME]&amp;"[@c"&amp;$1:$1-1&amp;"]"))</f>
        <v>14</v>
      </c>
    </row>
    <row r="952" spans="1:27">
      <c r="A952" s="39">
        <f ca="1">IF(IMPORT[[#This Row],[C]]&lt;1,"",ROW()-2)</f>
        <v>950</v>
      </c>
      <c r="B952" s="39" t="s">
        <v>5652</v>
      </c>
      <c r="C952" s="31" t="s">
        <v>3330</v>
      </c>
      <c r="D952" s="31">
        <v>2304</v>
      </c>
      <c r="E952" s="39">
        <f ca="1">IMPORT[TT]</f>
        <v>17</v>
      </c>
      <c r="F952" s="31"/>
      <c r="G952" s="31" t="s">
        <v>5666</v>
      </c>
      <c r="H952" s="40">
        <v>18</v>
      </c>
      <c r="I952" s="31">
        <v>17</v>
      </c>
      <c r="J952" s="39">
        <f>IF(IMPORT[[#This Row],[b1]]="","",IMPORT[[#This Row],[b1]]-IMPORT[[#This Row],[a1]])</f>
        <v>-1</v>
      </c>
      <c r="K952" s="40">
        <f ca="1">SUM(INDIRECT(IMPORT_VAR[TABLENAME]&amp;"[@a"&amp;$1:$1-1&amp;"]"),INDIRECT(IMPORT_VAR[TABLENAME]&amp;"[@c"&amp;$1:$1-1&amp;"]"))</f>
        <v>17</v>
      </c>
      <c r="L952" s="31"/>
      <c r="M952" s="39" t="str">
        <f>IF(IMPORT[[#This Row],[b2]]="","",IMPORT[[#This Row],[b2]]-IMPORT[[#This Row],[a2]])</f>
        <v/>
      </c>
      <c r="N952" s="40">
        <f ca="1">SUM(INDIRECT(IMPORT_VAR[TABLENAME]&amp;"[@a"&amp;$1:$1-1&amp;"]"),INDIRECT(IMPORT_VAR[TABLENAME]&amp;"[@c"&amp;$1:$1-1&amp;"]"))</f>
        <v>17</v>
      </c>
      <c r="O952" s="33"/>
      <c r="P952" s="41" t="str">
        <f>IF(IMPORT[[#This Row],[b3]]="","",IMPORT[[#This Row],[b3]]-IMPORT[[#This Row],[a3]])</f>
        <v/>
      </c>
      <c r="Q952" s="40">
        <f ca="1">SUM(INDIRECT(IMPORT_VAR[TABLENAME]&amp;"[@a"&amp;$1:$1-1&amp;"]"),INDIRECT(IMPORT_VAR[TABLENAME]&amp;"[@c"&amp;$1:$1-1&amp;"]"))</f>
        <v>17</v>
      </c>
      <c r="R952" s="33"/>
      <c r="S952" s="41" t="str">
        <f>IF(IMPORT[[#This Row],[b4]]="","",IMPORT[[#This Row],[b4]]-IMPORT[[#This Row],[a4]])</f>
        <v/>
      </c>
      <c r="T952" s="40">
        <f ca="1">SUM(INDIRECT(IMPORT_VAR[TABLENAME]&amp;"[@a"&amp;$1:$1-1&amp;"]"),INDIRECT(IMPORT_VAR[TABLENAME]&amp;"[@c"&amp;$1:$1-1&amp;"]"))</f>
        <v>17</v>
      </c>
      <c r="U952" s="41"/>
      <c r="V952" s="31"/>
      <c r="W952" s="60" t="str">
        <f>IF(IMPORT[[#This Row],[b5]]="","",IMPORT[[#This Row],[b5]]-IMPORT[[#This Row],[a5]])</f>
        <v/>
      </c>
      <c r="X952" s="53">
        <f ca="1">SUM(INDIRECT(IMPORT_VAR[TABLENAME]&amp;"[@a"&amp;$1:$1-1&amp;"]"),INDIRECT(IMPORT_VAR[TABLENAME]&amp;"[@c"&amp;$1:$1-1&amp;"]"))</f>
        <v>17</v>
      </c>
    </row>
    <row r="953" spans="1:27">
      <c r="A953" s="39">
        <f ca="1">IF(IMPORT[[#This Row],[C]]&lt;1,"",ROW()-2)</f>
        <v>951</v>
      </c>
      <c r="B953" s="39" t="s">
        <v>5653</v>
      </c>
      <c r="C953" s="31" t="s">
        <v>3330</v>
      </c>
      <c r="D953" s="31">
        <v>2304</v>
      </c>
      <c r="E953" s="39">
        <f ca="1">IMPORT[TT]</f>
        <v>14</v>
      </c>
      <c r="F953" s="31"/>
      <c r="G953" s="31" t="s">
        <v>5666</v>
      </c>
      <c r="H953" s="40">
        <v>15</v>
      </c>
      <c r="I953" s="31">
        <v>14</v>
      </c>
      <c r="J953" s="39">
        <f>IF(IMPORT[[#This Row],[b1]]="","",IMPORT[[#This Row],[b1]]-IMPORT[[#This Row],[a1]])</f>
        <v>-1</v>
      </c>
      <c r="K953" s="40">
        <f ca="1">SUM(INDIRECT(IMPORT_VAR[TABLENAME]&amp;"[@a"&amp;$1:$1-1&amp;"]"),INDIRECT(IMPORT_VAR[TABLENAME]&amp;"[@c"&amp;$1:$1-1&amp;"]"))</f>
        <v>14</v>
      </c>
      <c r="L953" s="31"/>
      <c r="M953" s="39" t="str">
        <f>IF(IMPORT[[#This Row],[b2]]="","",IMPORT[[#This Row],[b2]]-IMPORT[[#This Row],[a2]])</f>
        <v/>
      </c>
      <c r="N953" s="40">
        <f ca="1">SUM(INDIRECT(IMPORT_VAR[TABLENAME]&amp;"[@a"&amp;$1:$1-1&amp;"]"),INDIRECT(IMPORT_VAR[TABLENAME]&amp;"[@c"&amp;$1:$1-1&amp;"]"))</f>
        <v>14</v>
      </c>
      <c r="O953" s="33"/>
      <c r="P953" s="41" t="str">
        <f>IF(IMPORT[[#This Row],[b3]]="","",IMPORT[[#This Row],[b3]]-IMPORT[[#This Row],[a3]])</f>
        <v/>
      </c>
      <c r="Q953" s="40">
        <f ca="1">SUM(INDIRECT(IMPORT_VAR[TABLENAME]&amp;"[@a"&amp;$1:$1-1&amp;"]"),INDIRECT(IMPORT_VAR[TABLENAME]&amp;"[@c"&amp;$1:$1-1&amp;"]"))</f>
        <v>14</v>
      </c>
      <c r="R953" s="33"/>
      <c r="S953" s="41" t="str">
        <f>IF(IMPORT[[#This Row],[b4]]="","",IMPORT[[#This Row],[b4]]-IMPORT[[#This Row],[a4]])</f>
        <v/>
      </c>
      <c r="T953" s="40">
        <f ca="1">SUM(INDIRECT(IMPORT_VAR[TABLENAME]&amp;"[@a"&amp;$1:$1-1&amp;"]"),INDIRECT(IMPORT_VAR[TABLENAME]&amp;"[@c"&amp;$1:$1-1&amp;"]"))</f>
        <v>14</v>
      </c>
      <c r="U953" s="41"/>
      <c r="V953" s="31"/>
      <c r="W953" s="60" t="str">
        <f>IF(IMPORT[[#This Row],[b5]]="","",IMPORT[[#This Row],[b5]]-IMPORT[[#This Row],[a5]])</f>
        <v/>
      </c>
      <c r="X953" s="53">
        <f ca="1">SUM(INDIRECT(IMPORT_VAR[TABLENAME]&amp;"[@a"&amp;$1:$1-1&amp;"]"),INDIRECT(IMPORT_VAR[TABLENAME]&amp;"[@c"&amp;$1:$1-1&amp;"]"))</f>
        <v>14</v>
      </c>
    </row>
    <row r="954" spans="1:27">
      <c r="A954" s="39">
        <f ca="1">IF(IMPORT[[#This Row],[C]]&lt;1,"",ROW()-2)</f>
        <v>952</v>
      </c>
      <c r="B954" s="39" t="s">
        <v>5654</v>
      </c>
      <c r="C954" s="31" t="s">
        <v>3330</v>
      </c>
      <c r="D954" s="31">
        <v>2304</v>
      </c>
      <c r="E954" s="39">
        <f ca="1">IMPORT[TT]</f>
        <v>14</v>
      </c>
      <c r="F954" s="31"/>
      <c r="G954" s="31" t="s">
        <v>5666</v>
      </c>
      <c r="H954" s="40">
        <v>15</v>
      </c>
      <c r="I954" s="31">
        <v>14</v>
      </c>
      <c r="J954" s="39">
        <f>IF(IMPORT[[#This Row],[b1]]="","",IMPORT[[#This Row],[b1]]-IMPORT[[#This Row],[a1]])</f>
        <v>-1</v>
      </c>
      <c r="K954" s="40">
        <f ca="1">SUM(INDIRECT(IMPORT_VAR[TABLENAME]&amp;"[@a"&amp;$1:$1-1&amp;"]"),INDIRECT(IMPORT_VAR[TABLENAME]&amp;"[@c"&amp;$1:$1-1&amp;"]"))</f>
        <v>14</v>
      </c>
      <c r="L954" s="31"/>
      <c r="M954" s="39" t="str">
        <f>IF(IMPORT[[#This Row],[b2]]="","",IMPORT[[#This Row],[b2]]-IMPORT[[#This Row],[a2]])</f>
        <v/>
      </c>
      <c r="N954" s="40">
        <f ca="1">SUM(INDIRECT(IMPORT_VAR[TABLENAME]&amp;"[@a"&amp;$1:$1-1&amp;"]"),INDIRECT(IMPORT_VAR[TABLENAME]&amp;"[@c"&amp;$1:$1-1&amp;"]"))</f>
        <v>14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14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14</v>
      </c>
      <c r="U954" s="41"/>
      <c r="V954" s="31"/>
      <c r="W954" s="60" t="str">
        <f>IF(IMPORT[[#This Row],[b5]]="","",IMPORT[[#This Row],[b5]]-IMPORT[[#This Row],[a5]])</f>
        <v/>
      </c>
      <c r="X954" s="53">
        <f ca="1">SUM(INDIRECT(IMPORT_VAR[TABLENAME]&amp;"[@a"&amp;$1:$1-1&amp;"]"),INDIRECT(IMPORT_VAR[TABLENAME]&amp;"[@c"&amp;$1:$1-1&amp;"]"))</f>
        <v>14</v>
      </c>
    </row>
    <row r="955" spans="1:27">
      <c r="A955" s="39">
        <f ca="1">IF(IMPORT[[#This Row],[C]]&lt;1,"",ROW()-2)</f>
        <v>953</v>
      </c>
      <c r="B955" s="39" t="s">
        <v>5655</v>
      </c>
      <c r="C955" s="31" t="s">
        <v>5656</v>
      </c>
      <c r="D955" s="31">
        <v>576</v>
      </c>
      <c r="E955" s="39">
        <f ca="1">IMPORT[TT]</f>
        <v>3</v>
      </c>
      <c r="F955" s="31"/>
      <c r="G955" s="31" t="s">
        <v>5666</v>
      </c>
      <c r="H955" s="40">
        <v>8</v>
      </c>
      <c r="I955" s="31">
        <v>3</v>
      </c>
      <c r="J955" s="39">
        <f>IF(IMPORT[[#This Row],[b1]]="","",IMPORT[[#This Row],[b1]]-IMPORT[[#This Row],[a1]])</f>
        <v>-5</v>
      </c>
      <c r="K955" s="40">
        <f ca="1">SUM(INDIRECT(IMPORT_VAR[TABLENAME]&amp;"[@a"&amp;$1:$1-1&amp;"]"),INDIRECT(IMPORT_VAR[TABLENAME]&amp;"[@c"&amp;$1:$1-1&amp;"]"))</f>
        <v>3</v>
      </c>
      <c r="L955" s="31"/>
      <c r="M955" s="39" t="str">
        <f>IF(IMPORT[[#This Row],[b2]]="","",IMPORT[[#This Row],[b2]]-IMPORT[[#This Row],[a2]])</f>
        <v/>
      </c>
      <c r="N955" s="40">
        <f ca="1">SUM(INDIRECT(IMPORT_VAR[TABLENAME]&amp;"[@a"&amp;$1:$1-1&amp;"]"),INDIRECT(IMPORT_VAR[TABLENAME]&amp;"[@c"&amp;$1:$1-1&amp;"]"))</f>
        <v>3</v>
      </c>
      <c r="O955" s="33"/>
      <c r="P955" s="41" t="str">
        <f>IF(IMPORT[[#This Row],[b3]]="","",IMPORT[[#This Row],[b3]]-IMPORT[[#This Row],[a3]])</f>
        <v/>
      </c>
      <c r="Q955" s="40">
        <f ca="1">SUM(INDIRECT(IMPORT_VAR[TABLENAME]&amp;"[@a"&amp;$1:$1-1&amp;"]"),INDIRECT(IMPORT_VAR[TABLENAME]&amp;"[@c"&amp;$1:$1-1&amp;"]"))</f>
        <v>3</v>
      </c>
      <c r="R955" s="33"/>
      <c r="S955" s="41" t="str">
        <f>IF(IMPORT[[#This Row],[b4]]="","",IMPORT[[#This Row],[b4]]-IMPORT[[#This Row],[a4]])</f>
        <v/>
      </c>
      <c r="T955" s="40">
        <f ca="1">SUM(INDIRECT(IMPORT_VAR[TABLENAME]&amp;"[@a"&amp;$1:$1-1&amp;"]"),INDIRECT(IMPORT_VAR[TABLENAME]&amp;"[@c"&amp;$1:$1-1&amp;"]"))</f>
        <v>3</v>
      </c>
      <c r="U955" s="41"/>
      <c r="V955" s="31"/>
      <c r="W955" s="60" t="str">
        <f>IF(IMPORT[[#This Row],[b5]]="","",IMPORT[[#This Row],[b5]]-IMPORT[[#This Row],[a5]])</f>
        <v/>
      </c>
      <c r="X955" s="53">
        <f ca="1">SUM(INDIRECT(IMPORT_VAR[TABLENAME]&amp;"[@a"&amp;$1:$1-1&amp;"]"),INDIRECT(IMPORT_VAR[TABLENAME]&amp;"[@c"&amp;$1:$1-1&amp;"]"))</f>
        <v>3</v>
      </c>
    </row>
    <row r="956" spans="1:27">
      <c r="A956" s="39">
        <f ca="1">IF(IMPORT[[#This Row],[C]]&lt;1,"",ROW()-2)</f>
        <v>954</v>
      </c>
      <c r="B956" s="39" t="s">
        <v>5657</v>
      </c>
      <c r="C956" s="31" t="s">
        <v>5656</v>
      </c>
      <c r="D956" s="31">
        <v>576</v>
      </c>
      <c r="E956" s="39">
        <f ca="1">IMPORT[TT]</f>
        <v>13</v>
      </c>
      <c r="F956" s="31"/>
      <c r="G956" s="31" t="s">
        <v>5666</v>
      </c>
      <c r="H956" s="40">
        <v>14</v>
      </c>
      <c r="I956" s="31">
        <v>13</v>
      </c>
      <c r="J956" s="39">
        <f>IF(IMPORT[[#This Row],[b1]]="","",IMPORT[[#This Row],[b1]]-IMPORT[[#This Row],[a1]])</f>
        <v>-1</v>
      </c>
      <c r="K956" s="40">
        <f ca="1">SUM(INDIRECT(IMPORT_VAR[TABLENAME]&amp;"[@a"&amp;$1:$1-1&amp;"]"),INDIRECT(IMPORT_VAR[TABLENAME]&amp;"[@c"&amp;$1:$1-1&amp;"]"))</f>
        <v>13</v>
      </c>
      <c r="L956" s="31"/>
      <c r="M956" s="39" t="str">
        <f>IF(IMPORT[[#This Row],[b2]]="","",IMPORT[[#This Row],[b2]]-IMPORT[[#This Row],[a2]])</f>
        <v/>
      </c>
      <c r="N956" s="40">
        <f ca="1">SUM(INDIRECT(IMPORT_VAR[TABLENAME]&amp;"[@a"&amp;$1:$1-1&amp;"]"),INDIRECT(IMPORT_VAR[TABLENAME]&amp;"[@c"&amp;$1:$1-1&amp;"]"))</f>
        <v>13</v>
      </c>
      <c r="O956" s="33"/>
      <c r="P956" s="41" t="str">
        <f>IF(IMPORT[[#This Row],[b3]]="","",IMPORT[[#This Row],[b3]]-IMPORT[[#This Row],[a3]])</f>
        <v/>
      </c>
      <c r="Q956" s="40">
        <f ca="1">SUM(INDIRECT(IMPORT_VAR[TABLENAME]&amp;"[@a"&amp;$1:$1-1&amp;"]"),INDIRECT(IMPORT_VAR[TABLENAME]&amp;"[@c"&amp;$1:$1-1&amp;"]"))</f>
        <v>13</v>
      </c>
      <c r="R956" s="33"/>
      <c r="S956" s="41" t="str">
        <f>IF(IMPORT[[#This Row],[b4]]="","",IMPORT[[#This Row],[b4]]-IMPORT[[#This Row],[a4]])</f>
        <v/>
      </c>
      <c r="T956" s="40">
        <f ca="1">SUM(INDIRECT(IMPORT_VAR[TABLENAME]&amp;"[@a"&amp;$1:$1-1&amp;"]"),INDIRECT(IMPORT_VAR[TABLENAME]&amp;"[@c"&amp;$1:$1-1&amp;"]"))</f>
        <v>13</v>
      </c>
      <c r="U956" s="41"/>
      <c r="V956" s="31"/>
      <c r="W956" s="60" t="str">
        <f>IF(IMPORT[[#This Row],[b5]]="","",IMPORT[[#This Row],[b5]]-IMPORT[[#This Row],[a5]])</f>
        <v/>
      </c>
      <c r="X956" s="53">
        <f ca="1">SUM(INDIRECT(IMPORT_VAR[TABLENAME]&amp;"[@a"&amp;$1:$1-1&amp;"]"),INDIRECT(IMPORT_VAR[TABLENAME]&amp;"[@c"&amp;$1:$1-1&amp;"]"))</f>
        <v>13</v>
      </c>
    </row>
    <row r="957" spans="1:27">
      <c r="A957" s="39">
        <f ca="1">IF(IMPORT[[#This Row],[C]]&lt;1,"",ROW()-2)</f>
        <v>955</v>
      </c>
      <c r="B957" s="39" t="s">
        <v>3406</v>
      </c>
      <c r="C957" s="31" t="s">
        <v>5656</v>
      </c>
      <c r="D957" s="31">
        <v>576</v>
      </c>
      <c r="E957" s="39">
        <f ca="1">IMPORT[TT]</f>
        <v>13</v>
      </c>
      <c r="F957" s="31"/>
      <c r="G957" s="31" t="s">
        <v>5666</v>
      </c>
      <c r="H957" s="40">
        <v>14</v>
      </c>
      <c r="I957" s="31">
        <v>13</v>
      </c>
      <c r="J957" s="39">
        <f>IF(IMPORT[[#This Row],[b1]]="","",IMPORT[[#This Row],[b1]]-IMPORT[[#This Row],[a1]])</f>
        <v>-1</v>
      </c>
      <c r="K957" s="40">
        <f ca="1">SUM(INDIRECT(IMPORT_VAR[TABLENAME]&amp;"[@a"&amp;$1:$1-1&amp;"]"),INDIRECT(IMPORT_VAR[TABLENAME]&amp;"[@c"&amp;$1:$1-1&amp;"]"))</f>
        <v>13</v>
      </c>
      <c r="L957" s="31"/>
      <c r="M957" s="39" t="str">
        <f>IF(IMPORT[[#This Row],[b2]]="","",IMPORT[[#This Row],[b2]]-IMPORT[[#This Row],[a2]])</f>
        <v/>
      </c>
      <c r="N957" s="40">
        <f ca="1">SUM(INDIRECT(IMPORT_VAR[TABLENAME]&amp;"[@a"&amp;$1:$1-1&amp;"]"),INDIRECT(IMPORT_VAR[TABLENAME]&amp;"[@c"&amp;$1:$1-1&amp;"]"))</f>
        <v>13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13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13</v>
      </c>
      <c r="U957" s="41"/>
      <c r="V957" s="31"/>
      <c r="W957" s="60" t="str">
        <f>IF(IMPORT[[#This Row],[b5]]="","",IMPORT[[#This Row],[b5]]-IMPORT[[#This Row],[a5]])</f>
        <v/>
      </c>
      <c r="X957" s="53">
        <f ca="1">SUM(INDIRECT(IMPORT_VAR[TABLENAME]&amp;"[@a"&amp;$1:$1-1&amp;"]"),INDIRECT(IMPORT_VAR[TABLENAME]&amp;"[@c"&amp;$1:$1-1&amp;"]"))</f>
        <v>13</v>
      </c>
    </row>
    <row r="958" spans="1:27">
      <c r="A958" s="39">
        <f ca="1">IF(IMPORT[[#This Row],[C]]&lt;1,"",ROW()-2)</f>
        <v>956</v>
      </c>
      <c r="B958" s="39">
        <v>9022</v>
      </c>
      <c r="C958" s="31" t="s">
        <v>2861</v>
      </c>
      <c r="D958" s="31">
        <v>192</v>
      </c>
      <c r="E958" s="39">
        <f ca="1">IMPORT[TT]</f>
        <v>5</v>
      </c>
      <c r="F958" s="31"/>
      <c r="G958" s="31" t="s">
        <v>5666</v>
      </c>
      <c r="H958" s="40">
        <v>6</v>
      </c>
      <c r="I958" s="31">
        <v>5</v>
      </c>
      <c r="J958" s="39">
        <f>IF(IMPORT[[#This Row],[b1]]="","",IMPORT[[#This Row],[b1]]-IMPORT[[#This Row],[a1]])</f>
        <v>-1</v>
      </c>
      <c r="K958" s="40">
        <f ca="1">SUM(INDIRECT(IMPORT_VAR[TABLENAME]&amp;"[@a"&amp;$1:$1-1&amp;"]"),INDIRECT(IMPORT_VAR[TABLENAME]&amp;"[@c"&amp;$1:$1-1&amp;"]"))</f>
        <v>5</v>
      </c>
      <c r="L958" s="31"/>
      <c r="M958" s="39" t="str">
        <f>IF(IMPORT[[#This Row],[b2]]="","",IMPORT[[#This Row],[b2]]-IMPORT[[#This Row],[a2]])</f>
        <v/>
      </c>
      <c r="N958" s="40">
        <f ca="1">SUM(INDIRECT(IMPORT_VAR[TABLENAME]&amp;"[@a"&amp;$1:$1-1&amp;"]"),INDIRECT(IMPORT_VAR[TABLENAME]&amp;"[@c"&amp;$1:$1-1&amp;"]"))</f>
        <v>5</v>
      </c>
      <c r="O958" s="33"/>
      <c r="P958" s="41" t="str">
        <f>IF(IMPORT[[#This Row],[b3]]="","",IMPORT[[#This Row],[b3]]-IMPORT[[#This Row],[a3]])</f>
        <v/>
      </c>
      <c r="Q958" s="40">
        <f ca="1">SUM(INDIRECT(IMPORT_VAR[TABLENAME]&amp;"[@a"&amp;$1:$1-1&amp;"]"),INDIRECT(IMPORT_VAR[TABLENAME]&amp;"[@c"&amp;$1:$1-1&amp;"]"))</f>
        <v>5</v>
      </c>
      <c r="R958" s="33"/>
      <c r="S958" s="41" t="str">
        <f>IF(IMPORT[[#This Row],[b4]]="","",IMPORT[[#This Row],[b4]]-IMPORT[[#This Row],[a4]])</f>
        <v/>
      </c>
      <c r="T958" s="40">
        <f ca="1">SUM(INDIRECT(IMPORT_VAR[TABLENAME]&amp;"[@a"&amp;$1:$1-1&amp;"]"),INDIRECT(IMPORT_VAR[TABLENAME]&amp;"[@c"&amp;$1:$1-1&amp;"]"))</f>
        <v>5</v>
      </c>
      <c r="U958" s="41"/>
      <c r="V958" s="31"/>
      <c r="W958" s="60" t="str">
        <f>IF(IMPORT[[#This Row],[b5]]="","",IMPORT[[#This Row],[b5]]-IMPORT[[#This Row],[a5]])</f>
        <v/>
      </c>
      <c r="X958" s="53">
        <f ca="1">SUM(INDIRECT(IMPORT_VAR[TABLENAME]&amp;"[@a"&amp;$1:$1-1&amp;"]"),INDIRECT(IMPORT_VAR[TABLENAME]&amp;"[@c"&amp;$1:$1-1&amp;"]"))</f>
        <v>5</v>
      </c>
    </row>
    <row r="959" spans="1:27">
      <c r="A959" s="39">
        <f ca="1">IF(IMPORT[[#This Row],[C]]&lt;1,"",ROW()-2)</f>
        <v>957</v>
      </c>
      <c r="B959" s="39">
        <v>8810</v>
      </c>
      <c r="C959" s="31" t="s">
        <v>2861</v>
      </c>
      <c r="D959" s="31">
        <v>2592</v>
      </c>
      <c r="E959" s="39">
        <f ca="1">IMPORT[TT]</f>
        <v>13</v>
      </c>
      <c r="F959" s="31" t="s">
        <v>2148</v>
      </c>
      <c r="G959" s="31" t="s">
        <v>5666</v>
      </c>
      <c r="H959" s="40">
        <v>15</v>
      </c>
      <c r="I959" s="31">
        <v>13</v>
      </c>
      <c r="J959" s="39">
        <f>IF(IMPORT[[#This Row],[b1]]="","",IMPORT[[#This Row],[b1]]-IMPORT[[#This Row],[a1]])</f>
        <v>-2</v>
      </c>
      <c r="K959" s="40">
        <f ca="1">SUM(INDIRECT(IMPORT_VAR[TABLENAME]&amp;"[@a"&amp;$1:$1-1&amp;"]"),INDIRECT(IMPORT_VAR[TABLENAME]&amp;"[@c"&amp;$1:$1-1&amp;"]"))</f>
        <v>13</v>
      </c>
      <c r="L959" s="31"/>
      <c r="M959" s="39" t="str">
        <f>IF(IMPORT[[#This Row],[b2]]="","",IMPORT[[#This Row],[b2]]-IMPORT[[#This Row],[a2]])</f>
        <v/>
      </c>
      <c r="N959" s="40">
        <f ca="1">SUM(INDIRECT(IMPORT_VAR[TABLENAME]&amp;"[@a"&amp;$1:$1-1&amp;"]"),INDIRECT(IMPORT_VAR[TABLENAME]&amp;"[@c"&amp;$1:$1-1&amp;"]"))</f>
        <v>13</v>
      </c>
      <c r="O959" s="33"/>
      <c r="P959" s="41" t="str">
        <f>IF(IMPORT[[#This Row],[b3]]="","",IMPORT[[#This Row],[b3]]-IMPORT[[#This Row],[a3]])</f>
        <v/>
      </c>
      <c r="Q959" s="40">
        <f ca="1">SUM(INDIRECT(IMPORT_VAR[TABLENAME]&amp;"[@a"&amp;$1:$1-1&amp;"]"),INDIRECT(IMPORT_VAR[TABLENAME]&amp;"[@c"&amp;$1:$1-1&amp;"]"))</f>
        <v>13</v>
      </c>
      <c r="R959" s="33"/>
      <c r="S959" s="41" t="str">
        <f>IF(IMPORT[[#This Row],[b4]]="","",IMPORT[[#This Row],[b4]]-IMPORT[[#This Row],[a4]])</f>
        <v/>
      </c>
      <c r="T959" s="40">
        <f ca="1">SUM(INDIRECT(IMPORT_VAR[TABLENAME]&amp;"[@a"&amp;$1:$1-1&amp;"]"),INDIRECT(IMPORT_VAR[TABLENAME]&amp;"[@c"&amp;$1:$1-1&amp;"]"))</f>
        <v>13</v>
      </c>
      <c r="U959" s="41"/>
      <c r="V959" s="31"/>
      <c r="W959" s="60" t="str">
        <f>IF(IMPORT[[#This Row],[b5]]="","",IMPORT[[#This Row],[b5]]-IMPORT[[#This Row],[a5]])</f>
        <v/>
      </c>
      <c r="X959" s="53">
        <f ca="1">SUM(INDIRECT(IMPORT_VAR[TABLENAME]&amp;"[@a"&amp;$1:$1-1&amp;"]"),INDIRECT(IMPORT_VAR[TABLENAME]&amp;"[@c"&amp;$1:$1-1&amp;"]"))</f>
        <v>13</v>
      </c>
    </row>
    <row r="960" spans="1:27">
      <c r="A960" s="39">
        <f ca="1">IF(IMPORT[[#This Row],[C]]&lt;1,"",ROW()-2)</f>
        <v>958</v>
      </c>
      <c r="B960" s="39">
        <v>8809</v>
      </c>
      <c r="C960" s="31" t="s">
        <v>2861</v>
      </c>
      <c r="D960" s="31">
        <v>2160</v>
      </c>
      <c r="E960" s="39">
        <f ca="1">IMPORT[TT]</f>
        <v>14</v>
      </c>
      <c r="F960" s="31" t="s">
        <v>2103</v>
      </c>
      <c r="G960" s="31" t="s">
        <v>5666</v>
      </c>
      <c r="H960" s="40">
        <v>15</v>
      </c>
      <c r="I960" s="31">
        <v>14</v>
      </c>
      <c r="J960" s="39">
        <f>IF(IMPORT[[#This Row],[b1]]="","",IMPORT[[#This Row],[b1]]-IMPORT[[#This Row],[a1]])</f>
        <v>-1</v>
      </c>
      <c r="K960" s="40">
        <f ca="1">SUM(INDIRECT(IMPORT_VAR[TABLENAME]&amp;"[@a"&amp;$1:$1-1&amp;"]"),INDIRECT(IMPORT_VAR[TABLENAME]&amp;"[@c"&amp;$1:$1-1&amp;"]"))</f>
        <v>14</v>
      </c>
      <c r="L960" s="31"/>
      <c r="M960" s="39" t="str">
        <f>IF(IMPORT[[#This Row],[b2]]="","",IMPORT[[#This Row],[b2]]-IMPORT[[#This Row],[a2]])</f>
        <v/>
      </c>
      <c r="N960" s="40">
        <f ca="1">SUM(INDIRECT(IMPORT_VAR[TABLENAME]&amp;"[@a"&amp;$1:$1-1&amp;"]"),INDIRECT(IMPORT_VAR[TABLENAME]&amp;"[@c"&amp;$1:$1-1&amp;"]"))</f>
        <v>14</v>
      </c>
      <c r="O960" s="33"/>
      <c r="P960" s="41" t="str">
        <f>IF(IMPORT[[#This Row],[b3]]="","",IMPORT[[#This Row],[b3]]-IMPORT[[#This Row],[a3]])</f>
        <v/>
      </c>
      <c r="Q960" s="40">
        <f ca="1">SUM(INDIRECT(IMPORT_VAR[TABLENAME]&amp;"[@a"&amp;$1:$1-1&amp;"]"),INDIRECT(IMPORT_VAR[TABLENAME]&amp;"[@c"&amp;$1:$1-1&amp;"]"))</f>
        <v>14</v>
      </c>
      <c r="R960" s="33"/>
      <c r="S960" s="41" t="str">
        <f>IF(IMPORT[[#This Row],[b4]]="","",IMPORT[[#This Row],[b4]]-IMPORT[[#This Row],[a4]])</f>
        <v/>
      </c>
      <c r="T960" s="40">
        <f ca="1">SUM(INDIRECT(IMPORT_VAR[TABLENAME]&amp;"[@a"&amp;$1:$1-1&amp;"]"),INDIRECT(IMPORT_VAR[TABLENAME]&amp;"[@c"&amp;$1:$1-1&amp;"]"))</f>
        <v>14</v>
      </c>
      <c r="U960" s="41"/>
      <c r="V960" s="31"/>
      <c r="W960" s="60" t="str">
        <f>IF(IMPORT[[#This Row],[b5]]="","",IMPORT[[#This Row],[b5]]-IMPORT[[#This Row],[a5]])</f>
        <v/>
      </c>
      <c r="X960" s="53">
        <f ca="1">SUM(INDIRECT(IMPORT_VAR[TABLENAME]&amp;"[@a"&amp;$1:$1-1&amp;"]"),INDIRECT(IMPORT_VAR[TABLENAME]&amp;"[@c"&amp;$1:$1-1&amp;"]"))</f>
        <v>14</v>
      </c>
    </row>
    <row r="961" spans="1:24">
      <c r="A961" s="39">
        <f ca="1">IF(IMPORT[[#This Row],[C]]&lt;1,"",ROW()-2)</f>
        <v>959</v>
      </c>
      <c r="B961" s="39" t="s">
        <v>5658</v>
      </c>
      <c r="C961" s="31" t="s">
        <v>2861</v>
      </c>
      <c r="D961" s="31">
        <v>1800</v>
      </c>
      <c r="E961" s="39">
        <f ca="1">IMPORT[TT]</f>
        <v>14</v>
      </c>
      <c r="F961" s="31" t="s">
        <v>2103</v>
      </c>
      <c r="G961" s="31" t="s">
        <v>5666</v>
      </c>
      <c r="H961" s="40">
        <v>15</v>
      </c>
      <c r="I961" s="31">
        <v>14</v>
      </c>
      <c r="J961" s="39">
        <f>IF(IMPORT[[#This Row],[b1]]="","",IMPORT[[#This Row],[b1]]-IMPORT[[#This Row],[a1]])</f>
        <v>-1</v>
      </c>
      <c r="K961" s="40">
        <f ca="1">SUM(INDIRECT(IMPORT_VAR[TABLENAME]&amp;"[@a"&amp;$1:$1-1&amp;"]"),INDIRECT(IMPORT_VAR[TABLENAME]&amp;"[@c"&amp;$1:$1-1&amp;"]"))</f>
        <v>14</v>
      </c>
      <c r="L961" s="31"/>
      <c r="M961" s="39" t="str">
        <f>IF(IMPORT[[#This Row],[b2]]="","",IMPORT[[#This Row],[b2]]-IMPORT[[#This Row],[a2]])</f>
        <v/>
      </c>
      <c r="N961" s="40">
        <f ca="1">SUM(INDIRECT(IMPORT_VAR[TABLENAME]&amp;"[@a"&amp;$1:$1-1&amp;"]"),INDIRECT(IMPORT_VAR[TABLENAME]&amp;"[@c"&amp;$1:$1-1&amp;"]"))</f>
        <v>14</v>
      </c>
      <c r="O961" s="33"/>
      <c r="P961" s="41" t="str">
        <f>IF(IMPORT[[#This Row],[b3]]="","",IMPORT[[#This Row],[b3]]-IMPORT[[#This Row],[a3]])</f>
        <v/>
      </c>
      <c r="Q961" s="40">
        <f ca="1">SUM(INDIRECT(IMPORT_VAR[TABLENAME]&amp;"[@a"&amp;$1:$1-1&amp;"]"),INDIRECT(IMPORT_VAR[TABLENAME]&amp;"[@c"&amp;$1:$1-1&amp;"]"))</f>
        <v>14</v>
      </c>
      <c r="R961" s="33"/>
      <c r="S961" s="41" t="str">
        <f>IF(IMPORT[[#This Row],[b4]]="","",IMPORT[[#This Row],[b4]]-IMPORT[[#This Row],[a4]])</f>
        <v/>
      </c>
      <c r="T961" s="40">
        <f ca="1">SUM(INDIRECT(IMPORT_VAR[TABLENAME]&amp;"[@a"&amp;$1:$1-1&amp;"]"),INDIRECT(IMPORT_VAR[TABLENAME]&amp;"[@c"&amp;$1:$1-1&amp;"]"))</f>
        <v>14</v>
      </c>
      <c r="U961" s="41"/>
      <c r="V961" s="31"/>
      <c r="W961" s="60" t="str">
        <f>IF(IMPORT[[#This Row],[b5]]="","",IMPORT[[#This Row],[b5]]-IMPORT[[#This Row],[a5]])</f>
        <v/>
      </c>
      <c r="X961" s="53">
        <f ca="1">SUM(INDIRECT(IMPORT_VAR[TABLENAME]&amp;"[@a"&amp;$1:$1-1&amp;"]"),INDIRECT(IMPORT_VAR[TABLENAME]&amp;"[@c"&amp;$1:$1-1&amp;"]"))</f>
        <v>14</v>
      </c>
    </row>
    <row r="962" spans="1:24">
      <c r="A962" s="39">
        <f ca="1">IF(IMPORT[[#This Row],[C]]&lt;1,"",ROW()-2)</f>
        <v>960</v>
      </c>
      <c r="B962" s="39" t="s">
        <v>5659</v>
      </c>
      <c r="C962" s="31" t="s">
        <v>2861</v>
      </c>
      <c r="D962" s="31">
        <v>2160</v>
      </c>
      <c r="E962" s="39">
        <f ca="1">IMPORT[TT]</f>
        <v>14</v>
      </c>
      <c r="F962" s="31" t="s">
        <v>2103</v>
      </c>
      <c r="G962" s="31" t="s">
        <v>5666</v>
      </c>
      <c r="H962" s="40">
        <v>15</v>
      </c>
      <c r="I962" s="31">
        <v>14</v>
      </c>
      <c r="J962" s="39">
        <f>IF(IMPORT[[#This Row],[b1]]="","",IMPORT[[#This Row],[b1]]-IMPORT[[#This Row],[a1]])</f>
        <v>-1</v>
      </c>
      <c r="K962" s="40">
        <f ca="1">SUM(INDIRECT(IMPORT_VAR[TABLENAME]&amp;"[@a"&amp;$1:$1-1&amp;"]"),INDIRECT(IMPORT_VAR[TABLENAME]&amp;"[@c"&amp;$1:$1-1&amp;"]"))</f>
        <v>14</v>
      </c>
      <c r="L962" s="31"/>
      <c r="M962" s="39" t="str">
        <f>IF(IMPORT[[#This Row],[b2]]="","",IMPORT[[#This Row],[b2]]-IMPORT[[#This Row],[a2]])</f>
        <v/>
      </c>
      <c r="N962" s="40">
        <f ca="1">SUM(INDIRECT(IMPORT_VAR[TABLENAME]&amp;"[@a"&amp;$1:$1-1&amp;"]"),INDIRECT(IMPORT_VAR[TABLENAME]&amp;"[@c"&amp;$1:$1-1&amp;"]"))</f>
        <v>14</v>
      </c>
      <c r="O962" s="33"/>
      <c r="P962" s="41" t="str">
        <f>IF(IMPORT[[#This Row],[b3]]="","",IMPORT[[#This Row],[b3]]-IMPORT[[#This Row],[a3]])</f>
        <v/>
      </c>
      <c r="Q962" s="40">
        <f ca="1">SUM(INDIRECT(IMPORT_VAR[TABLENAME]&amp;"[@a"&amp;$1:$1-1&amp;"]"),INDIRECT(IMPORT_VAR[TABLENAME]&amp;"[@c"&amp;$1:$1-1&amp;"]"))</f>
        <v>14</v>
      </c>
      <c r="R962" s="33"/>
      <c r="S962" s="41" t="str">
        <f>IF(IMPORT[[#This Row],[b4]]="","",IMPORT[[#This Row],[b4]]-IMPORT[[#This Row],[a4]])</f>
        <v/>
      </c>
      <c r="T962" s="40">
        <f ca="1">SUM(INDIRECT(IMPORT_VAR[TABLENAME]&amp;"[@a"&amp;$1:$1-1&amp;"]"),INDIRECT(IMPORT_VAR[TABLENAME]&amp;"[@c"&amp;$1:$1-1&amp;"]"))</f>
        <v>14</v>
      </c>
      <c r="U962" s="41"/>
      <c r="V962" s="31"/>
      <c r="W962" s="60" t="str">
        <f>IF(IMPORT[[#This Row],[b5]]="","",IMPORT[[#This Row],[b5]]-IMPORT[[#This Row],[a5]])</f>
        <v/>
      </c>
      <c r="X962" s="53">
        <f ca="1">SUM(INDIRECT(IMPORT_VAR[TABLENAME]&amp;"[@a"&amp;$1:$1-1&amp;"]"),INDIRECT(IMPORT_VAR[TABLENAME]&amp;"[@c"&amp;$1:$1-1&amp;"]"))</f>
        <v>14</v>
      </c>
    </row>
    <row r="963" spans="1:24">
      <c r="A963" s="39">
        <f ca="1">IF(IMPORT[[#This Row],[C]]&lt;1,"",ROW()-2)</f>
        <v>961</v>
      </c>
      <c r="B963" s="39" t="s">
        <v>5660</v>
      </c>
      <c r="C963" s="31" t="s">
        <v>2861</v>
      </c>
      <c r="D963" s="31">
        <v>2592</v>
      </c>
      <c r="E963" s="39">
        <f ca="1">IMPORT[TT]</f>
        <v>14</v>
      </c>
      <c r="F963" s="31" t="s">
        <v>2148</v>
      </c>
      <c r="G963" s="31" t="s">
        <v>5666</v>
      </c>
      <c r="H963" s="40">
        <v>15</v>
      </c>
      <c r="I963" s="31">
        <v>14</v>
      </c>
      <c r="J963" s="39">
        <f>IF(IMPORT[[#This Row],[b1]]="","",IMPORT[[#This Row],[b1]]-IMPORT[[#This Row],[a1]])</f>
        <v>-1</v>
      </c>
      <c r="K963" s="40">
        <f ca="1">SUM(INDIRECT(IMPORT_VAR[TABLENAME]&amp;"[@a"&amp;$1:$1-1&amp;"]"),INDIRECT(IMPORT_VAR[TABLENAME]&amp;"[@c"&amp;$1:$1-1&amp;"]"))</f>
        <v>14</v>
      </c>
      <c r="L963" s="31"/>
      <c r="M963" s="39" t="str">
        <f>IF(IMPORT[[#This Row],[b2]]="","",IMPORT[[#This Row],[b2]]-IMPORT[[#This Row],[a2]])</f>
        <v/>
      </c>
      <c r="N963" s="40">
        <f ca="1">SUM(INDIRECT(IMPORT_VAR[TABLENAME]&amp;"[@a"&amp;$1:$1-1&amp;"]"),INDIRECT(IMPORT_VAR[TABLENAME]&amp;"[@c"&amp;$1:$1-1&amp;"]"))</f>
        <v>14</v>
      </c>
      <c r="O963" s="33"/>
      <c r="P963" s="41" t="str">
        <f>IF(IMPORT[[#This Row],[b3]]="","",IMPORT[[#This Row],[b3]]-IMPORT[[#This Row],[a3]])</f>
        <v/>
      </c>
      <c r="Q963" s="40">
        <f ca="1">SUM(INDIRECT(IMPORT_VAR[TABLENAME]&amp;"[@a"&amp;$1:$1-1&amp;"]"),INDIRECT(IMPORT_VAR[TABLENAME]&amp;"[@c"&amp;$1:$1-1&amp;"]"))</f>
        <v>14</v>
      </c>
      <c r="R963" s="33"/>
      <c r="S963" s="41" t="str">
        <f>IF(IMPORT[[#This Row],[b4]]="","",IMPORT[[#This Row],[b4]]-IMPORT[[#This Row],[a4]])</f>
        <v/>
      </c>
      <c r="T963" s="40">
        <f ca="1">SUM(INDIRECT(IMPORT_VAR[TABLENAME]&amp;"[@a"&amp;$1:$1-1&amp;"]"),INDIRECT(IMPORT_VAR[TABLENAME]&amp;"[@c"&amp;$1:$1-1&amp;"]"))</f>
        <v>14</v>
      </c>
      <c r="U963" s="41"/>
      <c r="V963" s="31"/>
      <c r="W963" s="60" t="str">
        <f>IF(IMPORT[[#This Row],[b5]]="","",IMPORT[[#This Row],[b5]]-IMPORT[[#This Row],[a5]])</f>
        <v/>
      </c>
      <c r="X963" s="53">
        <f ca="1">SUM(INDIRECT(IMPORT_VAR[TABLENAME]&amp;"[@a"&amp;$1:$1-1&amp;"]"),INDIRECT(IMPORT_VAR[TABLENAME]&amp;"[@c"&amp;$1:$1-1&amp;"]"))</f>
        <v>14</v>
      </c>
    </row>
    <row r="964" spans="1:24">
      <c r="A964" s="39">
        <f ca="1">IF(IMPORT[[#This Row],[C]]&lt;1,"",ROW()-2)</f>
        <v>962</v>
      </c>
      <c r="B964" s="39" t="s">
        <v>5661</v>
      </c>
      <c r="C964" s="31" t="s">
        <v>2861</v>
      </c>
      <c r="D964" s="31">
        <v>2016</v>
      </c>
      <c r="E964" s="39">
        <f ca="1">IMPORT[TT]</f>
        <v>7</v>
      </c>
      <c r="F964" s="31" t="s">
        <v>5668</v>
      </c>
      <c r="G964" s="31" t="s">
        <v>5666</v>
      </c>
      <c r="H964" s="40">
        <v>10</v>
      </c>
      <c r="I964" s="31">
        <v>7</v>
      </c>
      <c r="J964" s="39">
        <f>IF(IMPORT[[#This Row],[b1]]="","",IMPORT[[#This Row],[b1]]-IMPORT[[#This Row],[a1]])</f>
        <v>-3</v>
      </c>
      <c r="K964" s="40">
        <f ca="1">SUM(INDIRECT(IMPORT_VAR[TABLENAME]&amp;"[@a"&amp;$1:$1-1&amp;"]"),INDIRECT(IMPORT_VAR[TABLENAME]&amp;"[@c"&amp;$1:$1-1&amp;"]"))</f>
        <v>7</v>
      </c>
      <c r="L964" s="31"/>
      <c r="M964" s="39" t="str">
        <f>IF(IMPORT[[#This Row],[b2]]="","",IMPORT[[#This Row],[b2]]-IMPORT[[#This Row],[a2]])</f>
        <v/>
      </c>
      <c r="N964" s="40">
        <f ca="1">SUM(INDIRECT(IMPORT_VAR[TABLENAME]&amp;"[@a"&amp;$1:$1-1&amp;"]"),INDIRECT(IMPORT_VAR[TABLENAME]&amp;"[@c"&amp;$1:$1-1&amp;"]"))</f>
        <v>7</v>
      </c>
      <c r="O964" s="33"/>
      <c r="P964" s="41" t="str">
        <f>IF(IMPORT[[#This Row],[b3]]="","",IMPORT[[#This Row],[b3]]-IMPORT[[#This Row],[a3]])</f>
        <v/>
      </c>
      <c r="Q964" s="40">
        <f ca="1">SUM(INDIRECT(IMPORT_VAR[TABLENAME]&amp;"[@a"&amp;$1:$1-1&amp;"]"),INDIRECT(IMPORT_VAR[TABLENAME]&amp;"[@c"&amp;$1:$1-1&amp;"]"))</f>
        <v>7</v>
      </c>
      <c r="R964" s="33"/>
      <c r="S964" s="41" t="str">
        <f>IF(IMPORT[[#This Row],[b4]]="","",IMPORT[[#This Row],[b4]]-IMPORT[[#This Row],[a4]])</f>
        <v/>
      </c>
      <c r="T964" s="40">
        <f ca="1">SUM(INDIRECT(IMPORT_VAR[TABLENAME]&amp;"[@a"&amp;$1:$1-1&amp;"]"),INDIRECT(IMPORT_VAR[TABLENAME]&amp;"[@c"&amp;$1:$1-1&amp;"]"))</f>
        <v>7</v>
      </c>
      <c r="U964" s="41"/>
      <c r="V964" s="31"/>
      <c r="W964" s="60" t="str">
        <f>IF(IMPORT[[#This Row],[b5]]="","",IMPORT[[#This Row],[b5]]-IMPORT[[#This Row],[a5]])</f>
        <v/>
      </c>
      <c r="X964" s="53">
        <f ca="1">SUM(INDIRECT(IMPORT_VAR[TABLENAME]&amp;"[@a"&amp;$1:$1-1&amp;"]"),INDIRECT(IMPORT_VAR[TABLENAME]&amp;"[@c"&amp;$1:$1-1&amp;"]"))</f>
        <v>7</v>
      </c>
    </row>
    <row r="965" spans="1:24">
      <c r="A965" s="39">
        <f ca="1">IF(IMPORT[[#This Row],[C]]&lt;1,"",ROW()-2)</f>
        <v>963</v>
      </c>
      <c r="B965" s="39">
        <v>390</v>
      </c>
      <c r="C965" s="31" t="s">
        <v>2861</v>
      </c>
      <c r="D965" s="31">
        <v>2160</v>
      </c>
      <c r="E965" s="39">
        <f ca="1">IMPORT[TT]</f>
        <v>4</v>
      </c>
      <c r="F965" s="31" t="s">
        <v>2103</v>
      </c>
      <c r="G965" s="31" t="s">
        <v>5666</v>
      </c>
      <c r="H965" s="40">
        <v>5</v>
      </c>
      <c r="I965" s="31">
        <v>4</v>
      </c>
      <c r="J965" s="39">
        <f>IF(IMPORT[[#This Row],[b1]]="","",IMPORT[[#This Row],[b1]]-IMPORT[[#This Row],[a1]])</f>
        <v>-1</v>
      </c>
      <c r="K965" s="40">
        <f ca="1">SUM(INDIRECT(IMPORT_VAR[TABLENAME]&amp;"[@a"&amp;$1:$1-1&amp;"]"),INDIRECT(IMPORT_VAR[TABLENAME]&amp;"[@c"&amp;$1:$1-1&amp;"]"))</f>
        <v>4</v>
      </c>
      <c r="L965" s="31"/>
      <c r="M965" s="39" t="str">
        <f>IF(IMPORT[[#This Row],[b2]]="","",IMPORT[[#This Row],[b2]]-IMPORT[[#This Row],[a2]])</f>
        <v/>
      </c>
      <c r="N965" s="40">
        <f ca="1">SUM(INDIRECT(IMPORT_VAR[TABLENAME]&amp;"[@a"&amp;$1:$1-1&amp;"]"),INDIRECT(IMPORT_VAR[TABLENAME]&amp;"[@c"&amp;$1:$1-1&amp;"]"))</f>
        <v>4</v>
      </c>
      <c r="O965" s="33"/>
      <c r="P965" s="41" t="str">
        <f>IF(IMPORT[[#This Row],[b3]]="","",IMPORT[[#This Row],[b3]]-IMPORT[[#This Row],[a3]])</f>
        <v/>
      </c>
      <c r="Q965" s="40">
        <f ca="1">SUM(INDIRECT(IMPORT_VAR[TABLENAME]&amp;"[@a"&amp;$1:$1-1&amp;"]"),INDIRECT(IMPORT_VAR[TABLENAME]&amp;"[@c"&amp;$1:$1-1&amp;"]"))</f>
        <v>4</v>
      </c>
      <c r="R965" s="33"/>
      <c r="S965" s="41" t="str">
        <f>IF(IMPORT[[#This Row],[b4]]="","",IMPORT[[#This Row],[b4]]-IMPORT[[#This Row],[a4]])</f>
        <v/>
      </c>
      <c r="T965" s="40">
        <f ca="1">SUM(INDIRECT(IMPORT_VAR[TABLENAME]&amp;"[@a"&amp;$1:$1-1&amp;"]"),INDIRECT(IMPORT_VAR[TABLENAME]&amp;"[@c"&amp;$1:$1-1&amp;"]"))</f>
        <v>4</v>
      </c>
      <c r="U965" s="41"/>
      <c r="V965" s="31"/>
      <c r="W965" s="60" t="str">
        <f>IF(IMPORT[[#This Row],[b5]]="","",IMPORT[[#This Row],[b5]]-IMPORT[[#This Row],[a5]])</f>
        <v/>
      </c>
      <c r="X965" s="53">
        <f ca="1">SUM(INDIRECT(IMPORT_VAR[TABLENAME]&amp;"[@a"&amp;$1:$1-1&amp;"]"),INDIRECT(IMPORT_VAR[TABLENAME]&amp;"[@c"&amp;$1:$1-1&amp;"]"))</f>
        <v>4</v>
      </c>
    </row>
    <row r="966" spans="1:24">
      <c r="A966" s="39">
        <f ca="1">IF(IMPORT[[#This Row],[C]]&lt;1,"",ROW()-2)</f>
        <v>964</v>
      </c>
      <c r="B966" s="39" t="s">
        <v>5662</v>
      </c>
      <c r="C966" s="31" t="s">
        <v>2813</v>
      </c>
      <c r="D966" s="31">
        <v>1200</v>
      </c>
      <c r="E966" s="39">
        <f ca="1">IMPORT[TT]</f>
        <v>4</v>
      </c>
      <c r="F966" s="31"/>
      <c r="G966" s="31" t="s">
        <v>5666</v>
      </c>
      <c r="H966" s="40">
        <v>5</v>
      </c>
      <c r="I966" s="31">
        <v>4</v>
      </c>
      <c r="J966" s="39">
        <f>IF(IMPORT[[#This Row],[b1]]="","",IMPORT[[#This Row],[b1]]-IMPORT[[#This Row],[a1]])</f>
        <v>-1</v>
      </c>
      <c r="K966" s="40">
        <f ca="1">SUM(INDIRECT(IMPORT_VAR[TABLENAME]&amp;"[@a"&amp;$1:$1-1&amp;"]"),INDIRECT(IMPORT_VAR[TABLENAME]&amp;"[@c"&amp;$1:$1-1&amp;"]"))</f>
        <v>4</v>
      </c>
      <c r="L966" s="31"/>
      <c r="M966" s="39" t="str">
        <f>IF(IMPORT[[#This Row],[b2]]="","",IMPORT[[#This Row],[b2]]-IMPORT[[#This Row],[a2]])</f>
        <v/>
      </c>
      <c r="N966" s="40">
        <f ca="1">SUM(INDIRECT(IMPORT_VAR[TABLENAME]&amp;"[@a"&amp;$1:$1-1&amp;"]"),INDIRECT(IMPORT_VAR[TABLENAME]&amp;"[@c"&amp;$1:$1-1&amp;"]"))</f>
        <v>4</v>
      </c>
      <c r="O966" s="33"/>
      <c r="P966" s="41" t="str">
        <f>IF(IMPORT[[#This Row],[b3]]="","",IMPORT[[#This Row],[b3]]-IMPORT[[#This Row],[a3]])</f>
        <v/>
      </c>
      <c r="Q966" s="40">
        <f ca="1">SUM(INDIRECT(IMPORT_VAR[TABLENAME]&amp;"[@a"&amp;$1:$1-1&amp;"]"),INDIRECT(IMPORT_VAR[TABLENAME]&amp;"[@c"&amp;$1:$1-1&amp;"]"))</f>
        <v>4</v>
      </c>
      <c r="R966" s="33"/>
      <c r="S966" s="41" t="str">
        <f>IF(IMPORT[[#This Row],[b4]]="","",IMPORT[[#This Row],[b4]]-IMPORT[[#This Row],[a4]])</f>
        <v/>
      </c>
      <c r="T966" s="40">
        <f ca="1">SUM(INDIRECT(IMPORT_VAR[TABLENAME]&amp;"[@a"&amp;$1:$1-1&amp;"]"),INDIRECT(IMPORT_VAR[TABLENAME]&amp;"[@c"&amp;$1:$1-1&amp;"]"))</f>
        <v>4</v>
      </c>
      <c r="U966" s="41"/>
      <c r="V966" s="31"/>
      <c r="W966" s="60" t="str">
        <f>IF(IMPORT[[#This Row],[b5]]="","",IMPORT[[#This Row],[b5]]-IMPORT[[#This Row],[a5]])</f>
        <v/>
      </c>
      <c r="X966" s="53">
        <f ca="1">SUM(INDIRECT(IMPORT_VAR[TABLENAME]&amp;"[@a"&amp;$1:$1-1&amp;"]"),INDIRECT(IMPORT_VAR[TABLENAME]&amp;"[@c"&amp;$1:$1-1&amp;"]"))</f>
        <v>4</v>
      </c>
    </row>
    <row r="967" spans="1:24">
      <c r="A967" s="39">
        <f ca="1">IF(IMPORT[[#This Row],[C]]&lt;1,"",ROW()-2)</f>
        <v>965</v>
      </c>
      <c r="B967" s="39" t="s">
        <v>5663</v>
      </c>
      <c r="C967" s="31" t="s">
        <v>2813</v>
      </c>
      <c r="D967" s="31">
        <v>1600</v>
      </c>
      <c r="E967" s="39">
        <f ca="1">IMPORT[TT]</f>
        <v>4</v>
      </c>
      <c r="F967" s="31"/>
      <c r="G967" s="31" t="s">
        <v>5666</v>
      </c>
      <c r="H967" s="40">
        <v>5</v>
      </c>
      <c r="I967" s="31">
        <v>4</v>
      </c>
      <c r="J967" s="39">
        <f>IF(IMPORT[[#This Row],[b1]]="","",IMPORT[[#This Row],[b1]]-IMPORT[[#This Row],[a1]])</f>
        <v>-1</v>
      </c>
      <c r="K967" s="40">
        <f ca="1">SUM(INDIRECT(IMPORT_VAR[TABLENAME]&amp;"[@a"&amp;$1:$1-1&amp;"]"),INDIRECT(IMPORT_VAR[TABLENAME]&amp;"[@c"&amp;$1:$1-1&amp;"]"))</f>
        <v>4</v>
      </c>
      <c r="L967" s="31"/>
      <c r="M967" s="39" t="str">
        <f>IF(IMPORT[[#This Row],[b2]]="","",IMPORT[[#This Row],[b2]]-IMPORT[[#This Row],[a2]])</f>
        <v/>
      </c>
      <c r="N967" s="40">
        <f ca="1">SUM(INDIRECT(IMPORT_VAR[TABLENAME]&amp;"[@a"&amp;$1:$1-1&amp;"]"),INDIRECT(IMPORT_VAR[TABLENAME]&amp;"[@c"&amp;$1:$1-1&amp;"]"))</f>
        <v>4</v>
      </c>
      <c r="O967" s="33"/>
      <c r="P967" s="41" t="str">
        <f>IF(IMPORT[[#This Row],[b3]]="","",IMPORT[[#This Row],[b3]]-IMPORT[[#This Row],[a3]])</f>
        <v/>
      </c>
      <c r="Q967" s="40">
        <f ca="1">SUM(INDIRECT(IMPORT_VAR[TABLENAME]&amp;"[@a"&amp;$1:$1-1&amp;"]"),INDIRECT(IMPORT_VAR[TABLENAME]&amp;"[@c"&amp;$1:$1-1&amp;"]"))</f>
        <v>4</v>
      </c>
      <c r="R967" s="33"/>
      <c r="S967" s="41" t="str">
        <f>IF(IMPORT[[#This Row],[b4]]="","",IMPORT[[#This Row],[b4]]-IMPORT[[#This Row],[a4]])</f>
        <v/>
      </c>
      <c r="T967" s="40">
        <f ca="1">SUM(INDIRECT(IMPORT_VAR[TABLENAME]&amp;"[@a"&amp;$1:$1-1&amp;"]"),INDIRECT(IMPORT_VAR[TABLENAME]&amp;"[@c"&amp;$1:$1-1&amp;"]"))</f>
        <v>4</v>
      </c>
      <c r="U967" s="41"/>
      <c r="V967" s="31"/>
      <c r="W967" s="60" t="str">
        <f>IF(IMPORT[[#This Row],[b5]]="","",IMPORT[[#This Row],[b5]]-IMPORT[[#This Row],[a5]])</f>
        <v/>
      </c>
      <c r="X967" s="53">
        <f ca="1">SUM(INDIRECT(IMPORT_VAR[TABLENAME]&amp;"[@a"&amp;$1:$1-1&amp;"]"),INDIRECT(IMPORT_VAR[TABLENAME]&amp;"[@c"&amp;$1:$1-1&amp;"]"))</f>
        <v>4</v>
      </c>
    </row>
    <row r="968" spans="1:24">
      <c r="A968" s="39">
        <f ca="1">IF(IMPORT[[#This Row],[C]]&lt;1,"",ROW()-2)</f>
        <v>966</v>
      </c>
      <c r="B968" s="39" t="s">
        <v>5664</v>
      </c>
      <c r="C968" s="31" t="s">
        <v>2813</v>
      </c>
      <c r="D968" s="31">
        <v>1600</v>
      </c>
      <c r="E968" s="39">
        <f ca="1">IMPORT[TT]</f>
        <v>4</v>
      </c>
      <c r="F968" s="31"/>
      <c r="G968" s="31" t="s">
        <v>5666</v>
      </c>
      <c r="H968" s="40">
        <v>5</v>
      </c>
      <c r="I968" s="31">
        <v>4</v>
      </c>
      <c r="J968" s="39">
        <f>IF(IMPORT[[#This Row],[b1]]="","",IMPORT[[#This Row],[b1]]-IMPORT[[#This Row],[a1]])</f>
        <v>-1</v>
      </c>
      <c r="K968" s="40">
        <f ca="1">SUM(INDIRECT(IMPORT_VAR[TABLENAME]&amp;"[@a"&amp;$1:$1-1&amp;"]"),INDIRECT(IMPORT_VAR[TABLENAME]&amp;"[@c"&amp;$1:$1-1&amp;"]"))</f>
        <v>4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4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4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4</v>
      </c>
      <c r="U968" s="41"/>
      <c r="V968" s="31"/>
      <c r="W968" s="60" t="str">
        <f>IF(IMPORT[[#This Row],[b5]]="","",IMPORT[[#This Row],[b5]]-IMPORT[[#This Row],[a5]])</f>
        <v/>
      </c>
      <c r="X968" s="53">
        <f ca="1">SUM(INDIRECT(IMPORT_VAR[TABLENAME]&amp;"[@a"&amp;$1:$1-1&amp;"]"),INDIRECT(IMPORT_VAR[TABLENAME]&amp;"[@c"&amp;$1:$1-1&amp;"]"))</f>
        <v>4</v>
      </c>
    </row>
    <row r="969" spans="1:24">
      <c r="A969" s="39">
        <f ca="1">IF(IMPORT[[#This Row],[C]]&lt;1,"",ROW()-2)</f>
        <v>967</v>
      </c>
      <c r="B969" s="39" t="s">
        <v>5665</v>
      </c>
      <c r="C969" s="31" t="s">
        <v>2813</v>
      </c>
      <c r="D969" s="31">
        <v>1920</v>
      </c>
      <c r="E969" s="39">
        <f ca="1">IMPORT[TT]</f>
        <v>4</v>
      </c>
      <c r="F969" s="31"/>
      <c r="G969" s="31" t="s">
        <v>5666</v>
      </c>
      <c r="H969" s="40">
        <v>5</v>
      </c>
      <c r="I969" s="31">
        <v>4</v>
      </c>
      <c r="J969" s="39">
        <f>IF(IMPORT[[#This Row],[b1]]="","",IMPORT[[#This Row],[b1]]-IMPORT[[#This Row],[a1]])</f>
        <v>-1</v>
      </c>
      <c r="K969" s="40">
        <f ca="1">SUM(INDIRECT(IMPORT_VAR[TABLENAME]&amp;"[@a"&amp;$1:$1-1&amp;"]"),INDIRECT(IMPORT_VAR[TABLENAME]&amp;"[@c"&amp;$1:$1-1&amp;"]"))</f>
        <v>4</v>
      </c>
      <c r="L969" s="31"/>
      <c r="M969" s="39" t="str">
        <f>IF(IMPORT[[#This Row],[b2]]="","",IMPORT[[#This Row],[b2]]-IMPORT[[#This Row],[a2]])</f>
        <v/>
      </c>
      <c r="N969" s="40">
        <f ca="1">SUM(INDIRECT(IMPORT_VAR[TABLENAME]&amp;"[@a"&amp;$1:$1-1&amp;"]"),INDIRECT(IMPORT_VAR[TABLENAME]&amp;"[@c"&amp;$1:$1-1&amp;"]"))</f>
        <v>4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4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4</v>
      </c>
      <c r="U969" s="41"/>
      <c r="V969" s="31"/>
      <c r="W969" s="60" t="str">
        <f>IF(IMPORT[[#This Row],[b5]]="","",IMPORT[[#This Row],[b5]]-IMPORT[[#This Row],[a5]])</f>
        <v/>
      </c>
      <c r="X969" s="53">
        <f ca="1">SUM(INDIRECT(IMPORT_VAR[TABLENAME]&amp;"[@a"&amp;$1:$1-1&amp;"]"),INDIRECT(IMPORT_VAR[TABLENAME]&amp;"[@c"&amp;$1:$1-1&amp;"]"))</f>
        <v>4</v>
      </c>
    </row>
    <row r="970" spans="1:24">
      <c r="A970" s="31" t="str">
        <f ca="1">IF(IMPORT[[#This Row],[C]]&lt;1,"",ROW()-2)</f>
        <v/>
      </c>
      <c r="B970" s="39" t="s">
        <v>2888</v>
      </c>
      <c r="C970" s="31" t="s">
        <v>2861</v>
      </c>
      <c r="D970" s="31">
        <v>120</v>
      </c>
      <c r="E970" s="31">
        <f ca="1">IMPORT[TT]</f>
        <v>0</v>
      </c>
      <c r="F970" s="31"/>
      <c r="G970" s="31">
        <v>2019</v>
      </c>
      <c r="H970" s="32">
        <v>1</v>
      </c>
      <c r="I970" s="31">
        <v>0</v>
      </c>
      <c r="J970" s="31">
        <f>IF(IMPORT[[#This Row],[b1]]="","",IMPORT[[#This Row],[b1]]-IMPORT[[#This Row],[a1]])</f>
        <v>-1</v>
      </c>
      <c r="K970" s="32">
        <f ca="1">SUM(INDIRECT(IMPORT_VAR[TABLENAME]&amp;"[@a"&amp;$1:$1-1&amp;"]"),INDIRECT(IMPORT_VAR[TABLENAME]&amp;"[@c"&amp;$1:$1-1&amp;"]"))</f>
        <v>0</v>
      </c>
      <c r="L970" s="31"/>
      <c r="M970" s="31" t="str">
        <f>IF(IMPORT[[#This Row],[b2]]="","",IMPORT[[#This Row],[b2]]-IMPORT[[#This Row],[a2]])</f>
        <v/>
      </c>
      <c r="N970" s="32">
        <f ca="1">SUM(INDIRECT(IMPORT_VAR[TABLENAME]&amp;"[@a"&amp;$1:$1-1&amp;"]"),INDIRECT(IMPORT_VAR[TABLENAME]&amp;"[@c"&amp;$1:$1-1&amp;"]"))</f>
        <v>0</v>
      </c>
      <c r="O970" s="33"/>
      <c r="P970" s="33" t="str">
        <f>IF(IMPORT[[#This Row],[b3]]="","",IMPORT[[#This Row],[b3]]-IMPORT[[#This Row],[a3]])</f>
        <v/>
      </c>
      <c r="Q970" s="32">
        <f ca="1">SUM(INDIRECT(IMPORT_VAR[TABLENAME]&amp;"[@a"&amp;$1:$1-1&amp;"]"),INDIRECT(IMPORT_VAR[TABLENAME]&amp;"[@c"&amp;$1:$1-1&amp;"]"))</f>
        <v>0</v>
      </c>
      <c r="R970" s="33"/>
      <c r="S970" s="33" t="str">
        <f>IF(IMPORT[[#This Row],[b4]]="","",IMPORT[[#This Row],[b4]]-IMPORT[[#This Row],[a4]])</f>
        <v/>
      </c>
      <c r="T970" s="32">
        <f ca="1">SUM(INDIRECT(IMPORT_VAR[TABLENAME]&amp;"[@a"&amp;$1:$1-1&amp;"]"),INDIRECT(IMPORT_VAR[TABLENAME]&amp;"[@c"&amp;$1:$1-1&amp;"]"))</f>
        <v>0</v>
      </c>
      <c r="U970" s="33"/>
      <c r="V970" s="31"/>
      <c r="W970" s="62" t="str">
        <f>IF(IMPORT[[#This Row],[b5]]="","",IMPORT[[#This Row],[b5]]-IMPORT[[#This Row],[a5]])</f>
        <v/>
      </c>
      <c r="X970" s="52">
        <f ca="1">SUM(INDIRECT(IMPORT_VAR[TABLENAME]&amp;"[@a"&amp;$1:$1-1&amp;"]"),INDIRECT(IMPORT_VAR[TABLENAME]&amp;"[@c"&amp;$1:$1-1&amp;"]"))</f>
        <v>0</v>
      </c>
    </row>
    <row r="971" spans="1:24">
      <c r="A971" s="31" t="str">
        <f ca="1">IF(IMPORT[[#This Row],[C]]&lt;1,"",ROW()-2)</f>
        <v/>
      </c>
      <c r="B971" s="39" t="s">
        <v>2891</v>
      </c>
      <c r="C971" s="31" t="s">
        <v>2861</v>
      </c>
      <c r="D971" s="31">
        <v>96</v>
      </c>
      <c r="E971" s="31">
        <f ca="1">IMPORT[TT]</f>
        <v>0</v>
      </c>
      <c r="F971" s="31"/>
      <c r="G971" s="31">
        <v>2019</v>
      </c>
      <c r="H971" s="32">
        <v>2</v>
      </c>
      <c r="I971" s="31">
        <v>0</v>
      </c>
      <c r="J971" s="31">
        <f>IF(IMPORT[[#This Row],[b1]]="","",IMPORT[[#This Row],[b1]]-IMPORT[[#This Row],[a1]])</f>
        <v>-2</v>
      </c>
      <c r="K971" s="32">
        <f ca="1">SUM(INDIRECT(IMPORT_VAR[TABLENAME]&amp;"[@a"&amp;$1:$1-1&amp;"]"),INDIRECT(IMPORT_VAR[TABLENAME]&amp;"[@c"&amp;$1:$1-1&amp;"]"))</f>
        <v>0</v>
      </c>
      <c r="L971" s="31"/>
      <c r="M971" s="31" t="str">
        <f>IF(IMPORT[[#This Row],[b2]]="","",IMPORT[[#This Row],[b2]]-IMPORT[[#This Row],[a2]])</f>
        <v/>
      </c>
      <c r="N971" s="32">
        <f ca="1">SUM(INDIRECT(IMPORT_VAR[TABLENAME]&amp;"[@a"&amp;$1:$1-1&amp;"]"),INDIRECT(IMPORT_VAR[TABLENAME]&amp;"[@c"&amp;$1:$1-1&amp;"]"))</f>
        <v>0</v>
      </c>
      <c r="O971" s="33"/>
      <c r="P971" s="33" t="str">
        <f>IF(IMPORT[[#This Row],[b3]]="","",IMPORT[[#This Row],[b3]]-IMPORT[[#This Row],[a3]])</f>
        <v/>
      </c>
      <c r="Q971" s="32">
        <f ca="1">SUM(INDIRECT(IMPORT_VAR[TABLENAME]&amp;"[@a"&amp;$1:$1-1&amp;"]"),INDIRECT(IMPORT_VAR[TABLENAME]&amp;"[@c"&amp;$1:$1-1&amp;"]"))</f>
        <v>0</v>
      </c>
      <c r="R971" s="33"/>
      <c r="S971" s="33" t="str">
        <f>IF(IMPORT[[#This Row],[b4]]="","",IMPORT[[#This Row],[b4]]-IMPORT[[#This Row],[a4]])</f>
        <v/>
      </c>
      <c r="T971" s="32">
        <f ca="1">SUM(INDIRECT(IMPORT_VAR[TABLENAME]&amp;"[@a"&amp;$1:$1-1&amp;"]"),INDIRECT(IMPORT_VAR[TABLENAME]&amp;"[@c"&amp;$1:$1-1&amp;"]"))</f>
        <v>0</v>
      </c>
      <c r="U971" s="33"/>
      <c r="V971" s="31"/>
      <c r="W971" s="62" t="str">
        <f>IF(IMPORT[[#This Row],[b5]]="","",IMPORT[[#This Row],[b5]]-IMPORT[[#This Row],[a5]])</f>
        <v/>
      </c>
      <c r="X971" s="52">
        <f ca="1">SUM(INDIRECT(IMPORT_VAR[TABLENAME]&amp;"[@a"&amp;$1:$1-1&amp;"]"),INDIRECT(IMPORT_VAR[TABLENAME]&amp;"[@c"&amp;$1:$1-1&amp;"]"))</f>
        <v>0</v>
      </c>
    </row>
    <row r="972" spans="1:24">
      <c r="A972" s="31" t="str">
        <f ca="1">IF(IMPORT[[#This Row],[C]]&lt;1,"",ROW()-2)</f>
        <v/>
      </c>
      <c r="B972" s="39">
        <v>6601</v>
      </c>
      <c r="C972" s="31" t="s">
        <v>2861</v>
      </c>
      <c r="D972" s="31">
        <v>120</v>
      </c>
      <c r="E972" s="31">
        <f ca="1">IMPORT[TT]</f>
        <v>0</v>
      </c>
      <c r="F972" s="31"/>
      <c r="G972" s="34" t="s">
        <v>3202</v>
      </c>
      <c r="H972" s="32">
        <v>2</v>
      </c>
      <c r="I972" s="31">
        <v>0</v>
      </c>
      <c r="J972" s="31">
        <f>IF(IMPORT[[#This Row],[b1]]="","",IMPORT[[#This Row],[b1]]-IMPORT[[#This Row],[a1]])</f>
        <v>-2</v>
      </c>
      <c r="K972" s="32">
        <f ca="1">SUM(INDIRECT(IMPORT_VAR[TABLENAME]&amp;"[@a"&amp;$1:$1-1&amp;"]"),INDIRECT(IMPORT_VAR[TABLENAME]&amp;"[@c"&amp;$1:$1-1&amp;"]"))</f>
        <v>0</v>
      </c>
      <c r="L972" s="31"/>
      <c r="M972" s="31" t="str">
        <f>IF(IMPORT[[#This Row],[b2]]="","",IMPORT[[#This Row],[b2]]-IMPORT[[#This Row],[a2]])</f>
        <v/>
      </c>
      <c r="N972" s="32">
        <f ca="1">SUM(INDIRECT(IMPORT_VAR[TABLENAME]&amp;"[@a"&amp;$1:$1-1&amp;"]"),INDIRECT(IMPORT_VAR[TABLENAME]&amp;"[@c"&amp;$1:$1-1&amp;"]"))</f>
        <v>0</v>
      </c>
      <c r="O972" s="33"/>
      <c r="P972" s="33" t="str">
        <f>IF(IMPORT[[#This Row],[b3]]="","",IMPORT[[#This Row],[b3]]-IMPORT[[#This Row],[a3]])</f>
        <v/>
      </c>
      <c r="Q972" s="32">
        <f ca="1">SUM(INDIRECT(IMPORT_VAR[TABLENAME]&amp;"[@a"&amp;$1:$1-1&amp;"]"),INDIRECT(IMPORT_VAR[TABLENAME]&amp;"[@c"&amp;$1:$1-1&amp;"]"))</f>
        <v>0</v>
      </c>
      <c r="R972" s="33"/>
      <c r="S972" s="33" t="str">
        <f>IF(IMPORT[[#This Row],[b4]]="","",IMPORT[[#This Row],[b4]]-IMPORT[[#This Row],[a4]])</f>
        <v/>
      </c>
      <c r="T972" s="32">
        <f ca="1">SUM(INDIRECT(IMPORT_VAR[TABLENAME]&amp;"[@a"&amp;$1:$1-1&amp;"]"),INDIRECT(IMPORT_VAR[TABLENAME]&amp;"[@c"&amp;$1:$1-1&amp;"]"))</f>
        <v>0</v>
      </c>
      <c r="U972" s="33"/>
      <c r="V972" s="31"/>
      <c r="W972" s="62" t="str">
        <f>IF(IMPORT[[#This Row],[b5]]="","",IMPORT[[#This Row],[b5]]-IMPORT[[#This Row],[a5]])</f>
        <v/>
      </c>
      <c r="X972" s="52">
        <f ca="1">SUM(INDIRECT(IMPORT_VAR[TABLENAME]&amp;"[@a"&amp;$1:$1-1&amp;"]"),INDIRECT(IMPORT_VAR[TABLENAME]&amp;"[@c"&amp;$1:$1-1&amp;"]"))</f>
        <v>0</v>
      </c>
    </row>
    <row r="973" spans="1:24">
      <c r="A973" s="31" t="str">
        <f ca="1">IF(IMPORT[[#This Row],[C]]&lt;1,"",ROW()-2)</f>
        <v/>
      </c>
      <c r="B973" s="39">
        <v>6610</v>
      </c>
      <c r="C973" s="31" t="s">
        <v>2861</v>
      </c>
      <c r="D973" s="31">
        <v>96</v>
      </c>
      <c r="E973" s="31">
        <f ca="1">IMPORT[TT]</f>
        <v>0</v>
      </c>
      <c r="F973" s="31"/>
      <c r="G973" s="34" t="s">
        <v>3343</v>
      </c>
      <c r="H973" s="32">
        <v>3</v>
      </c>
      <c r="I973" s="31">
        <v>0</v>
      </c>
      <c r="J973" s="31">
        <f>IF(IMPORT[[#This Row],[b1]]="","",IMPORT[[#This Row],[b1]]-IMPORT[[#This Row],[a1]])</f>
        <v>-3</v>
      </c>
      <c r="K973" s="32">
        <f ca="1">SUM(INDIRECT(IMPORT_VAR[TABLENAME]&amp;"[@a"&amp;$1:$1-1&amp;"]"),INDIRECT(IMPORT_VAR[TABLENAME]&amp;"[@c"&amp;$1:$1-1&amp;"]"))</f>
        <v>0</v>
      </c>
      <c r="L973" s="31"/>
      <c r="M973" s="31" t="str">
        <f>IF(IMPORT[[#This Row],[b2]]="","",IMPORT[[#This Row],[b2]]-IMPORT[[#This Row],[a2]])</f>
        <v/>
      </c>
      <c r="N973" s="32">
        <f ca="1">SUM(INDIRECT(IMPORT_VAR[TABLENAME]&amp;"[@a"&amp;$1:$1-1&amp;"]"),INDIRECT(IMPORT_VAR[TABLENAME]&amp;"[@c"&amp;$1:$1-1&amp;"]"))</f>
        <v>0</v>
      </c>
      <c r="O973" s="33"/>
      <c r="P973" s="33" t="str">
        <f>IF(IMPORT[[#This Row],[b3]]="","",IMPORT[[#This Row],[b3]]-IMPORT[[#This Row],[a3]])</f>
        <v/>
      </c>
      <c r="Q973" s="32">
        <f ca="1">SUM(INDIRECT(IMPORT_VAR[TABLENAME]&amp;"[@a"&amp;$1:$1-1&amp;"]"),INDIRECT(IMPORT_VAR[TABLENAME]&amp;"[@c"&amp;$1:$1-1&amp;"]"))</f>
        <v>0</v>
      </c>
      <c r="R973" s="33"/>
      <c r="S973" s="33" t="str">
        <f>IF(IMPORT[[#This Row],[b4]]="","",IMPORT[[#This Row],[b4]]-IMPORT[[#This Row],[a4]])</f>
        <v/>
      </c>
      <c r="T973" s="32">
        <f ca="1">SUM(INDIRECT(IMPORT_VAR[TABLENAME]&amp;"[@a"&amp;$1:$1-1&amp;"]"),INDIRECT(IMPORT_VAR[TABLENAME]&amp;"[@c"&amp;$1:$1-1&amp;"]"))</f>
        <v>0</v>
      </c>
      <c r="U973" s="33"/>
      <c r="V973" s="31"/>
      <c r="W973" s="62" t="str">
        <f>IF(IMPORT[[#This Row],[b5]]="","",IMPORT[[#This Row],[b5]]-IMPORT[[#This Row],[a5]])</f>
        <v/>
      </c>
      <c r="X973" s="52">
        <f ca="1">SUM(INDIRECT(IMPORT_VAR[TABLENAME]&amp;"[@a"&amp;$1:$1-1&amp;"]"),INDIRECT(IMPORT_VAR[TABLENAME]&amp;"[@c"&amp;$1:$1-1&amp;"]"))</f>
        <v>0</v>
      </c>
    </row>
    <row r="974" spans="1:24">
      <c r="A974" s="31" t="str">
        <f ca="1">IF(IMPORT[[#This Row],[C]]&lt;1,"",ROW()-2)</f>
        <v/>
      </c>
      <c r="B974" s="39" t="s">
        <v>3375</v>
      </c>
      <c r="C974" s="31" t="s">
        <v>3097</v>
      </c>
      <c r="D974" s="31">
        <v>96</v>
      </c>
      <c r="E974" s="31">
        <f ca="1">IMPORT[TT]</f>
        <v>0</v>
      </c>
      <c r="F974" s="31"/>
      <c r="G974" s="34" t="s">
        <v>3343</v>
      </c>
      <c r="H974" s="32">
        <v>0</v>
      </c>
      <c r="I974" s="31"/>
      <c r="J974" s="31" t="str">
        <f>IF(IMPORT[[#This Row],[b1]]="","",IMPORT[[#This Row],[b1]]-IMPORT[[#This Row],[a1]])</f>
        <v/>
      </c>
      <c r="K974" s="32">
        <f ca="1">SUM(INDIRECT(IMPORT_VAR[TABLENAME]&amp;"[@a"&amp;$1:$1-1&amp;"]"),INDIRECT(IMPORT_VAR[TABLENAME]&amp;"[@c"&amp;$1:$1-1&amp;"]"))</f>
        <v>0</v>
      </c>
      <c r="L974" s="31"/>
      <c r="M974" s="31" t="str">
        <f>IF(IMPORT[[#This Row],[b2]]="","",IMPORT[[#This Row],[b2]]-IMPORT[[#This Row],[a2]])</f>
        <v/>
      </c>
      <c r="N974" s="32">
        <f ca="1">SUM(INDIRECT(IMPORT_VAR[TABLENAME]&amp;"[@a"&amp;$1:$1-1&amp;"]"),INDIRECT(IMPORT_VAR[TABLENAME]&amp;"[@c"&amp;$1:$1-1&amp;"]"))</f>
        <v>0</v>
      </c>
      <c r="O974" s="33"/>
      <c r="P974" s="33" t="str">
        <f>IF(IMPORT[[#This Row],[b3]]="","",IMPORT[[#This Row],[b3]]-IMPORT[[#This Row],[a3]])</f>
        <v/>
      </c>
      <c r="Q974" s="32">
        <f ca="1">SUM(INDIRECT(IMPORT_VAR[TABLENAME]&amp;"[@a"&amp;$1:$1-1&amp;"]"),INDIRECT(IMPORT_VAR[TABLENAME]&amp;"[@c"&amp;$1:$1-1&amp;"]"))</f>
        <v>0</v>
      </c>
      <c r="R974" s="33"/>
      <c r="S974" s="33" t="str">
        <f>IF(IMPORT[[#This Row],[b4]]="","",IMPORT[[#This Row],[b4]]-IMPORT[[#This Row],[a4]])</f>
        <v/>
      </c>
      <c r="T974" s="32">
        <f ca="1">SUM(INDIRECT(IMPORT_VAR[TABLENAME]&amp;"[@a"&amp;$1:$1-1&amp;"]"),INDIRECT(IMPORT_VAR[TABLENAME]&amp;"[@c"&amp;$1:$1-1&amp;"]"))</f>
        <v>0</v>
      </c>
      <c r="U974" s="33"/>
      <c r="V974" s="31"/>
      <c r="W974" s="62" t="str">
        <f>IF(IMPORT[[#This Row],[b5]]="","",IMPORT[[#This Row],[b5]]-IMPORT[[#This Row],[a5]])</f>
        <v/>
      </c>
      <c r="X974" s="52">
        <f ca="1">SUM(INDIRECT(IMPORT_VAR[TABLENAME]&amp;"[@a"&amp;$1:$1-1&amp;"]"),INDIRECT(IMPORT_VAR[TABLENAME]&amp;"[@c"&amp;$1:$1-1&amp;"]"))</f>
        <v>0</v>
      </c>
    </row>
    <row r="975" spans="1:24">
      <c r="A975" s="31" t="str">
        <f ca="1">IF(IMPORT[[#This Row],[C]]&lt;1,"",ROW()-2)</f>
        <v/>
      </c>
      <c r="B975" s="39" t="s">
        <v>3397</v>
      </c>
      <c r="C975" s="31" t="s">
        <v>3396</v>
      </c>
      <c r="D975" s="31">
        <v>480</v>
      </c>
      <c r="E975" s="31">
        <f ca="1">IMPORT[TT]</f>
        <v>0</v>
      </c>
      <c r="F975" s="31"/>
      <c r="G975" s="34" t="s">
        <v>3344</v>
      </c>
      <c r="H975" s="32">
        <v>0</v>
      </c>
      <c r="I975" s="31"/>
      <c r="J975" s="31" t="str">
        <f>IF(IMPORT[[#This Row],[b1]]="","",IMPORT[[#This Row],[b1]]-IMPORT[[#This Row],[a1]])</f>
        <v/>
      </c>
      <c r="K975" s="32">
        <f ca="1">SUM(INDIRECT(IMPORT_VAR[TABLENAME]&amp;"[@a"&amp;$1:$1-1&amp;"]"),INDIRECT(IMPORT_VAR[TABLENAME]&amp;"[@c"&amp;$1:$1-1&amp;"]"))</f>
        <v>0</v>
      </c>
      <c r="L975" s="31"/>
      <c r="M975" s="31" t="str">
        <f>IF(IMPORT[[#This Row],[b2]]="","",IMPORT[[#This Row],[b2]]-IMPORT[[#This Row],[a2]])</f>
        <v/>
      </c>
      <c r="N975" s="32">
        <f ca="1">SUM(INDIRECT(IMPORT_VAR[TABLENAME]&amp;"[@a"&amp;$1:$1-1&amp;"]"),INDIRECT(IMPORT_VAR[TABLENAME]&amp;"[@c"&amp;$1:$1-1&amp;"]"))</f>
        <v>0</v>
      </c>
      <c r="O975" s="33"/>
      <c r="P975" s="33" t="str">
        <f>IF(IMPORT[[#This Row],[b3]]="","",IMPORT[[#This Row],[b3]]-IMPORT[[#This Row],[a3]])</f>
        <v/>
      </c>
      <c r="Q975" s="32">
        <f ca="1">SUM(INDIRECT(IMPORT_VAR[TABLENAME]&amp;"[@a"&amp;$1:$1-1&amp;"]"),INDIRECT(IMPORT_VAR[TABLENAME]&amp;"[@c"&amp;$1:$1-1&amp;"]"))</f>
        <v>0</v>
      </c>
      <c r="R975" s="33"/>
      <c r="S975" s="33" t="str">
        <f>IF(IMPORT[[#This Row],[b4]]="","",IMPORT[[#This Row],[b4]]-IMPORT[[#This Row],[a4]])</f>
        <v/>
      </c>
      <c r="T975" s="32">
        <f ca="1">SUM(INDIRECT(IMPORT_VAR[TABLENAME]&amp;"[@a"&amp;$1:$1-1&amp;"]"),INDIRECT(IMPORT_VAR[TABLENAME]&amp;"[@c"&amp;$1:$1-1&amp;"]"))</f>
        <v>0</v>
      </c>
      <c r="U975" s="33"/>
      <c r="V975" s="31"/>
      <c r="W975" s="62" t="str">
        <f>IF(IMPORT[[#This Row],[b5]]="","",IMPORT[[#This Row],[b5]]-IMPORT[[#This Row],[a5]])</f>
        <v/>
      </c>
      <c r="X975" s="52">
        <f ca="1">SUM(INDIRECT(IMPORT_VAR[TABLENAME]&amp;"[@a"&amp;$1:$1-1&amp;"]"),INDIRECT(IMPORT_VAR[TABLENAME]&amp;"[@c"&amp;$1:$1-1&amp;"]"))</f>
        <v>0</v>
      </c>
    </row>
    <row r="976" spans="1:24">
      <c r="A976" s="31" t="str">
        <f ca="1">IF(IMPORT[[#This Row],[C]]&lt;1,"",ROW()-2)</f>
        <v/>
      </c>
      <c r="B976" s="39">
        <v>6610</v>
      </c>
      <c r="C976" s="31" t="s">
        <v>2861</v>
      </c>
      <c r="D976" s="31">
        <v>120</v>
      </c>
      <c r="E976" s="31">
        <f ca="1">IMPORT[TT]</f>
        <v>0</v>
      </c>
      <c r="F976" s="31"/>
      <c r="G976" s="34" t="s">
        <v>3344</v>
      </c>
      <c r="H976" s="32">
        <v>1</v>
      </c>
      <c r="I976" s="31">
        <v>0</v>
      </c>
      <c r="J976" s="31">
        <f>IF(IMPORT[[#This Row],[b1]]="","",IMPORT[[#This Row],[b1]]-IMPORT[[#This Row],[a1]])</f>
        <v>-1</v>
      </c>
      <c r="K976" s="32">
        <f ca="1">SUM(INDIRECT(IMPORT_VAR[TABLENAME]&amp;"[@a"&amp;$1:$1-1&amp;"]"),INDIRECT(IMPORT_VAR[TABLENAME]&amp;"[@c"&amp;$1:$1-1&amp;"]"))</f>
        <v>0</v>
      </c>
      <c r="L976" s="31"/>
      <c r="M976" s="31" t="str">
        <f>IF(IMPORT[[#This Row],[b2]]="","",IMPORT[[#This Row],[b2]]-IMPORT[[#This Row],[a2]])</f>
        <v/>
      </c>
      <c r="N976" s="32">
        <f ca="1">SUM(INDIRECT(IMPORT_VAR[TABLENAME]&amp;"[@a"&amp;$1:$1-1&amp;"]"),INDIRECT(IMPORT_VAR[TABLENAME]&amp;"[@c"&amp;$1:$1-1&amp;"]"))</f>
        <v>0</v>
      </c>
      <c r="O976" s="33"/>
      <c r="P976" s="33" t="str">
        <f>IF(IMPORT[[#This Row],[b3]]="","",IMPORT[[#This Row],[b3]]-IMPORT[[#This Row],[a3]])</f>
        <v/>
      </c>
      <c r="Q976" s="32">
        <f ca="1">SUM(INDIRECT(IMPORT_VAR[TABLENAME]&amp;"[@a"&amp;$1:$1-1&amp;"]"),INDIRECT(IMPORT_VAR[TABLENAME]&amp;"[@c"&amp;$1:$1-1&amp;"]"))</f>
        <v>0</v>
      </c>
      <c r="R976" s="33"/>
      <c r="S976" s="33" t="str">
        <f>IF(IMPORT[[#This Row],[b4]]="","",IMPORT[[#This Row],[b4]]-IMPORT[[#This Row],[a4]])</f>
        <v/>
      </c>
      <c r="T976" s="32">
        <f ca="1">SUM(INDIRECT(IMPORT_VAR[TABLENAME]&amp;"[@a"&amp;$1:$1-1&amp;"]"),INDIRECT(IMPORT_VAR[TABLENAME]&amp;"[@c"&amp;$1:$1-1&amp;"]"))</f>
        <v>0</v>
      </c>
      <c r="U976" s="33"/>
      <c r="V976" s="31"/>
      <c r="W976" s="62" t="str">
        <f>IF(IMPORT[[#This Row],[b5]]="","",IMPORT[[#This Row],[b5]]-IMPORT[[#This Row],[a5]])</f>
        <v/>
      </c>
      <c r="X976" s="52">
        <f ca="1">SUM(INDIRECT(IMPORT_VAR[TABLENAME]&amp;"[@a"&amp;$1:$1-1&amp;"]"),INDIRECT(IMPORT_VAR[TABLENAME]&amp;"[@c"&amp;$1:$1-1&amp;"]"))</f>
        <v>0</v>
      </c>
    </row>
    <row r="977" spans="1:24">
      <c r="A977" s="31" t="str">
        <f ca="1">IF(IMPORT[[#This Row],[C]]&lt;1,"",ROW()-2)</f>
        <v/>
      </c>
      <c r="B977" s="39" t="s">
        <v>3404</v>
      </c>
      <c r="C977" s="31" t="s">
        <v>3036</v>
      </c>
      <c r="D977" s="31">
        <v>96</v>
      </c>
      <c r="E977" s="31">
        <f ca="1">IMPORT[TT]</f>
        <v>0</v>
      </c>
      <c r="F977" s="31"/>
      <c r="G977" s="34" t="s">
        <v>3344</v>
      </c>
      <c r="H977" s="32">
        <v>0</v>
      </c>
      <c r="I977" s="31"/>
      <c r="J977" s="31" t="str">
        <f>IF(IMPORT[[#This Row],[b1]]="","",IMPORT[[#This Row],[b1]]-IMPORT[[#This Row],[a1]])</f>
        <v/>
      </c>
      <c r="K977" s="32">
        <f ca="1">SUM(INDIRECT(IMPORT_VAR[TABLENAME]&amp;"[@a"&amp;$1:$1-1&amp;"]"),INDIRECT(IMPORT_VAR[TABLENAME]&amp;"[@c"&amp;$1:$1-1&amp;"]"))</f>
        <v>0</v>
      </c>
      <c r="L977" s="31"/>
      <c r="M977" s="31" t="str">
        <f>IF(IMPORT[[#This Row],[b2]]="","",IMPORT[[#This Row],[b2]]-IMPORT[[#This Row],[a2]])</f>
        <v/>
      </c>
      <c r="N977" s="32">
        <f ca="1">SUM(INDIRECT(IMPORT_VAR[TABLENAME]&amp;"[@a"&amp;$1:$1-1&amp;"]"),INDIRECT(IMPORT_VAR[TABLENAME]&amp;"[@c"&amp;$1:$1-1&amp;"]"))</f>
        <v>0</v>
      </c>
      <c r="O977" s="33"/>
      <c r="P977" s="33" t="str">
        <f>IF(IMPORT[[#This Row],[b3]]="","",IMPORT[[#This Row],[b3]]-IMPORT[[#This Row],[a3]])</f>
        <v/>
      </c>
      <c r="Q977" s="32">
        <f ca="1">SUM(INDIRECT(IMPORT_VAR[TABLENAME]&amp;"[@a"&amp;$1:$1-1&amp;"]"),INDIRECT(IMPORT_VAR[TABLENAME]&amp;"[@c"&amp;$1:$1-1&amp;"]"))</f>
        <v>0</v>
      </c>
      <c r="R977" s="33"/>
      <c r="S977" s="33" t="str">
        <f>IF(IMPORT[[#This Row],[b4]]="","",IMPORT[[#This Row],[b4]]-IMPORT[[#This Row],[a4]])</f>
        <v/>
      </c>
      <c r="T977" s="32">
        <f ca="1">SUM(INDIRECT(IMPORT_VAR[TABLENAME]&amp;"[@a"&amp;$1:$1-1&amp;"]"),INDIRECT(IMPORT_VAR[TABLENAME]&amp;"[@c"&amp;$1:$1-1&amp;"]"))</f>
        <v>0</v>
      </c>
      <c r="U977" s="33"/>
      <c r="V977" s="31"/>
      <c r="W977" s="62" t="str">
        <f>IF(IMPORT[[#This Row],[b5]]="","",IMPORT[[#This Row],[b5]]-IMPORT[[#This Row],[a5]])</f>
        <v/>
      </c>
      <c r="X977" s="52">
        <f ca="1">SUM(INDIRECT(IMPORT_VAR[TABLENAME]&amp;"[@a"&amp;$1:$1-1&amp;"]"),INDIRECT(IMPORT_VAR[TABLENAME]&amp;"[@c"&amp;$1:$1-1&amp;"]"))</f>
        <v>0</v>
      </c>
    </row>
    <row r="978" spans="1:24">
      <c r="A978" s="31" t="str">
        <f ca="1">IF(IMPORT[[#This Row],[C]]&lt;1,"",ROW()-2)</f>
        <v/>
      </c>
      <c r="B978" s="39" t="s">
        <v>3415</v>
      </c>
      <c r="C978" s="31" t="s">
        <v>3036</v>
      </c>
      <c r="D978" s="31">
        <v>72</v>
      </c>
      <c r="E978" s="31">
        <f ca="1">IMPORT[TT]</f>
        <v>0</v>
      </c>
      <c r="F978" s="31"/>
      <c r="G978" s="34" t="s">
        <v>3345</v>
      </c>
      <c r="H978" s="32">
        <v>0</v>
      </c>
      <c r="I978" s="31"/>
      <c r="J978" s="31" t="str">
        <f>IF(IMPORT[[#This Row],[b1]]="","",IMPORT[[#This Row],[b1]]-IMPORT[[#This Row],[a1]])</f>
        <v/>
      </c>
      <c r="K978" s="32">
        <f ca="1">SUM(INDIRECT(IMPORT_VAR[TABLENAME]&amp;"[@a"&amp;$1:$1-1&amp;"]"),INDIRECT(IMPORT_VAR[TABLENAME]&amp;"[@c"&amp;$1:$1-1&amp;"]"))</f>
        <v>0</v>
      </c>
      <c r="L978" s="31"/>
      <c r="M978" s="31" t="str">
        <f>IF(IMPORT[[#This Row],[b2]]="","",IMPORT[[#This Row],[b2]]-IMPORT[[#This Row],[a2]])</f>
        <v/>
      </c>
      <c r="N978" s="32">
        <f ca="1">SUM(INDIRECT(IMPORT_VAR[TABLENAME]&amp;"[@a"&amp;$1:$1-1&amp;"]"),INDIRECT(IMPORT_VAR[TABLENAME]&amp;"[@c"&amp;$1:$1-1&amp;"]"))</f>
        <v>0</v>
      </c>
      <c r="O978" s="33"/>
      <c r="P978" s="33" t="str">
        <f>IF(IMPORT[[#This Row],[b3]]="","",IMPORT[[#This Row],[b3]]-IMPORT[[#This Row],[a3]])</f>
        <v/>
      </c>
      <c r="Q978" s="32">
        <f ca="1">SUM(INDIRECT(IMPORT_VAR[TABLENAME]&amp;"[@a"&amp;$1:$1-1&amp;"]"),INDIRECT(IMPORT_VAR[TABLENAME]&amp;"[@c"&amp;$1:$1-1&amp;"]"))</f>
        <v>0</v>
      </c>
      <c r="R978" s="33"/>
      <c r="S978" s="33" t="str">
        <f>IF(IMPORT[[#This Row],[b4]]="","",IMPORT[[#This Row],[b4]]-IMPORT[[#This Row],[a4]])</f>
        <v/>
      </c>
      <c r="T978" s="32">
        <f ca="1">SUM(INDIRECT(IMPORT_VAR[TABLENAME]&amp;"[@a"&amp;$1:$1-1&amp;"]"),INDIRECT(IMPORT_VAR[TABLENAME]&amp;"[@c"&amp;$1:$1-1&amp;"]"))</f>
        <v>0</v>
      </c>
      <c r="U978" s="33"/>
      <c r="V978" s="31"/>
      <c r="W978" s="62" t="str">
        <f>IF(IMPORT[[#This Row],[b5]]="","",IMPORT[[#This Row],[b5]]-IMPORT[[#This Row],[a5]])</f>
        <v/>
      </c>
      <c r="X978" s="52">
        <f ca="1">SUM(INDIRECT(IMPORT_VAR[TABLENAME]&amp;"[@a"&amp;$1:$1-1&amp;"]"),INDIRECT(IMPORT_VAR[TABLENAME]&amp;"[@c"&amp;$1:$1-1&amp;"]"))</f>
        <v>0</v>
      </c>
    </row>
    <row r="979" spans="1:24">
      <c r="A979" s="31" t="str">
        <f ca="1">IF(IMPORT[[#This Row],[C]]&lt;1,"",ROW()-2)</f>
        <v/>
      </c>
      <c r="B979" s="39" t="s">
        <v>3421</v>
      </c>
      <c r="C979" s="31" t="s">
        <v>3036</v>
      </c>
      <c r="D979" s="31">
        <v>96</v>
      </c>
      <c r="E979" s="31">
        <f ca="1">IMPORT[TT]</f>
        <v>0</v>
      </c>
      <c r="F979" s="31"/>
      <c r="G979" s="34" t="s">
        <v>3345</v>
      </c>
      <c r="H979" s="32">
        <v>0</v>
      </c>
      <c r="I979" s="31"/>
      <c r="J979" s="31" t="str">
        <f>IF(IMPORT[[#This Row],[b1]]="","",IMPORT[[#This Row],[b1]]-IMPORT[[#This Row],[a1]])</f>
        <v/>
      </c>
      <c r="K979" s="32">
        <f ca="1">SUM(INDIRECT(IMPORT_VAR[TABLENAME]&amp;"[@a"&amp;$1:$1-1&amp;"]"),INDIRECT(IMPORT_VAR[TABLENAME]&amp;"[@c"&amp;$1:$1-1&amp;"]"))</f>
        <v>0</v>
      </c>
      <c r="L979" s="31"/>
      <c r="M979" s="31" t="str">
        <f>IF(IMPORT[[#This Row],[b2]]="","",IMPORT[[#This Row],[b2]]-IMPORT[[#This Row],[a2]])</f>
        <v/>
      </c>
      <c r="N979" s="32">
        <f ca="1">SUM(INDIRECT(IMPORT_VAR[TABLENAME]&amp;"[@a"&amp;$1:$1-1&amp;"]"),INDIRECT(IMPORT_VAR[TABLENAME]&amp;"[@c"&amp;$1:$1-1&amp;"]"))</f>
        <v>0</v>
      </c>
      <c r="O979" s="33"/>
      <c r="P979" s="33" t="str">
        <f>IF(IMPORT[[#This Row],[b3]]="","",IMPORT[[#This Row],[b3]]-IMPORT[[#This Row],[a3]])</f>
        <v/>
      </c>
      <c r="Q979" s="32">
        <f ca="1">SUM(INDIRECT(IMPORT_VAR[TABLENAME]&amp;"[@a"&amp;$1:$1-1&amp;"]"),INDIRECT(IMPORT_VAR[TABLENAME]&amp;"[@c"&amp;$1:$1-1&amp;"]"))</f>
        <v>0</v>
      </c>
      <c r="R979" s="33"/>
      <c r="S979" s="33" t="str">
        <f>IF(IMPORT[[#This Row],[b4]]="","",IMPORT[[#This Row],[b4]]-IMPORT[[#This Row],[a4]])</f>
        <v/>
      </c>
      <c r="T979" s="32">
        <f ca="1">SUM(INDIRECT(IMPORT_VAR[TABLENAME]&amp;"[@a"&amp;$1:$1-1&amp;"]"),INDIRECT(IMPORT_VAR[TABLENAME]&amp;"[@c"&amp;$1:$1-1&amp;"]"))</f>
        <v>0</v>
      </c>
      <c r="U979" s="33"/>
      <c r="V979" s="31"/>
      <c r="W979" s="62" t="str">
        <f>IF(IMPORT[[#This Row],[b5]]="","",IMPORT[[#This Row],[b5]]-IMPORT[[#This Row],[a5]])</f>
        <v/>
      </c>
      <c r="X979" s="52">
        <f ca="1">SUM(INDIRECT(IMPORT_VAR[TABLENAME]&amp;"[@a"&amp;$1:$1-1&amp;"]"),INDIRECT(IMPORT_VAR[TABLENAME]&amp;"[@c"&amp;$1:$1-1&amp;"]"))</f>
        <v>0</v>
      </c>
    </row>
    <row r="980" spans="1:24">
      <c r="A980" s="31" t="str">
        <f ca="1">IF(IMPORT[[#This Row],[C]]&lt;1,"",ROW()-2)</f>
        <v/>
      </c>
      <c r="B980" s="39" t="s">
        <v>3861</v>
      </c>
      <c r="C980" s="31" t="s">
        <v>3036</v>
      </c>
      <c r="D980" s="31">
        <v>72</v>
      </c>
      <c r="E980" s="31">
        <f ca="1">IMPORT[TT]</f>
        <v>0</v>
      </c>
      <c r="F980" s="31"/>
      <c r="G980" s="34" t="s">
        <v>3817</v>
      </c>
      <c r="H980" s="32">
        <v>2</v>
      </c>
      <c r="I980" s="31">
        <v>0</v>
      </c>
      <c r="J980" s="31">
        <f>IF(IMPORT[[#This Row],[b1]]="","",IMPORT[[#This Row],[b1]]-IMPORT[[#This Row],[a1]])</f>
        <v>-2</v>
      </c>
      <c r="K980" s="32">
        <f ca="1">SUM(INDIRECT(IMPORT_VAR[TABLENAME]&amp;"[@a"&amp;$1:$1-1&amp;"]"),INDIRECT(IMPORT_VAR[TABLENAME]&amp;"[@c"&amp;$1:$1-1&amp;"]"))</f>
        <v>0</v>
      </c>
      <c r="L980" s="31"/>
      <c r="M980" s="31" t="str">
        <f>IF(IMPORT[[#This Row],[b2]]="","",IMPORT[[#This Row],[b2]]-IMPORT[[#This Row],[a2]])</f>
        <v/>
      </c>
      <c r="N980" s="32">
        <f ca="1">SUM(INDIRECT(IMPORT_VAR[TABLENAME]&amp;"[@a"&amp;$1:$1-1&amp;"]"),INDIRECT(IMPORT_VAR[TABLENAME]&amp;"[@c"&amp;$1:$1-1&amp;"]"))</f>
        <v>0</v>
      </c>
      <c r="O980" s="33"/>
      <c r="P980" s="33" t="str">
        <f>IF(IMPORT[[#This Row],[b3]]="","",IMPORT[[#This Row],[b3]]-IMPORT[[#This Row],[a3]])</f>
        <v/>
      </c>
      <c r="Q980" s="32">
        <f ca="1">SUM(INDIRECT(IMPORT_VAR[TABLENAME]&amp;"[@a"&amp;$1:$1-1&amp;"]"),INDIRECT(IMPORT_VAR[TABLENAME]&amp;"[@c"&amp;$1:$1-1&amp;"]"))</f>
        <v>0</v>
      </c>
      <c r="R980" s="33"/>
      <c r="S980" s="33" t="str">
        <f>IF(IMPORT[[#This Row],[b4]]="","",IMPORT[[#This Row],[b4]]-IMPORT[[#This Row],[a4]])</f>
        <v/>
      </c>
      <c r="T980" s="32">
        <f ca="1">SUM(INDIRECT(IMPORT_VAR[TABLENAME]&amp;"[@a"&amp;$1:$1-1&amp;"]"),INDIRECT(IMPORT_VAR[TABLENAME]&amp;"[@c"&amp;$1:$1-1&amp;"]"))</f>
        <v>0</v>
      </c>
      <c r="U980" s="33"/>
      <c r="V980" s="31"/>
      <c r="W980" s="62" t="str">
        <f>IF(IMPORT[[#This Row],[b5]]="","",IMPORT[[#This Row],[b5]]-IMPORT[[#This Row],[a5]])</f>
        <v/>
      </c>
      <c r="X980" s="52">
        <f ca="1">SUM(INDIRECT(IMPORT_VAR[TABLENAME]&amp;"[@a"&amp;$1:$1-1&amp;"]"),INDIRECT(IMPORT_VAR[TABLENAME]&amp;"[@c"&amp;$1:$1-1&amp;"]"))</f>
        <v>0</v>
      </c>
    </row>
    <row r="981" spans="1:24">
      <c r="A981" s="31" t="str">
        <f ca="1">IF(IMPORT[[#This Row],[C]]&lt;1,"",ROW()-2)</f>
        <v/>
      </c>
      <c r="B981" s="39" t="s">
        <v>3863</v>
      </c>
      <c r="C981" s="31" t="s">
        <v>3036</v>
      </c>
      <c r="D981" s="31">
        <v>72</v>
      </c>
      <c r="E981" s="31">
        <f ca="1">IMPORT[TT]</f>
        <v>0</v>
      </c>
      <c r="F981" s="31"/>
      <c r="G981" s="34" t="s">
        <v>3817</v>
      </c>
      <c r="H981" s="32">
        <v>0</v>
      </c>
      <c r="I981" s="31"/>
      <c r="J981" s="31" t="str">
        <f>IF(IMPORT[[#This Row],[b1]]="","",IMPORT[[#This Row],[b1]]-IMPORT[[#This Row],[a1]])</f>
        <v/>
      </c>
      <c r="K981" s="32">
        <f ca="1">SUM(INDIRECT(IMPORT_VAR[TABLENAME]&amp;"[@a"&amp;$1:$1-1&amp;"]"),INDIRECT(IMPORT_VAR[TABLENAME]&amp;"[@c"&amp;$1:$1-1&amp;"]"))</f>
        <v>0</v>
      </c>
      <c r="L981" s="31"/>
      <c r="M981" s="31" t="str">
        <f>IF(IMPORT[[#This Row],[b2]]="","",IMPORT[[#This Row],[b2]]-IMPORT[[#This Row],[a2]])</f>
        <v/>
      </c>
      <c r="N981" s="32">
        <f ca="1">SUM(INDIRECT(IMPORT_VAR[TABLENAME]&amp;"[@a"&amp;$1:$1-1&amp;"]"),INDIRECT(IMPORT_VAR[TABLENAME]&amp;"[@c"&amp;$1:$1-1&amp;"]"))</f>
        <v>0</v>
      </c>
      <c r="O981" s="33"/>
      <c r="P981" s="33" t="str">
        <f>IF(IMPORT[[#This Row],[b3]]="","",IMPORT[[#This Row],[b3]]-IMPORT[[#This Row],[a3]])</f>
        <v/>
      </c>
      <c r="Q981" s="32">
        <f ca="1">SUM(INDIRECT(IMPORT_VAR[TABLENAME]&amp;"[@a"&amp;$1:$1-1&amp;"]"),INDIRECT(IMPORT_VAR[TABLENAME]&amp;"[@c"&amp;$1:$1-1&amp;"]"))</f>
        <v>0</v>
      </c>
      <c r="R981" s="33"/>
      <c r="S981" s="33" t="str">
        <f>IF(IMPORT[[#This Row],[b4]]="","",IMPORT[[#This Row],[b4]]-IMPORT[[#This Row],[a4]])</f>
        <v/>
      </c>
      <c r="T981" s="32">
        <f ca="1">SUM(INDIRECT(IMPORT_VAR[TABLENAME]&amp;"[@a"&amp;$1:$1-1&amp;"]"),INDIRECT(IMPORT_VAR[TABLENAME]&amp;"[@c"&amp;$1:$1-1&amp;"]"))</f>
        <v>0</v>
      </c>
      <c r="U981" s="33"/>
      <c r="V981" s="31"/>
      <c r="W981" s="62" t="str">
        <f>IF(IMPORT[[#This Row],[b5]]="","",IMPORT[[#This Row],[b5]]-IMPORT[[#This Row],[a5]])</f>
        <v/>
      </c>
      <c r="X981" s="52">
        <f ca="1">SUM(INDIRECT(IMPORT_VAR[TABLENAME]&amp;"[@a"&amp;$1:$1-1&amp;"]"),INDIRECT(IMPORT_VAR[TABLENAME]&amp;"[@c"&amp;$1:$1-1&amp;"]"))</f>
        <v>0</v>
      </c>
    </row>
    <row r="982" spans="1:24">
      <c r="A982" s="39" t="str">
        <f ca="1">IF(IMPORT[[#This Row],[C]]&lt;1,"",ROW()-2)</f>
        <v/>
      </c>
      <c r="B982" s="39">
        <v>858</v>
      </c>
      <c r="C982" s="31" t="s">
        <v>2861</v>
      </c>
      <c r="D982" s="31">
        <v>144</v>
      </c>
      <c r="E982" s="39">
        <f ca="1">IMPORT[TT]</f>
        <v>0</v>
      </c>
      <c r="F982" s="31"/>
      <c r="G982" s="31" t="s">
        <v>4003</v>
      </c>
      <c r="H982" s="40">
        <v>1</v>
      </c>
      <c r="I982" s="31">
        <v>0</v>
      </c>
      <c r="J982" s="39">
        <f>IF(IMPORT[[#This Row],[b1]]="","",IMPORT[[#This Row],[b1]]-IMPORT[[#This Row],[a1]])</f>
        <v>-1</v>
      </c>
      <c r="K982" s="40">
        <f ca="1">SUM(INDIRECT(IMPORT_VAR[TABLENAME]&amp;"[@a"&amp;$1:$1-1&amp;"]"),INDIRECT(IMPORT_VAR[TABLENAME]&amp;"[@c"&amp;$1:$1-1&amp;"]"))</f>
        <v>0</v>
      </c>
      <c r="L982" s="31"/>
      <c r="M982" s="39" t="str">
        <f>IF(IMPORT[[#This Row],[b2]]="","",IMPORT[[#This Row],[b2]]-IMPORT[[#This Row],[a2]])</f>
        <v/>
      </c>
      <c r="N982" s="40">
        <f ca="1">SUM(INDIRECT(IMPORT_VAR[TABLENAME]&amp;"[@a"&amp;$1:$1-1&amp;"]"),INDIRECT(IMPORT_VAR[TABLENAME]&amp;"[@c"&amp;$1:$1-1&amp;"]"))</f>
        <v>0</v>
      </c>
      <c r="O982" s="33"/>
      <c r="P982" s="41" t="str">
        <f>IF(IMPORT[[#This Row],[b3]]="","",IMPORT[[#This Row],[b3]]-IMPORT[[#This Row],[a3]])</f>
        <v/>
      </c>
      <c r="Q982" s="40">
        <f ca="1">SUM(INDIRECT(IMPORT_VAR[TABLENAME]&amp;"[@a"&amp;$1:$1-1&amp;"]"),INDIRECT(IMPORT_VAR[TABLENAME]&amp;"[@c"&amp;$1:$1-1&amp;"]"))</f>
        <v>0</v>
      </c>
      <c r="R982" s="33"/>
      <c r="S982" s="41" t="str">
        <f>IF(IMPORT[[#This Row],[b4]]="","",IMPORT[[#This Row],[b4]]-IMPORT[[#This Row],[a4]])</f>
        <v/>
      </c>
      <c r="T982" s="40">
        <f ca="1">SUM(INDIRECT(IMPORT_VAR[TABLENAME]&amp;"[@a"&amp;$1:$1-1&amp;"]"),INDIRECT(IMPORT_VAR[TABLENAME]&amp;"[@c"&amp;$1:$1-1&amp;"]"))</f>
        <v>0</v>
      </c>
      <c r="U982" s="41"/>
      <c r="V982" s="31"/>
      <c r="W982" s="60" t="str">
        <f>IF(IMPORT[[#This Row],[b5]]="","",IMPORT[[#This Row],[b5]]-IMPORT[[#This Row],[a5]])</f>
        <v/>
      </c>
      <c r="X982" s="53">
        <f ca="1">SUM(INDIRECT(IMPORT_VAR[TABLENAME]&amp;"[@a"&amp;$1:$1-1&amp;"]"),INDIRECT(IMPORT_VAR[TABLENAME]&amp;"[@c"&amp;$1:$1-1&amp;"]"))</f>
        <v>0</v>
      </c>
    </row>
    <row r="983" spans="1:24">
      <c r="A983" s="39" t="str">
        <f ca="1">IF(IMPORT[[#This Row],[C]]&lt;1,"",ROW()-2)</f>
        <v/>
      </c>
      <c r="B983" s="39" t="s">
        <v>4197</v>
      </c>
      <c r="C983" s="31" t="s">
        <v>3036</v>
      </c>
      <c r="D983" s="31">
        <v>160</v>
      </c>
      <c r="E983" s="39">
        <f ca="1">IMPORT[TT]</f>
        <v>0</v>
      </c>
      <c r="F983" s="31"/>
      <c r="G983" s="31" t="s">
        <v>4168</v>
      </c>
      <c r="H983" s="40">
        <v>1</v>
      </c>
      <c r="I983" s="31">
        <v>0</v>
      </c>
      <c r="J983" s="39">
        <f>IF(IMPORT[[#This Row],[b1]]="","",IMPORT[[#This Row],[b1]]-IMPORT[[#This Row],[a1]])</f>
        <v>-1</v>
      </c>
      <c r="K983" s="40">
        <f ca="1">SUM(INDIRECT(IMPORT_VAR[TABLENAME]&amp;"[@a"&amp;$1:$1-1&amp;"]"),INDIRECT(IMPORT_VAR[TABLENAME]&amp;"[@c"&amp;$1:$1-1&amp;"]"))</f>
        <v>0</v>
      </c>
      <c r="L983" s="31"/>
      <c r="M983" s="39" t="str">
        <f>IF(IMPORT[[#This Row],[b2]]="","",IMPORT[[#This Row],[b2]]-IMPORT[[#This Row],[a2]])</f>
        <v/>
      </c>
      <c r="N983" s="40">
        <f ca="1">SUM(INDIRECT(IMPORT_VAR[TABLENAME]&amp;"[@a"&amp;$1:$1-1&amp;"]"),INDIRECT(IMPORT_VAR[TABLENAME]&amp;"[@c"&amp;$1:$1-1&amp;"]"))</f>
        <v>0</v>
      </c>
      <c r="O983" s="33"/>
      <c r="P983" s="41" t="str">
        <f>IF(IMPORT[[#This Row],[b3]]="","",IMPORT[[#This Row],[b3]]-IMPORT[[#This Row],[a3]])</f>
        <v/>
      </c>
      <c r="Q983" s="40">
        <f ca="1">SUM(INDIRECT(IMPORT_VAR[TABLENAME]&amp;"[@a"&amp;$1:$1-1&amp;"]"),INDIRECT(IMPORT_VAR[TABLENAME]&amp;"[@c"&amp;$1:$1-1&amp;"]"))</f>
        <v>0</v>
      </c>
      <c r="R983" s="33"/>
      <c r="S983" s="41" t="str">
        <f>IF(IMPORT[[#This Row],[b4]]="","",IMPORT[[#This Row],[b4]]-IMPORT[[#This Row],[a4]])</f>
        <v/>
      </c>
      <c r="T983" s="40">
        <f ca="1">SUM(INDIRECT(IMPORT_VAR[TABLENAME]&amp;"[@a"&amp;$1:$1-1&amp;"]"),INDIRECT(IMPORT_VAR[TABLENAME]&amp;"[@c"&amp;$1:$1-1&amp;"]"))</f>
        <v>0</v>
      </c>
      <c r="U983" s="41"/>
      <c r="V983" s="31"/>
      <c r="W983" s="60" t="str">
        <f>IF(IMPORT[[#This Row],[b5]]="","",IMPORT[[#This Row],[b5]]-IMPORT[[#This Row],[a5]])</f>
        <v/>
      </c>
      <c r="X983" s="53">
        <f ca="1">SUM(INDIRECT(IMPORT_VAR[TABLENAME]&amp;"[@a"&amp;$1:$1-1&amp;"]"),INDIRECT(IMPORT_VAR[TABLENAME]&amp;"[@c"&amp;$1:$1-1&amp;"]"))</f>
        <v>0</v>
      </c>
    </row>
    <row r="984" spans="1:24">
      <c r="A984" s="39" t="str">
        <f ca="1">IF(IMPORT[[#This Row],[C]]&lt;1,"",ROW()-2)</f>
        <v/>
      </c>
      <c r="B984" s="39" t="s">
        <v>4381</v>
      </c>
      <c r="C984" s="31" t="s">
        <v>3036</v>
      </c>
      <c r="D984" s="31">
        <v>160</v>
      </c>
      <c r="E984" s="39">
        <f ca="1">IMPORT[TT]</f>
        <v>0</v>
      </c>
      <c r="F984" s="31"/>
      <c r="G984" s="31" t="s">
        <v>4393</v>
      </c>
      <c r="H984" s="40">
        <v>0</v>
      </c>
      <c r="I984" s="31"/>
      <c r="J984" s="39" t="str">
        <f>IF(IMPORT[[#This Row],[b1]]="","",IMPORT[[#This Row],[b1]]-IMPORT[[#This Row],[a1]])</f>
        <v/>
      </c>
      <c r="K984" s="40">
        <f ca="1">SUM(INDIRECT(IMPORT_VAR[TABLENAME]&amp;"[@a"&amp;$1:$1-1&amp;"]"),INDIRECT(IMPORT_VAR[TABLENAME]&amp;"[@c"&amp;$1:$1-1&amp;"]"))</f>
        <v>0</v>
      </c>
      <c r="L984" s="31"/>
      <c r="M984" s="39" t="str">
        <f>IF(IMPORT[[#This Row],[b2]]="","",IMPORT[[#This Row],[b2]]-IMPORT[[#This Row],[a2]])</f>
        <v/>
      </c>
      <c r="N984" s="40">
        <f ca="1">SUM(INDIRECT(IMPORT_VAR[TABLENAME]&amp;"[@a"&amp;$1:$1-1&amp;"]"),INDIRECT(IMPORT_VAR[TABLENAME]&amp;"[@c"&amp;$1:$1-1&amp;"]"))</f>
        <v>0</v>
      </c>
      <c r="O984" s="33"/>
      <c r="P984" s="41" t="str">
        <f>IF(IMPORT[[#This Row],[b3]]="","",IMPORT[[#This Row],[b3]]-IMPORT[[#This Row],[a3]])</f>
        <v/>
      </c>
      <c r="Q984" s="40">
        <f ca="1">SUM(INDIRECT(IMPORT_VAR[TABLENAME]&amp;"[@a"&amp;$1:$1-1&amp;"]"),INDIRECT(IMPORT_VAR[TABLENAME]&amp;"[@c"&amp;$1:$1-1&amp;"]"))</f>
        <v>0</v>
      </c>
      <c r="R984" s="33"/>
      <c r="S984" s="41" t="str">
        <f>IF(IMPORT[[#This Row],[b4]]="","",IMPORT[[#This Row],[b4]]-IMPORT[[#This Row],[a4]])</f>
        <v/>
      </c>
      <c r="T984" s="40">
        <f ca="1">SUM(INDIRECT(IMPORT_VAR[TABLENAME]&amp;"[@a"&amp;$1:$1-1&amp;"]"),INDIRECT(IMPORT_VAR[TABLENAME]&amp;"[@c"&amp;$1:$1-1&amp;"]"))</f>
        <v>0</v>
      </c>
      <c r="U984" s="41"/>
      <c r="V984" s="31"/>
      <c r="W984" s="60" t="str">
        <f>IF(IMPORT[[#This Row],[b5]]="","",IMPORT[[#This Row],[b5]]-IMPORT[[#This Row],[a5]])</f>
        <v/>
      </c>
      <c r="X984" s="53">
        <f ca="1">SUM(INDIRECT(IMPORT_VAR[TABLENAME]&amp;"[@a"&amp;$1:$1-1&amp;"]"),INDIRECT(IMPORT_VAR[TABLENAME]&amp;"[@c"&amp;$1:$1-1&amp;"]"))</f>
        <v>0</v>
      </c>
    </row>
    <row r="985" spans="1:24">
      <c r="A985" s="31" t="str">
        <f ca="1">IF(IMPORT[[#This Row],[C]]&lt;1,"",ROW()-2)</f>
        <v/>
      </c>
      <c r="B985" s="39" t="s">
        <v>3172</v>
      </c>
      <c r="C985" s="31" t="s">
        <v>3163</v>
      </c>
      <c r="D985" s="31">
        <v>600</v>
      </c>
      <c r="E985" s="31">
        <f ca="1">IMPORT[TT]</f>
        <v>0</v>
      </c>
      <c r="F985" s="31"/>
      <c r="G985" s="31" t="s">
        <v>3202</v>
      </c>
      <c r="H985" s="32">
        <v>0</v>
      </c>
      <c r="I985" s="31"/>
      <c r="J985" s="31" t="str">
        <f>IF(IMPORT[[#This Row],[b1]]="","",IMPORT[[#This Row],[b1]]-IMPORT[[#This Row],[a1]])</f>
        <v/>
      </c>
      <c r="K985" s="32">
        <f ca="1">SUM(INDIRECT(IMPORT_VAR[TABLENAME]&amp;"[@a"&amp;$1:$1-1&amp;"]"),INDIRECT(IMPORT_VAR[TABLENAME]&amp;"[@c"&amp;$1:$1-1&amp;"]"))</f>
        <v>0</v>
      </c>
      <c r="L985" s="31"/>
      <c r="M985" s="31" t="str">
        <f>IF(IMPORT[[#This Row],[b2]]="","",IMPORT[[#This Row],[b2]]-IMPORT[[#This Row],[a2]])</f>
        <v/>
      </c>
      <c r="N985" s="32">
        <f ca="1">SUM(INDIRECT(IMPORT_VAR[TABLENAME]&amp;"[@a"&amp;$1:$1-1&amp;"]"),INDIRECT(IMPORT_VAR[TABLENAME]&amp;"[@c"&amp;$1:$1-1&amp;"]"))</f>
        <v>0</v>
      </c>
      <c r="O985" s="33"/>
      <c r="P985" s="33" t="str">
        <f>IF(IMPORT[[#This Row],[b3]]="","",IMPORT[[#This Row],[b3]]-IMPORT[[#This Row],[a3]])</f>
        <v/>
      </c>
      <c r="Q985" s="32">
        <f ca="1">SUM(INDIRECT(IMPORT_VAR[TABLENAME]&amp;"[@a"&amp;$1:$1-1&amp;"]"),INDIRECT(IMPORT_VAR[TABLENAME]&amp;"[@c"&amp;$1:$1-1&amp;"]"))</f>
        <v>0</v>
      </c>
      <c r="R985" s="33"/>
      <c r="S985" s="33" t="str">
        <f>IF(IMPORT[[#This Row],[b4]]="","",IMPORT[[#This Row],[b4]]-IMPORT[[#This Row],[a4]])</f>
        <v/>
      </c>
      <c r="T985" s="32">
        <f ca="1">SUM(INDIRECT(IMPORT_VAR[TABLENAME]&amp;"[@a"&amp;$1:$1-1&amp;"]"),INDIRECT(IMPORT_VAR[TABLENAME]&amp;"[@c"&amp;$1:$1-1&amp;"]"))</f>
        <v>0</v>
      </c>
      <c r="U985" s="33"/>
      <c r="V985" s="31"/>
      <c r="W985" s="62" t="str">
        <f>IF(IMPORT[[#This Row],[b5]]="","",IMPORT[[#This Row],[b5]]-IMPORT[[#This Row],[a5]])</f>
        <v/>
      </c>
      <c r="X985" s="52">
        <f ca="1">SUM(INDIRECT(IMPORT_VAR[TABLENAME]&amp;"[@a"&amp;$1:$1-1&amp;"]"),INDIRECT(IMPORT_VAR[TABLENAME]&amp;"[@c"&amp;$1:$1-1&amp;"]"))</f>
        <v>0</v>
      </c>
    </row>
    <row r="986" spans="1:24">
      <c r="A986" s="39" t="str">
        <f ca="1">IF(IMPORT[[#This Row],[C]]&lt;1,"",ROW()-2)</f>
        <v/>
      </c>
      <c r="B986" s="39" t="s">
        <v>4056</v>
      </c>
      <c r="C986" s="31" t="s">
        <v>2995</v>
      </c>
      <c r="D986" s="31">
        <v>5000</v>
      </c>
      <c r="E986" s="39">
        <f ca="1">IMPORT[TT]</f>
        <v>0</v>
      </c>
      <c r="F986" s="31"/>
      <c r="G986" s="31" t="s">
        <v>4053</v>
      </c>
      <c r="H986" s="40">
        <v>0</v>
      </c>
      <c r="I986" s="31"/>
      <c r="J986" s="39" t="str">
        <f>IF(IMPORT[[#This Row],[b1]]="","",IMPORT[[#This Row],[b1]]-IMPORT[[#This Row],[a1]])</f>
        <v/>
      </c>
      <c r="K986" s="40">
        <f ca="1">SUM(INDIRECT(IMPORT_VAR[TABLENAME]&amp;"[@a"&amp;$1:$1-1&amp;"]"),INDIRECT(IMPORT_VAR[TABLENAME]&amp;"[@c"&amp;$1:$1-1&amp;"]"))</f>
        <v>0</v>
      </c>
      <c r="L986" s="31"/>
      <c r="M986" s="39" t="str">
        <f>IF(IMPORT[[#This Row],[b2]]="","",IMPORT[[#This Row],[b2]]-IMPORT[[#This Row],[a2]])</f>
        <v/>
      </c>
      <c r="N986" s="40">
        <f ca="1">SUM(INDIRECT(IMPORT_VAR[TABLENAME]&amp;"[@a"&amp;$1:$1-1&amp;"]"),INDIRECT(IMPORT_VAR[TABLENAME]&amp;"[@c"&amp;$1:$1-1&amp;"]"))</f>
        <v>0</v>
      </c>
      <c r="O986" s="33"/>
      <c r="P986" s="41" t="str">
        <f>IF(IMPORT[[#This Row],[b3]]="","",IMPORT[[#This Row],[b3]]-IMPORT[[#This Row],[a3]])</f>
        <v/>
      </c>
      <c r="Q986" s="40">
        <f ca="1">SUM(INDIRECT(IMPORT_VAR[TABLENAME]&amp;"[@a"&amp;$1:$1-1&amp;"]"),INDIRECT(IMPORT_VAR[TABLENAME]&amp;"[@c"&amp;$1:$1-1&amp;"]"))</f>
        <v>0</v>
      </c>
      <c r="R986" s="33"/>
      <c r="S986" s="41" t="str">
        <f>IF(IMPORT[[#This Row],[b4]]="","",IMPORT[[#This Row],[b4]]-IMPORT[[#This Row],[a4]])</f>
        <v/>
      </c>
      <c r="T986" s="40">
        <f ca="1">SUM(INDIRECT(IMPORT_VAR[TABLENAME]&amp;"[@a"&amp;$1:$1-1&amp;"]"),INDIRECT(IMPORT_VAR[TABLENAME]&amp;"[@c"&amp;$1:$1-1&amp;"]"))</f>
        <v>0</v>
      </c>
      <c r="U986" s="41"/>
      <c r="V986" s="31"/>
      <c r="W986" s="60" t="str">
        <f>IF(IMPORT[[#This Row],[b5]]="","",IMPORT[[#This Row],[b5]]-IMPORT[[#This Row],[a5]])</f>
        <v/>
      </c>
      <c r="X986" s="53">
        <f ca="1">SUM(INDIRECT(IMPORT_VAR[TABLENAME]&amp;"[@a"&amp;$1:$1-1&amp;"]"),INDIRECT(IMPORT_VAR[TABLENAME]&amp;"[@c"&amp;$1:$1-1&amp;"]"))</f>
        <v>0</v>
      </c>
    </row>
    <row r="987" spans="1:24">
      <c r="A987" s="39" t="str">
        <f ca="1">IF(IMPORT[[#This Row],[C]]&lt;1,"",ROW()-2)</f>
        <v/>
      </c>
      <c r="B987" s="39" t="s">
        <v>4253</v>
      </c>
      <c r="C987" s="31" t="s">
        <v>3094</v>
      </c>
      <c r="D987" s="31">
        <v>2880</v>
      </c>
      <c r="E987" s="39">
        <f ca="1">IMPORT[TT]</f>
        <v>0</v>
      </c>
      <c r="F987" s="31"/>
      <c r="G987" s="31" t="s">
        <v>4299</v>
      </c>
      <c r="H987" s="40">
        <v>0</v>
      </c>
      <c r="I987" s="31"/>
      <c r="J987" s="39" t="str">
        <f>IF(IMPORT[[#This Row],[b1]]="","",IMPORT[[#This Row],[b1]]-IMPORT[[#This Row],[a1]])</f>
        <v/>
      </c>
      <c r="K987" s="40">
        <f ca="1">SUM(INDIRECT(IMPORT_VAR[TABLENAME]&amp;"[@a"&amp;$1:$1-1&amp;"]"),INDIRECT(IMPORT_VAR[TABLENAME]&amp;"[@c"&amp;$1:$1-1&amp;"]"))</f>
        <v>0</v>
      </c>
      <c r="L987" s="31"/>
      <c r="M987" s="39" t="str">
        <f>IF(IMPORT[[#This Row],[b2]]="","",IMPORT[[#This Row],[b2]]-IMPORT[[#This Row],[a2]])</f>
        <v/>
      </c>
      <c r="N987" s="40">
        <f ca="1">SUM(INDIRECT(IMPORT_VAR[TABLENAME]&amp;"[@a"&amp;$1:$1-1&amp;"]"),INDIRECT(IMPORT_VAR[TABLENAME]&amp;"[@c"&amp;$1:$1-1&amp;"]"))</f>
        <v>0</v>
      </c>
      <c r="O987" s="33"/>
      <c r="P987" s="41" t="str">
        <f>IF(IMPORT[[#This Row],[b3]]="","",IMPORT[[#This Row],[b3]]-IMPORT[[#This Row],[a3]])</f>
        <v/>
      </c>
      <c r="Q987" s="40">
        <f ca="1">SUM(INDIRECT(IMPORT_VAR[TABLENAME]&amp;"[@a"&amp;$1:$1-1&amp;"]"),INDIRECT(IMPORT_VAR[TABLENAME]&amp;"[@c"&amp;$1:$1-1&amp;"]"))</f>
        <v>0</v>
      </c>
      <c r="R987" s="33"/>
      <c r="S987" s="41" t="str">
        <f>IF(IMPORT[[#This Row],[b4]]="","",IMPORT[[#This Row],[b4]]-IMPORT[[#This Row],[a4]])</f>
        <v/>
      </c>
      <c r="T987" s="40">
        <f ca="1">SUM(INDIRECT(IMPORT_VAR[TABLENAME]&amp;"[@a"&amp;$1:$1-1&amp;"]"),INDIRECT(IMPORT_VAR[TABLENAME]&amp;"[@c"&amp;$1:$1-1&amp;"]"))</f>
        <v>0</v>
      </c>
      <c r="U987" s="41"/>
      <c r="V987" s="31"/>
      <c r="W987" s="60" t="str">
        <f>IF(IMPORT[[#This Row],[b5]]="","",IMPORT[[#This Row],[b5]]-IMPORT[[#This Row],[a5]])</f>
        <v/>
      </c>
      <c r="X987" s="53">
        <f ca="1">SUM(INDIRECT(IMPORT_VAR[TABLENAME]&amp;"[@a"&amp;$1:$1-1&amp;"]"),INDIRECT(IMPORT_VAR[TABLENAME]&amp;"[@c"&amp;$1:$1-1&amp;"]"))</f>
        <v>0</v>
      </c>
    </row>
    <row r="988" spans="1:24">
      <c r="A988" s="39" t="str">
        <f ca="1">IF(IMPORT[[#This Row],[C]]&lt;1,"",ROW()-2)</f>
        <v/>
      </c>
      <c r="B988" s="39" t="s">
        <v>4267</v>
      </c>
      <c r="C988" s="31" t="s">
        <v>3040</v>
      </c>
      <c r="D988" s="31">
        <v>144</v>
      </c>
      <c r="E988" s="39">
        <f ca="1">IMPORT[TT]</f>
        <v>0</v>
      </c>
      <c r="F988" s="31"/>
      <c r="G988" s="31" t="s">
        <v>4299</v>
      </c>
      <c r="H988" s="40">
        <v>0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0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0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0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0</v>
      </c>
      <c r="U988" s="41"/>
      <c r="V988" s="31"/>
      <c r="W988" s="60" t="str">
        <f>IF(IMPORT[[#This Row],[b5]]="","",IMPORT[[#This Row],[b5]]-IMPORT[[#This Row],[a5]])</f>
        <v/>
      </c>
      <c r="X988" s="53">
        <f ca="1">SUM(INDIRECT(IMPORT_VAR[TABLENAME]&amp;"[@a"&amp;$1:$1-1&amp;"]"),INDIRECT(IMPORT_VAR[TABLENAME]&amp;"[@c"&amp;$1:$1-1&amp;"]"))</f>
        <v>0</v>
      </c>
    </row>
    <row r="989" spans="1:24">
      <c r="A989" s="39" t="str">
        <f ca="1">IF(IMPORT[[#This Row],[C]]&lt;1,"",ROW()-2)</f>
        <v/>
      </c>
      <c r="B989" s="39" t="s">
        <v>4362</v>
      </c>
      <c r="C989" s="31" t="s">
        <v>3040</v>
      </c>
      <c r="D989" s="31">
        <v>96</v>
      </c>
      <c r="E989" s="39">
        <f ca="1">IMPORT[TT]</f>
        <v>0</v>
      </c>
      <c r="F989" s="31"/>
      <c r="G989" s="31" t="s">
        <v>4393</v>
      </c>
      <c r="H989" s="40">
        <v>0</v>
      </c>
      <c r="I989" s="31"/>
      <c r="J989" s="39" t="str">
        <f>IF(IMPORT[[#This Row],[b1]]="","",IMPORT[[#This Row],[b1]]-IMPORT[[#This Row],[a1]])</f>
        <v/>
      </c>
      <c r="K989" s="40">
        <f ca="1">SUM(INDIRECT(IMPORT_VAR[TABLENAME]&amp;"[@a"&amp;$1:$1-1&amp;"]"),INDIRECT(IMPORT_VAR[TABLENAME]&amp;"[@c"&amp;$1:$1-1&amp;"]"))</f>
        <v>0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0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0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0</v>
      </c>
      <c r="U989" s="41"/>
      <c r="V989" s="31"/>
      <c r="W989" s="60" t="str">
        <f>IF(IMPORT[[#This Row],[b5]]="","",IMPORT[[#This Row],[b5]]-IMPORT[[#This Row],[a5]])</f>
        <v/>
      </c>
      <c r="X989" s="53">
        <f ca="1">SUM(INDIRECT(IMPORT_VAR[TABLENAME]&amp;"[@a"&amp;$1:$1-1&amp;"]"),INDIRECT(IMPORT_VAR[TABLENAME]&amp;"[@c"&amp;$1:$1-1&amp;"]"))</f>
        <v>0</v>
      </c>
    </row>
    <row r="990" spans="1:24">
      <c r="A990" s="39" t="str">
        <f ca="1">IF(IMPORT[[#This Row],[C]]&lt;1,"",ROW()-2)</f>
        <v/>
      </c>
      <c r="B990" s="39" t="s">
        <v>4361</v>
      </c>
      <c r="C990" s="31" t="s">
        <v>3040</v>
      </c>
      <c r="D990" s="31">
        <v>120</v>
      </c>
      <c r="E990" s="39">
        <f ca="1">IMPORT[TT]</f>
        <v>0</v>
      </c>
      <c r="F990" s="31"/>
      <c r="G990" s="31" t="s">
        <v>4393</v>
      </c>
      <c r="H990" s="40">
        <v>0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0</v>
      </c>
      <c r="L990" s="31"/>
      <c r="M990" s="39" t="str">
        <f>IF(IMPORT[[#This Row],[b2]]="","",IMPORT[[#This Row],[b2]]-IMPORT[[#This Row],[a2]])</f>
        <v/>
      </c>
      <c r="N990" s="40">
        <f ca="1">SUM(INDIRECT(IMPORT_VAR[TABLENAME]&amp;"[@a"&amp;$1:$1-1&amp;"]"),INDIRECT(IMPORT_VAR[TABLENAME]&amp;"[@c"&amp;$1:$1-1&amp;"]"))</f>
        <v>0</v>
      </c>
      <c r="O990" s="33"/>
      <c r="P990" s="41" t="str">
        <f>IF(IMPORT[[#This Row],[b3]]="","",IMPORT[[#This Row],[b3]]-IMPORT[[#This Row],[a3]])</f>
        <v/>
      </c>
      <c r="Q990" s="40">
        <f ca="1">SUM(INDIRECT(IMPORT_VAR[TABLENAME]&amp;"[@a"&amp;$1:$1-1&amp;"]"),INDIRECT(IMPORT_VAR[TABLENAME]&amp;"[@c"&amp;$1:$1-1&amp;"]"))</f>
        <v>0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0</v>
      </c>
      <c r="U990" s="41"/>
      <c r="V990" s="31"/>
      <c r="W990" s="60" t="str">
        <f>IF(IMPORT[[#This Row],[b5]]="","",IMPORT[[#This Row],[b5]]-IMPORT[[#This Row],[a5]])</f>
        <v/>
      </c>
      <c r="X990" s="53">
        <f ca="1">SUM(INDIRECT(IMPORT_VAR[TABLENAME]&amp;"[@a"&amp;$1:$1-1&amp;"]"),INDIRECT(IMPORT_VAR[TABLENAME]&amp;"[@c"&amp;$1:$1-1&amp;"]"))</f>
        <v>0</v>
      </c>
    </row>
    <row r="991" spans="1:24">
      <c r="A991" s="31" t="str">
        <f ca="1">IF(IMPORT[[#This Row],[C]]&lt;1,"",ROW()-2)</f>
        <v/>
      </c>
      <c r="B991" s="39" t="s">
        <v>2940</v>
      </c>
      <c r="C991" s="31" t="s">
        <v>2938</v>
      </c>
      <c r="D991" s="31">
        <v>960</v>
      </c>
      <c r="E991" s="31">
        <f ca="1">IMPORT[TT]</f>
        <v>0</v>
      </c>
      <c r="F991" s="31"/>
      <c r="G991" s="31">
        <v>2019</v>
      </c>
      <c r="H991" s="32">
        <v>0</v>
      </c>
      <c r="I991" s="31"/>
      <c r="J991" s="31" t="str">
        <f>IF(IMPORT[[#This Row],[b1]]="","",IMPORT[[#This Row],[b1]]-IMPORT[[#This Row],[a1]])</f>
        <v/>
      </c>
      <c r="K991" s="32">
        <f ca="1">SUM(INDIRECT(IMPORT_VAR[TABLENAME]&amp;"[@a"&amp;$1:$1-1&amp;"]"),INDIRECT(IMPORT_VAR[TABLENAME]&amp;"[@c"&amp;$1:$1-1&amp;"]"))</f>
        <v>0</v>
      </c>
      <c r="L991" s="31"/>
      <c r="M991" s="31" t="str">
        <f>IF(IMPORT[[#This Row],[b2]]="","",IMPORT[[#This Row],[b2]]-IMPORT[[#This Row],[a2]])</f>
        <v/>
      </c>
      <c r="N991" s="32">
        <f ca="1">SUM(INDIRECT(IMPORT_VAR[TABLENAME]&amp;"[@a"&amp;$1:$1-1&amp;"]"),INDIRECT(IMPORT_VAR[TABLENAME]&amp;"[@c"&amp;$1:$1-1&amp;"]"))</f>
        <v>0</v>
      </c>
      <c r="O991" s="33"/>
      <c r="P991" s="33" t="str">
        <f>IF(IMPORT[[#This Row],[b3]]="","",IMPORT[[#This Row],[b3]]-IMPORT[[#This Row],[a3]])</f>
        <v/>
      </c>
      <c r="Q991" s="32">
        <f ca="1">SUM(INDIRECT(IMPORT_VAR[TABLENAME]&amp;"[@a"&amp;$1:$1-1&amp;"]"),INDIRECT(IMPORT_VAR[TABLENAME]&amp;"[@c"&amp;$1:$1-1&amp;"]"))</f>
        <v>0</v>
      </c>
      <c r="R991" s="33"/>
      <c r="S991" s="33" t="str">
        <f>IF(IMPORT[[#This Row],[b4]]="","",IMPORT[[#This Row],[b4]]-IMPORT[[#This Row],[a4]])</f>
        <v/>
      </c>
      <c r="T991" s="32">
        <f ca="1">SUM(INDIRECT(IMPORT_VAR[TABLENAME]&amp;"[@a"&amp;$1:$1-1&amp;"]"),INDIRECT(IMPORT_VAR[TABLENAME]&amp;"[@c"&amp;$1:$1-1&amp;"]"))</f>
        <v>0</v>
      </c>
      <c r="U991" s="33"/>
      <c r="V991" s="31"/>
      <c r="W991" s="62" t="str">
        <f>IF(IMPORT[[#This Row],[b5]]="","",IMPORT[[#This Row],[b5]]-IMPORT[[#This Row],[a5]])</f>
        <v/>
      </c>
      <c r="X991" s="52">
        <f ca="1">SUM(INDIRECT(IMPORT_VAR[TABLENAME]&amp;"[@a"&amp;$1:$1-1&amp;"]"),INDIRECT(IMPORT_VAR[TABLENAME]&amp;"[@c"&amp;$1:$1-1&amp;"]"))</f>
        <v>0</v>
      </c>
    </row>
    <row r="992" spans="1:24">
      <c r="A992" s="31" t="str">
        <f ca="1">IF(IMPORT[[#This Row],[C]]&lt;1,"",ROW()-2)</f>
        <v/>
      </c>
      <c r="B992" s="39" t="s">
        <v>2871</v>
      </c>
      <c r="C992" s="31" t="s">
        <v>2873</v>
      </c>
      <c r="D992" s="31">
        <v>6000</v>
      </c>
      <c r="E992" s="31">
        <f ca="1">IMPORT[TT]</f>
        <v>0</v>
      </c>
      <c r="F992" s="31"/>
      <c r="G992" s="34" t="s">
        <v>3344</v>
      </c>
      <c r="H992" s="32">
        <v>0</v>
      </c>
      <c r="I992" s="31"/>
      <c r="J992" s="31" t="str">
        <f>IF(IMPORT[[#This Row],[b1]]="","",IMPORT[[#This Row],[b1]]-IMPORT[[#This Row],[a1]])</f>
        <v/>
      </c>
      <c r="K992" s="32">
        <f ca="1">SUM(INDIRECT(IMPORT_VAR[TABLENAME]&amp;"[@a"&amp;$1:$1-1&amp;"]"),INDIRECT(IMPORT_VAR[TABLENAME]&amp;"[@c"&amp;$1:$1-1&amp;"]"))</f>
        <v>0</v>
      </c>
      <c r="L992" s="31"/>
      <c r="M992" s="31" t="str">
        <f>IF(IMPORT[[#This Row],[b2]]="","",IMPORT[[#This Row],[b2]]-IMPORT[[#This Row],[a2]])</f>
        <v/>
      </c>
      <c r="N992" s="32">
        <f ca="1">SUM(INDIRECT(IMPORT_VAR[TABLENAME]&amp;"[@a"&amp;$1:$1-1&amp;"]"),INDIRECT(IMPORT_VAR[TABLENAME]&amp;"[@c"&amp;$1:$1-1&amp;"]"))</f>
        <v>0</v>
      </c>
      <c r="O992" s="33"/>
      <c r="P992" s="33" t="str">
        <f>IF(IMPORT[[#This Row],[b3]]="","",IMPORT[[#This Row],[b3]]-IMPORT[[#This Row],[a3]])</f>
        <v/>
      </c>
      <c r="Q992" s="32">
        <f ca="1">SUM(INDIRECT(IMPORT_VAR[TABLENAME]&amp;"[@a"&amp;$1:$1-1&amp;"]"),INDIRECT(IMPORT_VAR[TABLENAME]&amp;"[@c"&amp;$1:$1-1&amp;"]"))</f>
        <v>0</v>
      </c>
      <c r="R992" s="33"/>
      <c r="S992" s="33" t="str">
        <f>IF(IMPORT[[#This Row],[b4]]="","",IMPORT[[#This Row],[b4]]-IMPORT[[#This Row],[a4]])</f>
        <v/>
      </c>
      <c r="T992" s="32">
        <f ca="1">SUM(INDIRECT(IMPORT_VAR[TABLENAME]&amp;"[@a"&amp;$1:$1-1&amp;"]"),INDIRECT(IMPORT_VAR[TABLENAME]&amp;"[@c"&amp;$1:$1-1&amp;"]"))</f>
        <v>0</v>
      </c>
      <c r="U992" s="33"/>
      <c r="V992" s="31"/>
      <c r="W992" s="62" t="str">
        <f>IF(IMPORT[[#This Row],[b5]]="","",IMPORT[[#This Row],[b5]]-IMPORT[[#This Row],[a5]])</f>
        <v/>
      </c>
      <c r="X992" s="52">
        <f ca="1">SUM(INDIRECT(IMPORT_VAR[TABLENAME]&amp;"[@a"&amp;$1:$1-1&amp;"]"),INDIRECT(IMPORT_VAR[TABLENAME]&amp;"[@c"&amp;$1:$1-1&amp;"]"))</f>
        <v>0</v>
      </c>
    </row>
    <row r="993" spans="1:24">
      <c r="A993" s="31" t="str">
        <f ca="1">IF(IMPORT[[#This Row],[C]]&lt;1,"",ROW()-2)</f>
        <v/>
      </c>
      <c r="B993" s="39" t="s">
        <v>3419</v>
      </c>
      <c r="C993" s="31" t="s">
        <v>3036</v>
      </c>
      <c r="D993" s="31">
        <v>96</v>
      </c>
      <c r="E993" s="31">
        <f ca="1">IMPORT[TT]</f>
        <v>0</v>
      </c>
      <c r="F993" s="31"/>
      <c r="G993" s="34" t="s">
        <v>3345</v>
      </c>
      <c r="H993" s="32">
        <v>0</v>
      </c>
      <c r="I993" s="31"/>
      <c r="J993" s="31" t="str">
        <f>IF(IMPORT[[#This Row],[b1]]="","",IMPORT[[#This Row],[b1]]-IMPORT[[#This Row],[a1]])</f>
        <v/>
      </c>
      <c r="K993" s="32">
        <f ca="1">SUM(INDIRECT(IMPORT_VAR[TABLENAME]&amp;"[@a"&amp;$1:$1-1&amp;"]"),INDIRECT(IMPORT_VAR[TABLENAME]&amp;"[@c"&amp;$1:$1-1&amp;"]"))</f>
        <v>0</v>
      </c>
      <c r="L993" s="31"/>
      <c r="M993" s="31" t="str">
        <f>IF(IMPORT[[#This Row],[b2]]="","",IMPORT[[#This Row],[b2]]-IMPORT[[#This Row],[a2]])</f>
        <v/>
      </c>
      <c r="N993" s="32">
        <f ca="1">SUM(INDIRECT(IMPORT_VAR[TABLENAME]&amp;"[@a"&amp;$1:$1-1&amp;"]"),INDIRECT(IMPORT_VAR[TABLENAME]&amp;"[@c"&amp;$1:$1-1&amp;"]"))</f>
        <v>0</v>
      </c>
      <c r="O993" s="33"/>
      <c r="P993" s="33" t="str">
        <f>IF(IMPORT[[#This Row],[b3]]="","",IMPORT[[#This Row],[b3]]-IMPORT[[#This Row],[a3]])</f>
        <v/>
      </c>
      <c r="Q993" s="32">
        <f ca="1">SUM(INDIRECT(IMPORT_VAR[TABLENAME]&amp;"[@a"&amp;$1:$1-1&amp;"]"),INDIRECT(IMPORT_VAR[TABLENAME]&amp;"[@c"&amp;$1:$1-1&amp;"]"))</f>
        <v>0</v>
      </c>
      <c r="R993" s="33"/>
      <c r="S993" s="33" t="str">
        <f>IF(IMPORT[[#This Row],[b4]]="","",IMPORT[[#This Row],[b4]]-IMPORT[[#This Row],[a4]])</f>
        <v/>
      </c>
      <c r="T993" s="32">
        <f ca="1">SUM(INDIRECT(IMPORT_VAR[TABLENAME]&amp;"[@a"&amp;$1:$1-1&amp;"]"),INDIRECT(IMPORT_VAR[TABLENAME]&amp;"[@c"&amp;$1:$1-1&amp;"]"))</f>
        <v>0</v>
      </c>
      <c r="U993" s="33"/>
      <c r="V993" s="31"/>
      <c r="W993" s="62" t="str">
        <f>IF(IMPORT[[#This Row],[b5]]="","",IMPORT[[#This Row],[b5]]-IMPORT[[#This Row],[a5]])</f>
        <v/>
      </c>
      <c r="X993" s="52">
        <f ca="1">SUM(INDIRECT(IMPORT_VAR[TABLENAME]&amp;"[@a"&amp;$1:$1-1&amp;"]"),INDIRECT(IMPORT_VAR[TABLENAME]&amp;"[@c"&amp;$1:$1-1&amp;"]"))</f>
        <v>0</v>
      </c>
    </row>
    <row r="994" spans="1:24">
      <c r="A994" s="31" t="str">
        <f ca="1">IF(IMPORT[[#This Row],[C]]&lt;1,"",ROW()-2)</f>
        <v/>
      </c>
      <c r="B994" s="39">
        <v>9022</v>
      </c>
      <c r="C994" s="31" t="s">
        <v>2861</v>
      </c>
      <c r="D994" s="31">
        <v>192</v>
      </c>
      <c r="E994" s="31">
        <f ca="1">IMPORT[TT]</f>
        <v>0</v>
      </c>
      <c r="F994" s="31"/>
      <c r="G994" s="34" t="s">
        <v>3883</v>
      </c>
      <c r="H994" s="32">
        <v>0</v>
      </c>
      <c r="I994" s="31"/>
      <c r="J994" s="31" t="str">
        <f>IF(IMPORT[[#This Row],[b1]]="","",IMPORT[[#This Row],[b1]]-IMPORT[[#This Row],[a1]])</f>
        <v/>
      </c>
      <c r="K994" s="32">
        <f ca="1">SUM(INDIRECT(IMPORT_VAR[TABLENAME]&amp;"[@a"&amp;$1:$1-1&amp;"]"),INDIRECT(IMPORT_VAR[TABLENAME]&amp;"[@c"&amp;$1:$1-1&amp;"]"))</f>
        <v>0</v>
      </c>
      <c r="L994" s="31"/>
      <c r="M994" s="31" t="str">
        <f>IF(IMPORT[[#This Row],[b2]]="","",IMPORT[[#This Row],[b2]]-IMPORT[[#This Row],[a2]])</f>
        <v/>
      </c>
      <c r="N994" s="32">
        <f ca="1">SUM(INDIRECT(IMPORT_VAR[TABLENAME]&amp;"[@a"&amp;$1:$1-1&amp;"]"),INDIRECT(IMPORT_VAR[TABLENAME]&amp;"[@c"&amp;$1:$1-1&amp;"]"))</f>
        <v>0</v>
      </c>
      <c r="O994" s="33"/>
      <c r="P994" s="33" t="str">
        <f>IF(IMPORT[[#This Row],[b3]]="","",IMPORT[[#This Row],[b3]]-IMPORT[[#This Row],[a3]])</f>
        <v/>
      </c>
      <c r="Q994" s="32">
        <f ca="1">SUM(INDIRECT(IMPORT_VAR[TABLENAME]&amp;"[@a"&amp;$1:$1-1&amp;"]"),INDIRECT(IMPORT_VAR[TABLENAME]&amp;"[@c"&amp;$1:$1-1&amp;"]"))</f>
        <v>0</v>
      </c>
      <c r="R994" s="33"/>
      <c r="S994" s="33" t="str">
        <f>IF(IMPORT[[#This Row],[b4]]="","",IMPORT[[#This Row],[b4]]-IMPORT[[#This Row],[a4]])</f>
        <v/>
      </c>
      <c r="T994" s="32">
        <f ca="1">SUM(INDIRECT(IMPORT_VAR[TABLENAME]&amp;"[@a"&amp;$1:$1-1&amp;"]"),INDIRECT(IMPORT_VAR[TABLENAME]&amp;"[@c"&amp;$1:$1-1&amp;"]"))</f>
        <v>0</v>
      </c>
      <c r="U994" s="33"/>
      <c r="V994" s="31"/>
      <c r="W994" s="62" t="str">
        <f>IF(IMPORT[[#This Row],[b5]]="","",IMPORT[[#This Row],[b5]]-IMPORT[[#This Row],[a5]])</f>
        <v/>
      </c>
      <c r="X994" s="52">
        <f ca="1">SUM(INDIRECT(IMPORT_VAR[TABLENAME]&amp;"[@a"&amp;$1:$1-1&amp;"]"),INDIRECT(IMPORT_VAR[TABLENAME]&amp;"[@c"&amp;$1:$1-1&amp;"]"))</f>
        <v>0</v>
      </c>
    </row>
    <row r="995" spans="1:24">
      <c r="A995" s="39" t="str">
        <f ca="1">IF(IMPORT[[#This Row],[C]]&lt;1,"",ROW()-2)</f>
        <v/>
      </c>
      <c r="B995" s="39" t="s">
        <v>3968</v>
      </c>
      <c r="C995" s="31" t="s">
        <v>3287</v>
      </c>
      <c r="D995" s="31">
        <v>576</v>
      </c>
      <c r="E995" s="39">
        <f ca="1">IMPORT[TT]</f>
        <v>0</v>
      </c>
      <c r="F995" s="31"/>
      <c r="G995" s="31" t="s">
        <v>4168</v>
      </c>
      <c r="H995" s="40">
        <v>0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0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0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0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0</v>
      </c>
      <c r="U995" s="41"/>
      <c r="V995" s="31"/>
      <c r="W995" s="60" t="str">
        <f>IF(IMPORT[[#This Row],[b5]]="","",IMPORT[[#This Row],[b5]]-IMPORT[[#This Row],[a5]])</f>
        <v/>
      </c>
      <c r="X995" s="53">
        <f ca="1">SUM(INDIRECT(IMPORT_VAR[TABLENAME]&amp;"[@a"&amp;$1:$1-1&amp;"]"),INDIRECT(IMPORT_VAR[TABLENAME]&amp;"[@c"&amp;$1:$1-1&amp;"]"))</f>
        <v>0</v>
      </c>
    </row>
    <row r="996" spans="1:24">
      <c r="A996" s="31" t="str">
        <f ca="1">IF(IMPORT[[#This Row],[C]]&lt;1,"",ROW()-2)</f>
        <v/>
      </c>
      <c r="B996" s="39">
        <v>8786</v>
      </c>
      <c r="C996" s="31" t="s">
        <v>2997</v>
      </c>
      <c r="D996" s="31">
        <v>1728</v>
      </c>
      <c r="E996" s="31">
        <f ca="1">IMPORT[TT]</f>
        <v>0</v>
      </c>
      <c r="F996" s="31"/>
      <c r="G996" s="31">
        <v>2020</v>
      </c>
      <c r="H996" s="32">
        <v>0</v>
      </c>
      <c r="I996" s="31"/>
      <c r="J996" s="31" t="str">
        <f>IF(IMPORT[[#This Row],[b1]]="","",IMPORT[[#This Row],[b1]]-IMPORT[[#This Row],[a1]])</f>
        <v/>
      </c>
      <c r="K996" s="32">
        <f ca="1">SUM(INDIRECT(IMPORT_VAR[TABLENAME]&amp;"[@a"&amp;$1:$1-1&amp;"]"),INDIRECT(IMPORT_VAR[TABLENAME]&amp;"[@c"&amp;$1:$1-1&amp;"]"))</f>
        <v>0</v>
      </c>
      <c r="L996" s="31"/>
      <c r="M996" s="31" t="str">
        <f>IF(IMPORT[[#This Row],[b2]]="","",IMPORT[[#This Row],[b2]]-IMPORT[[#This Row],[a2]])</f>
        <v/>
      </c>
      <c r="N996" s="32">
        <f ca="1">SUM(INDIRECT(IMPORT_VAR[TABLENAME]&amp;"[@a"&amp;$1:$1-1&amp;"]"),INDIRECT(IMPORT_VAR[TABLENAME]&amp;"[@c"&amp;$1:$1-1&amp;"]"))</f>
        <v>0</v>
      </c>
      <c r="O996" s="33"/>
      <c r="P996" s="33" t="str">
        <f>IF(IMPORT[[#This Row],[b3]]="","",IMPORT[[#This Row],[b3]]-IMPORT[[#This Row],[a3]])</f>
        <v/>
      </c>
      <c r="Q996" s="32">
        <f ca="1">SUM(INDIRECT(IMPORT_VAR[TABLENAME]&amp;"[@a"&amp;$1:$1-1&amp;"]"),INDIRECT(IMPORT_VAR[TABLENAME]&amp;"[@c"&amp;$1:$1-1&amp;"]"))</f>
        <v>0</v>
      </c>
      <c r="R996" s="33"/>
      <c r="S996" s="33" t="str">
        <f>IF(IMPORT[[#This Row],[b4]]="","",IMPORT[[#This Row],[b4]]-IMPORT[[#This Row],[a4]])</f>
        <v/>
      </c>
      <c r="T996" s="32">
        <f ca="1">SUM(INDIRECT(IMPORT_VAR[TABLENAME]&amp;"[@a"&amp;$1:$1-1&amp;"]"),INDIRECT(IMPORT_VAR[TABLENAME]&amp;"[@c"&amp;$1:$1-1&amp;"]"))</f>
        <v>0</v>
      </c>
      <c r="U996" s="33"/>
      <c r="V996" s="31"/>
      <c r="W996" s="62" t="str">
        <f>IF(IMPORT[[#This Row],[b5]]="","",IMPORT[[#This Row],[b5]]-IMPORT[[#This Row],[a5]])</f>
        <v/>
      </c>
      <c r="X996" s="52">
        <f ca="1">SUM(INDIRECT(IMPORT_VAR[TABLENAME]&amp;"[@a"&amp;$1:$1-1&amp;"]"),INDIRECT(IMPORT_VAR[TABLENAME]&amp;"[@c"&amp;$1:$1-1&amp;"]"))</f>
        <v>0</v>
      </c>
    </row>
    <row r="997" spans="1:24">
      <c r="A997" s="39" t="str">
        <f ca="1">IF(IMPORT[[#This Row],[C]]&lt;1,"",ROW()-2)</f>
        <v/>
      </c>
      <c r="B997" s="39" t="s">
        <v>4199</v>
      </c>
      <c r="C997" s="31" t="s">
        <v>3036</v>
      </c>
      <c r="D997" s="31">
        <v>240</v>
      </c>
      <c r="E997" s="39">
        <f ca="1">IMPORT[TT]</f>
        <v>0</v>
      </c>
      <c r="F997" s="31"/>
      <c r="G997" s="31" t="s">
        <v>4168</v>
      </c>
      <c r="H997" s="40">
        <v>0</v>
      </c>
      <c r="I997" s="31"/>
      <c r="J997" s="39" t="str">
        <f>IF(IMPORT[[#This Row],[b1]]="","",IMPORT[[#This Row],[b1]]-IMPORT[[#This Row],[a1]])</f>
        <v/>
      </c>
      <c r="K997" s="40">
        <f ca="1">SUM(INDIRECT(IMPORT_VAR[TABLENAME]&amp;"[@a"&amp;$1:$1-1&amp;"]"),INDIRECT(IMPORT_VAR[TABLENAME]&amp;"[@c"&amp;$1:$1-1&amp;"]"))</f>
        <v>0</v>
      </c>
      <c r="L997" s="31"/>
      <c r="M997" s="39" t="str">
        <f>IF(IMPORT[[#This Row],[b2]]="","",IMPORT[[#This Row],[b2]]-IMPORT[[#This Row],[a2]])</f>
        <v/>
      </c>
      <c r="N997" s="40">
        <f ca="1">SUM(INDIRECT(IMPORT_VAR[TABLENAME]&amp;"[@a"&amp;$1:$1-1&amp;"]"),INDIRECT(IMPORT_VAR[TABLENAME]&amp;"[@c"&amp;$1:$1-1&amp;"]"))</f>
        <v>0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0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0</v>
      </c>
      <c r="U997" s="41"/>
      <c r="V997" s="31"/>
      <c r="W997" s="60" t="str">
        <f>IF(IMPORT[[#This Row],[b5]]="","",IMPORT[[#This Row],[b5]]-IMPORT[[#This Row],[a5]])</f>
        <v/>
      </c>
      <c r="X997" s="53">
        <f ca="1">SUM(INDIRECT(IMPORT_VAR[TABLENAME]&amp;"[@a"&amp;$1:$1-1&amp;"]"),INDIRECT(IMPORT_VAR[TABLENAME]&amp;"[@c"&amp;$1:$1-1&amp;"]"))</f>
        <v>0</v>
      </c>
    </row>
    <row r="998" spans="1:24">
      <c r="A998" s="39" t="str">
        <f ca="1">IF(IMPORT[[#This Row],[C]]&lt;1,"",ROW()-2)</f>
        <v/>
      </c>
      <c r="B998" s="39" t="s">
        <v>3966</v>
      </c>
      <c r="C998" s="31" t="s">
        <v>3330</v>
      </c>
      <c r="D998" s="31">
        <v>2304</v>
      </c>
      <c r="E998" s="39">
        <f ca="1">IMPORT[TT]</f>
        <v>0</v>
      </c>
      <c r="F998" s="31"/>
      <c r="G998" s="31" t="s">
        <v>4330</v>
      </c>
      <c r="H998" s="40">
        <v>0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0</v>
      </c>
      <c r="L998" s="31"/>
      <c r="M998" s="39" t="str">
        <f>IF(IMPORT[[#This Row],[b2]]="","",IMPORT[[#This Row],[b2]]-IMPORT[[#This Row],[a2]])</f>
        <v/>
      </c>
      <c r="N998" s="40">
        <f ca="1">SUM(INDIRECT(IMPORT_VAR[TABLENAME]&amp;"[@a"&amp;$1:$1-1&amp;"]"),INDIRECT(IMPORT_VAR[TABLENAME]&amp;"[@c"&amp;$1:$1-1&amp;"]"))</f>
        <v>0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0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0</v>
      </c>
      <c r="U998" s="41"/>
      <c r="V998" s="31"/>
      <c r="W998" s="60" t="str">
        <f>IF(IMPORT[[#This Row],[b5]]="","",IMPORT[[#This Row],[b5]]-IMPORT[[#This Row],[a5]])</f>
        <v/>
      </c>
      <c r="X998" s="53">
        <f ca="1">SUM(INDIRECT(IMPORT_VAR[TABLENAME]&amp;"[@a"&amp;$1:$1-1&amp;"]"),INDIRECT(IMPORT_VAR[TABLENAME]&amp;"[@c"&amp;$1:$1-1&amp;"]"))</f>
        <v>0</v>
      </c>
    </row>
    <row r="999" spans="1:24">
      <c r="A999" s="31" t="str">
        <f ca="1">IF(IMPORT[[#This Row],[C]]&lt;1,"",ROW()-2)</f>
        <v/>
      </c>
      <c r="B999" s="39" t="s">
        <v>3266</v>
      </c>
      <c r="C999" s="31" t="s">
        <v>2813</v>
      </c>
      <c r="D999" s="31">
        <v>90</v>
      </c>
      <c r="E999" s="31">
        <f ca="1">IMPORT[TT]</f>
        <v>0</v>
      </c>
      <c r="F999" s="31"/>
      <c r="G999" s="34" t="s">
        <v>3811</v>
      </c>
      <c r="H999" s="32">
        <v>0</v>
      </c>
      <c r="I999" s="31"/>
      <c r="J999" s="31" t="str">
        <f>IF(IMPORT[[#This Row],[b1]]="","",IMPORT[[#This Row],[b1]]-IMPORT[[#This Row],[a1]])</f>
        <v/>
      </c>
      <c r="K999" s="32">
        <f ca="1">SUM(INDIRECT(IMPORT_VAR[TABLENAME]&amp;"[@a"&amp;$1:$1-1&amp;"]"),INDIRECT(IMPORT_VAR[TABLENAME]&amp;"[@c"&amp;$1:$1-1&amp;"]"))</f>
        <v>0</v>
      </c>
      <c r="L999" s="31"/>
      <c r="M999" s="31" t="str">
        <f>IF(IMPORT[[#This Row],[b2]]="","",IMPORT[[#This Row],[b2]]-IMPORT[[#This Row],[a2]])</f>
        <v/>
      </c>
      <c r="N999" s="32">
        <f ca="1">SUM(INDIRECT(IMPORT_VAR[TABLENAME]&amp;"[@a"&amp;$1:$1-1&amp;"]"),INDIRECT(IMPORT_VAR[TABLENAME]&amp;"[@c"&amp;$1:$1-1&amp;"]"))</f>
        <v>0</v>
      </c>
      <c r="O999" s="33"/>
      <c r="P999" s="33" t="str">
        <f>IF(IMPORT[[#This Row],[b3]]="","",IMPORT[[#This Row],[b3]]-IMPORT[[#This Row],[a3]])</f>
        <v/>
      </c>
      <c r="Q999" s="32">
        <f ca="1">SUM(INDIRECT(IMPORT_VAR[TABLENAME]&amp;"[@a"&amp;$1:$1-1&amp;"]"),INDIRECT(IMPORT_VAR[TABLENAME]&amp;"[@c"&amp;$1:$1-1&amp;"]"))</f>
        <v>0</v>
      </c>
      <c r="R999" s="33"/>
      <c r="S999" s="33" t="str">
        <f>IF(IMPORT[[#This Row],[b4]]="","",IMPORT[[#This Row],[b4]]-IMPORT[[#This Row],[a4]])</f>
        <v/>
      </c>
      <c r="T999" s="32">
        <f ca="1">SUM(INDIRECT(IMPORT_VAR[TABLENAME]&amp;"[@a"&amp;$1:$1-1&amp;"]"),INDIRECT(IMPORT_VAR[TABLENAME]&amp;"[@c"&amp;$1:$1-1&amp;"]"))</f>
        <v>0</v>
      </c>
      <c r="U999" s="33"/>
      <c r="V999" s="31"/>
      <c r="W999" s="62" t="str">
        <f>IF(IMPORT[[#This Row],[b5]]="","",IMPORT[[#This Row],[b5]]-IMPORT[[#This Row],[a5]])</f>
        <v/>
      </c>
      <c r="X999" s="52">
        <f ca="1">SUM(INDIRECT(IMPORT_VAR[TABLENAME]&amp;"[@a"&amp;$1:$1-1&amp;"]"),INDIRECT(IMPORT_VAR[TABLENAME]&amp;"[@c"&amp;$1:$1-1&amp;"]"))</f>
        <v>0</v>
      </c>
    </row>
    <row r="1000" spans="1:24">
      <c r="A1000" s="31" t="str">
        <f ca="1">IF(IMPORT[[#This Row],[C]]&lt;1,"",ROW()-2)</f>
        <v/>
      </c>
      <c r="B1000" s="39" t="s">
        <v>3355</v>
      </c>
      <c r="C1000" s="31" t="s">
        <v>3036</v>
      </c>
      <c r="D1000" s="31">
        <v>240</v>
      </c>
      <c r="E1000" s="31">
        <f ca="1">IMPORT[TT]</f>
        <v>0</v>
      </c>
      <c r="F1000" s="31"/>
      <c r="G1000" s="34" t="s">
        <v>3812</v>
      </c>
      <c r="H1000" s="32">
        <v>0</v>
      </c>
      <c r="I1000" s="31"/>
      <c r="J1000" s="31" t="str">
        <f>IF(IMPORT[[#This Row],[b1]]="","",IMPORT[[#This Row],[b1]]-IMPORT[[#This Row],[a1]])</f>
        <v/>
      </c>
      <c r="K1000" s="32">
        <f ca="1">SUM(INDIRECT(IMPORT_VAR[TABLENAME]&amp;"[@a"&amp;$1:$1-1&amp;"]"),INDIRECT(IMPORT_VAR[TABLENAME]&amp;"[@c"&amp;$1:$1-1&amp;"]"))</f>
        <v>0</v>
      </c>
      <c r="L1000" s="31"/>
      <c r="M1000" s="31" t="str">
        <f>IF(IMPORT[[#This Row],[b2]]="","",IMPORT[[#This Row],[b2]]-IMPORT[[#This Row],[a2]])</f>
        <v/>
      </c>
      <c r="N1000" s="32">
        <f ca="1">SUM(INDIRECT(IMPORT_VAR[TABLENAME]&amp;"[@a"&amp;$1:$1-1&amp;"]"),INDIRECT(IMPORT_VAR[TABLENAME]&amp;"[@c"&amp;$1:$1-1&amp;"]"))</f>
        <v>0</v>
      </c>
      <c r="O1000" s="33"/>
      <c r="P1000" s="33" t="str">
        <f>IF(IMPORT[[#This Row],[b3]]="","",IMPORT[[#This Row],[b3]]-IMPORT[[#This Row],[a3]])</f>
        <v/>
      </c>
      <c r="Q1000" s="32">
        <f ca="1">SUM(INDIRECT(IMPORT_VAR[TABLENAME]&amp;"[@a"&amp;$1:$1-1&amp;"]"),INDIRECT(IMPORT_VAR[TABLENAME]&amp;"[@c"&amp;$1:$1-1&amp;"]"))</f>
        <v>0</v>
      </c>
      <c r="R1000" s="33"/>
      <c r="S1000" s="33" t="str">
        <f>IF(IMPORT[[#This Row],[b4]]="","",IMPORT[[#This Row],[b4]]-IMPORT[[#This Row],[a4]])</f>
        <v/>
      </c>
      <c r="T1000" s="32">
        <f ca="1">SUM(INDIRECT(IMPORT_VAR[TABLENAME]&amp;"[@a"&amp;$1:$1-1&amp;"]"),INDIRECT(IMPORT_VAR[TABLENAME]&amp;"[@c"&amp;$1:$1-1&amp;"]"))</f>
        <v>0</v>
      </c>
      <c r="U1000" s="33"/>
      <c r="V1000" s="31"/>
      <c r="W1000" s="62" t="str">
        <f>IF(IMPORT[[#This Row],[b5]]="","",IMPORT[[#This Row],[b5]]-IMPORT[[#This Row],[a5]])</f>
        <v/>
      </c>
      <c r="X1000" s="52">
        <f ca="1">SUM(INDIRECT(IMPORT_VAR[TABLENAME]&amp;"[@a"&amp;$1:$1-1&amp;"]"),INDIRECT(IMPORT_VAR[TABLENAME]&amp;"[@c"&amp;$1:$1-1&amp;"]"))</f>
        <v>0</v>
      </c>
    </row>
    <row r="1001" spans="1:24">
      <c r="A1001" s="36" t="str">
        <f ca="1">IF(IMPORT[[#This Row],[C]]&lt;1,"",ROW()-2)</f>
        <v/>
      </c>
      <c r="B1001" s="42" t="s">
        <v>3813</v>
      </c>
      <c r="C1001" s="36" t="s">
        <v>2861</v>
      </c>
      <c r="D1001" s="36">
        <v>96</v>
      </c>
      <c r="E1001" s="36">
        <f ca="1">IMPORT[TT]</f>
        <v>0</v>
      </c>
      <c r="F1001" s="36"/>
      <c r="G1001" s="34" t="s">
        <v>3343</v>
      </c>
      <c r="H1001" s="37">
        <v>0</v>
      </c>
      <c r="I1001" s="31"/>
      <c r="J1001" s="36" t="str">
        <f>IF(IMPORT[[#This Row],[b1]]="","",IMPORT[[#This Row],[b1]]-IMPORT[[#This Row],[a1]])</f>
        <v/>
      </c>
      <c r="K1001" s="37">
        <f ca="1">SUM(INDIRECT(IMPORT_VAR[TABLENAME]&amp;"[@a"&amp;$1:$1-1&amp;"]"),INDIRECT(IMPORT_VAR[TABLENAME]&amp;"[@c"&amp;$1:$1-1&amp;"]"))</f>
        <v>0</v>
      </c>
      <c r="L1001" s="36"/>
      <c r="M1001" s="36" t="str">
        <f>IF(IMPORT[[#This Row],[b2]]="","",IMPORT[[#This Row],[b2]]-IMPORT[[#This Row],[a2]])</f>
        <v/>
      </c>
      <c r="N1001" s="37">
        <f ca="1">SUM(INDIRECT(IMPORT_VAR[TABLENAME]&amp;"[@a"&amp;$1:$1-1&amp;"]"),INDIRECT(IMPORT_VAR[TABLENAME]&amp;"[@c"&amp;$1:$1-1&amp;"]"))</f>
        <v>0</v>
      </c>
      <c r="O1001" s="38"/>
      <c r="P1001" s="38" t="str">
        <f>IF(IMPORT[[#This Row],[b3]]="","",IMPORT[[#This Row],[b3]]-IMPORT[[#This Row],[a3]])</f>
        <v/>
      </c>
      <c r="Q1001" s="37">
        <f ca="1">SUM(INDIRECT(IMPORT_VAR[TABLENAME]&amp;"[@a"&amp;$1:$1-1&amp;"]"),INDIRECT(IMPORT_VAR[TABLENAME]&amp;"[@c"&amp;$1:$1-1&amp;"]"))</f>
        <v>0</v>
      </c>
      <c r="R1001" s="38"/>
      <c r="S1001" s="38" t="str">
        <f>IF(IMPORT[[#This Row],[b4]]="","",IMPORT[[#This Row],[b4]]-IMPORT[[#This Row],[a4]])</f>
        <v/>
      </c>
      <c r="T1001" s="37">
        <f ca="1">SUM(INDIRECT(IMPORT_VAR[TABLENAME]&amp;"[@a"&amp;$1:$1-1&amp;"]"),INDIRECT(IMPORT_VAR[TABLENAME]&amp;"[@c"&amp;$1:$1-1&amp;"]"))</f>
        <v>0</v>
      </c>
      <c r="U1001" s="38"/>
      <c r="V1001" s="36"/>
      <c r="W1001" s="110" t="str">
        <f>IF(IMPORT[[#This Row],[b5]]="","",IMPORT[[#This Row],[b5]]-IMPORT[[#This Row],[a5]])</f>
        <v/>
      </c>
      <c r="X1001" s="52">
        <f ca="1">SUM(INDIRECT(IMPORT_VAR[TABLENAME]&amp;"[@a"&amp;$1:$1-1&amp;"]"),INDIRECT(IMPORT_VAR[TABLENAME]&amp;"[@c"&amp;$1:$1-1&amp;"]"))</f>
        <v>0</v>
      </c>
    </row>
    <row r="1002" spans="1:24">
      <c r="A1002" s="31" t="str">
        <f ca="1">IF(IMPORT[[#This Row],[C]]&lt;1,"",ROW()-2)</f>
        <v/>
      </c>
      <c r="B1002" s="39" t="s">
        <v>3368</v>
      </c>
      <c r="C1002" s="31" t="s">
        <v>2861</v>
      </c>
      <c r="D1002" s="31">
        <v>144</v>
      </c>
      <c r="E1002" s="36">
        <f ca="1">IMPORT[TT]</f>
        <v>0</v>
      </c>
      <c r="F1002" s="31"/>
      <c r="G1002" s="34" t="s">
        <v>3343</v>
      </c>
      <c r="H1002" s="32">
        <v>0</v>
      </c>
      <c r="I1002" s="31"/>
      <c r="J1002" s="31" t="str">
        <f>IF(IMPORT[[#This Row],[b1]]="","",IMPORT[[#This Row],[b1]]-IMPORT[[#This Row],[a1]])</f>
        <v/>
      </c>
      <c r="K1002" s="32">
        <f ca="1">SUM(INDIRECT(IMPORT_VAR[TABLENAME]&amp;"[@a"&amp;$1:$1-1&amp;"]"),INDIRECT(IMPORT_VAR[TABLENAME]&amp;"[@c"&amp;$1:$1-1&amp;"]"))</f>
        <v>0</v>
      </c>
      <c r="L1002" s="31"/>
      <c r="M1002" s="31" t="str">
        <f>IF(IMPORT[[#This Row],[b2]]="","",IMPORT[[#This Row],[b2]]-IMPORT[[#This Row],[a2]])</f>
        <v/>
      </c>
      <c r="N1002" s="32">
        <f ca="1">SUM(INDIRECT(IMPORT_VAR[TABLENAME]&amp;"[@a"&amp;$1:$1-1&amp;"]"),INDIRECT(IMPORT_VAR[TABLENAME]&amp;"[@c"&amp;$1:$1-1&amp;"]"))</f>
        <v>0</v>
      </c>
      <c r="O1002" s="33"/>
      <c r="P1002" s="33" t="str">
        <f>IF(IMPORT[[#This Row],[b3]]="","",IMPORT[[#This Row],[b3]]-IMPORT[[#This Row],[a3]])</f>
        <v/>
      </c>
      <c r="Q1002" s="32">
        <f ca="1">SUM(INDIRECT(IMPORT_VAR[TABLENAME]&amp;"[@a"&amp;$1:$1-1&amp;"]"),INDIRECT(IMPORT_VAR[TABLENAME]&amp;"[@c"&amp;$1:$1-1&amp;"]"))</f>
        <v>0</v>
      </c>
      <c r="R1002" s="33"/>
      <c r="S1002" s="33" t="str">
        <f>IF(IMPORT[[#This Row],[b4]]="","",IMPORT[[#This Row],[b4]]-IMPORT[[#This Row],[a4]])</f>
        <v/>
      </c>
      <c r="T1002" s="32">
        <f ca="1">SUM(INDIRECT(IMPORT_VAR[TABLENAME]&amp;"[@a"&amp;$1:$1-1&amp;"]"),INDIRECT(IMPORT_VAR[TABLENAME]&amp;"[@c"&amp;$1:$1-1&amp;"]"))</f>
        <v>0</v>
      </c>
      <c r="U1002" s="33"/>
      <c r="V1002" s="31"/>
      <c r="W1002" s="62" t="str">
        <f>IF(IMPORT[[#This Row],[b5]]="","",IMPORT[[#This Row],[b5]]-IMPORT[[#This Row],[a5]])</f>
        <v/>
      </c>
      <c r="X1002" s="52">
        <f ca="1">SUM(INDIRECT(IMPORT_VAR[TABLENAME]&amp;"[@a"&amp;$1:$1-1&amp;"]"),INDIRECT(IMPORT_VAR[TABLENAME]&amp;"[@c"&amp;$1:$1-1&amp;"]"))</f>
        <v>0</v>
      </c>
    </row>
    <row r="1003" spans="1:24">
      <c r="A1003" s="31" t="str">
        <f ca="1">IF(IMPORT[[#This Row],[C]]&lt;1,"",ROW()-2)</f>
        <v/>
      </c>
      <c r="B1003" s="39" t="s">
        <v>3398</v>
      </c>
      <c r="C1003" s="31" t="s">
        <v>3396</v>
      </c>
      <c r="D1003" s="31">
        <v>384</v>
      </c>
      <c r="E1003" s="36">
        <f ca="1">IMPORT[TT]</f>
        <v>0</v>
      </c>
      <c r="F1003" s="31"/>
      <c r="G1003" s="34" t="s">
        <v>3344</v>
      </c>
      <c r="H1003" s="32">
        <v>0</v>
      </c>
      <c r="I1003" s="31"/>
      <c r="J1003" s="31" t="str">
        <f>IF(IMPORT[[#This Row],[b1]]="","",IMPORT[[#This Row],[b1]]-IMPORT[[#This Row],[a1]])</f>
        <v/>
      </c>
      <c r="K1003" s="32">
        <f ca="1">SUM(INDIRECT(IMPORT_VAR[TABLENAME]&amp;"[@a"&amp;$1:$1-1&amp;"]"),INDIRECT(IMPORT_VAR[TABLENAME]&amp;"[@c"&amp;$1:$1-1&amp;"]"))</f>
        <v>0</v>
      </c>
      <c r="L1003" s="31"/>
      <c r="M1003" s="31" t="str">
        <f>IF(IMPORT[[#This Row],[b2]]="","",IMPORT[[#This Row],[b2]]-IMPORT[[#This Row],[a2]])</f>
        <v/>
      </c>
      <c r="N1003" s="32">
        <f ca="1">SUM(INDIRECT(IMPORT_VAR[TABLENAME]&amp;"[@a"&amp;$1:$1-1&amp;"]"),INDIRECT(IMPORT_VAR[TABLENAME]&amp;"[@c"&amp;$1:$1-1&amp;"]"))</f>
        <v>0</v>
      </c>
      <c r="O1003" s="33"/>
      <c r="P1003" s="33" t="str">
        <f>IF(IMPORT[[#This Row],[b3]]="","",IMPORT[[#This Row],[b3]]-IMPORT[[#This Row],[a3]])</f>
        <v/>
      </c>
      <c r="Q1003" s="32">
        <f ca="1">SUM(INDIRECT(IMPORT_VAR[TABLENAME]&amp;"[@a"&amp;$1:$1-1&amp;"]"),INDIRECT(IMPORT_VAR[TABLENAME]&amp;"[@c"&amp;$1:$1-1&amp;"]"))</f>
        <v>0</v>
      </c>
      <c r="R1003" s="33"/>
      <c r="S1003" s="33" t="str">
        <f>IF(IMPORT[[#This Row],[b4]]="","",IMPORT[[#This Row],[b4]]-IMPORT[[#This Row],[a4]])</f>
        <v/>
      </c>
      <c r="T1003" s="32">
        <f ca="1">SUM(INDIRECT(IMPORT_VAR[TABLENAME]&amp;"[@a"&amp;$1:$1-1&amp;"]"),INDIRECT(IMPORT_VAR[TABLENAME]&amp;"[@c"&amp;$1:$1-1&amp;"]"))</f>
        <v>0</v>
      </c>
      <c r="U1003" s="33"/>
      <c r="V1003" s="31"/>
      <c r="W1003" s="62" t="str">
        <f>IF(IMPORT[[#This Row],[b5]]="","",IMPORT[[#This Row],[b5]]-IMPORT[[#This Row],[a5]])</f>
        <v/>
      </c>
      <c r="X1003" s="52">
        <f ca="1">SUM(INDIRECT(IMPORT_VAR[TABLENAME]&amp;"[@a"&amp;$1:$1-1&amp;"]"),INDIRECT(IMPORT_VAR[TABLENAME]&amp;"[@c"&amp;$1:$1-1&amp;"]"))</f>
        <v>0</v>
      </c>
    </row>
    <row r="1004" spans="1:24">
      <c r="A1004" s="31" t="str">
        <f ca="1">IF(IMPORT[[#This Row],[C]]&lt;1,"",ROW()-2)</f>
        <v/>
      </c>
      <c r="B1004" s="39" t="s">
        <v>3348</v>
      </c>
      <c r="C1004" s="31" t="s">
        <v>3182</v>
      </c>
      <c r="D1004" s="31">
        <v>432</v>
      </c>
      <c r="E1004" s="36">
        <f ca="1">IMPORT[TT]</f>
        <v>0</v>
      </c>
      <c r="F1004" s="31"/>
      <c r="G1004" s="34" t="s">
        <v>3344</v>
      </c>
      <c r="H1004" s="32">
        <v>0</v>
      </c>
      <c r="I1004" s="31"/>
      <c r="J1004" s="31" t="str">
        <f>IF(IMPORT[[#This Row],[b1]]="","",IMPORT[[#This Row],[b1]]-IMPORT[[#This Row],[a1]])</f>
        <v/>
      </c>
      <c r="K1004" s="32">
        <f ca="1">SUM(INDIRECT(IMPORT_VAR[TABLENAME]&amp;"[@a"&amp;$1:$1-1&amp;"]"),INDIRECT(IMPORT_VAR[TABLENAME]&amp;"[@c"&amp;$1:$1-1&amp;"]"))</f>
        <v>0</v>
      </c>
      <c r="L1004" s="31"/>
      <c r="M1004" s="31" t="str">
        <f>IF(IMPORT[[#This Row],[b2]]="","",IMPORT[[#This Row],[b2]]-IMPORT[[#This Row],[a2]])</f>
        <v/>
      </c>
      <c r="N1004" s="32">
        <f ca="1">SUM(INDIRECT(IMPORT_VAR[TABLENAME]&amp;"[@a"&amp;$1:$1-1&amp;"]"),INDIRECT(IMPORT_VAR[TABLENAME]&amp;"[@c"&amp;$1:$1-1&amp;"]"))</f>
        <v>0</v>
      </c>
      <c r="O1004" s="33"/>
      <c r="P1004" s="33" t="str">
        <f>IF(IMPORT[[#This Row],[b3]]="","",IMPORT[[#This Row],[b3]]-IMPORT[[#This Row],[a3]])</f>
        <v/>
      </c>
      <c r="Q1004" s="32">
        <f ca="1">SUM(INDIRECT(IMPORT_VAR[TABLENAME]&amp;"[@a"&amp;$1:$1-1&amp;"]"),INDIRECT(IMPORT_VAR[TABLENAME]&amp;"[@c"&amp;$1:$1-1&amp;"]"))</f>
        <v>0</v>
      </c>
      <c r="R1004" s="33"/>
      <c r="S1004" s="33" t="str">
        <f>IF(IMPORT[[#This Row],[b4]]="","",IMPORT[[#This Row],[b4]]-IMPORT[[#This Row],[a4]])</f>
        <v/>
      </c>
      <c r="T1004" s="32">
        <f ca="1">SUM(INDIRECT(IMPORT_VAR[TABLENAME]&amp;"[@a"&amp;$1:$1-1&amp;"]"),INDIRECT(IMPORT_VAR[TABLENAME]&amp;"[@c"&amp;$1:$1-1&amp;"]"))</f>
        <v>0</v>
      </c>
      <c r="U1004" s="33"/>
      <c r="V1004" s="31"/>
      <c r="W1004" s="62" t="str">
        <f>IF(IMPORT[[#This Row],[b5]]="","",IMPORT[[#This Row],[b5]]-IMPORT[[#This Row],[a5]])</f>
        <v/>
      </c>
      <c r="X1004" s="52">
        <f ca="1">SUM(INDIRECT(IMPORT_VAR[TABLENAME]&amp;"[@a"&amp;$1:$1-1&amp;"]"),INDIRECT(IMPORT_VAR[TABLENAME]&amp;"[@c"&amp;$1:$1-1&amp;"]"))</f>
        <v>0</v>
      </c>
    </row>
    <row r="1005" spans="1:24">
      <c r="A1005" s="31" t="str">
        <f ca="1">IF(IMPORT[[#This Row],[C]]&lt;1,"",ROW()-2)</f>
        <v/>
      </c>
      <c r="B1005" s="39" t="s">
        <v>3403</v>
      </c>
      <c r="C1005" s="31" t="s">
        <v>3036</v>
      </c>
      <c r="D1005" s="31">
        <v>96</v>
      </c>
      <c r="E1005" s="36">
        <f ca="1">IMPORT[TT]</f>
        <v>0</v>
      </c>
      <c r="F1005" s="31"/>
      <c r="G1005" s="34" t="s">
        <v>3344</v>
      </c>
      <c r="H1005" s="32">
        <v>0</v>
      </c>
      <c r="I1005" s="31"/>
      <c r="J1005" s="31" t="str">
        <f>IF(IMPORT[[#This Row],[b1]]="","",IMPORT[[#This Row],[b1]]-IMPORT[[#This Row],[a1]])</f>
        <v/>
      </c>
      <c r="K1005" s="32">
        <f ca="1">SUM(INDIRECT(IMPORT_VAR[TABLENAME]&amp;"[@a"&amp;$1:$1-1&amp;"]"),INDIRECT(IMPORT_VAR[TABLENAME]&amp;"[@c"&amp;$1:$1-1&amp;"]"))</f>
        <v>0</v>
      </c>
      <c r="L1005" s="31"/>
      <c r="M1005" s="31" t="str">
        <f>IF(IMPORT[[#This Row],[b2]]="","",IMPORT[[#This Row],[b2]]-IMPORT[[#This Row],[a2]])</f>
        <v/>
      </c>
      <c r="N1005" s="32">
        <f ca="1">SUM(INDIRECT(IMPORT_VAR[TABLENAME]&amp;"[@a"&amp;$1:$1-1&amp;"]"),INDIRECT(IMPORT_VAR[TABLENAME]&amp;"[@c"&amp;$1:$1-1&amp;"]"))</f>
        <v>0</v>
      </c>
      <c r="O1005" s="33"/>
      <c r="P1005" s="33" t="str">
        <f>IF(IMPORT[[#This Row],[b3]]="","",IMPORT[[#This Row],[b3]]-IMPORT[[#This Row],[a3]])</f>
        <v/>
      </c>
      <c r="Q1005" s="32">
        <f ca="1">SUM(INDIRECT(IMPORT_VAR[TABLENAME]&amp;"[@a"&amp;$1:$1-1&amp;"]"),INDIRECT(IMPORT_VAR[TABLENAME]&amp;"[@c"&amp;$1:$1-1&amp;"]"))</f>
        <v>0</v>
      </c>
      <c r="R1005" s="33"/>
      <c r="S1005" s="33" t="str">
        <f>IF(IMPORT[[#This Row],[b4]]="","",IMPORT[[#This Row],[b4]]-IMPORT[[#This Row],[a4]])</f>
        <v/>
      </c>
      <c r="T1005" s="32">
        <f ca="1">SUM(INDIRECT(IMPORT_VAR[TABLENAME]&amp;"[@a"&amp;$1:$1-1&amp;"]"),INDIRECT(IMPORT_VAR[TABLENAME]&amp;"[@c"&amp;$1:$1-1&amp;"]"))</f>
        <v>0</v>
      </c>
      <c r="U1005" s="33"/>
      <c r="V1005" s="31"/>
      <c r="W1005" s="62" t="str">
        <f>IF(IMPORT[[#This Row],[b5]]="","",IMPORT[[#This Row],[b5]]-IMPORT[[#This Row],[a5]])</f>
        <v/>
      </c>
      <c r="X1005" s="52">
        <f ca="1">SUM(INDIRECT(IMPORT_VAR[TABLENAME]&amp;"[@a"&amp;$1:$1-1&amp;"]"),INDIRECT(IMPORT_VAR[TABLENAME]&amp;"[@c"&amp;$1:$1-1&amp;"]"))</f>
        <v>0</v>
      </c>
    </row>
    <row r="1006" spans="1:24">
      <c r="A1006" s="31" t="str">
        <f ca="1">IF(IMPORT[[#This Row],[C]]&lt;1,"",ROW()-2)</f>
        <v/>
      </c>
      <c r="B1006" s="39" t="s">
        <v>3420</v>
      </c>
      <c r="C1006" s="31" t="s">
        <v>3036</v>
      </c>
      <c r="D1006" s="31">
        <v>96</v>
      </c>
      <c r="E1006" s="36">
        <f ca="1">IMPORT[TT]</f>
        <v>0</v>
      </c>
      <c r="F1006" s="31"/>
      <c r="G1006" s="34" t="s">
        <v>3345</v>
      </c>
      <c r="H1006" s="32">
        <v>0</v>
      </c>
      <c r="I1006" s="31"/>
      <c r="J1006" s="31" t="str">
        <f>IF(IMPORT[[#This Row],[b1]]="","",IMPORT[[#This Row],[b1]]-IMPORT[[#This Row],[a1]])</f>
        <v/>
      </c>
      <c r="K1006" s="32">
        <f ca="1">SUM(INDIRECT(IMPORT_VAR[TABLENAME]&amp;"[@a"&amp;$1:$1-1&amp;"]"),INDIRECT(IMPORT_VAR[TABLENAME]&amp;"[@c"&amp;$1:$1-1&amp;"]"))</f>
        <v>0</v>
      </c>
      <c r="L1006" s="31"/>
      <c r="M1006" s="31" t="str">
        <f>IF(IMPORT[[#This Row],[b2]]="","",IMPORT[[#This Row],[b2]]-IMPORT[[#This Row],[a2]])</f>
        <v/>
      </c>
      <c r="N1006" s="32">
        <f ca="1">SUM(INDIRECT(IMPORT_VAR[TABLENAME]&amp;"[@a"&amp;$1:$1-1&amp;"]"),INDIRECT(IMPORT_VAR[TABLENAME]&amp;"[@c"&amp;$1:$1-1&amp;"]"))</f>
        <v>0</v>
      </c>
      <c r="O1006" s="33"/>
      <c r="P1006" s="33" t="str">
        <f>IF(IMPORT[[#This Row],[b3]]="","",IMPORT[[#This Row],[b3]]-IMPORT[[#This Row],[a3]])</f>
        <v/>
      </c>
      <c r="Q1006" s="32">
        <f ca="1">SUM(INDIRECT(IMPORT_VAR[TABLENAME]&amp;"[@a"&amp;$1:$1-1&amp;"]"),INDIRECT(IMPORT_VAR[TABLENAME]&amp;"[@c"&amp;$1:$1-1&amp;"]"))</f>
        <v>0</v>
      </c>
      <c r="R1006" s="33"/>
      <c r="S1006" s="33" t="str">
        <f>IF(IMPORT[[#This Row],[b4]]="","",IMPORT[[#This Row],[b4]]-IMPORT[[#This Row],[a4]])</f>
        <v/>
      </c>
      <c r="T1006" s="32">
        <f ca="1">SUM(INDIRECT(IMPORT_VAR[TABLENAME]&amp;"[@a"&amp;$1:$1-1&amp;"]"),INDIRECT(IMPORT_VAR[TABLENAME]&amp;"[@c"&amp;$1:$1-1&amp;"]"))</f>
        <v>0</v>
      </c>
      <c r="U1006" s="33"/>
      <c r="V1006" s="31"/>
      <c r="W1006" s="62" t="str">
        <f>IF(IMPORT[[#This Row],[b5]]="","",IMPORT[[#This Row],[b5]]-IMPORT[[#This Row],[a5]])</f>
        <v/>
      </c>
      <c r="X1006" s="52">
        <f ca="1">SUM(INDIRECT(IMPORT_VAR[TABLENAME]&amp;"[@a"&amp;$1:$1-1&amp;"]"),INDIRECT(IMPORT_VAR[TABLENAME]&amp;"[@c"&amp;$1:$1-1&amp;"]"))</f>
        <v>0</v>
      </c>
    </row>
    <row r="1007" spans="1:24">
      <c r="A1007" s="31" t="str">
        <f ca="1">IF(IMPORT[[#This Row],[C]]&lt;1,"",ROW()-2)</f>
        <v/>
      </c>
      <c r="B1007" s="39" t="s">
        <v>3825</v>
      </c>
      <c r="C1007" s="31" t="s">
        <v>2861</v>
      </c>
      <c r="D1007" s="31">
        <v>144</v>
      </c>
      <c r="E1007" s="36">
        <f ca="1">IMPORT[TT]</f>
        <v>0</v>
      </c>
      <c r="F1007" s="31"/>
      <c r="G1007" s="34" t="s">
        <v>3817</v>
      </c>
      <c r="H1007" s="32">
        <v>0</v>
      </c>
      <c r="I1007" s="31"/>
      <c r="J1007" s="31" t="str">
        <f>IF(IMPORT[[#This Row],[b1]]="","",IMPORT[[#This Row],[b1]]-IMPORT[[#This Row],[a1]])</f>
        <v/>
      </c>
      <c r="K1007" s="32">
        <f ca="1">SUM(INDIRECT(IMPORT_VAR[TABLENAME]&amp;"[@a"&amp;$1:$1-1&amp;"]"),INDIRECT(IMPORT_VAR[TABLENAME]&amp;"[@c"&amp;$1:$1-1&amp;"]"))</f>
        <v>0</v>
      </c>
      <c r="L1007" s="31"/>
      <c r="M1007" s="31" t="str">
        <f>IF(IMPORT[[#This Row],[b2]]="","",IMPORT[[#This Row],[b2]]-IMPORT[[#This Row],[a2]])</f>
        <v/>
      </c>
      <c r="N1007" s="32">
        <f ca="1">SUM(INDIRECT(IMPORT_VAR[TABLENAME]&amp;"[@a"&amp;$1:$1-1&amp;"]"),INDIRECT(IMPORT_VAR[TABLENAME]&amp;"[@c"&amp;$1:$1-1&amp;"]"))</f>
        <v>0</v>
      </c>
      <c r="O1007" s="33"/>
      <c r="P1007" s="33" t="str">
        <f>IF(IMPORT[[#This Row],[b3]]="","",IMPORT[[#This Row],[b3]]-IMPORT[[#This Row],[a3]])</f>
        <v/>
      </c>
      <c r="Q1007" s="32">
        <f ca="1">SUM(INDIRECT(IMPORT_VAR[TABLENAME]&amp;"[@a"&amp;$1:$1-1&amp;"]"),INDIRECT(IMPORT_VAR[TABLENAME]&amp;"[@c"&amp;$1:$1-1&amp;"]"))</f>
        <v>0</v>
      </c>
      <c r="R1007" s="33"/>
      <c r="S1007" s="33" t="str">
        <f>IF(IMPORT[[#This Row],[b4]]="","",IMPORT[[#This Row],[b4]]-IMPORT[[#This Row],[a4]])</f>
        <v/>
      </c>
      <c r="T1007" s="32">
        <f ca="1">SUM(INDIRECT(IMPORT_VAR[TABLENAME]&amp;"[@a"&amp;$1:$1-1&amp;"]"),INDIRECT(IMPORT_VAR[TABLENAME]&amp;"[@c"&amp;$1:$1-1&amp;"]"))</f>
        <v>0</v>
      </c>
      <c r="U1007" s="33"/>
      <c r="V1007" s="31"/>
      <c r="W1007" s="62" t="str">
        <f>IF(IMPORT[[#This Row],[b5]]="","",IMPORT[[#This Row],[b5]]-IMPORT[[#This Row],[a5]])</f>
        <v/>
      </c>
      <c r="X1007" s="52">
        <f ca="1">SUM(INDIRECT(IMPORT_VAR[TABLENAME]&amp;"[@a"&amp;$1:$1-1&amp;"]"),INDIRECT(IMPORT_VAR[TABLENAME]&amp;"[@c"&amp;$1:$1-1&amp;"]"))</f>
        <v>0</v>
      </c>
    </row>
    <row r="1008" spans="1:24">
      <c r="A1008" s="31" t="str">
        <f ca="1">IF(IMPORT[[#This Row],[C]]&lt;1,"",ROW()-2)</f>
        <v/>
      </c>
      <c r="B1008" s="39" t="s">
        <v>3829</v>
      </c>
      <c r="C1008" s="31" t="s">
        <v>2813</v>
      </c>
      <c r="D1008" s="31">
        <v>1000</v>
      </c>
      <c r="E1008" s="36">
        <f ca="1">IMPORT[TT]</f>
        <v>0</v>
      </c>
      <c r="F1008" s="31"/>
      <c r="G1008" s="34" t="s">
        <v>3817</v>
      </c>
      <c r="H1008" s="32">
        <v>0</v>
      </c>
      <c r="I1008" s="31"/>
      <c r="J1008" s="31" t="str">
        <f>IF(IMPORT[[#This Row],[b1]]="","",IMPORT[[#This Row],[b1]]-IMPORT[[#This Row],[a1]])</f>
        <v/>
      </c>
      <c r="K1008" s="32">
        <f ca="1">SUM(INDIRECT(IMPORT_VAR[TABLENAME]&amp;"[@a"&amp;$1:$1-1&amp;"]"),INDIRECT(IMPORT_VAR[TABLENAME]&amp;"[@c"&amp;$1:$1-1&amp;"]"))</f>
        <v>0</v>
      </c>
      <c r="L1008" s="31"/>
      <c r="M1008" s="31" t="str">
        <f>IF(IMPORT[[#This Row],[b2]]="","",IMPORT[[#This Row],[b2]]-IMPORT[[#This Row],[a2]])</f>
        <v/>
      </c>
      <c r="N1008" s="32">
        <f ca="1">SUM(INDIRECT(IMPORT_VAR[TABLENAME]&amp;"[@a"&amp;$1:$1-1&amp;"]"),INDIRECT(IMPORT_VAR[TABLENAME]&amp;"[@c"&amp;$1:$1-1&amp;"]"))</f>
        <v>0</v>
      </c>
      <c r="O1008" s="33"/>
      <c r="P1008" s="33" t="str">
        <f>IF(IMPORT[[#This Row],[b3]]="","",IMPORT[[#This Row],[b3]]-IMPORT[[#This Row],[a3]])</f>
        <v/>
      </c>
      <c r="Q1008" s="32">
        <f ca="1">SUM(INDIRECT(IMPORT_VAR[TABLENAME]&amp;"[@a"&amp;$1:$1-1&amp;"]"),INDIRECT(IMPORT_VAR[TABLENAME]&amp;"[@c"&amp;$1:$1-1&amp;"]"))</f>
        <v>0</v>
      </c>
      <c r="R1008" s="33"/>
      <c r="S1008" s="33" t="str">
        <f>IF(IMPORT[[#This Row],[b4]]="","",IMPORT[[#This Row],[b4]]-IMPORT[[#This Row],[a4]])</f>
        <v/>
      </c>
      <c r="T1008" s="32">
        <f ca="1">SUM(INDIRECT(IMPORT_VAR[TABLENAME]&amp;"[@a"&amp;$1:$1-1&amp;"]"),INDIRECT(IMPORT_VAR[TABLENAME]&amp;"[@c"&amp;$1:$1-1&amp;"]"))</f>
        <v>0</v>
      </c>
      <c r="U1008" s="33"/>
      <c r="V1008" s="31"/>
      <c r="W1008" s="62" t="str">
        <f>IF(IMPORT[[#This Row],[b5]]="","",IMPORT[[#This Row],[b5]]-IMPORT[[#This Row],[a5]])</f>
        <v/>
      </c>
      <c r="X1008" s="52">
        <f ca="1">SUM(INDIRECT(IMPORT_VAR[TABLENAME]&amp;"[@a"&amp;$1:$1-1&amp;"]"),INDIRECT(IMPORT_VAR[TABLENAME]&amp;"[@c"&amp;$1:$1-1&amp;"]"))</f>
        <v>0</v>
      </c>
    </row>
    <row r="1009" spans="1:24">
      <c r="A1009" s="39" t="str">
        <f ca="1">IF(IMPORT[[#This Row],[C]]&lt;1,"",ROW()-2)</f>
        <v/>
      </c>
      <c r="B1009" s="39" t="s">
        <v>4202</v>
      </c>
      <c r="C1009" s="31" t="s">
        <v>3036</v>
      </c>
      <c r="D1009" s="31">
        <v>240</v>
      </c>
      <c r="E1009" s="42">
        <f ca="1">IMPORT[TT]</f>
        <v>0</v>
      </c>
      <c r="F1009" s="31"/>
      <c r="G1009" s="31" t="s">
        <v>4168</v>
      </c>
      <c r="H1009" s="40">
        <v>0</v>
      </c>
      <c r="I1009" s="31"/>
      <c r="J1009" s="39" t="str">
        <f>IF(IMPORT[[#This Row],[b1]]="","",IMPORT[[#This Row],[b1]]-IMPORT[[#This Row],[a1]])</f>
        <v/>
      </c>
      <c r="K1009" s="40">
        <f ca="1">SUM(INDIRECT(IMPORT_VAR[TABLENAME]&amp;"[@a"&amp;$1:$1-1&amp;"]"),INDIRECT(IMPORT_VAR[TABLENAME]&amp;"[@c"&amp;$1:$1-1&amp;"]"))</f>
        <v>0</v>
      </c>
      <c r="L1009" s="31"/>
      <c r="M1009" s="39" t="str">
        <f>IF(IMPORT[[#This Row],[b2]]="","",IMPORT[[#This Row],[b2]]-IMPORT[[#This Row],[a2]])</f>
        <v/>
      </c>
      <c r="N1009" s="40">
        <f ca="1">SUM(INDIRECT(IMPORT_VAR[TABLENAME]&amp;"[@a"&amp;$1:$1-1&amp;"]"),INDIRECT(IMPORT_VAR[TABLENAME]&amp;"[@c"&amp;$1:$1-1&amp;"]"))</f>
        <v>0</v>
      </c>
      <c r="O1009" s="33"/>
      <c r="P1009" s="41" t="str">
        <f>IF(IMPORT[[#This Row],[b3]]="","",IMPORT[[#This Row],[b3]]-IMPORT[[#This Row],[a3]])</f>
        <v/>
      </c>
      <c r="Q1009" s="40">
        <f ca="1">SUM(INDIRECT(IMPORT_VAR[TABLENAME]&amp;"[@a"&amp;$1:$1-1&amp;"]"),INDIRECT(IMPORT_VAR[TABLENAME]&amp;"[@c"&amp;$1:$1-1&amp;"]"))</f>
        <v>0</v>
      </c>
      <c r="R1009" s="33"/>
      <c r="S1009" s="41" t="str">
        <f>IF(IMPORT[[#This Row],[b4]]="","",IMPORT[[#This Row],[b4]]-IMPORT[[#This Row],[a4]])</f>
        <v/>
      </c>
      <c r="T1009" s="40">
        <f ca="1">SUM(INDIRECT(IMPORT_VAR[TABLENAME]&amp;"[@a"&amp;$1:$1-1&amp;"]"),INDIRECT(IMPORT_VAR[TABLENAME]&amp;"[@c"&amp;$1:$1-1&amp;"]"))</f>
        <v>0</v>
      </c>
      <c r="U1009" s="41"/>
      <c r="V1009" s="31"/>
      <c r="W1009" s="60" t="str">
        <f>IF(IMPORT[[#This Row],[b5]]="","",IMPORT[[#This Row],[b5]]-IMPORT[[#This Row],[a5]])</f>
        <v/>
      </c>
      <c r="X1009" s="53">
        <f ca="1">SUM(INDIRECT(IMPORT_VAR[TABLENAME]&amp;"[@a"&amp;$1:$1-1&amp;"]"),INDIRECT(IMPORT_VAR[TABLENAME]&amp;"[@c"&amp;$1:$1-1&amp;"]"))</f>
        <v>0</v>
      </c>
    </row>
    <row r="1010" spans="1:24">
      <c r="A1010" s="39" t="str">
        <f ca="1">IF(IMPORT[[#This Row],[C]]&lt;1,"",ROW()-2)</f>
        <v/>
      </c>
      <c r="B1010" s="39" t="s">
        <v>4252</v>
      </c>
      <c r="C1010" s="31" t="s">
        <v>3094</v>
      </c>
      <c r="D1010" s="31">
        <v>1152</v>
      </c>
      <c r="E1010" s="42">
        <f ca="1">IMPORT[TT]</f>
        <v>0</v>
      </c>
      <c r="F1010" s="31"/>
      <c r="G1010" s="31" t="s">
        <v>4299</v>
      </c>
      <c r="H1010" s="40">
        <v>0</v>
      </c>
      <c r="I1010" s="31"/>
      <c r="J1010" s="39" t="str">
        <f>IF(IMPORT[[#This Row],[b1]]="","",IMPORT[[#This Row],[b1]]-IMPORT[[#This Row],[a1]])</f>
        <v/>
      </c>
      <c r="K1010" s="40">
        <f ca="1">SUM(INDIRECT(IMPORT_VAR[TABLENAME]&amp;"[@a"&amp;$1:$1-1&amp;"]"),INDIRECT(IMPORT_VAR[TABLENAME]&amp;"[@c"&amp;$1:$1-1&amp;"]"))</f>
        <v>0</v>
      </c>
      <c r="L1010" s="31"/>
      <c r="M1010" s="39" t="str">
        <f>IF(IMPORT[[#This Row],[b2]]="","",IMPORT[[#This Row],[b2]]-IMPORT[[#This Row],[a2]])</f>
        <v/>
      </c>
      <c r="N1010" s="40">
        <f ca="1">SUM(INDIRECT(IMPORT_VAR[TABLENAME]&amp;"[@a"&amp;$1:$1-1&amp;"]"),INDIRECT(IMPORT_VAR[TABLENAME]&amp;"[@c"&amp;$1:$1-1&amp;"]"))</f>
        <v>0</v>
      </c>
      <c r="O1010" s="33"/>
      <c r="P1010" s="41" t="str">
        <f>IF(IMPORT[[#This Row],[b3]]="","",IMPORT[[#This Row],[b3]]-IMPORT[[#This Row],[a3]])</f>
        <v/>
      </c>
      <c r="Q1010" s="40">
        <f ca="1">SUM(INDIRECT(IMPORT_VAR[TABLENAME]&amp;"[@a"&amp;$1:$1-1&amp;"]"),INDIRECT(IMPORT_VAR[TABLENAME]&amp;"[@c"&amp;$1:$1-1&amp;"]"))</f>
        <v>0</v>
      </c>
      <c r="R1010" s="33"/>
      <c r="S1010" s="41" t="str">
        <f>IF(IMPORT[[#This Row],[b4]]="","",IMPORT[[#This Row],[b4]]-IMPORT[[#This Row],[a4]])</f>
        <v/>
      </c>
      <c r="T1010" s="40">
        <f ca="1">SUM(INDIRECT(IMPORT_VAR[TABLENAME]&amp;"[@a"&amp;$1:$1-1&amp;"]"),INDIRECT(IMPORT_VAR[TABLENAME]&amp;"[@c"&amp;$1:$1-1&amp;"]"))</f>
        <v>0</v>
      </c>
      <c r="U1010" s="41"/>
      <c r="V1010" s="31"/>
      <c r="W1010" s="60" t="str">
        <f>IF(IMPORT[[#This Row],[b5]]="","",IMPORT[[#This Row],[b5]]-IMPORT[[#This Row],[a5]])</f>
        <v/>
      </c>
      <c r="X1010" s="53">
        <f ca="1">SUM(INDIRECT(IMPORT_VAR[TABLENAME]&amp;"[@a"&amp;$1:$1-1&amp;"]"),INDIRECT(IMPORT_VAR[TABLENAME]&amp;"[@c"&amp;$1:$1-1&amp;"]"))</f>
        <v>0</v>
      </c>
    </row>
    <row r="1011" spans="1:24">
      <c r="A1011" s="39" t="str">
        <f ca="1">IF(IMPORT[[#This Row],[C]]&lt;1,"",ROW()-2)</f>
        <v/>
      </c>
      <c r="B1011" s="39" t="s">
        <v>4254</v>
      </c>
      <c r="C1011" s="31" t="s">
        <v>3094</v>
      </c>
      <c r="D1011" s="31">
        <v>384</v>
      </c>
      <c r="E1011" s="42">
        <f ca="1">IMPORT[TT]</f>
        <v>0</v>
      </c>
      <c r="F1011" s="31"/>
      <c r="G1011" s="31" t="s">
        <v>4299</v>
      </c>
      <c r="H1011" s="40">
        <v>0</v>
      </c>
      <c r="I1011" s="31"/>
      <c r="J1011" s="39" t="str">
        <f>IF(IMPORT[[#This Row],[b1]]="","",IMPORT[[#This Row],[b1]]-IMPORT[[#This Row],[a1]])</f>
        <v/>
      </c>
      <c r="K1011" s="40">
        <f ca="1">SUM(INDIRECT(IMPORT_VAR[TABLENAME]&amp;"[@a"&amp;$1:$1-1&amp;"]"),INDIRECT(IMPORT_VAR[TABLENAME]&amp;"[@c"&amp;$1:$1-1&amp;"]"))</f>
        <v>0</v>
      </c>
      <c r="L1011" s="31"/>
      <c r="M1011" s="39" t="str">
        <f>IF(IMPORT[[#This Row],[b2]]="","",IMPORT[[#This Row],[b2]]-IMPORT[[#This Row],[a2]])</f>
        <v/>
      </c>
      <c r="N1011" s="40">
        <f ca="1">SUM(INDIRECT(IMPORT_VAR[TABLENAME]&amp;"[@a"&amp;$1:$1-1&amp;"]"),INDIRECT(IMPORT_VAR[TABLENAME]&amp;"[@c"&amp;$1:$1-1&amp;"]"))</f>
        <v>0</v>
      </c>
      <c r="O1011" s="33"/>
      <c r="P1011" s="41" t="str">
        <f>IF(IMPORT[[#This Row],[b3]]="","",IMPORT[[#This Row],[b3]]-IMPORT[[#This Row],[a3]])</f>
        <v/>
      </c>
      <c r="Q1011" s="40">
        <f ca="1">SUM(INDIRECT(IMPORT_VAR[TABLENAME]&amp;"[@a"&amp;$1:$1-1&amp;"]"),INDIRECT(IMPORT_VAR[TABLENAME]&amp;"[@c"&amp;$1:$1-1&amp;"]"))</f>
        <v>0</v>
      </c>
      <c r="R1011" s="33"/>
      <c r="S1011" s="41" t="str">
        <f>IF(IMPORT[[#This Row],[b4]]="","",IMPORT[[#This Row],[b4]]-IMPORT[[#This Row],[a4]])</f>
        <v/>
      </c>
      <c r="T1011" s="40">
        <f ca="1">SUM(INDIRECT(IMPORT_VAR[TABLENAME]&amp;"[@a"&amp;$1:$1-1&amp;"]"),INDIRECT(IMPORT_VAR[TABLENAME]&amp;"[@c"&amp;$1:$1-1&amp;"]"))</f>
        <v>0</v>
      </c>
      <c r="U1011" s="41"/>
      <c r="V1011" s="31"/>
      <c r="W1011" s="60" t="str">
        <f>IF(IMPORT[[#This Row],[b5]]="","",IMPORT[[#This Row],[b5]]-IMPORT[[#This Row],[a5]])</f>
        <v/>
      </c>
      <c r="X1011" s="53">
        <f ca="1">SUM(INDIRECT(IMPORT_VAR[TABLENAME]&amp;"[@a"&amp;$1:$1-1&amp;"]"),INDIRECT(IMPORT_VAR[TABLENAME]&amp;"[@c"&amp;$1:$1-1&amp;"]"))</f>
        <v>0</v>
      </c>
    </row>
    <row r="1012" spans="1:24">
      <c r="A1012" s="39" t="str">
        <f ca="1">IF(IMPORT[[#This Row],[C]]&lt;1,"",ROW()-2)</f>
        <v/>
      </c>
      <c r="B1012" s="39" t="s">
        <v>4255</v>
      </c>
      <c r="C1012" s="31" t="s">
        <v>3094</v>
      </c>
      <c r="D1012" s="31">
        <v>224</v>
      </c>
      <c r="E1012" s="42">
        <f ca="1">IMPORT[TT]</f>
        <v>0</v>
      </c>
      <c r="F1012" s="31"/>
      <c r="G1012" s="31" t="s">
        <v>4299</v>
      </c>
      <c r="H1012" s="40">
        <v>0</v>
      </c>
      <c r="I1012" s="31"/>
      <c r="J1012" s="39" t="str">
        <f>IF(IMPORT[[#This Row],[b1]]="","",IMPORT[[#This Row],[b1]]-IMPORT[[#This Row],[a1]])</f>
        <v/>
      </c>
      <c r="K1012" s="40">
        <f ca="1">SUM(INDIRECT(IMPORT_VAR[TABLENAME]&amp;"[@a"&amp;$1:$1-1&amp;"]"),INDIRECT(IMPORT_VAR[TABLENAME]&amp;"[@c"&amp;$1:$1-1&amp;"]"))</f>
        <v>0</v>
      </c>
      <c r="L1012" s="31"/>
      <c r="M1012" s="39" t="str">
        <f>IF(IMPORT[[#This Row],[b2]]="","",IMPORT[[#This Row],[b2]]-IMPORT[[#This Row],[a2]])</f>
        <v/>
      </c>
      <c r="N1012" s="40">
        <f ca="1">SUM(INDIRECT(IMPORT_VAR[TABLENAME]&amp;"[@a"&amp;$1:$1-1&amp;"]"),INDIRECT(IMPORT_VAR[TABLENAME]&amp;"[@c"&amp;$1:$1-1&amp;"]"))</f>
        <v>0</v>
      </c>
      <c r="O1012" s="33"/>
      <c r="P1012" s="41" t="str">
        <f>IF(IMPORT[[#This Row],[b3]]="","",IMPORT[[#This Row],[b3]]-IMPORT[[#This Row],[a3]])</f>
        <v/>
      </c>
      <c r="Q1012" s="40">
        <f ca="1">SUM(INDIRECT(IMPORT_VAR[TABLENAME]&amp;"[@a"&amp;$1:$1-1&amp;"]"),INDIRECT(IMPORT_VAR[TABLENAME]&amp;"[@c"&amp;$1:$1-1&amp;"]"))</f>
        <v>0</v>
      </c>
      <c r="R1012" s="33"/>
      <c r="S1012" s="41" t="str">
        <f>IF(IMPORT[[#This Row],[b4]]="","",IMPORT[[#This Row],[b4]]-IMPORT[[#This Row],[a4]])</f>
        <v/>
      </c>
      <c r="T1012" s="40">
        <f ca="1">SUM(INDIRECT(IMPORT_VAR[TABLENAME]&amp;"[@a"&amp;$1:$1-1&amp;"]"),INDIRECT(IMPORT_VAR[TABLENAME]&amp;"[@c"&amp;$1:$1-1&amp;"]"))</f>
        <v>0</v>
      </c>
      <c r="U1012" s="41"/>
      <c r="V1012" s="31"/>
      <c r="W1012" s="60" t="str">
        <f>IF(IMPORT[[#This Row],[b5]]="","",IMPORT[[#This Row],[b5]]-IMPORT[[#This Row],[a5]])</f>
        <v/>
      </c>
      <c r="X1012" s="53">
        <f ca="1">SUM(INDIRECT(IMPORT_VAR[TABLENAME]&amp;"[@a"&amp;$1:$1-1&amp;"]"),INDIRECT(IMPORT_VAR[TABLENAME]&amp;"[@c"&amp;$1:$1-1&amp;"]"))</f>
        <v>0</v>
      </c>
    </row>
    <row r="1013" spans="1:24">
      <c r="A1013" s="39" t="str">
        <f ca="1">IF(IMPORT[[#This Row],[C]]&lt;1,"",ROW()-2)</f>
        <v/>
      </c>
      <c r="B1013" s="39" t="s">
        <v>4256</v>
      </c>
      <c r="C1013" s="31" t="s">
        <v>3094</v>
      </c>
      <c r="D1013" s="31">
        <v>200</v>
      </c>
      <c r="E1013" s="42">
        <f ca="1">IMPORT[TT]</f>
        <v>0</v>
      </c>
      <c r="F1013" s="31"/>
      <c r="G1013" s="31" t="s">
        <v>4299</v>
      </c>
      <c r="H1013" s="40">
        <v>0</v>
      </c>
      <c r="I1013" s="31"/>
      <c r="J1013" s="39" t="str">
        <f>IF(IMPORT[[#This Row],[b1]]="","",IMPORT[[#This Row],[b1]]-IMPORT[[#This Row],[a1]])</f>
        <v/>
      </c>
      <c r="K1013" s="40">
        <f ca="1">SUM(INDIRECT(IMPORT_VAR[TABLENAME]&amp;"[@a"&amp;$1:$1-1&amp;"]"),INDIRECT(IMPORT_VAR[TABLENAME]&amp;"[@c"&amp;$1:$1-1&amp;"]"))</f>
        <v>0</v>
      </c>
      <c r="L1013" s="31"/>
      <c r="M1013" s="39" t="str">
        <f>IF(IMPORT[[#This Row],[b2]]="","",IMPORT[[#This Row],[b2]]-IMPORT[[#This Row],[a2]])</f>
        <v/>
      </c>
      <c r="N1013" s="40">
        <f ca="1">SUM(INDIRECT(IMPORT_VAR[TABLENAME]&amp;"[@a"&amp;$1:$1-1&amp;"]"),INDIRECT(IMPORT_VAR[TABLENAME]&amp;"[@c"&amp;$1:$1-1&amp;"]"))</f>
        <v>0</v>
      </c>
      <c r="O1013" s="33"/>
      <c r="P1013" s="41" t="str">
        <f>IF(IMPORT[[#This Row],[b3]]="","",IMPORT[[#This Row],[b3]]-IMPORT[[#This Row],[a3]])</f>
        <v/>
      </c>
      <c r="Q1013" s="40">
        <f ca="1">SUM(INDIRECT(IMPORT_VAR[TABLENAME]&amp;"[@a"&amp;$1:$1-1&amp;"]"),INDIRECT(IMPORT_VAR[TABLENAME]&amp;"[@c"&amp;$1:$1-1&amp;"]"))</f>
        <v>0</v>
      </c>
      <c r="R1013" s="33"/>
      <c r="S1013" s="41" t="str">
        <f>IF(IMPORT[[#This Row],[b4]]="","",IMPORT[[#This Row],[b4]]-IMPORT[[#This Row],[a4]])</f>
        <v/>
      </c>
      <c r="T1013" s="40">
        <f ca="1">SUM(INDIRECT(IMPORT_VAR[TABLENAME]&amp;"[@a"&amp;$1:$1-1&amp;"]"),INDIRECT(IMPORT_VAR[TABLENAME]&amp;"[@c"&amp;$1:$1-1&amp;"]"))</f>
        <v>0</v>
      </c>
      <c r="U1013" s="41"/>
      <c r="V1013" s="31"/>
      <c r="W1013" s="60" t="str">
        <f>IF(IMPORT[[#This Row],[b5]]="","",IMPORT[[#This Row],[b5]]-IMPORT[[#This Row],[a5]])</f>
        <v/>
      </c>
      <c r="X1013" s="53">
        <f ca="1">SUM(INDIRECT(IMPORT_VAR[TABLENAME]&amp;"[@a"&amp;$1:$1-1&amp;"]"),INDIRECT(IMPORT_VAR[TABLENAME]&amp;"[@c"&amp;$1:$1-1&amp;"]"))</f>
        <v>0</v>
      </c>
    </row>
    <row r="1014" spans="1:24">
      <c r="A1014" s="39" t="str">
        <f ca="1">IF(IMPORT[[#This Row],[C]]&lt;1,"",ROW()-2)</f>
        <v/>
      </c>
      <c r="B1014" s="39" t="s">
        <v>4265</v>
      </c>
      <c r="C1014" s="31" t="s">
        <v>3040</v>
      </c>
      <c r="D1014" s="31">
        <v>96</v>
      </c>
      <c r="E1014" s="42">
        <f ca="1">IMPORT[TT]</f>
        <v>0</v>
      </c>
      <c r="F1014" s="31"/>
      <c r="G1014" s="31" t="s">
        <v>4299</v>
      </c>
      <c r="H1014" s="40">
        <v>0</v>
      </c>
      <c r="I1014" s="31"/>
      <c r="J1014" s="39" t="str">
        <f>IF(IMPORT[[#This Row],[b1]]="","",IMPORT[[#This Row],[b1]]-IMPORT[[#This Row],[a1]])</f>
        <v/>
      </c>
      <c r="K1014" s="40">
        <f ca="1">SUM(INDIRECT(IMPORT_VAR[TABLENAME]&amp;"[@a"&amp;$1:$1-1&amp;"]"),INDIRECT(IMPORT_VAR[TABLENAME]&amp;"[@c"&amp;$1:$1-1&amp;"]"))</f>
        <v>0</v>
      </c>
      <c r="L1014" s="31"/>
      <c r="M1014" s="39" t="str">
        <f>IF(IMPORT[[#This Row],[b2]]="","",IMPORT[[#This Row],[b2]]-IMPORT[[#This Row],[a2]])</f>
        <v/>
      </c>
      <c r="N1014" s="40">
        <f ca="1">SUM(INDIRECT(IMPORT_VAR[TABLENAME]&amp;"[@a"&amp;$1:$1-1&amp;"]"),INDIRECT(IMPORT_VAR[TABLENAME]&amp;"[@c"&amp;$1:$1-1&amp;"]"))</f>
        <v>0</v>
      </c>
      <c r="O1014" s="33"/>
      <c r="P1014" s="41" t="str">
        <f>IF(IMPORT[[#This Row],[b3]]="","",IMPORT[[#This Row],[b3]]-IMPORT[[#This Row],[a3]])</f>
        <v/>
      </c>
      <c r="Q1014" s="40">
        <f ca="1">SUM(INDIRECT(IMPORT_VAR[TABLENAME]&amp;"[@a"&amp;$1:$1-1&amp;"]"),INDIRECT(IMPORT_VAR[TABLENAME]&amp;"[@c"&amp;$1:$1-1&amp;"]"))</f>
        <v>0</v>
      </c>
      <c r="R1014" s="33"/>
      <c r="S1014" s="41" t="str">
        <f>IF(IMPORT[[#This Row],[b4]]="","",IMPORT[[#This Row],[b4]]-IMPORT[[#This Row],[a4]])</f>
        <v/>
      </c>
      <c r="T1014" s="40">
        <f ca="1">SUM(INDIRECT(IMPORT_VAR[TABLENAME]&amp;"[@a"&amp;$1:$1-1&amp;"]"),INDIRECT(IMPORT_VAR[TABLENAME]&amp;"[@c"&amp;$1:$1-1&amp;"]"))</f>
        <v>0</v>
      </c>
      <c r="U1014" s="41"/>
      <c r="V1014" s="31"/>
      <c r="W1014" s="60" t="str">
        <f>IF(IMPORT[[#This Row],[b5]]="","",IMPORT[[#This Row],[b5]]-IMPORT[[#This Row],[a5]])</f>
        <v/>
      </c>
      <c r="X1014" s="53">
        <f ca="1">SUM(INDIRECT(IMPORT_VAR[TABLENAME]&amp;"[@a"&amp;$1:$1-1&amp;"]"),INDIRECT(IMPORT_VAR[TABLENAME]&amp;"[@c"&amp;$1:$1-1&amp;"]"))</f>
        <v>0</v>
      </c>
    </row>
    <row r="1015" spans="1:24">
      <c r="A1015" s="39" t="str">
        <f ca="1">IF(IMPORT[[#This Row],[C]]&lt;1,"",ROW()-2)</f>
        <v/>
      </c>
      <c r="B1015" s="39" t="s">
        <v>4269</v>
      </c>
      <c r="C1015" s="31" t="s">
        <v>3040</v>
      </c>
      <c r="D1015" s="31">
        <v>96</v>
      </c>
      <c r="E1015" s="42">
        <f ca="1">IMPORT[TT]</f>
        <v>0</v>
      </c>
      <c r="F1015" s="31"/>
      <c r="G1015" s="31" t="s">
        <v>4299</v>
      </c>
      <c r="H1015" s="40">
        <v>0</v>
      </c>
      <c r="I1015" s="31"/>
      <c r="J1015" s="39" t="str">
        <f>IF(IMPORT[[#This Row],[b1]]="","",IMPORT[[#This Row],[b1]]-IMPORT[[#This Row],[a1]])</f>
        <v/>
      </c>
      <c r="K1015" s="40">
        <f ca="1">SUM(INDIRECT(IMPORT_VAR[TABLENAME]&amp;"[@a"&amp;$1:$1-1&amp;"]"),INDIRECT(IMPORT_VAR[TABLENAME]&amp;"[@c"&amp;$1:$1-1&amp;"]"))</f>
        <v>0</v>
      </c>
      <c r="L1015" s="31"/>
      <c r="M1015" s="39" t="str">
        <f>IF(IMPORT[[#This Row],[b2]]="","",IMPORT[[#This Row],[b2]]-IMPORT[[#This Row],[a2]])</f>
        <v/>
      </c>
      <c r="N1015" s="40">
        <f ca="1">SUM(INDIRECT(IMPORT_VAR[TABLENAME]&amp;"[@a"&amp;$1:$1-1&amp;"]"),INDIRECT(IMPORT_VAR[TABLENAME]&amp;"[@c"&amp;$1:$1-1&amp;"]"))</f>
        <v>0</v>
      </c>
      <c r="O1015" s="33"/>
      <c r="P1015" s="41" t="str">
        <f>IF(IMPORT[[#This Row],[b3]]="","",IMPORT[[#This Row],[b3]]-IMPORT[[#This Row],[a3]])</f>
        <v/>
      </c>
      <c r="Q1015" s="40">
        <f ca="1">SUM(INDIRECT(IMPORT_VAR[TABLENAME]&amp;"[@a"&amp;$1:$1-1&amp;"]"),INDIRECT(IMPORT_VAR[TABLENAME]&amp;"[@c"&amp;$1:$1-1&amp;"]"))</f>
        <v>0</v>
      </c>
      <c r="R1015" s="33"/>
      <c r="S1015" s="41" t="str">
        <f>IF(IMPORT[[#This Row],[b4]]="","",IMPORT[[#This Row],[b4]]-IMPORT[[#This Row],[a4]])</f>
        <v/>
      </c>
      <c r="T1015" s="40">
        <f ca="1">SUM(INDIRECT(IMPORT_VAR[TABLENAME]&amp;"[@a"&amp;$1:$1-1&amp;"]"),INDIRECT(IMPORT_VAR[TABLENAME]&amp;"[@c"&amp;$1:$1-1&amp;"]"))</f>
        <v>0</v>
      </c>
      <c r="U1015" s="41"/>
      <c r="V1015" s="31"/>
      <c r="W1015" s="60" t="str">
        <f>IF(IMPORT[[#This Row],[b5]]="","",IMPORT[[#This Row],[b5]]-IMPORT[[#This Row],[a5]])</f>
        <v/>
      </c>
      <c r="X1015" s="53">
        <f ca="1">SUM(INDIRECT(IMPORT_VAR[TABLENAME]&amp;"[@a"&amp;$1:$1-1&amp;"]"),INDIRECT(IMPORT_VAR[TABLENAME]&amp;"[@c"&amp;$1:$1-1&amp;"]"))</f>
        <v>0</v>
      </c>
    </row>
    <row r="1016" spans="1:24">
      <c r="A1016" s="39" t="str">
        <f ca="1">IF(IMPORT[[#This Row],[C]]&lt;1,"",ROW()-2)</f>
        <v/>
      </c>
      <c r="B1016" s="39" t="s">
        <v>4271</v>
      </c>
      <c r="C1016" s="31" t="s">
        <v>3040</v>
      </c>
      <c r="D1016" s="31">
        <v>144</v>
      </c>
      <c r="E1016" s="42">
        <f ca="1">IMPORT[TT]</f>
        <v>0</v>
      </c>
      <c r="F1016" s="31"/>
      <c r="G1016" s="31" t="s">
        <v>4299</v>
      </c>
      <c r="H1016" s="40">
        <v>0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0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0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0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0</v>
      </c>
      <c r="U1016" s="41"/>
      <c r="V1016" s="31"/>
      <c r="W1016" s="60" t="str">
        <f>IF(IMPORT[[#This Row],[b5]]="","",IMPORT[[#This Row],[b5]]-IMPORT[[#This Row],[a5]])</f>
        <v/>
      </c>
      <c r="X1016" s="53">
        <f ca="1">SUM(INDIRECT(IMPORT_VAR[TABLENAME]&amp;"[@a"&amp;$1:$1-1&amp;"]"),INDIRECT(IMPORT_VAR[TABLENAME]&amp;"[@c"&amp;$1:$1-1&amp;"]"))</f>
        <v>0</v>
      </c>
    </row>
    <row r="1017" spans="1:24">
      <c r="A1017" s="39" t="str">
        <f ca="1">IF(IMPORT[[#This Row],[C]]&lt;1,"",ROW()-2)</f>
        <v/>
      </c>
      <c r="B1017" s="39" t="s">
        <v>4275</v>
      </c>
      <c r="C1017" s="31" t="s">
        <v>2805</v>
      </c>
      <c r="D1017" s="31">
        <v>720</v>
      </c>
      <c r="E1017" s="42">
        <f ca="1">IMPORT[TT]</f>
        <v>0</v>
      </c>
      <c r="F1017" s="31"/>
      <c r="G1017" s="31" t="s">
        <v>4330</v>
      </c>
      <c r="H1017" s="40">
        <v>0</v>
      </c>
      <c r="I1017" s="31"/>
      <c r="J1017" s="39" t="str">
        <f>IF(IMPORT[[#This Row],[b1]]="","",IMPORT[[#This Row],[b1]]-IMPORT[[#This Row],[a1]])</f>
        <v/>
      </c>
      <c r="K1017" s="40">
        <f ca="1">SUM(INDIRECT(IMPORT_VAR[TABLENAME]&amp;"[@a"&amp;$1:$1-1&amp;"]"),INDIRECT(IMPORT_VAR[TABLENAME]&amp;"[@c"&amp;$1:$1-1&amp;"]"))</f>
        <v>0</v>
      </c>
      <c r="L1017" s="31"/>
      <c r="M1017" s="39" t="str">
        <f>IF(IMPORT[[#This Row],[b2]]="","",IMPORT[[#This Row],[b2]]-IMPORT[[#This Row],[a2]])</f>
        <v/>
      </c>
      <c r="N1017" s="40">
        <f ca="1">SUM(INDIRECT(IMPORT_VAR[TABLENAME]&amp;"[@a"&amp;$1:$1-1&amp;"]"),INDIRECT(IMPORT_VAR[TABLENAME]&amp;"[@c"&amp;$1:$1-1&amp;"]"))</f>
        <v>0</v>
      </c>
      <c r="O1017" s="33"/>
      <c r="P1017" s="41" t="str">
        <f>IF(IMPORT[[#This Row],[b3]]="","",IMPORT[[#This Row],[b3]]-IMPORT[[#This Row],[a3]])</f>
        <v/>
      </c>
      <c r="Q1017" s="40">
        <f ca="1">SUM(INDIRECT(IMPORT_VAR[TABLENAME]&amp;"[@a"&amp;$1:$1-1&amp;"]"),INDIRECT(IMPORT_VAR[TABLENAME]&amp;"[@c"&amp;$1:$1-1&amp;"]"))</f>
        <v>0</v>
      </c>
      <c r="R1017" s="33"/>
      <c r="S1017" s="41" t="str">
        <f>IF(IMPORT[[#This Row],[b4]]="","",IMPORT[[#This Row],[b4]]-IMPORT[[#This Row],[a4]])</f>
        <v/>
      </c>
      <c r="T1017" s="40">
        <f ca="1">SUM(INDIRECT(IMPORT_VAR[TABLENAME]&amp;"[@a"&amp;$1:$1-1&amp;"]"),INDIRECT(IMPORT_VAR[TABLENAME]&amp;"[@c"&amp;$1:$1-1&amp;"]"))</f>
        <v>0</v>
      </c>
      <c r="U1017" s="41"/>
      <c r="V1017" s="31"/>
      <c r="W1017" s="60" t="str">
        <f>IF(IMPORT[[#This Row],[b5]]="","",IMPORT[[#This Row],[b5]]-IMPORT[[#This Row],[a5]])</f>
        <v/>
      </c>
      <c r="X1017" s="53">
        <f ca="1">SUM(INDIRECT(IMPORT_VAR[TABLENAME]&amp;"[@a"&amp;$1:$1-1&amp;"]"),INDIRECT(IMPORT_VAR[TABLENAME]&amp;"[@c"&amp;$1:$1-1&amp;"]"))</f>
        <v>0</v>
      </c>
    </row>
    <row r="1018" spans="1:24">
      <c r="A1018" s="31" t="str">
        <f ca="1">IF(IMPORT[[#This Row],[C]]&lt;1,"",ROW()-2)</f>
        <v/>
      </c>
      <c r="B1018" s="39" t="s">
        <v>2886</v>
      </c>
      <c r="C1018" s="31" t="s">
        <v>2861</v>
      </c>
      <c r="D1018" s="31">
        <v>1728</v>
      </c>
      <c r="E1018" s="36">
        <f ca="1">IMPORT[TT]</f>
        <v>0</v>
      </c>
      <c r="F1018" s="31"/>
      <c r="G1018" s="31">
        <v>2019</v>
      </c>
      <c r="H1018" s="32">
        <v>0</v>
      </c>
      <c r="I1018" s="31"/>
      <c r="J1018" s="31" t="str">
        <f>IF(IMPORT[[#This Row],[b1]]="","",IMPORT[[#This Row],[b1]]-IMPORT[[#This Row],[a1]])</f>
        <v/>
      </c>
      <c r="K1018" s="32">
        <f ca="1">SUM(INDIRECT(IMPORT_VAR[TABLENAME]&amp;"[@a"&amp;$1:$1-1&amp;"]"),INDIRECT(IMPORT_VAR[TABLENAME]&amp;"[@c"&amp;$1:$1-1&amp;"]"))</f>
        <v>0</v>
      </c>
      <c r="L1018" s="31"/>
      <c r="M1018" s="31" t="str">
        <f>IF(IMPORT[[#This Row],[b2]]="","",IMPORT[[#This Row],[b2]]-IMPORT[[#This Row],[a2]])</f>
        <v/>
      </c>
      <c r="N1018" s="32">
        <f ca="1">SUM(INDIRECT(IMPORT_VAR[TABLENAME]&amp;"[@a"&amp;$1:$1-1&amp;"]"),INDIRECT(IMPORT_VAR[TABLENAME]&amp;"[@c"&amp;$1:$1-1&amp;"]"))</f>
        <v>0</v>
      </c>
      <c r="O1018" s="33"/>
      <c r="P1018" s="33" t="str">
        <f>IF(IMPORT[[#This Row],[b3]]="","",IMPORT[[#This Row],[b3]]-IMPORT[[#This Row],[a3]])</f>
        <v/>
      </c>
      <c r="Q1018" s="32">
        <f ca="1">SUM(INDIRECT(IMPORT_VAR[TABLENAME]&amp;"[@a"&amp;$1:$1-1&amp;"]"),INDIRECT(IMPORT_VAR[TABLENAME]&amp;"[@c"&amp;$1:$1-1&amp;"]"))</f>
        <v>0</v>
      </c>
      <c r="R1018" s="33"/>
      <c r="S1018" s="33" t="str">
        <f>IF(IMPORT[[#This Row],[b4]]="","",IMPORT[[#This Row],[b4]]-IMPORT[[#This Row],[a4]])</f>
        <v/>
      </c>
      <c r="T1018" s="32">
        <f ca="1">SUM(INDIRECT(IMPORT_VAR[TABLENAME]&amp;"[@a"&amp;$1:$1-1&amp;"]"),INDIRECT(IMPORT_VAR[TABLENAME]&amp;"[@c"&amp;$1:$1-1&amp;"]"))</f>
        <v>0</v>
      </c>
      <c r="U1018" s="33"/>
      <c r="V1018" s="31"/>
      <c r="W1018" s="62" t="str">
        <f>IF(IMPORT[[#This Row],[b5]]="","",IMPORT[[#This Row],[b5]]-IMPORT[[#This Row],[a5]])</f>
        <v/>
      </c>
      <c r="X1018" s="52">
        <f ca="1">SUM(INDIRECT(IMPORT_VAR[TABLENAME]&amp;"[@a"&amp;$1:$1-1&amp;"]"),INDIRECT(IMPORT_VAR[TABLENAME]&amp;"[@c"&amp;$1:$1-1&amp;"]"))</f>
        <v>0</v>
      </c>
    </row>
    <row r="1019" spans="1:24">
      <c r="A1019" s="31" t="str">
        <f ca="1">IF(IMPORT[[#This Row],[C]]&lt;1,"",ROW()-2)</f>
        <v/>
      </c>
      <c r="B1019" s="39" t="s">
        <v>2887</v>
      </c>
      <c r="C1019" s="31" t="s">
        <v>2861</v>
      </c>
      <c r="D1019" s="31">
        <v>120</v>
      </c>
      <c r="E1019" s="36">
        <f ca="1">IMPORT[TT]</f>
        <v>0</v>
      </c>
      <c r="F1019" s="31"/>
      <c r="G1019" s="31">
        <v>2019</v>
      </c>
      <c r="H1019" s="32">
        <v>0</v>
      </c>
      <c r="I1019" s="31"/>
      <c r="J1019" s="31" t="str">
        <f>IF(IMPORT[[#This Row],[b1]]="","",IMPORT[[#This Row],[b1]]-IMPORT[[#This Row],[a1]])</f>
        <v/>
      </c>
      <c r="K1019" s="32">
        <f ca="1">SUM(INDIRECT(IMPORT_VAR[TABLENAME]&amp;"[@a"&amp;$1:$1-1&amp;"]"),INDIRECT(IMPORT_VAR[TABLENAME]&amp;"[@c"&amp;$1:$1-1&amp;"]"))</f>
        <v>0</v>
      </c>
      <c r="L1019" s="31"/>
      <c r="M1019" s="31" t="str">
        <f>IF(IMPORT[[#This Row],[b2]]="","",IMPORT[[#This Row],[b2]]-IMPORT[[#This Row],[a2]])</f>
        <v/>
      </c>
      <c r="N1019" s="32">
        <f ca="1">SUM(INDIRECT(IMPORT_VAR[TABLENAME]&amp;"[@a"&amp;$1:$1-1&amp;"]"),INDIRECT(IMPORT_VAR[TABLENAME]&amp;"[@c"&amp;$1:$1-1&amp;"]"))</f>
        <v>0</v>
      </c>
      <c r="O1019" s="33"/>
      <c r="P1019" s="33" t="str">
        <f>IF(IMPORT[[#This Row],[b3]]="","",IMPORT[[#This Row],[b3]]-IMPORT[[#This Row],[a3]])</f>
        <v/>
      </c>
      <c r="Q1019" s="32">
        <f ca="1">SUM(INDIRECT(IMPORT_VAR[TABLENAME]&amp;"[@a"&amp;$1:$1-1&amp;"]"),INDIRECT(IMPORT_VAR[TABLENAME]&amp;"[@c"&amp;$1:$1-1&amp;"]"))</f>
        <v>0</v>
      </c>
      <c r="R1019" s="33"/>
      <c r="S1019" s="33" t="str">
        <f>IF(IMPORT[[#This Row],[b4]]="","",IMPORT[[#This Row],[b4]]-IMPORT[[#This Row],[a4]])</f>
        <v/>
      </c>
      <c r="T1019" s="32">
        <f ca="1">SUM(INDIRECT(IMPORT_VAR[TABLENAME]&amp;"[@a"&amp;$1:$1-1&amp;"]"),INDIRECT(IMPORT_VAR[TABLENAME]&amp;"[@c"&amp;$1:$1-1&amp;"]"))</f>
        <v>0</v>
      </c>
      <c r="U1019" s="33"/>
      <c r="V1019" s="31"/>
      <c r="W1019" s="62" t="str">
        <f>IF(IMPORT[[#This Row],[b5]]="","",IMPORT[[#This Row],[b5]]-IMPORT[[#This Row],[a5]])</f>
        <v/>
      </c>
      <c r="X1019" s="52">
        <f ca="1">SUM(INDIRECT(IMPORT_VAR[TABLENAME]&amp;"[@a"&amp;$1:$1-1&amp;"]"),INDIRECT(IMPORT_VAR[TABLENAME]&amp;"[@c"&amp;$1:$1-1&amp;"]"))</f>
        <v>0</v>
      </c>
    </row>
    <row r="1020" spans="1:24">
      <c r="A1020" s="31" t="str">
        <f ca="1">IF(IMPORT[[#This Row],[C]]&lt;1,"",ROW()-2)</f>
        <v/>
      </c>
      <c r="B1020" s="39" t="s">
        <v>3207</v>
      </c>
      <c r="C1020" s="31" t="s">
        <v>3097</v>
      </c>
      <c r="D1020" s="31">
        <v>600</v>
      </c>
      <c r="E1020" s="36">
        <f ca="1">IMPORT[TT]</f>
        <v>0</v>
      </c>
      <c r="F1020" s="31"/>
      <c r="G1020" s="34" t="s">
        <v>2871</v>
      </c>
      <c r="H1020" s="32">
        <v>0</v>
      </c>
      <c r="I1020" s="31"/>
      <c r="J1020" s="31" t="str">
        <f>IF(IMPORT[[#This Row],[b1]]="","",IMPORT[[#This Row],[b1]]-IMPORT[[#This Row],[a1]])</f>
        <v/>
      </c>
      <c r="K1020" s="32">
        <f ca="1">SUM(INDIRECT(IMPORT_VAR[TABLENAME]&amp;"[@a"&amp;$1:$1-1&amp;"]"),INDIRECT(IMPORT_VAR[TABLENAME]&amp;"[@c"&amp;$1:$1-1&amp;"]"))</f>
        <v>0</v>
      </c>
      <c r="L1020" s="31"/>
      <c r="M1020" s="31" t="str">
        <f>IF(IMPORT[[#This Row],[b2]]="","",IMPORT[[#This Row],[b2]]-IMPORT[[#This Row],[a2]])</f>
        <v/>
      </c>
      <c r="N1020" s="32">
        <f ca="1">SUM(INDIRECT(IMPORT_VAR[TABLENAME]&amp;"[@a"&amp;$1:$1-1&amp;"]"),INDIRECT(IMPORT_VAR[TABLENAME]&amp;"[@c"&amp;$1:$1-1&amp;"]"))</f>
        <v>0</v>
      </c>
      <c r="O1020" s="33"/>
      <c r="P1020" s="33" t="str">
        <f>IF(IMPORT[[#This Row],[b3]]="","",IMPORT[[#This Row],[b3]]-IMPORT[[#This Row],[a3]])</f>
        <v/>
      </c>
      <c r="Q1020" s="32">
        <f ca="1">SUM(INDIRECT(IMPORT_VAR[TABLENAME]&amp;"[@a"&amp;$1:$1-1&amp;"]"),INDIRECT(IMPORT_VAR[TABLENAME]&amp;"[@c"&amp;$1:$1-1&amp;"]"))</f>
        <v>0</v>
      </c>
      <c r="R1020" s="33"/>
      <c r="S1020" s="33" t="str">
        <f>IF(IMPORT[[#This Row],[b4]]="","",IMPORT[[#This Row],[b4]]-IMPORT[[#This Row],[a4]])</f>
        <v/>
      </c>
      <c r="T1020" s="32">
        <f ca="1">SUM(INDIRECT(IMPORT_VAR[TABLENAME]&amp;"[@a"&amp;$1:$1-1&amp;"]"),INDIRECT(IMPORT_VAR[TABLENAME]&amp;"[@c"&amp;$1:$1-1&amp;"]"))</f>
        <v>0</v>
      </c>
      <c r="U1020" s="33"/>
      <c r="V1020" s="31"/>
      <c r="W1020" s="62" t="str">
        <f>IF(IMPORT[[#This Row],[b5]]="","",IMPORT[[#This Row],[b5]]-IMPORT[[#This Row],[a5]])</f>
        <v/>
      </c>
      <c r="X1020" s="52">
        <f ca="1">SUM(INDIRECT(IMPORT_VAR[TABLENAME]&amp;"[@a"&amp;$1:$1-1&amp;"]"),INDIRECT(IMPORT_VAR[TABLENAME]&amp;"[@c"&amp;$1:$1-1&amp;"]"))</f>
        <v>0</v>
      </c>
    </row>
    <row r="1021" spans="1:24">
      <c r="A1021" s="31" t="str">
        <f ca="1">IF(IMPORT[[#This Row],[C]]&lt;1,"",ROW()-2)</f>
        <v/>
      </c>
      <c r="B1021" s="39" t="s">
        <v>3274</v>
      </c>
      <c r="C1021" s="31" t="s">
        <v>3272</v>
      </c>
      <c r="D1021" s="31">
        <v>192</v>
      </c>
      <c r="E1021" s="36">
        <f ca="1">IMPORT[TT]</f>
        <v>0</v>
      </c>
      <c r="F1021" s="31"/>
      <c r="G1021" s="34" t="s">
        <v>3811</v>
      </c>
      <c r="H1021" s="32">
        <v>0</v>
      </c>
      <c r="I1021" s="31"/>
      <c r="J1021" s="31" t="str">
        <f>IF(IMPORT[[#This Row],[b1]]="","",IMPORT[[#This Row],[b1]]-IMPORT[[#This Row],[a1]])</f>
        <v/>
      </c>
      <c r="K1021" s="32">
        <f ca="1">SUM(INDIRECT(IMPORT_VAR[TABLENAME]&amp;"[@a"&amp;$1:$1-1&amp;"]"),INDIRECT(IMPORT_VAR[TABLENAME]&amp;"[@c"&amp;$1:$1-1&amp;"]"))</f>
        <v>0</v>
      </c>
      <c r="L1021" s="31"/>
      <c r="M1021" s="31" t="str">
        <f>IF(IMPORT[[#This Row],[b2]]="","",IMPORT[[#This Row],[b2]]-IMPORT[[#This Row],[a2]])</f>
        <v/>
      </c>
      <c r="N1021" s="32">
        <f ca="1">SUM(INDIRECT(IMPORT_VAR[TABLENAME]&amp;"[@a"&amp;$1:$1-1&amp;"]"),INDIRECT(IMPORT_VAR[TABLENAME]&amp;"[@c"&amp;$1:$1-1&amp;"]"))</f>
        <v>0</v>
      </c>
      <c r="O1021" s="33"/>
      <c r="P1021" s="33" t="str">
        <f>IF(IMPORT[[#This Row],[b3]]="","",IMPORT[[#This Row],[b3]]-IMPORT[[#This Row],[a3]])</f>
        <v/>
      </c>
      <c r="Q1021" s="32">
        <f ca="1">SUM(INDIRECT(IMPORT_VAR[TABLENAME]&amp;"[@a"&amp;$1:$1-1&amp;"]"),INDIRECT(IMPORT_VAR[TABLENAME]&amp;"[@c"&amp;$1:$1-1&amp;"]"))</f>
        <v>0</v>
      </c>
      <c r="R1021" s="33"/>
      <c r="S1021" s="33" t="str">
        <f>IF(IMPORT[[#This Row],[b4]]="","",IMPORT[[#This Row],[b4]]-IMPORT[[#This Row],[a4]])</f>
        <v/>
      </c>
      <c r="T1021" s="32">
        <f ca="1">SUM(INDIRECT(IMPORT_VAR[TABLENAME]&amp;"[@a"&amp;$1:$1-1&amp;"]"),INDIRECT(IMPORT_VAR[TABLENAME]&amp;"[@c"&amp;$1:$1-1&amp;"]"))</f>
        <v>0</v>
      </c>
      <c r="U1021" s="33"/>
      <c r="V1021" s="31"/>
      <c r="W1021" s="62" t="str">
        <f>IF(IMPORT[[#This Row],[b5]]="","",IMPORT[[#This Row],[b5]]-IMPORT[[#This Row],[a5]])</f>
        <v/>
      </c>
      <c r="X1021" s="52">
        <f ca="1">SUM(INDIRECT(IMPORT_VAR[TABLENAME]&amp;"[@a"&amp;$1:$1-1&amp;"]"),INDIRECT(IMPORT_VAR[TABLENAME]&amp;"[@c"&amp;$1:$1-1&amp;"]"))</f>
        <v>0</v>
      </c>
    </row>
    <row r="1022" spans="1:24">
      <c r="A1022" s="31" t="str">
        <f ca="1">IF(IMPORT[[#This Row],[C]]&lt;1,"",ROW()-2)</f>
        <v/>
      </c>
      <c r="B1022" s="39" t="s">
        <v>3414</v>
      </c>
      <c r="C1022" s="31" t="s">
        <v>3036</v>
      </c>
      <c r="D1022" s="31">
        <v>96</v>
      </c>
      <c r="E1022" s="36">
        <f ca="1">IMPORT[TT]</f>
        <v>0</v>
      </c>
      <c r="F1022" s="31"/>
      <c r="G1022" s="34" t="s">
        <v>3345</v>
      </c>
      <c r="H1022" s="32">
        <v>0</v>
      </c>
      <c r="I1022" s="31"/>
      <c r="J1022" s="31" t="str">
        <f>IF(IMPORT[[#This Row],[b1]]="","",IMPORT[[#This Row],[b1]]-IMPORT[[#This Row],[a1]])</f>
        <v/>
      </c>
      <c r="K1022" s="32">
        <f ca="1">SUM(INDIRECT(IMPORT_VAR[TABLENAME]&amp;"[@a"&amp;$1:$1-1&amp;"]"),INDIRECT(IMPORT_VAR[TABLENAME]&amp;"[@c"&amp;$1:$1-1&amp;"]"))</f>
        <v>0</v>
      </c>
      <c r="L1022" s="31"/>
      <c r="M1022" s="31" t="str">
        <f>IF(IMPORT[[#This Row],[b2]]="","",IMPORT[[#This Row],[b2]]-IMPORT[[#This Row],[a2]])</f>
        <v/>
      </c>
      <c r="N1022" s="32">
        <f ca="1">SUM(INDIRECT(IMPORT_VAR[TABLENAME]&amp;"[@a"&amp;$1:$1-1&amp;"]"),INDIRECT(IMPORT_VAR[TABLENAME]&amp;"[@c"&amp;$1:$1-1&amp;"]"))</f>
        <v>0</v>
      </c>
      <c r="O1022" s="33"/>
      <c r="P1022" s="33" t="str">
        <f>IF(IMPORT[[#This Row],[b3]]="","",IMPORT[[#This Row],[b3]]-IMPORT[[#This Row],[a3]])</f>
        <v/>
      </c>
      <c r="Q1022" s="32">
        <f ca="1">SUM(INDIRECT(IMPORT_VAR[TABLENAME]&amp;"[@a"&amp;$1:$1-1&amp;"]"),INDIRECT(IMPORT_VAR[TABLENAME]&amp;"[@c"&amp;$1:$1-1&amp;"]"))</f>
        <v>0</v>
      </c>
      <c r="R1022" s="33"/>
      <c r="S1022" s="33" t="str">
        <f>IF(IMPORT[[#This Row],[b4]]="","",IMPORT[[#This Row],[b4]]-IMPORT[[#This Row],[a4]])</f>
        <v/>
      </c>
      <c r="T1022" s="32">
        <f ca="1">SUM(INDIRECT(IMPORT_VAR[TABLENAME]&amp;"[@a"&amp;$1:$1-1&amp;"]"),INDIRECT(IMPORT_VAR[TABLENAME]&amp;"[@c"&amp;$1:$1-1&amp;"]"))</f>
        <v>0</v>
      </c>
      <c r="U1022" s="33"/>
      <c r="V1022" s="31"/>
      <c r="W1022" s="62" t="str">
        <f>IF(IMPORT[[#This Row],[b5]]="","",IMPORT[[#This Row],[b5]]-IMPORT[[#This Row],[a5]])</f>
        <v/>
      </c>
      <c r="X1022" s="52">
        <f ca="1">SUM(INDIRECT(IMPORT_VAR[TABLENAME]&amp;"[@a"&amp;$1:$1-1&amp;"]"),INDIRECT(IMPORT_VAR[TABLENAME]&amp;"[@c"&amp;$1:$1-1&amp;"]"))</f>
        <v>0</v>
      </c>
    </row>
    <row r="1023" spans="1:24">
      <c r="A1023" s="31" t="str">
        <f ca="1">IF(IMPORT[[#This Row],[C]]&lt;1,"",ROW()-2)</f>
        <v/>
      </c>
      <c r="B1023" s="39">
        <v>8695</v>
      </c>
      <c r="C1023" s="31" t="s">
        <v>2861</v>
      </c>
      <c r="D1023" s="31">
        <v>96</v>
      </c>
      <c r="E1023" s="36">
        <f ca="1">IMPORT[TT]</f>
        <v>0</v>
      </c>
      <c r="F1023" s="31"/>
      <c r="G1023" s="34" t="s">
        <v>3817</v>
      </c>
      <c r="H1023" s="32">
        <v>0</v>
      </c>
      <c r="I1023" s="31"/>
      <c r="J1023" s="31" t="str">
        <f>IF(IMPORT[[#This Row],[b1]]="","",IMPORT[[#This Row],[b1]]-IMPORT[[#This Row],[a1]])</f>
        <v/>
      </c>
      <c r="K1023" s="32">
        <f ca="1">SUM(INDIRECT(IMPORT_VAR[TABLENAME]&amp;"[@a"&amp;$1:$1-1&amp;"]"),INDIRECT(IMPORT_VAR[TABLENAME]&amp;"[@c"&amp;$1:$1-1&amp;"]"))</f>
        <v>0</v>
      </c>
      <c r="L1023" s="31"/>
      <c r="M1023" s="31" t="str">
        <f>IF(IMPORT[[#This Row],[b2]]="","",IMPORT[[#This Row],[b2]]-IMPORT[[#This Row],[a2]])</f>
        <v/>
      </c>
      <c r="N1023" s="32">
        <f ca="1">SUM(INDIRECT(IMPORT_VAR[TABLENAME]&amp;"[@a"&amp;$1:$1-1&amp;"]"),INDIRECT(IMPORT_VAR[TABLENAME]&amp;"[@c"&amp;$1:$1-1&amp;"]"))</f>
        <v>0</v>
      </c>
      <c r="O1023" s="33"/>
      <c r="P1023" s="33" t="str">
        <f>IF(IMPORT[[#This Row],[b3]]="","",IMPORT[[#This Row],[b3]]-IMPORT[[#This Row],[a3]])</f>
        <v/>
      </c>
      <c r="Q1023" s="32">
        <f ca="1">SUM(INDIRECT(IMPORT_VAR[TABLENAME]&amp;"[@a"&amp;$1:$1-1&amp;"]"),INDIRECT(IMPORT_VAR[TABLENAME]&amp;"[@c"&amp;$1:$1-1&amp;"]"))</f>
        <v>0</v>
      </c>
      <c r="R1023" s="33"/>
      <c r="S1023" s="33" t="str">
        <f>IF(IMPORT[[#This Row],[b4]]="","",IMPORT[[#This Row],[b4]]-IMPORT[[#This Row],[a4]])</f>
        <v/>
      </c>
      <c r="T1023" s="32">
        <f ca="1">SUM(INDIRECT(IMPORT_VAR[TABLENAME]&amp;"[@a"&amp;$1:$1-1&amp;"]"),INDIRECT(IMPORT_VAR[TABLENAME]&amp;"[@c"&amp;$1:$1-1&amp;"]"))</f>
        <v>0</v>
      </c>
      <c r="U1023" s="33"/>
      <c r="V1023" s="31"/>
      <c r="W1023" s="62" t="str">
        <f>IF(IMPORT[[#This Row],[b5]]="","",IMPORT[[#This Row],[b5]]-IMPORT[[#This Row],[a5]])</f>
        <v/>
      </c>
      <c r="X1023" s="52">
        <f ca="1">SUM(INDIRECT(IMPORT_VAR[TABLENAME]&amp;"[@a"&amp;$1:$1-1&amp;"]"),INDIRECT(IMPORT_VAR[TABLENAME]&amp;"[@c"&amp;$1:$1-1&amp;"]"))</f>
        <v>0</v>
      </c>
    </row>
    <row r="1024" spans="1:24">
      <c r="A1024" s="31" t="str">
        <f ca="1">IF(IMPORT[[#This Row],[C]]&lt;1,"",ROW()-2)</f>
        <v/>
      </c>
      <c r="B1024" s="39" t="s">
        <v>3836</v>
      </c>
      <c r="C1024" s="31" t="s">
        <v>2805</v>
      </c>
      <c r="D1024" s="31">
        <v>480</v>
      </c>
      <c r="E1024" s="36">
        <f ca="1">IMPORT[TT]</f>
        <v>0</v>
      </c>
      <c r="F1024" s="31"/>
      <c r="G1024" s="34" t="s">
        <v>3817</v>
      </c>
      <c r="H1024" s="32">
        <v>0</v>
      </c>
      <c r="I1024" s="31"/>
      <c r="J1024" s="31" t="str">
        <f>IF(IMPORT[[#This Row],[b1]]="","",IMPORT[[#This Row],[b1]]-IMPORT[[#This Row],[a1]])</f>
        <v/>
      </c>
      <c r="K1024" s="32">
        <f ca="1">SUM(INDIRECT(IMPORT_VAR[TABLENAME]&amp;"[@a"&amp;$1:$1-1&amp;"]"),INDIRECT(IMPORT_VAR[TABLENAME]&amp;"[@c"&amp;$1:$1-1&amp;"]"))</f>
        <v>0</v>
      </c>
      <c r="L1024" s="31"/>
      <c r="M1024" s="31" t="str">
        <f>IF(IMPORT[[#This Row],[b2]]="","",IMPORT[[#This Row],[b2]]-IMPORT[[#This Row],[a2]])</f>
        <v/>
      </c>
      <c r="N1024" s="32">
        <f ca="1">SUM(INDIRECT(IMPORT_VAR[TABLENAME]&amp;"[@a"&amp;$1:$1-1&amp;"]"),INDIRECT(IMPORT_VAR[TABLENAME]&amp;"[@c"&amp;$1:$1-1&amp;"]"))</f>
        <v>0</v>
      </c>
      <c r="O1024" s="33"/>
      <c r="P1024" s="33" t="str">
        <f>IF(IMPORT[[#This Row],[b3]]="","",IMPORT[[#This Row],[b3]]-IMPORT[[#This Row],[a3]])</f>
        <v/>
      </c>
      <c r="Q1024" s="32">
        <f ca="1">SUM(INDIRECT(IMPORT_VAR[TABLENAME]&amp;"[@a"&amp;$1:$1-1&amp;"]"),INDIRECT(IMPORT_VAR[TABLENAME]&amp;"[@c"&amp;$1:$1-1&amp;"]"))</f>
        <v>0</v>
      </c>
      <c r="R1024" s="33"/>
      <c r="S1024" s="33" t="str">
        <f>IF(IMPORT[[#This Row],[b4]]="","",IMPORT[[#This Row],[b4]]-IMPORT[[#This Row],[a4]])</f>
        <v/>
      </c>
      <c r="T1024" s="32">
        <f ca="1">SUM(INDIRECT(IMPORT_VAR[TABLENAME]&amp;"[@a"&amp;$1:$1-1&amp;"]"),INDIRECT(IMPORT_VAR[TABLENAME]&amp;"[@c"&amp;$1:$1-1&amp;"]"))</f>
        <v>0</v>
      </c>
      <c r="U1024" s="33"/>
      <c r="V1024" s="31"/>
      <c r="W1024" s="62" t="str">
        <f>IF(IMPORT[[#This Row],[b5]]="","",IMPORT[[#This Row],[b5]]-IMPORT[[#This Row],[a5]])</f>
        <v/>
      </c>
      <c r="X1024" s="52">
        <f ca="1">SUM(INDIRECT(IMPORT_VAR[TABLENAME]&amp;"[@a"&amp;$1:$1-1&amp;"]"),INDIRECT(IMPORT_VAR[TABLENAME]&amp;"[@c"&amp;$1:$1-1&amp;"]"))</f>
        <v>0</v>
      </c>
    </row>
    <row r="1025" spans="1:24">
      <c r="A1025" s="31" t="str">
        <f ca="1">IF(IMPORT[[#This Row],[C]]&lt;1,"",ROW()-2)</f>
        <v/>
      </c>
      <c r="B1025" s="39" t="s">
        <v>3843</v>
      </c>
      <c r="C1025" s="31" t="s">
        <v>2805</v>
      </c>
      <c r="D1025" s="31">
        <v>480</v>
      </c>
      <c r="E1025" s="36">
        <f ca="1">IMPORT[TT]</f>
        <v>0</v>
      </c>
      <c r="F1025" s="31"/>
      <c r="G1025" s="34" t="s">
        <v>3817</v>
      </c>
      <c r="H1025" s="32">
        <v>0</v>
      </c>
      <c r="I1025" s="31"/>
      <c r="J1025" s="31" t="str">
        <f>IF(IMPORT[[#This Row],[b1]]="","",IMPORT[[#This Row],[b1]]-IMPORT[[#This Row],[a1]])</f>
        <v/>
      </c>
      <c r="K1025" s="32">
        <f ca="1">SUM(INDIRECT(IMPORT_VAR[TABLENAME]&amp;"[@a"&amp;$1:$1-1&amp;"]"),INDIRECT(IMPORT_VAR[TABLENAME]&amp;"[@c"&amp;$1:$1-1&amp;"]"))</f>
        <v>0</v>
      </c>
      <c r="L1025" s="31"/>
      <c r="M1025" s="31" t="str">
        <f>IF(IMPORT[[#This Row],[b2]]="","",IMPORT[[#This Row],[b2]]-IMPORT[[#This Row],[a2]])</f>
        <v/>
      </c>
      <c r="N1025" s="32">
        <f ca="1">SUM(INDIRECT(IMPORT_VAR[TABLENAME]&amp;"[@a"&amp;$1:$1-1&amp;"]"),INDIRECT(IMPORT_VAR[TABLENAME]&amp;"[@c"&amp;$1:$1-1&amp;"]"))</f>
        <v>0</v>
      </c>
      <c r="O1025" s="33"/>
      <c r="P1025" s="33" t="str">
        <f>IF(IMPORT[[#This Row],[b3]]="","",IMPORT[[#This Row],[b3]]-IMPORT[[#This Row],[a3]])</f>
        <v/>
      </c>
      <c r="Q1025" s="32">
        <f ca="1">SUM(INDIRECT(IMPORT_VAR[TABLENAME]&amp;"[@a"&amp;$1:$1-1&amp;"]"),INDIRECT(IMPORT_VAR[TABLENAME]&amp;"[@c"&amp;$1:$1-1&amp;"]"))</f>
        <v>0</v>
      </c>
      <c r="R1025" s="33"/>
      <c r="S1025" s="33" t="str">
        <f>IF(IMPORT[[#This Row],[b4]]="","",IMPORT[[#This Row],[b4]]-IMPORT[[#This Row],[a4]])</f>
        <v/>
      </c>
      <c r="T1025" s="32">
        <f ca="1">SUM(INDIRECT(IMPORT_VAR[TABLENAME]&amp;"[@a"&amp;$1:$1-1&amp;"]"),INDIRECT(IMPORT_VAR[TABLENAME]&amp;"[@c"&amp;$1:$1-1&amp;"]"))</f>
        <v>0</v>
      </c>
      <c r="U1025" s="33"/>
      <c r="V1025" s="31"/>
      <c r="W1025" s="62" t="str">
        <f>IF(IMPORT[[#This Row],[b5]]="","",IMPORT[[#This Row],[b5]]-IMPORT[[#This Row],[a5]])</f>
        <v/>
      </c>
      <c r="X1025" s="52">
        <f ca="1">SUM(INDIRECT(IMPORT_VAR[TABLENAME]&amp;"[@a"&amp;$1:$1-1&amp;"]"),INDIRECT(IMPORT_VAR[TABLENAME]&amp;"[@c"&amp;$1:$1-1&amp;"]"))</f>
        <v>0</v>
      </c>
    </row>
    <row r="1026" spans="1:24">
      <c r="A1026" s="31" t="str">
        <f ca="1">IF(IMPORT[[#This Row],[C]]&lt;1,"",ROW()-2)</f>
        <v/>
      </c>
      <c r="B1026" s="39" t="s">
        <v>3847</v>
      </c>
      <c r="C1026" s="31" t="s">
        <v>2805</v>
      </c>
      <c r="D1026" s="31">
        <v>360</v>
      </c>
      <c r="E1026" s="36">
        <f ca="1">IMPORT[TT]</f>
        <v>0</v>
      </c>
      <c r="F1026" s="31"/>
      <c r="G1026" s="34" t="s">
        <v>3817</v>
      </c>
      <c r="H1026" s="32">
        <v>0</v>
      </c>
      <c r="I1026" s="31"/>
      <c r="J1026" s="31" t="str">
        <f>IF(IMPORT[[#This Row],[b1]]="","",IMPORT[[#This Row],[b1]]-IMPORT[[#This Row],[a1]])</f>
        <v/>
      </c>
      <c r="K1026" s="32">
        <f ca="1">SUM(INDIRECT(IMPORT_VAR[TABLENAME]&amp;"[@a"&amp;$1:$1-1&amp;"]"),INDIRECT(IMPORT_VAR[TABLENAME]&amp;"[@c"&amp;$1:$1-1&amp;"]"))</f>
        <v>0</v>
      </c>
      <c r="L1026" s="31"/>
      <c r="M1026" s="31" t="str">
        <f>IF(IMPORT[[#This Row],[b2]]="","",IMPORT[[#This Row],[b2]]-IMPORT[[#This Row],[a2]])</f>
        <v/>
      </c>
      <c r="N1026" s="32">
        <f ca="1">SUM(INDIRECT(IMPORT_VAR[TABLENAME]&amp;"[@a"&amp;$1:$1-1&amp;"]"),INDIRECT(IMPORT_VAR[TABLENAME]&amp;"[@c"&amp;$1:$1-1&amp;"]"))</f>
        <v>0</v>
      </c>
      <c r="O1026" s="33"/>
      <c r="P1026" s="33" t="str">
        <f>IF(IMPORT[[#This Row],[b3]]="","",IMPORT[[#This Row],[b3]]-IMPORT[[#This Row],[a3]])</f>
        <v/>
      </c>
      <c r="Q1026" s="32">
        <f ca="1">SUM(INDIRECT(IMPORT_VAR[TABLENAME]&amp;"[@a"&amp;$1:$1-1&amp;"]"),INDIRECT(IMPORT_VAR[TABLENAME]&amp;"[@c"&amp;$1:$1-1&amp;"]"))</f>
        <v>0</v>
      </c>
      <c r="R1026" s="33"/>
      <c r="S1026" s="33" t="str">
        <f>IF(IMPORT[[#This Row],[b4]]="","",IMPORT[[#This Row],[b4]]-IMPORT[[#This Row],[a4]])</f>
        <v/>
      </c>
      <c r="T1026" s="32">
        <f ca="1">SUM(INDIRECT(IMPORT_VAR[TABLENAME]&amp;"[@a"&amp;$1:$1-1&amp;"]"),INDIRECT(IMPORT_VAR[TABLENAME]&amp;"[@c"&amp;$1:$1-1&amp;"]"))</f>
        <v>0</v>
      </c>
      <c r="U1026" s="33"/>
      <c r="V1026" s="31"/>
      <c r="W1026" s="62" t="str">
        <f>IF(IMPORT[[#This Row],[b5]]="","",IMPORT[[#This Row],[b5]]-IMPORT[[#This Row],[a5]])</f>
        <v/>
      </c>
      <c r="X1026" s="52">
        <f ca="1">SUM(INDIRECT(IMPORT_VAR[TABLENAME]&amp;"[@a"&amp;$1:$1-1&amp;"]"),INDIRECT(IMPORT_VAR[TABLENAME]&amp;"[@c"&amp;$1:$1-1&amp;"]"))</f>
        <v>0</v>
      </c>
    </row>
    <row r="1027" spans="1:24">
      <c r="A1027" s="31" t="str">
        <f ca="1">IF(IMPORT[[#This Row],[C]]&lt;1,"",ROW()-2)</f>
        <v/>
      </c>
      <c r="B1027" s="39" t="s">
        <v>3850</v>
      </c>
      <c r="C1027" s="31" t="s">
        <v>2805</v>
      </c>
      <c r="D1027" s="31">
        <v>360</v>
      </c>
      <c r="E1027" s="36">
        <f ca="1">IMPORT[TT]</f>
        <v>0</v>
      </c>
      <c r="F1027" s="31"/>
      <c r="G1027" s="34" t="s">
        <v>3817</v>
      </c>
      <c r="H1027" s="32">
        <v>0</v>
      </c>
      <c r="I1027" s="31"/>
      <c r="J1027" s="31" t="str">
        <f>IF(IMPORT[[#This Row],[b1]]="","",IMPORT[[#This Row],[b1]]-IMPORT[[#This Row],[a1]])</f>
        <v/>
      </c>
      <c r="K1027" s="32">
        <f ca="1">SUM(INDIRECT(IMPORT_VAR[TABLENAME]&amp;"[@a"&amp;$1:$1-1&amp;"]"),INDIRECT(IMPORT_VAR[TABLENAME]&amp;"[@c"&amp;$1:$1-1&amp;"]"))</f>
        <v>0</v>
      </c>
      <c r="L1027" s="31"/>
      <c r="M1027" s="31" t="str">
        <f>IF(IMPORT[[#This Row],[b2]]="","",IMPORT[[#This Row],[b2]]-IMPORT[[#This Row],[a2]])</f>
        <v/>
      </c>
      <c r="N1027" s="32">
        <f ca="1">SUM(INDIRECT(IMPORT_VAR[TABLENAME]&amp;"[@a"&amp;$1:$1-1&amp;"]"),INDIRECT(IMPORT_VAR[TABLENAME]&amp;"[@c"&amp;$1:$1-1&amp;"]"))</f>
        <v>0</v>
      </c>
      <c r="O1027" s="33"/>
      <c r="P1027" s="33" t="str">
        <f>IF(IMPORT[[#This Row],[b3]]="","",IMPORT[[#This Row],[b3]]-IMPORT[[#This Row],[a3]])</f>
        <v/>
      </c>
      <c r="Q1027" s="32">
        <f ca="1">SUM(INDIRECT(IMPORT_VAR[TABLENAME]&amp;"[@a"&amp;$1:$1-1&amp;"]"),INDIRECT(IMPORT_VAR[TABLENAME]&amp;"[@c"&amp;$1:$1-1&amp;"]"))</f>
        <v>0</v>
      </c>
      <c r="R1027" s="33"/>
      <c r="S1027" s="33" t="str">
        <f>IF(IMPORT[[#This Row],[b4]]="","",IMPORT[[#This Row],[b4]]-IMPORT[[#This Row],[a4]])</f>
        <v/>
      </c>
      <c r="T1027" s="32">
        <f ca="1">SUM(INDIRECT(IMPORT_VAR[TABLENAME]&amp;"[@a"&amp;$1:$1-1&amp;"]"),INDIRECT(IMPORT_VAR[TABLENAME]&amp;"[@c"&amp;$1:$1-1&amp;"]"))</f>
        <v>0</v>
      </c>
      <c r="U1027" s="33"/>
      <c r="V1027" s="31"/>
      <c r="W1027" s="62" t="str">
        <f>IF(IMPORT[[#This Row],[b5]]="","",IMPORT[[#This Row],[b5]]-IMPORT[[#This Row],[a5]])</f>
        <v/>
      </c>
      <c r="X1027" s="52">
        <f ca="1">SUM(INDIRECT(IMPORT_VAR[TABLENAME]&amp;"[@a"&amp;$1:$1-1&amp;"]"),INDIRECT(IMPORT_VAR[TABLENAME]&amp;"[@c"&amp;$1:$1-1&amp;"]"))</f>
        <v>0</v>
      </c>
    </row>
    <row r="1028" spans="1:24">
      <c r="A1028" s="31" t="str">
        <f ca="1">IF(IMPORT[[#This Row],[C]]&lt;1,"",ROW()-2)</f>
        <v/>
      </c>
      <c r="B1028" s="39" t="s">
        <v>3853</v>
      </c>
      <c r="C1028" s="31" t="s">
        <v>2805</v>
      </c>
      <c r="D1028" s="31">
        <v>360</v>
      </c>
      <c r="E1028" s="36">
        <f ca="1">IMPORT[TT]</f>
        <v>0</v>
      </c>
      <c r="F1028" s="31"/>
      <c r="G1028" s="34" t="s">
        <v>3817</v>
      </c>
      <c r="H1028" s="32">
        <v>0</v>
      </c>
      <c r="I1028" s="31"/>
      <c r="J1028" s="31" t="str">
        <f>IF(IMPORT[[#This Row],[b1]]="","",IMPORT[[#This Row],[b1]]-IMPORT[[#This Row],[a1]])</f>
        <v/>
      </c>
      <c r="K1028" s="32">
        <f ca="1">SUM(INDIRECT(IMPORT_VAR[TABLENAME]&amp;"[@a"&amp;$1:$1-1&amp;"]"),INDIRECT(IMPORT_VAR[TABLENAME]&amp;"[@c"&amp;$1:$1-1&amp;"]"))</f>
        <v>0</v>
      </c>
      <c r="L1028" s="31"/>
      <c r="M1028" s="31" t="str">
        <f>IF(IMPORT[[#This Row],[b2]]="","",IMPORT[[#This Row],[b2]]-IMPORT[[#This Row],[a2]])</f>
        <v/>
      </c>
      <c r="N1028" s="32">
        <f ca="1">SUM(INDIRECT(IMPORT_VAR[TABLENAME]&amp;"[@a"&amp;$1:$1-1&amp;"]"),INDIRECT(IMPORT_VAR[TABLENAME]&amp;"[@c"&amp;$1:$1-1&amp;"]"))</f>
        <v>0</v>
      </c>
      <c r="O1028" s="33"/>
      <c r="P1028" s="33" t="str">
        <f>IF(IMPORT[[#This Row],[b3]]="","",IMPORT[[#This Row],[b3]]-IMPORT[[#This Row],[a3]])</f>
        <v/>
      </c>
      <c r="Q1028" s="32">
        <f ca="1">SUM(INDIRECT(IMPORT_VAR[TABLENAME]&amp;"[@a"&amp;$1:$1-1&amp;"]"),INDIRECT(IMPORT_VAR[TABLENAME]&amp;"[@c"&amp;$1:$1-1&amp;"]"))</f>
        <v>0</v>
      </c>
      <c r="R1028" s="33"/>
      <c r="S1028" s="33" t="str">
        <f>IF(IMPORT[[#This Row],[b4]]="","",IMPORT[[#This Row],[b4]]-IMPORT[[#This Row],[a4]])</f>
        <v/>
      </c>
      <c r="T1028" s="32">
        <f ca="1">SUM(INDIRECT(IMPORT_VAR[TABLENAME]&amp;"[@a"&amp;$1:$1-1&amp;"]"),INDIRECT(IMPORT_VAR[TABLENAME]&amp;"[@c"&amp;$1:$1-1&amp;"]"))</f>
        <v>0</v>
      </c>
      <c r="U1028" s="33"/>
      <c r="V1028" s="31"/>
      <c r="W1028" s="62" t="str">
        <f>IF(IMPORT[[#This Row],[b5]]="","",IMPORT[[#This Row],[b5]]-IMPORT[[#This Row],[a5]])</f>
        <v/>
      </c>
      <c r="X1028" s="52">
        <f ca="1">SUM(INDIRECT(IMPORT_VAR[TABLENAME]&amp;"[@a"&amp;$1:$1-1&amp;"]"),INDIRECT(IMPORT_VAR[TABLENAME]&amp;"[@c"&amp;$1:$1-1&amp;"]"))</f>
        <v>0</v>
      </c>
    </row>
    <row r="1029" spans="1:24">
      <c r="A1029" s="39" t="str">
        <f ca="1">IF(IMPORT[[#This Row],[C]]&lt;1,"",ROW()-2)</f>
        <v/>
      </c>
      <c r="B1029" s="39" t="s">
        <v>3966</v>
      </c>
      <c r="C1029" s="31" t="s">
        <v>3330</v>
      </c>
      <c r="D1029" s="31">
        <v>2304</v>
      </c>
      <c r="E1029" s="42">
        <f ca="1">IMPORT[TT]</f>
        <v>0</v>
      </c>
      <c r="F1029" s="31"/>
      <c r="G1029" s="31" t="s">
        <v>4003</v>
      </c>
      <c r="H1029" s="40">
        <v>0</v>
      </c>
      <c r="I1029" s="31"/>
      <c r="J1029" s="39" t="str">
        <f>IF(IMPORT[[#This Row],[b1]]="","",IMPORT[[#This Row],[b1]]-IMPORT[[#This Row],[a1]])</f>
        <v/>
      </c>
      <c r="K1029" s="40">
        <f ca="1">SUM(INDIRECT(IMPORT_VAR[TABLENAME]&amp;"[@a"&amp;$1:$1-1&amp;"]"),INDIRECT(IMPORT_VAR[TABLENAME]&amp;"[@c"&amp;$1:$1-1&amp;"]"))</f>
        <v>0</v>
      </c>
      <c r="L1029" s="31"/>
      <c r="M1029" s="39" t="str">
        <f>IF(IMPORT[[#This Row],[b2]]="","",IMPORT[[#This Row],[b2]]-IMPORT[[#This Row],[a2]])</f>
        <v/>
      </c>
      <c r="N1029" s="40">
        <f ca="1">SUM(INDIRECT(IMPORT_VAR[TABLENAME]&amp;"[@a"&amp;$1:$1-1&amp;"]"),INDIRECT(IMPORT_VAR[TABLENAME]&amp;"[@c"&amp;$1:$1-1&amp;"]"))</f>
        <v>0</v>
      </c>
      <c r="O1029" s="33"/>
      <c r="P1029" s="41" t="str">
        <f>IF(IMPORT[[#This Row],[b3]]="","",IMPORT[[#This Row],[b3]]-IMPORT[[#This Row],[a3]])</f>
        <v/>
      </c>
      <c r="Q1029" s="40">
        <f ca="1">SUM(INDIRECT(IMPORT_VAR[TABLENAME]&amp;"[@a"&amp;$1:$1-1&amp;"]"),INDIRECT(IMPORT_VAR[TABLENAME]&amp;"[@c"&amp;$1:$1-1&amp;"]"))</f>
        <v>0</v>
      </c>
      <c r="R1029" s="33"/>
      <c r="S1029" s="41" t="str">
        <f>IF(IMPORT[[#This Row],[b4]]="","",IMPORT[[#This Row],[b4]]-IMPORT[[#This Row],[a4]])</f>
        <v/>
      </c>
      <c r="T1029" s="40">
        <f ca="1">SUM(INDIRECT(IMPORT_VAR[TABLENAME]&amp;"[@a"&amp;$1:$1-1&amp;"]"),INDIRECT(IMPORT_VAR[TABLENAME]&amp;"[@c"&amp;$1:$1-1&amp;"]"))</f>
        <v>0</v>
      </c>
      <c r="U1029" s="41"/>
      <c r="V1029" s="31"/>
      <c r="W1029" s="60" t="str">
        <f>IF(IMPORT[[#This Row],[b5]]="","",IMPORT[[#This Row],[b5]]-IMPORT[[#This Row],[a5]])</f>
        <v/>
      </c>
      <c r="X1029" s="53">
        <f ca="1">SUM(INDIRECT(IMPORT_VAR[TABLENAME]&amp;"[@a"&amp;$1:$1-1&amp;"]"),INDIRECT(IMPORT_VAR[TABLENAME]&amp;"[@c"&amp;$1:$1-1&amp;"]"))</f>
        <v>0</v>
      </c>
    </row>
    <row r="1030" spans="1:24">
      <c r="A1030" s="39" t="str">
        <f ca="1">IF(IMPORT[[#This Row],[C]]&lt;1,"",ROW()-2)</f>
        <v/>
      </c>
      <c r="B1030" s="39" t="s">
        <v>3991</v>
      </c>
      <c r="C1030" s="31" t="s">
        <v>3182</v>
      </c>
      <c r="D1030" s="31">
        <v>576</v>
      </c>
      <c r="E1030" s="42">
        <f ca="1">IMPORT[TT]</f>
        <v>0</v>
      </c>
      <c r="F1030" s="31"/>
      <c r="G1030" s="31" t="s">
        <v>4003</v>
      </c>
      <c r="H1030" s="40">
        <v>0</v>
      </c>
      <c r="I1030" s="31"/>
      <c r="J1030" s="39" t="str">
        <f>IF(IMPORT[[#This Row],[b1]]="","",IMPORT[[#This Row],[b1]]-IMPORT[[#This Row],[a1]])</f>
        <v/>
      </c>
      <c r="K1030" s="40">
        <f ca="1">SUM(INDIRECT(IMPORT_VAR[TABLENAME]&amp;"[@a"&amp;$1:$1-1&amp;"]"),INDIRECT(IMPORT_VAR[TABLENAME]&amp;"[@c"&amp;$1:$1-1&amp;"]"))</f>
        <v>0</v>
      </c>
      <c r="L1030" s="31"/>
      <c r="M1030" s="39" t="str">
        <f>IF(IMPORT[[#This Row],[b2]]="","",IMPORT[[#This Row],[b2]]-IMPORT[[#This Row],[a2]])</f>
        <v/>
      </c>
      <c r="N1030" s="40">
        <f ca="1">SUM(INDIRECT(IMPORT_VAR[TABLENAME]&amp;"[@a"&amp;$1:$1-1&amp;"]"),INDIRECT(IMPORT_VAR[TABLENAME]&amp;"[@c"&amp;$1:$1-1&amp;"]"))</f>
        <v>0</v>
      </c>
      <c r="O1030" s="33"/>
      <c r="P1030" s="41" t="str">
        <f>IF(IMPORT[[#This Row],[b3]]="","",IMPORT[[#This Row],[b3]]-IMPORT[[#This Row],[a3]])</f>
        <v/>
      </c>
      <c r="Q1030" s="40">
        <f ca="1">SUM(INDIRECT(IMPORT_VAR[TABLENAME]&amp;"[@a"&amp;$1:$1-1&amp;"]"),INDIRECT(IMPORT_VAR[TABLENAME]&amp;"[@c"&amp;$1:$1-1&amp;"]"))</f>
        <v>0</v>
      </c>
      <c r="R1030" s="33"/>
      <c r="S1030" s="41" t="str">
        <f>IF(IMPORT[[#This Row],[b4]]="","",IMPORT[[#This Row],[b4]]-IMPORT[[#This Row],[a4]])</f>
        <v/>
      </c>
      <c r="T1030" s="40">
        <f ca="1">SUM(INDIRECT(IMPORT_VAR[TABLENAME]&amp;"[@a"&amp;$1:$1-1&amp;"]"),INDIRECT(IMPORT_VAR[TABLENAME]&amp;"[@c"&amp;$1:$1-1&amp;"]"))</f>
        <v>0</v>
      </c>
      <c r="U1030" s="41"/>
      <c r="V1030" s="31"/>
      <c r="W1030" s="60" t="str">
        <f>IF(IMPORT[[#This Row],[b5]]="","",IMPORT[[#This Row],[b5]]-IMPORT[[#This Row],[a5]])</f>
        <v/>
      </c>
      <c r="X1030" s="53">
        <f ca="1">SUM(INDIRECT(IMPORT_VAR[TABLENAME]&amp;"[@a"&amp;$1:$1-1&amp;"]"),INDIRECT(IMPORT_VAR[TABLENAME]&amp;"[@c"&amp;$1:$1-1&amp;"]"))</f>
        <v>0</v>
      </c>
    </row>
    <row r="1031" spans="1:24">
      <c r="A1031" s="39" t="str">
        <f ca="1">IF(IMPORT[[#This Row],[C]]&lt;1,"",ROW()-2)</f>
        <v/>
      </c>
      <c r="B1031" s="39" t="s">
        <v>3995</v>
      </c>
      <c r="C1031" s="31" t="s">
        <v>3182</v>
      </c>
      <c r="D1031" s="31">
        <v>576</v>
      </c>
      <c r="E1031" s="42">
        <f ca="1">IMPORT[TT]</f>
        <v>0</v>
      </c>
      <c r="F1031" s="31"/>
      <c r="G1031" s="31" t="s">
        <v>4003</v>
      </c>
      <c r="H1031" s="40">
        <v>0</v>
      </c>
      <c r="I1031" s="31"/>
      <c r="J1031" s="39" t="str">
        <f>IF(IMPORT[[#This Row],[b1]]="","",IMPORT[[#This Row],[b1]]-IMPORT[[#This Row],[a1]])</f>
        <v/>
      </c>
      <c r="K1031" s="40">
        <f ca="1">SUM(INDIRECT(IMPORT_VAR[TABLENAME]&amp;"[@a"&amp;$1:$1-1&amp;"]"),INDIRECT(IMPORT_VAR[TABLENAME]&amp;"[@c"&amp;$1:$1-1&amp;"]"))</f>
        <v>0</v>
      </c>
      <c r="L1031" s="31"/>
      <c r="M1031" s="39" t="str">
        <f>IF(IMPORT[[#This Row],[b2]]="","",IMPORT[[#This Row],[b2]]-IMPORT[[#This Row],[a2]])</f>
        <v/>
      </c>
      <c r="N1031" s="40">
        <f ca="1">SUM(INDIRECT(IMPORT_VAR[TABLENAME]&amp;"[@a"&amp;$1:$1-1&amp;"]"),INDIRECT(IMPORT_VAR[TABLENAME]&amp;"[@c"&amp;$1:$1-1&amp;"]"))</f>
        <v>0</v>
      </c>
      <c r="O1031" s="33"/>
      <c r="P1031" s="41" t="str">
        <f>IF(IMPORT[[#This Row],[b3]]="","",IMPORT[[#This Row],[b3]]-IMPORT[[#This Row],[a3]])</f>
        <v/>
      </c>
      <c r="Q1031" s="40">
        <f ca="1">SUM(INDIRECT(IMPORT_VAR[TABLENAME]&amp;"[@a"&amp;$1:$1-1&amp;"]"),INDIRECT(IMPORT_VAR[TABLENAME]&amp;"[@c"&amp;$1:$1-1&amp;"]"))</f>
        <v>0</v>
      </c>
      <c r="R1031" s="33"/>
      <c r="S1031" s="41" t="str">
        <f>IF(IMPORT[[#This Row],[b4]]="","",IMPORT[[#This Row],[b4]]-IMPORT[[#This Row],[a4]])</f>
        <v/>
      </c>
      <c r="T1031" s="40">
        <f ca="1">SUM(INDIRECT(IMPORT_VAR[TABLENAME]&amp;"[@a"&amp;$1:$1-1&amp;"]"),INDIRECT(IMPORT_VAR[TABLENAME]&amp;"[@c"&amp;$1:$1-1&amp;"]"))</f>
        <v>0</v>
      </c>
      <c r="U1031" s="41"/>
      <c r="V1031" s="31"/>
      <c r="W1031" s="60" t="str">
        <f>IF(IMPORT[[#This Row],[b5]]="","",IMPORT[[#This Row],[b5]]-IMPORT[[#This Row],[a5]])</f>
        <v/>
      </c>
      <c r="X1031" s="53">
        <f ca="1">SUM(INDIRECT(IMPORT_VAR[TABLENAME]&amp;"[@a"&amp;$1:$1-1&amp;"]"),INDIRECT(IMPORT_VAR[TABLENAME]&amp;"[@c"&amp;$1:$1-1&amp;"]"))</f>
        <v>0</v>
      </c>
    </row>
    <row r="1032" spans="1:24">
      <c r="A1032" s="39" t="str">
        <f ca="1">IF(IMPORT[[#This Row],[C]]&lt;1,"",ROW()-2)</f>
        <v/>
      </c>
      <c r="B1032" s="39" t="s">
        <v>3996</v>
      </c>
      <c r="C1032" s="31" t="s">
        <v>3182</v>
      </c>
      <c r="D1032" s="31">
        <v>576</v>
      </c>
      <c r="E1032" s="42">
        <f ca="1">IMPORT[TT]</f>
        <v>0</v>
      </c>
      <c r="F1032" s="31"/>
      <c r="G1032" s="31" t="s">
        <v>4003</v>
      </c>
      <c r="H1032" s="40">
        <v>0</v>
      </c>
      <c r="I1032" s="31"/>
      <c r="J1032" s="39" t="str">
        <f>IF(IMPORT[[#This Row],[b1]]="","",IMPORT[[#This Row],[b1]]-IMPORT[[#This Row],[a1]])</f>
        <v/>
      </c>
      <c r="K1032" s="40">
        <f ca="1">SUM(INDIRECT(IMPORT_VAR[TABLENAME]&amp;"[@a"&amp;$1:$1-1&amp;"]"),INDIRECT(IMPORT_VAR[TABLENAME]&amp;"[@c"&amp;$1:$1-1&amp;"]"))</f>
        <v>0</v>
      </c>
      <c r="L1032" s="31"/>
      <c r="M1032" s="39" t="str">
        <f>IF(IMPORT[[#This Row],[b2]]="","",IMPORT[[#This Row],[b2]]-IMPORT[[#This Row],[a2]])</f>
        <v/>
      </c>
      <c r="N1032" s="40">
        <f ca="1">SUM(INDIRECT(IMPORT_VAR[TABLENAME]&amp;"[@a"&amp;$1:$1-1&amp;"]"),INDIRECT(IMPORT_VAR[TABLENAME]&amp;"[@c"&amp;$1:$1-1&amp;"]"))</f>
        <v>0</v>
      </c>
      <c r="O1032" s="33"/>
      <c r="P1032" s="41" t="str">
        <f>IF(IMPORT[[#This Row],[b3]]="","",IMPORT[[#This Row],[b3]]-IMPORT[[#This Row],[a3]])</f>
        <v/>
      </c>
      <c r="Q1032" s="40">
        <f ca="1">SUM(INDIRECT(IMPORT_VAR[TABLENAME]&amp;"[@a"&amp;$1:$1-1&amp;"]"),INDIRECT(IMPORT_VAR[TABLENAME]&amp;"[@c"&amp;$1:$1-1&amp;"]"))</f>
        <v>0</v>
      </c>
      <c r="R1032" s="33"/>
      <c r="S1032" s="41" t="str">
        <f>IF(IMPORT[[#This Row],[b4]]="","",IMPORT[[#This Row],[b4]]-IMPORT[[#This Row],[a4]])</f>
        <v/>
      </c>
      <c r="T1032" s="40">
        <f ca="1">SUM(INDIRECT(IMPORT_VAR[TABLENAME]&amp;"[@a"&amp;$1:$1-1&amp;"]"),INDIRECT(IMPORT_VAR[TABLENAME]&amp;"[@c"&amp;$1:$1-1&amp;"]"))</f>
        <v>0</v>
      </c>
      <c r="U1032" s="41"/>
      <c r="V1032" s="31"/>
      <c r="W1032" s="60" t="str">
        <f>IF(IMPORT[[#This Row],[b5]]="","",IMPORT[[#This Row],[b5]]-IMPORT[[#This Row],[a5]])</f>
        <v/>
      </c>
      <c r="X1032" s="53">
        <f ca="1">SUM(INDIRECT(IMPORT_VAR[TABLENAME]&amp;"[@a"&amp;$1:$1-1&amp;"]"),INDIRECT(IMPORT_VAR[TABLENAME]&amp;"[@c"&amp;$1:$1-1&amp;"]"))</f>
        <v>0</v>
      </c>
    </row>
    <row r="1033" spans="1:24">
      <c r="A1033" s="39" t="str">
        <f ca="1">IF(IMPORT[[#This Row],[C]]&lt;1,"",ROW()-2)</f>
        <v/>
      </c>
      <c r="B1033" s="39" t="s">
        <v>3998</v>
      </c>
      <c r="C1033" s="31" t="s">
        <v>3182</v>
      </c>
      <c r="D1033" s="31">
        <v>576</v>
      </c>
      <c r="E1033" s="42">
        <f ca="1">IMPORT[TT]</f>
        <v>0</v>
      </c>
      <c r="F1033" s="31"/>
      <c r="G1033" s="31" t="s">
        <v>4003</v>
      </c>
      <c r="H1033" s="40">
        <v>0</v>
      </c>
      <c r="I1033" s="31"/>
      <c r="J1033" s="39" t="str">
        <f>IF(IMPORT[[#This Row],[b1]]="","",IMPORT[[#This Row],[b1]]-IMPORT[[#This Row],[a1]])</f>
        <v/>
      </c>
      <c r="K1033" s="40">
        <f ca="1">SUM(INDIRECT(IMPORT_VAR[TABLENAME]&amp;"[@a"&amp;$1:$1-1&amp;"]"),INDIRECT(IMPORT_VAR[TABLENAME]&amp;"[@c"&amp;$1:$1-1&amp;"]"))</f>
        <v>0</v>
      </c>
      <c r="L1033" s="31"/>
      <c r="M1033" s="39" t="str">
        <f>IF(IMPORT[[#This Row],[b2]]="","",IMPORT[[#This Row],[b2]]-IMPORT[[#This Row],[a2]])</f>
        <v/>
      </c>
      <c r="N1033" s="40">
        <f ca="1">SUM(INDIRECT(IMPORT_VAR[TABLENAME]&amp;"[@a"&amp;$1:$1-1&amp;"]"),INDIRECT(IMPORT_VAR[TABLENAME]&amp;"[@c"&amp;$1:$1-1&amp;"]"))</f>
        <v>0</v>
      </c>
      <c r="O1033" s="33"/>
      <c r="P1033" s="41" t="str">
        <f>IF(IMPORT[[#This Row],[b3]]="","",IMPORT[[#This Row],[b3]]-IMPORT[[#This Row],[a3]])</f>
        <v/>
      </c>
      <c r="Q1033" s="40">
        <f ca="1">SUM(INDIRECT(IMPORT_VAR[TABLENAME]&amp;"[@a"&amp;$1:$1-1&amp;"]"),INDIRECT(IMPORT_VAR[TABLENAME]&amp;"[@c"&amp;$1:$1-1&amp;"]"))</f>
        <v>0</v>
      </c>
      <c r="R1033" s="33"/>
      <c r="S1033" s="41" t="str">
        <f>IF(IMPORT[[#This Row],[b4]]="","",IMPORT[[#This Row],[b4]]-IMPORT[[#This Row],[a4]])</f>
        <v/>
      </c>
      <c r="T1033" s="40">
        <f ca="1">SUM(INDIRECT(IMPORT_VAR[TABLENAME]&amp;"[@a"&amp;$1:$1-1&amp;"]"),INDIRECT(IMPORT_VAR[TABLENAME]&amp;"[@c"&amp;$1:$1-1&amp;"]"))</f>
        <v>0</v>
      </c>
      <c r="U1033" s="41"/>
      <c r="V1033" s="31"/>
      <c r="W1033" s="60" t="str">
        <f>IF(IMPORT[[#This Row],[b5]]="","",IMPORT[[#This Row],[b5]]-IMPORT[[#This Row],[a5]])</f>
        <v/>
      </c>
      <c r="X1033" s="53">
        <f ca="1">SUM(INDIRECT(IMPORT_VAR[TABLENAME]&amp;"[@a"&amp;$1:$1-1&amp;"]"),INDIRECT(IMPORT_VAR[TABLENAME]&amp;"[@c"&amp;$1:$1-1&amp;"]"))</f>
        <v>0</v>
      </c>
    </row>
    <row r="1034" spans="1:24">
      <c r="A1034" s="39" t="str">
        <f ca="1">IF(IMPORT[[#This Row],[C]]&lt;1,"",ROW()-2)</f>
        <v/>
      </c>
      <c r="B1034" s="39">
        <v>922</v>
      </c>
      <c r="C1034" s="31" t="s">
        <v>4058</v>
      </c>
      <c r="D1034" s="31">
        <v>2304</v>
      </c>
      <c r="E1034" s="42">
        <f ca="1">IMPORT[TT]</f>
        <v>0</v>
      </c>
      <c r="F1034" s="31"/>
      <c r="G1034" s="31" t="s">
        <v>4053</v>
      </c>
      <c r="H1034" s="40">
        <v>0</v>
      </c>
      <c r="I1034" s="31"/>
      <c r="J1034" s="39" t="str">
        <f>IF(IMPORT[[#This Row],[b1]]="","",IMPORT[[#This Row],[b1]]-IMPORT[[#This Row],[a1]])</f>
        <v/>
      </c>
      <c r="K1034" s="40">
        <f ca="1">SUM(INDIRECT(IMPORT_VAR[TABLENAME]&amp;"[@a"&amp;$1:$1-1&amp;"]"),INDIRECT(IMPORT_VAR[TABLENAME]&amp;"[@c"&amp;$1:$1-1&amp;"]"))</f>
        <v>0</v>
      </c>
      <c r="L1034" s="31"/>
      <c r="M1034" s="39" t="str">
        <f>IF(IMPORT[[#This Row],[b2]]="","",IMPORT[[#This Row],[b2]]-IMPORT[[#This Row],[a2]])</f>
        <v/>
      </c>
      <c r="N1034" s="40">
        <f ca="1">SUM(INDIRECT(IMPORT_VAR[TABLENAME]&amp;"[@a"&amp;$1:$1-1&amp;"]"),INDIRECT(IMPORT_VAR[TABLENAME]&amp;"[@c"&amp;$1:$1-1&amp;"]"))</f>
        <v>0</v>
      </c>
      <c r="O1034" s="33"/>
      <c r="P1034" s="41" t="str">
        <f>IF(IMPORT[[#This Row],[b3]]="","",IMPORT[[#This Row],[b3]]-IMPORT[[#This Row],[a3]])</f>
        <v/>
      </c>
      <c r="Q1034" s="40">
        <f ca="1">SUM(INDIRECT(IMPORT_VAR[TABLENAME]&amp;"[@a"&amp;$1:$1-1&amp;"]"),INDIRECT(IMPORT_VAR[TABLENAME]&amp;"[@c"&amp;$1:$1-1&amp;"]"))</f>
        <v>0</v>
      </c>
      <c r="R1034" s="33"/>
      <c r="S1034" s="41" t="str">
        <f>IF(IMPORT[[#This Row],[b4]]="","",IMPORT[[#This Row],[b4]]-IMPORT[[#This Row],[a4]])</f>
        <v/>
      </c>
      <c r="T1034" s="40">
        <f ca="1">SUM(INDIRECT(IMPORT_VAR[TABLENAME]&amp;"[@a"&amp;$1:$1-1&amp;"]"),INDIRECT(IMPORT_VAR[TABLENAME]&amp;"[@c"&amp;$1:$1-1&amp;"]"))</f>
        <v>0</v>
      </c>
      <c r="U1034" s="41"/>
      <c r="V1034" s="31"/>
      <c r="W1034" s="60" t="str">
        <f>IF(IMPORT[[#This Row],[b5]]="","",IMPORT[[#This Row],[b5]]-IMPORT[[#This Row],[a5]])</f>
        <v/>
      </c>
      <c r="X1034" s="53">
        <f ca="1">SUM(INDIRECT(IMPORT_VAR[TABLENAME]&amp;"[@a"&amp;$1:$1-1&amp;"]"),INDIRECT(IMPORT_VAR[TABLENAME]&amp;"[@c"&amp;$1:$1-1&amp;"]"))</f>
        <v>0</v>
      </c>
    </row>
    <row r="1035" spans="1:24">
      <c r="A1035" s="39" t="str">
        <f ca="1">IF(IMPORT[[#This Row],[C]]&lt;1,"",ROW()-2)</f>
        <v/>
      </c>
      <c r="B1035" s="39">
        <v>6601</v>
      </c>
      <c r="C1035" s="31" t="s">
        <v>4058</v>
      </c>
      <c r="D1035" s="31">
        <v>2304</v>
      </c>
      <c r="E1035" s="42">
        <f ca="1">IMPORT[TT]</f>
        <v>0</v>
      </c>
      <c r="F1035" s="31"/>
      <c r="G1035" s="31" t="s">
        <v>4053</v>
      </c>
      <c r="H1035" s="40">
        <v>0</v>
      </c>
      <c r="I1035" s="31"/>
      <c r="J1035" s="39" t="str">
        <f>IF(IMPORT[[#This Row],[b1]]="","",IMPORT[[#This Row],[b1]]-IMPORT[[#This Row],[a1]])</f>
        <v/>
      </c>
      <c r="K1035" s="40">
        <f ca="1">SUM(INDIRECT(IMPORT_VAR[TABLENAME]&amp;"[@a"&amp;$1:$1-1&amp;"]"),INDIRECT(IMPORT_VAR[TABLENAME]&amp;"[@c"&amp;$1:$1-1&amp;"]"))</f>
        <v>0</v>
      </c>
      <c r="L1035" s="31"/>
      <c r="M1035" s="39" t="str">
        <f>IF(IMPORT[[#This Row],[b2]]="","",IMPORT[[#This Row],[b2]]-IMPORT[[#This Row],[a2]])</f>
        <v/>
      </c>
      <c r="N1035" s="40">
        <f ca="1">SUM(INDIRECT(IMPORT_VAR[TABLENAME]&amp;"[@a"&amp;$1:$1-1&amp;"]"),INDIRECT(IMPORT_VAR[TABLENAME]&amp;"[@c"&amp;$1:$1-1&amp;"]"))</f>
        <v>0</v>
      </c>
      <c r="O1035" s="33"/>
      <c r="P1035" s="41" t="str">
        <f>IF(IMPORT[[#This Row],[b3]]="","",IMPORT[[#This Row],[b3]]-IMPORT[[#This Row],[a3]])</f>
        <v/>
      </c>
      <c r="Q1035" s="40">
        <f ca="1">SUM(INDIRECT(IMPORT_VAR[TABLENAME]&amp;"[@a"&amp;$1:$1-1&amp;"]"),INDIRECT(IMPORT_VAR[TABLENAME]&amp;"[@c"&amp;$1:$1-1&amp;"]"))</f>
        <v>0</v>
      </c>
      <c r="R1035" s="33"/>
      <c r="S1035" s="41" t="str">
        <f>IF(IMPORT[[#This Row],[b4]]="","",IMPORT[[#This Row],[b4]]-IMPORT[[#This Row],[a4]])</f>
        <v/>
      </c>
      <c r="T1035" s="40">
        <f ca="1">SUM(INDIRECT(IMPORT_VAR[TABLENAME]&amp;"[@a"&amp;$1:$1-1&amp;"]"),INDIRECT(IMPORT_VAR[TABLENAME]&amp;"[@c"&amp;$1:$1-1&amp;"]"))</f>
        <v>0</v>
      </c>
      <c r="U1035" s="41"/>
      <c r="V1035" s="31"/>
      <c r="W1035" s="60" t="str">
        <f>IF(IMPORT[[#This Row],[b5]]="","",IMPORT[[#This Row],[b5]]-IMPORT[[#This Row],[a5]])</f>
        <v/>
      </c>
      <c r="X1035" s="53">
        <f ca="1">SUM(INDIRECT(IMPORT_VAR[TABLENAME]&amp;"[@a"&amp;$1:$1-1&amp;"]"),INDIRECT(IMPORT_VAR[TABLENAME]&amp;"[@c"&amp;$1:$1-1&amp;"]"))</f>
        <v>0</v>
      </c>
    </row>
    <row r="1036" spans="1:24">
      <c r="A1036" s="39" t="str">
        <f ca="1">IF(IMPORT[[#This Row],[C]]&lt;1,"",ROW()-2)</f>
        <v/>
      </c>
      <c r="B1036" s="39" t="s">
        <v>3968</v>
      </c>
      <c r="C1036" s="31" t="s">
        <v>3287</v>
      </c>
      <c r="D1036" s="31">
        <v>576</v>
      </c>
      <c r="E1036" s="42">
        <f ca="1">IMPORT[TT]</f>
        <v>0</v>
      </c>
      <c r="F1036" s="31"/>
      <c r="G1036" s="31" t="s">
        <v>4053</v>
      </c>
      <c r="H1036" s="40">
        <v>0</v>
      </c>
      <c r="I1036" s="31"/>
      <c r="J1036" s="39" t="str">
        <f>IF(IMPORT[[#This Row],[b1]]="","",IMPORT[[#This Row],[b1]]-IMPORT[[#This Row],[a1]])</f>
        <v/>
      </c>
      <c r="K1036" s="40">
        <f ca="1">SUM(INDIRECT(IMPORT_VAR[TABLENAME]&amp;"[@a"&amp;$1:$1-1&amp;"]"),INDIRECT(IMPORT_VAR[TABLENAME]&amp;"[@c"&amp;$1:$1-1&amp;"]"))</f>
        <v>0</v>
      </c>
      <c r="L1036" s="31"/>
      <c r="M1036" s="39" t="str">
        <f>IF(IMPORT[[#This Row],[b2]]="","",IMPORT[[#This Row],[b2]]-IMPORT[[#This Row],[a2]])</f>
        <v/>
      </c>
      <c r="N1036" s="40">
        <f ca="1">SUM(INDIRECT(IMPORT_VAR[TABLENAME]&amp;"[@a"&amp;$1:$1-1&amp;"]"),INDIRECT(IMPORT_VAR[TABLENAME]&amp;"[@c"&amp;$1:$1-1&amp;"]"))</f>
        <v>0</v>
      </c>
      <c r="O1036" s="33"/>
      <c r="P1036" s="41" t="str">
        <f>IF(IMPORT[[#This Row],[b3]]="","",IMPORT[[#This Row],[b3]]-IMPORT[[#This Row],[a3]])</f>
        <v/>
      </c>
      <c r="Q1036" s="40">
        <f ca="1">SUM(INDIRECT(IMPORT_VAR[TABLENAME]&amp;"[@a"&amp;$1:$1-1&amp;"]"),INDIRECT(IMPORT_VAR[TABLENAME]&amp;"[@c"&amp;$1:$1-1&amp;"]"))</f>
        <v>0</v>
      </c>
      <c r="R1036" s="33"/>
      <c r="S1036" s="41" t="str">
        <f>IF(IMPORT[[#This Row],[b4]]="","",IMPORT[[#This Row],[b4]]-IMPORT[[#This Row],[a4]])</f>
        <v/>
      </c>
      <c r="T1036" s="40">
        <f ca="1">SUM(INDIRECT(IMPORT_VAR[TABLENAME]&amp;"[@a"&amp;$1:$1-1&amp;"]"),INDIRECT(IMPORT_VAR[TABLENAME]&amp;"[@c"&amp;$1:$1-1&amp;"]"))</f>
        <v>0</v>
      </c>
      <c r="U1036" s="41"/>
      <c r="V1036" s="31"/>
      <c r="W1036" s="60" t="str">
        <f>IF(IMPORT[[#This Row],[b5]]="","",IMPORT[[#This Row],[b5]]-IMPORT[[#This Row],[a5]])</f>
        <v/>
      </c>
      <c r="X1036" s="53">
        <f ca="1">SUM(INDIRECT(IMPORT_VAR[TABLENAME]&amp;"[@a"&amp;$1:$1-1&amp;"]"),INDIRECT(IMPORT_VAR[TABLENAME]&amp;"[@c"&amp;$1:$1-1&amp;"]"))</f>
        <v>0</v>
      </c>
    </row>
    <row r="1037" spans="1:24">
      <c r="A1037" s="39" t="str">
        <f ca="1">IF(IMPORT[[#This Row],[C]]&lt;1,"",ROW()-2)</f>
        <v/>
      </c>
      <c r="B1037" s="39" t="s">
        <v>4172</v>
      </c>
      <c r="C1037" s="31" t="s">
        <v>3040</v>
      </c>
      <c r="D1037" s="31">
        <v>480</v>
      </c>
      <c r="E1037" s="42">
        <f ca="1">IMPORT[TT]</f>
        <v>0</v>
      </c>
      <c r="F1037" s="31"/>
      <c r="G1037" s="31" t="s">
        <v>4168</v>
      </c>
      <c r="H1037" s="40">
        <v>0</v>
      </c>
      <c r="I1037" s="31"/>
      <c r="J1037" s="39" t="str">
        <f>IF(IMPORT[[#This Row],[b1]]="","",IMPORT[[#This Row],[b1]]-IMPORT[[#This Row],[a1]])</f>
        <v/>
      </c>
      <c r="K1037" s="40">
        <f ca="1">SUM(INDIRECT(IMPORT_VAR[TABLENAME]&amp;"[@a"&amp;$1:$1-1&amp;"]"),INDIRECT(IMPORT_VAR[TABLENAME]&amp;"[@c"&amp;$1:$1-1&amp;"]"))</f>
        <v>0</v>
      </c>
      <c r="L1037" s="31"/>
      <c r="M1037" s="39" t="str">
        <f>IF(IMPORT[[#This Row],[b2]]="","",IMPORT[[#This Row],[b2]]-IMPORT[[#This Row],[a2]])</f>
        <v/>
      </c>
      <c r="N1037" s="40">
        <f ca="1">SUM(INDIRECT(IMPORT_VAR[TABLENAME]&amp;"[@a"&amp;$1:$1-1&amp;"]"),INDIRECT(IMPORT_VAR[TABLENAME]&amp;"[@c"&amp;$1:$1-1&amp;"]"))</f>
        <v>0</v>
      </c>
      <c r="O1037" s="33"/>
      <c r="P1037" s="41" t="str">
        <f>IF(IMPORT[[#This Row],[b3]]="","",IMPORT[[#This Row],[b3]]-IMPORT[[#This Row],[a3]])</f>
        <v/>
      </c>
      <c r="Q1037" s="40">
        <f ca="1">SUM(INDIRECT(IMPORT_VAR[TABLENAME]&amp;"[@a"&amp;$1:$1-1&amp;"]"),INDIRECT(IMPORT_VAR[TABLENAME]&amp;"[@c"&amp;$1:$1-1&amp;"]"))</f>
        <v>0</v>
      </c>
      <c r="R1037" s="33"/>
      <c r="S1037" s="41" t="str">
        <f>IF(IMPORT[[#This Row],[b4]]="","",IMPORT[[#This Row],[b4]]-IMPORT[[#This Row],[a4]])</f>
        <v/>
      </c>
      <c r="T1037" s="40">
        <f ca="1">SUM(INDIRECT(IMPORT_VAR[TABLENAME]&amp;"[@a"&amp;$1:$1-1&amp;"]"),INDIRECT(IMPORT_VAR[TABLENAME]&amp;"[@c"&amp;$1:$1-1&amp;"]"))</f>
        <v>0</v>
      </c>
      <c r="U1037" s="41"/>
      <c r="V1037" s="31"/>
      <c r="W1037" s="60" t="str">
        <f>IF(IMPORT[[#This Row],[b5]]="","",IMPORT[[#This Row],[b5]]-IMPORT[[#This Row],[a5]])</f>
        <v/>
      </c>
      <c r="X1037" s="53">
        <f ca="1">SUM(INDIRECT(IMPORT_VAR[TABLENAME]&amp;"[@a"&amp;$1:$1-1&amp;"]"),INDIRECT(IMPORT_VAR[TABLENAME]&amp;"[@c"&amp;$1:$1-1&amp;"]"))</f>
        <v>0</v>
      </c>
    </row>
    <row r="1038" spans="1:24">
      <c r="A1038" s="39" t="str">
        <f ca="1">IF(IMPORT[[#This Row],[C]]&lt;1,"",ROW()-2)</f>
        <v/>
      </c>
      <c r="B1038" s="39" t="s">
        <v>4194</v>
      </c>
      <c r="C1038" s="31" t="s">
        <v>3036</v>
      </c>
      <c r="D1038" s="31">
        <v>160</v>
      </c>
      <c r="E1038" s="42">
        <f ca="1">IMPORT[TT]</f>
        <v>0</v>
      </c>
      <c r="F1038" s="31"/>
      <c r="G1038" s="31" t="s">
        <v>4168</v>
      </c>
      <c r="H1038" s="40">
        <v>0</v>
      </c>
      <c r="I1038" s="31"/>
      <c r="J1038" s="39" t="str">
        <f>IF(IMPORT[[#This Row],[b1]]="","",IMPORT[[#This Row],[b1]]-IMPORT[[#This Row],[a1]])</f>
        <v/>
      </c>
      <c r="K1038" s="40">
        <f ca="1">SUM(INDIRECT(IMPORT_VAR[TABLENAME]&amp;"[@a"&amp;$1:$1-1&amp;"]"),INDIRECT(IMPORT_VAR[TABLENAME]&amp;"[@c"&amp;$1:$1-1&amp;"]"))</f>
        <v>0</v>
      </c>
      <c r="L1038" s="31"/>
      <c r="M1038" s="39" t="str">
        <f>IF(IMPORT[[#This Row],[b2]]="","",IMPORT[[#This Row],[b2]]-IMPORT[[#This Row],[a2]])</f>
        <v/>
      </c>
      <c r="N1038" s="40">
        <f ca="1">SUM(INDIRECT(IMPORT_VAR[TABLENAME]&amp;"[@a"&amp;$1:$1-1&amp;"]"),INDIRECT(IMPORT_VAR[TABLENAME]&amp;"[@c"&amp;$1:$1-1&amp;"]"))</f>
        <v>0</v>
      </c>
      <c r="O1038" s="33"/>
      <c r="P1038" s="41" t="str">
        <f>IF(IMPORT[[#This Row],[b3]]="","",IMPORT[[#This Row],[b3]]-IMPORT[[#This Row],[a3]])</f>
        <v/>
      </c>
      <c r="Q1038" s="40">
        <f ca="1">SUM(INDIRECT(IMPORT_VAR[TABLENAME]&amp;"[@a"&amp;$1:$1-1&amp;"]"),INDIRECT(IMPORT_VAR[TABLENAME]&amp;"[@c"&amp;$1:$1-1&amp;"]"))</f>
        <v>0</v>
      </c>
      <c r="R1038" s="33"/>
      <c r="S1038" s="41" t="str">
        <f>IF(IMPORT[[#This Row],[b4]]="","",IMPORT[[#This Row],[b4]]-IMPORT[[#This Row],[a4]])</f>
        <v/>
      </c>
      <c r="T1038" s="40">
        <f ca="1">SUM(INDIRECT(IMPORT_VAR[TABLENAME]&amp;"[@a"&amp;$1:$1-1&amp;"]"),INDIRECT(IMPORT_VAR[TABLENAME]&amp;"[@c"&amp;$1:$1-1&amp;"]"))</f>
        <v>0</v>
      </c>
      <c r="U1038" s="41"/>
      <c r="V1038" s="31"/>
      <c r="W1038" s="60" t="str">
        <f>IF(IMPORT[[#This Row],[b5]]="","",IMPORT[[#This Row],[b5]]-IMPORT[[#This Row],[a5]])</f>
        <v/>
      </c>
      <c r="X1038" s="53">
        <f ca="1">SUM(INDIRECT(IMPORT_VAR[TABLENAME]&amp;"[@a"&amp;$1:$1-1&amp;"]"),INDIRECT(IMPORT_VAR[TABLENAME]&amp;"[@c"&amp;$1:$1-1&amp;"]"))</f>
        <v>0</v>
      </c>
    </row>
    <row r="1039" spans="1:24">
      <c r="A1039" s="39" t="str">
        <f ca="1">IF(IMPORT[[#This Row],[C]]&lt;1,"",ROW()-2)</f>
        <v/>
      </c>
      <c r="B1039" s="39" t="s">
        <v>4275</v>
      </c>
      <c r="C1039" s="31" t="s">
        <v>2805</v>
      </c>
      <c r="D1039" s="31">
        <v>720</v>
      </c>
      <c r="E1039" s="42">
        <f ca="1">IMPORT[TT]</f>
        <v>0</v>
      </c>
      <c r="F1039" s="31"/>
      <c r="G1039" s="31" t="s">
        <v>4299</v>
      </c>
      <c r="H1039" s="40">
        <v>0</v>
      </c>
      <c r="I1039" s="31"/>
      <c r="J1039" s="39" t="str">
        <f>IF(IMPORT[[#This Row],[b1]]="","",IMPORT[[#This Row],[b1]]-IMPORT[[#This Row],[a1]])</f>
        <v/>
      </c>
      <c r="K1039" s="40">
        <f ca="1">SUM(INDIRECT(IMPORT_VAR[TABLENAME]&amp;"[@a"&amp;$1:$1-1&amp;"]"),INDIRECT(IMPORT_VAR[TABLENAME]&amp;"[@c"&amp;$1:$1-1&amp;"]"))</f>
        <v>0</v>
      </c>
      <c r="L1039" s="31"/>
      <c r="M1039" s="39" t="str">
        <f>IF(IMPORT[[#This Row],[b2]]="","",IMPORT[[#This Row],[b2]]-IMPORT[[#This Row],[a2]])</f>
        <v/>
      </c>
      <c r="N1039" s="40">
        <f ca="1">SUM(INDIRECT(IMPORT_VAR[TABLENAME]&amp;"[@a"&amp;$1:$1-1&amp;"]"),INDIRECT(IMPORT_VAR[TABLENAME]&amp;"[@c"&amp;$1:$1-1&amp;"]"))</f>
        <v>0</v>
      </c>
      <c r="O1039" s="33"/>
      <c r="P1039" s="41" t="str">
        <f>IF(IMPORT[[#This Row],[b3]]="","",IMPORT[[#This Row],[b3]]-IMPORT[[#This Row],[a3]])</f>
        <v/>
      </c>
      <c r="Q1039" s="40">
        <f ca="1">SUM(INDIRECT(IMPORT_VAR[TABLENAME]&amp;"[@a"&amp;$1:$1-1&amp;"]"),INDIRECT(IMPORT_VAR[TABLENAME]&amp;"[@c"&amp;$1:$1-1&amp;"]"))</f>
        <v>0</v>
      </c>
      <c r="R1039" s="33"/>
      <c r="S1039" s="41" t="str">
        <f>IF(IMPORT[[#This Row],[b4]]="","",IMPORT[[#This Row],[b4]]-IMPORT[[#This Row],[a4]])</f>
        <v/>
      </c>
      <c r="T1039" s="40">
        <f ca="1">SUM(INDIRECT(IMPORT_VAR[TABLENAME]&amp;"[@a"&amp;$1:$1-1&amp;"]"),INDIRECT(IMPORT_VAR[TABLENAME]&amp;"[@c"&amp;$1:$1-1&amp;"]"))</f>
        <v>0</v>
      </c>
      <c r="U1039" s="41"/>
      <c r="V1039" s="31"/>
      <c r="W1039" s="60" t="str">
        <f>IF(IMPORT[[#This Row],[b5]]="","",IMPORT[[#This Row],[b5]]-IMPORT[[#This Row],[a5]])</f>
        <v/>
      </c>
      <c r="X1039" s="53">
        <f ca="1">SUM(INDIRECT(IMPORT_VAR[TABLENAME]&amp;"[@a"&amp;$1:$1-1&amp;"]"),INDIRECT(IMPORT_VAR[TABLENAME]&amp;"[@c"&amp;$1:$1-1&amp;"]"))</f>
        <v>0</v>
      </c>
    </row>
    <row r="1040" spans="1:24">
      <c r="A1040" s="39" t="str">
        <f ca="1">IF(IMPORT[[#This Row],[C]]&lt;1,"",ROW()-2)</f>
        <v/>
      </c>
      <c r="B1040" s="39" t="s">
        <v>4276</v>
      </c>
      <c r="C1040" s="31" t="s">
        <v>2805</v>
      </c>
      <c r="D1040" s="31">
        <v>480</v>
      </c>
      <c r="E1040" s="42">
        <f ca="1">IMPORT[TT]</f>
        <v>0</v>
      </c>
      <c r="F1040" s="31"/>
      <c r="G1040" s="31" t="s">
        <v>4299</v>
      </c>
      <c r="H1040" s="40">
        <v>0</v>
      </c>
      <c r="I1040" s="31"/>
      <c r="J1040" s="39" t="str">
        <f>IF(IMPORT[[#This Row],[b1]]="","",IMPORT[[#This Row],[b1]]-IMPORT[[#This Row],[a1]])</f>
        <v/>
      </c>
      <c r="K1040" s="40">
        <f ca="1">SUM(INDIRECT(IMPORT_VAR[TABLENAME]&amp;"[@a"&amp;$1:$1-1&amp;"]"),INDIRECT(IMPORT_VAR[TABLENAME]&amp;"[@c"&amp;$1:$1-1&amp;"]"))</f>
        <v>0</v>
      </c>
      <c r="L1040" s="31"/>
      <c r="M1040" s="39" t="str">
        <f>IF(IMPORT[[#This Row],[b2]]="","",IMPORT[[#This Row],[b2]]-IMPORT[[#This Row],[a2]])</f>
        <v/>
      </c>
      <c r="N1040" s="40">
        <f ca="1">SUM(INDIRECT(IMPORT_VAR[TABLENAME]&amp;"[@a"&amp;$1:$1-1&amp;"]"),INDIRECT(IMPORT_VAR[TABLENAME]&amp;"[@c"&amp;$1:$1-1&amp;"]"))</f>
        <v>0</v>
      </c>
      <c r="O1040" s="33"/>
      <c r="P1040" s="41" t="str">
        <f>IF(IMPORT[[#This Row],[b3]]="","",IMPORT[[#This Row],[b3]]-IMPORT[[#This Row],[a3]])</f>
        <v/>
      </c>
      <c r="Q1040" s="40">
        <f ca="1">SUM(INDIRECT(IMPORT_VAR[TABLENAME]&amp;"[@a"&amp;$1:$1-1&amp;"]"),INDIRECT(IMPORT_VAR[TABLENAME]&amp;"[@c"&amp;$1:$1-1&amp;"]"))</f>
        <v>0</v>
      </c>
      <c r="R1040" s="33"/>
      <c r="S1040" s="41" t="str">
        <f>IF(IMPORT[[#This Row],[b4]]="","",IMPORT[[#This Row],[b4]]-IMPORT[[#This Row],[a4]])</f>
        <v/>
      </c>
      <c r="T1040" s="40">
        <f ca="1">SUM(INDIRECT(IMPORT_VAR[TABLENAME]&amp;"[@a"&amp;$1:$1-1&amp;"]"),INDIRECT(IMPORT_VAR[TABLENAME]&amp;"[@c"&amp;$1:$1-1&amp;"]"))</f>
        <v>0</v>
      </c>
      <c r="U1040" s="41"/>
      <c r="V1040" s="31"/>
      <c r="W1040" s="60" t="str">
        <f>IF(IMPORT[[#This Row],[b5]]="","",IMPORT[[#This Row],[b5]]-IMPORT[[#This Row],[a5]])</f>
        <v/>
      </c>
      <c r="X1040" s="53">
        <f ca="1">SUM(INDIRECT(IMPORT_VAR[TABLENAME]&amp;"[@a"&amp;$1:$1-1&amp;"]"),INDIRECT(IMPORT_VAR[TABLENAME]&amp;"[@c"&amp;$1:$1-1&amp;"]"))</f>
        <v>0</v>
      </c>
    </row>
    <row r="1041" spans="1:24">
      <c r="A1041" s="39" t="str">
        <f ca="1">IF(IMPORT[[#This Row],[C]]&lt;1,"",ROW()-2)</f>
        <v/>
      </c>
      <c r="B1041" s="39" t="s">
        <v>4277</v>
      </c>
      <c r="C1041" s="31" t="s">
        <v>2805</v>
      </c>
      <c r="D1041" s="31">
        <v>360</v>
      </c>
      <c r="E1041" s="42">
        <f ca="1">IMPORT[TT]</f>
        <v>0</v>
      </c>
      <c r="F1041" s="31"/>
      <c r="G1041" s="31" t="s">
        <v>4299</v>
      </c>
      <c r="H1041" s="40">
        <v>0</v>
      </c>
      <c r="I1041" s="31"/>
      <c r="J1041" s="39" t="str">
        <f>IF(IMPORT[[#This Row],[b1]]="","",IMPORT[[#This Row],[b1]]-IMPORT[[#This Row],[a1]])</f>
        <v/>
      </c>
      <c r="K1041" s="40">
        <f ca="1">SUM(INDIRECT(IMPORT_VAR[TABLENAME]&amp;"[@a"&amp;$1:$1-1&amp;"]"),INDIRECT(IMPORT_VAR[TABLENAME]&amp;"[@c"&amp;$1:$1-1&amp;"]"))</f>
        <v>0</v>
      </c>
      <c r="L1041" s="31"/>
      <c r="M1041" s="39" t="str">
        <f>IF(IMPORT[[#This Row],[b2]]="","",IMPORT[[#This Row],[b2]]-IMPORT[[#This Row],[a2]])</f>
        <v/>
      </c>
      <c r="N1041" s="40">
        <f ca="1">SUM(INDIRECT(IMPORT_VAR[TABLENAME]&amp;"[@a"&amp;$1:$1-1&amp;"]"),INDIRECT(IMPORT_VAR[TABLENAME]&amp;"[@c"&amp;$1:$1-1&amp;"]"))</f>
        <v>0</v>
      </c>
      <c r="O1041" s="33"/>
      <c r="P1041" s="41" t="str">
        <f>IF(IMPORT[[#This Row],[b3]]="","",IMPORT[[#This Row],[b3]]-IMPORT[[#This Row],[a3]])</f>
        <v/>
      </c>
      <c r="Q1041" s="40">
        <f ca="1">SUM(INDIRECT(IMPORT_VAR[TABLENAME]&amp;"[@a"&amp;$1:$1-1&amp;"]"),INDIRECT(IMPORT_VAR[TABLENAME]&amp;"[@c"&amp;$1:$1-1&amp;"]"))</f>
        <v>0</v>
      </c>
      <c r="R1041" s="33"/>
      <c r="S1041" s="41" t="str">
        <f>IF(IMPORT[[#This Row],[b4]]="","",IMPORT[[#This Row],[b4]]-IMPORT[[#This Row],[a4]])</f>
        <v/>
      </c>
      <c r="T1041" s="40">
        <f ca="1">SUM(INDIRECT(IMPORT_VAR[TABLENAME]&amp;"[@a"&amp;$1:$1-1&amp;"]"),INDIRECT(IMPORT_VAR[TABLENAME]&amp;"[@c"&amp;$1:$1-1&amp;"]"))</f>
        <v>0</v>
      </c>
      <c r="U1041" s="41"/>
      <c r="V1041" s="31"/>
      <c r="W1041" s="60" t="str">
        <f>IF(IMPORT[[#This Row],[b5]]="","",IMPORT[[#This Row],[b5]]-IMPORT[[#This Row],[a5]])</f>
        <v/>
      </c>
      <c r="X1041" s="53">
        <f ca="1">SUM(INDIRECT(IMPORT_VAR[TABLENAME]&amp;"[@a"&amp;$1:$1-1&amp;"]"),INDIRECT(IMPORT_VAR[TABLENAME]&amp;"[@c"&amp;$1:$1-1&amp;"]"))</f>
        <v>0</v>
      </c>
    </row>
    <row r="1042" spans="1:24">
      <c r="A1042" s="39" t="str">
        <f ca="1">IF(IMPORT[[#This Row],[C]]&lt;1,"",ROW()-2)</f>
        <v/>
      </c>
      <c r="B1042" s="39" t="s">
        <v>3875</v>
      </c>
      <c r="C1042" s="31" t="s">
        <v>2846</v>
      </c>
      <c r="D1042" s="31">
        <v>2400</v>
      </c>
      <c r="E1042" s="42">
        <f ca="1">IMPORT[TT]</f>
        <v>0</v>
      </c>
      <c r="F1042" s="31"/>
      <c r="G1042" s="31" t="s">
        <v>4299</v>
      </c>
      <c r="H1042" s="40">
        <v>0</v>
      </c>
      <c r="I1042" s="31"/>
      <c r="J1042" s="39" t="str">
        <f>IF(IMPORT[[#This Row],[b1]]="","",IMPORT[[#This Row],[b1]]-IMPORT[[#This Row],[a1]])</f>
        <v/>
      </c>
      <c r="K1042" s="40">
        <f ca="1">SUM(INDIRECT(IMPORT_VAR[TABLENAME]&amp;"[@a"&amp;$1:$1-1&amp;"]"),INDIRECT(IMPORT_VAR[TABLENAME]&amp;"[@c"&amp;$1:$1-1&amp;"]"))</f>
        <v>0</v>
      </c>
      <c r="L1042" s="31"/>
      <c r="M1042" s="39" t="str">
        <f>IF(IMPORT[[#This Row],[b2]]="","",IMPORT[[#This Row],[b2]]-IMPORT[[#This Row],[a2]])</f>
        <v/>
      </c>
      <c r="N1042" s="40">
        <f ca="1">SUM(INDIRECT(IMPORT_VAR[TABLENAME]&amp;"[@a"&amp;$1:$1-1&amp;"]"),INDIRECT(IMPORT_VAR[TABLENAME]&amp;"[@c"&amp;$1:$1-1&amp;"]"))</f>
        <v>0</v>
      </c>
      <c r="O1042" s="33"/>
      <c r="P1042" s="41" t="str">
        <f>IF(IMPORT[[#This Row],[b3]]="","",IMPORT[[#This Row],[b3]]-IMPORT[[#This Row],[a3]])</f>
        <v/>
      </c>
      <c r="Q1042" s="40">
        <f ca="1">SUM(INDIRECT(IMPORT_VAR[TABLENAME]&amp;"[@a"&amp;$1:$1-1&amp;"]"),INDIRECT(IMPORT_VAR[TABLENAME]&amp;"[@c"&amp;$1:$1-1&amp;"]"))</f>
        <v>0</v>
      </c>
      <c r="R1042" s="33"/>
      <c r="S1042" s="41" t="str">
        <f>IF(IMPORT[[#This Row],[b4]]="","",IMPORT[[#This Row],[b4]]-IMPORT[[#This Row],[a4]])</f>
        <v/>
      </c>
      <c r="T1042" s="40">
        <f ca="1">SUM(INDIRECT(IMPORT_VAR[TABLENAME]&amp;"[@a"&amp;$1:$1-1&amp;"]"),INDIRECT(IMPORT_VAR[TABLENAME]&amp;"[@c"&amp;$1:$1-1&amp;"]"))</f>
        <v>0</v>
      </c>
      <c r="U1042" s="41"/>
      <c r="V1042" s="31"/>
      <c r="W1042" s="60" t="str">
        <f>IF(IMPORT[[#This Row],[b5]]="","",IMPORT[[#This Row],[b5]]-IMPORT[[#This Row],[a5]])</f>
        <v/>
      </c>
      <c r="X1042" s="53">
        <f ca="1">SUM(INDIRECT(IMPORT_VAR[TABLENAME]&amp;"[@a"&amp;$1:$1-1&amp;"]"),INDIRECT(IMPORT_VAR[TABLENAME]&amp;"[@c"&amp;$1:$1-1&amp;"]"))</f>
        <v>0</v>
      </c>
    </row>
    <row r="1043" spans="1:24">
      <c r="A1043" s="39" t="str">
        <f ca="1">IF(IMPORT[[#This Row],[C]]&lt;1,"",ROW()-2)</f>
        <v/>
      </c>
      <c r="B1043" s="39" t="s">
        <v>3878</v>
      </c>
      <c r="C1043" s="31" t="s">
        <v>2846</v>
      </c>
      <c r="D1043" s="31">
        <v>1800</v>
      </c>
      <c r="E1043" s="42">
        <f ca="1">IMPORT[TT]</f>
        <v>0</v>
      </c>
      <c r="F1043" s="31"/>
      <c r="G1043" s="31" t="s">
        <v>4299</v>
      </c>
      <c r="H1043" s="40">
        <v>0</v>
      </c>
      <c r="I1043" s="31"/>
      <c r="J1043" s="39" t="str">
        <f>IF(IMPORT[[#This Row],[b1]]="","",IMPORT[[#This Row],[b1]]-IMPORT[[#This Row],[a1]])</f>
        <v/>
      </c>
      <c r="K1043" s="40">
        <f ca="1">SUM(INDIRECT(IMPORT_VAR[TABLENAME]&amp;"[@a"&amp;$1:$1-1&amp;"]"),INDIRECT(IMPORT_VAR[TABLENAME]&amp;"[@c"&amp;$1:$1-1&amp;"]"))</f>
        <v>0</v>
      </c>
      <c r="L1043" s="31"/>
      <c r="M1043" s="39" t="str">
        <f>IF(IMPORT[[#This Row],[b2]]="","",IMPORT[[#This Row],[b2]]-IMPORT[[#This Row],[a2]])</f>
        <v/>
      </c>
      <c r="N1043" s="40">
        <f ca="1">SUM(INDIRECT(IMPORT_VAR[TABLENAME]&amp;"[@a"&amp;$1:$1-1&amp;"]"),INDIRECT(IMPORT_VAR[TABLENAME]&amp;"[@c"&amp;$1:$1-1&amp;"]"))</f>
        <v>0</v>
      </c>
      <c r="O1043" s="33"/>
      <c r="P1043" s="41" t="str">
        <f>IF(IMPORT[[#This Row],[b3]]="","",IMPORT[[#This Row],[b3]]-IMPORT[[#This Row],[a3]])</f>
        <v/>
      </c>
      <c r="Q1043" s="40">
        <f ca="1">SUM(INDIRECT(IMPORT_VAR[TABLENAME]&amp;"[@a"&amp;$1:$1-1&amp;"]"),INDIRECT(IMPORT_VAR[TABLENAME]&amp;"[@c"&amp;$1:$1-1&amp;"]"))</f>
        <v>0</v>
      </c>
      <c r="R1043" s="33"/>
      <c r="S1043" s="41" t="str">
        <f>IF(IMPORT[[#This Row],[b4]]="","",IMPORT[[#This Row],[b4]]-IMPORT[[#This Row],[a4]])</f>
        <v/>
      </c>
      <c r="T1043" s="40">
        <f ca="1">SUM(INDIRECT(IMPORT_VAR[TABLENAME]&amp;"[@a"&amp;$1:$1-1&amp;"]"),INDIRECT(IMPORT_VAR[TABLENAME]&amp;"[@c"&amp;$1:$1-1&amp;"]"))</f>
        <v>0</v>
      </c>
      <c r="U1043" s="41"/>
      <c r="V1043" s="31"/>
      <c r="W1043" s="60" t="str">
        <f>IF(IMPORT[[#This Row],[b5]]="","",IMPORT[[#This Row],[b5]]-IMPORT[[#This Row],[a5]])</f>
        <v/>
      </c>
      <c r="X1043" s="53">
        <f ca="1">SUM(INDIRECT(IMPORT_VAR[TABLENAME]&amp;"[@a"&amp;$1:$1-1&amp;"]"),INDIRECT(IMPORT_VAR[TABLENAME]&amp;"[@c"&amp;$1:$1-1&amp;"]"))</f>
        <v>0</v>
      </c>
    </row>
    <row r="1044" spans="1:24">
      <c r="A1044" s="31" t="str">
        <f ca="1">IF(IMPORT[[#This Row],[C]]&lt;1,"",ROW()-2)</f>
        <v/>
      </c>
      <c r="B1044" s="39" t="s">
        <v>2898</v>
      </c>
      <c r="C1044" s="31" t="s">
        <v>2877</v>
      </c>
      <c r="D1044" s="31">
        <v>300</v>
      </c>
      <c r="E1044" s="36">
        <f ca="1">IMPORT[TT]</f>
        <v>0</v>
      </c>
      <c r="F1044" s="31"/>
      <c r="G1044" s="31">
        <v>2019</v>
      </c>
      <c r="H1044" s="32">
        <v>0</v>
      </c>
      <c r="I1044" s="31"/>
      <c r="J1044" s="31" t="str">
        <f>IF(IMPORT[[#This Row],[b1]]="","",IMPORT[[#This Row],[b1]]-IMPORT[[#This Row],[a1]])</f>
        <v/>
      </c>
      <c r="K1044" s="32">
        <f ca="1">SUM(INDIRECT(IMPORT_VAR[TABLENAME]&amp;"[@a"&amp;$1:$1-1&amp;"]"),INDIRECT(IMPORT_VAR[TABLENAME]&amp;"[@c"&amp;$1:$1-1&amp;"]"))</f>
        <v>0</v>
      </c>
      <c r="L1044" s="31"/>
      <c r="M1044" s="31" t="str">
        <f>IF(IMPORT[[#This Row],[b2]]="","",IMPORT[[#This Row],[b2]]-IMPORT[[#This Row],[a2]])</f>
        <v/>
      </c>
      <c r="N1044" s="32">
        <f ca="1">SUM(INDIRECT(IMPORT_VAR[TABLENAME]&amp;"[@a"&amp;$1:$1-1&amp;"]"),INDIRECT(IMPORT_VAR[TABLENAME]&amp;"[@c"&amp;$1:$1-1&amp;"]"))</f>
        <v>0</v>
      </c>
      <c r="O1044" s="33"/>
      <c r="P1044" s="33" t="str">
        <f>IF(IMPORT[[#This Row],[b3]]="","",IMPORT[[#This Row],[b3]]-IMPORT[[#This Row],[a3]])</f>
        <v/>
      </c>
      <c r="Q1044" s="32">
        <f ca="1">SUM(INDIRECT(IMPORT_VAR[TABLENAME]&amp;"[@a"&amp;$1:$1-1&amp;"]"),INDIRECT(IMPORT_VAR[TABLENAME]&amp;"[@c"&amp;$1:$1-1&amp;"]"))</f>
        <v>0</v>
      </c>
      <c r="R1044" s="33"/>
      <c r="S1044" s="33" t="str">
        <f>IF(IMPORT[[#This Row],[b4]]="","",IMPORT[[#This Row],[b4]]-IMPORT[[#This Row],[a4]])</f>
        <v/>
      </c>
      <c r="T1044" s="32">
        <f ca="1">SUM(INDIRECT(IMPORT_VAR[TABLENAME]&amp;"[@a"&amp;$1:$1-1&amp;"]"),INDIRECT(IMPORT_VAR[TABLENAME]&amp;"[@c"&amp;$1:$1-1&amp;"]"))</f>
        <v>0</v>
      </c>
      <c r="U1044" s="33"/>
      <c r="V1044" s="31"/>
      <c r="W1044" s="62" t="str">
        <f>IF(IMPORT[[#This Row],[b5]]="","",IMPORT[[#This Row],[b5]]-IMPORT[[#This Row],[a5]])</f>
        <v/>
      </c>
      <c r="X1044" s="52">
        <f ca="1">SUM(INDIRECT(IMPORT_VAR[TABLENAME]&amp;"[@a"&amp;$1:$1-1&amp;"]"),INDIRECT(IMPORT_VAR[TABLENAME]&amp;"[@c"&amp;$1:$1-1&amp;"]"))</f>
        <v>0</v>
      </c>
    </row>
    <row r="1045" spans="1:24">
      <c r="A1045" s="31" t="str">
        <f ca="1">IF(IMPORT[[#This Row],[C]]&lt;1,"",ROW()-2)</f>
        <v/>
      </c>
      <c r="B1045" s="39" t="s">
        <v>3201</v>
      </c>
      <c r="C1045" s="31" t="s">
        <v>2861</v>
      </c>
      <c r="D1045" s="31">
        <v>144</v>
      </c>
      <c r="E1045" s="36">
        <f ca="1">IMPORT[TT]</f>
        <v>0</v>
      </c>
      <c r="F1045" s="31"/>
      <c r="G1045" s="34" t="s">
        <v>3202</v>
      </c>
      <c r="H1045" s="32">
        <v>0</v>
      </c>
      <c r="I1045" s="31"/>
      <c r="J1045" s="31" t="str">
        <f>IF(IMPORT[[#This Row],[b1]]="","",IMPORT[[#This Row],[b1]]-IMPORT[[#This Row],[a1]])</f>
        <v/>
      </c>
      <c r="K1045" s="32">
        <f ca="1">SUM(INDIRECT(IMPORT_VAR[TABLENAME]&amp;"[@a"&amp;$1:$1-1&amp;"]"),INDIRECT(IMPORT_VAR[TABLENAME]&amp;"[@c"&amp;$1:$1-1&amp;"]"))</f>
        <v>0</v>
      </c>
      <c r="L1045" s="31"/>
      <c r="M1045" s="31" t="str">
        <f>IF(IMPORT[[#This Row],[b2]]="","",IMPORT[[#This Row],[b2]]-IMPORT[[#This Row],[a2]])</f>
        <v/>
      </c>
      <c r="N1045" s="32">
        <f ca="1">SUM(INDIRECT(IMPORT_VAR[TABLENAME]&amp;"[@a"&amp;$1:$1-1&amp;"]"),INDIRECT(IMPORT_VAR[TABLENAME]&amp;"[@c"&amp;$1:$1-1&amp;"]"))</f>
        <v>0</v>
      </c>
      <c r="O1045" s="33"/>
      <c r="P1045" s="33" t="str">
        <f>IF(IMPORT[[#This Row],[b3]]="","",IMPORT[[#This Row],[b3]]-IMPORT[[#This Row],[a3]])</f>
        <v/>
      </c>
      <c r="Q1045" s="32">
        <f ca="1">SUM(INDIRECT(IMPORT_VAR[TABLENAME]&amp;"[@a"&amp;$1:$1-1&amp;"]"),INDIRECT(IMPORT_VAR[TABLENAME]&amp;"[@c"&amp;$1:$1-1&amp;"]"))</f>
        <v>0</v>
      </c>
      <c r="R1045" s="33"/>
      <c r="S1045" s="33" t="str">
        <f>IF(IMPORT[[#This Row],[b4]]="","",IMPORT[[#This Row],[b4]]-IMPORT[[#This Row],[a4]])</f>
        <v/>
      </c>
      <c r="T1045" s="32">
        <f ca="1">SUM(INDIRECT(IMPORT_VAR[TABLENAME]&amp;"[@a"&amp;$1:$1-1&amp;"]"),INDIRECT(IMPORT_VAR[TABLENAME]&amp;"[@c"&amp;$1:$1-1&amp;"]"))</f>
        <v>0</v>
      </c>
      <c r="U1045" s="33"/>
      <c r="V1045" s="31"/>
      <c r="W1045" s="62" t="str">
        <f>IF(IMPORT[[#This Row],[b5]]="","",IMPORT[[#This Row],[b5]]-IMPORT[[#This Row],[a5]])</f>
        <v/>
      </c>
      <c r="X1045" s="52">
        <f ca="1">SUM(INDIRECT(IMPORT_VAR[TABLENAME]&amp;"[@a"&amp;$1:$1-1&amp;"]"),INDIRECT(IMPORT_VAR[TABLENAME]&amp;"[@c"&amp;$1:$1-1&amp;"]"))</f>
        <v>0</v>
      </c>
    </row>
    <row r="1046" spans="1:24">
      <c r="A1046" s="31" t="str">
        <f ca="1">IF(IMPORT[[#This Row],[C]]&lt;1,"",ROW()-2)</f>
        <v/>
      </c>
      <c r="B1046" s="39" t="s">
        <v>3844</v>
      </c>
      <c r="C1046" s="31" t="s">
        <v>2805</v>
      </c>
      <c r="D1046" s="31">
        <v>360</v>
      </c>
      <c r="E1046" s="36">
        <f ca="1">IMPORT[TT]</f>
        <v>0</v>
      </c>
      <c r="F1046" s="31"/>
      <c r="G1046" s="34" t="s">
        <v>3817</v>
      </c>
      <c r="H1046" s="32">
        <v>0</v>
      </c>
      <c r="I1046" s="31"/>
      <c r="J1046" s="31" t="str">
        <f>IF(IMPORT[[#This Row],[b1]]="","",IMPORT[[#This Row],[b1]]-IMPORT[[#This Row],[a1]])</f>
        <v/>
      </c>
      <c r="K1046" s="32">
        <f ca="1">SUM(INDIRECT(IMPORT_VAR[TABLENAME]&amp;"[@a"&amp;$1:$1-1&amp;"]"),INDIRECT(IMPORT_VAR[TABLENAME]&amp;"[@c"&amp;$1:$1-1&amp;"]"))</f>
        <v>0</v>
      </c>
      <c r="L1046" s="31"/>
      <c r="M1046" s="31" t="str">
        <f>IF(IMPORT[[#This Row],[b2]]="","",IMPORT[[#This Row],[b2]]-IMPORT[[#This Row],[a2]])</f>
        <v/>
      </c>
      <c r="N1046" s="32">
        <f ca="1">SUM(INDIRECT(IMPORT_VAR[TABLENAME]&amp;"[@a"&amp;$1:$1-1&amp;"]"),INDIRECT(IMPORT_VAR[TABLENAME]&amp;"[@c"&amp;$1:$1-1&amp;"]"))</f>
        <v>0</v>
      </c>
      <c r="O1046" s="33"/>
      <c r="P1046" s="33" t="str">
        <f>IF(IMPORT[[#This Row],[b3]]="","",IMPORT[[#This Row],[b3]]-IMPORT[[#This Row],[a3]])</f>
        <v/>
      </c>
      <c r="Q1046" s="32">
        <f ca="1">SUM(INDIRECT(IMPORT_VAR[TABLENAME]&amp;"[@a"&amp;$1:$1-1&amp;"]"),INDIRECT(IMPORT_VAR[TABLENAME]&amp;"[@c"&amp;$1:$1-1&amp;"]"))</f>
        <v>0</v>
      </c>
      <c r="R1046" s="33"/>
      <c r="S1046" s="33" t="str">
        <f>IF(IMPORT[[#This Row],[b4]]="","",IMPORT[[#This Row],[b4]]-IMPORT[[#This Row],[a4]])</f>
        <v/>
      </c>
      <c r="T1046" s="32">
        <f ca="1">SUM(INDIRECT(IMPORT_VAR[TABLENAME]&amp;"[@a"&amp;$1:$1-1&amp;"]"),INDIRECT(IMPORT_VAR[TABLENAME]&amp;"[@c"&amp;$1:$1-1&amp;"]"))</f>
        <v>0</v>
      </c>
      <c r="U1046" s="33"/>
      <c r="V1046" s="31"/>
      <c r="W1046" s="62" t="str">
        <f>IF(IMPORT[[#This Row],[b5]]="","",IMPORT[[#This Row],[b5]]-IMPORT[[#This Row],[a5]])</f>
        <v/>
      </c>
      <c r="X1046" s="52">
        <f ca="1">SUM(INDIRECT(IMPORT_VAR[TABLENAME]&amp;"[@a"&amp;$1:$1-1&amp;"]"),INDIRECT(IMPORT_VAR[TABLENAME]&amp;"[@c"&amp;$1:$1-1&amp;"]"))</f>
        <v>0</v>
      </c>
    </row>
    <row r="1047" spans="1:24">
      <c r="A1047" s="39" t="str">
        <f ca="1">IF(IMPORT[[#This Row],[C]]&lt;1,"",ROW()-2)</f>
        <v/>
      </c>
      <c r="B1047" s="39">
        <v>8803</v>
      </c>
      <c r="C1047" s="31" t="s">
        <v>4058</v>
      </c>
      <c r="D1047" s="31">
        <v>2304</v>
      </c>
      <c r="E1047" s="42">
        <f ca="1">IMPORT[TT]</f>
        <v>0</v>
      </c>
      <c r="F1047" s="31"/>
      <c r="G1047" s="31" t="s">
        <v>4053</v>
      </c>
      <c r="H1047" s="40">
        <v>0</v>
      </c>
      <c r="I1047" s="31"/>
      <c r="J1047" s="39" t="str">
        <f>IF(IMPORT[[#This Row],[b1]]="","",IMPORT[[#This Row],[b1]]-IMPORT[[#This Row],[a1]])</f>
        <v/>
      </c>
      <c r="K1047" s="40">
        <f ca="1">SUM(INDIRECT(IMPORT_VAR[TABLENAME]&amp;"[@a"&amp;$1:$1-1&amp;"]"),INDIRECT(IMPORT_VAR[TABLENAME]&amp;"[@c"&amp;$1:$1-1&amp;"]"))</f>
        <v>0</v>
      </c>
      <c r="L1047" s="31"/>
      <c r="M1047" s="39" t="str">
        <f>IF(IMPORT[[#This Row],[b2]]="","",IMPORT[[#This Row],[b2]]-IMPORT[[#This Row],[a2]])</f>
        <v/>
      </c>
      <c r="N1047" s="40">
        <f ca="1">SUM(INDIRECT(IMPORT_VAR[TABLENAME]&amp;"[@a"&amp;$1:$1-1&amp;"]"),INDIRECT(IMPORT_VAR[TABLENAME]&amp;"[@c"&amp;$1:$1-1&amp;"]"))</f>
        <v>0</v>
      </c>
      <c r="O1047" s="33"/>
      <c r="P1047" s="41" t="str">
        <f>IF(IMPORT[[#This Row],[b3]]="","",IMPORT[[#This Row],[b3]]-IMPORT[[#This Row],[a3]])</f>
        <v/>
      </c>
      <c r="Q1047" s="40">
        <f ca="1">SUM(INDIRECT(IMPORT_VAR[TABLENAME]&amp;"[@a"&amp;$1:$1-1&amp;"]"),INDIRECT(IMPORT_VAR[TABLENAME]&amp;"[@c"&amp;$1:$1-1&amp;"]"))</f>
        <v>0</v>
      </c>
      <c r="R1047" s="33"/>
      <c r="S1047" s="41" t="str">
        <f>IF(IMPORT[[#This Row],[b4]]="","",IMPORT[[#This Row],[b4]]-IMPORT[[#This Row],[a4]])</f>
        <v/>
      </c>
      <c r="T1047" s="40">
        <f ca="1">SUM(INDIRECT(IMPORT_VAR[TABLENAME]&amp;"[@a"&amp;$1:$1-1&amp;"]"),INDIRECT(IMPORT_VAR[TABLENAME]&amp;"[@c"&amp;$1:$1-1&amp;"]"))</f>
        <v>0</v>
      </c>
      <c r="U1047" s="41"/>
      <c r="V1047" s="31"/>
      <c r="W1047" s="60" t="str">
        <f>IF(IMPORT[[#This Row],[b5]]="","",IMPORT[[#This Row],[b5]]-IMPORT[[#This Row],[a5]])</f>
        <v/>
      </c>
      <c r="X1047" s="53">
        <f ca="1">SUM(INDIRECT(IMPORT_VAR[TABLENAME]&amp;"[@a"&amp;$1:$1-1&amp;"]"),INDIRECT(IMPORT_VAR[TABLENAME]&amp;"[@c"&amp;$1:$1-1&amp;"]"))</f>
        <v>0</v>
      </c>
    </row>
    <row r="1048" spans="1:24">
      <c r="A1048" s="39" t="str">
        <f ca="1">IF(IMPORT[[#This Row],[C]]&lt;1,"",ROW()-2)</f>
        <v/>
      </c>
      <c r="B1048" s="39">
        <v>923</v>
      </c>
      <c r="C1048" s="31" t="s">
        <v>4058</v>
      </c>
      <c r="D1048" s="31">
        <v>2304</v>
      </c>
      <c r="E1048" s="42">
        <f ca="1">IMPORT[TT]</f>
        <v>0</v>
      </c>
      <c r="F1048" s="31"/>
      <c r="G1048" s="31" t="s">
        <v>4053</v>
      </c>
      <c r="H1048" s="40">
        <v>0</v>
      </c>
      <c r="I1048" s="31"/>
      <c r="J1048" s="39" t="str">
        <f>IF(IMPORT[[#This Row],[b1]]="","",IMPORT[[#This Row],[b1]]-IMPORT[[#This Row],[a1]])</f>
        <v/>
      </c>
      <c r="K1048" s="40">
        <f ca="1">SUM(INDIRECT(IMPORT_VAR[TABLENAME]&amp;"[@a"&amp;$1:$1-1&amp;"]"),INDIRECT(IMPORT_VAR[TABLENAME]&amp;"[@c"&amp;$1:$1-1&amp;"]"))</f>
        <v>0</v>
      </c>
      <c r="L1048" s="31"/>
      <c r="M1048" s="39" t="str">
        <f>IF(IMPORT[[#This Row],[b2]]="","",IMPORT[[#This Row],[b2]]-IMPORT[[#This Row],[a2]])</f>
        <v/>
      </c>
      <c r="N1048" s="40">
        <f ca="1">SUM(INDIRECT(IMPORT_VAR[TABLENAME]&amp;"[@a"&amp;$1:$1-1&amp;"]"),INDIRECT(IMPORT_VAR[TABLENAME]&amp;"[@c"&amp;$1:$1-1&amp;"]"))</f>
        <v>0</v>
      </c>
      <c r="O1048" s="33"/>
      <c r="P1048" s="41" t="str">
        <f>IF(IMPORT[[#This Row],[b3]]="","",IMPORT[[#This Row],[b3]]-IMPORT[[#This Row],[a3]])</f>
        <v/>
      </c>
      <c r="Q1048" s="40">
        <f ca="1">SUM(INDIRECT(IMPORT_VAR[TABLENAME]&amp;"[@a"&amp;$1:$1-1&amp;"]"),INDIRECT(IMPORT_VAR[TABLENAME]&amp;"[@c"&amp;$1:$1-1&amp;"]"))</f>
        <v>0</v>
      </c>
      <c r="R1048" s="33"/>
      <c r="S1048" s="41" t="str">
        <f>IF(IMPORT[[#This Row],[b4]]="","",IMPORT[[#This Row],[b4]]-IMPORT[[#This Row],[a4]])</f>
        <v/>
      </c>
      <c r="T1048" s="40">
        <f ca="1">SUM(INDIRECT(IMPORT_VAR[TABLENAME]&amp;"[@a"&amp;$1:$1-1&amp;"]"),INDIRECT(IMPORT_VAR[TABLENAME]&amp;"[@c"&amp;$1:$1-1&amp;"]"))</f>
        <v>0</v>
      </c>
      <c r="U1048" s="41"/>
      <c r="V1048" s="31"/>
      <c r="W1048" s="60" t="str">
        <f>IF(IMPORT[[#This Row],[b5]]="","",IMPORT[[#This Row],[b5]]-IMPORT[[#This Row],[a5]])</f>
        <v/>
      </c>
      <c r="X1048" s="53">
        <f ca="1">SUM(INDIRECT(IMPORT_VAR[TABLENAME]&amp;"[@a"&amp;$1:$1-1&amp;"]"),INDIRECT(IMPORT_VAR[TABLENAME]&amp;"[@c"&amp;$1:$1-1&amp;"]"))</f>
        <v>0</v>
      </c>
    </row>
    <row r="1049" spans="1:24">
      <c r="A1049" s="39" t="str">
        <f ca="1">IF(IMPORT[[#This Row],[C]]&lt;1,"",ROW()-2)</f>
        <v/>
      </c>
      <c r="B1049" s="39" t="s">
        <v>4173</v>
      </c>
      <c r="C1049" s="31" t="s">
        <v>3040</v>
      </c>
      <c r="D1049" s="31">
        <v>480</v>
      </c>
      <c r="E1049" s="42">
        <f ca="1">IMPORT[TT]</f>
        <v>0</v>
      </c>
      <c r="F1049" s="31"/>
      <c r="G1049" s="31" t="s">
        <v>4168</v>
      </c>
      <c r="H1049" s="40">
        <v>0</v>
      </c>
      <c r="I1049" s="31"/>
      <c r="J1049" s="39" t="str">
        <f>IF(IMPORT[[#This Row],[b1]]="","",IMPORT[[#This Row],[b1]]-IMPORT[[#This Row],[a1]])</f>
        <v/>
      </c>
      <c r="K1049" s="40">
        <f ca="1">SUM(INDIRECT(IMPORT_VAR[TABLENAME]&amp;"[@a"&amp;$1:$1-1&amp;"]"),INDIRECT(IMPORT_VAR[TABLENAME]&amp;"[@c"&amp;$1:$1-1&amp;"]"))</f>
        <v>0</v>
      </c>
      <c r="L1049" s="31"/>
      <c r="M1049" s="39" t="str">
        <f>IF(IMPORT[[#This Row],[b2]]="","",IMPORT[[#This Row],[b2]]-IMPORT[[#This Row],[a2]])</f>
        <v/>
      </c>
      <c r="N1049" s="40">
        <f ca="1">SUM(INDIRECT(IMPORT_VAR[TABLENAME]&amp;"[@a"&amp;$1:$1-1&amp;"]"),INDIRECT(IMPORT_VAR[TABLENAME]&amp;"[@c"&amp;$1:$1-1&amp;"]"))</f>
        <v>0</v>
      </c>
      <c r="O1049" s="33"/>
      <c r="P1049" s="41" t="str">
        <f>IF(IMPORT[[#This Row],[b3]]="","",IMPORT[[#This Row],[b3]]-IMPORT[[#This Row],[a3]])</f>
        <v/>
      </c>
      <c r="Q1049" s="40">
        <f ca="1">SUM(INDIRECT(IMPORT_VAR[TABLENAME]&amp;"[@a"&amp;$1:$1-1&amp;"]"),INDIRECT(IMPORT_VAR[TABLENAME]&amp;"[@c"&amp;$1:$1-1&amp;"]"))</f>
        <v>0</v>
      </c>
      <c r="R1049" s="33"/>
      <c r="S1049" s="41" t="str">
        <f>IF(IMPORT[[#This Row],[b4]]="","",IMPORT[[#This Row],[b4]]-IMPORT[[#This Row],[a4]])</f>
        <v/>
      </c>
      <c r="T1049" s="40">
        <f ca="1">SUM(INDIRECT(IMPORT_VAR[TABLENAME]&amp;"[@a"&amp;$1:$1-1&amp;"]"),INDIRECT(IMPORT_VAR[TABLENAME]&amp;"[@c"&amp;$1:$1-1&amp;"]"))</f>
        <v>0</v>
      </c>
      <c r="U1049" s="41"/>
      <c r="V1049" s="31"/>
      <c r="W1049" s="60" t="str">
        <f>IF(IMPORT[[#This Row],[b5]]="","",IMPORT[[#This Row],[b5]]-IMPORT[[#This Row],[a5]])</f>
        <v/>
      </c>
      <c r="X1049" s="53">
        <f ca="1">SUM(INDIRECT(IMPORT_VAR[TABLENAME]&amp;"[@a"&amp;$1:$1-1&amp;"]"),INDIRECT(IMPORT_VAR[TABLENAME]&amp;"[@c"&amp;$1:$1-1&amp;"]"))</f>
        <v>0</v>
      </c>
    </row>
    <row r="1050" spans="1:24">
      <c r="A1050" s="42" t="str">
        <f ca="1">IF(IMPORT[[#This Row],[C]]&lt;1,"",ROW()-2)</f>
        <v/>
      </c>
      <c r="B1050" s="42" t="s">
        <v>4195</v>
      </c>
      <c r="C1050" s="36" t="s">
        <v>3036</v>
      </c>
      <c r="D1050" s="36">
        <v>160</v>
      </c>
      <c r="E1050" s="42">
        <f ca="1">IMPORT[TT]</f>
        <v>0</v>
      </c>
      <c r="F1050" s="36"/>
      <c r="G1050" s="31" t="s">
        <v>4168</v>
      </c>
      <c r="H1050" s="43">
        <v>0</v>
      </c>
      <c r="I1050" s="36"/>
      <c r="J1050" s="42" t="str">
        <f>IF(IMPORT[[#This Row],[b1]]="","",IMPORT[[#This Row],[b1]]-IMPORT[[#This Row],[a1]])</f>
        <v/>
      </c>
      <c r="K1050" s="43">
        <f ca="1">SUM(INDIRECT(IMPORT_VAR[TABLENAME]&amp;"[@a"&amp;$1:$1-1&amp;"]"),INDIRECT(IMPORT_VAR[TABLENAME]&amp;"[@c"&amp;$1:$1-1&amp;"]"))</f>
        <v>0</v>
      </c>
      <c r="L1050" s="36"/>
      <c r="M1050" s="42" t="str">
        <f>IF(IMPORT[[#This Row],[b2]]="","",IMPORT[[#This Row],[b2]]-IMPORT[[#This Row],[a2]])</f>
        <v/>
      </c>
      <c r="N1050" s="43">
        <f ca="1">SUM(INDIRECT(IMPORT_VAR[TABLENAME]&amp;"[@a"&amp;$1:$1-1&amp;"]"),INDIRECT(IMPORT_VAR[TABLENAME]&amp;"[@c"&amp;$1:$1-1&amp;"]"))</f>
        <v>0</v>
      </c>
      <c r="O1050" s="38"/>
      <c r="P1050" s="44" t="str">
        <f>IF(IMPORT[[#This Row],[b3]]="","",IMPORT[[#This Row],[b3]]-IMPORT[[#This Row],[a3]])</f>
        <v/>
      </c>
      <c r="Q1050" s="43">
        <f ca="1">SUM(INDIRECT(IMPORT_VAR[TABLENAME]&amp;"[@a"&amp;$1:$1-1&amp;"]"),INDIRECT(IMPORT_VAR[TABLENAME]&amp;"[@c"&amp;$1:$1-1&amp;"]"))</f>
        <v>0</v>
      </c>
      <c r="R1050" s="38"/>
      <c r="S1050" s="44" t="str">
        <f>IF(IMPORT[[#This Row],[b4]]="","",IMPORT[[#This Row],[b4]]-IMPORT[[#This Row],[a4]])</f>
        <v/>
      </c>
      <c r="T1050" s="43">
        <f ca="1">SUM(INDIRECT(IMPORT_VAR[TABLENAME]&amp;"[@a"&amp;$1:$1-1&amp;"]"),INDIRECT(IMPORT_VAR[TABLENAME]&amp;"[@c"&amp;$1:$1-1&amp;"]"))</f>
        <v>0</v>
      </c>
      <c r="U1050" s="44"/>
      <c r="V1050" s="36"/>
      <c r="W1050" s="61" t="str">
        <f>IF(IMPORT[[#This Row],[b5]]="","",IMPORT[[#This Row],[b5]]-IMPORT[[#This Row],[a5]])</f>
        <v/>
      </c>
      <c r="X1050" s="53">
        <f ca="1">SUM(INDIRECT(IMPORT_VAR[TABLENAME]&amp;"[@a"&amp;$1:$1-1&amp;"]"),INDIRECT(IMPORT_VAR[TABLENAME]&amp;"[@c"&amp;$1:$1-1&amp;"]"))</f>
        <v>0</v>
      </c>
    </row>
    <row r="1051" spans="1:24">
      <c r="A1051" s="31" t="str">
        <f ca="1">IF(IMPORT[[#This Row],[C]]&lt;1,"",ROW()-2)</f>
        <v/>
      </c>
      <c r="B1051" s="39" t="s">
        <v>2907</v>
      </c>
      <c r="C1051" s="31" t="s">
        <v>2908</v>
      </c>
      <c r="D1051" s="31">
        <v>1440</v>
      </c>
      <c r="E1051" s="31">
        <f ca="1">IMPORT[TT]</f>
        <v>0</v>
      </c>
      <c r="F1051" s="31"/>
      <c r="G1051" s="31">
        <v>2019</v>
      </c>
      <c r="H1051" s="32">
        <v>0</v>
      </c>
      <c r="I1051" s="31"/>
      <c r="J1051" s="31" t="str">
        <f>IF(IMPORT[[#This Row],[b1]]="","",IMPORT[[#This Row],[b1]]-IMPORT[[#This Row],[a1]])</f>
        <v/>
      </c>
      <c r="K1051" s="32">
        <f ca="1">SUM(INDIRECT(IMPORT_VAR[TABLENAME]&amp;"[@a"&amp;$1:$1-1&amp;"]"),INDIRECT(IMPORT_VAR[TABLENAME]&amp;"[@c"&amp;$1:$1-1&amp;"]"))</f>
        <v>0</v>
      </c>
      <c r="L1051" s="31"/>
      <c r="M1051" s="31" t="str">
        <f>IF(IMPORT[[#This Row],[b2]]="","",IMPORT[[#This Row],[b2]]-IMPORT[[#This Row],[a2]])</f>
        <v/>
      </c>
      <c r="N1051" s="32">
        <f ca="1">SUM(INDIRECT(IMPORT_VAR[TABLENAME]&amp;"[@a"&amp;$1:$1-1&amp;"]"),INDIRECT(IMPORT_VAR[TABLENAME]&amp;"[@c"&amp;$1:$1-1&amp;"]"))</f>
        <v>0</v>
      </c>
      <c r="O1051" s="33"/>
      <c r="P1051" s="33" t="str">
        <f>IF(IMPORT[[#This Row],[b3]]="","",IMPORT[[#This Row],[b3]]-IMPORT[[#This Row],[a3]])</f>
        <v/>
      </c>
      <c r="Q1051" s="32">
        <f ca="1">SUM(INDIRECT(IMPORT_VAR[TABLENAME]&amp;"[@a"&amp;$1:$1-1&amp;"]"),INDIRECT(IMPORT_VAR[TABLENAME]&amp;"[@c"&amp;$1:$1-1&amp;"]"))</f>
        <v>0</v>
      </c>
      <c r="R1051" s="33"/>
      <c r="S1051" s="33" t="str">
        <f>IF(IMPORT[[#This Row],[b4]]="","",IMPORT[[#This Row],[b4]]-IMPORT[[#This Row],[a4]])</f>
        <v/>
      </c>
      <c r="T1051" s="32">
        <f ca="1">SUM(INDIRECT(IMPORT_VAR[TABLENAME]&amp;"[@a"&amp;$1:$1-1&amp;"]"),INDIRECT(IMPORT_VAR[TABLENAME]&amp;"[@c"&amp;$1:$1-1&amp;"]"))</f>
        <v>0</v>
      </c>
      <c r="U1051" s="33"/>
      <c r="V1051" s="31"/>
      <c r="W1051" s="62" t="str">
        <f>IF(IMPORT[[#This Row],[b5]]="","",IMPORT[[#This Row],[b5]]-IMPORT[[#This Row],[a5]])</f>
        <v/>
      </c>
      <c r="X1051" s="52">
        <f ca="1">SUM(INDIRECT(IMPORT_VAR[TABLENAME]&amp;"[@a"&amp;$1:$1-1&amp;"]"),INDIRECT(IMPORT_VAR[TABLENAME]&amp;"[@c"&amp;$1:$1-1&amp;"]"))</f>
        <v>0</v>
      </c>
    </row>
    <row r="1052" spans="1:24">
      <c r="A1052" s="31" t="str">
        <f ca="1">IF(IMPORT[[#This Row],[C]]&lt;1,"",ROW()-2)</f>
        <v/>
      </c>
      <c r="B1052" s="39" t="s">
        <v>3356</v>
      </c>
      <c r="C1052" s="31" t="s">
        <v>3036</v>
      </c>
      <c r="D1052" s="31">
        <v>240</v>
      </c>
      <c r="E1052" s="31">
        <f ca="1">IMPORT[TT]</f>
        <v>0</v>
      </c>
      <c r="F1052" s="31"/>
      <c r="G1052" s="34" t="s">
        <v>3812</v>
      </c>
      <c r="H1052" s="32">
        <v>0</v>
      </c>
      <c r="I1052" s="31"/>
      <c r="J1052" s="31" t="str">
        <f>IF(IMPORT[[#This Row],[b1]]="","",IMPORT[[#This Row],[b1]]-IMPORT[[#This Row],[a1]])</f>
        <v/>
      </c>
      <c r="K1052" s="32">
        <f ca="1">SUM(INDIRECT(IMPORT_VAR[TABLENAME]&amp;"[@a"&amp;$1:$1-1&amp;"]"),INDIRECT(IMPORT_VAR[TABLENAME]&amp;"[@c"&amp;$1:$1-1&amp;"]"))</f>
        <v>0</v>
      </c>
      <c r="L1052" s="31"/>
      <c r="M1052" s="31" t="str">
        <f>IF(IMPORT[[#This Row],[b2]]="","",IMPORT[[#This Row],[b2]]-IMPORT[[#This Row],[a2]])</f>
        <v/>
      </c>
      <c r="N1052" s="32">
        <f ca="1">SUM(INDIRECT(IMPORT_VAR[TABLENAME]&amp;"[@a"&amp;$1:$1-1&amp;"]"),INDIRECT(IMPORT_VAR[TABLENAME]&amp;"[@c"&amp;$1:$1-1&amp;"]"))</f>
        <v>0</v>
      </c>
      <c r="O1052" s="33"/>
      <c r="P1052" s="33" t="str">
        <f>IF(IMPORT[[#This Row],[b3]]="","",IMPORT[[#This Row],[b3]]-IMPORT[[#This Row],[a3]])</f>
        <v/>
      </c>
      <c r="Q1052" s="32">
        <f ca="1">SUM(INDIRECT(IMPORT_VAR[TABLENAME]&amp;"[@a"&amp;$1:$1-1&amp;"]"),INDIRECT(IMPORT_VAR[TABLENAME]&amp;"[@c"&amp;$1:$1-1&amp;"]"))</f>
        <v>0</v>
      </c>
      <c r="R1052" s="33"/>
      <c r="S1052" s="33" t="str">
        <f>IF(IMPORT[[#This Row],[b4]]="","",IMPORT[[#This Row],[b4]]-IMPORT[[#This Row],[a4]])</f>
        <v/>
      </c>
      <c r="T1052" s="32">
        <f ca="1">SUM(INDIRECT(IMPORT_VAR[TABLENAME]&amp;"[@a"&amp;$1:$1-1&amp;"]"),INDIRECT(IMPORT_VAR[TABLENAME]&amp;"[@c"&amp;$1:$1-1&amp;"]"))</f>
        <v>0</v>
      </c>
      <c r="U1052" s="33"/>
      <c r="V1052" s="31"/>
      <c r="W1052" s="62" t="str">
        <f>IF(IMPORT[[#This Row],[b5]]="","",IMPORT[[#This Row],[b5]]-IMPORT[[#This Row],[a5]])</f>
        <v/>
      </c>
      <c r="X1052" s="52">
        <f ca="1">SUM(INDIRECT(IMPORT_VAR[TABLENAME]&amp;"[@a"&amp;$1:$1-1&amp;"]"),INDIRECT(IMPORT_VAR[TABLENAME]&amp;"[@c"&amp;$1:$1-1&amp;"]"))</f>
        <v>0</v>
      </c>
    </row>
    <row r="1053" spans="1:24">
      <c r="A1053" s="31" t="str">
        <f ca="1">IF(IMPORT[[#This Row],[C]]&lt;1,"",ROW()-2)</f>
        <v/>
      </c>
      <c r="B1053" s="39" t="s">
        <v>3845</v>
      </c>
      <c r="C1053" s="31" t="s">
        <v>2805</v>
      </c>
      <c r="D1053" s="31">
        <v>360</v>
      </c>
      <c r="E1053" s="31">
        <f ca="1">IMPORT[TT]</f>
        <v>0</v>
      </c>
      <c r="F1053" s="31"/>
      <c r="G1053" s="34" t="s">
        <v>3817</v>
      </c>
      <c r="H1053" s="32">
        <v>0</v>
      </c>
      <c r="I1053" s="31"/>
      <c r="J1053" s="31" t="str">
        <f>IF(IMPORT[[#This Row],[b1]]="","",IMPORT[[#This Row],[b1]]-IMPORT[[#This Row],[a1]])</f>
        <v/>
      </c>
      <c r="K1053" s="32">
        <f ca="1">SUM(INDIRECT(IMPORT_VAR[TABLENAME]&amp;"[@a"&amp;$1:$1-1&amp;"]"),INDIRECT(IMPORT_VAR[TABLENAME]&amp;"[@c"&amp;$1:$1-1&amp;"]"))</f>
        <v>0</v>
      </c>
      <c r="L1053" s="31"/>
      <c r="M1053" s="31" t="str">
        <f>IF(IMPORT[[#This Row],[b2]]="","",IMPORT[[#This Row],[b2]]-IMPORT[[#This Row],[a2]])</f>
        <v/>
      </c>
      <c r="N1053" s="32">
        <f ca="1">SUM(INDIRECT(IMPORT_VAR[TABLENAME]&amp;"[@a"&amp;$1:$1-1&amp;"]"),INDIRECT(IMPORT_VAR[TABLENAME]&amp;"[@c"&amp;$1:$1-1&amp;"]"))</f>
        <v>0</v>
      </c>
      <c r="O1053" s="33"/>
      <c r="P1053" s="33" t="str">
        <f>IF(IMPORT[[#This Row],[b3]]="","",IMPORT[[#This Row],[b3]]-IMPORT[[#This Row],[a3]])</f>
        <v/>
      </c>
      <c r="Q1053" s="32">
        <f ca="1">SUM(INDIRECT(IMPORT_VAR[TABLENAME]&amp;"[@a"&amp;$1:$1-1&amp;"]"),INDIRECT(IMPORT_VAR[TABLENAME]&amp;"[@c"&amp;$1:$1-1&amp;"]"))</f>
        <v>0</v>
      </c>
      <c r="R1053" s="33"/>
      <c r="S1053" s="33" t="str">
        <f>IF(IMPORT[[#This Row],[b4]]="","",IMPORT[[#This Row],[b4]]-IMPORT[[#This Row],[a4]])</f>
        <v/>
      </c>
      <c r="T1053" s="32">
        <f ca="1">SUM(INDIRECT(IMPORT_VAR[TABLENAME]&amp;"[@a"&amp;$1:$1-1&amp;"]"),INDIRECT(IMPORT_VAR[TABLENAME]&amp;"[@c"&amp;$1:$1-1&amp;"]"))</f>
        <v>0</v>
      </c>
      <c r="U1053" s="33"/>
      <c r="V1053" s="31"/>
      <c r="W1053" s="62" t="str">
        <f>IF(IMPORT[[#This Row],[b5]]="","",IMPORT[[#This Row],[b5]]-IMPORT[[#This Row],[a5]])</f>
        <v/>
      </c>
      <c r="X1053" s="52">
        <f ca="1">SUM(INDIRECT(IMPORT_VAR[TABLENAME]&amp;"[@a"&amp;$1:$1-1&amp;"]"),INDIRECT(IMPORT_VAR[TABLENAME]&amp;"[@c"&amp;$1:$1-1&amp;"]"))</f>
        <v>0</v>
      </c>
    </row>
    <row r="1054" spans="1:24">
      <c r="A1054" s="31" t="str">
        <f ca="1">IF(IMPORT[[#This Row],[C]]&lt;1,"",ROW()-2)</f>
        <v/>
      </c>
      <c r="B1054" s="39" t="s">
        <v>2913</v>
      </c>
      <c r="C1054" s="31" t="s">
        <v>2813</v>
      </c>
      <c r="D1054" s="31">
        <v>300</v>
      </c>
      <c r="E1054" s="31">
        <f ca="1">IMPORT[TT]</f>
        <v>0</v>
      </c>
      <c r="F1054" s="31"/>
      <c r="G1054" s="31">
        <v>2019</v>
      </c>
      <c r="H1054" s="32">
        <v>0</v>
      </c>
      <c r="I1054" s="31"/>
      <c r="J1054" s="31" t="str">
        <f>IF(IMPORT[[#This Row],[b1]]="","",IMPORT[[#This Row],[b1]]-IMPORT[[#This Row],[a1]])</f>
        <v/>
      </c>
      <c r="K1054" s="32">
        <f ca="1">SUM(INDIRECT(IMPORT_VAR[TABLENAME]&amp;"[@a"&amp;$1:$1-1&amp;"]"),INDIRECT(IMPORT_VAR[TABLENAME]&amp;"[@c"&amp;$1:$1-1&amp;"]"))</f>
        <v>0</v>
      </c>
      <c r="L1054" s="31"/>
      <c r="M1054" s="31" t="str">
        <f>IF(IMPORT[[#This Row],[b2]]="","",IMPORT[[#This Row],[b2]]-IMPORT[[#This Row],[a2]])</f>
        <v/>
      </c>
      <c r="N1054" s="32">
        <f ca="1">SUM(INDIRECT(IMPORT_VAR[TABLENAME]&amp;"[@a"&amp;$1:$1-1&amp;"]"),INDIRECT(IMPORT_VAR[TABLENAME]&amp;"[@c"&amp;$1:$1-1&amp;"]"))</f>
        <v>0</v>
      </c>
      <c r="O1054" s="33"/>
      <c r="P1054" s="33" t="str">
        <f>IF(IMPORT[[#This Row],[b3]]="","",IMPORT[[#This Row],[b3]]-IMPORT[[#This Row],[a3]])</f>
        <v/>
      </c>
      <c r="Q1054" s="32">
        <f ca="1">SUM(INDIRECT(IMPORT_VAR[TABLENAME]&amp;"[@a"&amp;$1:$1-1&amp;"]"),INDIRECT(IMPORT_VAR[TABLENAME]&amp;"[@c"&amp;$1:$1-1&amp;"]"))</f>
        <v>0</v>
      </c>
      <c r="R1054" s="33"/>
      <c r="S1054" s="33" t="str">
        <f>IF(IMPORT[[#This Row],[b4]]="","",IMPORT[[#This Row],[b4]]-IMPORT[[#This Row],[a4]])</f>
        <v/>
      </c>
      <c r="T1054" s="32">
        <f ca="1">SUM(INDIRECT(IMPORT_VAR[TABLENAME]&amp;"[@a"&amp;$1:$1-1&amp;"]"),INDIRECT(IMPORT_VAR[TABLENAME]&amp;"[@c"&amp;$1:$1-1&amp;"]"))</f>
        <v>0</v>
      </c>
      <c r="U1054" s="33"/>
      <c r="V1054" s="31"/>
      <c r="W1054" s="62" t="str">
        <f>IF(IMPORT[[#This Row],[b5]]="","",IMPORT[[#This Row],[b5]]-IMPORT[[#This Row],[a5]])</f>
        <v/>
      </c>
      <c r="X1054" s="52">
        <f ca="1">SUM(INDIRECT(IMPORT_VAR[TABLENAME]&amp;"[@a"&amp;$1:$1-1&amp;"]"),INDIRECT(IMPORT_VAR[TABLENAME]&amp;"[@c"&amp;$1:$1-1&amp;"]"))</f>
        <v>0</v>
      </c>
    </row>
    <row r="1055" spans="1:24">
      <c r="A1055" s="31" t="str">
        <f ca="1">IF(IMPORT[[#This Row],[C]]&lt;1,"",ROW()-2)</f>
        <v/>
      </c>
      <c r="B1055" s="39" t="s">
        <v>3346</v>
      </c>
      <c r="C1055" s="31" t="s">
        <v>2908</v>
      </c>
      <c r="D1055" s="31">
        <v>1152</v>
      </c>
      <c r="E1055" s="31">
        <f ca="1">IMPORT[TT]</f>
        <v>0</v>
      </c>
      <c r="F1055" s="31"/>
      <c r="G1055" s="34" t="s">
        <v>3812</v>
      </c>
      <c r="H1055" s="32">
        <v>0</v>
      </c>
      <c r="I1055" s="31"/>
      <c r="J1055" s="31" t="str">
        <f>IF(IMPORT[[#This Row],[b1]]="","",IMPORT[[#This Row],[b1]]-IMPORT[[#This Row],[a1]])</f>
        <v/>
      </c>
      <c r="K1055" s="32">
        <f ca="1">SUM(INDIRECT(IMPORT_VAR[TABLENAME]&amp;"[@a"&amp;$1:$1-1&amp;"]"),INDIRECT(IMPORT_VAR[TABLENAME]&amp;"[@c"&amp;$1:$1-1&amp;"]"))</f>
        <v>0</v>
      </c>
      <c r="L1055" s="31"/>
      <c r="M1055" s="31" t="str">
        <f>IF(IMPORT[[#This Row],[b2]]="","",IMPORT[[#This Row],[b2]]-IMPORT[[#This Row],[a2]])</f>
        <v/>
      </c>
      <c r="N1055" s="32">
        <f ca="1">SUM(INDIRECT(IMPORT_VAR[TABLENAME]&amp;"[@a"&amp;$1:$1-1&amp;"]"),INDIRECT(IMPORT_VAR[TABLENAME]&amp;"[@c"&amp;$1:$1-1&amp;"]"))</f>
        <v>0</v>
      </c>
      <c r="O1055" s="33"/>
      <c r="P1055" s="33" t="str">
        <f>IF(IMPORT[[#This Row],[b3]]="","",IMPORT[[#This Row],[b3]]-IMPORT[[#This Row],[a3]])</f>
        <v/>
      </c>
      <c r="Q1055" s="32">
        <f ca="1">SUM(INDIRECT(IMPORT_VAR[TABLENAME]&amp;"[@a"&amp;$1:$1-1&amp;"]"),INDIRECT(IMPORT_VAR[TABLENAME]&amp;"[@c"&amp;$1:$1-1&amp;"]"))</f>
        <v>0</v>
      </c>
      <c r="R1055" s="33"/>
      <c r="S1055" s="33" t="str">
        <f>IF(IMPORT[[#This Row],[b4]]="","",IMPORT[[#This Row],[b4]]-IMPORT[[#This Row],[a4]])</f>
        <v/>
      </c>
      <c r="T1055" s="32">
        <f ca="1">SUM(INDIRECT(IMPORT_VAR[TABLENAME]&amp;"[@a"&amp;$1:$1-1&amp;"]"),INDIRECT(IMPORT_VAR[TABLENAME]&amp;"[@c"&amp;$1:$1-1&amp;"]"))</f>
        <v>0</v>
      </c>
      <c r="U1055" s="33"/>
      <c r="V1055" s="31"/>
      <c r="W1055" s="62" t="str">
        <f>IF(IMPORT[[#This Row],[b5]]="","",IMPORT[[#This Row],[b5]]-IMPORT[[#This Row],[a5]])</f>
        <v/>
      </c>
      <c r="X1055" s="52">
        <f ca="1">SUM(INDIRECT(IMPORT_VAR[TABLENAME]&amp;"[@a"&amp;$1:$1-1&amp;"]"),INDIRECT(IMPORT_VAR[TABLENAME]&amp;"[@c"&amp;$1:$1-1&amp;"]"))</f>
        <v>0</v>
      </c>
    </row>
    <row r="1056" spans="1:24">
      <c r="A1056" s="31" t="str">
        <f ca="1">IF(IMPORT[[#This Row],[C]]&lt;1,"",ROW()-2)</f>
        <v/>
      </c>
      <c r="B1056" s="39" t="s">
        <v>3296</v>
      </c>
      <c r="C1056" s="31" t="s">
        <v>3024</v>
      </c>
      <c r="D1056" s="31">
        <v>240</v>
      </c>
      <c r="E1056" s="31">
        <f ca="1">IMPORT[TT]</f>
        <v>0</v>
      </c>
      <c r="F1056" s="31"/>
      <c r="G1056" s="34" t="s">
        <v>3817</v>
      </c>
      <c r="H1056" s="32">
        <v>0</v>
      </c>
      <c r="I1056" s="31"/>
      <c r="J1056" s="31" t="str">
        <f>IF(IMPORT[[#This Row],[b1]]="","",IMPORT[[#This Row],[b1]]-IMPORT[[#This Row],[a1]])</f>
        <v/>
      </c>
      <c r="K1056" s="32">
        <f ca="1">SUM(INDIRECT(IMPORT_VAR[TABLENAME]&amp;"[@a"&amp;$1:$1-1&amp;"]"),INDIRECT(IMPORT_VAR[TABLENAME]&amp;"[@c"&amp;$1:$1-1&amp;"]"))</f>
        <v>0</v>
      </c>
      <c r="L1056" s="31"/>
      <c r="M1056" s="31" t="str">
        <f>IF(IMPORT[[#This Row],[b2]]="","",IMPORT[[#This Row],[b2]]-IMPORT[[#This Row],[a2]])</f>
        <v/>
      </c>
      <c r="N1056" s="32">
        <f ca="1">SUM(INDIRECT(IMPORT_VAR[TABLENAME]&amp;"[@a"&amp;$1:$1-1&amp;"]"),INDIRECT(IMPORT_VAR[TABLENAME]&amp;"[@c"&amp;$1:$1-1&amp;"]"))</f>
        <v>0</v>
      </c>
      <c r="O1056" s="33"/>
      <c r="P1056" s="33" t="str">
        <f>IF(IMPORT[[#This Row],[b3]]="","",IMPORT[[#This Row],[b3]]-IMPORT[[#This Row],[a3]])</f>
        <v/>
      </c>
      <c r="Q1056" s="32">
        <f ca="1">SUM(INDIRECT(IMPORT_VAR[TABLENAME]&amp;"[@a"&amp;$1:$1-1&amp;"]"),INDIRECT(IMPORT_VAR[TABLENAME]&amp;"[@c"&amp;$1:$1-1&amp;"]"))</f>
        <v>0</v>
      </c>
      <c r="R1056" s="33"/>
      <c r="S1056" s="33" t="str">
        <f>IF(IMPORT[[#This Row],[b4]]="","",IMPORT[[#This Row],[b4]]-IMPORT[[#This Row],[a4]])</f>
        <v/>
      </c>
      <c r="T1056" s="32">
        <f ca="1">SUM(INDIRECT(IMPORT_VAR[TABLENAME]&amp;"[@a"&amp;$1:$1-1&amp;"]"),INDIRECT(IMPORT_VAR[TABLENAME]&amp;"[@c"&amp;$1:$1-1&amp;"]"))</f>
        <v>0</v>
      </c>
      <c r="U1056" s="33"/>
      <c r="V1056" s="31"/>
      <c r="W1056" s="62" t="str">
        <f>IF(IMPORT[[#This Row],[b5]]="","",IMPORT[[#This Row],[b5]]-IMPORT[[#This Row],[a5]])</f>
        <v/>
      </c>
      <c r="X1056" s="52">
        <f ca="1">SUM(INDIRECT(IMPORT_VAR[TABLENAME]&amp;"[@a"&amp;$1:$1-1&amp;"]"),INDIRECT(IMPORT_VAR[TABLENAME]&amp;"[@c"&amp;$1:$1-1&amp;"]"))</f>
        <v>0</v>
      </c>
    </row>
    <row r="1057" spans="1:24">
      <c r="A1057" s="39" t="str">
        <f ca="1">IF(IMPORT[[#This Row],[C]]&lt;1,"",ROW()-2)</f>
        <v/>
      </c>
      <c r="B1057" s="39" t="s">
        <v>3967</v>
      </c>
      <c r="C1057" s="31" t="s">
        <v>3330</v>
      </c>
      <c r="D1057" s="31">
        <v>2304</v>
      </c>
      <c r="E1057" s="39">
        <f ca="1">IMPORT[TT]</f>
        <v>0</v>
      </c>
      <c r="F1057" s="31"/>
      <c r="G1057" s="31" t="s">
        <v>4003</v>
      </c>
      <c r="H1057" s="40">
        <v>0</v>
      </c>
      <c r="I1057" s="31"/>
      <c r="J1057" s="39" t="str">
        <f>IF(IMPORT[[#This Row],[b1]]="","",IMPORT[[#This Row],[b1]]-IMPORT[[#This Row],[a1]])</f>
        <v/>
      </c>
      <c r="K1057" s="40">
        <f ca="1">SUM(INDIRECT(IMPORT_VAR[TABLENAME]&amp;"[@a"&amp;$1:$1-1&amp;"]"),INDIRECT(IMPORT_VAR[TABLENAME]&amp;"[@c"&amp;$1:$1-1&amp;"]"))</f>
        <v>0</v>
      </c>
      <c r="L1057" s="31"/>
      <c r="M1057" s="39" t="str">
        <f>IF(IMPORT[[#This Row],[b2]]="","",IMPORT[[#This Row],[b2]]-IMPORT[[#This Row],[a2]])</f>
        <v/>
      </c>
      <c r="N1057" s="40">
        <f ca="1">SUM(INDIRECT(IMPORT_VAR[TABLENAME]&amp;"[@a"&amp;$1:$1-1&amp;"]"),INDIRECT(IMPORT_VAR[TABLENAME]&amp;"[@c"&amp;$1:$1-1&amp;"]"))</f>
        <v>0</v>
      </c>
      <c r="O1057" s="33"/>
      <c r="P1057" s="41" t="str">
        <f>IF(IMPORT[[#This Row],[b3]]="","",IMPORT[[#This Row],[b3]]-IMPORT[[#This Row],[a3]])</f>
        <v/>
      </c>
      <c r="Q1057" s="40">
        <f ca="1">SUM(INDIRECT(IMPORT_VAR[TABLENAME]&amp;"[@a"&amp;$1:$1-1&amp;"]"),INDIRECT(IMPORT_VAR[TABLENAME]&amp;"[@c"&amp;$1:$1-1&amp;"]"))</f>
        <v>0</v>
      </c>
      <c r="R1057" s="33"/>
      <c r="S1057" s="41" t="str">
        <f>IF(IMPORT[[#This Row],[b4]]="","",IMPORT[[#This Row],[b4]]-IMPORT[[#This Row],[a4]])</f>
        <v/>
      </c>
      <c r="T1057" s="40">
        <f ca="1">SUM(INDIRECT(IMPORT_VAR[TABLENAME]&amp;"[@a"&amp;$1:$1-1&amp;"]"),INDIRECT(IMPORT_VAR[TABLENAME]&amp;"[@c"&amp;$1:$1-1&amp;"]"))</f>
        <v>0</v>
      </c>
      <c r="U1057" s="41"/>
      <c r="V1057" s="31"/>
      <c r="W1057" s="60" t="str">
        <f>IF(IMPORT[[#This Row],[b5]]="","",IMPORT[[#This Row],[b5]]-IMPORT[[#This Row],[a5]])</f>
        <v/>
      </c>
      <c r="X1057" s="53">
        <f ca="1">SUM(INDIRECT(IMPORT_VAR[TABLENAME]&amp;"[@a"&amp;$1:$1-1&amp;"]"),INDIRECT(IMPORT_VAR[TABLENAME]&amp;"[@c"&amp;$1:$1-1&amp;"]"))</f>
        <v>0</v>
      </c>
    </row>
    <row r="1058" spans="1:24">
      <c r="A1058" s="31" t="str">
        <f ca="1">IF(IMPORT[[#This Row],[C]]&lt;1,"",ROW()-2)</f>
        <v/>
      </c>
      <c r="B1058" s="39" t="s">
        <v>3049</v>
      </c>
      <c r="C1058" s="31" t="s">
        <v>2805</v>
      </c>
      <c r="D1058" s="31">
        <v>240</v>
      </c>
      <c r="E1058" s="31">
        <f ca="1">IMPORT[TT]</f>
        <v>0</v>
      </c>
      <c r="F1058" s="31"/>
      <c r="G1058" s="31">
        <v>2020</v>
      </c>
      <c r="H1058" s="32">
        <v>0</v>
      </c>
      <c r="I1058" s="31"/>
      <c r="J1058" s="31" t="str">
        <f>IF(IMPORT[[#This Row],[b1]]="","",IMPORT[[#This Row],[b1]]-IMPORT[[#This Row],[a1]])</f>
        <v/>
      </c>
      <c r="K1058" s="32">
        <f ca="1">SUM(INDIRECT(IMPORT_VAR[TABLENAME]&amp;"[@a"&amp;$1:$1-1&amp;"]"),INDIRECT(IMPORT_VAR[TABLENAME]&amp;"[@c"&amp;$1:$1-1&amp;"]"))</f>
        <v>0</v>
      </c>
      <c r="L1058" s="31"/>
      <c r="M1058" s="31" t="str">
        <f>IF(IMPORT[[#This Row],[b2]]="","",IMPORT[[#This Row],[b2]]-IMPORT[[#This Row],[a2]])</f>
        <v/>
      </c>
      <c r="N1058" s="32">
        <f ca="1">SUM(INDIRECT(IMPORT_VAR[TABLENAME]&amp;"[@a"&amp;$1:$1-1&amp;"]"),INDIRECT(IMPORT_VAR[TABLENAME]&amp;"[@c"&amp;$1:$1-1&amp;"]"))</f>
        <v>0</v>
      </c>
      <c r="O1058" s="33"/>
      <c r="P1058" s="33" t="str">
        <f>IF(IMPORT[[#This Row],[b3]]="","",IMPORT[[#This Row],[b3]]-IMPORT[[#This Row],[a3]])</f>
        <v/>
      </c>
      <c r="Q1058" s="32">
        <f ca="1">SUM(INDIRECT(IMPORT_VAR[TABLENAME]&amp;"[@a"&amp;$1:$1-1&amp;"]"),INDIRECT(IMPORT_VAR[TABLENAME]&amp;"[@c"&amp;$1:$1-1&amp;"]"))</f>
        <v>0</v>
      </c>
      <c r="R1058" s="33"/>
      <c r="S1058" s="33" t="str">
        <f>IF(IMPORT[[#This Row],[b4]]="","",IMPORT[[#This Row],[b4]]-IMPORT[[#This Row],[a4]])</f>
        <v/>
      </c>
      <c r="T1058" s="32">
        <f ca="1">SUM(INDIRECT(IMPORT_VAR[TABLENAME]&amp;"[@a"&amp;$1:$1-1&amp;"]"),INDIRECT(IMPORT_VAR[TABLENAME]&amp;"[@c"&amp;$1:$1-1&amp;"]"))</f>
        <v>0</v>
      </c>
      <c r="U1058" s="33"/>
      <c r="V1058" s="31"/>
      <c r="W1058" s="62" t="str">
        <f>IF(IMPORT[[#This Row],[b5]]="","",IMPORT[[#This Row],[b5]]-IMPORT[[#This Row],[a5]])</f>
        <v/>
      </c>
      <c r="X1058" s="52">
        <f ca="1">SUM(INDIRECT(IMPORT_VAR[TABLENAME]&amp;"[@a"&amp;$1:$1-1&amp;"]"),INDIRECT(IMPORT_VAR[TABLENAME]&amp;"[@c"&amp;$1:$1-1&amp;"]"))</f>
        <v>0</v>
      </c>
    </row>
    <row r="1059" spans="1:24">
      <c r="A1059" s="31" t="str">
        <f ca="1">IF(IMPORT[[#This Row],[C]]&lt;1,"",ROW()-2)</f>
        <v/>
      </c>
      <c r="B1059" s="39" t="s">
        <v>3378</v>
      </c>
      <c r="C1059" s="31" t="s">
        <v>3040</v>
      </c>
      <c r="D1059" s="31">
        <v>192</v>
      </c>
      <c r="E1059" s="31">
        <f ca="1">IMPORT[TT]</f>
        <v>0</v>
      </c>
      <c r="F1059" s="31"/>
      <c r="G1059" s="34" t="s">
        <v>3343</v>
      </c>
      <c r="H1059" s="32">
        <v>0</v>
      </c>
      <c r="I1059" s="31"/>
      <c r="J1059" s="31" t="str">
        <f>IF(IMPORT[[#This Row],[b1]]="","",IMPORT[[#This Row],[b1]]-IMPORT[[#This Row],[a1]])</f>
        <v/>
      </c>
      <c r="K1059" s="32">
        <f ca="1">SUM(INDIRECT(IMPORT_VAR[TABLENAME]&amp;"[@a"&amp;$1:$1-1&amp;"]"),INDIRECT(IMPORT_VAR[TABLENAME]&amp;"[@c"&amp;$1:$1-1&amp;"]"))</f>
        <v>0</v>
      </c>
      <c r="L1059" s="31"/>
      <c r="M1059" s="31" t="str">
        <f>IF(IMPORT[[#This Row],[b2]]="","",IMPORT[[#This Row],[b2]]-IMPORT[[#This Row],[a2]])</f>
        <v/>
      </c>
      <c r="N1059" s="32">
        <f ca="1">SUM(INDIRECT(IMPORT_VAR[TABLENAME]&amp;"[@a"&amp;$1:$1-1&amp;"]"),INDIRECT(IMPORT_VAR[TABLENAME]&amp;"[@c"&amp;$1:$1-1&amp;"]"))</f>
        <v>0</v>
      </c>
      <c r="O1059" s="33"/>
      <c r="P1059" s="33" t="str">
        <f>IF(IMPORT[[#This Row],[b3]]="","",IMPORT[[#This Row],[b3]]-IMPORT[[#This Row],[a3]])</f>
        <v/>
      </c>
      <c r="Q1059" s="32">
        <f ca="1">SUM(INDIRECT(IMPORT_VAR[TABLENAME]&amp;"[@a"&amp;$1:$1-1&amp;"]"),INDIRECT(IMPORT_VAR[TABLENAME]&amp;"[@c"&amp;$1:$1-1&amp;"]"))</f>
        <v>0</v>
      </c>
      <c r="R1059" s="33"/>
      <c r="S1059" s="33" t="str">
        <f>IF(IMPORT[[#This Row],[b4]]="","",IMPORT[[#This Row],[b4]]-IMPORT[[#This Row],[a4]])</f>
        <v/>
      </c>
      <c r="T1059" s="32">
        <f ca="1">SUM(INDIRECT(IMPORT_VAR[TABLENAME]&amp;"[@a"&amp;$1:$1-1&amp;"]"),INDIRECT(IMPORT_VAR[TABLENAME]&amp;"[@c"&amp;$1:$1-1&amp;"]"))</f>
        <v>0</v>
      </c>
      <c r="U1059" s="33"/>
      <c r="V1059" s="31"/>
      <c r="W1059" s="62" t="str">
        <f>IF(IMPORT[[#This Row],[b5]]="","",IMPORT[[#This Row],[b5]]-IMPORT[[#This Row],[a5]])</f>
        <v/>
      </c>
      <c r="X1059" s="52">
        <f ca="1">SUM(INDIRECT(IMPORT_VAR[TABLENAME]&amp;"[@a"&amp;$1:$1-1&amp;"]"),INDIRECT(IMPORT_VAR[TABLENAME]&amp;"[@c"&amp;$1:$1-1&amp;"]"))</f>
        <v>0</v>
      </c>
    </row>
    <row r="1060" spans="1:24">
      <c r="A1060" s="31" t="str">
        <f ca="1">IF(IMPORT[[#This Row],[C]]&lt;1,"",ROW()-2)</f>
        <v/>
      </c>
      <c r="B1060" s="39" t="s">
        <v>3337</v>
      </c>
      <c r="C1060" s="31" t="s">
        <v>3380</v>
      </c>
      <c r="D1060" s="31">
        <v>48</v>
      </c>
      <c r="E1060" s="31">
        <f ca="1">IMPORT[TT]</f>
        <v>0</v>
      </c>
      <c r="F1060" s="31"/>
      <c r="G1060" s="34" t="s">
        <v>3343</v>
      </c>
      <c r="H1060" s="32">
        <v>0</v>
      </c>
      <c r="I1060" s="31"/>
      <c r="J1060" s="31" t="str">
        <f>IF(IMPORT[[#This Row],[b1]]="","",IMPORT[[#This Row],[b1]]-IMPORT[[#This Row],[a1]])</f>
        <v/>
      </c>
      <c r="K1060" s="32">
        <f ca="1">SUM(INDIRECT(IMPORT_VAR[TABLENAME]&amp;"[@a"&amp;$1:$1-1&amp;"]"),INDIRECT(IMPORT_VAR[TABLENAME]&amp;"[@c"&amp;$1:$1-1&amp;"]"))</f>
        <v>0</v>
      </c>
      <c r="L1060" s="31"/>
      <c r="M1060" s="31" t="str">
        <f>IF(IMPORT[[#This Row],[b2]]="","",IMPORT[[#This Row],[b2]]-IMPORT[[#This Row],[a2]])</f>
        <v/>
      </c>
      <c r="N1060" s="32">
        <f ca="1">SUM(INDIRECT(IMPORT_VAR[TABLENAME]&amp;"[@a"&amp;$1:$1-1&amp;"]"),INDIRECT(IMPORT_VAR[TABLENAME]&amp;"[@c"&amp;$1:$1-1&amp;"]"))</f>
        <v>0</v>
      </c>
      <c r="O1060" s="33"/>
      <c r="P1060" s="33" t="str">
        <f>IF(IMPORT[[#This Row],[b3]]="","",IMPORT[[#This Row],[b3]]-IMPORT[[#This Row],[a3]])</f>
        <v/>
      </c>
      <c r="Q1060" s="32">
        <f ca="1">SUM(INDIRECT(IMPORT_VAR[TABLENAME]&amp;"[@a"&amp;$1:$1-1&amp;"]"),INDIRECT(IMPORT_VAR[TABLENAME]&amp;"[@c"&amp;$1:$1-1&amp;"]"))</f>
        <v>0</v>
      </c>
      <c r="R1060" s="33"/>
      <c r="S1060" s="33" t="str">
        <f>IF(IMPORT[[#This Row],[b4]]="","",IMPORT[[#This Row],[b4]]-IMPORT[[#This Row],[a4]])</f>
        <v/>
      </c>
      <c r="T1060" s="32">
        <f ca="1">SUM(INDIRECT(IMPORT_VAR[TABLENAME]&amp;"[@a"&amp;$1:$1-1&amp;"]"),INDIRECT(IMPORT_VAR[TABLENAME]&amp;"[@c"&amp;$1:$1-1&amp;"]"))</f>
        <v>0</v>
      </c>
      <c r="U1060" s="33"/>
      <c r="V1060" s="31"/>
      <c r="W1060" s="62" t="str">
        <f>IF(IMPORT[[#This Row],[b5]]="","",IMPORT[[#This Row],[b5]]-IMPORT[[#This Row],[a5]])</f>
        <v/>
      </c>
      <c r="X1060" s="52">
        <f ca="1">SUM(INDIRECT(IMPORT_VAR[TABLENAME]&amp;"[@a"&amp;$1:$1-1&amp;"]"),INDIRECT(IMPORT_VAR[TABLENAME]&amp;"[@c"&amp;$1:$1-1&amp;"]"))</f>
        <v>0</v>
      </c>
    </row>
    <row r="1061" spans="1:24">
      <c r="A1061" s="39" t="str">
        <f ca="1">IF(IMPORT[[#This Row],[C]]&lt;1,"",ROW()-2)</f>
        <v/>
      </c>
      <c r="B1061" s="39" t="s">
        <v>3968</v>
      </c>
      <c r="C1061" s="31" t="s">
        <v>3287</v>
      </c>
      <c r="D1061" s="31">
        <v>576</v>
      </c>
      <c r="E1061" s="39">
        <f ca="1">IMPORT[TT]</f>
        <v>0</v>
      </c>
      <c r="F1061" s="31"/>
      <c r="G1061" s="31" t="s">
        <v>4003</v>
      </c>
      <c r="H1061" s="40">
        <v>0</v>
      </c>
      <c r="I1061" s="31"/>
      <c r="J1061" s="39" t="str">
        <f>IF(IMPORT[[#This Row],[b1]]="","",IMPORT[[#This Row],[b1]]-IMPORT[[#This Row],[a1]])</f>
        <v/>
      </c>
      <c r="K1061" s="40">
        <f ca="1">SUM(INDIRECT(IMPORT_VAR[TABLENAME]&amp;"[@a"&amp;$1:$1-1&amp;"]"),INDIRECT(IMPORT_VAR[TABLENAME]&amp;"[@c"&amp;$1:$1-1&amp;"]"))</f>
        <v>0</v>
      </c>
      <c r="L1061" s="31"/>
      <c r="M1061" s="39" t="str">
        <f>IF(IMPORT[[#This Row],[b2]]="","",IMPORT[[#This Row],[b2]]-IMPORT[[#This Row],[a2]])</f>
        <v/>
      </c>
      <c r="N1061" s="40">
        <f ca="1">SUM(INDIRECT(IMPORT_VAR[TABLENAME]&amp;"[@a"&amp;$1:$1-1&amp;"]"),INDIRECT(IMPORT_VAR[TABLENAME]&amp;"[@c"&amp;$1:$1-1&amp;"]"))</f>
        <v>0</v>
      </c>
      <c r="O1061" s="33"/>
      <c r="P1061" s="41" t="str">
        <f>IF(IMPORT[[#This Row],[b3]]="","",IMPORT[[#This Row],[b3]]-IMPORT[[#This Row],[a3]])</f>
        <v/>
      </c>
      <c r="Q1061" s="40">
        <f ca="1">SUM(INDIRECT(IMPORT_VAR[TABLENAME]&amp;"[@a"&amp;$1:$1-1&amp;"]"),INDIRECT(IMPORT_VAR[TABLENAME]&amp;"[@c"&amp;$1:$1-1&amp;"]"))</f>
        <v>0</v>
      </c>
      <c r="R1061" s="33"/>
      <c r="S1061" s="41" t="str">
        <f>IF(IMPORT[[#This Row],[b4]]="","",IMPORT[[#This Row],[b4]]-IMPORT[[#This Row],[a4]])</f>
        <v/>
      </c>
      <c r="T1061" s="40">
        <f ca="1">SUM(INDIRECT(IMPORT_VAR[TABLENAME]&amp;"[@a"&amp;$1:$1-1&amp;"]"),INDIRECT(IMPORT_VAR[TABLENAME]&amp;"[@c"&amp;$1:$1-1&amp;"]"))</f>
        <v>0</v>
      </c>
      <c r="U1061" s="41"/>
      <c r="V1061" s="31"/>
      <c r="W1061" s="60" t="str">
        <f>IF(IMPORT[[#This Row],[b5]]="","",IMPORT[[#This Row],[b5]]-IMPORT[[#This Row],[a5]])</f>
        <v/>
      </c>
      <c r="X1061" s="53">
        <f ca="1">SUM(INDIRECT(IMPORT_VAR[TABLENAME]&amp;"[@a"&amp;$1:$1-1&amp;"]"),INDIRECT(IMPORT_VAR[TABLENAME]&amp;"[@c"&amp;$1:$1-1&amp;"]"))</f>
        <v>0</v>
      </c>
    </row>
    <row r="1062" spans="1:24">
      <c r="A1062" s="39" t="str">
        <f ca="1">IF(IMPORT[[#This Row],[C]]&lt;1,"",ROW()-2)</f>
        <v/>
      </c>
      <c r="B1062" s="39" t="s">
        <v>3999</v>
      </c>
      <c r="C1062" s="31" t="s">
        <v>3182</v>
      </c>
      <c r="D1062" s="31">
        <v>576</v>
      </c>
      <c r="E1062" s="39">
        <f ca="1">IMPORT[TT]</f>
        <v>0</v>
      </c>
      <c r="F1062" s="31"/>
      <c r="G1062" s="31" t="s">
        <v>4003</v>
      </c>
      <c r="H1062" s="40">
        <v>0</v>
      </c>
      <c r="I1062" s="31"/>
      <c r="J1062" s="39" t="str">
        <f>IF(IMPORT[[#This Row],[b1]]="","",IMPORT[[#This Row],[b1]]-IMPORT[[#This Row],[a1]])</f>
        <v/>
      </c>
      <c r="K1062" s="40">
        <f ca="1">SUM(INDIRECT(IMPORT_VAR[TABLENAME]&amp;"[@a"&amp;$1:$1-1&amp;"]"),INDIRECT(IMPORT_VAR[TABLENAME]&amp;"[@c"&amp;$1:$1-1&amp;"]"))</f>
        <v>0</v>
      </c>
      <c r="L1062" s="31"/>
      <c r="M1062" s="39" t="str">
        <f>IF(IMPORT[[#This Row],[b2]]="","",IMPORT[[#This Row],[b2]]-IMPORT[[#This Row],[a2]])</f>
        <v/>
      </c>
      <c r="N1062" s="40">
        <f ca="1">SUM(INDIRECT(IMPORT_VAR[TABLENAME]&amp;"[@a"&amp;$1:$1-1&amp;"]"),INDIRECT(IMPORT_VAR[TABLENAME]&amp;"[@c"&amp;$1:$1-1&amp;"]"))</f>
        <v>0</v>
      </c>
      <c r="O1062" s="33"/>
      <c r="P1062" s="41" t="str">
        <f>IF(IMPORT[[#This Row],[b3]]="","",IMPORT[[#This Row],[b3]]-IMPORT[[#This Row],[a3]])</f>
        <v/>
      </c>
      <c r="Q1062" s="40">
        <f ca="1">SUM(INDIRECT(IMPORT_VAR[TABLENAME]&amp;"[@a"&amp;$1:$1-1&amp;"]"),INDIRECT(IMPORT_VAR[TABLENAME]&amp;"[@c"&amp;$1:$1-1&amp;"]"))</f>
        <v>0</v>
      </c>
      <c r="R1062" s="33"/>
      <c r="S1062" s="41" t="str">
        <f>IF(IMPORT[[#This Row],[b4]]="","",IMPORT[[#This Row],[b4]]-IMPORT[[#This Row],[a4]])</f>
        <v/>
      </c>
      <c r="T1062" s="40">
        <f ca="1">SUM(INDIRECT(IMPORT_VAR[TABLENAME]&amp;"[@a"&amp;$1:$1-1&amp;"]"),INDIRECT(IMPORT_VAR[TABLENAME]&amp;"[@c"&amp;$1:$1-1&amp;"]"))</f>
        <v>0</v>
      </c>
      <c r="U1062" s="41"/>
      <c r="V1062" s="31"/>
      <c r="W1062" s="60" t="str">
        <f>IF(IMPORT[[#This Row],[b5]]="","",IMPORT[[#This Row],[b5]]-IMPORT[[#This Row],[a5]])</f>
        <v/>
      </c>
      <c r="X1062" s="53">
        <f ca="1">SUM(INDIRECT(IMPORT_VAR[TABLENAME]&amp;"[@a"&amp;$1:$1-1&amp;"]"),INDIRECT(IMPORT_VAR[TABLENAME]&amp;"[@c"&amp;$1:$1-1&amp;"]"))</f>
        <v>0</v>
      </c>
    </row>
    <row r="1063" spans="1:24">
      <c r="A1063" s="39" t="str">
        <f ca="1">IF(IMPORT[[#This Row],[C]]&lt;1,"",ROW()-2)</f>
        <v/>
      </c>
      <c r="B1063" s="39">
        <v>6603</v>
      </c>
      <c r="C1063" s="31" t="s">
        <v>4058</v>
      </c>
      <c r="D1063" s="31">
        <v>2304</v>
      </c>
      <c r="E1063" s="39">
        <f ca="1">IMPORT[TT]</f>
        <v>0</v>
      </c>
      <c r="F1063" s="31"/>
      <c r="G1063" s="31" t="s">
        <v>4053</v>
      </c>
      <c r="H1063" s="40">
        <v>0</v>
      </c>
      <c r="I1063" s="31"/>
      <c r="J1063" s="39" t="str">
        <f>IF(IMPORT[[#This Row],[b1]]="","",IMPORT[[#This Row],[b1]]-IMPORT[[#This Row],[a1]])</f>
        <v/>
      </c>
      <c r="K1063" s="40">
        <f ca="1">SUM(INDIRECT(IMPORT_VAR[TABLENAME]&amp;"[@a"&amp;$1:$1-1&amp;"]"),INDIRECT(IMPORT_VAR[TABLENAME]&amp;"[@c"&amp;$1:$1-1&amp;"]"))</f>
        <v>0</v>
      </c>
      <c r="L1063" s="31"/>
      <c r="M1063" s="39" t="str">
        <f>IF(IMPORT[[#This Row],[b2]]="","",IMPORT[[#This Row],[b2]]-IMPORT[[#This Row],[a2]])</f>
        <v/>
      </c>
      <c r="N1063" s="40">
        <f ca="1">SUM(INDIRECT(IMPORT_VAR[TABLENAME]&amp;"[@a"&amp;$1:$1-1&amp;"]"),INDIRECT(IMPORT_VAR[TABLENAME]&amp;"[@c"&amp;$1:$1-1&amp;"]"))</f>
        <v>0</v>
      </c>
      <c r="O1063" s="33"/>
      <c r="P1063" s="41" t="str">
        <f>IF(IMPORT[[#This Row],[b3]]="","",IMPORT[[#This Row],[b3]]-IMPORT[[#This Row],[a3]])</f>
        <v/>
      </c>
      <c r="Q1063" s="40">
        <f ca="1">SUM(INDIRECT(IMPORT_VAR[TABLENAME]&amp;"[@a"&amp;$1:$1-1&amp;"]"),INDIRECT(IMPORT_VAR[TABLENAME]&amp;"[@c"&amp;$1:$1-1&amp;"]"))</f>
        <v>0</v>
      </c>
      <c r="R1063" s="33"/>
      <c r="S1063" s="41" t="str">
        <f>IF(IMPORT[[#This Row],[b4]]="","",IMPORT[[#This Row],[b4]]-IMPORT[[#This Row],[a4]])</f>
        <v/>
      </c>
      <c r="T1063" s="40">
        <f ca="1">SUM(INDIRECT(IMPORT_VAR[TABLENAME]&amp;"[@a"&amp;$1:$1-1&amp;"]"),INDIRECT(IMPORT_VAR[TABLENAME]&amp;"[@c"&amp;$1:$1-1&amp;"]"))</f>
        <v>0</v>
      </c>
      <c r="U1063" s="41"/>
      <c r="V1063" s="31"/>
      <c r="W1063" s="60" t="str">
        <f>IF(IMPORT[[#This Row],[b5]]="","",IMPORT[[#This Row],[b5]]-IMPORT[[#This Row],[a5]])</f>
        <v/>
      </c>
      <c r="X1063" s="53">
        <f ca="1">SUM(INDIRECT(IMPORT_VAR[TABLENAME]&amp;"[@a"&amp;$1:$1-1&amp;"]"),INDIRECT(IMPORT_VAR[TABLENAME]&amp;"[@c"&amp;$1:$1-1&amp;"]"))</f>
        <v>0</v>
      </c>
    </row>
    <row r="1064" spans="1:24">
      <c r="A1064" s="39" t="str">
        <f ca="1">IF(IMPORT[[#This Row],[C]]&lt;1,"",ROW()-2)</f>
        <v/>
      </c>
      <c r="B1064" s="39" t="s">
        <v>3985</v>
      </c>
      <c r="C1064" s="31" t="s">
        <v>3182</v>
      </c>
      <c r="D1064" s="31">
        <v>1152</v>
      </c>
      <c r="E1064" s="39">
        <f ca="1">IMPORT[TT]</f>
        <v>0</v>
      </c>
      <c r="F1064" s="31"/>
      <c r="G1064" s="31" t="s">
        <v>4003</v>
      </c>
      <c r="H1064" s="40">
        <v>0</v>
      </c>
      <c r="I1064" s="31"/>
      <c r="J1064" s="39" t="str">
        <f>IF(IMPORT[[#This Row],[b1]]="","",IMPORT[[#This Row],[b1]]-IMPORT[[#This Row],[a1]])</f>
        <v/>
      </c>
      <c r="K1064" s="40">
        <f ca="1">SUM(INDIRECT(IMPORT_VAR[TABLENAME]&amp;"[@a"&amp;$1:$1-1&amp;"]"),INDIRECT(IMPORT_VAR[TABLENAME]&amp;"[@c"&amp;$1:$1-1&amp;"]"))</f>
        <v>0</v>
      </c>
      <c r="L1064" s="31"/>
      <c r="M1064" s="39" t="str">
        <f>IF(IMPORT[[#This Row],[b2]]="","",IMPORT[[#This Row],[b2]]-IMPORT[[#This Row],[a2]])</f>
        <v/>
      </c>
      <c r="N1064" s="40">
        <f ca="1">SUM(INDIRECT(IMPORT_VAR[TABLENAME]&amp;"[@a"&amp;$1:$1-1&amp;"]"),INDIRECT(IMPORT_VAR[TABLENAME]&amp;"[@c"&amp;$1:$1-1&amp;"]"))</f>
        <v>0</v>
      </c>
      <c r="O1064" s="33"/>
      <c r="P1064" s="41" t="str">
        <f>IF(IMPORT[[#This Row],[b3]]="","",IMPORT[[#This Row],[b3]]-IMPORT[[#This Row],[a3]])</f>
        <v/>
      </c>
      <c r="Q1064" s="40">
        <f ca="1">SUM(INDIRECT(IMPORT_VAR[TABLENAME]&amp;"[@a"&amp;$1:$1-1&amp;"]"),INDIRECT(IMPORT_VAR[TABLENAME]&amp;"[@c"&amp;$1:$1-1&amp;"]"))</f>
        <v>0</v>
      </c>
      <c r="R1064" s="33"/>
      <c r="S1064" s="41" t="str">
        <f>IF(IMPORT[[#This Row],[b4]]="","",IMPORT[[#This Row],[b4]]-IMPORT[[#This Row],[a4]])</f>
        <v/>
      </c>
      <c r="T1064" s="40">
        <f ca="1">SUM(INDIRECT(IMPORT_VAR[TABLENAME]&amp;"[@a"&amp;$1:$1-1&amp;"]"),INDIRECT(IMPORT_VAR[TABLENAME]&amp;"[@c"&amp;$1:$1-1&amp;"]"))</f>
        <v>0</v>
      </c>
      <c r="U1064" s="41"/>
      <c r="V1064" s="31"/>
      <c r="W1064" s="60" t="str">
        <f>IF(IMPORT[[#This Row],[b5]]="","",IMPORT[[#This Row],[b5]]-IMPORT[[#This Row],[a5]])</f>
        <v/>
      </c>
      <c r="X1064" s="53">
        <f ca="1">SUM(INDIRECT(IMPORT_VAR[TABLENAME]&amp;"[@a"&amp;$1:$1-1&amp;"]"),INDIRECT(IMPORT_VAR[TABLENAME]&amp;"[@c"&amp;$1:$1-1&amp;"]"))</f>
        <v>0</v>
      </c>
    </row>
    <row r="1065" spans="1:24">
      <c r="A1065" s="31" t="str">
        <f ca="1">IF(IMPORT[[#This Row],[C]]&lt;1,"",ROW()-2)</f>
        <v/>
      </c>
      <c r="B1065" s="39" t="s">
        <v>2889</v>
      </c>
      <c r="C1065" s="31" t="s">
        <v>2861</v>
      </c>
      <c r="D1065" s="31">
        <v>120</v>
      </c>
      <c r="E1065" s="31">
        <f ca="1">IMPORT[TT]</f>
        <v>0</v>
      </c>
      <c r="F1065" s="31"/>
      <c r="G1065" s="31">
        <v>2019</v>
      </c>
      <c r="H1065" s="32">
        <v>0</v>
      </c>
      <c r="I1065" s="31"/>
      <c r="J1065" s="31" t="str">
        <f>IF(IMPORT[[#This Row],[b1]]="","",IMPORT[[#This Row],[b1]]-IMPORT[[#This Row],[a1]])</f>
        <v/>
      </c>
      <c r="K1065" s="32">
        <f ca="1">SUM(INDIRECT(IMPORT_VAR[TABLENAME]&amp;"[@a"&amp;$1:$1-1&amp;"]"),INDIRECT(IMPORT_VAR[TABLENAME]&amp;"[@c"&amp;$1:$1-1&amp;"]"))</f>
        <v>0</v>
      </c>
      <c r="L1065" s="31"/>
      <c r="M1065" s="31" t="str">
        <f>IF(IMPORT[[#This Row],[b2]]="","",IMPORT[[#This Row],[b2]]-IMPORT[[#This Row],[a2]])</f>
        <v/>
      </c>
      <c r="N1065" s="32">
        <f ca="1">SUM(INDIRECT(IMPORT_VAR[TABLENAME]&amp;"[@a"&amp;$1:$1-1&amp;"]"),INDIRECT(IMPORT_VAR[TABLENAME]&amp;"[@c"&amp;$1:$1-1&amp;"]"))</f>
        <v>0</v>
      </c>
      <c r="O1065" s="33"/>
      <c r="P1065" s="33" t="str">
        <f>IF(IMPORT[[#This Row],[b3]]="","",IMPORT[[#This Row],[b3]]-IMPORT[[#This Row],[a3]])</f>
        <v/>
      </c>
      <c r="Q1065" s="32">
        <f ca="1">SUM(INDIRECT(IMPORT_VAR[TABLENAME]&amp;"[@a"&amp;$1:$1-1&amp;"]"),INDIRECT(IMPORT_VAR[TABLENAME]&amp;"[@c"&amp;$1:$1-1&amp;"]"))</f>
        <v>0</v>
      </c>
      <c r="R1065" s="33"/>
      <c r="S1065" s="33" t="str">
        <f>IF(IMPORT[[#This Row],[b4]]="","",IMPORT[[#This Row],[b4]]-IMPORT[[#This Row],[a4]])</f>
        <v/>
      </c>
      <c r="T1065" s="32">
        <f ca="1">SUM(INDIRECT(IMPORT_VAR[TABLENAME]&amp;"[@a"&amp;$1:$1-1&amp;"]"),INDIRECT(IMPORT_VAR[TABLENAME]&amp;"[@c"&amp;$1:$1-1&amp;"]"))</f>
        <v>0</v>
      </c>
      <c r="U1065" s="33"/>
      <c r="V1065" s="31"/>
      <c r="W1065" s="62" t="str">
        <f>IF(IMPORT[[#This Row],[b5]]="","",IMPORT[[#This Row],[b5]]-IMPORT[[#This Row],[a5]])</f>
        <v/>
      </c>
      <c r="X1065" s="52">
        <f ca="1">SUM(INDIRECT(IMPORT_VAR[TABLENAME]&amp;"[@a"&amp;$1:$1-1&amp;"]"),INDIRECT(IMPORT_VAR[TABLENAME]&amp;"[@c"&amp;$1:$1-1&amp;"]"))</f>
        <v>0</v>
      </c>
    </row>
    <row r="1066" spans="1:24">
      <c r="A1066" s="31" t="str">
        <f ca="1">IF(IMPORT[[#This Row],[C]]&lt;1,"",ROW()-2)</f>
        <v/>
      </c>
      <c r="B1066" s="39" t="s">
        <v>3249</v>
      </c>
      <c r="C1066" s="31" t="s">
        <v>2805</v>
      </c>
      <c r="D1066" s="31">
        <v>480</v>
      </c>
      <c r="E1066" s="31">
        <f ca="1">IMPORT[TT]</f>
        <v>0</v>
      </c>
      <c r="F1066" s="31"/>
      <c r="G1066" s="34" t="s">
        <v>2871</v>
      </c>
      <c r="H1066" s="32">
        <v>0</v>
      </c>
      <c r="I1066" s="31"/>
      <c r="J1066" s="31" t="str">
        <f>IF(IMPORT[[#This Row],[b1]]="","",IMPORT[[#This Row],[b1]]-IMPORT[[#This Row],[a1]])</f>
        <v/>
      </c>
      <c r="K1066" s="32">
        <f ca="1">SUM(INDIRECT(IMPORT_VAR[TABLENAME]&amp;"[@a"&amp;$1:$1-1&amp;"]"),INDIRECT(IMPORT_VAR[TABLENAME]&amp;"[@c"&amp;$1:$1-1&amp;"]"))</f>
        <v>0</v>
      </c>
      <c r="L1066" s="31"/>
      <c r="M1066" s="31" t="str">
        <f>IF(IMPORT[[#This Row],[b2]]="","",IMPORT[[#This Row],[b2]]-IMPORT[[#This Row],[a2]])</f>
        <v/>
      </c>
      <c r="N1066" s="32">
        <f ca="1">SUM(INDIRECT(IMPORT_VAR[TABLENAME]&amp;"[@a"&amp;$1:$1-1&amp;"]"),INDIRECT(IMPORT_VAR[TABLENAME]&amp;"[@c"&amp;$1:$1-1&amp;"]"))</f>
        <v>0</v>
      </c>
      <c r="O1066" s="33"/>
      <c r="P1066" s="33" t="str">
        <f>IF(IMPORT[[#This Row],[b3]]="","",IMPORT[[#This Row],[b3]]-IMPORT[[#This Row],[a3]])</f>
        <v/>
      </c>
      <c r="Q1066" s="32">
        <f ca="1">SUM(INDIRECT(IMPORT_VAR[TABLENAME]&amp;"[@a"&amp;$1:$1-1&amp;"]"),INDIRECT(IMPORT_VAR[TABLENAME]&amp;"[@c"&amp;$1:$1-1&amp;"]"))</f>
        <v>0</v>
      </c>
      <c r="R1066" s="33"/>
      <c r="S1066" s="33" t="str">
        <f>IF(IMPORT[[#This Row],[b4]]="","",IMPORT[[#This Row],[b4]]-IMPORT[[#This Row],[a4]])</f>
        <v/>
      </c>
      <c r="T1066" s="32">
        <f ca="1">SUM(INDIRECT(IMPORT_VAR[TABLENAME]&amp;"[@a"&amp;$1:$1-1&amp;"]"),INDIRECT(IMPORT_VAR[TABLENAME]&amp;"[@c"&amp;$1:$1-1&amp;"]"))</f>
        <v>0</v>
      </c>
      <c r="U1066" s="33"/>
      <c r="V1066" s="31"/>
      <c r="W1066" s="62" t="str">
        <f>IF(IMPORT[[#This Row],[b5]]="","",IMPORT[[#This Row],[b5]]-IMPORT[[#This Row],[a5]])</f>
        <v/>
      </c>
      <c r="X1066" s="52">
        <f ca="1">SUM(INDIRECT(IMPORT_VAR[TABLENAME]&amp;"[@a"&amp;$1:$1-1&amp;"]"),INDIRECT(IMPORT_VAR[TABLENAME]&amp;"[@c"&amp;$1:$1-1&amp;"]"))</f>
        <v>0</v>
      </c>
    </row>
    <row r="1067" spans="1:24">
      <c r="A1067" s="31" t="str">
        <f ca="1">IF(IMPORT[[#This Row],[C]]&lt;1,"",ROW()-2)</f>
        <v/>
      </c>
      <c r="B1067" s="39" t="s">
        <v>3250</v>
      </c>
      <c r="C1067" s="31" t="s">
        <v>2805</v>
      </c>
      <c r="D1067" s="31">
        <v>480</v>
      </c>
      <c r="E1067" s="31">
        <f ca="1">IMPORT[TT]</f>
        <v>0</v>
      </c>
      <c r="F1067" s="31"/>
      <c r="G1067" s="34" t="s">
        <v>2871</v>
      </c>
      <c r="H1067" s="32">
        <v>0</v>
      </c>
      <c r="I1067" s="31"/>
      <c r="J1067" s="31" t="str">
        <f>IF(IMPORT[[#This Row],[b1]]="","",IMPORT[[#This Row],[b1]]-IMPORT[[#This Row],[a1]])</f>
        <v/>
      </c>
      <c r="K1067" s="32">
        <f ca="1">SUM(INDIRECT(IMPORT_VAR[TABLENAME]&amp;"[@a"&amp;$1:$1-1&amp;"]"),INDIRECT(IMPORT_VAR[TABLENAME]&amp;"[@c"&amp;$1:$1-1&amp;"]"))</f>
        <v>0</v>
      </c>
      <c r="L1067" s="31"/>
      <c r="M1067" s="31" t="str">
        <f>IF(IMPORT[[#This Row],[b2]]="","",IMPORT[[#This Row],[b2]]-IMPORT[[#This Row],[a2]])</f>
        <v/>
      </c>
      <c r="N1067" s="32">
        <f ca="1">SUM(INDIRECT(IMPORT_VAR[TABLENAME]&amp;"[@a"&amp;$1:$1-1&amp;"]"),INDIRECT(IMPORT_VAR[TABLENAME]&amp;"[@c"&amp;$1:$1-1&amp;"]"))</f>
        <v>0</v>
      </c>
      <c r="O1067" s="33"/>
      <c r="P1067" s="33" t="str">
        <f>IF(IMPORT[[#This Row],[b3]]="","",IMPORT[[#This Row],[b3]]-IMPORT[[#This Row],[a3]])</f>
        <v/>
      </c>
      <c r="Q1067" s="32">
        <f ca="1">SUM(INDIRECT(IMPORT_VAR[TABLENAME]&amp;"[@a"&amp;$1:$1-1&amp;"]"),INDIRECT(IMPORT_VAR[TABLENAME]&amp;"[@c"&amp;$1:$1-1&amp;"]"))</f>
        <v>0</v>
      </c>
      <c r="R1067" s="33"/>
      <c r="S1067" s="33" t="str">
        <f>IF(IMPORT[[#This Row],[b4]]="","",IMPORT[[#This Row],[b4]]-IMPORT[[#This Row],[a4]])</f>
        <v/>
      </c>
      <c r="T1067" s="32">
        <f ca="1">SUM(INDIRECT(IMPORT_VAR[TABLENAME]&amp;"[@a"&amp;$1:$1-1&amp;"]"),INDIRECT(IMPORT_VAR[TABLENAME]&amp;"[@c"&amp;$1:$1-1&amp;"]"))</f>
        <v>0</v>
      </c>
      <c r="U1067" s="33"/>
      <c r="V1067" s="31"/>
      <c r="W1067" s="62" t="str">
        <f>IF(IMPORT[[#This Row],[b5]]="","",IMPORT[[#This Row],[b5]]-IMPORT[[#This Row],[a5]])</f>
        <v/>
      </c>
      <c r="X1067" s="52">
        <f ca="1">SUM(INDIRECT(IMPORT_VAR[TABLENAME]&amp;"[@a"&amp;$1:$1-1&amp;"]"),INDIRECT(IMPORT_VAR[TABLENAME]&amp;"[@c"&amp;$1:$1-1&amp;"]"))</f>
        <v>0</v>
      </c>
    </row>
    <row r="1068" spans="1:24">
      <c r="A1068" s="31" t="str">
        <f ca="1">IF(IMPORT[[#This Row],[C]]&lt;1,"",ROW()-2)</f>
        <v/>
      </c>
      <c r="B1068" s="39" t="s">
        <v>3377</v>
      </c>
      <c r="C1068" s="31" t="s">
        <v>3040</v>
      </c>
      <c r="D1068" s="31">
        <v>144</v>
      </c>
      <c r="E1068" s="31">
        <f ca="1">IMPORT[TT]</f>
        <v>0</v>
      </c>
      <c r="F1068" s="31"/>
      <c r="G1068" s="34" t="s">
        <v>3343</v>
      </c>
      <c r="H1068" s="32">
        <v>0</v>
      </c>
      <c r="I1068" s="31"/>
      <c r="J1068" s="31" t="str">
        <f>IF(IMPORT[[#This Row],[b1]]="","",IMPORT[[#This Row],[b1]]-IMPORT[[#This Row],[a1]])</f>
        <v/>
      </c>
      <c r="K1068" s="32">
        <f ca="1">SUM(INDIRECT(IMPORT_VAR[TABLENAME]&amp;"[@a"&amp;$1:$1-1&amp;"]"),INDIRECT(IMPORT_VAR[TABLENAME]&amp;"[@c"&amp;$1:$1-1&amp;"]"))</f>
        <v>0</v>
      </c>
      <c r="L1068" s="31"/>
      <c r="M1068" s="31" t="str">
        <f>IF(IMPORT[[#This Row],[b2]]="","",IMPORT[[#This Row],[b2]]-IMPORT[[#This Row],[a2]])</f>
        <v/>
      </c>
      <c r="N1068" s="32">
        <f ca="1">SUM(INDIRECT(IMPORT_VAR[TABLENAME]&amp;"[@a"&amp;$1:$1-1&amp;"]"),INDIRECT(IMPORT_VAR[TABLENAME]&amp;"[@c"&amp;$1:$1-1&amp;"]"))</f>
        <v>0</v>
      </c>
      <c r="O1068" s="33"/>
      <c r="P1068" s="33" t="str">
        <f>IF(IMPORT[[#This Row],[b3]]="","",IMPORT[[#This Row],[b3]]-IMPORT[[#This Row],[a3]])</f>
        <v/>
      </c>
      <c r="Q1068" s="32">
        <f ca="1">SUM(INDIRECT(IMPORT_VAR[TABLENAME]&amp;"[@a"&amp;$1:$1-1&amp;"]"),INDIRECT(IMPORT_VAR[TABLENAME]&amp;"[@c"&amp;$1:$1-1&amp;"]"))</f>
        <v>0</v>
      </c>
      <c r="R1068" s="33"/>
      <c r="S1068" s="33" t="str">
        <f>IF(IMPORT[[#This Row],[b4]]="","",IMPORT[[#This Row],[b4]]-IMPORT[[#This Row],[a4]])</f>
        <v/>
      </c>
      <c r="T1068" s="32">
        <f ca="1">SUM(INDIRECT(IMPORT_VAR[TABLENAME]&amp;"[@a"&amp;$1:$1-1&amp;"]"),INDIRECT(IMPORT_VAR[TABLENAME]&amp;"[@c"&amp;$1:$1-1&amp;"]"))</f>
        <v>0</v>
      </c>
      <c r="U1068" s="33"/>
      <c r="V1068" s="31"/>
      <c r="W1068" s="62" t="str">
        <f>IF(IMPORT[[#This Row],[b5]]="","",IMPORT[[#This Row],[b5]]-IMPORT[[#This Row],[a5]])</f>
        <v/>
      </c>
      <c r="X1068" s="52">
        <f ca="1">SUM(INDIRECT(IMPORT_VAR[TABLENAME]&amp;"[@a"&amp;$1:$1-1&amp;"]"),INDIRECT(IMPORT_VAR[TABLENAME]&amp;"[@c"&amp;$1:$1-1&amp;"]"))</f>
        <v>0</v>
      </c>
    </row>
    <row r="1069" spans="1:24">
      <c r="A1069" s="39" t="str">
        <f ca="1">IF(IMPORT[[#This Row],[C]]&lt;1,"",ROW()-2)</f>
        <v/>
      </c>
      <c r="B1069" s="39" t="s">
        <v>3972</v>
      </c>
      <c r="C1069" s="31" t="s">
        <v>3036</v>
      </c>
      <c r="D1069" s="31">
        <v>160</v>
      </c>
      <c r="E1069" s="39">
        <f ca="1">IMPORT[TT]</f>
        <v>0</v>
      </c>
      <c r="F1069" s="31"/>
      <c r="G1069" s="31" t="s">
        <v>4003</v>
      </c>
      <c r="H1069" s="40">
        <v>0</v>
      </c>
      <c r="I1069" s="31"/>
      <c r="J1069" s="39" t="str">
        <f>IF(IMPORT[[#This Row],[b1]]="","",IMPORT[[#This Row],[b1]]-IMPORT[[#This Row],[a1]])</f>
        <v/>
      </c>
      <c r="K1069" s="40">
        <f ca="1">SUM(INDIRECT(IMPORT_VAR[TABLENAME]&amp;"[@a"&amp;$1:$1-1&amp;"]"),INDIRECT(IMPORT_VAR[TABLENAME]&amp;"[@c"&amp;$1:$1-1&amp;"]"))</f>
        <v>0</v>
      </c>
      <c r="L1069" s="31"/>
      <c r="M1069" s="39" t="str">
        <f>IF(IMPORT[[#This Row],[b2]]="","",IMPORT[[#This Row],[b2]]-IMPORT[[#This Row],[a2]])</f>
        <v/>
      </c>
      <c r="N1069" s="40">
        <f ca="1">SUM(INDIRECT(IMPORT_VAR[TABLENAME]&amp;"[@a"&amp;$1:$1-1&amp;"]"),INDIRECT(IMPORT_VAR[TABLENAME]&amp;"[@c"&amp;$1:$1-1&amp;"]"))</f>
        <v>0</v>
      </c>
      <c r="O1069" s="33"/>
      <c r="P1069" s="41" t="str">
        <f>IF(IMPORT[[#This Row],[b3]]="","",IMPORT[[#This Row],[b3]]-IMPORT[[#This Row],[a3]])</f>
        <v/>
      </c>
      <c r="Q1069" s="40">
        <f ca="1">SUM(INDIRECT(IMPORT_VAR[TABLENAME]&amp;"[@a"&amp;$1:$1-1&amp;"]"),INDIRECT(IMPORT_VAR[TABLENAME]&amp;"[@c"&amp;$1:$1-1&amp;"]"))</f>
        <v>0</v>
      </c>
      <c r="R1069" s="33"/>
      <c r="S1069" s="41" t="str">
        <f>IF(IMPORT[[#This Row],[b4]]="","",IMPORT[[#This Row],[b4]]-IMPORT[[#This Row],[a4]])</f>
        <v/>
      </c>
      <c r="T1069" s="40">
        <f ca="1">SUM(INDIRECT(IMPORT_VAR[TABLENAME]&amp;"[@a"&amp;$1:$1-1&amp;"]"),INDIRECT(IMPORT_VAR[TABLENAME]&amp;"[@c"&amp;$1:$1-1&amp;"]"))</f>
        <v>0</v>
      </c>
      <c r="U1069" s="41"/>
      <c r="V1069" s="31"/>
      <c r="W1069" s="60" t="str">
        <f>IF(IMPORT[[#This Row],[b5]]="","",IMPORT[[#This Row],[b5]]-IMPORT[[#This Row],[a5]])</f>
        <v/>
      </c>
      <c r="X1069" s="53">
        <f ca="1">SUM(INDIRECT(IMPORT_VAR[TABLENAME]&amp;"[@a"&amp;$1:$1-1&amp;"]"),INDIRECT(IMPORT_VAR[TABLENAME]&amp;"[@c"&amp;$1:$1-1&amp;"]"))</f>
        <v>0</v>
      </c>
    </row>
    <row r="1070" spans="1:24">
      <c r="A1070" s="39" t="str">
        <f ca="1">IF(IMPORT[[#This Row],[C]]&lt;1,"",ROW()-2)</f>
        <v/>
      </c>
      <c r="B1070" s="39" t="s">
        <v>3980</v>
      </c>
      <c r="C1070" s="31" t="s">
        <v>3182</v>
      </c>
      <c r="D1070" s="31">
        <v>864</v>
      </c>
      <c r="E1070" s="39">
        <f ca="1">IMPORT[TT]</f>
        <v>0</v>
      </c>
      <c r="F1070" s="31"/>
      <c r="G1070" s="31" t="s">
        <v>4003</v>
      </c>
      <c r="H1070" s="40">
        <v>0</v>
      </c>
      <c r="I1070" s="31"/>
      <c r="J1070" s="39" t="str">
        <f>IF(IMPORT[[#This Row],[b1]]="","",IMPORT[[#This Row],[b1]]-IMPORT[[#This Row],[a1]])</f>
        <v/>
      </c>
      <c r="K1070" s="40">
        <f ca="1">SUM(INDIRECT(IMPORT_VAR[TABLENAME]&amp;"[@a"&amp;$1:$1-1&amp;"]"),INDIRECT(IMPORT_VAR[TABLENAME]&amp;"[@c"&amp;$1:$1-1&amp;"]"))</f>
        <v>0</v>
      </c>
      <c r="L1070" s="31"/>
      <c r="M1070" s="39" t="str">
        <f>IF(IMPORT[[#This Row],[b2]]="","",IMPORT[[#This Row],[b2]]-IMPORT[[#This Row],[a2]])</f>
        <v/>
      </c>
      <c r="N1070" s="40">
        <f ca="1">SUM(INDIRECT(IMPORT_VAR[TABLENAME]&amp;"[@a"&amp;$1:$1-1&amp;"]"),INDIRECT(IMPORT_VAR[TABLENAME]&amp;"[@c"&amp;$1:$1-1&amp;"]"))</f>
        <v>0</v>
      </c>
      <c r="O1070" s="33"/>
      <c r="P1070" s="41" t="str">
        <f>IF(IMPORT[[#This Row],[b3]]="","",IMPORT[[#This Row],[b3]]-IMPORT[[#This Row],[a3]])</f>
        <v/>
      </c>
      <c r="Q1070" s="40">
        <f ca="1">SUM(INDIRECT(IMPORT_VAR[TABLENAME]&amp;"[@a"&amp;$1:$1-1&amp;"]"),INDIRECT(IMPORT_VAR[TABLENAME]&amp;"[@c"&amp;$1:$1-1&amp;"]"))</f>
        <v>0</v>
      </c>
      <c r="R1070" s="33"/>
      <c r="S1070" s="41" t="str">
        <f>IF(IMPORT[[#This Row],[b4]]="","",IMPORT[[#This Row],[b4]]-IMPORT[[#This Row],[a4]])</f>
        <v/>
      </c>
      <c r="T1070" s="40">
        <f ca="1">SUM(INDIRECT(IMPORT_VAR[TABLENAME]&amp;"[@a"&amp;$1:$1-1&amp;"]"),INDIRECT(IMPORT_VAR[TABLENAME]&amp;"[@c"&amp;$1:$1-1&amp;"]"))</f>
        <v>0</v>
      </c>
      <c r="U1070" s="41"/>
      <c r="V1070" s="31"/>
      <c r="W1070" s="60" t="str">
        <f>IF(IMPORT[[#This Row],[b5]]="","",IMPORT[[#This Row],[b5]]-IMPORT[[#This Row],[a5]])</f>
        <v/>
      </c>
      <c r="X1070" s="53">
        <f ca="1">SUM(INDIRECT(IMPORT_VAR[TABLENAME]&amp;"[@a"&amp;$1:$1-1&amp;"]"),INDIRECT(IMPORT_VAR[TABLENAME]&amp;"[@c"&amp;$1:$1-1&amp;"]"))</f>
        <v>0</v>
      </c>
    </row>
    <row r="1071" spans="1:24">
      <c r="A1071" s="31" t="str">
        <f ca="1">IF(IMPORT[[#This Row],[C]]&lt;1,"",ROW()-2)</f>
        <v/>
      </c>
      <c r="B1071" s="39">
        <v>83100</v>
      </c>
      <c r="C1071" s="31" t="s">
        <v>3036</v>
      </c>
      <c r="D1071" s="31">
        <v>550</v>
      </c>
      <c r="E1071" s="31">
        <f ca="1">IMPORT[TT]</f>
        <v>0</v>
      </c>
      <c r="F1071" s="31"/>
      <c r="G1071" s="31">
        <v>2020</v>
      </c>
      <c r="H1071" s="32">
        <v>0</v>
      </c>
      <c r="I1071" s="31"/>
      <c r="J1071" s="31" t="str">
        <f>IF(IMPORT[[#This Row],[b1]]="","",IMPORT[[#This Row],[b1]]-IMPORT[[#This Row],[a1]])</f>
        <v/>
      </c>
      <c r="K1071" s="32">
        <f ca="1">SUM(INDIRECT(IMPORT_VAR[TABLENAME]&amp;"[@a"&amp;$1:$1-1&amp;"]"),INDIRECT(IMPORT_VAR[TABLENAME]&amp;"[@c"&amp;$1:$1-1&amp;"]"))</f>
        <v>0</v>
      </c>
      <c r="L1071" s="31"/>
      <c r="M1071" s="31" t="str">
        <f>IF(IMPORT[[#This Row],[b2]]="","",IMPORT[[#This Row],[b2]]-IMPORT[[#This Row],[a2]])</f>
        <v/>
      </c>
      <c r="N1071" s="32">
        <f ca="1">SUM(INDIRECT(IMPORT_VAR[TABLENAME]&amp;"[@a"&amp;$1:$1-1&amp;"]"),INDIRECT(IMPORT_VAR[TABLENAME]&amp;"[@c"&amp;$1:$1-1&amp;"]"))</f>
        <v>0</v>
      </c>
      <c r="O1071" s="33"/>
      <c r="P1071" s="33" t="str">
        <f>IF(IMPORT[[#This Row],[b3]]="","",IMPORT[[#This Row],[b3]]-IMPORT[[#This Row],[a3]])</f>
        <v/>
      </c>
      <c r="Q1071" s="32">
        <f ca="1">SUM(INDIRECT(IMPORT_VAR[TABLENAME]&amp;"[@a"&amp;$1:$1-1&amp;"]"),INDIRECT(IMPORT_VAR[TABLENAME]&amp;"[@c"&amp;$1:$1-1&amp;"]"))</f>
        <v>0</v>
      </c>
      <c r="R1071" s="33"/>
      <c r="S1071" s="33" t="str">
        <f>IF(IMPORT[[#This Row],[b4]]="","",IMPORT[[#This Row],[b4]]-IMPORT[[#This Row],[a4]])</f>
        <v/>
      </c>
      <c r="T1071" s="32">
        <f ca="1">SUM(INDIRECT(IMPORT_VAR[TABLENAME]&amp;"[@a"&amp;$1:$1-1&amp;"]"),INDIRECT(IMPORT_VAR[TABLENAME]&amp;"[@c"&amp;$1:$1-1&amp;"]"))</f>
        <v>0</v>
      </c>
      <c r="U1071" s="33"/>
      <c r="V1071" s="31"/>
      <c r="W1071" s="62" t="str">
        <f>IF(IMPORT[[#This Row],[b5]]="","",IMPORT[[#This Row],[b5]]-IMPORT[[#This Row],[a5]])</f>
        <v/>
      </c>
      <c r="X1071" s="52">
        <f ca="1">SUM(INDIRECT(IMPORT_VAR[TABLENAME]&amp;"[@a"&amp;$1:$1-1&amp;"]"),INDIRECT(IMPORT_VAR[TABLENAME]&amp;"[@c"&amp;$1:$1-1&amp;"]"))</f>
        <v>0</v>
      </c>
    </row>
    <row r="1072" spans="1:24">
      <c r="A1072" s="31" t="str">
        <f ca="1">IF(IMPORT[[#This Row],[C]]&lt;1,"",ROW()-2)</f>
        <v/>
      </c>
      <c r="B1072" s="39" t="s">
        <v>3075</v>
      </c>
      <c r="C1072" s="31" t="s">
        <v>3073</v>
      </c>
      <c r="D1072" s="31">
        <v>480</v>
      </c>
      <c r="E1072" s="31">
        <f ca="1">IMPORT[TT]</f>
        <v>0</v>
      </c>
      <c r="F1072" s="31"/>
      <c r="G1072" s="31">
        <v>2020</v>
      </c>
      <c r="H1072" s="32">
        <v>0</v>
      </c>
      <c r="I1072" s="31"/>
      <c r="J1072" s="31" t="str">
        <f>IF(IMPORT[[#This Row],[b1]]="","",IMPORT[[#This Row],[b1]]-IMPORT[[#This Row],[a1]])</f>
        <v/>
      </c>
      <c r="K1072" s="32">
        <f ca="1">SUM(INDIRECT(IMPORT_VAR[TABLENAME]&amp;"[@a"&amp;$1:$1-1&amp;"]"),INDIRECT(IMPORT_VAR[TABLENAME]&amp;"[@c"&amp;$1:$1-1&amp;"]"))</f>
        <v>0</v>
      </c>
      <c r="L1072" s="31"/>
      <c r="M1072" s="31" t="str">
        <f>IF(IMPORT[[#This Row],[b2]]="","",IMPORT[[#This Row],[b2]]-IMPORT[[#This Row],[a2]])</f>
        <v/>
      </c>
      <c r="N1072" s="32">
        <f ca="1">SUM(INDIRECT(IMPORT_VAR[TABLENAME]&amp;"[@a"&amp;$1:$1-1&amp;"]"),INDIRECT(IMPORT_VAR[TABLENAME]&amp;"[@c"&amp;$1:$1-1&amp;"]"))</f>
        <v>0</v>
      </c>
      <c r="O1072" s="33"/>
      <c r="P1072" s="33" t="str">
        <f>IF(IMPORT[[#This Row],[b3]]="","",IMPORT[[#This Row],[b3]]-IMPORT[[#This Row],[a3]])</f>
        <v/>
      </c>
      <c r="Q1072" s="32">
        <f ca="1">SUM(INDIRECT(IMPORT_VAR[TABLENAME]&amp;"[@a"&amp;$1:$1-1&amp;"]"),INDIRECT(IMPORT_VAR[TABLENAME]&amp;"[@c"&amp;$1:$1-1&amp;"]"))</f>
        <v>0</v>
      </c>
      <c r="R1072" s="33"/>
      <c r="S1072" s="33" t="str">
        <f>IF(IMPORT[[#This Row],[b4]]="","",IMPORT[[#This Row],[b4]]-IMPORT[[#This Row],[a4]])</f>
        <v/>
      </c>
      <c r="T1072" s="32">
        <f ca="1">SUM(INDIRECT(IMPORT_VAR[TABLENAME]&amp;"[@a"&amp;$1:$1-1&amp;"]"),INDIRECT(IMPORT_VAR[TABLENAME]&amp;"[@c"&amp;$1:$1-1&amp;"]"))</f>
        <v>0</v>
      </c>
      <c r="U1072" s="33"/>
      <c r="V1072" s="31"/>
      <c r="W1072" s="62" t="str">
        <f>IF(IMPORT[[#This Row],[b5]]="","",IMPORT[[#This Row],[b5]]-IMPORT[[#This Row],[a5]])</f>
        <v/>
      </c>
      <c r="X1072" s="52">
        <f ca="1">SUM(INDIRECT(IMPORT_VAR[TABLENAME]&amp;"[@a"&amp;$1:$1-1&amp;"]"),INDIRECT(IMPORT_VAR[TABLENAME]&amp;"[@c"&amp;$1:$1-1&amp;"]"))</f>
        <v>0</v>
      </c>
    </row>
    <row r="1073" spans="1:24">
      <c r="A1073" s="31" t="str">
        <f ca="1">IF(IMPORT[[#This Row],[C]]&lt;1,"",ROW()-2)</f>
        <v/>
      </c>
      <c r="B1073" s="39" t="s">
        <v>3304</v>
      </c>
      <c r="C1073" s="31" t="s">
        <v>3305</v>
      </c>
      <c r="D1073" s="31" t="s">
        <v>3306</v>
      </c>
      <c r="E1073" s="31">
        <f ca="1">IMPORT[TT]</f>
        <v>0</v>
      </c>
      <c r="F1073" s="31"/>
      <c r="G1073" s="31" t="s">
        <v>3811</v>
      </c>
      <c r="H1073" s="32">
        <v>0</v>
      </c>
      <c r="I1073" s="31"/>
      <c r="J1073" s="31" t="str">
        <f>IF(IMPORT[[#This Row],[b1]]="","",IMPORT[[#This Row],[b1]]-IMPORT[[#This Row],[a1]])</f>
        <v/>
      </c>
      <c r="K1073" s="32">
        <f ca="1">SUM(INDIRECT(IMPORT_VAR[TABLENAME]&amp;"[@a"&amp;$1:$1-1&amp;"]"),INDIRECT(IMPORT_VAR[TABLENAME]&amp;"[@c"&amp;$1:$1-1&amp;"]"))</f>
        <v>0</v>
      </c>
      <c r="L1073" s="31"/>
      <c r="M1073" s="31" t="str">
        <f>IF(IMPORT[[#This Row],[b2]]="","",IMPORT[[#This Row],[b2]]-IMPORT[[#This Row],[a2]])</f>
        <v/>
      </c>
      <c r="N1073" s="32">
        <f ca="1">SUM(INDIRECT(IMPORT_VAR[TABLENAME]&amp;"[@a"&amp;$1:$1-1&amp;"]"),INDIRECT(IMPORT_VAR[TABLENAME]&amp;"[@c"&amp;$1:$1-1&amp;"]"))</f>
        <v>0</v>
      </c>
      <c r="O1073" s="33"/>
      <c r="P1073" s="33" t="str">
        <f>IF(IMPORT[[#This Row],[b3]]="","",IMPORT[[#This Row],[b3]]-IMPORT[[#This Row],[a3]])</f>
        <v/>
      </c>
      <c r="Q1073" s="32">
        <f ca="1">SUM(INDIRECT(IMPORT_VAR[TABLENAME]&amp;"[@a"&amp;$1:$1-1&amp;"]"),INDIRECT(IMPORT_VAR[TABLENAME]&amp;"[@c"&amp;$1:$1-1&amp;"]"))</f>
        <v>0</v>
      </c>
      <c r="R1073" s="33"/>
      <c r="S1073" s="33" t="str">
        <f>IF(IMPORT[[#This Row],[b4]]="","",IMPORT[[#This Row],[b4]]-IMPORT[[#This Row],[a4]])</f>
        <v/>
      </c>
      <c r="T1073" s="32">
        <f ca="1">SUM(INDIRECT(IMPORT_VAR[TABLENAME]&amp;"[@a"&amp;$1:$1-1&amp;"]"),INDIRECT(IMPORT_VAR[TABLENAME]&amp;"[@c"&amp;$1:$1-1&amp;"]"))</f>
        <v>0</v>
      </c>
      <c r="U1073" s="33"/>
      <c r="V1073" s="31"/>
      <c r="W1073" s="62" t="str">
        <f>IF(IMPORT[[#This Row],[b5]]="","",IMPORT[[#This Row],[b5]]-IMPORT[[#This Row],[a5]])</f>
        <v/>
      </c>
      <c r="X1073" s="52">
        <f ca="1">SUM(INDIRECT(IMPORT_VAR[TABLENAME]&amp;"[@a"&amp;$1:$1-1&amp;"]"),INDIRECT(IMPORT_VAR[TABLENAME]&amp;"[@c"&amp;$1:$1-1&amp;"]"))</f>
        <v>0</v>
      </c>
    </row>
    <row r="1074" spans="1:24">
      <c r="A1074" s="31" t="str">
        <f ca="1">IF(IMPORT[[#This Row],[C]]&lt;1,"",ROW()-2)</f>
        <v/>
      </c>
      <c r="B1074" s="39" t="s">
        <v>3307</v>
      </c>
      <c r="C1074" s="31" t="s">
        <v>3289</v>
      </c>
      <c r="D1074" s="31" t="s">
        <v>3306</v>
      </c>
      <c r="E1074" s="31">
        <f ca="1">IMPORT[TT]</f>
        <v>0</v>
      </c>
      <c r="F1074" s="31"/>
      <c r="G1074" s="31" t="s">
        <v>3811</v>
      </c>
      <c r="H1074" s="32">
        <v>0</v>
      </c>
      <c r="I1074" s="31"/>
      <c r="J1074" s="31" t="str">
        <f>IF(IMPORT[[#This Row],[b1]]="","",IMPORT[[#This Row],[b1]]-IMPORT[[#This Row],[a1]])</f>
        <v/>
      </c>
      <c r="K1074" s="32">
        <f ca="1">SUM(INDIRECT(IMPORT_VAR[TABLENAME]&amp;"[@a"&amp;$1:$1-1&amp;"]"),INDIRECT(IMPORT_VAR[TABLENAME]&amp;"[@c"&amp;$1:$1-1&amp;"]"))</f>
        <v>0</v>
      </c>
      <c r="L1074" s="31"/>
      <c r="M1074" s="31" t="str">
        <f>IF(IMPORT[[#This Row],[b2]]="","",IMPORT[[#This Row],[b2]]-IMPORT[[#This Row],[a2]])</f>
        <v/>
      </c>
      <c r="N1074" s="32">
        <f ca="1">SUM(INDIRECT(IMPORT_VAR[TABLENAME]&amp;"[@a"&amp;$1:$1-1&amp;"]"),INDIRECT(IMPORT_VAR[TABLENAME]&amp;"[@c"&amp;$1:$1-1&amp;"]"))</f>
        <v>0</v>
      </c>
      <c r="O1074" s="33"/>
      <c r="P1074" s="33" t="str">
        <f>IF(IMPORT[[#This Row],[b3]]="","",IMPORT[[#This Row],[b3]]-IMPORT[[#This Row],[a3]])</f>
        <v/>
      </c>
      <c r="Q1074" s="32">
        <f ca="1">SUM(INDIRECT(IMPORT_VAR[TABLENAME]&amp;"[@a"&amp;$1:$1-1&amp;"]"),INDIRECT(IMPORT_VAR[TABLENAME]&amp;"[@c"&amp;$1:$1-1&amp;"]"))</f>
        <v>0</v>
      </c>
      <c r="R1074" s="33"/>
      <c r="S1074" s="33" t="str">
        <f>IF(IMPORT[[#This Row],[b4]]="","",IMPORT[[#This Row],[b4]]-IMPORT[[#This Row],[a4]])</f>
        <v/>
      </c>
      <c r="T1074" s="32">
        <f ca="1">SUM(INDIRECT(IMPORT_VAR[TABLENAME]&amp;"[@a"&amp;$1:$1-1&amp;"]"),INDIRECT(IMPORT_VAR[TABLENAME]&amp;"[@c"&amp;$1:$1-1&amp;"]"))</f>
        <v>0</v>
      </c>
      <c r="U1074" s="33"/>
      <c r="V1074" s="31"/>
      <c r="W1074" s="62" t="str">
        <f>IF(IMPORT[[#This Row],[b5]]="","",IMPORT[[#This Row],[b5]]-IMPORT[[#This Row],[a5]])</f>
        <v/>
      </c>
      <c r="X1074" s="52">
        <f ca="1">SUM(INDIRECT(IMPORT_VAR[TABLENAME]&amp;"[@a"&amp;$1:$1-1&amp;"]"),INDIRECT(IMPORT_VAR[TABLENAME]&amp;"[@c"&amp;$1:$1-1&amp;"]"))</f>
        <v>0</v>
      </c>
    </row>
    <row r="1075" spans="1:24">
      <c r="A1075" s="31" t="str">
        <f ca="1">IF(IMPORT[[#This Row],[C]]&lt;1,"",ROW()-2)</f>
        <v/>
      </c>
      <c r="B1075" s="39" t="s">
        <v>3308</v>
      </c>
      <c r="C1075" s="31" t="s">
        <v>3309</v>
      </c>
      <c r="D1075" s="31" t="s">
        <v>3306</v>
      </c>
      <c r="E1075" s="31">
        <f ca="1">IMPORT[TT]</f>
        <v>0</v>
      </c>
      <c r="F1075" s="31"/>
      <c r="G1075" s="31" t="s">
        <v>3811</v>
      </c>
      <c r="H1075" s="32">
        <v>0</v>
      </c>
      <c r="I1075" s="31"/>
      <c r="J1075" s="31" t="str">
        <f>IF(IMPORT[[#This Row],[b1]]="","",IMPORT[[#This Row],[b1]]-IMPORT[[#This Row],[a1]])</f>
        <v/>
      </c>
      <c r="K1075" s="32">
        <f ca="1">SUM(INDIRECT(IMPORT_VAR[TABLENAME]&amp;"[@a"&amp;$1:$1-1&amp;"]"),INDIRECT(IMPORT_VAR[TABLENAME]&amp;"[@c"&amp;$1:$1-1&amp;"]"))</f>
        <v>0</v>
      </c>
      <c r="L1075" s="31"/>
      <c r="M1075" s="31" t="str">
        <f>IF(IMPORT[[#This Row],[b2]]="","",IMPORT[[#This Row],[b2]]-IMPORT[[#This Row],[a2]])</f>
        <v/>
      </c>
      <c r="N1075" s="32">
        <f ca="1">SUM(INDIRECT(IMPORT_VAR[TABLENAME]&amp;"[@a"&amp;$1:$1-1&amp;"]"),INDIRECT(IMPORT_VAR[TABLENAME]&amp;"[@c"&amp;$1:$1-1&amp;"]"))</f>
        <v>0</v>
      </c>
      <c r="O1075" s="33"/>
      <c r="P1075" s="33" t="str">
        <f>IF(IMPORT[[#This Row],[b3]]="","",IMPORT[[#This Row],[b3]]-IMPORT[[#This Row],[a3]])</f>
        <v/>
      </c>
      <c r="Q1075" s="32">
        <f ca="1">SUM(INDIRECT(IMPORT_VAR[TABLENAME]&amp;"[@a"&amp;$1:$1-1&amp;"]"),INDIRECT(IMPORT_VAR[TABLENAME]&amp;"[@c"&amp;$1:$1-1&amp;"]"))</f>
        <v>0</v>
      </c>
      <c r="R1075" s="33"/>
      <c r="S1075" s="33" t="str">
        <f>IF(IMPORT[[#This Row],[b4]]="","",IMPORT[[#This Row],[b4]]-IMPORT[[#This Row],[a4]])</f>
        <v/>
      </c>
      <c r="T1075" s="32">
        <f ca="1">SUM(INDIRECT(IMPORT_VAR[TABLENAME]&amp;"[@a"&amp;$1:$1-1&amp;"]"),INDIRECT(IMPORT_VAR[TABLENAME]&amp;"[@c"&amp;$1:$1-1&amp;"]"))</f>
        <v>0</v>
      </c>
      <c r="U1075" s="33"/>
      <c r="V1075" s="31"/>
      <c r="W1075" s="62" t="str">
        <f>IF(IMPORT[[#This Row],[b5]]="","",IMPORT[[#This Row],[b5]]-IMPORT[[#This Row],[a5]])</f>
        <v/>
      </c>
      <c r="X1075" s="52">
        <f ca="1">SUM(INDIRECT(IMPORT_VAR[TABLENAME]&amp;"[@a"&amp;$1:$1-1&amp;"]"),INDIRECT(IMPORT_VAR[TABLENAME]&amp;"[@c"&amp;$1:$1-1&amp;"]"))</f>
        <v>0</v>
      </c>
    </row>
    <row r="1076" spans="1:24">
      <c r="A1076" s="31" t="str">
        <f ca="1">IF(IMPORT[[#This Row],[C]]&lt;1,"",ROW()-2)</f>
        <v/>
      </c>
      <c r="B1076" s="39" t="s">
        <v>3352</v>
      </c>
      <c r="C1076" s="31" t="s">
        <v>3036</v>
      </c>
      <c r="D1076" s="31">
        <v>240</v>
      </c>
      <c r="E1076" s="31">
        <f ca="1">IMPORT[TT]</f>
        <v>0</v>
      </c>
      <c r="F1076" s="31"/>
      <c r="G1076" s="34" t="s">
        <v>3812</v>
      </c>
      <c r="H1076" s="32">
        <v>0</v>
      </c>
      <c r="I1076" s="31"/>
      <c r="J1076" s="31" t="str">
        <f>IF(IMPORT[[#This Row],[b1]]="","",IMPORT[[#This Row],[b1]]-IMPORT[[#This Row],[a1]])</f>
        <v/>
      </c>
      <c r="K1076" s="32">
        <f ca="1">SUM(INDIRECT(IMPORT_VAR[TABLENAME]&amp;"[@a"&amp;$1:$1-1&amp;"]"),INDIRECT(IMPORT_VAR[TABLENAME]&amp;"[@c"&amp;$1:$1-1&amp;"]"))</f>
        <v>0</v>
      </c>
      <c r="L1076" s="31"/>
      <c r="M1076" s="31" t="str">
        <f>IF(IMPORT[[#This Row],[b2]]="","",IMPORT[[#This Row],[b2]]-IMPORT[[#This Row],[a2]])</f>
        <v/>
      </c>
      <c r="N1076" s="32">
        <f ca="1">SUM(INDIRECT(IMPORT_VAR[TABLENAME]&amp;"[@a"&amp;$1:$1-1&amp;"]"),INDIRECT(IMPORT_VAR[TABLENAME]&amp;"[@c"&amp;$1:$1-1&amp;"]"))</f>
        <v>0</v>
      </c>
      <c r="O1076" s="33"/>
      <c r="P1076" s="33" t="str">
        <f>IF(IMPORT[[#This Row],[b3]]="","",IMPORT[[#This Row],[b3]]-IMPORT[[#This Row],[a3]])</f>
        <v/>
      </c>
      <c r="Q1076" s="32">
        <f ca="1">SUM(INDIRECT(IMPORT_VAR[TABLENAME]&amp;"[@a"&amp;$1:$1-1&amp;"]"),INDIRECT(IMPORT_VAR[TABLENAME]&amp;"[@c"&amp;$1:$1-1&amp;"]"))</f>
        <v>0</v>
      </c>
      <c r="R1076" s="33"/>
      <c r="S1076" s="33" t="str">
        <f>IF(IMPORT[[#This Row],[b4]]="","",IMPORT[[#This Row],[b4]]-IMPORT[[#This Row],[a4]])</f>
        <v/>
      </c>
      <c r="T1076" s="32">
        <f ca="1">SUM(INDIRECT(IMPORT_VAR[TABLENAME]&amp;"[@a"&amp;$1:$1-1&amp;"]"),INDIRECT(IMPORT_VAR[TABLENAME]&amp;"[@c"&amp;$1:$1-1&amp;"]"))</f>
        <v>0</v>
      </c>
      <c r="U1076" s="33"/>
      <c r="V1076" s="31"/>
      <c r="W1076" s="62" t="str">
        <f>IF(IMPORT[[#This Row],[b5]]="","",IMPORT[[#This Row],[b5]]-IMPORT[[#This Row],[a5]])</f>
        <v/>
      </c>
      <c r="X1076" s="52">
        <f ca="1">SUM(INDIRECT(IMPORT_VAR[TABLENAME]&amp;"[@a"&amp;$1:$1-1&amp;"]"),INDIRECT(IMPORT_VAR[TABLENAME]&amp;"[@c"&amp;$1:$1-1&amp;"]"))</f>
        <v>0</v>
      </c>
    </row>
    <row r="1077" spans="1:24">
      <c r="A1077" s="31" t="str">
        <f ca="1">IF(IMPORT[[#This Row],[C]]&lt;1,"",ROW()-2)</f>
        <v/>
      </c>
      <c r="B1077" s="39" t="s">
        <v>3354</v>
      </c>
      <c r="C1077" s="31" t="s">
        <v>3036</v>
      </c>
      <c r="D1077" s="31">
        <v>240</v>
      </c>
      <c r="E1077" s="31">
        <f ca="1">IMPORT[TT]</f>
        <v>0</v>
      </c>
      <c r="F1077" s="31"/>
      <c r="G1077" s="34" t="s">
        <v>3812</v>
      </c>
      <c r="H1077" s="32">
        <v>0</v>
      </c>
      <c r="I1077" s="31"/>
      <c r="J1077" s="31" t="str">
        <f>IF(IMPORT[[#This Row],[b1]]="","",IMPORT[[#This Row],[b1]]-IMPORT[[#This Row],[a1]])</f>
        <v/>
      </c>
      <c r="K1077" s="32">
        <f ca="1">SUM(INDIRECT(IMPORT_VAR[TABLENAME]&amp;"[@a"&amp;$1:$1-1&amp;"]"),INDIRECT(IMPORT_VAR[TABLENAME]&amp;"[@c"&amp;$1:$1-1&amp;"]"))</f>
        <v>0</v>
      </c>
      <c r="L1077" s="31"/>
      <c r="M1077" s="31" t="str">
        <f>IF(IMPORT[[#This Row],[b2]]="","",IMPORT[[#This Row],[b2]]-IMPORT[[#This Row],[a2]])</f>
        <v/>
      </c>
      <c r="N1077" s="32">
        <f ca="1">SUM(INDIRECT(IMPORT_VAR[TABLENAME]&amp;"[@a"&amp;$1:$1-1&amp;"]"),INDIRECT(IMPORT_VAR[TABLENAME]&amp;"[@c"&amp;$1:$1-1&amp;"]"))</f>
        <v>0</v>
      </c>
      <c r="O1077" s="33"/>
      <c r="P1077" s="33" t="str">
        <f>IF(IMPORT[[#This Row],[b3]]="","",IMPORT[[#This Row],[b3]]-IMPORT[[#This Row],[a3]])</f>
        <v/>
      </c>
      <c r="Q1077" s="32">
        <f ca="1">SUM(INDIRECT(IMPORT_VAR[TABLENAME]&amp;"[@a"&amp;$1:$1-1&amp;"]"),INDIRECT(IMPORT_VAR[TABLENAME]&amp;"[@c"&amp;$1:$1-1&amp;"]"))</f>
        <v>0</v>
      </c>
      <c r="R1077" s="33"/>
      <c r="S1077" s="33" t="str">
        <f>IF(IMPORT[[#This Row],[b4]]="","",IMPORT[[#This Row],[b4]]-IMPORT[[#This Row],[a4]])</f>
        <v/>
      </c>
      <c r="T1077" s="32">
        <f ca="1">SUM(INDIRECT(IMPORT_VAR[TABLENAME]&amp;"[@a"&amp;$1:$1-1&amp;"]"),INDIRECT(IMPORT_VAR[TABLENAME]&amp;"[@c"&amp;$1:$1-1&amp;"]"))</f>
        <v>0</v>
      </c>
      <c r="U1077" s="33"/>
      <c r="V1077" s="31"/>
      <c r="W1077" s="62" t="str">
        <f>IF(IMPORT[[#This Row],[b5]]="","",IMPORT[[#This Row],[b5]]-IMPORT[[#This Row],[a5]])</f>
        <v/>
      </c>
      <c r="X1077" s="52">
        <f ca="1">SUM(INDIRECT(IMPORT_VAR[TABLENAME]&amp;"[@a"&amp;$1:$1-1&amp;"]"),INDIRECT(IMPORT_VAR[TABLENAME]&amp;"[@c"&amp;$1:$1-1&amp;"]"))</f>
        <v>0</v>
      </c>
    </row>
    <row r="1078" spans="1:24">
      <c r="A1078" s="31" t="str">
        <f ca="1">IF(IMPORT[[#This Row],[C]]&lt;1,"",ROW()-2)</f>
        <v/>
      </c>
      <c r="B1078" s="39" t="s">
        <v>3360</v>
      </c>
      <c r="C1078" s="31" t="s">
        <v>3182</v>
      </c>
      <c r="D1078" s="31">
        <v>2304</v>
      </c>
      <c r="E1078" s="31">
        <f ca="1">IMPORT[TT]</f>
        <v>0</v>
      </c>
      <c r="F1078" s="31"/>
      <c r="G1078" s="34" t="s">
        <v>3345</v>
      </c>
      <c r="H1078" s="32">
        <v>0</v>
      </c>
      <c r="I1078" s="31"/>
      <c r="J1078" s="31" t="str">
        <f>IF(IMPORT[[#This Row],[b1]]="","",IMPORT[[#This Row],[b1]]-IMPORT[[#This Row],[a1]])</f>
        <v/>
      </c>
      <c r="K1078" s="32">
        <f ca="1">SUM(INDIRECT(IMPORT_VAR[TABLENAME]&amp;"[@a"&amp;$1:$1-1&amp;"]"),INDIRECT(IMPORT_VAR[TABLENAME]&amp;"[@c"&amp;$1:$1-1&amp;"]"))</f>
        <v>0</v>
      </c>
      <c r="L1078" s="31"/>
      <c r="M1078" s="31" t="str">
        <f>IF(IMPORT[[#This Row],[b2]]="","",IMPORT[[#This Row],[b2]]-IMPORT[[#This Row],[a2]])</f>
        <v/>
      </c>
      <c r="N1078" s="32">
        <f ca="1">SUM(INDIRECT(IMPORT_VAR[TABLENAME]&amp;"[@a"&amp;$1:$1-1&amp;"]"),INDIRECT(IMPORT_VAR[TABLENAME]&amp;"[@c"&amp;$1:$1-1&amp;"]"))</f>
        <v>0</v>
      </c>
      <c r="O1078" s="33"/>
      <c r="P1078" s="33" t="str">
        <f>IF(IMPORT[[#This Row],[b3]]="","",IMPORT[[#This Row],[b3]]-IMPORT[[#This Row],[a3]])</f>
        <v/>
      </c>
      <c r="Q1078" s="32">
        <f ca="1">SUM(INDIRECT(IMPORT_VAR[TABLENAME]&amp;"[@a"&amp;$1:$1-1&amp;"]"),INDIRECT(IMPORT_VAR[TABLENAME]&amp;"[@c"&amp;$1:$1-1&amp;"]"))</f>
        <v>0</v>
      </c>
      <c r="R1078" s="33"/>
      <c r="S1078" s="33" t="str">
        <f>IF(IMPORT[[#This Row],[b4]]="","",IMPORT[[#This Row],[b4]]-IMPORT[[#This Row],[a4]])</f>
        <v/>
      </c>
      <c r="T1078" s="32">
        <f ca="1">SUM(INDIRECT(IMPORT_VAR[TABLENAME]&amp;"[@a"&amp;$1:$1-1&amp;"]"),INDIRECT(IMPORT_VAR[TABLENAME]&amp;"[@c"&amp;$1:$1-1&amp;"]"))</f>
        <v>0</v>
      </c>
      <c r="U1078" s="33"/>
      <c r="V1078" s="31"/>
      <c r="W1078" s="62" t="str">
        <f>IF(IMPORT[[#This Row],[b5]]="","",IMPORT[[#This Row],[b5]]-IMPORT[[#This Row],[a5]])</f>
        <v/>
      </c>
      <c r="X1078" s="52">
        <f ca="1">SUM(INDIRECT(IMPORT_VAR[TABLENAME]&amp;"[@a"&amp;$1:$1-1&amp;"]"),INDIRECT(IMPORT_VAR[TABLENAME]&amp;"[@c"&amp;$1:$1-1&amp;"]"))</f>
        <v>0</v>
      </c>
    </row>
    <row r="1079" spans="1:24">
      <c r="A1079" s="31" t="str">
        <f ca="1">IF(IMPORT[[#This Row],[C]]&lt;1,"",ROW()-2)</f>
        <v/>
      </c>
      <c r="B1079" s="39" t="s">
        <v>3846</v>
      </c>
      <c r="C1079" s="31" t="s">
        <v>2805</v>
      </c>
      <c r="D1079" s="31">
        <v>360</v>
      </c>
      <c r="E1079" s="31">
        <f ca="1">IMPORT[TT]</f>
        <v>0</v>
      </c>
      <c r="F1079" s="31"/>
      <c r="G1079" s="34" t="s">
        <v>3817</v>
      </c>
      <c r="H1079" s="32">
        <v>0</v>
      </c>
      <c r="I1079" s="31"/>
      <c r="J1079" s="31" t="str">
        <f>IF(IMPORT[[#This Row],[b1]]="","",IMPORT[[#This Row],[b1]]-IMPORT[[#This Row],[a1]])</f>
        <v/>
      </c>
      <c r="K1079" s="32">
        <f ca="1">SUM(INDIRECT(IMPORT_VAR[TABLENAME]&amp;"[@a"&amp;$1:$1-1&amp;"]"),INDIRECT(IMPORT_VAR[TABLENAME]&amp;"[@c"&amp;$1:$1-1&amp;"]"))</f>
        <v>0</v>
      </c>
      <c r="L1079" s="31"/>
      <c r="M1079" s="31" t="str">
        <f>IF(IMPORT[[#This Row],[b2]]="","",IMPORT[[#This Row],[b2]]-IMPORT[[#This Row],[a2]])</f>
        <v/>
      </c>
      <c r="N1079" s="32">
        <f ca="1">SUM(INDIRECT(IMPORT_VAR[TABLENAME]&amp;"[@a"&amp;$1:$1-1&amp;"]"),INDIRECT(IMPORT_VAR[TABLENAME]&amp;"[@c"&amp;$1:$1-1&amp;"]"))</f>
        <v>0</v>
      </c>
      <c r="O1079" s="33"/>
      <c r="P1079" s="33" t="str">
        <f>IF(IMPORT[[#This Row],[b3]]="","",IMPORT[[#This Row],[b3]]-IMPORT[[#This Row],[a3]])</f>
        <v/>
      </c>
      <c r="Q1079" s="32">
        <f ca="1">SUM(INDIRECT(IMPORT_VAR[TABLENAME]&amp;"[@a"&amp;$1:$1-1&amp;"]"),INDIRECT(IMPORT_VAR[TABLENAME]&amp;"[@c"&amp;$1:$1-1&amp;"]"))</f>
        <v>0</v>
      </c>
      <c r="R1079" s="33"/>
      <c r="S1079" s="33" t="str">
        <f>IF(IMPORT[[#This Row],[b4]]="","",IMPORT[[#This Row],[b4]]-IMPORT[[#This Row],[a4]])</f>
        <v/>
      </c>
      <c r="T1079" s="32">
        <f ca="1">SUM(INDIRECT(IMPORT_VAR[TABLENAME]&amp;"[@a"&amp;$1:$1-1&amp;"]"),INDIRECT(IMPORT_VAR[TABLENAME]&amp;"[@c"&amp;$1:$1-1&amp;"]"))</f>
        <v>0</v>
      </c>
      <c r="U1079" s="33"/>
      <c r="V1079" s="31"/>
      <c r="W1079" s="62" t="str">
        <f>IF(IMPORT[[#This Row],[b5]]="","",IMPORT[[#This Row],[b5]]-IMPORT[[#This Row],[a5]])</f>
        <v/>
      </c>
      <c r="X1079" s="52">
        <f ca="1">SUM(INDIRECT(IMPORT_VAR[TABLENAME]&amp;"[@a"&amp;$1:$1-1&amp;"]"),INDIRECT(IMPORT_VAR[TABLENAME]&amp;"[@c"&amp;$1:$1-1&amp;"]"))</f>
        <v>0</v>
      </c>
    </row>
    <row r="1080" spans="1:24">
      <c r="A1080" s="31" t="str">
        <f ca="1">IF(IMPORT[[#This Row],[C]]&lt;1,"",ROW()-2)</f>
        <v/>
      </c>
      <c r="B1080" s="39" t="s">
        <v>3851</v>
      </c>
      <c r="C1080" s="31" t="s">
        <v>2805</v>
      </c>
      <c r="D1080" s="31">
        <v>360</v>
      </c>
      <c r="E1080" s="31">
        <f ca="1">IMPORT[TT]</f>
        <v>0</v>
      </c>
      <c r="F1080" s="31"/>
      <c r="G1080" s="34" t="s">
        <v>3817</v>
      </c>
      <c r="H1080" s="32">
        <v>0</v>
      </c>
      <c r="I1080" s="31"/>
      <c r="J1080" s="31" t="str">
        <f>IF(IMPORT[[#This Row],[b1]]="","",IMPORT[[#This Row],[b1]]-IMPORT[[#This Row],[a1]])</f>
        <v/>
      </c>
      <c r="K1080" s="32">
        <f ca="1">SUM(INDIRECT(IMPORT_VAR[TABLENAME]&amp;"[@a"&amp;$1:$1-1&amp;"]"),INDIRECT(IMPORT_VAR[TABLENAME]&amp;"[@c"&amp;$1:$1-1&amp;"]"))</f>
        <v>0</v>
      </c>
      <c r="L1080" s="31"/>
      <c r="M1080" s="31" t="str">
        <f>IF(IMPORT[[#This Row],[b2]]="","",IMPORT[[#This Row],[b2]]-IMPORT[[#This Row],[a2]])</f>
        <v/>
      </c>
      <c r="N1080" s="32">
        <f ca="1">SUM(INDIRECT(IMPORT_VAR[TABLENAME]&amp;"[@a"&amp;$1:$1-1&amp;"]"),INDIRECT(IMPORT_VAR[TABLENAME]&amp;"[@c"&amp;$1:$1-1&amp;"]"))</f>
        <v>0</v>
      </c>
      <c r="O1080" s="33"/>
      <c r="P1080" s="33" t="str">
        <f>IF(IMPORT[[#This Row],[b3]]="","",IMPORT[[#This Row],[b3]]-IMPORT[[#This Row],[a3]])</f>
        <v/>
      </c>
      <c r="Q1080" s="32">
        <f ca="1">SUM(INDIRECT(IMPORT_VAR[TABLENAME]&amp;"[@a"&amp;$1:$1-1&amp;"]"),INDIRECT(IMPORT_VAR[TABLENAME]&amp;"[@c"&amp;$1:$1-1&amp;"]"))</f>
        <v>0</v>
      </c>
      <c r="R1080" s="33"/>
      <c r="S1080" s="33" t="str">
        <f>IF(IMPORT[[#This Row],[b4]]="","",IMPORT[[#This Row],[b4]]-IMPORT[[#This Row],[a4]])</f>
        <v/>
      </c>
      <c r="T1080" s="32">
        <f ca="1">SUM(INDIRECT(IMPORT_VAR[TABLENAME]&amp;"[@a"&amp;$1:$1-1&amp;"]"),INDIRECT(IMPORT_VAR[TABLENAME]&amp;"[@c"&amp;$1:$1-1&amp;"]"))</f>
        <v>0</v>
      </c>
      <c r="U1080" s="33"/>
      <c r="V1080" s="31"/>
      <c r="W1080" s="62" t="str">
        <f>IF(IMPORT[[#This Row],[b5]]="","",IMPORT[[#This Row],[b5]]-IMPORT[[#This Row],[a5]])</f>
        <v/>
      </c>
      <c r="X1080" s="52">
        <f ca="1">SUM(INDIRECT(IMPORT_VAR[TABLENAME]&amp;"[@a"&amp;$1:$1-1&amp;"]"),INDIRECT(IMPORT_VAR[TABLENAME]&amp;"[@c"&amp;$1:$1-1&amp;"]"))</f>
        <v>0</v>
      </c>
    </row>
    <row r="1081" spans="1:24">
      <c r="A1081" s="39" t="str">
        <f ca="1">IF(IMPORT[[#This Row],[C]]&lt;1,"",ROW()-2)</f>
        <v/>
      </c>
      <c r="B1081" s="39" t="s">
        <v>3977</v>
      </c>
      <c r="C1081" s="31" t="s">
        <v>3978</v>
      </c>
      <c r="D1081" s="31">
        <v>1056</v>
      </c>
      <c r="E1081" s="39">
        <f ca="1">IMPORT[TT]</f>
        <v>0</v>
      </c>
      <c r="F1081" s="31"/>
      <c r="G1081" s="31" t="s">
        <v>4003</v>
      </c>
      <c r="H1081" s="40">
        <v>0</v>
      </c>
      <c r="I1081" s="31"/>
      <c r="J1081" s="39" t="str">
        <f>IF(IMPORT[[#This Row],[b1]]="","",IMPORT[[#This Row],[b1]]-IMPORT[[#This Row],[a1]])</f>
        <v/>
      </c>
      <c r="K1081" s="40">
        <f ca="1">SUM(INDIRECT(IMPORT_VAR[TABLENAME]&amp;"[@a"&amp;$1:$1-1&amp;"]"),INDIRECT(IMPORT_VAR[TABLENAME]&amp;"[@c"&amp;$1:$1-1&amp;"]"))</f>
        <v>0</v>
      </c>
      <c r="L1081" s="31"/>
      <c r="M1081" s="39" t="str">
        <f>IF(IMPORT[[#This Row],[b2]]="","",IMPORT[[#This Row],[b2]]-IMPORT[[#This Row],[a2]])</f>
        <v/>
      </c>
      <c r="N1081" s="40">
        <f ca="1">SUM(INDIRECT(IMPORT_VAR[TABLENAME]&amp;"[@a"&amp;$1:$1-1&amp;"]"),INDIRECT(IMPORT_VAR[TABLENAME]&amp;"[@c"&amp;$1:$1-1&amp;"]"))</f>
        <v>0</v>
      </c>
      <c r="O1081" s="33"/>
      <c r="P1081" s="41" t="str">
        <f>IF(IMPORT[[#This Row],[b3]]="","",IMPORT[[#This Row],[b3]]-IMPORT[[#This Row],[a3]])</f>
        <v/>
      </c>
      <c r="Q1081" s="40">
        <f ca="1">SUM(INDIRECT(IMPORT_VAR[TABLENAME]&amp;"[@a"&amp;$1:$1-1&amp;"]"),INDIRECT(IMPORT_VAR[TABLENAME]&amp;"[@c"&amp;$1:$1-1&amp;"]"))</f>
        <v>0</v>
      </c>
      <c r="R1081" s="33"/>
      <c r="S1081" s="41" t="str">
        <f>IF(IMPORT[[#This Row],[b4]]="","",IMPORT[[#This Row],[b4]]-IMPORT[[#This Row],[a4]])</f>
        <v/>
      </c>
      <c r="T1081" s="40">
        <f ca="1">SUM(INDIRECT(IMPORT_VAR[TABLENAME]&amp;"[@a"&amp;$1:$1-1&amp;"]"),INDIRECT(IMPORT_VAR[TABLENAME]&amp;"[@c"&amp;$1:$1-1&amp;"]"))</f>
        <v>0</v>
      </c>
      <c r="U1081" s="41"/>
      <c r="V1081" s="31"/>
      <c r="W1081" s="60" t="str">
        <f>IF(IMPORT[[#This Row],[b5]]="","",IMPORT[[#This Row],[b5]]-IMPORT[[#This Row],[a5]])</f>
        <v/>
      </c>
      <c r="X1081" s="53">
        <f ca="1">SUM(INDIRECT(IMPORT_VAR[TABLENAME]&amp;"[@a"&amp;$1:$1-1&amp;"]"),INDIRECT(IMPORT_VAR[TABLENAME]&amp;"[@c"&amp;$1:$1-1&amp;"]"))</f>
        <v>0</v>
      </c>
    </row>
    <row r="1082" spans="1:24">
      <c r="A1082" s="39" t="str">
        <f ca="1">IF(IMPORT[[#This Row],[C]]&lt;1,"",ROW()-2)</f>
        <v/>
      </c>
      <c r="B1082" s="39" t="s">
        <v>3979</v>
      </c>
      <c r="C1082" s="31" t="s">
        <v>3182</v>
      </c>
      <c r="D1082" s="31">
        <v>864</v>
      </c>
      <c r="E1082" s="39">
        <f ca="1">IMPORT[TT]</f>
        <v>0</v>
      </c>
      <c r="F1082" s="31"/>
      <c r="G1082" s="31" t="s">
        <v>4003</v>
      </c>
      <c r="H1082" s="40">
        <v>0</v>
      </c>
      <c r="I1082" s="31"/>
      <c r="J1082" s="39" t="str">
        <f>IF(IMPORT[[#This Row],[b1]]="","",IMPORT[[#This Row],[b1]]-IMPORT[[#This Row],[a1]])</f>
        <v/>
      </c>
      <c r="K1082" s="40">
        <f ca="1">SUM(INDIRECT(IMPORT_VAR[TABLENAME]&amp;"[@a"&amp;$1:$1-1&amp;"]"),INDIRECT(IMPORT_VAR[TABLENAME]&amp;"[@c"&amp;$1:$1-1&amp;"]"))</f>
        <v>0</v>
      </c>
      <c r="L1082" s="31"/>
      <c r="M1082" s="39" t="str">
        <f>IF(IMPORT[[#This Row],[b2]]="","",IMPORT[[#This Row],[b2]]-IMPORT[[#This Row],[a2]])</f>
        <v/>
      </c>
      <c r="N1082" s="40">
        <f ca="1">SUM(INDIRECT(IMPORT_VAR[TABLENAME]&amp;"[@a"&amp;$1:$1-1&amp;"]"),INDIRECT(IMPORT_VAR[TABLENAME]&amp;"[@c"&amp;$1:$1-1&amp;"]"))</f>
        <v>0</v>
      </c>
      <c r="O1082" s="33"/>
      <c r="P1082" s="41" t="str">
        <f>IF(IMPORT[[#This Row],[b3]]="","",IMPORT[[#This Row],[b3]]-IMPORT[[#This Row],[a3]])</f>
        <v/>
      </c>
      <c r="Q1082" s="40">
        <f ca="1">SUM(INDIRECT(IMPORT_VAR[TABLENAME]&amp;"[@a"&amp;$1:$1-1&amp;"]"),INDIRECT(IMPORT_VAR[TABLENAME]&amp;"[@c"&amp;$1:$1-1&amp;"]"))</f>
        <v>0</v>
      </c>
      <c r="R1082" s="33"/>
      <c r="S1082" s="41" t="str">
        <f>IF(IMPORT[[#This Row],[b4]]="","",IMPORT[[#This Row],[b4]]-IMPORT[[#This Row],[a4]])</f>
        <v/>
      </c>
      <c r="T1082" s="40">
        <f ca="1">SUM(INDIRECT(IMPORT_VAR[TABLENAME]&amp;"[@a"&amp;$1:$1-1&amp;"]"),INDIRECT(IMPORT_VAR[TABLENAME]&amp;"[@c"&amp;$1:$1-1&amp;"]"))</f>
        <v>0</v>
      </c>
      <c r="U1082" s="41"/>
      <c r="V1082" s="31"/>
      <c r="W1082" s="60" t="str">
        <f>IF(IMPORT[[#This Row],[b5]]="","",IMPORT[[#This Row],[b5]]-IMPORT[[#This Row],[a5]])</f>
        <v/>
      </c>
      <c r="X1082" s="53">
        <f ca="1">SUM(INDIRECT(IMPORT_VAR[TABLENAME]&amp;"[@a"&amp;$1:$1-1&amp;"]"),INDIRECT(IMPORT_VAR[TABLENAME]&amp;"[@c"&amp;$1:$1-1&amp;"]"))</f>
        <v>0</v>
      </c>
    </row>
    <row r="1083" spans="1:24">
      <c r="A1083" s="39" t="str">
        <f ca="1">IF(IMPORT[[#This Row],[C]]&lt;1,"",ROW()-2)</f>
        <v/>
      </c>
      <c r="B1083" s="39" t="s">
        <v>3981</v>
      </c>
      <c r="C1083" s="31" t="s">
        <v>3182</v>
      </c>
      <c r="D1083" s="31">
        <v>864</v>
      </c>
      <c r="E1083" s="39">
        <f ca="1">IMPORT[TT]</f>
        <v>0</v>
      </c>
      <c r="F1083" s="31"/>
      <c r="G1083" s="31" t="s">
        <v>4003</v>
      </c>
      <c r="H1083" s="40">
        <v>0</v>
      </c>
      <c r="I1083" s="31"/>
      <c r="J1083" s="39" t="str">
        <f>IF(IMPORT[[#This Row],[b1]]="","",IMPORT[[#This Row],[b1]]-IMPORT[[#This Row],[a1]])</f>
        <v/>
      </c>
      <c r="K1083" s="40">
        <f ca="1">SUM(INDIRECT(IMPORT_VAR[TABLENAME]&amp;"[@a"&amp;$1:$1-1&amp;"]"),INDIRECT(IMPORT_VAR[TABLENAME]&amp;"[@c"&amp;$1:$1-1&amp;"]"))</f>
        <v>0</v>
      </c>
      <c r="L1083" s="31"/>
      <c r="M1083" s="39" t="str">
        <f>IF(IMPORT[[#This Row],[b2]]="","",IMPORT[[#This Row],[b2]]-IMPORT[[#This Row],[a2]])</f>
        <v/>
      </c>
      <c r="N1083" s="40">
        <f ca="1">SUM(INDIRECT(IMPORT_VAR[TABLENAME]&amp;"[@a"&amp;$1:$1-1&amp;"]"),INDIRECT(IMPORT_VAR[TABLENAME]&amp;"[@c"&amp;$1:$1-1&amp;"]"))</f>
        <v>0</v>
      </c>
      <c r="O1083" s="33"/>
      <c r="P1083" s="41" t="str">
        <f>IF(IMPORT[[#This Row],[b3]]="","",IMPORT[[#This Row],[b3]]-IMPORT[[#This Row],[a3]])</f>
        <v/>
      </c>
      <c r="Q1083" s="40">
        <f ca="1">SUM(INDIRECT(IMPORT_VAR[TABLENAME]&amp;"[@a"&amp;$1:$1-1&amp;"]"),INDIRECT(IMPORT_VAR[TABLENAME]&amp;"[@c"&amp;$1:$1-1&amp;"]"))</f>
        <v>0</v>
      </c>
      <c r="R1083" s="33"/>
      <c r="S1083" s="41" t="str">
        <f>IF(IMPORT[[#This Row],[b4]]="","",IMPORT[[#This Row],[b4]]-IMPORT[[#This Row],[a4]])</f>
        <v/>
      </c>
      <c r="T1083" s="40">
        <f ca="1">SUM(INDIRECT(IMPORT_VAR[TABLENAME]&amp;"[@a"&amp;$1:$1-1&amp;"]"),INDIRECT(IMPORT_VAR[TABLENAME]&amp;"[@c"&amp;$1:$1-1&amp;"]"))</f>
        <v>0</v>
      </c>
      <c r="U1083" s="41"/>
      <c r="V1083" s="31"/>
      <c r="W1083" s="60" t="str">
        <f>IF(IMPORT[[#This Row],[b5]]="","",IMPORT[[#This Row],[b5]]-IMPORT[[#This Row],[a5]])</f>
        <v/>
      </c>
      <c r="X1083" s="53">
        <f ca="1">SUM(INDIRECT(IMPORT_VAR[TABLENAME]&amp;"[@a"&amp;$1:$1-1&amp;"]"),INDIRECT(IMPORT_VAR[TABLENAME]&amp;"[@c"&amp;$1:$1-1&amp;"]"))</f>
        <v>0</v>
      </c>
    </row>
    <row r="1084" spans="1:24">
      <c r="A1084" s="39" t="str">
        <f ca="1">IF(IMPORT[[#This Row],[C]]&lt;1,"",ROW()-2)</f>
        <v/>
      </c>
      <c r="B1084" s="39" t="s">
        <v>3982</v>
      </c>
      <c r="C1084" s="31" t="s">
        <v>3182</v>
      </c>
      <c r="D1084" s="31">
        <v>1152</v>
      </c>
      <c r="E1084" s="39">
        <f ca="1">IMPORT[TT]</f>
        <v>0</v>
      </c>
      <c r="F1084" s="31"/>
      <c r="G1084" s="31" t="s">
        <v>4003</v>
      </c>
      <c r="H1084" s="40">
        <v>0</v>
      </c>
      <c r="I1084" s="31"/>
      <c r="J1084" s="39" t="str">
        <f>IF(IMPORT[[#This Row],[b1]]="","",IMPORT[[#This Row],[b1]]-IMPORT[[#This Row],[a1]])</f>
        <v/>
      </c>
      <c r="K1084" s="40">
        <f ca="1">SUM(INDIRECT(IMPORT_VAR[TABLENAME]&amp;"[@a"&amp;$1:$1-1&amp;"]"),INDIRECT(IMPORT_VAR[TABLENAME]&amp;"[@c"&amp;$1:$1-1&amp;"]"))</f>
        <v>0</v>
      </c>
      <c r="L1084" s="31"/>
      <c r="M1084" s="39" t="str">
        <f>IF(IMPORT[[#This Row],[b2]]="","",IMPORT[[#This Row],[b2]]-IMPORT[[#This Row],[a2]])</f>
        <v/>
      </c>
      <c r="N1084" s="40">
        <f ca="1">SUM(INDIRECT(IMPORT_VAR[TABLENAME]&amp;"[@a"&amp;$1:$1-1&amp;"]"),INDIRECT(IMPORT_VAR[TABLENAME]&amp;"[@c"&amp;$1:$1-1&amp;"]"))</f>
        <v>0</v>
      </c>
      <c r="O1084" s="33"/>
      <c r="P1084" s="41" t="str">
        <f>IF(IMPORT[[#This Row],[b3]]="","",IMPORT[[#This Row],[b3]]-IMPORT[[#This Row],[a3]])</f>
        <v/>
      </c>
      <c r="Q1084" s="40">
        <f ca="1">SUM(INDIRECT(IMPORT_VAR[TABLENAME]&amp;"[@a"&amp;$1:$1-1&amp;"]"),INDIRECT(IMPORT_VAR[TABLENAME]&amp;"[@c"&amp;$1:$1-1&amp;"]"))</f>
        <v>0</v>
      </c>
      <c r="R1084" s="33"/>
      <c r="S1084" s="41" t="str">
        <f>IF(IMPORT[[#This Row],[b4]]="","",IMPORT[[#This Row],[b4]]-IMPORT[[#This Row],[a4]])</f>
        <v/>
      </c>
      <c r="T1084" s="40">
        <f ca="1">SUM(INDIRECT(IMPORT_VAR[TABLENAME]&amp;"[@a"&amp;$1:$1-1&amp;"]"),INDIRECT(IMPORT_VAR[TABLENAME]&amp;"[@c"&amp;$1:$1-1&amp;"]"))</f>
        <v>0</v>
      </c>
      <c r="U1084" s="41"/>
      <c r="V1084" s="31"/>
      <c r="W1084" s="60" t="str">
        <f>IF(IMPORT[[#This Row],[b5]]="","",IMPORT[[#This Row],[b5]]-IMPORT[[#This Row],[a5]])</f>
        <v/>
      </c>
      <c r="X1084" s="53">
        <f ca="1">SUM(INDIRECT(IMPORT_VAR[TABLENAME]&amp;"[@a"&amp;$1:$1-1&amp;"]"),INDIRECT(IMPORT_VAR[TABLENAME]&amp;"[@c"&amp;$1:$1-1&amp;"]"))</f>
        <v>0</v>
      </c>
    </row>
    <row r="1085" spans="1:24">
      <c r="A1085" s="39" t="str">
        <f ca="1">IF(IMPORT[[#This Row],[C]]&lt;1,"",ROW()-2)</f>
        <v/>
      </c>
      <c r="B1085" s="39" t="s">
        <v>3983</v>
      </c>
      <c r="C1085" s="31" t="s">
        <v>3182</v>
      </c>
      <c r="D1085" s="31">
        <v>864</v>
      </c>
      <c r="E1085" s="39">
        <f ca="1">IMPORT[TT]</f>
        <v>0</v>
      </c>
      <c r="F1085" s="31"/>
      <c r="G1085" s="31" t="s">
        <v>4003</v>
      </c>
      <c r="H1085" s="40">
        <v>0</v>
      </c>
      <c r="I1085" s="31"/>
      <c r="J1085" s="39" t="str">
        <f>IF(IMPORT[[#This Row],[b1]]="","",IMPORT[[#This Row],[b1]]-IMPORT[[#This Row],[a1]])</f>
        <v/>
      </c>
      <c r="K1085" s="40">
        <f ca="1">SUM(INDIRECT(IMPORT_VAR[TABLENAME]&amp;"[@a"&amp;$1:$1-1&amp;"]"),INDIRECT(IMPORT_VAR[TABLENAME]&amp;"[@c"&amp;$1:$1-1&amp;"]"))</f>
        <v>0</v>
      </c>
      <c r="L1085" s="31"/>
      <c r="M1085" s="39" t="str">
        <f>IF(IMPORT[[#This Row],[b2]]="","",IMPORT[[#This Row],[b2]]-IMPORT[[#This Row],[a2]])</f>
        <v/>
      </c>
      <c r="N1085" s="40">
        <f ca="1">SUM(INDIRECT(IMPORT_VAR[TABLENAME]&amp;"[@a"&amp;$1:$1-1&amp;"]"),INDIRECT(IMPORT_VAR[TABLENAME]&amp;"[@c"&amp;$1:$1-1&amp;"]"))</f>
        <v>0</v>
      </c>
      <c r="O1085" s="33"/>
      <c r="P1085" s="41" t="str">
        <f>IF(IMPORT[[#This Row],[b3]]="","",IMPORT[[#This Row],[b3]]-IMPORT[[#This Row],[a3]])</f>
        <v/>
      </c>
      <c r="Q1085" s="40">
        <f ca="1">SUM(INDIRECT(IMPORT_VAR[TABLENAME]&amp;"[@a"&amp;$1:$1-1&amp;"]"),INDIRECT(IMPORT_VAR[TABLENAME]&amp;"[@c"&amp;$1:$1-1&amp;"]"))</f>
        <v>0</v>
      </c>
      <c r="R1085" s="33"/>
      <c r="S1085" s="41" t="str">
        <f>IF(IMPORT[[#This Row],[b4]]="","",IMPORT[[#This Row],[b4]]-IMPORT[[#This Row],[a4]])</f>
        <v/>
      </c>
      <c r="T1085" s="40">
        <f ca="1">SUM(INDIRECT(IMPORT_VAR[TABLENAME]&amp;"[@a"&amp;$1:$1-1&amp;"]"),INDIRECT(IMPORT_VAR[TABLENAME]&amp;"[@c"&amp;$1:$1-1&amp;"]"))</f>
        <v>0</v>
      </c>
      <c r="U1085" s="41"/>
      <c r="V1085" s="31"/>
      <c r="W1085" s="60" t="str">
        <f>IF(IMPORT[[#This Row],[b5]]="","",IMPORT[[#This Row],[b5]]-IMPORT[[#This Row],[a5]])</f>
        <v/>
      </c>
      <c r="X1085" s="53">
        <f ca="1">SUM(INDIRECT(IMPORT_VAR[TABLENAME]&amp;"[@a"&amp;$1:$1-1&amp;"]"),INDIRECT(IMPORT_VAR[TABLENAME]&amp;"[@c"&amp;$1:$1-1&amp;"]"))</f>
        <v>0</v>
      </c>
    </row>
    <row r="1086" spans="1:24">
      <c r="A1086" s="39" t="str">
        <f ca="1">IF(IMPORT[[#This Row],[C]]&lt;1,"",ROW()-2)</f>
        <v/>
      </c>
      <c r="B1086" s="39" t="s">
        <v>3992</v>
      </c>
      <c r="C1086" s="31" t="s">
        <v>3182</v>
      </c>
      <c r="D1086" s="31">
        <v>576</v>
      </c>
      <c r="E1086" s="39">
        <f ca="1">IMPORT[TT]</f>
        <v>0</v>
      </c>
      <c r="F1086" s="31"/>
      <c r="G1086" s="31" t="s">
        <v>4003</v>
      </c>
      <c r="H1086" s="40">
        <v>0</v>
      </c>
      <c r="I1086" s="31"/>
      <c r="J1086" s="39" t="str">
        <f>IF(IMPORT[[#This Row],[b1]]="","",IMPORT[[#This Row],[b1]]-IMPORT[[#This Row],[a1]])</f>
        <v/>
      </c>
      <c r="K1086" s="40">
        <f ca="1">SUM(INDIRECT(IMPORT_VAR[TABLENAME]&amp;"[@a"&amp;$1:$1-1&amp;"]"),INDIRECT(IMPORT_VAR[TABLENAME]&amp;"[@c"&amp;$1:$1-1&amp;"]"))</f>
        <v>0</v>
      </c>
      <c r="L1086" s="31"/>
      <c r="M1086" s="39" t="str">
        <f>IF(IMPORT[[#This Row],[b2]]="","",IMPORT[[#This Row],[b2]]-IMPORT[[#This Row],[a2]])</f>
        <v/>
      </c>
      <c r="N1086" s="40">
        <f ca="1">SUM(INDIRECT(IMPORT_VAR[TABLENAME]&amp;"[@a"&amp;$1:$1-1&amp;"]"),INDIRECT(IMPORT_VAR[TABLENAME]&amp;"[@c"&amp;$1:$1-1&amp;"]"))</f>
        <v>0</v>
      </c>
      <c r="O1086" s="33"/>
      <c r="P1086" s="41" t="str">
        <f>IF(IMPORT[[#This Row],[b3]]="","",IMPORT[[#This Row],[b3]]-IMPORT[[#This Row],[a3]])</f>
        <v/>
      </c>
      <c r="Q1086" s="40">
        <f ca="1">SUM(INDIRECT(IMPORT_VAR[TABLENAME]&amp;"[@a"&amp;$1:$1-1&amp;"]"),INDIRECT(IMPORT_VAR[TABLENAME]&amp;"[@c"&amp;$1:$1-1&amp;"]"))</f>
        <v>0</v>
      </c>
      <c r="R1086" s="33"/>
      <c r="S1086" s="41" t="str">
        <f>IF(IMPORT[[#This Row],[b4]]="","",IMPORT[[#This Row],[b4]]-IMPORT[[#This Row],[a4]])</f>
        <v/>
      </c>
      <c r="T1086" s="40">
        <f ca="1">SUM(INDIRECT(IMPORT_VAR[TABLENAME]&amp;"[@a"&amp;$1:$1-1&amp;"]"),INDIRECT(IMPORT_VAR[TABLENAME]&amp;"[@c"&amp;$1:$1-1&amp;"]"))</f>
        <v>0</v>
      </c>
      <c r="U1086" s="41"/>
      <c r="V1086" s="31"/>
      <c r="W1086" s="60" t="str">
        <f>IF(IMPORT[[#This Row],[b5]]="","",IMPORT[[#This Row],[b5]]-IMPORT[[#This Row],[a5]])</f>
        <v/>
      </c>
      <c r="X1086" s="53">
        <f ca="1">SUM(INDIRECT(IMPORT_VAR[TABLENAME]&amp;"[@a"&amp;$1:$1-1&amp;"]"),INDIRECT(IMPORT_VAR[TABLENAME]&amp;"[@c"&amp;$1:$1-1&amp;"]"))</f>
        <v>0</v>
      </c>
    </row>
    <row r="1087" spans="1:24">
      <c r="A1087" s="39" t="str">
        <f ca="1">IF(IMPORT[[#This Row],[C]]&lt;1,"",ROW()-2)</f>
        <v/>
      </c>
      <c r="B1087" s="39" t="s">
        <v>3993</v>
      </c>
      <c r="C1087" s="31" t="s">
        <v>3182</v>
      </c>
      <c r="D1087" s="31">
        <v>576</v>
      </c>
      <c r="E1087" s="39">
        <f ca="1">IMPORT[TT]</f>
        <v>0</v>
      </c>
      <c r="F1087" s="31"/>
      <c r="G1087" s="31" t="s">
        <v>4003</v>
      </c>
      <c r="H1087" s="40">
        <v>0</v>
      </c>
      <c r="I1087" s="31"/>
      <c r="J1087" s="39" t="str">
        <f>IF(IMPORT[[#This Row],[b1]]="","",IMPORT[[#This Row],[b1]]-IMPORT[[#This Row],[a1]])</f>
        <v/>
      </c>
      <c r="K1087" s="40">
        <f ca="1">SUM(INDIRECT(IMPORT_VAR[TABLENAME]&amp;"[@a"&amp;$1:$1-1&amp;"]"),INDIRECT(IMPORT_VAR[TABLENAME]&amp;"[@c"&amp;$1:$1-1&amp;"]"))</f>
        <v>0</v>
      </c>
      <c r="L1087" s="31"/>
      <c r="M1087" s="39" t="str">
        <f>IF(IMPORT[[#This Row],[b2]]="","",IMPORT[[#This Row],[b2]]-IMPORT[[#This Row],[a2]])</f>
        <v/>
      </c>
      <c r="N1087" s="40">
        <f ca="1">SUM(INDIRECT(IMPORT_VAR[TABLENAME]&amp;"[@a"&amp;$1:$1-1&amp;"]"),INDIRECT(IMPORT_VAR[TABLENAME]&amp;"[@c"&amp;$1:$1-1&amp;"]"))</f>
        <v>0</v>
      </c>
      <c r="O1087" s="33"/>
      <c r="P1087" s="41" t="str">
        <f>IF(IMPORT[[#This Row],[b3]]="","",IMPORT[[#This Row],[b3]]-IMPORT[[#This Row],[a3]])</f>
        <v/>
      </c>
      <c r="Q1087" s="40">
        <f ca="1">SUM(INDIRECT(IMPORT_VAR[TABLENAME]&amp;"[@a"&amp;$1:$1-1&amp;"]"),INDIRECT(IMPORT_VAR[TABLENAME]&amp;"[@c"&amp;$1:$1-1&amp;"]"))</f>
        <v>0</v>
      </c>
      <c r="R1087" s="33"/>
      <c r="S1087" s="41" t="str">
        <f>IF(IMPORT[[#This Row],[b4]]="","",IMPORT[[#This Row],[b4]]-IMPORT[[#This Row],[a4]])</f>
        <v/>
      </c>
      <c r="T1087" s="40">
        <f ca="1">SUM(INDIRECT(IMPORT_VAR[TABLENAME]&amp;"[@a"&amp;$1:$1-1&amp;"]"),INDIRECT(IMPORT_VAR[TABLENAME]&amp;"[@c"&amp;$1:$1-1&amp;"]"))</f>
        <v>0</v>
      </c>
      <c r="U1087" s="41"/>
      <c r="V1087" s="31"/>
      <c r="W1087" s="60" t="str">
        <f>IF(IMPORT[[#This Row],[b5]]="","",IMPORT[[#This Row],[b5]]-IMPORT[[#This Row],[a5]])</f>
        <v/>
      </c>
      <c r="X1087" s="53">
        <f ca="1">SUM(INDIRECT(IMPORT_VAR[TABLENAME]&amp;"[@a"&amp;$1:$1-1&amp;"]"),INDIRECT(IMPORT_VAR[TABLENAME]&amp;"[@c"&amp;$1:$1-1&amp;"]"))</f>
        <v>0</v>
      </c>
    </row>
    <row r="1088" spans="1:24">
      <c r="A1088" s="39" t="str">
        <f ca="1">IF(IMPORT[[#This Row],[C]]&lt;1,"",ROW()-2)</f>
        <v/>
      </c>
      <c r="B1088" s="39" t="s">
        <v>4000</v>
      </c>
      <c r="C1088" s="31" t="s">
        <v>3182</v>
      </c>
      <c r="D1088" s="31">
        <v>864</v>
      </c>
      <c r="E1088" s="39">
        <f ca="1">IMPORT[TT]</f>
        <v>0</v>
      </c>
      <c r="F1088" s="31"/>
      <c r="G1088" s="31" t="s">
        <v>4003</v>
      </c>
      <c r="H1088" s="40">
        <v>0</v>
      </c>
      <c r="I1088" s="31"/>
      <c r="J1088" s="39" t="str">
        <f>IF(IMPORT[[#This Row],[b1]]="","",IMPORT[[#This Row],[b1]]-IMPORT[[#This Row],[a1]])</f>
        <v/>
      </c>
      <c r="K1088" s="40">
        <f ca="1">SUM(INDIRECT(IMPORT_VAR[TABLENAME]&amp;"[@a"&amp;$1:$1-1&amp;"]"),INDIRECT(IMPORT_VAR[TABLENAME]&amp;"[@c"&amp;$1:$1-1&amp;"]"))</f>
        <v>0</v>
      </c>
      <c r="L1088" s="31"/>
      <c r="M1088" s="39" t="str">
        <f>IF(IMPORT[[#This Row],[b2]]="","",IMPORT[[#This Row],[b2]]-IMPORT[[#This Row],[a2]])</f>
        <v/>
      </c>
      <c r="N1088" s="40">
        <f ca="1">SUM(INDIRECT(IMPORT_VAR[TABLENAME]&amp;"[@a"&amp;$1:$1-1&amp;"]"),INDIRECT(IMPORT_VAR[TABLENAME]&amp;"[@c"&amp;$1:$1-1&amp;"]"))</f>
        <v>0</v>
      </c>
      <c r="O1088" s="33"/>
      <c r="P1088" s="41" t="str">
        <f>IF(IMPORT[[#This Row],[b3]]="","",IMPORT[[#This Row],[b3]]-IMPORT[[#This Row],[a3]])</f>
        <v/>
      </c>
      <c r="Q1088" s="40">
        <f ca="1">SUM(INDIRECT(IMPORT_VAR[TABLENAME]&amp;"[@a"&amp;$1:$1-1&amp;"]"),INDIRECT(IMPORT_VAR[TABLENAME]&amp;"[@c"&amp;$1:$1-1&amp;"]"))</f>
        <v>0</v>
      </c>
      <c r="R1088" s="33"/>
      <c r="S1088" s="41" t="str">
        <f>IF(IMPORT[[#This Row],[b4]]="","",IMPORT[[#This Row],[b4]]-IMPORT[[#This Row],[a4]])</f>
        <v/>
      </c>
      <c r="T1088" s="40">
        <f ca="1">SUM(INDIRECT(IMPORT_VAR[TABLENAME]&amp;"[@a"&amp;$1:$1-1&amp;"]"),INDIRECT(IMPORT_VAR[TABLENAME]&amp;"[@c"&amp;$1:$1-1&amp;"]"))</f>
        <v>0</v>
      </c>
      <c r="U1088" s="41"/>
      <c r="V1088" s="31"/>
      <c r="W1088" s="60" t="str">
        <f>IF(IMPORT[[#This Row],[b5]]="","",IMPORT[[#This Row],[b5]]-IMPORT[[#This Row],[a5]])</f>
        <v/>
      </c>
      <c r="X1088" s="53">
        <f ca="1">SUM(INDIRECT(IMPORT_VAR[TABLENAME]&amp;"[@a"&amp;$1:$1-1&amp;"]"),INDIRECT(IMPORT_VAR[TABLENAME]&amp;"[@c"&amp;$1:$1-1&amp;"]"))</f>
        <v>0</v>
      </c>
    </row>
    <row r="1089" spans="1:24">
      <c r="A1089" s="39" t="str">
        <f ca="1">IF(IMPORT[[#This Row],[C]]&lt;1,"",ROW()-2)</f>
        <v/>
      </c>
      <c r="B1089" s="39" t="s">
        <v>4277</v>
      </c>
      <c r="C1089" s="31" t="s">
        <v>2805</v>
      </c>
      <c r="D1089" s="31">
        <v>360</v>
      </c>
      <c r="E1089" s="39">
        <f ca="1">IMPORT[TT]</f>
        <v>0</v>
      </c>
      <c r="F1089" s="31"/>
      <c r="G1089" s="31" t="s">
        <v>4393</v>
      </c>
      <c r="H1089" s="40">
        <v>0</v>
      </c>
      <c r="I1089" s="31"/>
      <c r="J1089" s="39" t="str">
        <f>IF(IMPORT[[#This Row],[b1]]="","",IMPORT[[#This Row],[b1]]-IMPORT[[#This Row],[a1]])</f>
        <v/>
      </c>
      <c r="K1089" s="40">
        <f ca="1">SUM(INDIRECT(IMPORT_VAR[TABLENAME]&amp;"[@a"&amp;$1:$1-1&amp;"]"),INDIRECT(IMPORT_VAR[TABLENAME]&amp;"[@c"&amp;$1:$1-1&amp;"]"))</f>
        <v>0</v>
      </c>
      <c r="L1089" s="31"/>
      <c r="M1089" s="39" t="str">
        <f>IF(IMPORT[[#This Row],[b2]]="","",IMPORT[[#This Row],[b2]]-IMPORT[[#This Row],[a2]])</f>
        <v/>
      </c>
      <c r="N1089" s="40">
        <f ca="1">SUM(INDIRECT(IMPORT_VAR[TABLENAME]&amp;"[@a"&amp;$1:$1-1&amp;"]"),INDIRECT(IMPORT_VAR[TABLENAME]&amp;"[@c"&amp;$1:$1-1&amp;"]"))</f>
        <v>0</v>
      </c>
      <c r="O1089" s="33"/>
      <c r="P1089" s="41" t="str">
        <f>IF(IMPORT[[#This Row],[b3]]="","",IMPORT[[#This Row],[b3]]-IMPORT[[#This Row],[a3]])</f>
        <v/>
      </c>
      <c r="Q1089" s="40">
        <f ca="1">SUM(INDIRECT(IMPORT_VAR[TABLENAME]&amp;"[@a"&amp;$1:$1-1&amp;"]"),INDIRECT(IMPORT_VAR[TABLENAME]&amp;"[@c"&amp;$1:$1-1&amp;"]"))</f>
        <v>0</v>
      </c>
      <c r="R1089" s="33"/>
      <c r="S1089" s="41" t="str">
        <f>IF(IMPORT[[#This Row],[b4]]="","",IMPORT[[#This Row],[b4]]-IMPORT[[#This Row],[a4]])</f>
        <v/>
      </c>
      <c r="T1089" s="40">
        <f ca="1">SUM(INDIRECT(IMPORT_VAR[TABLENAME]&amp;"[@a"&amp;$1:$1-1&amp;"]"),INDIRECT(IMPORT_VAR[TABLENAME]&amp;"[@c"&amp;$1:$1-1&amp;"]"))</f>
        <v>0</v>
      </c>
      <c r="U1089" s="41"/>
      <c r="V1089" s="31"/>
      <c r="W1089" s="60" t="str">
        <f>IF(IMPORT[[#This Row],[b5]]="","",IMPORT[[#This Row],[b5]]-IMPORT[[#This Row],[a5]])</f>
        <v/>
      </c>
      <c r="X1089" s="53">
        <f ca="1">SUM(INDIRECT(IMPORT_VAR[TABLENAME]&amp;"[@a"&amp;$1:$1-1&amp;"]"),INDIRECT(IMPORT_VAR[TABLENAME]&amp;"[@c"&amp;$1:$1-1&amp;"]"))</f>
        <v>0</v>
      </c>
    </row>
    <row r="1090" spans="1:24">
      <c r="A1090" s="39" t="str">
        <f ca="1">IF(IMPORT[[#This Row],[C]]&lt;1,"",ROW()-2)</f>
        <v/>
      </c>
      <c r="B1090" s="39" t="s">
        <v>4385</v>
      </c>
      <c r="C1090" s="31" t="s">
        <v>3036</v>
      </c>
      <c r="D1090" s="31">
        <v>160</v>
      </c>
      <c r="E1090" s="39">
        <f ca="1">IMPORT[TT]</f>
        <v>0</v>
      </c>
      <c r="F1090" s="31"/>
      <c r="G1090" s="31" t="s">
        <v>4393</v>
      </c>
      <c r="H1090" s="40">
        <v>0</v>
      </c>
      <c r="I1090" s="31"/>
      <c r="J1090" s="39" t="str">
        <f>IF(IMPORT[[#This Row],[b1]]="","",IMPORT[[#This Row],[b1]]-IMPORT[[#This Row],[a1]])</f>
        <v/>
      </c>
      <c r="K1090" s="40">
        <f ca="1">SUM(INDIRECT(IMPORT_VAR[TABLENAME]&amp;"[@a"&amp;$1:$1-1&amp;"]"),INDIRECT(IMPORT_VAR[TABLENAME]&amp;"[@c"&amp;$1:$1-1&amp;"]"))</f>
        <v>0</v>
      </c>
      <c r="L1090" s="31"/>
      <c r="M1090" s="39" t="str">
        <f>IF(IMPORT[[#This Row],[b2]]="","",IMPORT[[#This Row],[b2]]-IMPORT[[#This Row],[a2]])</f>
        <v/>
      </c>
      <c r="N1090" s="40">
        <f ca="1">SUM(INDIRECT(IMPORT_VAR[TABLENAME]&amp;"[@a"&amp;$1:$1-1&amp;"]"),INDIRECT(IMPORT_VAR[TABLENAME]&amp;"[@c"&amp;$1:$1-1&amp;"]"))</f>
        <v>0</v>
      </c>
      <c r="O1090" s="33"/>
      <c r="P1090" s="41" t="str">
        <f>IF(IMPORT[[#This Row],[b3]]="","",IMPORT[[#This Row],[b3]]-IMPORT[[#This Row],[a3]])</f>
        <v/>
      </c>
      <c r="Q1090" s="40">
        <f ca="1">SUM(INDIRECT(IMPORT_VAR[TABLENAME]&amp;"[@a"&amp;$1:$1-1&amp;"]"),INDIRECT(IMPORT_VAR[TABLENAME]&amp;"[@c"&amp;$1:$1-1&amp;"]"))</f>
        <v>0</v>
      </c>
      <c r="R1090" s="33"/>
      <c r="S1090" s="41" t="str">
        <f>IF(IMPORT[[#This Row],[b4]]="","",IMPORT[[#This Row],[b4]]-IMPORT[[#This Row],[a4]])</f>
        <v/>
      </c>
      <c r="T1090" s="40">
        <f ca="1">SUM(INDIRECT(IMPORT_VAR[TABLENAME]&amp;"[@a"&amp;$1:$1-1&amp;"]"),INDIRECT(IMPORT_VAR[TABLENAME]&amp;"[@c"&amp;$1:$1-1&amp;"]"))</f>
        <v>0</v>
      </c>
      <c r="U1090" s="41"/>
      <c r="V1090" s="31"/>
      <c r="W1090" s="60" t="str">
        <f>IF(IMPORT[[#This Row],[b5]]="","",IMPORT[[#This Row],[b5]]-IMPORT[[#This Row],[a5]])</f>
        <v/>
      </c>
      <c r="X1090" s="53">
        <f ca="1">SUM(INDIRECT(IMPORT_VAR[TABLENAME]&amp;"[@a"&amp;$1:$1-1&amp;"]"),INDIRECT(IMPORT_VAR[TABLENAME]&amp;"[@c"&amp;$1:$1-1&amp;"]"))</f>
        <v>0</v>
      </c>
    </row>
    <row r="1091" spans="1:24">
      <c r="A1091" s="39" t="str">
        <f ca="1">IF(IMPORT[[#This Row],[C]]&lt;1,"",ROW()-2)</f>
        <v/>
      </c>
      <c r="B1091" s="39">
        <v>5866</v>
      </c>
      <c r="C1091" s="31" t="s">
        <v>3040</v>
      </c>
      <c r="D1091" s="31">
        <v>288</v>
      </c>
      <c r="E1091" s="39">
        <f ca="1">IMPORT[TT]</f>
        <v>0</v>
      </c>
      <c r="F1091" s="31"/>
      <c r="G1091" s="31" t="s">
        <v>4393</v>
      </c>
      <c r="H1091" s="40">
        <v>0</v>
      </c>
      <c r="I1091" s="31"/>
      <c r="J1091" s="39" t="str">
        <f>IF(IMPORT[[#This Row],[b1]]="","",IMPORT[[#This Row],[b1]]-IMPORT[[#This Row],[a1]])</f>
        <v/>
      </c>
      <c r="K1091" s="40">
        <f ca="1">SUM(INDIRECT(IMPORT_VAR[TABLENAME]&amp;"[@a"&amp;$1:$1-1&amp;"]"),INDIRECT(IMPORT_VAR[TABLENAME]&amp;"[@c"&amp;$1:$1-1&amp;"]"))</f>
        <v>0</v>
      </c>
      <c r="L1091" s="31"/>
      <c r="M1091" s="39" t="str">
        <f>IF(IMPORT[[#This Row],[b2]]="","",IMPORT[[#This Row],[b2]]-IMPORT[[#This Row],[a2]])</f>
        <v/>
      </c>
      <c r="N1091" s="40">
        <f ca="1">SUM(INDIRECT(IMPORT_VAR[TABLENAME]&amp;"[@a"&amp;$1:$1-1&amp;"]"),INDIRECT(IMPORT_VAR[TABLENAME]&amp;"[@c"&amp;$1:$1-1&amp;"]"))</f>
        <v>0</v>
      </c>
      <c r="O1091" s="33"/>
      <c r="P1091" s="41" t="str">
        <f>IF(IMPORT[[#This Row],[b3]]="","",IMPORT[[#This Row],[b3]]-IMPORT[[#This Row],[a3]])</f>
        <v/>
      </c>
      <c r="Q1091" s="40">
        <f ca="1">SUM(INDIRECT(IMPORT_VAR[TABLENAME]&amp;"[@a"&amp;$1:$1-1&amp;"]"),INDIRECT(IMPORT_VAR[TABLENAME]&amp;"[@c"&amp;$1:$1-1&amp;"]"))</f>
        <v>0</v>
      </c>
      <c r="R1091" s="33"/>
      <c r="S1091" s="41" t="str">
        <f>IF(IMPORT[[#This Row],[b4]]="","",IMPORT[[#This Row],[b4]]-IMPORT[[#This Row],[a4]])</f>
        <v/>
      </c>
      <c r="T1091" s="40">
        <f ca="1">SUM(INDIRECT(IMPORT_VAR[TABLENAME]&amp;"[@a"&amp;$1:$1-1&amp;"]"),INDIRECT(IMPORT_VAR[TABLENAME]&amp;"[@c"&amp;$1:$1-1&amp;"]"))</f>
        <v>0</v>
      </c>
      <c r="U1091" s="41"/>
      <c r="V1091" s="31"/>
      <c r="W1091" s="60" t="str">
        <f>IF(IMPORT[[#This Row],[b5]]="","",IMPORT[[#This Row],[b5]]-IMPORT[[#This Row],[a5]])</f>
        <v/>
      </c>
      <c r="X1091" s="53">
        <f ca="1">SUM(INDIRECT(IMPORT_VAR[TABLENAME]&amp;"[@a"&amp;$1:$1-1&amp;"]"),INDIRECT(IMPORT_VAR[TABLENAME]&amp;"[@c"&amp;$1:$1-1&amp;"]"))</f>
        <v>0</v>
      </c>
    </row>
    <row r="1092" spans="1:24">
      <c r="A1092" s="39" t="str">
        <f ca="1">IF(IMPORT[[#This Row],[C]]&lt;1,"",ROW()-2)</f>
        <v/>
      </c>
      <c r="B1092" s="39" t="s">
        <v>5645</v>
      </c>
      <c r="C1092" s="31" t="s">
        <v>2805</v>
      </c>
      <c r="D1092" s="31">
        <v>720</v>
      </c>
      <c r="E1092" s="39">
        <f ca="1">IMPORT[TT]</f>
        <v>0</v>
      </c>
      <c r="F1092" s="31"/>
      <c r="G1092" s="31"/>
      <c r="H1092" s="40">
        <v>25</v>
      </c>
      <c r="I1092" s="31">
        <v>0</v>
      </c>
      <c r="J1092" s="39">
        <f>IF(IMPORT[[#This Row],[b1]]="","",IMPORT[[#This Row],[b1]]-IMPORT[[#This Row],[a1]])</f>
        <v>-25</v>
      </c>
      <c r="K1092" s="40">
        <f ca="1">SUM(INDIRECT(IMPORT_VAR[TABLENAME]&amp;"[@a"&amp;$1:$1-1&amp;"]"),INDIRECT(IMPORT_VAR[TABLENAME]&amp;"[@c"&amp;$1:$1-1&amp;"]"))</f>
        <v>0</v>
      </c>
      <c r="L1092" s="31"/>
      <c r="M1092" s="39" t="str">
        <f>IF(IMPORT[[#This Row],[b2]]="","",IMPORT[[#This Row],[b2]]-IMPORT[[#This Row],[a2]])</f>
        <v/>
      </c>
      <c r="N1092" s="40">
        <f ca="1">SUM(INDIRECT(IMPORT_VAR[TABLENAME]&amp;"[@a"&amp;$1:$1-1&amp;"]"),INDIRECT(IMPORT_VAR[TABLENAME]&amp;"[@c"&amp;$1:$1-1&amp;"]"))</f>
        <v>0</v>
      </c>
      <c r="O1092" s="33"/>
      <c r="P1092" s="41" t="str">
        <f>IF(IMPORT[[#This Row],[b3]]="","",IMPORT[[#This Row],[b3]]-IMPORT[[#This Row],[a3]])</f>
        <v/>
      </c>
      <c r="Q1092" s="40">
        <f ca="1">SUM(INDIRECT(IMPORT_VAR[TABLENAME]&amp;"[@a"&amp;$1:$1-1&amp;"]"),INDIRECT(IMPORT_VAR[TABLENAME]&amp;"[@c"&amp;$1:$1-1&amp;"]"))</f>
        <v>0</v>
      </c>
      <c r="R1092" s="33"/>
      <c r="S1092" s="41" t="str">
        <f>IF(IMPORT[[#This Row],[b4]]="","",IMPORT[[#This Row],[b4]]-IMPORT[[#This Row],[a4]])</f>
        <v/>
      </c>
      <c r="T1092" s="40">
        <f ca="1">SUM(INDIRECT(IMPORT_VAR[TABLENAME]&amp;"[@a"&amp;$1:$1-1&amp;"]"),INDIRECT(IMPORT_VAR[TABLENAME]&amp;"[@c"&amp;$1:$1-1&amp;"]"))</f>
        <v>0</v>
      </c>
      <c r="U1092" s="41"/>
      <c r="V1092" s="31"/>
      <c r="W1092" s="60" t="str">
        <f>IF(IMPORT[[#This Row],[b5]]="","",IMPORT[[#This Row],[b5]]-IMPORT[[#This Row],[a5]])</f>
        <v/>
      </c>
      <c r="X1092" s="53">
        <f ca="1">SUM(INDIRECT(IMPORT_VAR[TABLENAME]&amp;"[@a"&amp;$1:$1-1&amp;"]"),INDIRECT(IMPORT_VAR[TABLENAME]&amp;"[@c"&amp;$1:$1-1&amp;"]"))</f>
        <v>0</v>
      </c>
    </row>
    <row r="1093" spans="1:24">
      <c r="A1093" s="42" t="str">
        <f ca="1">IF(IMPORT[[#This Row],[C]]&lt;1,"",ROW()-2)</f>
        <v/>
      </c>
      <c r="B1093" s="42" t="s">
        <v>5646</v>
      </c>
      <c r="C1093" s="36" t="s">
        <v>2805</v>
      </c>
      <c r="D1093" s="36">
        <v>240</v>
      </c>
      <c r="E1093" s="42">
        <f ca="1">IMPORT[TT]</f>
        <v>0</v>
      </c>
      <c r="F1093" s="36"/>
      <c r="G1093" s="36"/>
      <c r="H1093" s="43">
        <v>50</v>
      </c>
      <c r="I1093" s="36">
        <v>0</v>
      </c>
      <c r="J1093" s="42">
        <f>IF(IMPORT[[#This Row],[b1]]="","",IMPORT[[#This Row],[b1]]-IMPORT[[#This Row],[a1]])</f>
        <v>-50</v>
      </c>
      <c r="K1093" s="43">
        <f ca="1">SUM(INDIRECT(IMPORT_VAR[TABLENAME]&amp;"[@a"&amp;$1:$1-1&amp;"]"),INDIRECT(IMPORT_VAR[TABLENAME]&amp;"[@c"&amp;$1:$1-1&amp;"]"))</f>
        <v>0</v>
      </c>
      <c r="L1093" s="36"/>
      <c r="M1093" s="42" t="str">
        <f>IF(IMPORT[[#This Row],[b2]]="","",IMPORT[[#This Row],[b2]]-IMPORT[[#This Row],[a2]])</f>
        <v/>
      </c>
      <c r="N1093" s="43">
        <f ca="1">SUM(INDIRECT(IMPORT_VAR[TABLENAME]&amp;"[@a"&amp;$1:$1-1&amp;"]"),INDIRECT(IMPORT_VAR[TABLENAME]&amp;"[@c"&amp;$1:$1-1&amp;"]"))</f>
        <v>0</v>
      </c>
      <c r="O1093" s="38"/>
      <c r="P1093" s="44" t="str">
        <f>IF(IMPORT[[#This Row],[b3]]="","",IMPORT[[#This Row],[b3]]-IMPORT[[#This Row],[a3]])</f>
        <v/>
      </c>
      <c r="Q1093" s="43">
        <f ca="1">SUM(INDIRECT(IMPORT_VAR[TABLENAME]&amp;"[@a"&amp;$1:$1-1&amp;"]"),INDIRECT(IMPORT_VAR[TABLENAME]&amp;"[@c"&amp;$1:$1-1&amp;"]"))</f>
        <v>0</v>
      </c>
      <c r="R1093" s="38"/>
      <c r="S1093" s="44" t="str">
        <f>IF(IMPORT[[#This Row],[b4]]="","",IMPORT[[#This Row],[b4]]-IMPORT[[#This Row],[a4]])</f>
        <v/>
      </c>
      <c r="T1093" s="43">
        <f ca="1">SUM(INDIRECT(IMPORT_VAR[TABLENAME]&amp;"[@a"&amp;$1:$1-1&amp;"]"),INDIRECT(IMPORT_VAR[TABLENAME]&amp;"[@c"&amp;$1:$1-1&amp;"]"))</f>
        <v>0</v>
      </c>
      <c r="U1093" s="44"/>
      <c r="V1093" s="36"/>
      <c r="W1093" s="61" t="str">
        <f>IF(IMPORT[[#This Row],[b5]]="","",IMPORT[[#This Row],[b5]]-IMPORT[[#This Row],[a5]])</f>
        <v/>
      </c>
      <c r="X1093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workbookViewId="0">
      <selection activeCell="A149" sqref="A2:C149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Bensia SF 9925 C</v>
      </c>
      <c r="B2" s="4">
        <f ca="1">INDEX(Table2[TT],MATCH(ROW()-1,Table2[//]))</f>
        <v>6</v>
      </c>
      <c r="C2" s="5" t="str">
        <f ca="1">INDEX(Table2[KET],MATCH(ROW()-1,Table2[//]))</f>
        <v>40 box</v>
      </c>
    </row>
    <row r="3" spans="1:3">
      <c r="A3" s="3" t="str">
        <f ca="1">INDEX(Table2[NAMA BARANG],MATCH(ROW()-1,Table2[//]))</f>
        <v>Bensia SF-9939 A dadu</v>
      </c>
      <c r="B3" s="4">
        <f ca="1">INDEX(Table2[TT],MATCH(ROW()-1,Table2[//]))</f>
        <v>13</v>
      </c>
      <c r="C3" s="5" t="str">
        <f ca="1">INDEX(Table2[KET],MATCH(ROW()-1,Table2[//]))</f>
        <v>768 PCS</v>
      </c>
    </row>
    <row r="4" spans="1:3">
      <c r="A4" s="3" t="str">
        <f ca="1">INDEX(Table2[NAMA BARANG],MATCH(ROW()-1,Table2[//]))</f>
        <v>Binder Clip JK 200</v>
      </c>
      <c r="B4" s="4">
        <f ca="1">INDEX(Table2[TT],MATCH(ROW()-1,Table2[//]))</f>
        <v>1</v>
      </c>
      <c r="C4" s="5" t="str">
        <f ca="1">INDEX(Table2[KET],MATCH(ROW()-1,Table2[//]))</f>
        <v>10 GRS</v>
      </c>
    </row>
    <row r="5" spans="1:3">
      <c r="A5" s="3" t="str">
        <f ca="1">INDEX(Table2[NAMA BARANG],MATCH(ROW()-1,Table2[//]))</f>
        <v>Binder Clip JK 300</v>
      </c>
      <c r="B5" s="4">
        <f ca="1">INDEX(Table2[TT],MATCH(ROW()-1,Table2[//]))</f>
        <v>1</v>
      </c>
      <c r="C5" s="5" t="str">
        <f ca="1">INDEX(Table2[KET],MATCH(ROW()-1,Table2[//]))</f>
        <v>2 GRS</v>
      </c>
    </row>
    <row r="6" spans="1:3">
      <c r="A6" s="3" t="str">
        <f ca="1">INDEX(Table2[NAMA BARANG],MATCH(ROW()-1,Table2[//]))</f>
        <v>Binder clip Kenko 105</v>
      </c>
      <c r="B6" s="4">
        <f ca="1">INDEX(Table2[TT],MATCH(ROW()-1,Table2[//]))</f>
        <v>5</v>
      </c>
      <c r="C6" s="5" t="str">
        <f ca="1">INDEX(Table2[KET],MATCH(ROW()-1,Table2[//]))</f>
        <v>50 GRS</v>
      </c>
    </row>
    <row r="7" spans="1:3">
      <c r="A7" s="3" t="str">
        <f ca="1">INDEX(Table2[NAMA BARANG],MATCH(ROW()-1,Table2[//]))</f>
        <v>Binder Clip Kenko 107</v>
      </c>
      <c r="B7" s="4">
        <f ca="1">INDEX(Table2[TT],MATCH(ROW()-1,Table2[//]))</f>
        <v>7</v>
      </c>
      <c r="C7" s="5" t="str">
        <f ca="1">INDEX(Table2[KET],MATCH(ROW()-1,Table2[//]))</f>
        <v>50 GRS</v>
      </c>
    </row>
    <row r="8" spans="1:3">
      <c r="A8" s="3" t="str">
        <f ca="1">INDEX(Table2[NAMA BARANG],MATCH(ROW()-1,Table2[//]))</f>
        <v>Binder clip Kenko 111</v>
      </c>
      <c r="B8" s="4">
        <f ca="1">INDEX(Table2[TT],MATCH(ROW()-1,Table2[//]))</f>
        <v>3</v>
      </c>
      <c r="C8" s="5" t="str">
        <f ca="1">INDEX(Table2[KET],MATCH(ROW()-1,Table2[//]))</f>
        <v>30 GRS</v>
      </c>
    </row>
    <row r="9" spans="1:3">
      <c r="A9" s="3" t="str">
        <f ca="1">INDEX(Table2[NAMA BARANG],MATCH(ROW()-1,Table2[//]))</f>
        <v>Binder clip Kenko 200</v>
      </c>
      <c r="B9" s="4">
        <f ca="1">INDEX(Table2[TT],MATCH(ROW()-1,Table2[//]))</f>
        <v>5</v>
      </c>
      <c r="C9" s="5" t="str">
        <f ca="1">INDEX(Table2[KET],MATCH(ROW()-1,Table2[//]))</f>
        <v>10 GRS</v>
      </c>
    </row>
    <row r="10" spans="1:3">
      <c r="A10" s="3" t="str">
        <f ca="1">INDEX(Table2[NAMA BARANG],MATCH(ROW()-1,Table2[//]))</f>
        <v>Binder clip Kenko 260</v>
      </c>
      <c r="B10" s="4">
        <f ca="1">INDEX(Table2[TT],MATCH(ROW()-1,Table2[//]))</f>
        <v>1</v>
      </c>
      <c r="C10" s="5" t="str">
        <f ca="1">INDEX(Table2[KET],MATCH(ROW()-1,Table2[//]))</f>
        <v>5 GRS</v>
      </c>
    </row>
    <row r="11" spans="1:3">
      <c r="A11" s="3" t="str">
        <f ca="1">INDEX(Table2[NAMA BARANG],MATCH(ROW()-1,Table2[//]))</f>
        <v>Binder clip Kenko 280</v>
      </c>
      <c r="B11" s="4">
        <f ca="1">INDEX(Table2[TT],MATCH(ROW()-1,Table2[//]))</f>
        <v>2</v>
      </c>
      <c r="C11" s="5" t="str">
        <f ca="1">INDEX(Table2[KET],MATCH(ROW()-1,Table2[//]))</f>
        <v>72 BOX (6 PCS)</v>
      </c>
    </row>
    <row r="12" spans="1:3">
      <c r="A12" s="3" t="str">
        <f ca="1">INDEX(Table2[NAMA BARANG],MATCH(ROW()-1,Table2[//]))</f>
        <v>Binder clip Kenko 300</v>
      </c>
      <c r="B12" s="4">
        <f ca="1">INDEX(Table2[TT],MATCH(ROW()-1,Table2[//]))</f>
        <v>4</v>
      </c>
      <c r="C12" s="5" t="str">
        <f ca="1">INDEX(Table2[KET],MATCH(ROW()-1,Table2[//]))</f>
        <v>48 BOX (6 PCS)</v>
      </c>
    </row>
    <row r="13" spans="1:3">
      <c r="A13" s="3" t="str">
        <f ca="1">INDEX(Table2[NAMA BARANG],MATCH(ROW()-1,Table2[//]))</f>
        <v>Bp AODM 011 (5)/ 010 (7) Faktur</v>
      </c>
      <c r="B13" s="4">
        <f ca="1">INDEX(Table2[TT],MATCH(ROW()-1,Table2[//]))</f>
        <v>12</v>
      </c>
      <c r="C13" s="5" t="str">
        <f ca="1">INDEX(Table2[KET],MATCH(ROW()-1,Table2[//]))</f>
        <v>240 LSN</v>
      </c>
    </row>
    <row r="14" spans="1:3">
      <c r="A14" s="3" t="str">
        <f ca="1">INDEX(Table2[NAMA BARANG],MATCH(ROW()-1,Table2[//]))</f>
        <v>Bp AODM 021 Faktur</v>
      </c>
      <c r="B14" s="4">
        <f ca="1">INDEX(Table2[TT],MATCH(ROW()-1,Table2[//]))</f>
        <v>5</v>
      </c>
      <c r="C14" s="5" t="str">
        <f ca="1">INDEX(Table2[KET],MATCH(ROW()-1,Table2[//]))</f>
        <v>240 LSN</v>
      </c>
    </row>
    <row r="15" spans="1:3">
      <c r="A15" s="3" t="str">
        <f ca="1">INDEX(Table2[NAMA BARANG],MATCH(ROW()-1,Table2[//]))</f>
        <v>Bp Kenko Hitech 0.28mm Biru</v>
      </c>
      <c r="B15" s="4">
        <f ca="1">INDEX(Table2[TT],MATCH(ROW()-1,Table2[//]))</f>
        <v>2</v>
      </c>
      <c r="C15" s="5" t="str">
        <f ca="1">INDEX(Table2[KET],MATCH(ROW()-1,Table2[//]))</f>
        <v>144 LSN</v>
      </c>
    </row>
    <row r="16" spans="1:3">
      <c r="A16" s="3" t="str">
        <f ca="1">INDEX(Table2[NAMA BARANG],MATCH(ROW()-1,Table2[//]))</f>
        <v>Bp Kenko Hitech 0.28mm Hitam</v>
      </c>
      <c r="B16" s="4">
        <f ca="1">INDEX(Table2[TT],MATCH(ROW()-1,Table2[//]))</f>
        <v>6</v>
      </c>
      <c r="C16" s="5" t="str">
        <f ca="1">INDEX(Table2[KET],MATCH(ROW()-1,Table2[//]))</f>
        <v>144 LSN</v>
      </c>
    </row>
    <row r="17" spans="1:3">
      <c r="A17" s="3" t="str">
        <f ca="1">INDEX(Table2[NAMA BARANG],MATCH(ROW()-1,Table2[//]))</f>
        <v>Bp Kenko Hitech 0.4mm Hitam</v>
      </c>
      <c r="B17" s="4">
        <f ca="1">INDEX(Table2[TT],MATCH(ROW()-1,Table2[//]))</f>
        <v>2</v>
      </c>
      <c r="C17" s="5" t="str">
        <f ca="1">INDEX(Table2[KET],MATCH(ROW()-1,Table2[//]))</f>
        <v>144 LSN</v>
      </c>
    </row>
    <row r="18" spans="1:3">
      <c r="A18" s="3" t="str">
        <f ca="1">INDEX(Table2[NAMA BARANG],MATCH(ROW()-1,Table2[//]))</f>
        <v>Bp Kenko Hitech Fun Color Biru</v>
      </c>
      <c r="B18" s="4">
        <f ca="1">INDEX(Table2[TT],MATCH(ROW()-1,Table2[//]))</f>
        <v>1</v>
      </c>
      <c r="C18" s="5" t="str">
        <f ca="1">INDEX(Table2[KET],MATCH(ROW()-1,Table2[//]))</f>
        <v>144 LSN</v>
      </c>
    </row>
    <row r="19" spans="1:3">
      <c r="A19" s="3" t="str">
        <f ca="1">INDEX(Table2[NAMA BARANG],MATCH(ROW()-1,Table2[//]))</f>
        <v>Bp Kenko Hitech Fun Color Hitam</v>
      </c>
      <c r="B19" s="4">
        <f ca="1">INDEX(Table2[TT],MATCH(ROW()-1,Table2[//]))</f>
        <v>3</v>
      </c>
      <c r="C19" s="5" t="str">
        <f ca="1">INDEX(Table2[KET],MATCH(ROW()-1,Table2[//]))</f>
        <v>144 LSN</v>
      </c>
    </row>
    <row r="20" spans="1:3">
      <c r="A20" s="3" t="str">
        <f ca="1">INDEX(Table2[NAMA BARANG],MATCH(ROW()-1,Table2[//]))</f>
        <v>Bp Kenko K-1 Mini Hitam</v>
      </c>
      <c r="B20" s="4">
        <f ca="1">INDEX(Table2[TT],MATCH(ROW()-1,Table2[//]))</f>
        <v>1</v>
      </c>
      <c r="C20" s="5" t="str">
        <f ca="1">INDEX(Table2[KET],MATCH(ROW()-1,Table2[//]))</f>
        <v>144 LSN</v>
      </c>
    </row>
    <row r="21" spans="1:3">
      <c r="A21" s="3" t="str">
        <f ca="1">INDEX(Table2[NAMA BARANG],MATCH(ROW()-1,Table2[//]))</f>
        <v>Bp Kenko KE-303 T-gel Biru</v>
      </c>
      <c r="B21" s="4">
        <f ca="1">INDEX(Table2[TT],MATCH(ROW()-1,Table2[//]))</f>
        <v>2</v>
      </c>
      <c r="C21" s="5" t="str">
        <f ca="1">INDEX(Table2[KET],MATCH(ROW()-1,Table2[//]))</f>
        <v>144 LSN</v>
      </c>
    </row>
    <row r="22" spans="1:3">
      <c r="A22" s="3" t="str">
        <f ca="1">INDEX(Table2[NAMA BARANG],MATCH(ROW()-1,Table2[//]))</f>
        <v>Bp Kenko KE-303 T-gel Hitam</v>
      </c>
      <c r="B22" s="4">
        <f ca="1">INDEX(Table2[TT],MATCH(ROW()-1,Table2[//]))</f>
        <v>2</v>
      </c>
      <c r="C22" s="5" t="str">
        <f ca="1">INDEX(Table2[KET],MATCH(ROW()-1,Table2[//]))</f>
        <v>144 LSN</v>
      </c>
    </row>
    <row r="23" spans="1:3">
      <c r="A23" s="3" t="str">
        <f ca="1">INDEX(Table2[NAMA BARANG],MATCH(ROW()-1,Table2[//]))</f>
        <v xml:space="preserve">Bp Kenko KI spider B </v>
      </c>
      <c r="B23" s="4">
        <f ca="1">INDEX(Table2[TT],MATCH(ROW()-1,Table2[//]))</f>
        <v>14</v>
      </c>
      <c r="C23" s="5" t="str">
        <f ca="1">INDEX(Table2[KET],MATCH(ROW()-1,Table2[//]))</f>
        <v>144 LSN</v>
      </c>
    </row>
    <row r="24" spans="1:3">
      <c r="A24" s="3" t="str">
        <f ca="1">INDEX(Table2[NAMA BARANG],MATCH(ROW()-1,Table2[//]))</f>
        <v xml:space="preserve">Bp Kenko KI spider M </v>
      </c>
      <c r="B24" s="4">
        <f ca="1">INDEX(Table2[TT],MATCH(ROW()-1,Table2[//]))</f>
        <v>7</v>
      </c>
      <c r="C24" s="5" t="str">
        <f ca="1">INDEX(Table2[KET],MATCH(ROW()-1,Table2[//]))</f>
        <v>144 LSN</v>
      </c>
    </row>
    <row r="25" spans="1:3">
      <c r="A25" s="3" t="str">
        <f ca="1">INDEX(Table2[NAMA BARANG],MATCH(ROW()-1,Table2[//]))</f>
        <v>Bp Kenko KR 6 NaNoRay</v>
      </c>
      <c r="B25" s="4">
        <f ca="1">INDEX(Table2[TT],MATCH(ROW()-1,Table2[//]))</f>
        <v>38</v>
      </c>
      <c r="C25" s="5" t="str">
        <f ca="1">INDEX(Table2[KET],MATCH(ROW()-1,Table2[//]))</f>
        <v>144 LSN</v>
      </c>
    </row>
    <row r="26" spans="1:3">
      <c r="A26" s="3" t="str">
        <f ca="1">INDEX(Table2[NAMA BARANG],MATCH(ROW()-1,Table2[//]))</f>
        <v xml:space="preserve">Bp Kenko KR 6 NaNoTip </v>
      </c>
      <c r="B26" s="4">
        <f ca="1">INDEX(Table2[TT],MATCH(ROW()-1,Table2[//]))</f>
        <v>37</v>
      </c>
      <c r="C26" s="5" t="str">
        <f ca="1">INDEX(Table2[KET],MATCH(ROW()-1,Table2[//]))</f>
        <v>144 LSN</v>
      </c>
    </row>
    <row r="27" spans="1:3">
      <c r="A27" s="6" t="str">
        <f ca="1">INDEX(Table2[NAMA BARANG],MATCH(ROW()-1,Table2[//]))</f>
        <v>Bp Kenko MD 2</v>
      </c>
      <c r="B27" s="7">
        <f ca="1">INDEX(Table2[TT],MATCH(ROW()-1,Table2[//]))</f>
        <v>1</v>
      </c>
      <c r="C27" s="8" t="str">
        <f ca="1">INDEX(Table2[KET],MATCH(ROW()-1,Table2[//]))</f>
        <v>144 LSN</v>
      </c>
    </row>
    <row r="28" spans="1:3">
      <c r="A28" s="6" t="str">
        <f ca="1">INDEX(Table2[NAMA BARANG],MATCH(ROW()-1,Table2[//]))</f>
        <v>Bp Kenko Si biru</v>
      </c>
      <c r="B28" s="7">
        <f ca="1">INDEX(Table2[TT],MATCH(ROW()-1,Table2[//]))</f>
        <v>74</v>
      </c>
      <c r="C28" s="8" t="str">
        <f ca="1">INDEX(Table2[KET],MATCH(ROW()-1,Table2[//]))</f>
        <v>144 LSN</v>
      </c>
    </row>
    <row r="29" spans="1:3">
      <c r="A29" s="6" t="str">
        <f ca="1">INDEX(Table2[NAMA BARANG],MATCH(ROW()-1,Table2[//]))</f>
        <v>Bp Microtec Kenko 0.28 Hitam</v>
      </c>
      <c r="B29" s="7">
        <f ca="1">INDEX(Table2[TT],MATCH(ROW()-1,Table2[//]))</f>
        <v>3</v>
      </c>
      <c r="C29" s="8" t="str">
        <f ca="1">INDEX(Table2[KET],MATCH(ROW()-1,Table2[//]))</f>
        <v>144 LSN</v>
      </c>
    </row>
    <row r="30" spans="1:3">
      <c r="A30" s="6" t="str">
        <f ca="1">INDEX(Table2[NAMA BARANG],MATCH(ROW()-1,Table2[//]))</f>
        <v>Bp VC 1609</v>
      </c>
      <c r="B30" s="7">
        <f ca="1">INDEX(Table2[TT],MATCH(ROW()-1,Table2[//]))</f>
        <v>5</v>
      </c>
      <c r="C30" s="8" t="str">
        <f ca="1">INDEX(Table2[KET],MATCH(ROW()-1,Table2[//]))</f>
        <v>192 LSN</v>
      </c>
    </row>
    <row r="31" spans="1:3">
      <c r="A31" s="6" t="str">
        <f ca="1">INDEX(Table2[NAMA BARANG],MATCH(ROW()-1,Table2[//]))</f>
        <v>BT Kenko BT-2920-03 Bunga</v>
      </c>
      <c r="B31" s="7">
        <f ca="1">INDEX(Table2[TT],MATCH(ROW()-1,Table2[//]))</f>
        <v>1</v>
      </c>
      <c r="C31" s="8" t="str">
        <f ca="1">INDEX(Table2[KET],MATCH(ROW()-1,Table2[//]))</f>
        <v>5 LSN</v>
      </c>
    </row>
    <row r="32" spans="1:3">
      <c r="A32" s="6" t="str">
        <f ca="1">INDEX(Table2[NAMA BARANG],MATCH(ROW()-1,Table2[//]))</f>
        <v>Call JK CC-12 CO</v>
      </c>
      <c r="B32" s="7">
        <f ca="1">INDEX(Table2[TT],MATCH(ROW()-1,Table2[//]))</f>
        <v>1</v>
      </c>
      <c r="C32" s="8" t="str">
        <f ca="1">INDEX(Table2[KET],MATCH(ROW()-1,Table2[//]))</f>
        <v>80 PCS</v>
      </c>
    </row>
    <row r="33" spans="1:3">
      <c r="A33" s="6" t="str">
        <f ca="1">INDEX(Table2[NAMA BARANG],MATCH(ROW()-1,Table2[//]))</f>
        <v>Call JK CC-12CO</v>
      </c>
      <c r="B33" s="7">
        <f ca="1">INDEX(Table2[TT],MATCH(ROW()-1,Table2[//]))</f>
        <v>1</v>
      </c>
      <c r="C33" s="8" t="str">
        <f ca="1">INDEX(Table2[KET],MATCH(ROW()-1,Table2[//]))</f>
        <v>80 PCS</v>
      </c>
    </row>
    <row r="34" spans="1:3">
      <c r="A34" s="6" t="str">
        <f ca="1">INDEX(Table2[NAMA BARANG],MATCH(ROW()-1,Table2[//]))</f>
        <v>Call JK CC-47 CO</v>
      </c>
      <c r="B34" s="7">
        <f ca="1">INDEX(Table2[TT],MATCH(ROW()-1,Table2[//]))</f>
        <v>1</v>
      </c>
      <c r="C34" s="8" t="str">
        <f ca="1">INDEX(Table2[KET],MATCH(ROW()-1,Table2[//]))</f>
        <v>120 PCS</v>
      </c>
    </row>
    <row r="35" spans="1:3">
      <c r="A35" s="6" t="str">
        <f ca="1">INDEX(Table2[NAMA BARANG],MATCH(ROW()-1,Table2[//]))</f>
        <v>Call JK DTC-1516</v>
      </c>
      <c r="B35" s="7">
        <f ca="1">INDEX(Table2[TT],MATCH(ROW()-1,Table2[//]))</f>
        <v>2</v>
      </c>
      <c r="C35" s="8" t="str">
        <f ca="1">INDEX(Table2[KET],MATCH(ROW()-1,Table2[//]))</f>
        <v>60 PCS</v>
      </c>
    </row>
    <row r="36" spans="1:3">
      <c r="A36" s="6" t="str">
        <f ca="1">INDEX(Table2[NAMA BARANG],MATCH(ROW()-1,Table2[//]))</f>
        <v>Crayon putar 24 AGE EiEi Kenko</v>
      </c>
      <c r="B36" s="7">
        <f ca="1">INDEX(Table2[TT],MATCH(ROW()-1,Table2[//]))</f>
        <v>5</v>
      </c>
      <c r="C36" s="8" t="str">
        <f ca="1">INDEX(Table2[KET],MATCH(ROW()-1,Table2[//]))</f>
        <v>72 PCS</v>
      </c>
    </row>
    <row r="37" spans="1:3">
      <c r="A37" s="6" t="str">
        <f ca="1">INDEX(Table2[NAMA BARANG],MATCH(ROW()-1,Table2[//]))</f>
        <v>Crayon putar 24 Snoopy EiEi Kenko</v>
      </c>
      <c r="B37" s="7">
        <f ca="1">INDEX(Table2[TT],MATCH(ROW()-1,Table2[//]))</f>
        <v>24</v>
      </c>
      <c r="C37" s="8" t="str">
        <f ca="1">INDEX(Table2[KET],MATCH(ROW()-1,Table2[//]))</f>
        <v>72 PCS</v>
      </c>
    </row>
    <row r="38" spans="1:3">
      <c r="A38" s="6" t="str">
        <f ca="1">INDEX(Table2[NAMA BARANG],MATCH(ROW()-1,Table2[//]))</f>
        <v>Crayon putar JK 12W Panjang</v>
      </c>
      <c r="B38" s="7">
        <f ca="1">INDEX(Table2[TT],MATCH(ROW()-1,Table2[//]))</f>
        <v>1</v>
      </c>
      <c r="C38" s="8" t="str">
        <f ca="1">INDEX(Table2[KET],MATCH(ROW()-1,Table2[//]))</f>
        <v>12 LSN</v>
      </c>
    </row>
    <row r="39" spans="1:3">
      <c r="A39" s="6" t="str">
        <f ca="1">INDEX(Table2[NAMA BARANG],MATCH(ROW()-1,Table2[//]))</f>
        <v>Cutter Kenko 918c</v>
      </c>
      <c r="B39" s="7">
        <f ca="1">INDEX(Table2[TT],MATCH(ROW()-1,Table2[//]))</f>
        <v>4</v>
      </c>
      <c r="C39" s="8" t="str">
        <f ca="1">INDEX(Table2[KET],MATCH(ROW()-1,Table2[//]))</f>
        <v>20 LSN</v>
      </c>
    </row>
    <row r="40" spans="1:3">
      <c r="A40" s="6" t="str">
        <f ca="1">INDEX(Table2[NAMA BARANG],MATCH(ROW()-1,Table2[//]))</f>
        <v>Cutter Vanco kecil 128 Trans</v>
      </c>
      <c r="B40" s="7">
        <f ca="1">INDEX(Table2[TT],MATCH(ROW()-1,Table2[//]))</f>
        <v>3</v>
      </c>
      <c r="C40" s="8" t="str">
        <f ca="1">INDEX(Table2[KET],MATCH(ROW()-1,Table2[//]))</f>
        <v>120 LSN</v>
      </c>
    </row>
    <row r="41" spans="1:3">
      <c r="A41" s="6" t="str">
        <f ca="1">INDEX(Table2[NAMA BARANG],MATCH(ROW()-1,Table2[//]))</f>
        <v>Dispenser Kenko TD-323</v>
      </c>
      <c r="B41" s="7">
        <f ca="1">INDEX(Table2[TT],MATCH(ROW()-1,Table2[//]))</f>
        <v>1</v>
      </c>
      <c r="C41" s="8" t="str">
        <f ca="1">INDEX(Table2[KET],MATCH(ROW()-1,Table2[//]))</f>
        <v>24 PCS</v>
      </c>
    </row>
    <row r="42" spans="1:3">
      <c r="A42" s="6" t="str">
        <f ca="1">INDEX(Table2[NAMA BARANG],MATCH(ROW()-1,Table2[//]))</f>
        <v>Dispenser Polar Bear MN-305</v>
      </c>
      <c r="B42" s="7">
        <f ca="1">INDEX(Table2[TT],MATCH(ROW()-1,Table2[//]))</f>
        <v>8</v>
      </c>
      <c r="C42" s="8" t="str">
        <f ca="1">INDEX(Table2[KET],MATCH(ROW()-1,Table2[//]))</f>
        <v>48 LSN</v>
      </c>
    </row>
    <row r="43" spans="1:3">
      <c r="A43" s="6" t="str">
        <f ca="1">INDEX(Table2[NAMA BARANG],MATCH(ROW()-1,Table2[//]))</f>
        <v>Garisan 30cm Kenko F4 (1 box=120)</v>
      </c>
      <c r="B43" s="7">
        <f ca="1">INDEX(Table2[TT],MATCH(ROW()-1,Table2[//]))</f>
        <v>6</v>
      </c>
      <c r="C43" s="8" t="str">
        <f ca="1">INDEX(Table2[KET],MATCH(ROW()-1,Table2[//]))</f>
        <v>20 box</v>
      </c>
    </row>
    <row r="44" spans="1:3">
      <c r="A44" s="6" t="str">
        <f ca="1">INDEX(Table2[NAMA BARANG],MATCH(ROW()-1,Table2[//]))</f>
        <v>Garisan Set ZO-235 PVC</v>
      </c>
      <c r="B44" s="7">
        <f ca="1">INDEX(Table2[TT],MATCH(ROW()-1,Table2[//]))</f>
        <v>1</v>
      </c>
      <c r="C44" s="8" t="str">
        <f ca="1">INDEX(Table2[KET],MATCH(ROW()-1,Table2[//]))</f>
        <v>640 SET</v>
      </c>
    </row>
    <row r="45" spans="1:3">
      <c r="A45" s="6" t="str">
        <f ca="1">INDEX(Table2[NAMA BARANG],MATCH(ROW()-1,Table2[//]))</f>
        <v>Gunting Kenko SC 848 SG</v>
      </c>
      <c r="B45" s="7">
        <f ca="1">INDEX(Table2[TT],MATCH(ROW()-1,Table2[//]))</f>
        <v>1</v>
      </c>
      <c r="C45" s="8" t="str">
        <f ca="1">INDEX(Table2[KET],MATCH(ROW()-1,Table2[//]))</f>
        <v>10 LSN</v>
      </c>
    </row>
    <row r="46" spans="1:3">
      <c r="A46" s="6" t="str">
        <f ca="1">INDEX(Table2[NAMA BARANG],MATCH(ROW()-1,Table2[//]))</f>
        <v>Isi Bensia LT 11-32</v>
      </c>
      <c r="B46" s="7">
        <f ca="1">INDEX(Table2[TT],MATCH(ROW()-1,Table2[//]))</f>
        <v>6</v>
      </c>
      <c r="C46" s="8" t="str">
        <f ca="1">INDEX(Table2[KET],MATCH(ROW()-1,Table2[//]))</f>
        <v>1600 SET</v>
      </c>
    </row>
    <row r="47" spans="1:3">
      <c r="A47" s="6" t="str">
        <f ca="1">INDEX(Table2[NAMA BARANG],MATCH(ROW()-1,Table2[//]))</f>
        <v>Isi cutter Kenko A-100 kecil</v>
      </c>
      <c r="B47" s="7">
        <f ca="1">INDEX(Table2[TT],MATCH(ROW()-1,Table2[//]))</f>
        <v>2</v>
      </c>
      <c r="C47" s="8" t="str">
        <f ca="1">INDEX(Table2[KET],MATCH(ROW()-1,Table2[//]))</f>
        <v>120 LSN</v>
      </c>
    </row>
    <row r="48" spans="1:3">
      <c r="A48" s="6" t="str">
        <f ca="1">INDEX(Table2[NAMA BARANG],MATCH(ROW()-1,Table2[//]))</f>
        <v>Isi GW no.10</v>
      </c>
      <c r="B48" s="7">
        <f ca="1">INDEX(Table2[TT],MATCH(ROW()-1,Table2[//]))</f>
        <v>7</v>
      </c>
      <c r="C48" s="8" t="str">
        <f ca="1">INDEX(Table2[KET],MATCH(ROW()-1,Table2[//]))</f>
        <v>100 PAK</v>
      </c>
    </row>
    <row r="49" spans="1:3">
      <c r="A49" s="6" t="str">
        <f ca="1">INDEX(Table2[NAMA BARANG],MATCH(ROW()-1,Table2[//]))</f>
        <v>Isi GW no.369</v>
      </c>
      <c r="B49" s="7">
        <f ca="1">INDEX(Table2[TT],MATCH(ROW()-1,Table2[//]))</f>
        <v>1</v>
      </c>
      <c r="C49" s="8" t="str">
        <f ca="1">INDEX(Table2[KET],MATCH(ROW()-1,Table2[//]))</f>
        <v>50 PAK</v>
      </c>
    </row>
    <row r="50" spans="1:3">
      <c r="A50" s="6" t="str">
        <f ca="1">INDEX(Table2[NAMA BARANG],MATCH(ROW()-1,Table2[//]))</f>
        <v>Isi GW Novus no 10</v>
      </c>
      <c r="B50" s="7">
        <f ca="1">INDEX(Table2[TT],MATCH(ROW()-1,Table2[//]))</f>
        <v>10</v>
      </c>
      <c r="C50" s="8" t="str">
        <f ca="1">INDEX(Table2[KET],MATCH(ROW()-1,Table2[//]))</f>
        <v>100 PAK</v>
      </c>
    </row>
    <row r="51" spans="1:3">
      <c r="A51" s="26" t="str">
        <f ca="1">INDEX(Table2[NAMA BARANG],MATCH(ROW()-1,Table2[//]))</f>
        <v>Isi Pensil JK PL-10</v>
      </c>
      <c r="B51" s="27">
        <f ca="1">INDEX(Table2[TT],MATCH(ROW()-1,Table2[//]))</f>
        <v>1</v>
      </c>
      <c r="C51" s="28" t="str">
        <f ca="1">INDEX(Table2[KET],MATCH(ROW()-1,Table2[//]))</f>
        <v>12 GRS</v>
      </c>
    </row>
    <row r="52" spans="1:3">
      <c r="A52" s="26" t="str">
        <f ca="1">INDEX(Table2[NAMA BARANG],MATCH(ROW()-1,Table2[//]))</f>
        <v>Isi stapler Kenko No.10-1 M</v>
      </c>
      <c r="B52" s="27">
        <f ca="1">INDEX(Table2[TT],MATCH(ROW()-1,Table2[//]))</f>
        <v>8</v>
      </c>
      <c r="C52" s="28" t="str">
        <f ca="1">INDEX(Table2[KET],MATCH(ROW()-1,Table2[//]))</f>
        <v>40 PAK (20 BOX)</v>
      </c>
    </row>
    <row r="53" spans="1:3">
      <c r="A53" s="26" t="str">
        <f ca="1">INDEX(Table2[NAMA BARANG],MATCH(ROW()-1,Table2[//]))</f>
        <v>Isi Stapler SDI 1204 No.3</v>
      </c>
      <c r="B53" s="27">
        <f ca="1">INDEX(Table2[TT],MATCH(ROW()-1,Table2[//]))</f>
        <v>3</v>
      </c>
      <c r="C53" s="28" t="str">
        <f ca="1">INDEX(Table2[KET],MATCH(ROW()-1,Table2[//]))</f>
        <v>500 BOX</v>
      </c>
    </row>
    <row r="54" spans="1:3">
      <c r="A54" s="26" t="str">
        <f ca="1">INDEX(Table2[NAMA BARANG],MATCH(ROW()-1,Table2[//]))</f>
        <v>Isi Stapler SDI 1210 (23/10)</v>
      </c>
      <c r="B54" s="27">
        <f ca="1">INDEX(Table2[TT],MATCH(ROW()-1,Table2[//]))</f>
        <v>4</v>
      </c>
      <c r="C54" s="28" t="str">
        <f ca="1">INDEX(Table2[KET],MATCH(ROW()-1,Table2[//]))</f>
        <v>200 BOX</v>
      </c>
    </row>
    <row r="55" spans="1:3">
      <c r="A55" s="26" t="str">
        <f ca="1">INDEX(Table2[NAMA BARANG],MATCH(ROW()-1,Table2[//]))</f>
        <v>Jangka set JK MS 75</v>
      </c>
      <c r="B55" s="27">
        <f ca="1">INDEX(Table2[TT],MATCH(ROW()-1,Table2[//]))</f>
        <v>4</v>
      </c>
      <c r="C55" s="28" t="str">
        <f ca="1">INDEX(Table2[KET],MATCH(ROW()-1,Table2[//]))</f>
        <v>24 LSN</v>
      </c>
    </row>
    <row r="56" spans="1:3">
      <c r="A56" s="26" t="str">
        <f ca="1">INDEX(Table2[NAMA BARANG],MATCH(ROW()-1,Table2[//]))</f>
        <v>Karbon S/B double B</v>
      </c>
      <c r="B56" s="27">
        <f ca="1">INDEX(Table2[TT],MATCH(ROW()-1,Table2[//]))</f>
        <v>3</v>
      </c>
      <c r="C56" s="28" t="str">
        <f ca="1">INDEX(Table2[KET],MATCH(ROW()-1,Table2[//]))</f>
        <v>50 PAK</v>
      </c>
    </row>
    <row r="57" spans="1:3">
      <c r="A57" s="26" t="str">
        <f ca="1">INDEX(Table2[NAMA BARANG],MATCH(ROW()-1,Table2[//]))</f>
        <v>Kartu Stock Folio Hj (20), K (6)</v>
      </c>
      <c r="B57" s="27">
        <f ca="1">INDEX(Table2[TT],MATCH(ROW()-1,Table2[//]))</f>
        <v>26</v>
      </c>
      <c r="C57" s="28" t="str">
        <f ca="1">INDEX(Table2[KET],MATCH(ROW()-1,Table2[//]))</f>
        <v>10 PAK</v>
      </c>
    </row>
    <row r="58" spans="1:3">
      <c r="A58" s="26" t="str">
        <f ca="1">INDEX(Table2[NAMA BARANG],MATCH(ROW()-1,Table2[//]))</f>
        <v>Kartu Stock Folio M (16), B (1)</v>
      </c>
      <c r="B58" s="27">
        <f ca="1">INDEX(Table2[TT],MATCH(ROW()-1,Table2[//]))</f>
        <v>17</v>
      </c>
      <c r="C58" s="28" t="str">
        <f ca="1">INDEX(Table2[KET],MATCH(ROW()-1,Table2[//]))</f>
        <v>10 PAK</v>
      </c>
    </row>
    <row r="59" spans="1:3">
      <c r="A59" s="46" t="str">
        <f ca="1">INDEX(Table2[NAMA BARANG],MATCH(ROW()-1,Table2[//]))</f>
        <v>Kartu Stock Folio P</v>
      </c>
      <c r="B59" s="47">
        <f ca="1">INDEX(Table2[TT],MATCH(ROW()-1,Table2[//]))</f>
        <v>13</v>
      </c>
      <c r="C59" s="48" t="str">
        <f ca="1">INDEX(Table2[KET],MATCH(ROW()-1,Table2[//]))</f>
        <v>10 PAK</v>
      </c>
    </row>
    <row r="60" spans="1:3">
      <c r="A60" s="46" t="str">
        <f ca="1">INDEX(Table2[NAMA BARANG],MATCH(ROW()-1,Table2[//]))</f>
        <v>Kartu Stock Kwarto Hj (3), M(3)</v>
      </c>
      <c r="B60" s="47">
        <f ca="1">INDEX(Table2[TT],MATCH(ROW()-1,Table2[//]))</f>
        <v>6</v>
      </c>
      <c r="C60" s="48" t="str">
        <f ca="1">INDEX(Table2[KET],MATCH(ROW()-1,Table2[//]))</f>
        <v>20 PAK</v>
      </c>
    </row>
    <row r="61" spans="1:3">
      <c r="A61" s="46" t="str">
        <f ca="1">INDEX(Table2[NAMA BARANG],MATCH(ROW()-1,Table2[//]))</f>
        <v>Kartu Stock Kwarto P (2), K (2)</v>
      </c>
      <c r="B61" s="47">
        <f ca="1">INDEX(Table2[TT],MATCH(ROW()-1,Table2[//]))</f>
        <v>4</v>
      </c>
      <c r="C61" s="48" t="str">
        <f ca="1">INDEX(Table2[KET],MATCH(ROW()-1,Table2[//]))</f>
        <v>20 PAK</v>
      </c>
    </row>
    <row r="62" spans="1:3">
      <c r="A62" s="46" t="str">
        <f ca="1">INDEX(Table2[NAMA BARANG],MATCH(ROW()-1,Table2[//]))</f>
        <v>L Leaf JA B5 50</v>
      </c>
      <c r="B62" s="47">
        <f ca="1">INDEX(Table2[TT],MATCH(ROW()-1,Table2[//]))</f>
        <v>130</v>
      </c>
      <c r="C62" s="48" t="str">
        <f ca="1">INDEX(Table2[KET],MATCH(ROW()-1,Table2[//]))</f>
        <v>160 PCS</v>
      </c>
    </row>
    <row r="63" spans="1:3">
      <c r="A63" s="46" t="str">
        <f ca="1">INDEX(Table2[NAMA BARANG],MATCH(ROW()-1,Table2[//]))</f>
        <v>L Leaf JK A5 tanpa Cover Mix Mogu/ Minim/ Mola(4)</v>
      </c>
      <c r="B63" s="47">
        <f ca="1">INDEX(Table2[TT],MATCH(ROW()-1,Table2[//]))</f>
        <v>3</v>
      </c>
      <c r="C63" s="48" t="str">
        <f ca="1">INDEX(Table2[KET],MATCH(ROW()-1,Table2[//]))</f>
        <v>192 PCS</v>
      </c>
    </row>
    <row r="64" spans="1:3">
      <c r="A64" s="46" t="str">
        <f ca="1">INDEX(Table2[NAMA BARANG],MATCH(ROW()-1,Table2[//]))</f>
        <v>L Leaf JK A5-7020 100lbr</v>
      </c>
      <c r="B64" s="47">
        <f ca="1">INDEX(Table2[TT],MATCH(ROW()-1,Table2[//]))</f>
        <v>1</v>
      </c>
      <c r="C64" s="48" t="str">
        <f ca="1">INDEX(Table2[KET],MATCH(ROW()-1,Table2[//]))</f>
        <v>96 PAK</v>
      </c>
    </row>
    <row r="65" spans="1:3">
      <c r="A65" s="46" t="str">
        <f ca="1">INDEX(Table2[NAMA BARANG],MATCH(ROW()-1,Table2[//]))</f>
        <v>Label harga Kenko 5002 (2 Line)</v>
      </c>
      <c r="B65" s="47">
        <f ca="1">INDEX(Table2[TT],MATCH(ROW()-1,Table2[//]))</f>
        <v>2</v>
      </c>
      <c r="C65" s="48" t="str">
        <f ca="1">INDEX(Table2[KET],MATCH(ROW()-1,Table2[//]))</f>
        <v>50 TUB</v>
      </c>
    </row>
    <row r="66" spans="1:3">
      <c r="A66" s="46" t="str">
        <f ca="1">INDEX(Table2[NAMA BARANG],MATCH(ROW()-1,Table2[//]))</f>
        <v>Label JK LB-P2LN 2 Line Putih</v>
      </c>
      <c r="B66" s="47">
        <f ca="1">INDEX(Table2[TT],MATCH(ROW()-1,Table2[//]))</f>
        <v>1</v>
      </c>
      <c r="C66" s="48" t="str">
        <f ca="1">INDEX(Table2[KET],MATCH(ROW()-1,Table2[//]))</f>
        <v>50 PAK (10 ROL)</v>
      </c>
    </row>
    <row r="67" spans="1:3">
      <c r="A67" s="46" t="str">
        <f ca="1">INDEX(Table2[NAMA BARANG],MATCH(ROW()-1,Table2[//]))</f>
        <v>Lem Cair F 5036 (50 ml)</v>
      </c>
      <c r="B67" s="47">
        <f ca="1">INDEX(Table2[TT],MATCH(ROW()-1,Table2[//]))</f>
        <v>6</v>
      </c>
      <c r="C67" s="48" t="str">
        <f ca="1">INDEX(Table2[KET],MATCH(ROW()-1,Table2[//]))</f>
        <v>432 PCS</v>
      </c>
    </row>
    <row r="68" spans="1:3">
      <c r="A68" s="46" t="str">
        <f ca="1">INDEX(Table2[NAMA BARANG],MATCH(ROW()-1,Table2[//]))</f>
        <v>Lem Glupen Kenko GLP-01</v>
      </c>
      <c r="B68" s="47">
        <f ca="1">INDEX(Table2[TT],MATCH(ROW()-1,Table2[//]))</f>
        <v>1</v>
      </c>
      <c r="C68" s="48" t="str">
        <f ca="1">INDEX(Table2[KET],MATCH(ROW()-1,Table2[//]))</f>
        <v>12 GRS</v>
      </c>
    </row>
    <row r="69" spans="1:3">
      <c r="A69" s="46" t="str">
        <f ca="1">INDEX(Table2[NAMA BARANG],MATCH(ROW()-1,Table2[//]))</f>
        <v>Lem JK GL-R50</v>
      </c>
      <c r="B69" s="47">
        <f ca="1">INDEX(Table2[TT],MATCH(ROW()-1,Table2[//]))</f>
        <v>4</v>
      </c>
      <c r="C69" s="48" t="str">
        <f ca="1">INDEX(Table2[KET],MATCH(ROW()-1,Table2[//]))</f>
        <v>24 LSN</v>
      </c>
    </row>
    <row r="70" spans="1:3">
      <c r="A70" s="46" t="str">
        <f ca="1">INDEX(Table2[NAMA BARANG],MATCH(ROW()-1,Table2[//]))</f>
        <v>Lem Kenko LG-35</v>
      </c>
      <c r="B70" s="47">
        <f ca="1">INDEX(Table2[TT],MATCH(ROW()-1,Table2[//]))</f>
        <v>4</v>
      </c>
      <c r="C70" s="48" t="str">
        <f ca="1">INDEX(Table2[KET],MATCH(ROW()-1,Table2[//]))</f>
        <v>20 LSN</v>
      </c>
    </row>
    <row r="71" spans="1:3">
      <c r="A71" s="46" t="str">
        <f ca="1">INDEX(Table2[NAMA BARANG],MATCH(ROW()-1,Table2[//]))</f>
        <v>Lem Kenko LG-50</v>
      </c>
      <c r="B71" s="47">
        <f ca="1">INDEX(Table2[TT],MATCH(ROW()-1,Table2[//]))</f>
        <v>1</v>
      </c>
      <c r="C71" s="48" t="str">
        <f ca="1">INDEX(Table2[KET],MATCH(ROW()-1,Table2[//]))</f>
        <v>20 LSN</v>
      </c>
    </row>
    <row r="72" spans="1:3">
      <c r="A72" s="68" t="str">
        <f ca="1">INDEX(Table2[NAMA BARANG],MATCH(ROW()-1,Table2[//]))</f>
        <v>Lem stick JK GS-102</v>
      </c>
      <c r="B72" s="69">
        <f ca="1">INDEX(Table2[TT],MATCH(ROW()-1,Table2[//]))</f>
        <v>1</v>
      </c>
      <c r="C72" s="70" t="str">
        <f ca="1">INDEX(Table2[KET],MATCH(ROW()-1,Table2[//]))</f>
        <v>24 BOX (24 PCS)</v>
      </c>
    </row>
    <row r="73" spans="1:3">
      <c r="A73" s="68" t="str">
        <f ca="1">INDEX(Table2[NAMA BARANG],MATCH(ROW()-1,Table2[//]))</f>
        <v>Mesin label harga Kenko MX-5500 EOS</v>
      </c>
      <c r="B73" s="69">
        <f ca="1">INDEX(Table2[TT],MATCH(ROW()-1,Table2[//]))</f>
        <v>3</v>
      </c>
      <c r="C73" s="70" t="str">
        <f ca="1">INDEX(Table2[KET],MATCH(ROW()-1,Table2[//]))</f>
        <v>50 PCS</v>
      </c>
    </row>
    <row r="74" spans="1:3">
      <c r="A74" s="68" t="str">
        <f ca="1">INDEX(Table2[NAMA BARANG],MATCH(ROW()-1,Table2[//]))</f>
        <v>Mesin label harga Kenko MX-6600 A</v>
      </c>
      <c r="B74" s="69">
        <f ca="1">INDEX(Table2[TT],MATCH(ROW()-1,Table2[//]))</f>
        <v>1</v>
      </c>
      <c r="C74" s="70" t="str">
        <f ca="1">INDEX(Table2[KET],MATCH(ROW()-1,Table2[//]))</f>
        <v>50 PCS</v>
      </c>
    </row>
    <row r="75" spans="1:3">
      <c r="A75" s="68" t="str">
        <f ca="1">INDEX(Table2[NAMA BARANG],MATCH(ROW()-1,Table2[//]))</f>
        <v>O pastel JK 18W OP-18 S</v>
      </c>
      <c r="B75" s="69">
        <f ca="1">INDEX(Table2[TT],MATCH(ROW()-1,Table2[//]))</f>
        <v>1</v>
      </c>
      <c r="C75" s="70" t="str">
        <f ca="1">INDEX(Table2[KET],MATCH(ROW()-1,Table2[//]))</f>
        <v>6 LSN</v>
      </c>
    </row>
    <row r="76" spans="1:3">
      <c r="A76" s="68" t="str">
        <f ca="1">INDEX(Table2[NAMA BARANG],MATCH(ROW()-1,Table2[//]))</f>
        <v>O pastel JK 36W OP-36 S</v>
      </c>
      <c r="B76" s="69">
        <f ca="1">INDEX(Table2[TT],MATCH(ROW()-1,Table2[//]))</f>
        <v>4</v>
      </c>
      <c r="C76" s="70" t="str">
        <f ca="1">INDEX(Table2[KET],MATCH(ROW()-1,Table2[//]))</f>
        <v>6 BOX (6 SET)</v>
      </c>
    </row>
    <row r="77" spans="1:3">
      <c r="A77" s="68" t="str">
        <f ca="1">INDEX(Table2[NAMA BARANG],MATCH(ROW()-1,Table2[//]))</f>
        <v>O pastel JK 48W OP-48 S</v>
      </c>
      <c r="B77" s="69">
        <f ca="1">INDEX(Table2[TT],MATCH(ROW()-1,Table2[//]))</f>
        <v>1</v>
      </c>
      <c r="C77" s="70" t="str">
        <f ca="1">INDEX(Table2[KET],MATCH(ROW()-1,Table2[//]))</f>
        <v>4 BOX (6 SET)</v>
      </c>
    </row>
    <row r="78" spans="1:3">
      <c r="A78" s="68" t="str">
        <f ca="1">INDEX(Table2[NAMA BARANG],MATCH(ROW()-1,Table2[//]))</f>
        <v>O pastel JK 55W OP-55 S</v>
      </c>
      <c r="B78" s="69">
        <f ca="1">INDEX(Table2[TT],MATCH(ROW()-1,Table2[//]))</f>
        <v>1</v>
      </c>
      <c r="C78" s="70" t="str">
        <f ca="1">INDEX(Table2[KET],MATCH(ROW()-1,Table2[//]))</f>
        <v>4 BOX (6 SET)</v>
      </c>
    </row>
    <row r="79" spans="1:3">
      <c r="A79" s="74" t="str">
        <f ca="1">INDEX(Table2[NAMA BARANG],MATCH(ROW()-1,Table2[//]))</f>
        <v>O pastel Kenko 18W Garden</v>
      </c>
      <c r="B79" s="75">
        <f ca="1">INDEX(Table2[TT],MATCH(ROW()-1,Table2[//]))</f>
        <v>1</v>
      </c>
      <c r="C79" s="76" t="str">
        <f ca="1">INDEX(Table2[KET],MATCH(ROW()-1,Table2[//]))</f>
        <v>6 LSN</v>
      </c>
    </row>
    <row r="80" spans="1:3">
      <c r="A80" s="74" t="str">
        <f ca="1">INDEX(Table2[NAMA BARANG],MATCH(ROW()-1,Table2[//]))</f>
        <v xml:space="preserve">Oil Color Pensil JK TC 126-18 </v>
      </c>
      <c r="B80" s="75">
        <f ca="1">INDEX(Table2[TT],MATCH(ROW()-1,Table2[//]))</f>
        <v>1</v>
      </c>
      <c r="C80" s="76" t="str">
        <f ca="1">INDEX(Table2[KET],MATCH(ROW()-1,Table2[//]))</f>
        <v>18 SET</v>
      </c>
    </row>
    <row r="81" spans="1:3">
      <c r="A81" s="74" t="str">
        <f ca="1">INDEX(Table2[NAMA BARANG],MATCH(ROW()-1,Table2[//]))</f>
        <v>P case Kenko 2160p AGE</v>
      </c>
      <c r="B81" s="75">
        <f ca="1">INDEX(Table2[TT],MATCH(ROW()-1,Table2[//]))</f>
        <v>4</v>
      </c>
      <c r="C81" s="76" t="str">
        <f ca="1">INDEX(Table2[KET],MATCH(ROW()-1,Table2[//]))</f>
        <v>120 PCS</v>
      </c>
    </row>
    <row r="82" spans="1:3">
      <c r="A82" s="74" t="str">
        <f ca="1">INDEX(Table2[NAMA BARANG],MATCH(ROW()-1,Table2[//]))</f>
        <v>P case Kenko 2180 MG</v>
      </c>
      <c r="B82" s="75">
        <f ca="1">INDEX(Table2[TT],MATCH(ROW()-1,Table2[//]))</f>
        <v>11</v>
      </c>
      <c r="C82" s="76" t="str">
        <f ca="1">INDEX(Table2[KET],MATCH(ROW()-1,Table2[//]))</f>
        <v>120 PCS</v>
      </c>
    </row>
    <row r="83" spans="1:3">
      <c r="A83" s="74" t="str">
        <f ca="1">INDEX(Table2[NAMA BARANG],MATCH(ROW()-1,Table2[//]))</f>
        <v>Pc Klg/ Study Set K-597 Mobil 20.5x7</v>
      </c>
      <c r="B83" s="75">
        <f ca="1">INDEX(Table2[TT],MATCH(ROW()-1,Table2[//]))</f>
        <v>53</v>
      </c>
      <c r="C83" s="76" t="str">
        <f ca="1">INDEX(Table2[KET],MATCH(ROW()-1,Table2[//]))</f>
        <v>144 PCS</v>
      </c>
    </row>
    <row r="84" spans="1:3">
      <c r="A84" s="74" t="str">
        <f ca="1">INDEX(Table2[NAMA BARANG],MATCH(ROW()-1,Table2[//]))</f>
        <v>Pc Magnit  AC-1762 (22x7.5)</v>
      </c>
      <c r="B84" s="75">
        <f ca="1">INDEX(Table2[TT],MATCH(ROW()-1,Table2[//]))</f>
        <v>27</v>
      </c>
      <c r="C84" s="76" t="str">
        <f ca="1">INDEX(Table2[KET],MATCH(ROW()-1,Table2[//]))</f>
        <v>144 PCS</v>
      </c>
    </row>
    <row r="85" spans="1:3">
      <c r="A85" s="74" t="str">
        <f ca="1">INDEX(Table2[NAMA BARANG],MATCH(ROW()-1,Table2[//]))</f>
        <v>Pc Magnit B 35145</v>
      </c>
      <c r="B85" s="75">
        <f ca="1">INDEX(Table2[TT],MATCH(ROW()-1,Table2[//]))</f>
        <v>2</v>
      </c>
      <c r="C85" s="76" t="str">
        <f ca="1">INDEX(Table2[KET],MATCH(ROW()-1,Table2[//]))</f>
        <v>96 PCS</v>
      </c>
    </row>
    <row r="86" spans="1:3">
      <c r="A86" s="74" t="str">
        <f ca="1">INDEX(Table2[NAMA BARANG],MATCH(ROW()-1,Table2[//]))</f>
        <v>Pc Magnit B-35165</v>
      </c>
      <c r="B86" s="75">
        <f ca="1">INDEX(Table2[TT],MATCH(ROW()-1,Table2[//]))</f>
        <v>5</v>
      </c>
      <c r="C86" s="76" t="str">
        <f ca="1">INDEX(Table2[KET],MATCH(ROW()-1,Table2[//]))</f>
        <v>96 PCS</v>
      </c>
    </row>
    <row r="87" spans="1:3">
      <c r="A87" s="74" t="str">
        <f ca="1">INDEX(Table2[NAMA BARANG],MATCH(ROW()-1,Table2[//]))</f>
        <v>Pc Magnit C-1755-1 (22x7.5)</v>
      </c>
      <c r="B87" s="75">
        <f ca="1">INDEX(Table2[TT],MATCH(ROW()-1,Table2[//]))</f>
        <v>19</v>
      </c>
      <c r="C87" s="76" t="str">
        <f ca="1">INDEX(Table2[KET],MATCH(ROW()-1,Table2[//]))</f>
        <v>160 PCS</v>
      </c>
    </row>
    <row r="88" spans="1:3">
      <c r="A88" s="74" t="str">
        <f ca="1">INDEX(Table2[NAMA BARANG],MATCH(ROW()-1,Table2[//]))</f>
        <v>Pc Magnit C-1758 (22x7.5)</v>
      </c>
      <c r="B88" s="75">
        <f ca="1">INDEX(Table2[TT],MATCH(ROW()-1,Table2[//]))</f>
        <v>20</v>
      </c>
      <c r="C88" s="76" t="str">
        <f ca="1">INDEX(Table2[KET],MATCH(ROW()-1,Table2[//]))</f>
        <v>192 PCS</v>
      </c>
    </row>
    <row r="89" spans="1:3">
      <c r="A89" s="74" t="str">
        <f ca="1">INDEX(Table2[NAMA BARANG],MATCH(ROW()-1,Table2[//]))</f>
        <v>Pc Magnit C-2755-1 (22x7.5)</v>
      </c>
      <c r="B89" s="75">
        <f ca="1">INDEX(Table2[TT],MATCH(ROW()-1,Table2[//]))</f>
        <v>20</v>
      </c>
      <c r="C89" s="76" t="str">
        <f ca="1">INDEX(Table2[KET],MATCH(ROW()-1,Table2[//]))</f>
        <v>192 PCS</v>
      </c>
    </row>
    <row r="90" spans="1:3">
      <c r="A90" s="74" t="str">
        <f ca="1">INDEX(Table2[NAMA BARANG],MATCH(ROW()-1,Table2[//]))</f>
        <v>Pc Magnit C-5212 3D (23x8.5)</v>
      </c>
      <c r="B90" s="75">
        <f ca="1">INDEX(Table2[TT],MATCH(ROW()-1,Table2[//]))</f>
        <v>2</v>
      </c>
      <c r="C90" s="76" t="str">
        <f ca="1">INDEX(Table2[KET],MATCH(ROW()-1,Table2[//]))</f>
        <v>144 PCS</v>
      </c>
    </row>
    <row r="91" spans="1:3">
      <c r="A91" s="74" t="str">
        <f ca="1">INDEX(Table2[NAMA BARANG],MATCH(ROW()-1,Table2[//]))</f>
        <v>Pc Magnit FC-1757 (22x7.5)</v>
      </c>
      <c r="B91" s="75">
        <f ca="1">INDEX(Table2[TT],MATCH(ROW()-1,Table2[//]))</f>
        <v>31</v>
      </c>
      <c r="C91" s="76" t="str">
        <f ca="1">INDEX(Table2[KET],MATCH(ROW()-1,Table2[//]))</f>
        <v>144 PCS</v>
      </c>
    </row>
    <row r="92" spans="1:3">
      <c r="A92" s="74" t="str">
        <f ca="1">INDEX(Table2[NAMA BARANG],MATCH(ROW()-1,Table2[//]))</f>
        <v>Pc Magnit FC-1758 (22x7.5)</v>
      </c>
      <c r="B92" s="75">
        <f ca="1">INDEX(Table2[TT],MATCH(ROW()-1,Table2[//]))</f>
        <v>20</v>
      </c>
      <c r="C92" s="76" t="str">
        <f ca="1">INDEX(Table2[KET],MATCH(ROW()-1,Table2[//]))</f>
        <v>144 PCS</v>
      </c>
    </row>
    <row r="93" spans="1:3">
      <c r="A93" s="74" t="str">
        <f ca="1">INDEX(Table2[NAMA BARANG],MATCH(ROW()-1,Table2[//]))</f>
        <v>Pc Magnit FC-5223 3D (23x8.5)</v>
      </c>
      <c r="B93" s="75">
        <f ca="1">INDEX(Table2[TT],MATCH(ROW()-1,Table2[//]))</f>
        <v>20</v>
      </c>
      <c r="C93" s="76" t="str">
        <f ca="1">INDEX(Table2[KET],MATCH(ROW()-1,Table2[//]))</f>
        <v>144 PCS</v>
      </c>
    </row>
    <row r="94" spans="1:3">
      <c r="A94" s="74" t="str">
        <f ca="1">INDEX(Table2[NAMA BARANG],MATCH(ROW()-1,Table2[//]))</f>
        <v>Pc Magnit FC-6295 (23x10)</v>
      </c>
      <c r="B94" s="75">
        <f ca="1">INDEX(Table2[TT],MATCH(ROW()-1,Table2[//]))</f>
        <v>2</v>
      </c>
      <c r="C94" s="76" t="str">
        <f ca="1">INDEX(Table2[KET],MATCH(ROW()-1,Table2[//]))</f>
        <v>144 PCS</v>
      </c>
    </row>
    <row r="95" spans="1:3">
      <c r="A95" s="74" t="str">
        <f ca="1">INDEX(Table2[NAMA BARANG],MATCH(ROW()-1,Table2[//]))</f>
        <v>Pc Magnit FX-2210 Metalik Lebar (22x10)</v>
      </c>
      <c r="B95" s="75">
        <f ca="1">INDEX(Table2[TT],MATCH(ROW()-1,Table2[//]))</f>
        <v>7</v>
      </c>
      <c r="C95" s="76" t="str">
        <f ca="1">INDEX(Table2[KET],MATCH(ROW()-1,Table2[//]))</f>
        <v>120 PCS</v>
      </c>
    </row>
    <row r="96" spans="1:3">
      <c r="A96" s="74" t="str">
        <f ca="1">INDEX(Table2[NAMA BARANG],MATCH(ROW()-1,Table2[//]))</f>
        <v>Pc Magnit FX-2275 (22x7.5) Metalik</v>
      </c>
      <c r="B96" s="75">
        <f ca="1">INDEX(Table2[TT],MATCH(ROW()-1,Table2[//]))</f>
        <v>7</v>
      </c>
      <c r="C96" s="76" t="str">
        <f ca="1">INDEX(Table2[KET],MATCH(ROW()-1,Table2[//]))</f>
        <v>144 PCS</v>
      </c>
    </row>
    <row r="97" spans="1:3">
      <c r="A97" s="74" t="str">
        <f ca="1">INDEX(Table2[NAMA BARANG],MATCH(ROW()-1,Table2[//]))</f>
        <v>Pc Magnit FY-6822 (22x7.5)</v>
      </c>
      <c r="B97" s="75">
        <f ca="1">INDEX(Table2[TT],MATCH(ROW()-1,Table2[//]))</f>
        <v>9</v>
      </c>
      <c r="C97" s="76" t="str">
        <f ca="1">INDEX(Table2[KET],MATCH(ROW()-1,Table2[//]))</f>
        <v>192 PCS</v>
      </c>
    </row>
    <row r="98" spans="1:3">
      <c r="A98" s="74" t="str">
        <f ca="1">INDEX(Table2[NAMA BARANG],MATCH(ROW()-1,Table2[//]))</f>
        <v>Pc Magnit JH-220 A (22x8.5)</v>
      </c>
      <c r="B98" s="75">
        <f ca="1">INDEX(Table2[TT],MATCH(ROW()-1,Table2[//]))</f>
        <v>25</v>
      </c>
      <c r="C98" s="76" t="str">
        <f ca="1">INDEX(Table2[KET],MATCH(ROW()-1,Table2[//]))</f>
        <v>192 PCS</v>
      </c>
    </row>
    <row r="99" spans="1:3">
      <c r="A99" s="74" t="str">
        <f ca="1">INDEX(Table2[NAMA BARANG],MATCH(ROW()-1,Table2[//]))</f>
        <v>Pc Magnt LPY-6 (23x8)</v>
      </c>
      <c r="B99" s="75">
        <f ca="1">INDEX(Table2[TT],MATCH(ROW()-1,Table2[//]))</f>
        <v>26</v>
      </c>
      <c r="C99" s="76" t="str">
        <f ca="1">INDEX(Table2[KET],MATCH(ROW()-1,Table2[//]))</f>
        <v>144 PCS</v>
      </c>
    </row>
    <row r="100" spans="1:3">
      <c r="A100" s="74" t="str">
        <f ca="1">INDEX(Table2[NAMA BARANG],MATCH(ROW()-1,Table2[//]))</f>
        <v>Pensil Glass JK PG-100</v>
      </c>
      <c r="B100" s="75">
        <f ca="1">INDEX(Table2[TT],MATCH(ROW()-1,Table2[//]))</f>
        <v>1</v>
      </c>
      <c r="C100" s="76" t="str">
        <f ca="1">INDEX(Table2[KET],MATCH(ROW()-1,Table2[//]))</f>
        <v>12 GRS</v>
      </c>
    </row>
    <row r="101" spans="1:3">
      <c r="A101" s="74" t="str">
        <f ca="1">INDEX(Table2[NAMA BARANG],MATCH(ROW()-1,Table2[//]))</f>
        <v>Pensil JK P-101 2B Animal Kingdom 2</v>
      </c>
      <c r="B101" s="75">
        <f ca="1">INDEX(Table2[TT],MATCH(ROW()-1,Table2[//]))</f>
        <v>1</v>
      </c>
      <c r="C101" s="76" t="str">
        <f ca="1">INDEX(Table2[KET],MATCH(ROW()-1,Table2[//]))</f>
        <v>30 GRS</v>
      </c>
    </row>
    <row r="102" spans="1:3">
      <c r="A102" s="74" t="str">
        <f ca="1">INDEX(Table2[NAMA BARANG],MATCH(ROW()-1,Table2[//]))</f>
        <v>Pensil JK P-88 2B</v>
      </c>
      <c r="B102" s="75">
        <f ca="1">INDEX(Table2[TT],MATCH(ROW()-1,Table2[//]))</f>
        <v>1</v>
      </c>
      <c r="C102" s="76" t="str">
        <f ca="1">INDEX(Table2[KET],MATCH(ROW()-1,Table2[//]))</f>
        <v>30 GRS</v>
      </c>
    </row>
    <row r="103" spans="1:3">
      <c r="A103" s="74" t="str">
        <f ca="1">INDEX(Table2[NAMA BARANG],MATCH(ROW()-1,Table2[//]))</f>
        <v>Pensil JK P-90</v>
      </c>
      <c r="B103" s="75">
        <f ca="1">INDEX(Table2[TT],MATCH(ROW()-1,Table2[//]))</f>
        <v>1</v>
      </c>
      <c r="C103" s="76" t="str">
        <f ca="1">INDEX(Table2[KET],MATCH(ROW()-1,Table2[//]))</f>
        <v>30 GRS</v>
      </c>
    </row>
    <row r="104" spans="1:3">
      <c r="A104" s="74" t="str">
        <f ca="1">INDEX(Table2[NAMA BARANG],MATCH(ROW()-1,Table2[//]))</f>
        <v>Pensil JK P-91</v>
      </c>
      <c r="B104" s="75">
        <f ca="1">INDEX(Table2[TT],MATCH(ROW()-1,Table2[//]))</f>
        <v>2</v>
      </c>
      <c r="C104" s="76" t="str">
        <f ca="1">INDEX(Table2[KET],MATCH(ROW()-1,Table2[//]))</f>
        <v>30 GRS</v>
      </c>
    </row>
    <row r="105" spans="1:3">
      <c r="A105" s="74" t="str">
        <f ca="1">INDEX(Table2[NAMA BARANG],MATCH(ROW()-1,Table2[//]))</f>
        <v>Pensil JK P-93 2B</v>
      </c>
      <c r="B105" s="75">
        <f ca="1">INDEX(Table2[TT],MATCH(ROW()-1,Table2[//]))</f>
        <v>1</v>
      </c>
      <c r="C105" s="76" t="str">
        <f ca="1">INDEX(Table2[KET],MATCH(ROW()-1,Table2[//]))</f>
        <v>30 GRS</v>
      </c>
    </row>
    <row r="106" spans="1:3">
      <c r="A106" s="74" t="str">
        <f ca="1">INDEX(Table2[NAMA BARANG],MATCH(ROW()-1,Table2[//]))</f>
        <v>Pensil Kenko 2B-0810 Fluorescent</v>
      </c>
      <c r="B106" s="75">
        <f ca="1">INDEX(Table2[TT],MATCH(ROW()-1,Table2[//]))</f>
        <v>1</v>
      </c>
      <c r="C106" s="76" t="str">
        <f ca="1">INDEX(Table2[KET],MATCH(ROW()-1,Table2[//]))</f>
        <v>20 GRS</v>
      </c>
    </row>
    <row r="107" spans="1:3">
      <c r="A107" s="74" t="str">
        <f ca="1">INDEX(Table2[NAMA BARANG],MATCH(ROW()-1,Table2[//]))</f>
        <v>Pensil Kenko 2B-6120 Doodle</v>
      </c>
      <c r="B107" s="75">
        <f ca="1">INDEX(Table2[TT],MATCH(ROW()-1,Table2[//]))</f>
        <v>1</v>
      </c>
      <c r="C107" s="76" t="str">
        <f ca="1">INDEX(Table2[KET],MATCH(ROW()-1,Table2[//]))</f>
        <v>20 GRS</v>
      </c>
    </row>
    <row r="108" spans="1:3">
      <c r="A108" s="74" t="str">
        <f ca="1">INDEX(Table2[NAMA BARANG],MATCH(ROW()-1,Table2[//]))</f>
        <v>Pensil Kenko 2B-6181 Biru Cap Hitam</v>
      </c>
      <c r="B108" s="75">
        <f ca="1">INDEX(Table2[TT],MATCH(ROW()-1,Table2[//]))</f>
        <v>1</v>
      </c>
      <c r="C108" s="76" t="str">
        <f ca="1">INDEX(Table2[KET],MATCH(ROW()-1,Table2[//]))</f>
        <v>20 GRS</v>
      </c>
    </row>
    <row r="109" spans="1:3">
      <c r="A109" s="74" t="str">
        <f ca="1">INDEX(Table2[NAMA BARANG],MATCH(ROW()-1,Table2[//]))</f>
        <v>Pensil Kenko 2B-6371 silver cap BIRU</v>
      </c>
      <c r="B109" s="75">
        <f ca="1">INDEX(Table2[TT],MATCH(ROW()-1,Table2[//]))</f>
        <v>1</v>
      </c>
      <c r="C109" s="76" t="str">
        <f ca="1">INDEX(Table2[KET],MATCH(ROW()-1,Table2[//]))</f>
        <v>20 GRS</v>
      </c>
    </row>
    <row r="110" spans="1:3">
      <c r="A110" s="74" t="str">
        <f ca="1">INDEX(Table2[NAMA BARANG],MATCH(ROW()-1,Table2[//]))</f>
        <v>Pensil Kenko 2B-6373 Metalik</v>
      </c>
      <c r="B110" s="75">
        <f ca="1">INDEX(Table2[TT],MATCH(ROW()-1,Table2[//]))</f>
        <v>3</v>
      </c>
      <c r="C110" s="76" t="str">
        <f ca="1">INDEX(Table2[KET],MATCH(ROW()-1,Table2[//]))</f>
        <v>20 GRS</v>
      </c>
    </row>
    <row r="111" spans="1:3">
      <c r="A111" s="74" t="str">
        <f ca="1">INDEX(Table2[NAMA BARANG],MATCH(ROW()-1,Table2[//]))</f>
        <v>Pensil Kenko 2B-6393 Fluorescent</v>
      </c>
      <c r="B111" s="75">
        <f ca="1">INDEX(Table2[TT],MATCH(ROW()-1,Table2[//]))</f>
        <v>1</v>
      </c>
      <c r="C111" s="76" t="str">
        <f ca="1">INDEX(Table2[KET],MATCH(ROW()-1,Table2[//]))</f>
        <v>20 GRS</v>
      </c>
    </row>
    <row r="112" spans="1:3">
      <c r="A112" s="74" t="str">
        <f ca="1">INDEX(Table2[NAMA BARANG],MATCH(ROW()-1,Table2[//]))</f>
        <v>Pensil Zhong Hua 6925-2B/B Oval</v>
      </c>
      <c r="B112" s="75">
        <f ca="1">INDEX(Table2[TT],MATCH(ROW()-1,Table2[//]))</f>
        <v>18</v>
      </c>
      <c r="C112" s="76" t="str">
        <f ca="1">INDEX(Table2[KET],MATCH(ROW()-1,Table2[//]))</f>
        <v>40 BOX (64 PCS)</v>
      </c>
    </row>
    <row r="113" spans="1:3">
      <c r="A113" s="74" t="str">
        <f ca="1">INDEX(Table2[NAMA BARANG],MATCH(ROW()-1,Table2[//]))</f>
        <v>Pensil Zhong Hua M/ B 120 kecil</v>
      </c>
      <c r="B113" s="75">
        <f ca="1">INDEX(Table2[TT],MATCH(ROW()-1,Table2[//]))</f>
        <v>2</v>
      </c>
      <c r="C113" s="76" t="str">
        <f ca="1">INDEX(Table2[KET],MATCH(ROW()-1,Table2[//]))</f>
        <v>30 GRS</v>
      </c>
    </row>
    <row r="114" spans="1:3">
      <c r="A114" s="74" t="str">
        <f ca="1">INDEX(Table2[NAMA BARANG],MATCH(ROW()-1,Table2[//]))</f>
        <v>Plakban Kenko Bening</v>
      </c>
      <c r="B114" s="75">
        <f ca="1">INDEX(Table2[TT],MATCH(ROW()-1,Table2[//]))</f>
        <v>39</v>
      </c>
      <c r="C114" s="76" t="str">
        <f ca="1">INDEX(Table2[KET],MATCH(ROW()-1,Table2[//]))</f>
        <v>72 PCS</v>
      </c>
    </row>
    <row r="115" spans="1:3">
      <c r="A115" s="74" t="str">
        <f ca="1">INDEX(Table2[NAMA BARANG],MATCH(ROW()-1,Table2[//]))</f>
        <v>Plakban Kenko Coklat</v>
      </c>
      <c r="B115" s="75">
        <f ca="1">INDEX(Table2[TT],MATCH(ROW()-1,Table2[//]))</f>
        <v>36</v>
      </c>
      <c r="C115" s="76" t="str">
        <f ca="1">INDEX(Table2[KET],MATCH(ROW()-1,Table2[//]))</f>
        <v>72 PCS</v>
      </c>
    </row>
    <row r="116" spans="1:3">
      <c r="A116" s="74" t="str">
        <f ca="1">INDEX(Table2[NAMA BARANG],MATCH(ROW()-1,Table2[//]))</f>
        <v>Pocket note Kenko PN-501</v>
      </c>
      <c r="B116" s="75">
        <f ca="1">INDEX(Table2[TT],MATCH(ROW()-1,Table2[//]))</f>
        <v>1</v>
      </c>
      <c r="C116" s="76" t="str">
        <f ca="1">INDEX(Table2[KET],MATCH(ROW()-1,Table2[//]))</f>
        <v>6 LSN</v>
      </c>
    </row>
    <row r="117" spans="1:3">
      <c r="A117" s="74" t="str">
        <f ca="1">INDEX(Table2[NAMA BARANG],MATCH(ROW()-1,Table2[//]))</f>
        <v>Punch JK 85</v>
      </c>
      <c r="B117" s="75">
        <f ca="1">INDEX(Table2[TT],MATCH(ROW()-1,Table2[//]))</f>
        <v>2</v>
      </c>
      <c r="C117" s="76" t="str">
        <f ca="1">INDEX(Table2[KET],MATCH(ROW()-1,Table2[//]))</f>
        <v>24 PCS</v>
      </c>
    </row>
    <row r="118" spans="1:3">
      <c r="A118" s="74" t="str">
        <f ca="1">INDEX(Table2[NAMA BARANG],MATCH(ROW()-1,Table2[//]))</f>
        <v>PW JK 12W CP-12 PB panjang</v>
      </c>
      <c r="B118" s="75">
        <f ca="1">INDEX(Table2[TT],MATCH(ROW()-1,Table2[//]))</f>
        <v>4</v>
      </c>
      <c r="C118" s="76" t="str">
        <f ca="1">INDEX(Table2[KET],MATCH(ROW()-1,Table2[//]))</f>
        <v>12 LSN</v>
      </c>
    </row>
    <row r="119" spans="1:3">
      <c r="A119" s="74" t="str">
        <f ca="1">INDEX(Table2[NAMA BARANG],MATCH(ROW()-1,Table2[//]))</f>
        <v>PW JK 12W CP-S 12 pendek</v>
      </c>
      <c r="B119" s="75">
        <f ca="1">INDEX(Table2[TT],MATCH(ROW()-1,Table2[//]))</f>
        <v>1</v>
      </c>
      <c r="C119" s="76" t="str">
        <f ca="1">INDEX(Table2[KET],MATCH(ROW()-1,Table2[//]))</f>
        <v>12 BOX (24 SET)</v>
      </c>
    </row>
    <row r="120" spans="1:3">
      <c r="A120" s="74" t="str">
        <f ca="1">INDEX(Table2[NAMA BARANG],MATCH(ROW()-1,Table2[//]))</f>
        <v>Sampul boxy Batik</v>
      </c>
      <c r="B120" s="75">
        <f ca="1">INDEX(Table2[TT],MATCH(ROW()-1,Table2[//]))</f>
        <v>1</v>
      </c>
      <c r="C120" s="76" t="str">
        <f ca="1">INDEX(Table2[KET],MATCH(ROW()-1,Table2[//]))</f>
        <v>180 PCS</v>
      </c>
    </row>
    <row r="121" spans="1:3">
      <c r="A121" s="74" t="str">
        <f ca="1">INDEX(Table2[NAMA BARANG],MATCH(ROW()-1,Table2[//]))</f>
        <v>Sampul Kwarto Batik</v>
      </c>
      <c r="B121" s="75">
        <f ca="1">INDEX(Table2[TT],MATCH(ROW()-1,Table2[//]))</f>
        <v>2</v>
      </c>
      <c r="C121" s="76" t="str">
        <f ca="1">INDEX(Table2[KET],MATCH(ROW()-1,Table2[//]))</f>
        <v>240 PCS</v>
      </c>
    </row>
    <row r="122" spans="1:3">
      <c r="A122" s="74" t="str">
        <f ca="1">INDEX(Table2[NAMA BARANG],MATCH(ROW()-1,Table2[//]))</f>
        <v>Spidol 12W Brush Pen DBP 12W  Kenko</v>
      </c>
      <c r="B122" s="75">
        <f ca="1">INDEX(Table2[TT],MATCH(ROW()-1,Table2[//]))</f>
        <v>6</v>
      </c>
      <c r="C122" s="76" t="str">
        <f ca="1">INDEX(Table2[KET],MATCH(ROW()-1,Table2[//]))</f>
        <v>6 BOX (24 SET)</v>
      </c>
    </row>
    <row r="123" spans="1:3">
      <c r="A123" s="74" t="str">
        <f ca="1">INDEX(Table2[NAMA BARANG],MATCH(ROW()-1,Table2[//]))</f>
        <v>Spidol 24W Brush Pen DBP 24W  Kenko</v>
      </c>
      <c r="B123" s="75">
        <f ca="1">INDEX(Table2[TT],MATCH(ROW()-1,Table2[//]))</f>
        <v>1</v>
      </c>
      <c r="C123" s="76" t="str">
        <f ca="1">INDEX(Table2[KET],MATCH(ROW()-1,Table2[//]))</f>
        <v>6 BOX (12 SET)</v>
      </c>
    </row>
    <row r="124" spans="1:3">
      <c r="A124" s="74" t="str">
        <f ca="1">INDEX(Table2[NAMA BARANG],MATCH(ROW()-1,Table2[//]))</f>
        <v>Spidol Color marker Kenko Hj</v>
      </c>
      <c r="B124" s="75">
        <f ca="1">INDEX(Table2[TT],MATCH(ROW()-1,Table2[//]))</f>
        <v>2</v>
      </c>
      <c r="C124" s="76" t="str">
        <f ca="1">INDEX(Table2[KET],MATCH(ROW()-1,Table2[//]))</f>
        <v>144 LSN</v>
      </c>
    </row>
    <row r="125" spans="1:3">
      <c r="A125" s="74" t="str">
        <f ca="1">INDEX(Table2[NAMA BARANG],MATCH(ROW()-1,Table2[//]))</f>
        <v>Spidol Kenko H lighter Or(3)/ Hj(1)</v>
      </c>
      <c r="B125" s="75">
        <f ca="1">INDEX(Table2[TT],MATCH(ROW()-1,Table2[//]))</f>
        <v>4</v>
      </c>
      <c r="C125" s="76" t="str">
        <f ca="1">INDEX(Table2[KET],MATCH(ROW()-1,Table2[//]))</f>
        <v>72 LSN</v>
      </c>
    </row>
    <row r="126" spans="1:3">
      <c r="A126" s="74" t="str">
        <f ca="1">INDEX(Table2[NAMA BARANG],MATCH(ROW()-1,Table2[//]))</f>
        <v>Spidol Kenko H lighter win liner K</v>
      </c>
      <c r="B126" s="75">
        <f ca="1">INDEX(Table2[TT],MATCH(ROW()-1,Table2[//]))</f>
        <v>2</v>
      </c>
      <c r="C126" s="76" t="str">
        <f ca="1">INDEX(Table2[KET],MATCH(ROW()-1,Table2[//]))</f>
        <v>72 LSN</v>
      </c>
    </row>
    <row r="127" spans="1:3">
      <c r="A127" s="74" t="str">
        <f ca="1">INDEX(Table2[NAMA BARANG],MATCH(ROW()-1,Table2[//]))</f>
        <v>Spidol Kenko Marker M lepasan</v>
      </c>
      <c r="B127" s="75">
        <f ca="1">INDEX(Table2[TT],MATCH(ROW()-1,Table2[//]))</f>
        <v>7</v>
      </c>
      <c r="C127" s="76" t="str">
        <f ca="1">INDEX(Table2[KET],MATCH(ROW()-1,Table2[//]))</f>
        <v>144 LSN</v>
      </c>
    </row>
    <row r="128" spans="1:3">
      <c r="A128" s="74" t="str">
        <f ca="1">INDEX(Table2[NAMA BARANG],MATCH(ROW()-1,Table2[//]))</f>
        <v>Spidol Kenko Marker PM 700 M</v>
      </c>
      <c r="B128" s="75">
        <f ca="1">INDEX(Table2[TT],MATCH(ROW()-1,Table2[//]))</f>
        <v>6</v>
      </c>
      <c r="C128" s="76" t="str">
        <f ca="1">INDEX(Table2[KET],MATCH(ROW()-1,Table2[//]))</f>
        <v>60 LSN</v>
      </c>
    </row>
    <row r="129" spans="1:3">
      <c r="A129" s="74" t="str">
        <f ca="1">INDEX(Table2[NAMA BARANG],MATCH(ROW()-1,Table2[//]))</f>
        <v>Spidol Kenko Marker WM 700 B/ M Whiteboard</v>
      </c>
      <c r="B129" s="75">
        <f ca="1">INDEX(Table2[TT],MATCH(ROW()-1,Table2[//]))</f>
        <v>54</v>
      </c>
      <c r="C129" s="76" t="str">
        <f ca="1">INDEX(Table2[KET],MATCH(ROW()-1,Table2[//]))</f>
        <v>60 LSN</v>
      </c>
    </row>
    <row r="130" spans="1:3">
      <c r="A130" s="74" t="str">
        <f ca="1">INDEX(Table2[NAMA BARANG],MATCH(ROW()-1,Table2[//]))</f>
        <v>Stabillo Highlighter ZRM ZH-103 kuning</v>
      </c>
      <c r="B130" s="75">
        <f ca="1">INDEX(Table2[TT],MATCH(ROW()-1,Table2[//]))</f>
        <v>10</v>
      </c>
      <c r="C130" s="76" t="str">
        <f ca="1">INDEX(Table2[KET],MATCH(ROW()-1,Table2[//]))</f>
        <v>600 PCS</v>
      </c>
    </row>
    <row r="131" spans="1:3">
      <c r="A131" s="74" t="str">
        <f ca="1">INDEX(Table2[NAMA BARANG],MATCH(ROW()-1,Table2[//]))</f>
        <v>Stabillo Kenko High Winner kuning</v>
      </c>
      <c r="B131" s="75">
        <f ca="1">INDEX(Table2[TT],MATCH(ROW()-1,Table2[//]))</f>
        <v>5</v>
      </c>
      <c r="C131" s="76" t="str">
        <f ca="1">INDEX(Table2[KET],MATCH(ROW()-1,Table2[//]))</f>
        <v>864 PCS</v>
      </c>
    </row>
    <row r="132" spans="1:3">
      <c r="A132" s="74" t="str">
        <f ca="1">INDEX(Table2[NAMA BARANG],MATCH(ROW()-1,Table2[//]))</f>
        <v>Stabillo Vanco HL 520</v>
      </c>
      <c r="B132" s="75">
        <f ca="1">INDEX(Table2[TT],MATCH(ROW()-1,Table2[//]))</f>
        <v>3</v>
      </c>
      <c r="C132" s="76" t="str">
        <f ca="1">INDEX(Table2[KET],MATCH(ROW()-1,Table2[//]))</f>
        <v>100 LSN</v>
      </c>
    </row>
    <row r="133" spans="1:3">
      <c r="A133" s="74" t="str">
        <f ca="1">INDEX(Table2[NAMA BARANG],MATCH(ROW()-1,Table2[//]))</f>
        <v>Stapler Kenko HD-10 D</v>
      </c>
      <c r="B133" s="75">
        <f ca="1">INDEX(Table2[TT],MATCH(ROW()-1,Table2[//]))</f>
        <v>1</v>
      </c>
      <c r="C133" s="76" t="str">
        <f ca="1">INDEX(Table2[KET],MATCH(ROW()-1,Table2[//]))</f>
        <v>20 LSN</v>
      </c>
    </row>
    <row r="134" spans="1:3">
      <c r="A134" s="74" t="str">
        <f ca="1">INDEX(Table2[NAMA BARANG],MATCH(ROW()-1,Table2[//]))</f>
        <v>Stapler Yuan Chang 414</v>
      </c>
      <c r="B134" s="75">
        <f ca="1">INDEX(Table2[TT],MATCH(ROW()-1,Table2[//]))</f>
        <v>12</v>
      </c>
      <c r="C134" s="76" t="str">
        <f ca="1">INDEX(Table2[KET],MATCH(ROW()-1,Table2[//]))</f>
        <v>5 LSN</v>
      </c>
    </row>
    <row r="135" spans="1:3">
      <c r="A135" s="74" t="str">
        <f ca="1">INDEX(Table2[NAMA BARANG],MATCH(ROW()-1,Table2[//]))</f>
        <v>Stip JK 20 Ht</v>
      </c>
      <c r="B135" s="75">
        <f ca="1">INDEX(Table2[TT],MATCH(ROW()-1,Table2[//]))</f>
        <v>2</v>
      </c>
      <c r="C135" s="76" t="str">
        <f ca="1">INDEX(Table2[KET],MATCH(ROW()-1,Table2[//]))</f>
        <v>50 BOX (20 PCS)</v>
      </c>
    </row>
    <row r="136" spans="1:3">
      <c r="A136" s="74" t="str">
        <f ca="1">INDEX(Table2[NAMA BARANG],MATCH(ROW()-1,Table2[//]))</f>
        <v>Stip JK 20 P</v>
      </c>
      <c r="B136" s="75">
        <f ca="1">INDEX(Table2[TT],MATCH(ROW()-1,Table2[//]))</f>
        <v>5</v>
      </c>
      <c r="C136" s="76" t="str">
        <f ca="1">INDEX(Table2[KET],MATCH(ROW()-1,Table2[//]))</f>
        <v>50 BOX (20 PCS)</v>
      </c>
    </row>
    <row r="137" spans="1:3">
      <c r="A137" s="74" t="str">
        <f ca="1">INDEX(Table2[NAMA BARANG],MATCH(ROW()-1,Table2[//]))</f>
        <v>Stip JK 30 Ht</v>
      </c>
      <c r="B137" s="75">
        <f ca="1">INDEX(Table2[TT],MATCH(ROW()-1,Table2[//]))</f>
        <v>4</v>
      </c>
      <c r="C137" s="76" t="str">
        <f ca="1">INDEX(Table2[KET],MATCH(ROW()-1,Table2[//]))</f>
        <v>50 BOX (30 PCS)</v>
      </c>
    </row>
    <row r="138" spans="1:3">
      <c r="A138" s="74" t="str">
        <f ca="1">INDEX(Table2[NAMA BARANG],MATCH(ROW()-1,Table2[//]))</f>
        <v>Stip JK 30 P</v>
      </c>
      <c r="B138" s="75">
        <f ca="1">INDEX(Table2[TT],MATCH(ROW()-1,Table2[//]))</f>
        <v>2</v>
      </c>
      <c r="C138" s="76" t="str">
        <f ca="1">INDEX(Table2[KET],MATCH(ROW()-1,Table2[//]))</f>
        <v>50 BOX (30 PCS)</v>
      </c>
    </row>
    <row r="139" spans="1:3">
      <c r="A139" s="87" t="str">
        <f ca="1">INDEX(Table2[NAMA BARANG],MATCH(ROW()-1,Table2[//]))</f>
        <v>Stip JK 40 Ht</v>
      </c>
      <c r="B139" s="88">
        <f ca="1">INDEX(Table2[TT],MATCH(ROW()-1,Table2[//]))</f>
        <v>3</v>
      </c>
      <c r="C139" s="89" t="str">
        <f ca="1">INDEX(Table2[KET],MATCH(ROW()-1,Table2[//]))</f>
        <v>50 BOX (40 PCS)</v>
      </c>
    </row>
    <row r="140" spans="1:3">
      <c r="A140" s="87" t="str">
        <f ca="1">INDEX(Table2[NAMA BARANG],MATCH(ROW()-1,Table2[//]))</f>
        <v>Stip JK 40 P</v>
      </c>
      <c r="B140" s="88">
        <f ca="1">INDEX(Table2[TT],MATCH(ROW()-1,Table2[//]))</f>
        <v>4</v>
      </c>
      <c r="C140" s="89" t="str">
        <f ca="1">INDEX(Table2[KET],MATCH(ROW()-1,Table2[//]))</f>
        <v>50 BOX (40 PCS)</v>
      </c>
    </row>
    <row r="141" spans="1:3">
      <c r="A141" s="87" t="str">
        <f ca="1">INDEX(Table2[NAMA BARANG],MATCH(ROW()-1,Table2[//]))</f>
        <v>Stip JK 40 Warna</v>
      </c>
      <c r="B141" s="88">
        <f ca="1">INDEX(Table2[TT],MATCH(ROW()-1,Table2[//]))</f>
        <v>1</v>
      </c>
      <c r="C141" s="89" t="str">
        <f ca="1">INDEX(Table2[KET],MATCH(ROW()-1,Table2[//]))</f>
        <v>50 BOX (40 PCS)</v>
      </c>
    </row>
    <row r="142" spans="1:3">
      <c r="A142" s="87" t="str">
        <f ca="1">INDEX(Table2[NAMA BARANG],MATCH(ROW()-1,Table2[//]))</f>
        <v>Stip JK Pen MER-01</v>
      </c>
      <c r="B142" s="88">
        <f ca="1">INDEX(Table2[TT],MATCH(ROW()-1,Table2[//]))</f>
        <v>6</v>
      </c>
      <c r="C142" s="89" t="str">
        <f ca="1">INDEX(Table2[KET],MATCH(ROW()-1,Table2[//]))</f>
        <v>144 LSN</v>
      </c>
    </row>
    <row r="143" spans="1:3">
      <c r="A143" s="87" t="str">
        <f ca="1">INDEX(Table2[NAMA BARANG],MATCH(ROW()-1,Table2[//]))</f>
        <v>Tipe-ex JK 101 A</v>
      </c>
      <c r="B143" s="88">
        <f ca="1">INDEX(Table2[TT],MATCH(ROW()-1,Table2[//]))</f>
        <v>3</v>
      </c>
      <c r="C143" s="89" t="str">
        <f ca="1">INDEX(Table2[KET],MATCH(ROW()-1,Table2[//]))</f>
        <v>48 LSN</v>
      </c>
    </row>
    <row r="144" spans="1:3">
      <c r="A144" s="87" t="str">
        <f ca="1">INDEX(Table2[NAMA BARANG],MATCH(ROW()-1,Table2[//]))</f>
        <v>Tipe-ex JK CT-520</v>
      </c>
      <c r="B144" s="88">
        <f ca="1">INDEX(Table2[TT],MATCH(ROW()-1,Table2[//]))</f>
        <v>1</v>
      </c>
      <c r="C144" s="89" t="str">
        <f ca="1">INDEX(Table2[KET],MATCH(ROW()-1,Table2[//]))</f>
        <v>36 LSN</v>
      </c>
    </row>
    <row r="145" spans="1:3">
      <c r="A145" s="87" t="str">
        <f ca="1">INDEX(Table2[NAMA BARANG],MATCH(ROW()-1,Table2[//]))</f>
        <v>Tipe-ex Kenko CT-1505 FC</v>
      </c>
      <c r="B145" s="88">
        <f ca="1">INDEX(Table2[TT],MATCH(ROW()-1,Table2[//]))</f>
        <v>4</v>
      </c>
      <c r="C145" s="89" t="str">
        <f ca="1">INDEX(Table2[KET],MATCH(ROW()-1,Table2[//]))</f>
        <v>48 LSN</v>
      </c>
    </row>
    <row r="146" spans="1:3">
      <c r="A146" s="87" t="str">
        <f ca="1">INDEX(Table2[NAMA BARANG],MATCH(ROW()-1,Table2[//]))</f>
        <v>Tipe-ex Kenko CT-608 FC</v>
      </c>
      <c r="B146" s="88">
        <f ca="1">INDEX(Table2[TT],MATCH(ROW()-1,Table2[//]))</f>
        <v>1</v>
      </c>
      <c r="C146" s="89" t="str">
        <f ca="1">INDEX(Table2[KET],MATCH(ROW()-1,Table2[//]))</f>
        <v>48 LSN</v>
      </c>
    </row>
    <row r="147" spans="1:3">
      <c r="A147" s="87" t="str">
        <f ca="1">INDEX(Table2[NAMA BARANG],MATCH(ROW()-1,Table2[//]))</f>
        <v>Tipe-ex Kenko CT-819</v>
      </c>
      <c r="B147" s="88">
        <f ca="1">INDEX(Table2[TT],MATCH(ROW()-1,Table2[//]))</f>
        <v>1</v>
      </c>
      <c r="C147" s="89" t="str">
        <f ca="1">INDEX(Table2[KET],MATCH(ROW()-1,Table2[//]))</f>
        <v>36 LSN</v>
      </c>
    </row>
    <row r="148" spans="1:3">
      <c r="A148" s="87" t="str">
        <f ca="1">INDEX(Table2[NAMA BARANG],MATCH(ROW()-1,Table2[//]))</f>
        <v>Tipe-ex Kenko CT-906</v>
      </c>
      <c r="B148" s="88">
        <f ca="1">INDEX(Table2[TT],MATCH(ROW()-1,Table2[//]))</f>
        <v>1</v>
      </c>
      <c r="C148" s="89" t="str">
        <f ca="1">INDEX(Table2[KET],MATCH(ROW()-1,Table2[//]))</f>
        <v>48 LSN</v>
      </c>
    </row>
    <row r="149" spans="1:3">
      <c r="A149" s="87" t="str">
        <f ca="1">INDEX(Table2[NAMA BARANG],MATCH(ROW()-1,Table2[//]))</f>
        <v>Tipe-ex Kenko CT-919</v>
      </c>
      <c r="B149" s="88">
        <f ca="1">INDEX(Table2[TT],MATCH(ROW()-1,Table2[//]))</f>
        <v>1</v>
      </c>
      <c r="C149" s="89" t="str">
        <f ca="1">INDEX(Table2[KET],MATCH(ROW()-1,Table2[//]))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A2280" zoomScale="85" zoomScaleNormal="85" workbookViewId="0">
      <selection activeCell="D2291" sqref="D2:F2300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2799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7</v>
      </c>
      <c r="B4"/>
      <c r="C4"/>
      <c r="D4" s="3" t="str">
        <f ca="1">INDEX(GLOBAL[NAMA BARANG],MATCH(A4,GLOBAL[ID]))</f>
        <v>Acrylic 21 x 30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12">
        <v>10</v>
      </c>
      <c r="B5"/>
      <c r="C5"/>
      <c r="D5" s="3" t="str">
        <f ca="1">INDEX(GLOBAL[NAMA BARANG],MATCH(A5,GLOBAL[ID]))</f>
        <v>Acrylic 8 x 20</v>
      </c>
      <c r="E5" s="4">
        <f ca="1">INDEX(GLOBAL[TT],MATCH(A5,GLOBAL[ID]))</f>
        <v>7</v>
      </c>
      <c r="F5" s="5" t="str">
        <f ca="1">IF(INDEX(GLOBAL[KET],MATCH(A5,GLOBAL[ID]))="","-",INDEX(GLOBAL[KET],MATCH(A5,GLOBAL[ID])))</f>
        <v>144 pc</v>
      </c>
    </row>
    <row r="6" spans="1:6" ht="15">
      <c r="A6" s="12">
        <v>11</v>
      </c>
      <c r="B6"/>
      <c r="C6"/>
      <c r="D6" s="3" t="str">
        <f ca="1">INDEX(GLOBAL[NAMA BARANG],MATCH(A6,GLOBAL[ID]))</f>
        <v>Acrylic 8 x 25</v>
      </c>
      <c r="E6" s="4">
        <f ca="1">INDEX(GLOBAL[TT],MATCH(A6,GLOBAL[ID]))</f>
        <v>15</v>
      </c>
      <c r="F6" s="5" t="str">
        <f ca="1">IF(INDEX(GLOBAL[KET],MATCH(A6,GLOBAL[ID]))="","-",INDEX(GLOBAL[KET],MATCH(A6,GLOBAL[ID])))</f>
        <v>144 pc</v>
      </c>
    </row>
    <row r="7" spans="1:6" ht="15">
      <c r="A7" s="12">
        <v>12</v>
      </c>
      <c r="B7"/>
      <c r="C7"/>
      <c r="D7" s="3" t="str">
        <f ca="1">INDEX(GLOBAL[NAMA BARANG],MATCH(A7,GLOBAL[ID]))</f>
        <v>Acrylic 8 x 30</v>
      </c>
      <c r="E7" s="4">
        <f ca="1">INDEX(GLOBAL[TT],MATCH(A7,GLOBAL[ID]))</f>
        <v>17</v>
      </c>
      <c r="F7" s="5" t="str">
        <f ca="1">IF(INDEX(GLOBAL[KET],MATCH(A7,GLOBAL[ID]))="","-",INDEX(GLOBAL[KET],MATCH(A7,GLOBAL[ID])))</f>
        <v>144 pc</v>
      </c>
    </row>
    <row r="8" spans="1:6" ht="15">
      <c r="A8" s="12">
        <v>13</v>
      </c>
      <c r="B8"/>
      <c r="C8"/>
      <c r="D8" s="3" t="str">
        <f ca="1">INDEX(GLOBAL[NAMA BARANG],MATCH(A8,GLOBAL[ID]))</f>
        <v>Acrylic A12 - 9 12W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120 PCS</v>
      </c>
    </row>
    <row r="9" spans="1:6" ht="15">
      <c r="A9" s="12">
        <v>14</v>
      </c>
      <c r="B9"/>
      <c r="C9"/>
      <c r="D9" s="3" t="str">
        <f ca="1">INDEX(GLOBAL[NAMA BARANG],MATCH(A9,GLOBAL[ID]))</f>
        <v>Acrylic Enter A 912</v>
      </c>
      <c r="E9" s="4">
        <f ca="1">INDEX(GLOBAL[TT],MATCH(A9,GLOBAL[ID]))</f>
        <v>6</v>
      </c>
      <c r="F9" s="5">
        <f ca="1">IF(INDEX(GLOBAL[KET],MATCH(A9,GLOBAL[ID]))="","-",INDEX(GLOBAL[KET],MATCH(A9,GLOBAL[ID])))</f>
        <v>120</v>
      </c>
    </row>
    <row r="10" spans="1:6" ht="15">
      <c r="A10" s="12">
        <v>15</v>
      </c>
      <c r="B10"/>
      <c r="C10"/>
      <c r="D10" s="3" t="str">
        <f ca="1">INDEX(GLOBAL[NAMA BARANG],MATCH(A10,GLOBAL[ID]))</f>
        <v>Acrylic Marries 812/ 12w Biasa (BT)</v>
      </c>
      <c r="E10" s="4">
        <f ca="1">INDEX(GLOBAL[TT],MATCH(A10,GLOBAL[ID]))</f>
        <v>118</v>
      </c>
      <c r="F10" s="5">
        <f ca="1">IF(INDEX(GLOBAL[KET],MATCH(A10,GLOBAL[ID]))="","-",INDEX(GLOBAL[KET],MATCH(A10,GLOBAL[ID])))</f>
        <v>60</v>
      </c>
    </row>
    <row r="11" spans="1:6" ht="15">
      <c r="A11" s="12">
        <v>16</v>
      </c>
      <c r="B11"/>
      <c r="C11"/>
      <c r="D11" s="3" t="str">
        <f ca="1">INDEX(GLOBAL[NAMA BARANG],MATCH(A11,GLOBAL[ID]))</f>
        <v>Acrylic Marries 818/ 18w</v>
      </c>
      <c r="E11" s="4">
        <f ca="1">INDEX(GLOBAL[TT],MATCH(A11,GLOBAL[ID]))</f>
        <v>73</v>
      </c>
      <c r="F11" s="5" t="str">
        <f ca="1">IF(INDEX(GLOBAL[KET],MATCH(A11,GLOBAL[ID]))="","-",INDEX(GLOBAL[KET],MATCH(A11,GLOBAL[ID])))</f>
        <v>3 ls</v>
      </c>
    </row>
    <row r="12" spans="1:6" ht="15">
      <c r="A12" s="12">
        <v>18</v>
      </c>
      <c r="B12"/>
      <c r="C12"/>
      <c r="D12" s="3" t="str">
        <f ca="1">INDEX(GLOBAL[NAMA BARANG],MATCH(A12,GLOBAL[ID]))</f>
        <v>Acrylic NT 7X20</v>
      </c>
      <c r="E12" s="4">
        <f ca="1">INDEX(GLOBAL[TT],MATCH(A12,GLOBAL[ID]))</f>
        <v>1</v>
      </c>
      <c r="F12" s="5" t="str">
        <f ca="1">IF(INDEX(GLOBAL[KET],MATCH(A12,GLOBAL[ID]))="","-",INDEX(GLOBAL[KET],MATCH(A12,GLOBAL[ID])))</f>
        <v>144 pc</v>
      </c>
    </row>
    <row r="13" spans="1:6" ht="15">
      <c r="A13" s="12">
        <v>19</v>
      </c>
      <c r="B13"/>
      <c r="C13"/>
      <c r="D13" s="3" t="str">
        <f ca="1">INDEX(GLOBAL[NAMA BARANG],MATCH(A13,GLOBAL[ID]))</f>
        <v>Acrylic NT 7X25</v>
      </c>
      <c r="E13" s="4">
        <f ca="1">INDEX(GLOBAL[TT],MATCH(A13,GLOBAL[ID]))</f>
        <v>12</v>
      </c>
      <c r="F13" s="5" t="str">
        <f ca="1">IF(INDEX(GLOBAL[KET],MATCH(A13,GLOBAL[ID]))="","-",INDEX(GLOBAL[KET],MATCH(A13,GLOBAL[ID])))</f>
        <v>144 pc</v>
      </c>
    </row>
    <row r="14" spans="1:6" ht="15">
      <c r="A14" s="12">
        <v>20</v>
      </c>
      <c r="B14"/>
      <c r="C14"/>
      <c r="D14" s="3" t="str">
        <f ca="1">INDEX(GLOBAL[NAMA BARANG],MATCH(A14,GLOBAL[ID]))</f>
        <v>Acrylic NT 7X30</v>
      </c>
      <c r="E14" s="4">
        <f ca="1">INDEX(GLOBAL[TT],MATCH(A14,GLOBAL[ID]))</f>
        <v>13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23</v>
      </c>
      <c r="B15"/>
      <c r="C15"/>
      <c r="D15" s="3" t="str">
        <f ca="1">INDEX(GLOBAL[NAMA BARANG],MATCH(A15,GLOBAL[ID]))</f>
        <v>Acrylic TF 001</v>
      </c>
      <c r="E15" s="4">
        <f ca="1">INDEX(GLOBAL[TT],MATCH(A15,GLOBAL[ID]))</f>
        <v>51</v>
      </c>
      <c r="F15" s="5" t="str">
        <f ca="1">IF(INDEX(GLOBAL[KET],MATCH(A15,GLOBAL[ID]))="","-",INDEX(GLOBAL[KET],MATCH(A15,GLOBAL[ID])))</f>
        <v>6 ls</v>
      </c>
    </row>
    <row r="16" spans="1:6" ht="15">
      <c r="A16" s="12">
        <v>24</v>
      </c>
      <c r="B16"/>
      <c r="C16"/>
      <c r="D16" s="3" t="str">
        <f ca="1">INDEX(GLOBAL[NAMA BARANG],MATCH(A16,GLOBAL[ID]))</f>
        <v>Acrylic TF 002</v>
      </c>
      <c r="E16" s="4">
        <f ca="1">INDEX(GLOBAL[TT],MATCH(A16,GLOBAL[ID]))</f>
        <v>22</v>
      </c>
      <c r="F16" s="5" t="str">
        <f ca="1">IF(INDEX(GLOBAL[KET],MATCH(A16,GLOBAL[ID]))="","-",INDEX(GLOBAL[KET],MATCH(A16,GLOBAL[ID])))</f>
        <v>60 pc</v>
      </c>
    </row>
    <row r="17" spans="1:6" ht="15">
      <c r="A17" s="12">
        <v>25</v>
      </c>
      <c r="B17"/>
      <c r="C17"/>
      <c r="D17" s="3" t="str">
        <f ca="1">INDEX(GLOBAL[NAMA BARANG],MATCH(A17,GLOBAL[ID]))</f>
        <v>Acrylic TF 003</v>
      </c>
      <c r="E17" s="4">
        <f ca="1">INDEX(GLOBAL[TT],MATCH(A17,GLOBAL[ID]))</f>
        <v>27</v>
      </c>
      <c r="F17" s="5">
        <f ca="1">IF(INDEX(GLOBAL[KET],MATCH(A17,GLOBAL[ID]))="","-",INDEX(GLOBAL[KET],MATCH(A17,GLOBAL[ID])))</f>
        <v>72</v>
      </c>
    </row>
    <row r="18" spans="1:6" ht="15">
      <c r="A18" s="12">
        <v>26</v>
      </c>
      <c r="B18"/>
      <c r="C18"/>
      <c r="D18" s="3" t="str">
        <f ca="1">INDEX(GLOBAL[NAMA BARANG],MATCH(A18,GLOBAL[ID]))</f>
        <v>Acrylic TF 004</v>
      </c>
      <c r="E18" s="4">
        <f ca="1">INDEX(GLOBAL[TT],MATCH(A18,GLOBAL[ID]))</f>
        <v>5</v>
      </c>
      <c r="F18" s="5">
        <f ca="1">IF(INDEX(GLOBAL[KET],MATCH(A18,GLOBAL[ID]))="","-",INDEX(GLOBAL[KET],MATCH(A18,GLOBAL[ID])))</f>
        <v>72</v>
      </c>
    </row>
    <row r="19" spans="1:6" ht="15">
      <c r="A19" s="12">
        <v>27</v>
      </c>
      <c r="D19" s="3" t="str">
        <f ca="1">INDEX(GLOBAL[NAMA BARANG],MATCH(A19,GLOBAL[ID]))</f>
        <v>Acrylic TF 005</v>
      </c>
      <c r="E19" s="4">
        <f ca="1">INDEX(GLOBAL[TT],MATCH(A19,GLOBAL[ID]))</f>
        <v>4</v>
      </c>
      <c r="F19" s="5">
        <f ca="1">IF(INDEX(GLOBAL[KET],MATCH(A19,GLOBAL[ID]))="","-",INDEX(GLOBAL[KET],MATCH(A19,GLOBAL[ID])))</f>
        <v>72</v>
      </c>
    </row>
    <row r="20" spans="1:6" ht="15">
      <c r="A20" s="12">
        <v>28</v>
      </c>
      <c r="D20" s="3" t="str">
        <f ca="1">INDEX(GLOBAL[NAMA BARANG],MATCH(A20,GLOBAL[ID]))</f>
        <v>Acrylic TF 006</v>
      </c>
      <c r="E20" s="4">
        <f ca="1">INDEX(GLOBAL[TT],MATCH(A20,GLOBAL[ID]))</f>
        <v>6</v>
      </c>
      <c r="F20" s="5">
        <f ca="1">IF(INDEX(GLOBAL[KET],MATCH(A20,GLOBAL[ID]))="","-",INDEX(GLOBAL[KET],MATCH(A20,GLOBAL[ID])))</f>
        <v>72</v>
      </c>
    </row>
    <row r="21" spans="1:6" ht="15">
      <c r="A21" s="12">
        <v>29</v>
      </c>
      <c r="D21" s="3" t="str">
        <f ca="1">INDEX(GLOBAL[NAMA BARANG],MATCH(A21,GLOBAL[ID]))</f>
        <v>Acrylic V-tech</v>
      </c>
      <c r="E21" s="4">
        <f ca="1">INDEX(GLOBAL[TT],MATCH(A21,GLOBAL[ID]))</f>
        <v>170</v>
      </c>
      <c r="F21" s="5" t="str">
        <f ca="1">IF(INDEX(GLOBAL[KET],MATCH(A21,GLOBAL[ID]))="","-",INDEX(GLOBAL[KET],MATCH(A21,GLOBAL[ID])))</f>
        <v>6 LS</v>
      </c>
    </row>
    <row r="22" spans="1:6" ht="15">
      <c r="A22" s="12">
        <v>30</v>
      </c>
      <c r="D22" s="3" t="str">
        <f ca="1">INDEX(GLOBAL[NAMA BARANG],MATCH(A22,GLOBAL[ID]))</f>
        <v>Address 107 Rapico</v>
      </c>
      <c r="E22" s="4">
        <f ca="1">INDEX(GLOBAL[TT],MATCH(A22,GLOBAL[ID]))</f>
        <v>1</v>
      </c>
      <c r="F22" s="5" t="str">
        <f ca="1">IF(INDEX(GLOBAL[KET],MATCH(A22,GLOBAL[ID]))="","-",INDEX(GLOBAL[KET],MATCH(A22,GLOBAL[ID])))</f>
        <v>100 ls</v>
      </c>
    </row>
    <row r="23" spans="1:6" ht="15">
      <c r="A23" s="12">
        <v>31</v>
      </c>
      <c r="D23" s="3" t="str">
        <f ca="1">INDEX(GLOBAL[NAMA BARANG],MATCH(A23,GLOBAL[ID]))</f>
        <v>Address Fancy Pkc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784 ls</v>
      </c>
    </row>
    <row r="24" spans="1:6" ht="15">
      <c r="A24" s="12">
        <v>32</v>
      </c>
      <c r="D24" s="3" t="str">
        <f ca="1">INDEX(GLOBAL[NAMA BARANG],MATCH(A24,GLOBAL[ID]))</f>
        <v>Address Fancy Pkc tdk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200 ls</v>
      </c>
    </row>
    <row r="25" spans="1:6" ht="15">
      <c r="A25" s="12">
        <v>33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784 LS</v>
      </c>
    </row>
    <row r="26" spans="1:6" ht="15">
      <c r="A26" s="12">
        <v>34</v>
      </c>
      <c r="D26" s="3" t="str">
        <f ca="1">INDEX(GLOBAL[NAMA BARANG],MATCH(A26,GLOBAL[ID]))</f>
        <v>Address Fancy WTP Holo 106</v>
      </c>
      <c r="E26" s="4">
        <f ca="1">INDEX(GLOBAL[TT],MATCH(A26,GLOBAL[ID]))</f>
        <v>4</v>
      </c>
      <c r="F26" s="5" t="str">
        <f ca="1">IF(INDEX(GLOBAL[KET],MATCH(A26,GLOBAL[ID]))="","-",INDEX(GLOBAL[KET],MATCH(A26,GLOBAL[ID])))</f>
        <v>500 ls</v>
      </c>
    </row>
    <row r="27" spans="1:6" ht="15">
      <c r="A27" s="12">
        <v>35</v>
      </c>
      <c r="D27" s="3" t="str">
        <f ca="1">INDEX(GLOBAL[NAMA BARANG],MATCH(A27,GLOBAL[ID]))</f>
        <v>Address Hk Mill 2000</v>
      </c>
      <c r="E27" s="4">
        <f ca="1">INDEX(GLOBAL[TT],MATCH(A27,GLOBAL[ID]))</f>
        <v>12</v>
      </c>
      <c r="F27" s="5" t="str">
        <f ca="1">IF(INDEX(GLOBAL[KET],MATCH(A27,GLOBAL[ID]))="","-",INDEX(GLOBAL[KET],MATCH(A27,GLOBAL[ID])))</f>
        <v>230 ls</v>
      </c>
    </row>
    <row r="28" spans="1:6" ht="15">
      <c r="A28" s="12">
        <v>36</v>
      </c>
      <c r="D28" s="3" t="str">
        <f ca="1">INDEX(GLOBAL[NAMA BARANG],MATCH(A28,GLOBAL[ID]))</f>
        <v>Address Kaca X-1002 + Indeks</v>
      </c>
      <c r="E28" s="4">
        <f ca="1">INDEX(GLOBAL[TT],MATCH(A28,GLOBAL[ID]))</f>
        <v>1</v>
      </c>
      <c r="F28" s="5" t="str">
        <f ca="1">IF(INDEX(GLOBAL[KET],MATCH(A28,GLOBAL[ID]))="","-",INDEX(GLOBAL[KET],MATCH(A28,GLOBAL[ID])))</f>
        <v>42 ls</v>
      </c>
    </row>
    <row r="29" spans="1:6" ht="15">
      <c r="A29" s="12">
        <v>37</v>
      </c>
      <c r="D29" s="3" t="str">
        <f ca="1">INDEX(GLOBAL[NAMA BARANG],MATCH(A29,GLOBAL[ID]))</f>
        <v>Address Magnit 056 Gant kunci</v>
      </c>
      <c r="E29" s="4">
        <f ca="1">INDEX(GLOBAL[TT],MATCH(A29,GLOBAL[ID]))</f>
        <v>14</v>
      </c>
      <c r="F29" s="5" t="str">
        <f ca="1">IF(INDEX(GLOBAL[KET],MATCH(A29,GLOBAL[ID]))="","-",INDEX(GLOBAL[KET],MATCH(A29,GLOBAL[ID])))</f>
        <v>125 ls</v>
      </c>
    </row>
    <row r="30" spans="1:6" ht="15">
      <c r="A30" s="12">
        <v>38</v>
      </c>
      <c r="D30" s="3" t="str">
        <f ca="1">INDEX(GLOBAL[NAMA BARANG],MATCH(A30,GLOBAL[ID]))</f>
        <v>Address Magnit 058 bsr</v>
      </c>
      <c r="E30" s="4">
        <f ca="1">INDEX(GLOBAL[TT],MATCH(A30,GLOBAL[ID]))</f>
        <v>7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39</v>
      </c>
      <c r="D31" s="3" t="str">
        <f ca="1">INDEX(GLOBAL[NAMA BARANG],MATCH(A31,GLOBAL[ID]))</f>
        <v>Address Magnit Artis Hongkong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50 ls</v>
      </c>
    </row>
    <row r="32" spans="1:6" ht="15">
      <c r="A32" s="12">
        <v>40</v>
      </c>
      <c r="D32" s="3" t="str">
        <f ca="1">INDEX(GLOBAL[NAMA BARANG],MATCH(A32,GLOBAL[ID]))</f>
        <v>Address Magnit F4+Gant kunci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1200 pc</v>
      </c>
    </row>
    <row r="33" spans="1:6" ht="15">
      <c r="A33" s="12">
        <v>41</v>
      </c>
      <c r="D33" s="3" t="str">
        <f ca="1">INDEX(GLOBAL[NAMA BARANG],MATCH(A33,GLOBAL[ID]))</f>
        <v>Address Magnit Hk B-5372 Wrn</v>
      </c>
      <c r="E33" s="4">
        <f ca="1">INDEX(GLOBAL[TT],MATCH(A33,GLOBAL[ID]))</f>
        <v>6</v>
      </c>
      <c r="F33" s="5" t="str">
        <f ca="1">IF(INDEX(GLOBAL[KET],MATCH(A33,GLOBAL[ID]))="","-",INDEX(GLOBAL[KET],MATCH(A33,GLOBAL[ID])))</f>
        <v>500 pc</v>
      </c>
    </row>
    <row r="34" spans="1:6" ht="15">
      <c r="A34" s="12">
        <v>42</v>
      </c>
      <c r="D34" s="3" t="str">
        <f ca="1">INDEX(GLOBAL[NAMA BARANG],MATCH(A34,GLOBAL[ID]))</f>
        <v>Address Magnit Kcl WTP</v>
      </c>
      <c r="E34" s="4">
        <f ca="1">INDEX(GLOBAL[TT],MATCH(A34,GLOBAL[ID]))</f>
        <v>2</v>
      </c>
      <c r="F34" s="5" t="str">
        <f ca="1">IF(INDEX(GLOBAL[KET],MATCH(A34,GLOBAL[ID]))="","-",INDEX(GLOBAL[KET],MATCH(A34,GLOBAL[ID])))</f>
        <v>120 ls</v>
      </c>
    </row>
    <row r="35" spans="1:6" ht="15">
      <c r="A35" s="12">
        <v>43</v>
      </c>
      <c r="D35" s="3" t="str">
        <f ca="1">INDEX(GLOBAL[NAMA BARANG],MATCH(A35,GLOBAL[ID]))</f>
        <v>Address Magnit Pkc (lie) Kcl(5)/ Tg(5)</v>
      </c>
      <c r="E35" s="4">
        <f ca="1">INDEX(GLOBAL[TT],MATCH(A35,GLOBAL[ID]))</f>
        <v>10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44</v>
      </c>
      <c r="D36" s="3" t="str">
        <f ca="1">INDEX(GLOBAL[NAMA BARANG],MATCH(A36,GLOBAL[ID]))</f>
        <v>Address Magnit Pkc Bsr (lie)</v>
      </c>
      <c r="E36" s="4">
        <f ca="1">INDEX(GLOBAL[TT],MATCH(A36,GLOBAL[ID]))</f>
        <v>9</v>
      </c>
      <c r="F36" s="5" t="str">
        <f ca="1">IF(INDEX(GLOBAL[KET],MATCH(A36,GLOBAL[ID]))="","-",INDEX(GLOBAL[KET],MATCH(A36,GLOBAL[ID])))</f>
        <v>96 ls</v>
      </c>
    </row>
    <row r="37" spans="1:6" ht="15">
      <c r="A37" s="12">
        <v>45</v>
      </c>
      <c r="D37" s="3" t="str">
        <f ca="1">INDEX(GLOBAL[NAMA BARANG],MATCH(A37,GLOBAL[ID]))</f>
        <v>Address Magnit Pkc Bsr (mmas)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1000 pc</v>
      </c>
    </row>
    <row r="38" spans="1:6" ht="15">
      <c r="A38" s="12">
        <v>46</v>
      </c>
      <c r="D38" s="3" t="str">
        <f ca="1">INDEX(GLOBAL[NAMA BARANG],MATCH(A38,GLOBAL[ID]))</f>
        <v>Address Magnit Tal Hk(3)/ BR(2) Bsr</v>
      </c>
      <c r="E38" s="4">
        <f ca="1">INDEX(GLOBAL[TT],MATCH(A38,GLOBAL[ID]))</f>
        <v>5</v>
      </c>
      <c r="F38" s="5" t="str">
        <f ca="1">IF(INDEX(GLOBAL[KET],MATCH(A38,GLOBAL[ID]))="","-",INDEX(GLOBAL[KET],MATCH(A38,GLOBAL[ID])))</f>
        <v>60 ls</v>
      </c>
    </row>
    <row r="39" spans="1:6" ht="15">
      <c r="A39" s="12">
        <v>47</v>
      </c>
      <c r="D39" s="3" t="str">
        <f ca="1">INDEX(GLOBAL[NAMA BARANG],MATCH(A39,GLOBAL[ID]))</f>
        <v>Address Magnit Tam Hk(6)/ DNY(4)/ BR(6) Bsr</v>
      </c>
      <c r="E39" s="4">
        <f ca="1">INDEX(GLOBAL[TT],MATCH(A39,GLOBAL[ID]))</f>
        <v>16</v>
      </c>
      <c r="F39" s="5" t="str">
        <f ca="1">IF(INDEX(GLOBAL[KET],MATCH(A39,GLOBAL[ID]))="","-",INDEX(GLOBAL[KET],MATCH(A39,GLOBAL[ID])))</f>
        <v>60 ls</v>
      </c>
    </row>
    <row r="40" spans="1:6" ht="15">
      <c r="A40" s="12">
        <v>48</v>
      </c>
      <c r="D40" s="3" t="str">
        <f ca="1">INDEX(GLOBAL[NAMA BARANG],MATCH(A40,GLOBAL[ID]))</f>
        <v>Address Magnit Tg WTP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120 ls</v>
      </c>
    </row>
    <row r="41" spans="1:6" ht="15">
      <c r="A41" s="12">
        <v>49</v>
      </c>
      <c r="D41" s="3" t="str">
        <f ca="1">INDEX(GLOBAL[NAMA BARANG],MATCH(A41,GLOBAL[ID]))</f>
        <v>Address Telp Mmoro A-060/ 8016(1)/ A-062/ 8012(1)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90 ls</v>
      </c>
    </row>
    <row r="42" spans="1:6" ht="15">
      <c r="A42" s="12">
        <v>51</v>
      </c>
      <c r="D42" s="3" t="str">
        <f ca="1">INDEX(GLOBAL[NAMA BARANG],MATCH(A42,GLOBAL[ID]))</f>
        <v>Agenda 123 polos Hijau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60 PCS</v>
      </c>
    </row>
    <row r="43" spans="1:6" ht="15">
      <c r="A43" s="12">
        <v>52</v>
      </c>
      <c r="D43" s="3" t="str">
        <f ca="1">INDEX(GLOBAL[NAMA BARANG],MATCH(A43,GLOBAL[ID]))</f>
        <v>Agenda 22k (BA 22k)</v>
      </c>
      <c r="E43" s="4">
        <f ca="1">INDEX(GLOBAL[TT],MATCH(A43,GLOBAL[ID]))</f>
        <v>1</v>
      </c>
      <c r="F43" s="5" t="str">
        <f ca="1">IF(INDEX(GLOBAL[KET],MATCH(A43,GLOBAL[ID]))="","-",INDEX(GLOBAL[KET],MATCH(A43,GLOBAL[ID])))</f>
        <v>160 pc</v>
      </c>
    </row>
    <row r="44" spans="1:6" ht="15">
      <c r="A44" s="12">
        <v>54</v>
      </c>
      <c r="D44" s="3" t="str">
        <f ca="1">INDEX(GLOBAL[NAMA BARANG],MATCH(A44,GLOBAL[ID]))</f>
        <v>Agenda 32k (BA 32k) Kunci B</v>
      </c>
      <c r="E44" s="4">
        <f ca="1">INDEX(GLOBAL[TT],MATCH(A44,GLOBAL[ID]))</f>
        <v>2</v>
      </c>
      <c r="F44" s="5" t="str">
        <f ca="1">IF(INDEX(GLOBAL[KET],MATCH(A44,GLOBAL[ID]))="","-",INDEX(GLOBAL[KET],MATCH(A44,GLOBAL[ID])))</f>
        <v>300 pc</v>
      </c>
    </row>
    <row r="45" spans="1:6" ht="15">
      <c r="A45" s="12">
        <v>55</v>
      </c>
      <c r="D45" s="3" t="str">
        <f ca="1">INDEX(GLOBAL[NAMA BARANG],MATCH(A45,GLOBAL[ID]))</f>
        <v>Agenda 48K Hitam 513</v>
      </c>
      <c r="E45" s="4">
        <f ca="1">INDEX(GLOBAL[TT],MATCH(A45,GLOBAL[ID]))</f>
        <v>4</v>
      </c>
      <c r="F45" s="5" t="str">
        <f ca="1">IF(INDEX(GLOBAL[KET],MATCH(A45,GLOBAL[ID]))="","-",INDEX(GLOBAL[KET],MATCH(A45,GLOBAL[ID])))</f>
        <v>200 PCS</v>
      </c>
    </row>
    <row r="46" spans="1:6" ht="15">
      <c r="A46" s="12">
        <v>56</v>
      </c>
      <c r="D46" s="3" t="str">
        <f ca="1">INDEX(GLOBAL[NAMA BARANG],MATCH(A46,GLOBAL[ID]))</f>
        <v>Agenda 50K 511</v>
      </c>
      <c r="E46" s="4">
        <f ca="1">INDEX(GLOBAL[TT],MATCH(A46,GLOBAL[ID]))</f>
        <v>3</v>
      </c>
      <c r="F46" s="5" t="str">
        <f ca="1">IF(INDEX(GLOBAL[KET],MATCH(A46,GLOBAL[ID]))="","-",INDEX(GLOBAL[KET],MATCH(A46,GLOBAL[ID])))</f>
        <v>240 PCS</v>
      </c>
    </row>
    <row r="47" spans="1:6" ht="15">
      <c r="A47" s="12">
        <v>61</v>
      </c>
      <c r="D47" s="3" t="str">
        <f ca="1">INDEX(GLOBAL[NAMA BARANG],MATCH(A47,GLOBAL[ID]))</f>
        <v>Agenda 7048 48K BC 335</v>
      </c>
      <c r="E47" s="4">
        <f ca="1">INDEX(GLOBAL[TT],MATCH(A47,GLOBAL[ID]))</f>
        <v>1</v>
      </c>
      <c r="F47" s="5" t="str">
        <f ca="1">IF(INDEX(GLOBAL[KET],MATCH(A47,GLOBAL[ID]))="","-",INDEX(GLOBAL[KET],MATCH(A47,GLOBAL[ID])))</f>
        <v>160 PCS</v>
      </c>
    </row>
    <row r="48" spans="1:6" ht="15">
      <c r="A48" s="12">
        <v>68</v>
      </c>
      <c r="D48" s="3" t="str">
        <f ca="1">INDEX(GLOBAL[NAMA BARANG],MATCH(A48,GLOBAL[ID]))</f>
        <v>Agenda kulit ular k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270 PC</v>
      </c>
    </row>
    <row r="49" spans="1:6" ht="15">
      <c r="A49" s="12">
        <v>71</v>
      </c>
      <c r="D49" s="3" t="str">
        <f ca="1">INDEX(GLOBAL[NAMA BARANG],MATCH(A49,GLOBAL[ID]))</f>
        <v>Agenda Pro Deluxe Besar PC-122 WK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60 PCS</v>
      </c>
    </row>
    <row r="50" spans="1:6" ht="15">
      <c r="A50" s="12">
        <v>72</v>
      </c>
      <c r="D50" s="3" t="str">
        <f ca="1">INDEX(GLOBAL[NAMA BARANG],MATCH(A50,GLOBAL[ID]))</f>
        <v>Agenda Pro Deluxe PC-121 WK Kecil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120 PCS</v>
      </c>
    </row>
    <row r="51" spans="1:6" ht="15">
      <c r="A51" s="12">
        <v>73</v>
      </c>
      <c r="D51" s="3" t="str">
        <f ca="1">INDEX(GLOBAL[NAMA BARANG],MATCH(A51,GLOBAL[ID]))</f>
        <v>Alphabet huruf ABC 8714</v>
      </c>
      <c r="E51" s="4">
        <f ca="1">INDEX(GLOBAL[TT],MATCH(A51,GLOBAL[ID]))</f>
        <v>6</v>
      </c>
      <c r="F51" s="5" t="str">
        <f ca="1">IF(INDEX(GLOBAL[KET],MATCH(A51,GLOBAL[ID]))="","-",INDEX(GLOBAL[KET],MATCH(A51,GLOBAL[ID])))</f>
        <v>456 pc</v>
      </c>
    </row>
    <row r="52" spans="1:6" ht="15">
      <c r="A52" s="12">
        <v>74</v>
      </c>
      <c r="D52" s="3" t="str">
        <f ca="1">INDEX(GLOBAL[NAMA BARANG],MATCH(A52,GLOBAL[ID]))</f>
        <v>Alphabet Huruf ABC 8715</v>
      </c>
      <c r="E52" s="4">
        <f ca="1">INDEX(GLOBAL[TT],MATCH(A52,GLOBAL[ID]))</f>
        <v>5</v>
      </c>
      <c r="F52" s="5" t="str">
        <f ca="1">IF(INDEX(GLOBAL[KET],MATCH(A52,GLOBAL[ID]))="","-",INDEX(GLOBAL[KET],MATCH(A52,GLOBAL[ID])))</f>
        <v>456 pc</v>
      </c>
    </row>
    <row r="53" spans="1:6" ht="15">
      <c r="A53" s="12">
        <v>75</v>
      </c>
      <c r="D53" s="3" t="str">
        <f ca="1">INDEX(GLOBAL[NAMA BARANG],MATCH(A53,GLOBAL[ID]))</f>
        <v>Alphabet Magnetic letter/ Huruf</v>
      </c>
      <c r="E53" s="4">
        <f ca="1">INDEX(GLOBAL[TT],MATCH(A53,GLOBAL[ID]))</f>
        <v>21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76</v>
      </c>
      <c r="D54" s="3" t="str">
        <f ca="1">INDEX(GLOBAL[NAMA BARANG],MATCH(A54,GLOBAL[ID]))</f>
        <v>Alphabet Magnetic number/ Angka</v>
      </c>
      <c r="E54" s="4">
        <f ca="1">INDEX(GLOBAL[TT],MATCH(A54,GLOBAL[ID]))</f>
        <v>25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77</v>
      </c>
      <c r="D55" s="3" t="str">
        <f ca="1">INDEX(GLOBAL[NAMA BARANG],MATCH(A55,GLOBAL[ID]))</f>
        <v>Alphabet magnit Angka Ak 18/ 026</v>
      </c>
      <c r="E55" s="4">
        <f ca="1">INDEX(GLOBAL[TT],MATCH(A55,GLOBAL[ID]))</f>
        <v>17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78</v>
      </c>
      <c r="D56" s="3" t="str">
        <f ca="1">INDEX(GLOBAL[NAMA BARANG],MATCH(A56,GLOBAL[ID]))</f>
        <v>Alphabet magnit Huruf Ak 17/ 005</v>
      </c>
      <c r="E56" s="4">
        <f ca="1">INDEX(GLOBAL[TT],MATCH(A56,GLOBAL[ID]))</f>
        <v>19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79</v>
      </c>
      <c r="D57" s="3" t="str">
        <f ca="1">INDEX(GLOBAL[NAMA BARANG],MATCH(A57,GLOBAL[ID]))</f>
        <v>Amplop BE 55</v>
      </c>
      <c r="E57" s="4">
        <f ca="1">INDEX(GLOBAL[TT],MATCH(A57,GLOBAL[ID]))</f>
        <v>4</v>
      </c>
      <c r="F57" s="5" t="str">
        <f ca="1">IF(INDEX(GLOBAL[KET],MATCH(A57,GLOBAL[ID]))="","-",INDEX(GLOBAL[KET],MATCH(A57,GLOBAL[ID])))</f>
        <v>40 ls</v>
      </c>
    </row>
    <row r="58" spans="1:6" ht="15">
      <c r="A58" s="12">
        <v>80</v>
      </c>
      <c r="D58" s="3" t="str">
        <f ca="1">INDEX(GLOBAL[NAMA BARANG],MATCH(A58,GLOBAL[ID]))</f>
        <v>Amplop Data BT 53</v>
      </c>
      <c r="E58" s="4">
        <f ca="1">INDEX(GLOBAL[TT],MATCH(A58,GLOBAL[ID]))</f>
        <v>3</v>
      </c>
      <c r="F58" s="5" t="str">
        <f ca="1">IF(INDEX(GLOBAL[KET],MATCH(A58,GLOBAL[ID]))="","-",INDEX(GLOBAL[KET],MATCH(A58,GLOBAL[ID])))</f>
        <v>50 ls</v>
      </c>
    </row>
    <row r="59" spans="1:6" ht="15">
      <c r="A59" s="12">
        <v>81</v>
      </c>
      <c r="D59" s="3" t="str">
        <f ca="1">INDEX(GLOBAL[NAMA BARANG],MATCH(A59,GLOBAL[ID]))</f>
        <v>Amplop data gasta GD 57</v>
      </c>
      <c r="E59" s="4">
        <f ca="1">INDEX(GLOBAL[TT],MATCH(A59,GLOBAL[ID]))</f>
        <v>2</v>
      </c>
      <c r="F59" s="5">
        <f ca="1">IF(INDEX(GLOBAL[KET],MATCH(A59,GLOBAL[ID]))="","-",INDEX(GLOBAL[KET],MATCH(A59,GLOBAL[ID])))</f>
        <v>240</v>
      </c>
    </row>
    <row r="60" spans="1:6" ht="15">
      <c r="A60" s="12">
        <v>82</v>
      </c>
      <c r="D60" s="3" t="str">
        <f ca="1">INDEX(GLOBAL[NAMA BARANG],MATCH(A60,GLOBAL[ID]))</f>
        <v>Amplop Data microtop CF 57</v>
      </c>
      <c r="E60" s="4">
        <f ca="1">INDEX(GLOBAL[TT],MATCH(A60,GLOBAL[ID]))</f>
        <v>4</v>
      </c>
      <c r="F60" s="5" t="str">
        <f ca="1">IF(INDEX(GLOBAL[KET],MATCH(A60,GLOBAL[ID]))="","-",INDEX(GLOBAL[KET],MATCH(A60,GLOBAL[ID])))</f>
        <v>240 pc</v>
      </c>
    </row>
    <row r="61" spans="1:6" ht="15">
      <c r="A61" s="12">
        <v>83</v>
      </c>
      <c r="D61" s="3" t="str">
        <f ca="1">INDEX(GLOBAL[NAMA BARANG],MATCH(A61,GLOBAL[ID]))</f>
        <v>Amplop Data Tesla TS 55 batik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50 ls</v>
      </c>
    </row>
    <row r="62" spans="1:6" ht="15">
      <c r="A62" s="12">
        <v>84</v>
      </c>
      <c r="D62" s="3" t="str">
        <f ca="1">INDEX(GLOBAL[NAMA BARANG],MATCH(A62,GLOBAL[ID]))</f>
        <v>Amplop Data/ Map gasta GF56</v>
      </c>
      <c r="E62" s="4">
        <f ca="1">INDEX(GLOBAL[TT],MATCH(A62,GLOBAL[ID]))</f>
        <v>1</v>
      </c>
      <c r="F62" s="5" t="str">
        <f ca="1">IF(INDEX(GLOBAL[KET],MATCH(A62,GLOBAL[ID]))="","-",INDEX(GLOBAL[KET],MATCH(A62,GLOBAL[ID])))</f>
        <v>30 LSN</v>
      </c>
    </row>
    <row r="63" spans="1:6" ht="15">
      <c r="A63" s="12">
        <v>85</v>
      </c>
      <c r="D63" s="3" t="str">
        <f ca="1">INDEX(GLOBAL[NAMA BARANG],MATCH(A63,GLOBAL[ID]))</f>
        <v>Amplop F54</v>
      </c>
      <c r="E63" s="4">
        <f ca="1">INDEX(GLOBAL[TT],MATCH(A63,GLOBAL[ID]))</f>
        <v>2</v>
      </c>
      <c r="F63" s="5" t="str">
        <f ca="1">IF(INDEX(GLOBAL[KET],MATCH(A63,GLOBAL[ID]))="","-",INDEX(GLOBAL[KET],MATCH(A63,GLOBAL[ID])))</f>
        <v>80 ls</v>
      </c>
    </row>
    <row r="64" spans="1:6" ht="15">
      <c r="A64" s="12">
        <v>86</v>
      </c>
      <c r="D64" s="3" t="str">
        <f ca="1">INDEX(GLOBAL[NAMA BARANG],MATCH(A64,GLOBAL[ID]))</f>
        <v>Amplop gasta CE 56</v>
      </c>
      <c r="E64" s="4">
        <f ca="1">INDEX(GLOBAL[TT],MATCH(A64,GLOBAL[ID]))</f>
        <v>1</v>
      </c>
      <c r="F64" s="5" t="str">
        <f ca="1">IF(INDEX(GLOBAL[KET],MATCH(A64,GLOBAL[ID]))="","-",INDEX(GLOBAL[KET],MATCH(A64,GLOBAL[ID])))</f>
        <v>360 ls</v>
      </c>
    </row>
    <row r="65" spans="1:6" ht="15">
      <c r="A65" s="12">
        <v>87</v>
      </c>
      <c r="D65" s="3" t="str">
        <f ca="1">INDEX(GLOBAL[NAMA BARANG],MATCH(A65,GLOBAL[ID]))</f>
        <v>Amplop gasta FC 56</v>
      </c>
      <c r="E65" s="4">
        <f ca="1">INDEX(GLOBAL[TT],MATCH(A65,GLOBAL[ID]))</f>
        <v>3</v>
      </c>
      <c r="F65" s="5" t="str">
        <f ca="1">IF(INDEX(GLOBAL[KET],MATCH(A65,GLOBAL[ID]))="","-",INDEX(GLOBAL[KET],MATCH(A65,GLOBAL[ID])))</f>
        <v>30 ls</v>
      </c>
    </row>
    <row r="66" spans="1:6" ht="15">
      <c r="A66" s="12">
        <v>88</v>
      </c>
      <c r="D66" s="3" t="str">
        <f ca="1">INDEX(GLOBAL[NAMA BARANG],MATCH(A66,GLOBAL[ID]))</f>
        <v>Amplop gasta GD 56</v>
      </c>
      <c r="E66" s="4">
        <f ca="1">INDEX(GLOBAL[TT],MATCH(A66,GLOBAL[ID]))</f>
        <v>1</v>
      </c>
      <c r="F66" s="5">
        <f ca="1">IF(INDEX(GLOBAL[KET],MATCH(A66,GLOBAL[ID]))="","-",INDEX(GLOBAL[KET],MATCH(A66,GLOBAL[ID])))</f>
        <v>360</v>
      </c>
    </row>
    <row r="67" spans="1:6" ht="15">
      <c r="A67" s="12">
        <v>89</v>
      </c>
      <c r="D67" s="3" t="str">
        <f ca="1">INDEX(GLOBAL[NAMA BARANG],MATCH(A67,GLOBAL[ID]))</f>
        <v>Amplop hutang piutang</v>
      </c>
      <c r="E67" s="4">
        <f ca="1">INDEX(GLOBAL[TT],MATCH(A67,GLOBAL[ID]))</f>
        <v>3</v>
      </c>
      <c r="F67" s="5">
        <f ca="1">IF(INDEX(GLOBAL[KET],MATCH(A67,GLOBAL[ID]))="","-",INDEX(GLOBAL[KET],MATCH(A67,GLOBAL[ID])))</f>
        <v>500</v>
      </c>
    </row>
    <row r="68" spans="1:6" ht="15">
      <c r="A68" s="12">
        <v>90</v>
      </c>
      <c r="D68" s="3" t="str">
        <f ca="1">INDEX(GLOBAL[NAMA BARANG],MATCH(A68,GLOBAL[ID]))</f>
        <v>Amplop KD 865/ B5</v>
      </c>
      <c r="E68" s="4">
        <f ca="1">INDEX(GLOBAL[TT],MATCH(A68,GLOBAL[ID]))</f>
        <v>4</v>
      </c>
      <c r="F68" s="5" t="str">
        <f ca="1">IF(INDEX(GLOBAL[KET],MATCH(A68,GLOBAL[ID]))="","-",INDEX(GLOBAL[KET],MATCH(A68,GLOBAL[ID])))</f>
        <v>40 ls</v>
      </c>
    </row>
    <row r="69" spans="1:6" ht="15">
      <c r="A69" s="12">
        <v>91</v>
      </c>
      <c r="D69" s="3" t="str">
        <f ca="1">INDEX(GLOBAL[NAMA BARANG],MATCH(A69,GLOBAL[ID]))</f>
        <v>Amplop microtop data F 53/ B5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100 LSN</v>
      </c>
    </row>
    <row r="70" spans="1:6" ht="15">
      <c r="A70" s="12">
        <v>94</v>
      </c>
      <c r="D70" s="3" t="str">
        <f ca="1">INDEX(GLOBAL[NAMA BARANG],MATCH(A70,GLOBAL[ID]))</f>
        <v>Amplop/ Data envelope DE A4</v>
      </c>
      <c r="E70" s="4">
        <f ca="1">INDEX(GLOBAL[TT],MATCH(A70,GLOBAL[ID]))</f>
        <v>4</v>
      </c>
      <c r="F70" s="5" t="str">
        <f ca="1">IF(INDEX(GLOBAL[KET],MATCH(A70,GLOBAL[ID]))="","-",INDEX(GLOBAL[KET],MATCH(A70,GLOBAL[ID])))</f>
        <v>576 pc</v>
      </c>
    </row>
    <row r="71" spans="1:6" ht="15">
      <c r="A71" s="12">
        <v>95</v>
      </c>
      <c r="D71" s="3" t="str">
        <f ca="1">INDEX(GLOBAL[NAMA BARANG],MATCH(A71,GLOBAL[ID]))</f>
        <v>Amplop/ map Data FC 53</v>
      </c>
      <c r="E71" s="4">
        <f ca="1">INDEX(GLOBAL[TT],MATCH(A71,GLOBAL[ID]))</f>
        <v>3</v>
      </c>
      <c r="F71" s="5" t="str">
        <f ca="1">IF(INDEX(GLOBAL[KET],MATCH(A71,GLOBAL[ID]))="","-",INDEX(GLOBAL[KET],MATCH(A71,GLOBAL[ID])))</f>
        <v>600 pc</v>
      </c>
    </row>
    <row r="72" spans="1:6" ht="15">
      <c r="A72" s="12">
        <v>96</v>
      </c>
      <c r="D72" s="3" t="str">
        <f ca="1">INDEX(GLOBAL[NAMA BARANG],MATCH(A72,GLOBAL[ID]))</f>
        <v>Amplop/ map Data microtop KD 861</v>
      </c>
      <c r="E72" s="4">
        <f ca="1">INDEX(GLOBAL[TT],MATCH(A72,GLOBAL[ID]))</f>
        <v>8</v>
      </c>
      <c r="F72" s="5" t="str">
        <f ca="1">IF(INDEX(GLOBAL[KET],MATCH(A72,GLOBAL[ID]))="","-",INDEX(GLOBAL[KET],MATCH(A72,GLOBAL[ID])))</f>
        <v>50 ls</v>
      </c>
    </row>
    <row r="73" spans="1:6" ht="15">
      <c r="A73" s="12">
        <v>97</v>
      </c>
      <c r="D73" s="3" t="str">
        <f ca="1">INDEX(GLOBAL[NAMA BARANG],MATCH(A73,GLOBAL[ID]))</f>
        <v>Amplop/ map gasta BM 53</v>
      </c>
      <c r="E73" s="4">
        <f ca="1">INDEX(GLOBAL[TT],MATCH(A73,GLOBAL[ID]))</f>
        <v>7</v>
      </c>
      <c r="F73" s="5" t="str">
        <f ca="1">IF(INDEX(GLOBAL[KET],MATCH(A73,GLOBAL[ID]))="","-",INDEX(GLOBAL[KET],MATCH(A73,GLOBAL[ID])))</f>
        <v>600 pc</v>
      </c>
    </row>
    <row r="74" spans="1:6" ht="15">
      <c r="A74" s="12">
        <v>98</v>
      </c>
      <c r="D74" s="3" t="str">
        <f ca="1">INDEX(GLOBAL[NAMA BARANG],MATCH(A74,GLOBAL[ID]))</f>
        <v>Amplop/ map gasta BM 56</v>
      </c>
      <c r="E74" s="4">
        <f ca="1">INDEX(GLOBAL[TT],MATCH(A74,GLOBAL[ID]))</f>
        <v>3</v>
      </c>
      <c r="F74" s="5" t="str">
        <f ca="1">IF(INDEX(GLOBAL[KET],MATCH(A74,GLOBAL[ID]))="","-",INDEX(GLOBAL[KET],MATCH(A74,GLOBAL[ID])))</f>
        <v>360 pc</v>
      </c>
    </row>
    <row r="75" spans="1:6" ht="15">
      <c r="A75" s="12">
        <v>99</v>
      </c>
      <c r="D75" s="3" t="str">
        <f ca="1">INDEX(GLOBAL[NAMA BARANG],MATCH(A75,GLOBAL[ID]))</f>
        <v>Amplop/ map gasta CF 56</v>
      </c>
      <c r="E75" s="4">
        <f ca="1">INDEX(GLOBAL[TT],MATCH(A75,GLOBAL[ID]))</f>
        <v>1</v>
      </c>
      <c r="F75" s="5" t="str">
        <f ca="1">IF(INDEX(GLOBAL[KET],MATCH(A75,GLOBAL[ID]))="","-",INDEX(GLOBAL[KET],MATCH(A75,GLOBAL[ID])))</f>
        <v>360 pc</v>
      </c>
    </row>
    <row r="76" spans="1:6" ht="15">
      <c r="A76" s="12">
        <v>100</v>
      </c>
      <c r="D76" s="3" t="str">
        <f ca="1">INDEX(GLOBAL[NAMA BARANG],MATCH(A76,GLOBAL[ID]))</f>
        <v>Amplop/ map Tesla batik BT 53 S</v>
      </c>
      <c r="E76" s="4">
        <f ca="1">INDEX(GLOBAL[TT],MATCH(A76,GLOBAL[ID]))</f>
        <v>2</v>
      </c>
      <c r="F76" s="5" t="str">
        <f ca="1">IF(INDEX(GLOBAL[KET],MATCH(A76,GLOBAL[ID]))="","-",INDEX(GLOBAL[KET],MATCH(A76,GLOBAL[ID])))</f>
        <v>660 pc</v>
      </c>
    </row>
    <row r="77" spans="1:6" ht="15">
      <c r="A77" s="12">
        <v>101</v>
      </c>
      <c r="D77" s="3" t="str">
        <f ca="1">INDEX(GLOBAL[NAMA BARANG],MATCH(A77,GLOBAL[ID]))</f>
        <v>Asahan 006 Ikan (48)</v>
      </c>
      <c r="E77" s="4">
        <f ca="1">INDEX(GLOBAL[TT],MATCH(A77,GLOBAL[ID]))</f>
        <v>2</v>
      </c>
      <c r="F77" s="5" t="str">
        <f ca="1">IF(INDEX(GLOBAL[KET],MATCH(A77,GLOBAL[ID]))="","-",INDEX(GLOBAL[KET],MATCH(A77,GLOBAL[ID])))</f>
        <v>1440 pc</v>
      </c>
    </row>
    <row r="78" spans="1:6" ht="15">
      <c r="A78" s="12">
        <v>102</v>
      </c>
      <c r="D78" s="3" t="str">
        <f ca="1">INDEX(GLOBAL[NAMA BARANG],MATCH(A78,GLOBAL[ID]))</f>
        <v>Asahan 101-103 PH (1x24)</v>
      </c>
      <c r="E78" s="4">
        <f ca="1">INDEX(GLOBAL[TT],MATCH(A78,GLOBAL[ID]))</f>
        <v>8</v>
      </c>
      <c r="F78" s="5" t="str">
        <f ca="1">IF(INDEX(GLOBAL[KET],MATCH(A78,GLOBAL[ID]))="","-",INDEX(GLOBAL[KET],MATCH(A78,GLOBAL[ID])))</f>
        <v>48 box</v>
      </c>
    </row>
    <row r="79" spans="1:6" ht="15">
      <c r="A79" s="12">
        <v>105</v>
      </c>
      <c r="D79" s="3" t="str">
        <f ca="1">INDEX(GLOBAL[NAMA BARANG],MATCH(A79,GLOBAL[ID]))</f>
        <v>Asahan 20160 (42)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36 box</v>
      </c>
    </row>
    <row r="80" spans="1:6" ht="15">
      <c r="A80" s="12">
        <v>106</v>
      </c>
      <c r="D80" s="3" t="str">
        <f ca="1">INDEX(GLOBAL[NAMA BARANG],MATCH(A80,GLOBAL[ID]))</f>
        <v>Asahan 3006 pesawat (45)</v>
      </c>
      <c r="E80" s="4">
        <f ca="1">INDEX(GLOBAL[TT],MATCH(A80,GLOBAL[ID]))</f>
        <v>2</v>
      </c>
      <c r="F80" s="5" t="str">
        <f ca="1">IF(INDEX(GLOBAL[KET],MATCH(A80,GLOBAL[ID]))="","-",INDEX(GLOBAL[KET],MATCH(A80,GLOBAL[ID])))</f>
        <v>48 pot</v>
      </c>
    </row>
    <row r="81" spans="1:6" ht="15">
      <c r="A81" s="12">
        <v>107</v>
      </c>
      <c r="D81" s="3" t="str">
        <f ca="1">INDEX(GLOBAL[NAMA BARANG],MATCH(A81,GLOBAL[ID]))</f>
        <v>Asahan 346 (48)</v>
      </c>
      <c r="E81" s="4">
        <f ca="1">INDEX(GLOBAL[TT],MATCH(A81,GLOBAL[ID]))</f>
        <v>16</v>
      </c>
      <c r="F81" s="5" t="str">
        <f ca="1">IF(INDEX(GLOBAL[KET],MATCH(A81,GLOBAL[ID]))="","-",INDEX(GLOBAL[KET],MATCH(A81,GLOBAL[ID])))</f>
        <v>90 box</v>
      </c>
    </row>
    <row r="82" spans="1:6" ht="15">
      <c r="A82" s="12">
        <v>108</v>
      </c>
      <c r="D82" s="3" t="str">
        <f ca="1">INDEX(GLOBAL[NAMA BARANG],MATCH(A82,GLOBAL[ID]))</f>
        <v>Asahan 3852 (12)</v>
      </c>
      <c r="E82" s="4">
        <f ca="1">INDEX(GLOBAL[TT],MATCH(A82,GLOBAL[ID]))</f>
        <v>3</v>
      </c>
      <c r="F82" s="5" t="str">
        <f ca="1">IF(INDEX(GLOBAL[KET],MATCH(A82,GLOBAL[ID]))="","-",INDEX(GLOBAL[KET],MATCH(A82,GLOBAL[ID])))</f>
        <v>64 box</v>
      </c>
    </row>
    <row r="83" spans="1:6" ht="15">
      <c r="A83" s="12">
        <v>109</v>
      </c>
      <c r="D83" s="3" t="str">
        <f ca="1">INDEX(GLOBAL[NAMA BARANG],MATCH(A83,GLOBAL[ID]))</f>
        <v>Asahan 387 Hipo</v>
      </c>
      <c r="E83" s="4">
        <f ca="1">INDEX(GLOBAL[TT],MATCH(A83,GLOBAL[ID]))</f>
        <v>7</v>
      </c>
      <c r="F83" s="5" t="str">
        <f ca="1">IF(INDEX(GLOBAL[KET],MATCH(A83,GLOBAL[ID]))="","-",INDEX(GLOBAL[KET],MATCH(A83,GLOBAL[ID])))</f>
        <v>1440 pc</v>
      </c>
    </row>
    <row r="84" spans="1:6" ht="15">
      <c r="A84" s="12">
        <v>110</v>
      </c>
      <c r="D84" s="3" t="str">
        <f ca="1">INDEX(GLOBAL[NAMA BARANG],MATCH(A84,GLOBAL[ID]))</f>
        <v>Asahan 3in1 3281 Frozen lancip</v>
      </c>
      <c r="E84" s="4">
        <f ca="1">INDEX(GLOBAL[TT],MATCH(A84,GLOBAL[ID]))</f>
        <v>13</v>
      </c>
      <c r="F84" s="5" t="str">
        <f ca="1">IF(INDEX(GLOBAL[KET],MATCH(A84,GLOBAL[ID]))="","-",INDEX(GLOBAL[KET],MATCH(A84,GLOBAL[ID])))</f>
        <v>144 ls</v>
      </c>
    </row>
    <row r="85" spans="1:6" ht="15">
      <c r="A85" s="12">
        <v>111</v>
      </c>
      <c r="D85" s="3" t="str">
        <f ca="1">INDEX(GLOBAL[NAMA BARANG],MATCH(A85,GLOBAL[ID]))</f>
        <v>Asahan 51102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480 PCS</v>
      </c>
    </row>
    <row r="86" spans="1:6" ht="15">
      <c r="A86" s="12">
        <v>113</v>
      </c>
      <c r="D86" s="3" t="str">
        <f ca="1">INDEX(GLOBAL[NAMA BARANG],MATCH(A86,GLOBAL[ID]))</f>
        <v>Asahan 62 2169 (48)</v>
      </c>
      <c r="E86" s="4">
        <f ca="1">INDEX(GLOBAL[TT],MATCH(A86,GLOBAL[ID]))</f>
        <v>3</v>
      </c>
      <c r="F86" s="5" t="str">
        <f ca="1">IF(INDEX(GLOBAL[KET],MATCH(A86,GLOBAL[ID]))="","-",INDEX(GLOBAL[KET],MATCH(A86,GLOBAL[ID])))</f>
        <v>96 box</v>
      </c>
    </row>
    <row r="87" spans="1:6" ht="15">
      <c r="A87" s="12">
        <v>114</v>
      </c>
      <c r="D87" s="3" t="str">
        <f ca="1">INDEX(GLOBAL[NAMA BARANG],MATCH(A87,GLOBAL[ID]))</f>
        <v>Asahan 653</v>
      </c>
      <c r="E87" s="4">
        <f ca="1">INDEX(GLOBAL[TT],MATCH(A87,GLOBAL[ID]))</f>
        <v>3</v>
      </c>
      <c r="F87" s="5" t="str">
        <f ca="1">IF(INDEX(GLOBAL[KET],MATCH(A87,GLOBAL[ID]))="","-",INDEX(GLOBAL[KET],MATCH(A87,GLOBAL[ID])))</f>
        <v>1152 pc</v>
      </c>
    </row>
    <row r="88" spans="1:6" ht="15">
      <c r="A88" s="12">
        <v>115</v>
      </c>
      <c r="D88" s="3" t="str">
        <f ca="1">INDEX(GLOBAL[NAMA BARANG],MATCH(A88,GLOBAL[ID]))</f>
        <v>Asahan 6611 6619/ 2pc (27)</v>
      </c>
      <c r="E88" s="4">
        <f ca="1">INDEX(GLOBAL[TT],MATCH(A88,GLOBAL[ID]))</f>
        <v>2</v>
      </c>
      <c r="F88" s="5" t="str">
        <f ca="1">IF(INDEX(GLOBAL[KET],MATCH(A88,GLOBAL[ID]))="","-",INDEX(GLOBAL[KET],MATCH(A88,GLOBAL[ID])))</f>
        <v>60 box</v>
      </c>
    </row>
    <row r="89" spans="1:6" ht="15">
      <c r="A89" s="12">
        <v>116</v>
      </c>
      <c r="D89" s="3" t="str">
        <f ca="1">INDEX(GLOBAL[NAMA BARANG],MATCH(A89,GLOBAL[ID]))</f>
        <v>Asahan 7528 botol</v>
      </c>
      <c r="E89" s="4">
        <f ca="1">INDEX(GLOBAL[TT],MATCH(A89,GLOBAL[ID]))</f>
        <v>4</v>
      </c>
      <c r="F89" s="5" t="str">
        <f ca="1">IF(INDEX(GLOBAL[KET],MATCH(A89,GLOBAL[ID]))="","-",INDEX(GLOBAL[KET],MATCH(A89,GLOBAL[ID])))</f>
        <v>24 botol</v>
      </c>
    </row>
    <row r="90" spans="1:6" ht="15">
      <c r="A90" s="12">
        <v>117</v>
      </c>
      <c r="D90" s="3" t="str">
        <f ca="1">INDEX(GLOBAL[NAMA BARANG],MATCH(A90,GLOBAL[ID]))</f>
        <v>Asahan 859 Cangkir (12)</v>
      </c>
      <c r="E90" s="4">
        <f ca="1">INDEX(GLOBAL[TT],MATCH(A90,GLOBAL[ID]))</f>
        <v>2</v>
      </c>
      <c r="F90" s="5" t="str">
        <f ca="1">IF(INDEX(GLOBAL[KET],MATCH(A90,GLOBAL[ID]))="","-",INDEX(GLOBAL[KET],MATCH(A90,GLOBAL[ID])))</f>
        <v>5 grs</v>
      </c>
    </row>
    <row r="91" spans="1:6" ht="15">
      <c r="A91" s="12">
        <v>118</v>
      </c>
      <c r="D91" s="3" t="str">
        <f ca="1">INDEX(GLOBAL[NAMA BARANG],MATCH(A91,GLOBAL[ID]))</f>
        <v>Asahan 888 H (24)</v>
      </c>
      <c r="E91" s="4">
        <f ca="1">INDEX(GLOBAL[TT],MATCH(A91,GLOBAL[ID]))</f>
        <v>1</v>
      </c>
      <c r="F91" s="5" t="str">
        <f ca="1">IF(INDEX(GLOBAL[KET],MATCH(A91,GLOBAL[ID]))="","-",INDEX(GLOBAL[KET],MATCH(A91,GLOBAL[ID])))</f>
        <v>60 box</v>
      </c>
    </row>
    <row r="92" spans="1:6" ht="15">
      <c r="A92" s="12">
        <v>119</v>
      </c>
      <c r="D92" s="3" t="str">
        <f ca="1">INDEX(GLOBAL[NAMA BARANG],MATCH(A92,GLOBAL[ID]))</f>
        <v>Asahan 888 K(3)</v>
      </c>
      <c r="E92" s="4">
        <f ca="1">INDEX(GLOBAL[TT],MATCH(A92,GLOBAL[ID]))</f>
        <v>3</v>
      </c>
      <c r="F92" s="5" t="str">
        <f ca="1">IF(INDEX(GLOBAL[KET],MATCH(A92,GLOBAL[ID]))="","-",INDEX(GLOBAL[KET],MATCH(A92,GLOBAL[ID])))</f>
        <v>60 box</v>
      </c>
    </row>
    <row r="93" spans="1:6" ht="15">
      <c r="A93" s="12">
        <v>120</v>
      </c>
      <c r="D93" s="3" t="str">
        <f ca="1">INDEX(GLOBAL[NAMA BARANG],MATCH(A93,GLOBAL[ID]))</f>
        <v>Asahan 888E</v>
      </c>
      <c r="E93" s="4">
        <f ca="1">INDEX(GLOBAL[TT],MATCH(A93,GLOBAL[ID]))</f>
        <v>1</v>
      </c>
      <c r="F93" s="5" t="str">
        <f ca="1">IF(INDEX(GLOBAL[KET],MATCH(A93,GLOBAL[ID]))="","-",INDEX(GLOBAL[KET],MATCH(A93,GLOBAL[ID])))</f>
        <v>60 box</v>
      </c>
    </row>
    <row r="94" spans="1:6" ht="15">
      <c r="A94" s="12">
        <v>121</v>
      </c>
      <c r="D94" s="3" t="str">
        <f ca="1">INDEX(GLOBAL[NAMA BARANG],MATCH(A94,GLOBAL[ID]))</f>
        <v>Asahan 9040 A Rumah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126 PCS</v>
      </c>
    </row>
    <row r="95" spans="1:6" ht="15">
      <c r="A95" s="12">
        <v>122</v>
      </c>
      <c r="D95" s="3" t="str">
        <f ca="1">INDEX(GLOBAL[NAMA BARANG],MATCH(A95,GLOBAL[ID]))</f>
        <v>Asahan 9040 A Rumah</v>
      </c>
      <c r="E95" s="4">
        <f ca="1">INDEX(GLOBAL[TT],MATCH(A95,GLOBAL[ID]))</f>
        <v>2</v>
      </c>
      <c r="F95" s="5" t="str">
        <f ca="1">IF(INDEX(GLOBAL[KET],MATCH(A95,GLOBAL[ID]))="","-",INDEX(GLOBAL[KET],MATCH(A95,GLOBAL[ID])))</f>
        <v>144 PCS</v>
      </c>
    </row>
    <row r="96" spans="1:6" ht="15">
      <c r="A96" s="12">
        <v>123</v>
      </c>
      <c r="D96" s="3" t="str">
        <f ca="1">INDEX(GLOBAL[NAMA BARANG],MATCH(A96,GLOBAL[ID]))</f>
        <v>Asahan 9095</v>
      </c>
      <c r="E96" s="4">
        <f ca="1">INDEX(GLOBAL[TT],MATCH(A96,GLOBAL[ID]))</f>
        <v>1</v>
      </c>
      <c r="F96" s="5" t="str">
        <f ca="1">IF(INDEX(GLOBAL[KET],MATCH(A96,GLOBAL[ID]))="","-",INDEX(GLOBAL[KET],MATCH(A96,GLOBAL[ID])))</f>
        <v>1728 PCS</v>
      </c>
    </row>
    <row r="97" spans="1:6" ht="15">
      <c r="A97" s="12">
        <v>124</v>
      </c>
      <c r="D97" s="3" t="str">
        <f ca="1">INDEX(GLOBAL[NAMA BARANG],MATCH(A97,GLOBAL[ID]))</f>
        <v>Asahan 9102 bubble(24)</v>
      </c>
      <c r="E97" s="4">
        <f ca="1">INDEX(GLOBAL[TT],MATCH(A97,GLOBAL[ID]))</f>
        <v>2</v>
      </c>
      <c r="F97" s="5" t="str">
        <f ca="1">IF(INDEX(GLOBAL[KET],MATCH(A97,GLOBAL[ID]))="","-",INDEX(GLOBAL[KET],MATCH(A97,GLOBAL[ID])))</f>
        <v>48 box</v>
      </c>
    </row>
    <row r="98" spans="1:6" ht="15">
      <c r="A98" s="12">
        <v>125</v>
      </c>
      <c r="D98" s="3" t="str">
        <f ca="1">INDEX(GLOBAL[NAMA BARANG],MATCH(A98,GLOBAL[ID]))</f>
        <v>Asahan 9910</v>
      </c>
      <c r="E98" s="4">
        <f ca="1">INDEX(GLOBAL[TT],MATCH(A98,GLOBAL[ID]))</f>
        <v>6</v>
      </c>
      <c r="F98" s="5" t="str">
        <f ca="1">IF(INDEX(GLOBAL[KET],MATCH(A98,GLOBAL[ID]))="","-",INDEX(GLOBAL[KET],MATCH(A98,GLOBAL[ID])))</f>
        <v>96 PCS</v>
      </c>
    </row>
    <row r="99" spans="1:6" ht="15">
      <c r="A99" s="12">
        <v>126</v>
      </c>
      <c r="D99" s="3" t="str">
        <f ca="1">INDEX(GLOBAL[NAMA BARANG],MATCH(A99,GLOBAL[ID]))</f>
        <v>Asahan B 752 (1x24 pc)</v>
      </c>
      <c r="E99" s="4">
        <f ca="1">INDEX(GLOBAL[TT],MATCH(A99,GLOBAL[ID]))</f>
        <v>6</v>
      </c>
      <c r="F99" s="5" t="str">
        <f ca="1">IF(INDEX(GLOBAL[KET],MATCH(A99,GLOBAL[ID]))="","-",INDEX(GLOBAL[KET],MATCH(A99,GLOBAL[ID])))</f>
        <v>-</v>
      </c>
    </row>
    <row r="100" spans="1:6" ht="15">
      <c r="A100" s="12">
        <v>127</v>
      </c>
      <c r="D100" s="3" t="str">
        <f ca="1">INDEX(GLOBAL[NAMA BARANG],MATCH(A100,GLOBAL[ID]))</f>
        <v>Asahan Bear 839</v>
      </c>
      <c r="E100" s="4">
        <f ca="1">INDEX(GLOBAL[TT],MATCH(A100,GLOBAL[ID]))</f>
        <v>6</v>
      </c>
      <c r="F100" s="5" t="str">
        <f ca="1">IF(INDEX(GLOBAL[KET],MATCH(A100,GLOBAL[ID]))="","-",INDEX(GLOBAL[KET],MATCH(A100,GLOBAL[ID])))</f>
        <v>48 ls</v>
      </c>
    </row>
    <row r="101" spans="1:6" ht="15">
      <c r="A101" s="12">
        <v>128</v>
      </c>
      <c r="D101" s="3" t="str">
        <f ca="1">INDEX(GLOBAL[NAMA BARANG],MATCH(A101,GLOBAL[ID]))</f>
        <v>Asahan Bulat Disney 1083 3D (24)</v>
      </c>
      <c r="E101" s="4">
        <f ca="1">INDEX(GLOBAL[TT],MATCH(A101,GLOBAL[ID]))</f>
        <v>4</v>
      </c>
      <c r="F101" s="5" t="str">
        <f ca="1">IF(INDEX(GLOBAL[KET],MATCH(A101,GLOBAL[ID]))="","-",INDEX(GLOBAL[KET],MATCH(A101,GLOBAL[ID])))</f>
        <v>48 box</v>
      </c>
    </row>
    <row r="102" spans="1:6" ht="15">
      <c r="A102" s="12">
        <v>129</v>
      </c>
      <c r="D102" s="3" t="str">
        <f ca="1">INDEX(GLOBAL[NAMA BARANG],MATCH(A102,GLOBAL[ID]))</f>
        <v>Asahan Car mic color 351 (30)</v>
      </c>
      <c r="E102" s="4">
        <f ca="1">INDEX(GLOBAL[TT],MATCH(A102,GLOBAL[ID]))</f>
        <v>2</v>
      </c>
      <c r="F102" s="5" t="str">
        <f ca="1">IF(INDEX(GLOBAL[KET],MATCH(A102,GLOBAL[ID]))="","-",INDEX(GLOBAL[KET],MATCH(A102,GLOBAL[ID])))</f>
        <v>120 ls</v>
      </c>
    </row>
    <row r="103" spans="1:6" ht="15">
      <c r="A103" s="12">
        <v>130</v>
      </c>
      <c r="D103" s="3" t="str">
        <f ca="1">INDEX(GLOBAL[NAMA BARANG],MATCH(A103,GLOBAL[ID]))</f>
        <v>Asahan CC 215</v>
      </c>
      <c r="E103" s="4">
        <f ca="1">INDEX(GLOBAL[TT],MATCH(A103,GLOBAL[ID]))</f>
        <v>1</v>
      </c>
      <c r="F103" s="5" t="str">
        <f ca="1">IF(INDEX(GLOBAL[KET],MATCH(A103,GLOBAL[ID]))="","-",INDEX(GLOBAL[KET],MATCH(A103,GLOBAL[ID])))</f>
        <v>144 set</v>
      </c>
    </row>
    <row r="104" spans="1:6" ht="15">
      <c r="A104" s="12">
        <v>131</v>
      </c>
      <c r="D104" s="3" t="str">
        <f ca="1">INDEX(GLOBAL[NAMA BARANG],MATCH(A104,GLOBAL[ID]))</f>
        <v>Asahan Changli CL 161-2 Hole</v>
      </c>
      <c r="E104" s="4">
        <f ca="1">INDEX(GLOBAL[TT],MATCH(A104,GLOBAL[ID]))</f>
        <v>1</v>
      </c>
      <c r="F104" s="5" t="str">
        <f ca="1">IF(INDEX(GLOBAL[KET],MATCH(A104,GLOBAL[ID]))="","-",INDEX(GLOBAL[KET],MATCH(A104,GLOBAL[ID])))</f>
        <v>1440 pc</v>
      </c>
    </row>
    <row r="105" spans="1:6" ht="15">
      <c r="A105" s="12">
        <v>133</v>
      </c>
      <c r="D105" s="3" t="str">
        <f ca="1">INDEX(GLOBAL[NAMA BARANG],MATCH(A105,GLOBAL[ID]))</f>
        <v>Asahan CL 135/ mini (72)</v>
      </c>
      <c r="E105" s="4">
        <f ca="1">INDEX(GLOBAL[TT],MATCH(A105,GLOBAL[ID]))</f>
        <v>18</v>
      </c>
      <c r="F105" s="5" t="str">
        <f ca="1">IF(INDEX(GLOBAL[KET],MATCH(A105,GLOBAL[ID]))="","-",INDEX(GLOBAL[KET],MATCH(A105,GLOBAL[ID])))</f>
        <v>36 box</v>
      </c>
    </row>
    <row r="106" spans="1:6" ht="15">
      <c r="A106" s="12">
        <v>134</v>
      </c>
      <c r="D106" s="3" t="str">
        <f ca="1">INDEX(GLOBAL[NAMA BARANG],MATCH(A106,GLOBAL[ID]))</f>
        <v>Asahan CL-113/2H 1x48</v>
      </c>
      <c r="E106" s="4">
        <f ca="1">INDEX(GLOBAL[TT],MATCH(A106,GLOBAL[ID]))</f>
        <v>1</v>
      </c>
      <c r="F106" s="5" t="str">
        <f ca="1">IF(INDEX(GLOBAL[KET],MATCH(A106,GLOBAL[ID]))="","-",INDEX(GLOBAL[KET],MATCH(A106,GLOBAL[ID])))</f>
        <v>30 box</v>
      </c>
    </row>
    <row r="107" spans="1:6" ht="15">
      <c r="A107" s="12">
        <v>135</v>
      </c>
      <c r="D107" s="3" t="str">
        <f ca="1">INDEX(GLOBAL[NAMA BARANG],MATCH(A107,GLOBAL[ID]))</f>
        <v>Asahan CLI - 4581 pinguin (24)</v>
      </c>
      <c r="E107" s="4">
        <f ca="1">INDEX(GLOBAL[TT],MATCH(A107,GLOBAL[ID]))</f>
        <v>2</v>
      </c>
      <c r="F107" s="5" t="str">
        <f ca="1">IF(INDEX(GLOBAL[KET],MATCH(A107,GLOBAL[ID]))="","-",INDEX(GLOBAL[KET],MATCH(A107,GLOBAL[ID])))</f>
        <v>60 box</v>
      </c>
    </row>
    <row r="108" spans="1:6" ht="15">
      <c r="A108" s="12">
        <v>136</v>
      </c>
      <c r="D108" s="3" t="str">
        <f ca="1">INDEX(GLOBAL[NAMA BARANG],MATCH(A108,GLOBAL[ID]))</f>
        <v>Asahan dinosaurus 8188</v>
      </c>
      <c r="E108" s="4">
        <f ca="1">INDEX(GLOBAL[TT],MATCH(A108,GLOBAL[ID]))</f>
        <v>3</v>
      </c>
      <c r="F108" s="5" t="str">
        <f ca="1">IF(INDEX(GLOBAL[KET],MATCH(A108,GLOBAL[ID]))="","-",INDEX(GLOBAL[KET],MATCH(A108,GLOBAL[ID])))</f>
        <v>1728 pc</v>
      </c>
    </row>
    <row r="109" spans="1:6" ht="15">
      <c r="A109" s="12">
        <v>139</v>
      </c>
      <c r="D109" s="3" t="str">
        <f ca="1">INDEX(GLOBAL[NAMA BARANG],MATCH(A109,GLOBAL[ID]))</f>
        <v>Asahan DMS 038</v>
      </c>
      <c r="E109" s="4">
        <f ca="1">INDEX(GLOBAL[TT],MATCH(A109,GLOBAL[ID]))</f>
        <v>13</v>
      </c>
      <c r="F109" s="5" t="str">
        <f ca="1">IF(INDEX(GLOBAL[KET],MATCH(A109,GLOBAL[ID]))="","-",INDEX(GLOBAL[KET],MATCH(A109,GLOBAL[ID])))</f>
        <v>1152 pc</v>
      </c>
    </row>
    <row r="110" spans="1:6" ht="15">
      <c r="A110" s="12">
        <v>140</v>
      </c>
      <c r="D110" s="3" t="str">
        <f ca="1">INDEX(GLOBAL[NAMA BARANG],MATCH(A110,GLOBAL[ID]))</f>
        <v>Asahan DY - 358 HP (1x48)</v>
      </c>
      <c r="E110" s="4">
        <f ca="1">INDEX(GLOBAL[TT],MATCH(A110,GLOBAL[ID]))</f>
        <v>13</v>
      </c>
      <c r="F110" s="5" t="str">
        <f ca="1">IF(INDEX(GLOBAL[KET],MATCH(A110,GLOBAL[ID]))="","-",INDEX(GLOBAL[KET],MATCH(A110,GLOBAL[ID])))</f>
        <v>24 box</v>
      </c>
    </row>
    <row r="111" spans="1:6" ht="15">
      <c r="A111" s="12">
        <v>143</v>
      </c>
      <c r="D111" s="3" t="str">
        <f ca="1">INDEX(GLOBAL[NAMA BARANG],MATCH(A111,GLOBAL[ID]))</f>
        <v>Asahan FC - 2258 Otopet</v>
      </c>
      <c r="E111" s="4">
        <f ca="1">INDEX(GLOBAL[TT],MATCH(A111,GLOBAL[ID]))</f>
        <v>3</v>
      </c>
      <c r="F111" s="5" t="str">
        <f ca="1">IF(INDEX(GLOBAL[KET],MATCH(A111,GLOBAL[ID]))="","-",INDEX(GLOBAL[KET],MATCH(A111,GLOBAL[ID])))</f>
        <v>96 ls</v>
      </c>
    </row>
    <row r="112" spans="1:6" ht="15">
      <c r="A112" s="12">
        <v>145</v>
      </c>
      <c r="D112" s="3" t="str">
        <f ca="1">INDEX(GLOBAL[NAMA BARANG],MATCH(A112,GLOBAL[ID]))</f>
        <v>Asahan GC 208/ PH/ Dot Disney 1 box (30 pc)</v>
      </c>
      <c r="E112" s="4">
        <f ca="1">INDEX(GLOBAL[TT],MATCH(A112,GLOBAL[ID]))</f>
        <v>1</v>
      </c>
      <c r="F112" s="5" t="str">
        <f ca="1">IF(INDEX(GLOBAL[KET],MATCH(A112,GLOBAL[ID]))="","-",INDEX(GLOBAL[KET],MATCH(A112,GLOBAL[ID])))</f>
        <v>40 box</v>
      </c>
    </row>
    <row r="113" spans="1:6" ht="15">
      <c r="A113" s="12">
        <v>146</v>
      </c>
      <c r="D113" s="3" t="str">
        <f ca="1">INDEX(GLOBAL[NAMA BARANG],MATCH(A113,GLOBAL[ID]))</f>
        <v>Asahan GZ.469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48 pc</v>
      </c>
    </row>
    <row r="114" spans="1:6" ht="15">
      <c r="A114" s="12">
        <v>147</v>
      </c>
      <c r="D114" s="3" t="str">
        <f ca="1">INDEX(GLOBAL[NAMA BARANG],MATCH(A114,GLOBAL[ID]))</f>
        <v>Asahan H 100 (48)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48 box</v>
      </c>
    </row>
    <row r="115" spans="1:6" ht="15">
      <c r="A115" s="12">
        <v>148</v>
      </c>
      <c r="D115" s="3" t="str">
        <f ca="1">INDEX(GLOBAL[NAMA BARANG],MATCH(A115,GLOBAL[ID]))</f>
        <v>Asahan H 200 (48)</v>
      </c>
      <c r="E115" s="4">
        <f ca="1">INDEX(GLOBAL[TT],MATCH(A115,GLOBAL[ID]))</f>
        <v>2</v>
      </c>
      <c r="F115" s="5" t="str">
        <f ca="1">IF(INDEX(GLOBAL[KET],MATCH(A115,GLOBAL[ID]))="","-",INDEX(GLOBAL[KET],MATCH(A115,GLOBAL[ID])))</f>
        <v>36 box</v>
      </c>
    </row>
    <row r="116" spans="1:6" ht="15">
      <c r="A116" s="12">
        <v>149</v>
      </c>
      <c r="D116" s="3" t="str">
        <f ca="1">INDEX(GLOBAL[NAMA BARANG],MATCH(A116,GLOBAL[ID]))</f>
        <v>Asahan Hati S 1382</v>
      </c>
      <c r="E116" s="4">
        <f ca="1">INDEX(GLOBAL[TT],MATCH(A116,GLOBAL[ID]))</f>
        <v>1</v>
      </c>
      <c r="F116" s="5" t="str">
        <f ca="1">IF(INDEX(GLOBAL[KET],MATCH(A116,GLOBAL[ID]))="","-",INDEX(GLOBAL[KET],MATCH(A116,GLOBAL[ID])))</f>
        <v>360 ls</v>
      </c>
    </row>
    <row r="117" spans="1:6" ht="15">
      <c r="A117" s="12">
        <v>150</v>
      </c>
      <c r="D117" s="3" t="str">
        <f ca="1">INDEX(GLOBAL[NAMA BARANG],MATCH(A117,GLOBAL[ID]))</f>
        <v>Asahan Hippo X357</v>
      </c>
      <c r="E117" s="4">
        <f ca="1">INDEX(GLOBAL[TT],MATCH(A117,GLOBAL[ID]))</f>
        <v>18</v>
      </c>
      <c r="F117" s="5" t="str">
        <f ca="1">IF(INDEX(GLOBAL[KET],MATCH(A117,GLOBAL[ID]))="","-",INDEX(GLOBAL[KET],MATCH(A117,GLOBAL[ID])))</f>
        <v>135 ls</v>
      </c>
    </row>
    <row r="118" spans="1:6" ht="15">
      <c r="A118" s="12">
        <v>151</v>
      </c>
      <c r="D118" s="3" t="str">
        <f ca="1">INDEX(GLOBAL[NAMA BARANG],MATCH(A118,GLOBAL[ID]))</f>
        <v>Asahan Hk C15-190</v>
      </c>
      <c r="E118" s="4">
        <f ca="1">INDEX(GLOBAL[TT],MATCH(A118,GLOBAL[ID]))</f>
        <v>3</v>
      </c>
      <c r="F118" s="5" t="str">
        <f ca="1">IF(INDEX(GLOBAL[KET],MATCH(A118,GLOBAL[ID]))="","-",INDEX(GLOBAL[KET],MATCH(A118,GLOBAL[ID])))</f>
        <v>10 ls</v>
      </c>
    </row>
    <row r="119" spans="1:6" ht="15">
      <c r="A119" s="12">
        <v>152</v>
      </c>
      <c r="D119" s="3" t="str">
        <f ca="1">INDEX(GLOBAL[NAMA BARANG],MATCH(A119,GLOBAL[ID]))</f>
        <v>Asahan HT 032 Prangko Barbie(1)/ 033 Barbie(1)</v>
      </c>
      <c r="E119" s="4">
        <f ca="1">INDEX(GLOBAL[TT],MATCH(A119,GLOBAL[ID]))</f>
        <v>2</v>
      </c>
      <c r="F119" s="5" t="str">
        <f ca="1">IF(INDEX(GLOBAL[KET],MATCH(A119,GLOBAL[ID]))="","-",INDEX(GLOBAL[KET],MATCH(A119,GLOBAL[ID])))</f>
        <v>320 ls</v>
      </c>
    </row>
    <row r="120" spans="1:6" ht="15">
      <c r="A120" s="12">
        <v>153</v>
      </c>
      <c r="D120" s="3" t="str">
        <f ca="1">INDEX(GLOBAL[NAMA BARANG],MATCH(A120,GLOBAL[ID]))</f>
        <v>Asahan JX 3749 (24)</v>
      </c>
      <c r="E120" s="4">
        <f ca="1">INDEX(GLOBAL[TT],MATCH(A120,GLOBAL[ID]))</f>
        <v>2</v>
      </c>
      <c r="F120" s="5" t="str">
        <f ca="1">IF(INDEX(GLOBAL[KET],MATCH(A120,GLOBAL[ID]))="","-",INDEX(GLOBAL[KET],MATCH(A120,GLOBAL[ID])))</f>
        <v>30 box</v>
      </c>
    </row>
    <row r="121" spans="1:6" ht="15">
      <c r="A121" s="12">
        <v>154</v>
      </c>
      <c r="D121" s="3" t="str">
        <f ca="1">INDEX(GLOBAL[NAMA BARANG],MATCH(A121,GLOBAL[ID]))</f>
        <v>Asahan Kayagi KY-393 B</v>
      </c>
      <c r="E121" s="4">
        <f ca="1">INDEX(GLOBAL[TT],MATCH(A121,GLOBAL[ID]))</f>
        <v>1</v>
      </c>
      <c r="F121" s="5" t="str">
        <f ca="1">IF(INDEX(GLOBAL[KET],MATCH(A121,GLOBAL[ID]))="","-",INDEX(GLOBAL[KET],MATCH(A121,GLOBAL[ID])))</f>
        <v>108 LSN</v>
      </c>
    </row>
    <row r="122" spans="1:6" ht="15">
      <c r="A122" s="12">
        <v>155</v>
      </c>
      <c r="D122" s="3" t="str">
        <f ca="1">INDEX(GLOBAL[NAMA BARANG],MATCH(A122,GLOBAL[ID]))</f>
        <v>Asahan Kayagi KY-394 B</v>
      </c>
      <c r="E122" s="4">
        <f ca="1">INDEX(GLOBAL[TT],MATCH(A122,GLOBAL[ID]))</f>
        <v>1</v>
      </c>
      <c r="F122" s="5" t="str">
        <f ca="1">IF(INDEX(GLOBAL[KET],MATCH(A122,GLOBAL[ID]))="","-",INDEX(GLOBAL[KET],MATCH(A122,GLOBAL[ID])))</f>
        <v>108 LSN</v>
      </c>
    </row>
    <row r="123" spans="1:6" ht="15">
      <c r="A123" s="12">
        <v>156</v>
      </c>
      <c r="D123" s="3" t="str">
        <f ca="1">INDEX(GLOBAL[NAMA BARANG],MATCH(A123,GLOBAL[ID]))</f>
        <v>Asahan Kayagi KY-395 B</v>
      </c>
      <c r="E123" s="4">
        <f ca="1">INDEX(GLOBAL[TT],MATCH(A123,GLOBAL[ID]))</f>
        <v>1</v>
      </c>
      <c r="F123" s="5" t="str">
        <f ca="1">IF(INDEX(GLOBAL[KET],MATCH(A123,GLOBAL[ID]))="","-",INDEX(GLOBAL[KET],MATCH(A123,GLOBAL[ID])))</f>
        <v>108 LSN</v>
      </c>
    </row>
    <row r="124" spans="1:6" ht="15">
      <c r="A124" s="12">
        <v>157</v>
      </c>
      <c r="D124" s="3" t="str">
        <f ca="1">INDEX(GLOBAL[NAMA BARANG],MATCH(A124,GLOBAL[ID]))</f>
        <v>Asahan Kayu A-163 (12)</v>
      </c>
      <c r="E124" s="4">
        <f ca="1">INDEX(GLOBAL[TT],MATCH(A124,GLOBAL[ID]))</f>
        <v>1</v>
      </c>
      <c r="F124" s="5" t="str">
        <f ca="1">IF(INDEX(GLOBAL[KET],MATCH(A124,GLOBAL[ID]))="","-",INDEX(GLOBAL[KET],MATCH(A124,GLOBAL[ID])))</f>
        <v>90 ls</v>
      </c>
    </row>
    <row r="125" spans="1:6" ht="15">
      <c r="A125" s="12">
        <v>158</v>
      </c>
      <c r="D125" s="3" t="str">
        <f ca="1">INDEX(GLOBAL[NAMA BARANG],MATCH(A125,GLOBAL[ID]))</f>
        <v>Asahan Kerang/ Ikan 29-4 bening/ BE-28 (SM)</v>
      </c>
      <c r="E125" s="4">
        <f ca="1">INDEX(GLOBAL[TT],MATCH(A125,GLOBAL[ID]))</f>
        <v>8</v>
      </c>
      <c r="F125" s="5" t="str">
        <f ca="1">IF(INDEX(GLOBAL[KET],MATCH(A125,GLOBAL[ID]))="","-",INDEX(GLOBAL[KET],MATCH(A125,GLOBAL[ID])))</f>
        <v>60 ls</v>
      </c>
    </row>
    <row r="126" spans="1:6" ht="15">
      <c r="A126" s="12">
        <v>159</v>
      </c>
      <c r="D126" s="3" t="str">
        <f ca="1">INDEX(GLOBAL[NAMA BARANG],MATCH(A126,GLOBAL[ID]))</f>
        <v>Asahan kereta api kayu</v>
      </c>
      <c r="E126" s="4">
        <f ca="1">INDEX(GLOBAL[TT],MATCH(A126,GLOBAL[ID]))</f>
        <v>1</v>
      </c>
      <c r="F126" s="5" t="str">
        <f ca="1">IF(INDEX(GLOBAL[KET],MATCH(A126,GLOBAL[ID]))="","-",INDEX(GLOBAL[KET],MATCH(A126,GLOBAL[ID])))</f>
        <v>80 box</v>
      </c>
    </row>
    <row r="127" spans="1:6" ht="15">
      <c r="A127" s="12">
        <v>160</v>
      </c>
      <c r="D127" s="3" t="str">
        <f ca="1">INDEX(GLOBAL[NAMA BARANG],MATCH(A127,GLOBAL[ID]))</f>
        <v>Asahan KFC</v>
      </c>
      <c r="E127" s="4">
        <f ca="1">INDEX(GLOBAL[TT],MATCH(A127,GLOBAL[ID]))</f>
        <v>8</v>
      </c>
      <c r="F127" s="5" t="str">
        <f ca="1">IF(INDEX(GLOBAL[KET],MATCH(A127,GLOBAL[ID]))="","-",INDEX(GLOBAL[KET],MATCH(A127,GLOBAL[ID])))</f>
        <v>48 box</v>
      </c>
    </row>
    <row r="128" spans="1:6" ht="15">
      <c r="A128" s="12">
        <v>161</v>
      </c>
      <c r="D128" s="3" t="str">
        <f ca="1">INDEX(GLOBAL[NAMA BARANG],MATCH(A128,GLOBAL[ID]))</f>
        <v>Asahan KM 9088D/ 2 Hole</v>
      </c>
      <c r="E128" s="4">
        <f ca="1">INDEX(GLOBAL[TT],MATCH(A128,GLOBAL[ID]))</f>
        <v>1</v>
      </c>
      <c r="F128" s="5" t="str">
        <f ca="1">IF(INDEX(GLOBAL[KET],MATCH(A128,GLOBAL[ID]))="","-",INDEX(GLOBAL[KET],MATCH(A128,GLOBAL[ID])))</f>
        <v>960 pc</v>
      </c>
    </row>
    <row r="129" spans="1:6" ht="15">
      <c r="A129" s="12">
        <v>163</v>
      </c>
      <c r="D129" s="3" t="str">
        <f ca="1">INDEX(GLOBAL[NAMA BARANG],MATCH(A129,GLOBAL[ID]))</f>
        <v>Asahan Lokomotif 2535</v>
      </c>
      <c r="E129" s="4">
        <f ca="1">INDEX(GLOBAL[TT],MATCH(A129,GLOBAL[ID]))</f>
        <v>3</v>
      </c>
      <c r="F129" s="5" t="str">
        <f ca="1">IF(INDEX(GLOBAL[KET],MATCH(A129,GLOBAL[ID]))="","-",INDEX(GLOBAL[KET],MATCH(A129,GLOBAL[ID])))</f>
        <v>60 ls</v>
      </c>
    </row>
    <row r="130" spans="1:6" ht="15">
      <c r="A130" s="12">
        <v>164</v>
      </c>
      <c r="D130" s="3" t="str">
        <f ca="1">INDEX(GLOBAL[NAMA BARANG],MATCH(A130,GLOBAL[ID]))</f>
        <v>Asahan Meja 004 blk</v>
      </c>
      <c r="E130" s="4">
        <f ca="1">INDEX(GLOBAL[TT],MATCH(A130,GLOBAL[ID]))</f>
        <v>4</v>
      </c>
      <c r="F130" s="5" t="str">
        <f ca="1">IF(INDEX(GLOBAL[KET],MATCH(A130,GLOBAL[ID]))="","-",INDEX(GLOBAL[KET],MATCH(A130,GLOBAL[ID])))</f>
        <v>96 pc</v>
      </c>
    </row>
    <row r="131" spans="1:6" ht="15">
      <c r="A131" s="12">
        <v>165</v>
      </c>
      <c r="D131" s="3" t="str">
        <f ca="1">INDEX(GLOBAL[NAMA BARANG],MATCH(A131,GLOBAL[ID]))</f>
        <v>Asahan Meja 0613</v>
      </c>
      <c r="E131" s="4">
        <f ca="1">INDEX(GLOBAL[TT],MATCH(A131,GLOBAL[ID]))</f>
        <v>8</v>
      </c>
      <c r="F131" s="5" t="str">
        <f ca="1">IF(INDEX(GLOBAL[KET],MATCH(A131,GLOBAL[ID]))="","-",INDEX(GLOBAL[KET],MATCH(A131,GLOBAL[ID])))</f>
        <v>72 pc</v>
      </c>
    </row>
    <row r="132" spans="1:6" ht="15">
      <c r="A132" s="12">
        <v>166</v>
      </c>
      <c r="D132" s="3" t="str">
        <f ca="1">INDEX(GLOBAL[NAMA BARANG],MATCH(A132,GLOBAL[ID]))</f>
        <v>Asahan Meja 0618</v>
      </c>
      <c r="E132" s="4">
        <f ca="1">INDEX(GLOBAL[TT],MATCH(A132,GLOBAL[ID]))</f>
        <v>4</v>
      </c>
      <c r="F132" s="5" t="str">
        <f ca="1">IF(INDEX(GLOBAL[KET],MATCH(A132,GLOBAL[ID]))="","-",INDEX(GLOBAL[KET],MATCH(A132,GLOBAL[ID])))</f>
        <v>96 pc</v>
      </c>
    </row>
    <row r="133" spans="1:6" ht="15">
      <c r="A133" s="12">
        <v>167</v>
      </c>
      <c r="D133" s="3" t="str">
        <f ca="1">INDEX(GLOBAL[NAMA BARANG],MATCH(A133,GLOBAL[ID]))</f>
        <v>Asahan Meja 0619 Tank</v>
      </c>
      <c r="E133" s="4">
        <f ca="1">INDEX(GLOBAL[TT],MATCH(A133,GLOBAL[ID]))</f>
        <v>7</v>
      </c>
      <c r="F133" s="5" t="str">
        <f ca="1">IF(INDEX(GLOBAL[KET],MATCH(A133,GLOBAL[ID]))="","-",INDEX(GLOBAL[KET],MATCH(A133,GLOBAL[ID])))</f>
        <v>96 pc</v>
      </c>
    </row>
    <row r="134" spans="1:6" ht="15">
      <c r="A134" s="12">
        <v>168</v>
      </c>
      <c r="D134" s="3" t="str">
        <f ca="1">INDEX(GLOBAL[NAMA BARANG],MATCH(A134,GLOBAL[ID]))</f>
        <v>Asahan Meja 1001</v>
      </c>
      <c r="E134" s="4">
        <f ca="1">INDEX(GLOBAL[TT],MATCH(A134,GLOBAL[ID]))</f>
        <v>7</v>
      </c>
      <c r="F134" s="5" t="str">
        <f ca="1">IF(INDEX(GLOBAL[KET],MATCH(A134,GLOBAL[ID]))="","-",INDEX(GLOBAL[KET],MATCH(A134,GLOBAL[ID])))</f>
        <v>120 pc</v>
      </c>
    </row>
    <row r="135" spans="1:6" ht="15">
      <c r="A135" s="12">
        <v>172</v>
      </c>
      <c r="D135" s="3" t="str">
        <f ca="1">INDEX(GLOBAL[NAMA BARANG],MATCH(A135,GLOBAL[ID]))</f>
        <v>Asahan meja 18121</v>
      </c>
      <c r="E135" s="4">
        <f ca="1">INDEX(GLOBAL[TT],MATCH(A135,GLOBAL[ID]))</f>
        <v>1</v>
      </c>
      <c r="F135" s="5">
        <f ca="1">IF(INDEX(GLOBAL[KET],MATCH(A135,GLOBAL[ID]))="","-",INDEX(GLOBAL[KET],MATCH(A135,GLOBAL[ID])))</f>
        <v>192</v>
      </c>
    </row>
    <row r="136" spans="1:6" ht="15">
      <c r="A136" s="12">
        <v>173</v>
      </c>
      <c r="D136" s="3" t="str">
        <f ca="1">INDEX(GLOBAL[NAMA BARANG],MATCH(A136,GLOBAL[ID]))</f>
        <v>Asahan Meja 1F YF 9103</v>
      </c>
      <c r="E136" s="4">
        <f ca="1">INDEX(GLOBAL[TT],MATCH(A136,GLOBAL[ID]))</f>
        <v>5</v>
      </c>
      <c r="F136" s="5" t="str">
        <f ca="1">IF(INDEX(GLOBAL[KET],MATCH(A136,GLOBAL[ID]))="","-",INDEX(GLOBAL[KET],MATCH(A136,GLOBAL[ID])))</f>
        <v>72 pc</v>
      </c>
    </row>
    <row r="137" spans="1:6" ht="15">
      <c r="A137" s="12">
        <v>175</v>
      </c>
      <c r="D137" s="3" t="str">
        <f ca="1">INDEX(GLOBAL[NAMA BARANG],MATCH(A137,GLOBAL[ID]))</f>
        <v>Asahan Meja 601 MM</v>
      </c>
      <c r="E137" s="4">
        <f ca="1">INDEX(GLOBAL[TT],MATCH(A137,GLOBAL[ID]))</f>
        <v>8</v>
      </c>
      <c r="F137" s="5" t="str">
        <f ca="1">IF(INDEX(GLOBAL[KET],MATCH(A137,GLOBAL[ID]))="","-",INDEX(GLOBAL[KET],MATCH(A137,GLOBAL[ID])))</f>
        <v>96 pc</v>
      </c>
    </row>
    <row r="138" spans="1:6" ht="15">
      <c r="A138" s="12">
        <v>176</v>
      </c>
      <c r="D138" s="3" t="str">
        <f ca="1">INDEX(GLOBAL[NAMA BARANG],MATCH(A138,GLOBAL[ID]))</f>
        <v>Asahan Meja 610</v>
      </c>
      <c r="E138" s="4">
        <f ca="1">INDEX(GLOBAL[TT],MATCH(A138,GLOBAL[ID]))</f>
        <v>3</v>
      </c>
      <c r="F138" s="5" t="str">
        <f ca="1">IF(INDEX(GLOBAL[KET],MATCH(A138,GLOBAL[ID]))="","-",INDEX(GLOBAL[KET],MATCH(A138,GLOBAL[ID])))</f>
        <v>96 pc</v>
      </c>
    </row>
    <row r="139" spans="1:6" ht="15">
      <c r="A139" s="12">
        <v>177</v>
      </c>
      <c r="D139" s="3" t="str">
        <f ca="1">INDEX(GLOBAL[NAMA BARANG],MATCH(A139,GLOBAL[ID]))</f>
        <v>Asahan Meja 612</v>
      </c>
      <c r="E139" s="4">
        <f ca="1">INDEX(GLOBAL[TT],MATCH(A139,GLOBAL[ID]))</f>
        <v>17</v>
      </c>
      <c r="F139" s="5" t="str">
        <f ca="1">IF(INDEX(GLOBAL[KET],MATCH(A139,GLOBAL[ID]))="","-",INDEX(GLOBAL[KET],MATCH(A139,GLOBAL[ID])))</f>
        <v>36 pc</v>
      </c>
    </row>
    <row r="140" spans="1:6" ht="15">
      <c r="A140" s="12">
        <v>178</v>
      </c>
      <c r="D140" s="3" t="str">
        <f ca="1">INDEX(GLOBAL[NAMA BARANG],MATCH(A140,GLOBAL[ID]))</f>
        <v>Asahan meja 615</v>
      </c>
      <c r="E140" s="4">
        <f ca="1">INDEX(GLOBAL[TT],MATCH(A140,GLOBAL[ID]))</f>
        <v>2</v>
      </c>
      <c r="F140" s="5">
        <f ca="1">IF(INDEX(GLOBAL[KET],MATCH(A140,GLOBAL[ID]))="","-",INDEX(GLOBAL[KET],MATCH(A140,GLOBAL[ID])))</f>
        <v>96</v>
      </c>
    </row>
    <row r="141" spans="1:6" ht="15">
      <c r="A141" s="12">
        <v>179</v>
      </c>
      <c r="D141" s="3" t="str">
        <f ca="1">INDEX(GLOBAL[NAMA BARANG],MATCH(A141,GLOBAL[ID]))</f>
        <v>Asahan Meja 6516 Piglet</v>
      </c>
      <c r="E141" s="4">
        <f ca="1">INDEX(GLOBAL[TT],MATCH(A141,GLOBAL[ID]))</f>
        <v>3</v>
      </c>
      <c r="F141" s="5" t="str">
        <f ca="1">IF(INDEX(GLOBAL[KET],MATCH(A141,GLOBAL[ID]))="","-",INDEX(GLOBAL[KET],MATCH(A141,GLOBAL[ID])))</f>
        <v>96 pc</v>
      </c>
    </row>
    <row r="142" spans="1:6" ht="15">
      <c r="A142" s="12">
        <v>182</v>
      </c>
      <c r="D142" s="3" t="str">
        <f ca="1">INDEX(GLOBAL[NAMA BARANG],MATCH(A142,GLOBAL[ID]))</f>
        <v>Asahan Meja 7923</v>
      </c>
      <c r="E142" s="4">
        <f ca="1">INDEX(GLOBAL[TT],MATCH(A142,GLOBAL[ID]))</f>
        <v>12</v>
      </c>
      <c r="F142" s="5" t="str">
        <f ca="1">IF(INDEX(GLOBAL[KET],MATCH(A142,GLOBAL[ID]))="","-",INDEX(GLOBAL[KET],MATCH(A142,GLOBAL[ID])))</f>
        <v>144 pc</v>
      </c>
    </row>
    <row r="143" spans="1:6" ht="15">
      <c r="A143" s="12">
        <v>185</v>
      </c>
      <c r="D143" s="3" t="str">
        <f ca="1">INDEX(GLOBAL[NAMA BARANG],MATCH(A143,GLOBAL[ID]))</f>
        <v>Asahan Meja 826 kotak motif</v>
      </c>
      <c r="E143" s="4">
        <f ca="1">INDEX(GLOBAL[TT],MATCH(A143,GLOBAL[ID]))</f>
        <v>23</v>
      </c>
      <c r="F143" s="5" t="str">
        <f ca="1">IF(INDEX(GLOBAL[KET],MATCH(A143,GLOBAL[ID]))="","-",INDEX(GLOBAL[KET],MATCH(A143,GLOBAL[ID])))</f>
        <v>180 pc</v>
      </c>
    </row>
    <row r="144" spans="1:6" ht="15">
      <c r="A144" s="12">
        <v>186</v>
      </c>
      <c r="D144" s="3" t="str">
        <f ca="1">INDEX(GLOBAL[NAMA BARANG],MATCH(A144,GLOBAL[ID]))</f>
        <v>Asahan Meja 8621 Dragon</v>
      </c>
      <c r="E144" s="4">
        <f ca="1">INDEX(GLOBAL[TT],MATCH(A144,GLOBAL[ID]))</f>
        <v>6</v>
      </c>
      <c r="F144" s="5" t="str">
        <f ca="1">IF(INDEX(GLOBAL[KET],MATCH(A144,GLOBAL[ID]))="","-",INDEX(GLOBAL[KET],MATCH(A144,GLOBAL[ID])))</f>
        <v>96 pc</v>
      </c>
    </row>
    <row r="145" spans="1:6" ht="15">
      <c r="A145" s="12">
        <v>188</v>
      </c>
      <c r="D145" s="3" t="str">
        <f ca="1">INDEX(GLOBAL[NAMA BARANG],MATCH(A145,GLOBAL[ID]))</f>
        <v>Asahan Meja 8808A blk</v>
      </c>
      <c r="E145" s="4">
        <f ca="1">INDEX(GLOBAL[TT],MATCH(A145,GLOBAL[ID]))</f>
        <v>1</v>
      </c>
      <c r="F145" s="5" t="str">
        <f ca="1">IF(INDEX(GLOBAL[KET],MATCH(A145,GLOBAL[ID]))="","-",INDEX(GLOBAL[KET],MATCH(A145,GLOBAL[ID])))</f>
        <v>120 pc</v>
      </c>
    </row>
    <row r="146" spans="1:6" ht="15">
      <c r="A146" s="12">
        <v>191</v>
      </c>
      <c r="D146" s="3" t="str">
        <f ca="1">INDEX(GLOBAL[NAMA BARANG],MATCH(A146,GLOBAL[ID]))</f>
        <v>Asahan Meja 9163</v>
      </c>
      <c r="E146" s="4">
        <f ca="1">INDEX(GLOBAL[TT],MATCH(A146,GLOBAL[ID]))</f>
        <v>7</v>
      </c>
      <c r="F146" s="5" t="str">
        <f ca="1">IF(INDEX(GLOBAL[KET],MATCH(A146,GLOBAL[ID]))="","-",INDEX(GLOBAL[KET],MATCH(A146,GLOBAL[ID])))</f>
        <v>144 pc</v>
      </c>
    </row>
    <row r="147" spans="1:6" ht="15">
      <c r="A147" s="12">
        <v>192</v>
      </c>
      <c r="D147" s="3" t="str">
        <f ca="1">INDEX(GLOBAL[NAMA BARANG],MATCH(A147,GLOBAL[ID]))</f>
        <v>Asahan meja 9233</v>
      </c>
      <c r="E147" s="4">
        <f ca="1">INDEX(GLOBAL[TT],MATCH(A147,GLOBAL[ID]))</f>
        <v>16</v>
      </c>
      <c r="F147" s="5" t="str">
        <f ca="1">IF(INDEX(GLOBAL[KET],MATCH(A147,GLOBAL[ID]))="","-",INDEX(GLOBAL[KET],MATCH(A147,GLOBAL[ID])))</f>
        <v>144 pcs</v>
      </c>
    </row>
    <row r="148" spans="1:6" ht="15">
      <c r="A148" s="12">
        <v>193</v>
      </c>
      <c r="D148" s="3" t="str">
        <f ca="1">INDEX(GLOBAL[NAMA BARANG],MATCH(A148,GLOBAL[ID]))</f>
        <v>Asahan Meja A 33</v>
      </c>
      <c r="E148" s="4">
        <f ca="1">INDEX(GLOBAL[TT],MATCH(A148,GLOBAL[ID]))</f>
        <v>15</v>
      </c>
      <c r="F148" s="5" t="str">
        <f ca="1">IF(INDEX(GLOBAL[KET],MATCH(A148,GLOBAL[ID]))="","-",INDEX(GLOBAL[KET],MATCH(A148,GLOBAL[ID])))</f>
        <v>96 PCS</v>
      </c>
    </row>
    <row r="149" spans="1:6" ht="15">
      <c r="A149" s="12">
        <v>194</v>
      </c>
      <c r="D149" s="3" t="str">
        <f ca="1">INDEX(GLOBAL[NAMA BARANG],MATCH(A149,GLOBAL[ID]))</f>
        <v>Asahan Meja A002</v>
      </c>
      <c r="E149" s="4">
        <f ca="1">INDEX(GLOBAL[TT],MATCH(A149,GLOBAL[ID]))</f>
        <v>2</v>
      </c>
      <c r="F149" s="5" t="str">
        <f ca="1">IF(INDEX(GLOBAL[KET],MATCH(A149,GLOBAL[ID]))="","-",INDEX(GLOBAL[KET],MATCH(A149,GLOBAL[ID])))</f>
        <v>96 pc</v>
      </c>
    </row>
    <row r="150" spans="1:6" ht="15">
      <c r="A150" s="12">
        <v>199</v>
      </c>
      <c r="D150" s="3" t="str">
        <f ca="1">INDEX(GLOBAL[NAMA BARANG],MATCH(A150,GLOBAL[ID]))</f>
        <v>Asahan Meja S 5227</v>
      </c>
      <c r="E150" s="4">
        <f ca="1">INDEX(GLOBAL[TT],MATCH(A150,GLOBAL[ID]))</f>
        <v>4</v>
      </c>
      <c r="F150" s="5" t="str">
        <f ca="1">IF(INDEX(GLOBAL[KET],MATCH(A150,GLOBAL[ID]))="","-",INDEX(GLOBAL[KET],MATCH(A150,GLOBAL[ID])))</f>
        <v>120 pc</v>
      </c>
    </row>
    <row r="151" spans="1:6" ht="15">
      <c r="A151" s="12">
        <v>201</v>
      </c>
      <c r="D151" s="3" t="str">
        <f ca="1">INDEX(GLOBAL[NAMA BARANG],MATCH(A151,GLOBAL[ID]))</f>
        <v>Asahan Meja S530</v>
      </c>
      <c r="E151" s="4">
        <f ca="1">INDEX(GLOBAL[TT],MATCH(A151,GLOBAL[ID]))</f>
        <v>1</v>
      </c>
      <c r="F151" s="5" t="str">
        <f ca="1">IF(INDEX(GLOBAL[KET],MATCH(A151,GLOBAL[ID]))="","-",INDEX(GLOBAL[KET],MATCH(A151,GLOBAL[ID])))</f>
        <v>180 pc</v>
      </c>
    </row>
    <row r="152" spans="1:6" ht="15">
      <c r="A152" s="12">
        <v>202</v>
      </c>
      <c r="D152" s="3" t="str">
        <f ca="1">INDEX(GLOBAL[NAMA BARANG],MATCH(A152,GLOBAL[ID]))</f>
        <v>Asahan Meja S558</v>
      </c>
      <c r="E152" s="4">
        <f ca="1">INDEX(GLOBAL[TT],MATCH(A152,GLOBAL[ID]))</f>
        <v>9</v>
      </c>
      <c r="F152" s="5" t="str">
        <f ca="1">IF(INDEX(GLOBAL[KET],MATCH(A152,GLOBAL[ID]))="","-",INDEX(GLOBAL[KET],MATCH(A152,GLOBAL[ID])))</f>
        <v>96 pc</v>
      </c>
    </row>
    <row r="153" spans="1:6" ht="15">
      <c r="A153" s="12">
        <v>203</v>
      </c>
      <c r="D153" s="3" t="str">
        <f ca="1">INDEX(GLOBAL[NAMA BARANG],MATCH(A153,GLOBAL[ID]))</f>
        <v>Asahan Meja SX 0057</v>
      </c>
      <c r="E153" s="4">
        <f ca="1">INDEX(GLOBAL[TT],MATCH(A153,GLOBAL[ID]))</f>
        <v>10</v>
      </c>
      <c r="F153" s="5" t="str">
        <f ca="1">IF(INDEX(GLOBAL[KET],MATCH(A153,GLOBAL[ID]))="","-",INDEX(GLOBAL[KET],MATCH(A153,GLOBAL[ID])))</f>
        <v>72 pc</v>
      </c>
    </row>
    <row r="154" spans="1:6" ht="15">
      <c r="A154" s="12">
        <v>204</v>
      </c>
      <c r="D154" s="3" t="str">
        <f ca="1">INDEX(GLOBAL[NAMA BARANG],MATCH(A154,GLOBAL[ID]))</f>
        <v>Asahan Meja TG 3081</v>
      </c>
      <c r="E154" s="4">
        <f ca="1">INDEX(GLOBAL[TT],MATCH(A154,GLOBAL[ID]))</f>
        <v>2</v>
      </c>
      <c r="F154" s="5" t="str">
        <f ca="1">IF(INDEX(GLOBAL[KET],MATCH(A154,GLOBAL[ID]))="","-",INDEX(GLOBAL[KET],MATCH(A154,GLOBAL[ID])))</f>
        <v>96 pc</v>
      </c>
    </row>
    <row r="155" spans="1:6" ht="15">
      <c r="A155" s="12">
        <v>205</v>
      </c>
      <c r="D155" s="3" t="str">
        <f ca="1">INDEX(GLOBAL[NAMA BARANG],MATCH(A155,GLOBAL[ID]))</f>
        <v>Asahan Meja XC S223</v>
      </c>
      <c r="E155" s="4">
        <f ca="1">INDEX(GLOBAL[TT],MATCH(A155,GLOBAL[ID]))</f>
        <v>3</v>
      </c>
      <c r="F155" s="5" t="str">
        <f ca="1">IF(INDEX(GLOBAL[KET],MATCH(A155,GLOBAL[ID]))="","-",INDEX(GLOBAL[KET],MATCH(A155,GLOBAL[ID])))</f>
        <v>120 pc</v>
      </c>
    </row>
    <row r="156" spans="1:6" ht="15">
      <c r="A156" s="12">
        <v>207</v>
      </c>
      <c r="D156" s="3" t="str">
        <f ca="1">INDEX(GLOBAL[NAMA BARANG],MATCH(A156,GLOBAL[ID]))</f>
        <v>Asahan Meja XM 8005</v>
      </c>
      <c r="E156" s="4">
        <f ca="1">INDEX(GLOBAL[TT],MATCH(A156,GLOBAL[ID]))</f>
        <v>69</v>
      </c>
      <c r="F156" s="5" t="str">
        <f ca="1">IF(INDEX(GLOBAL[KET],MATCH(A156,GLOBAL[ID]))="","-",INDEX(GLOBAL[KET],MATCH(A156,GLOBAL[ID])))</f>
        <v>120 pc</v>
      </c>
    </row>
    <row r="157" spans="1:6" ht="15">
      <c r="A157" s="12">
        <v>209</v>
      </c>
      <c r="D157" s="3" t="str">
        <f ca="1">INDEX(GLOBAL[NAMA BARANG],MATCH(A157,GLOBAL[ID]))</f>
        <v>Asahan Mono 908 (1x32)</v>
      </c>
      <c r="E157" s="4">
        <f ca="1">INDEX(GLOBAL[TT],MATCH(A157,GLOBAL[ID]))</f>
        <v>1</v>
      </c>
      <c r="F157" s="5" t="str">
        <f ca="1">IF(INDEX(GLOBAL[KET],MATCH(A157,GLOBAL[ID]))="","-",INDEX(GLOBAL[KET],MATCH(A157,GLOBAL[ID])))</f>
        <v>40 box</v>
      </c>
    </row>
    <row r="158" spans="1:6" ht="15">
      <c r="A158" s="12">
        <v>210</v>
      </c>
      <c r="D158" s="3" t="str">
        <f ca="1">INDEX(GLOBAL[NAMA BARANG],MATCH(A158,GLOBAL[ID]))</f>
        <v>Asahan P 527 (48)</v>
      </c>
      <c r="E158" s="4">
        <f ca="1">INDEX(GLOBAL[TT],MATCH(A158,GLOBAL[ID]))</f>
        <v>1</v>
      </c>
      <c r="F158" s="5" t="str">
        <f ca="1">IF(INDEX(GLOBAL[KET],MATCH(A158,GLOBAL[ID]))="","-",INDEX(GLOBAL[KET],MATCH(A158,GLOBAL[ID])))</f>
        <v>36 box</v>
      </c>
    </row>
    <row r="159" spans="1:6" ht="15">
      <c r="A159" s="12">
        <v>211</v>
      </c>
      <c r="D159" s="3" t="str">
        <f ca="1">INDEX(GLOBAL[NAMA BARANG],MATCH(A159,GLOBAL[ID]))</f>
        <v>Asahan Payu 823</v>
      </c>
      <c r="E159" s="4">
        <f ca="1">INDEX(GLOBAL[TT],MATCH(A159,GLOBAL[ID]))</f>
        <v>2</v>
      </c>
      <c r="F159" s="5" t="str">
        <f ca="1">IF(INDEX(GLOBAL[KET],MATCH(A159,GLOBAL[ID]))="","-",INDEX(GLOBAL[KET],MATCH(A159,GLOBAL[ID])))</f>
        <v>120 BOX</v>
      </c>
    </row>
    <row r="160" spans="1:6" ht="15">
      <c r="A160" s="12">
        <v>212</v>
      </c>
      <c r="D160" s="3" t="str">
        <f ca="1">INDEX(GLOBAL[NAMA BARANG],MATCH(A160,GLOBAL[ID]))</f>
        <v>Asahan Payu 824</v>
      </c>
      <c r="E160" s="4">
        <f ca="1">INDEX(GLOBAL[TT],MATCH(A160,GLOBAL[ID]))</f>
        <v>3</v>
      </c>
      <c r="F160" s="5" t="str">
        <f ca="1">IF(INDEX(GLOBAL[KET],MATCH(A160,GLOBAL[ID]))="","-",INDEX(GLOBAL[KET],MATCH(A160,GLOBAL[ID])))</f>
        <v>120 BOX</v>
      </c>
    </row>
    <row r="161" spans="1:6" ht="15">
      <c r="A161" s="12">
        <v>213</v>
      </c>
      <c r="D161" s="3" t="str">
        <f ca="1">INDEX(GLOBAL[NAMA BARANG],MATCH(A161,GLOBAL[ID]))</f>
        <v>Asahan Payu 825</v>
      </c>
      <c r="E161" s="4">
        <f ca="1">INDEX(GLOBAL[TT],MATCH(A161,GLOBAL[ID]))</f>
        <v>5</v>
      </c>
      <c r="F161" s="5" t="str">
        <f ca="1">IF(INDEX(GLOBAL[KET],MATCH(A161,GLOBAL[ID]))="","-",INDEX(GLOBAL[KET],MATCH(A161,GLOBAL[ID])))</f>
        <v>120 BOX</v>
      </c>
    </row>
    <row r="162" spans="1:6" ht="15">
      <c r="A162" s="12">
        <v>214</v>
      </c>
      <c r="D162" s="3" t="str">
        <f ca="1">INDEX(GLOBAL[NAMA BARANG],MATCH(A162,GLOBAL[ID]))</f>
        <v>Asahan Payu 829</v>
      </c>
      <c r="E162" s="4">
        <f ca="1">INDEX(GLOBAL[TT],MATCH(A162,GLOBAL[ID]))</f>
        <v>3</v>
      </c>
      <c r="F162" s="5" t="str">
        <f ca="1">IF(INDEX(GLOBAL[KET],MATCH(A162,GLOBAL[ID]))="","-",INDEX(GLOBAL[KET],MATCH(A162,GLOBAL[ID])))</f>
        <v>120 BOX</v>
      </c>
    </row>
    <row r="163" spans="1:6" ht="15">
      <c r="A163" s="12">
        <v>215</v>
      </c>
      <c r="D163" s="3" t="str">
        <f ca="1">INDEX(GLOBAL[NAMA BARANG],MATCH(A163,GLOBAL[ID]))</f>
        <v>Asahan Payu 830</v>
      </c>
      <c r="E163" s="4">
        <f ca="1">INDEX(GLOBAL[TT],MATCH(A163,GLOBAL[ID]))</f>
        <v>3</v>
      </c>
      <c r="F163" s="5" t="str">
        <f ca="1">IF(INDEX(GLOBAL[KET],MATCH(A163,GLOBAL[ID]))="","-",INDEX(GLOBAL[KET],MATCH(A163,GLOBAL[ID])))</f>
        <v>120 BOX</v>
      </c>
    </row>
    <row r="164" spans="1:6" ht="15">
      <c r="A164" s="12">
        <v>216</v>
      </c>
      <c r="D164" s="3" t="str">
        <f ca="1">INDEX(GLOBAL[NAMA BARANG],MATCH(A164,GLOBAL[ID]))</f>
        <v>Asahan Payu 835</v>
      </c>
      <c r="E164" s="4">
        <f ca="1">INDEX(GLOBAL[TT],MATCH(A164,GLOBAL[ID]))</f>
        <v>3</v>
      </c>
      <c r="F164" s="5" t="str">
        <f ca="1">IF(INDEX(GLOBAL[KET],MATCH(A164,GLOBAL[ID]))="","-",INDEX(GLOBAL[KET],MATCH(A164,GLOBAL[ID])))</f>
        <v>120 BOX</v>
      </c>
    </row>
    <row r="165" spans="1:6" ht="15">
      <c r="A165" s="12">
        <v>217</v>
      </c>
      <c r="D165" s="3" t="str">
        <f ca="1">INDEX(GLOBAL[NAMA BARANG],MATCH(A165,GLOBAL[ID]))</f>
        <v>Asahan Payu 844</v>
      </c>
      <c r="E165" s="4">
        <f ca="1">INDEX(GLOBAL[TT],MATCH(A165,GLOBAL[ID]))</f>
        <v>4</v>
      </c>
      <c r="F165" s="5" t="str">
        <f ca="1">IF(INDEX(GLOBAL[KET],MATCH(A165,GLOBAL[ID]))="","-",INDEX(GLOBAL[KET],MATCH(A165,GLOBAL[ID])))</f>
        <v>120 BOX</v>
      </c>
    </row>
    <row r="166" spans="1:6" ht="15">
      <c r="A166" s="12">
        <v>218</v>
      </c>
      <c r="D166" s="3" t="str">
        <f ca="1">INDEX(GLOBAL[NAMA BARANG],MATCH(A166,GLOBAL[ID]))</f>
        <v>Asahan Payu 845</v>
      </c>
      <c r="E166" s="4">
        <f ca="1">INDEX(GLOBAL[TT],MATCH(A166,GLOBAL[ID]))</f>
        <v>2</v>
      </c>
      <c r="F166" s="5" t="str">
        <f ca="1">IF(INDEX(GLOBAL[KET],MATCH(A166,GLOBAL[ID]))="","-",INDEX(GLOBAL[KET],MATCH(A166,GLOBAL[ID])))</f>
        <v>120 BOX</v>
      </c>
    </row>
    <row r="167" spans="1:6" ht="15">
      <c r="A167" s="12">
        <v>219</v>
      </c>
      <c r="D167" s="3" t="str">
        <f ca="1">INDEX(GLOBAL[NAMA BARANG],MATCH(A167,GLOBAL[ID]))</f>
        <v>Asahan Payu 846</v>
      </c>
      <c r="E167" s="4">
        <f ca="1">INDEX(GLOBAL[TT],MATCH(A167,GLOBAL[ID]))</f>
        <v>4</v>
      </c>
      <c r="F167" s="5" t="str">
        <f ca="1">IF(INDEX(GLOBAL[KET],MATCH(A167,GLOBAL[ID]))="","-",INDEX(GLOBAL[KET],MATCH(A167,GLOBAL[ID])))</f>
        <v>120 BOX</v>
      </c>
    </row>
    <row r="168" spans="1:6" ht="15">
      <c r="A168" s="12">
        <v>220</v>
      </c>
      <c r="D168" s="3" t="str">
        <f ca="1">INDEX(GLOBAL[NAMA BARANG],MATCH(A168,GLOBAL[ID]))</f>
        <v>Asahan Payu 851</v>
      </c>
      <c r="E168" s="4">
        <f ca="1">INDEX(GLOBAL[TT],MATCH(A168,GLOBAL[ID]))</f>
        <v>6</v>
      </c>
      <c r="F168" s="5" t="str">
        <f ca="1">IF(INDEX(GLOBAL[KET],MATCH(A168,GLOBAL[ID]))="","-",INDEX(GLOBAL[KET],MATCH(A168,GLOBAL[ID])))</f>
        <v>120 BOX</v>
      </c>
    </row>
    <row r="169" spans="1:6" ht="15">
      <c r="A169" s="12">
        <v>221</v>
      </c>
      <c r="D169" s="3" t="str">
        <f ca="1">INDEX(GLOBAL[NAMA BARANG],MATCH(A169,GLOBAL[ID]))</f>
        <v>Asahan pensil K 2177</v>
      </c>
      <c r="E169" s="4">
        <f ca="1">INDEX(GLOBAL[TT],MATCH(A169,GLOBAL[ID]))</f>
        <v>136</v>
      </c>
      <c r="F169" s="5" t="str">
        <f ca="1">IF(INDEX(GLOBAL[KET],MATCH(A169,GLOBAL[ID]))="","-",INDEX(GLOBAL[KET],MATCH(A169,GLOBAL[ID])))</f>
        <v>60 ls</v>
      </c>
    </row>
    <row r="170" spans="1:6" ht="15">
      <c r="A170" s="12">
        <v>222</v>
      </c>
      <c r="D170" s="3" t="str">
        <f ca="1">INDEX(GLOBAL[NAMA BARANG],MATCH(A170,GLOBAL[ID]))</f>
        <v>Asahan pensil TF 987</v>
      </c>
      <c r="E170" s="4">
        <f ca="1">INDEX(GLOBAL[TT],MATCH(A170,GLOBAL[ID]))</f>
        <v>34</v>
      </c>
      <c r="F170" s="5" t="str">
        <f ca="1">IF(INDEX(GLOBAL[KET],MATCH(A170,GLOBAL[ID]))="","-",INDEX(GLOBAL[KET],MATCH(A170,GLOBAL[ID])))</f>
        <v>36 ls</v>
      </c>
    </row>
    <row r="171" spans="1:6" ht="15">
      <c r="A171" s="12">
        <v>223</v>
      </c>
      <c r="D171" s="3" t="str">
        <f ca="1">INDEX(GLOBAL[NAMA BARANG],MATCH(A171,GLOBAL[ID]))</f>
        <v>Asahan pot 8022 (24)</v>
      </c>
      <c r="E171" s="4">
        <f ca="1">INDEX(GLOBAL[TT],MATCH(A171,GLOBAL[ID]))</f>
        <v>1</v>
      </c>
      <c r="F171" s="5" t="str">
        <f ca="1">IF(INDEX(GLOBAL[KET],MATCH(A171,GLOBAL[ID]))="","-",INDEX(GLOBAL[KET],MATCH(A171,GLOBAL[ID])))</f>
        <v>48 box</v>
      </c>
    </row>
    <row r="172" spans="1:6" ht="15">
      <c r="A172" s="12">
        <v>224</v>
      </c>
      <c r="D172" s="3" t="str">
        <f ca="1">INDEX(GLOBAL[NAMA BARANG],MATCH(A172,GLOBAL[ID]))</f>
        <v xml:space="preserve">Asahan pot R 3009 (54) </v>
      </c>
      <c r="E172" s="4">
        <f ca="1">INDEX(GLOBAL[TT],MATCH(A172,GLOBAL[ID]))</f>
        <v>2</v>
      </c>
      <c r="F172" s="5" t="str">
        <f ca="1">IF(INDEX(GLOBAL[KET],MATCH(A172,GLOBAL[ID]))="","-",INDEX(GLOBAL[KET],MATCH(A172,GLOBAL[ID])))</f>
        <v>40 pot</v>
      </c>
    </row>
    <row r="173" spans="1:6" ht="15">
      <c r="A173" s="12">
        <v>225</v>
      </c>
      <c r="D173" s="3" t="str">
        <f ca="1">INDEX(GLOBAL[NAMA BARANG],MATCH(A173,GLOBAL[ID]))</f>
        <v>Asahan R 6024 (48)</v>
      </c>
      <c r="E173" s="4">
        <f ca="1">INDEX(GLOBAL[TT],MATCH(A173,GLOBAL[ID]))</f>
        <v>1</v>
      </c>
      <c r="F173" s="5" t="str">
        <f ca="1">IF(INDEX(GLOBAL[KET],MATCH(A173,GLOBAL[ID]))="","-",INDEX(GLOBAL[KET],MATCH(A173,GLOBAL[ID])))</f>
        <v>40 box</v>
      </c>
    </row>
    <row r="174" spans="1:6" ht="15">
      <c r="A174" s="12">
        <v>226</v>
      </c>
      <c r="D174" s="3" t="str">
        <f ca="1">INDEX(GLOBAL[NAMA BARANG],MATCH(A174,GLOBAL[ID]))</f>
        <v>Asahan RC 6008</v>
      </c>
      <c r="E174" s="4">
        <f ca="1">INDEX(GLOBAL[TT],MATCH(A174,GLOBAL[ID]))</f>
        <v>23</v>
      </c>
      <c r="F174" s="5" t="str">
        <f ca="1">IF(INDEX(GLOBAL[KET],MATCH(A174,GLOBAL[ID]))="","-",INDEX(GLOBAL[KET],MATCH(A174,GLOBAL[ID])))</f>
        <v>128 ls</v>
      </c>
    </row>
    <row r="175" spans="1:6" ht="15">
      <c r="A175" s="12">
        <v>227</v>
      </c>
      <c r="D175" s="3" t="str">
        <f ca="1">INDEX(GLOBAL[NAMA BARANG],MATCH(A175,GLOBAL[ID]))</f>
        <v>Asahan RC 8042</v>
      </c>
      <c r="E175" s="4">
        <f ca="1">INDEX(GLOBAL[TT],MATCH(A175,GLOBAL[ID]))</f>
        <v>2</v>
      </c>
      <c r="F175" s="5" t="str">
        <f ca="1">IF(INDEX(GLOBAL[KET],MATCH(A175,GLOBAL[ID]))="","-",INDEX(GLOBAL[KET],MATCH(A175,GLOBAL[ID])))</f>
        <v>24 box</v>
      </c>
    </row>
    <row r="176" spans="1:6" ht="15">
      <c r="A176" s="12">
        <v>228</v>
      </c>
      <c r="D176" s="3" t="str">
        <f ca="1">INDEX(GLOBAL[NAMA BARANG],MATCH(A176,GLOBAL[ID]))</f>
        <v>Asahan RC 8060/ 2H (24)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48 box</v>
      </c>
    </row>
    <row r="177" spans="1:6" ht="15">
      <c r="A177" s="12">
        <v>229</v>
      </c>
      <c r="D177" s="3" t="str">
        <f ca="1">INDEX(GLOBAL[NAMA BARANG],MATCH(A177,GLOBAL[ID]))</f>
        <v>Asahan RC 847 (24)</v>
      </c>
      <c r="E177" s="4">
        <f ca="1">INDEX(GLOBAL[TT],MATCH(A177,GLOBAL[ID]))</f>
        <v>3</v>
      </c>
      <c r="F177" s="5" t="str">
        <f ca="1">IF(INDEX(GLOBAL[KET],MATCH(A177,GLOBAL[ID]))="","-",INDEX(GLOBAL[KET],MATCH(A177,GLOBAL[ID])))</f>
        <v>48 box</v>
      </c>
    </row>
    <row r="178" spans="1:6" ht="15">
      <c r="A178" s="12">
        <v>230</v>
      </c>
      <c r="D178" s="3" t="str">
        <f ca="1">INDEX(GLOBAL[NAMA BARANG],MATCH(A178,GLOBAL[ID]))</f>
        <v>Asahan Remcai 894</v>
      </c>
      <c r="E178" s="4">
        <f ca="1">INDEX(GLOBAL[TT],MATCH(A178,GLOBAL[ID]))</f>
        <v>2</v>
      </c>
      <c r="F178" s="5" t="str">
        <f ca="1">IF(INDEX(GLOBAL[KET],MATCH(A178,GLOBAL[ID]))="","-",INDEX(GLOBAL[KET],MATCH(A178,GLOBAL[ID])))</f>
        <v>96 ls</v>
      </c>
    </row>
    <row r="179" spans="1:6" ht="15">
      <c r="A179" s="12">
        <v>231</v>
      </c>
      <c r="D179" s="3" t="str">
        <f ca="1">INDEX(GLOBAL[NAMA BARANG],MATCH(A179,GLOBAL[ID]))</f>
        <v>Asahan Remcai RC 6016</v>
      </c>
      <c r="E179" s="4">
        <f ca="1">INDEX(GLOBAL[TT],MATCH(A179,GLOBAL[ID]))</f>
        <v>5</v>
      </c>
      <c r="F179" s="5" t="str">
        <f ca="1">IF(INDEX(GLOBAL[KET],MATCH(A179,GLOBAL[ID]))="","-",INDEX(GLOBAL[KET],MATCH(A179,GLOBAL[ID])))</f>
        <v>96 ls</v>
      </c>
    </row>
    <row r="180" spans="1:6" ht="15">
      <c r="A180" s="12">
        <v>232</v>
      </c>
      <c r="D180" s="3" t="str">
        <f ca="1">INDEX(GLOBAL[NAMA BARANG],MATCH(A180,GLOBAL[ID]))</f>
        <v>Asahan Remcai RC 700</v>
      </c>
      <c r="E180" s="4">
        <f ca="1">INDEX(GLOBAL[TT],MATCH(A180,GLOBAL[ID]))</f>
        <v>4</v>
      </c>
      <c r="F180" s="5" t="str">
        <f ca="1">IF(INDEX(GLOBAL[KET],MATCH(A180,GLOBAL[ID]))="","-",INDEX(GLOBAL[KET],MATCH(A180,GLOBAL[ID])))</f>
        <v>128 ls</v>
      </c>
    </row>
    <row r="181" spans="1:6" ht="15">
      <c r="A181" s="12">
        <v>234</v>
      </c>
      <c r="D181" s="3" t="str">
        <f ca="1">INDEX(GLOBAL[NAMA BARANG],MATCH(A181,GLOBAL[ID]))</f>
        <v>Asahan SC 6023</v>
      </c>
      <c r="E181" s="4">
        <f ca="1">INDEX(GLOBAL[TT],MATCH(A181,GLOBAL[ID]))</f>
        <v>31</v>
      </c>
      <c r="F181" s="5" t="str">
        <f ca="1">IF(INDEX(GLOBAL[KET],MATCH(A181,GLOBAL[ID]))="","-",INDEX(GLOBAL[KET],MATCH(A181,GLOBAL[ID])))</f>
        <v>72 ls</v>
      </c>
    </row>
    <row r="182" spans="1:6" ht="15">
      <c r="A182" s="12">
        <v>235</v>
      </c>
      <c r="D182" s="3" t="str">
        <f ca="1">INDEX(GLOBAL[NAMA BARANG],MATCH(A182,GLOBAL[ID]))</f>
        <v>Asahan SC 6029</v>
      </c>
      <c r="E182" s="4">
        <f ca="1">INDEX(GLOBAL[TT],MATCH(A182,GLOBAL[ID]))</f>
        <v>1</v>
      </c>
      <c r="F182" s="5" t="str">
        <f ca="1">IF(INDEX(GLOBAL[KET],MATCH(A182,GLOBAL[ID]))="","-",INDEX(GLOBAL[KET],MATCH(A182,GLOBAL[ID])))</f>
        <v>40 ls</v>
      </c>
    </row>
    <row r="183" spans="1:6" ht="15">
      <c r="A183" s="12">
        <v>236</v>
      </c>
      <c r="D183" s="3" t="str">
        <f ca="1">INDEX(GLOBAL[NAMA BARANG],MATCH(A183,GLOBAL[ID]))</f>
        <v>Asahan SC 6029/ 2H (48)</v>
      </c>
      <c r="E183" s="4">
        <f ca="1">INDEX(GLOBAL[TT],MATCH(A183,GLOBAL[ID]))</f>
        <v>1</v>
      </c>
      <c r="F183" s="5" t="str">
        <f ca="1">IF(INDEX(GLOBAL[KET],MATCH(A183,GLOBAL[ID]))="","-",INDEX(GLOBAL[KET],MATCH(A183,GLOBAL[ID])))</f>
        <v>24 box</v>
      </c>
    </row>
    <row r="184" spans="1:6" ht="15">
      <c r="A184" s="12">
        <v>237</v>
      </c>
      <c r="D184" s="3" t="str">
        <f ca="1">INDEX(GLOBAL[NAMA BARANG],MATCH(A184,GLOBAL[ID]))</f>
        <v>Asahan SC 621 (48)</v>
      </c>
      <c r="E184" s="4">
        <f ca="1">INDEX(GLOBAL[TT],MATCH(A184,GLOBAL[ID]))</f>
        <v>5</v>
      </c>
      <c r="F184" s="5" t="str">
        <f ca="1">IF(INDEX(GLOBAL[KET],MATCH(A184,GLOBAL[ID]))="","-",INDEX(GLOBAL[KET],MATCH(A184,GLOBAL[ID])))</f>
        <v>24 box</v>
      </c>
    </row>
    <row r="185" spans="1:6" ht="15">
      <c r="A185" s="12">
        <v>238</v>
      </c>
      <c r="D185" s="3" t="str">
        <f ca="1">INDEX(GLOBAL[NAMA BARANG],MATCH(A185,GLOBAL[ID]))</f>
        <v>Asahan SH 203 (24)</v>
      </c>
      <c r="E185" s="4">
        <f ca="1">INDEX(GLOBAL[TT],MATCH(A185,GLOBAL[ID]))</f>
        <v>19</v>
      </c>
      <c r="F185" s="5" t="str">
        <f ca="1">IF(INDEX(GLOBAL[KET],MATCH(A185,GLOBAL[ID]))="","-",INDEX(GLOBAL[KET],MATCH(A185,GLOBAL[ID])))</f>
        <v>120 pot</v>
      </c>
    </row>
    <row r="186" spans="1:6" ht="15">
      <c r="A186" s="12">
        <v>239</v>
      </c>
      <c r="D186" s="3" t="str">
        <f ca="1">INDEX(GLOBAL[NAMA BARANG],MATCH(A186,GLOBAL[ID]))</f>
        <v>Asahan SH 324 jos (48)</v>
      </c>
      <c r="E186" s="4">
        <f ca="1">INDEX(GLOBAL[TT],MATCH(A186,GLOBAL[ID]))</f>
        <v>4</v>
      </c>
      <c r="F186" s="5" t="str">
        <f ca="1">IF(INDEX(GLOBAL[KET],MATCH(A186,GLOBAL[ID]))="","-",INDEX(GLOBAL[KET],MATCH(A186,GLOBAL[ID])))</f>
        <v>90 pot</v>
      </c>
    </row>
    <row r="187" spans="1:6" ht="15">
      <c r="A187" s="12">
        <v>240</v>
      </c>
      <c r="D187" s="3" t="str">
        <f ca="1">INDEX(GLOBAL[NAMA BARANG],MATCH(A187,GLOBAL[ID]))</f>
        <v>Asahan SH 6512 oval Apple Bear (1 box=20)</v>
      </c>
      <c r="E187" s="4">
        <f ca="1">INDEX(GLOBAL[TT],MATCH(A187,GLOBAL[ID]))</f>
        <v>1</v>
      </c>
      <c r="F187" s="5" t="str">
        <f ca="1">IF(INDEX(GLOBAL[KET],MATCH(A187,GLOBAL[ID]))="","-",INDEX(GLOBAL[KET],MATCH(A187,GLOBAL[ID])))</f>
        <v>480 pc</v>
      </c>
    </row>
    <row r="188" spans="1:6" ht="15">
      <c r="A188" s="12">
        <v>241</v>
      </c>
      <c r="D188" s="3" t="str">
        <f ca="1">INDEX(GLOBAL[NAMA BARANG],MATCH(A188,GLOBAL[ID]))</f>
        <v>Asahan SP-720 Tabung Coller (1x24)</v>
      </c>
      <c r="E188" s="4">
        <f ca="1">INDEX(GLOBAL[TT],MATCH(A188,GLOBAL[ID]))</f>
        <v>4</v>
      </c>
      <c r="F188" s="5" t="str">
        <f ca="1">IF(INDEX(GLOBAL[KET],MATCH(A188,GLOBAL[ID]))="","-",INDEX(GLOBAL[KET],MATCH(A188,GLOBAL[ID])))</f>
        <v>60 ls</v>
      </c>
    </row>
    <row r="189" spans="1:6" ht="15">
      <c r="A189" s="12">
        <v>242</v>
      </c>
      <c r="D189" s="3" t="str">
        <f ca="1">INDEX(GLOBAL[NAMA BARANG],MATCH(A189,GLOBAL[ID]))</f>
        <v>Asahan SR 870B (72)</v>
      </c>
      <c r="E189" s="4">
        <f ca="1">INDEX(GLOBAL[TT],MATCH(A189,GLOBAL[ID]))</f>
        <v>4</v>
      </c>
      <c r="F189" s="5" t="str">
        <f ca="1">IF(INDEX(GLOBAL[KET],MATCH(A189,GLOBAL[ID]))="","-",INDEX(GLOBAL[KET],MATCH(A189,GLOBAL[ID])))</f>
        <v>72 box</v>
      </c>
    </row>
    <row r="190" spans="1:6" ht="15">
      <c r="A190" s="12">
        <v>243</v>
      </c>
      <c r="D190" s="3" t="str">
        <f ca="1">INDEX(GLOBAL[NAMA BARANG],MATCH(A190,GLOBAL[ID]))</f>
        <v>Asahan T334 Smile (60 pc)</v>
      </c>
      <c r="E190" s="4">
        <f ca="1">INDEX(GLOBAL[TT],MATCH(A190,GLOBAL[ID]))</f>
        <v>2</v>
      </c>
      <c r="F190" s="5" t="str">
        <f ca="1">IF(INDEX(GLOBAL[KET],MATCH(A190,GLOBAL[ID]))="","-",INDEX(GLOBAL[KET],MATCH(A190,GLOBAL[ID])))</f>
        <v>36 pot</v>
      </c>
    </row>
    <row r="191" spans="1:6" ht="15">
      <c r="A191" s="12">
        <v>244</v>
      </c>
      <c r="D191" s="3" t="str">
        <f ca="1">INDEX(GLOBAL[NAMA BARANG],MATCH(A191,GLOBAL[ID]))</f>
        <v>Asahan Tabung 231 (24)</v>
      </c>
      <c r="E191" s="4">
        <f ca="1">INDEX(GLOBAL[TT],MATCH(A191,GLOBAL[ID]))</f>
        <v>52</v>
      </c>
      <c r="F191" s="5" t="str">
        <f ca="1">IF(INDEX(GLOBAL[KET],MATCH(A191,GLOBAL[ID]))="","-",INDEX(GLOBAL[KET],MATCH(A191,GLOBAL[ID])))</f>
        <v>120 BOX</v>
      </c>
    </row>
    <row r="192" spans="1:6" ht="15">
      <c r="A192" s="12">
        <v>245</v>
      </c>
      <c r="D192" s="3" t="str">
        <f ca="1">INDEX(GLOBAL[NAMA BARANG],MATCH(A192,GLOBAL[ID]))</f>
        <v>Asahan tabung SP 8865 Ikan</v>
      </c>
      <c r="E192" s="4">
        <f ca="1">INDEX(GLOBAL[TT],MATCH(A192,GLOBAL[ID]))</f>
        <v>2</v>
      </c>
      <c r="F192" s="5" t="str">
        <f ca="1">IF(INDEX(GLOBAL[KET],MATCH(A192,GLOBAL[ID]))="","-",INDEX(GLOBAL[KET],MATCH(A192,GLOBAL[ID])))</f>
        <v>45 box x 48 pc</v>
      </c>
    </row>
    <row r="193" spans="1:6" ht="15">
      <c r="A193" s="12">
        <v>246</v>
      </c>
      <c r="D193" s="3" t="str">
        <f ca="1">INDEX(GLOBAL[NAMA BARANG],MATCH(A193,GLOBAL[ID]))</f>
        <v>Asahan Tas H Potter 378 E (48)</v>
      </c>
      <c r="E193" s="4">
        <f ca="1">INDEX(GLOBAL[TT],MATCH(A193,GLOBAL[ID]))</f>
        <v>1</v>
      </c>
      <c r="F193" s="5" t="str">
        <f ca="1">IF(INDEX(GLOBAL[KET],MATCH(A193,GLOBAL[ID]))="","-",INDEX(GLOBAL[KET],MATCH(A193,GLOBAL[ID])))</f>
        <v>58 box</v>
      </c>
    </row>
    <row r="194" spans="1:6" ht="15">
      <c r="A194" s="12">
        <v>247</v>
      </c>
      <c r="D194" s="3" t="str">
        <f ca="1">INDEX(GLOBAL[NAMA BARANG],MATCH(A194,GLOBAL[ID]))</f>
        <v>Asahan Thomas tabung 9938</v>
      </c>
      <c r="E194" s="4">
        <f ca="1">INDEX(GLOBAL[TT],MATCH(A194,GLOBAL[ID]))</f>
        <v>2</v>
      </c>
      <c r="F194" s="5" t="str">
        <f ca="1">IF(INDEX(GLOBAL[KET],MATCH(A194,GLOBAL[ID]))="","-",INDEX(GLOBAL[KET],MATCH(A194,GLOBAL[ID])))</f>
        <v>150 box</v>
      </c>
    </row>
    <row r="195" spans="1:6" ht="15">
      <c r="A195" s="12">
        <v>248</v>
      </c>
      <c r="D195" s="3" t="str">
        <f ca="1">INDEX(GLOBAL[NAMA BARANG],MATCH(A195,GLOBAL[ID]))</f>
        <v>Asahan Tiko 0531</v>
      </c>
      <c r="E195" s="4">
        <f ca="1">INDEX(GLOBAL[TT],MATCH(A195,GLOBAL[ID]))</f>
        <v>3</v>
      </c>
      <c r="F195" s="5" t="str">
        <f ca="1">IF(INDEX(GLOBAL[KET],MATCH(A195,GLOBAL[ID]))="","-",INDEX(GLOBAL[KET],MATCH(A195,GLOBAL[ID])))</f>
        <v>720 PCS</v>
      </c>
    </row>
    <row r="196" spans="1:6" ht="15">
      <c r="A196" s="12">
        <v>250</v>
      </c>
      <c r="D196" s="3" t="str">
        <f ca="1">INDEX(GLOBAL[NAMA BARANG],MATCH(A196,GLOBAL[ID]))</f>
        <v>Asahan Tiko 544 (24)</v>
      </c>
      <c r="E196" s="4">
        <f ca="1">INDEX(GLOBAL[TT],MATCH(A196,GLOBAL[ID]))</f>
        <v>1</v>
      </c>
      <c r="F196" s="5" t="str">
        <f ca="1">IF(INDEX(GLOBAL[KET],MATCH(A196,GLOBAL[ID]))="","-",INDEX(GLOBAL[KET],MATCH(A196,GLOBAL[ID])))</f>
        <v>20 box</v>
      </c>
    </row>
    <row r="197" spans="1:6" ht="15">
      <c r="A197" s="12">
        <v>251</v>
      </c>
      <c r="D197" s="3" t="str">
        <f ca="1">INDEX(GLOBAL[NAMA BARANG],MATCH(A197,GLOBAL[ID]))</f>
        <v>Asahan Topi LY-804 (36)</v>
      </c>
      <c r="E197" s="4">
        <f ca="1">INDEX(GLOBAL[TT],MATCH(A197,GLOBAL[ID]))</f>
        <v>8</v>
      </c>
      <c r="F197" s="5" t="str">
        <f ca="1">IF(INDEX(GLOBAL[KET],MATCH(A197,GLOBAL[ID]))="","-",INDEX(GLOBAL[KET],MATCH(A197,GLOBAL[ID])))</f>
        <v>48 ls</v>
      </c>
    </row>
    <row r="198" spans="1:6" ht="15">
      <c r="A198" s="12">
        <v>253</v>
      </c>
      <c r="D198" s="3" t="str">
        <f ca="1">INDEX(GLOBAL[NAMA BARANG],MATCH(A198,GLOBAL[ID]))</f>
        <v>Asahan Toples (50)</v>
      </c>
      <c r="E198" s="4">
        <f ca="1">INDEX(GLOBAL[TT],MATCH(A198,GLOBAL[ID]))</f>
        <v>3</v>
      </c>
      <c r="F198" s="5" t="str">
        <f ca="1">IF(INDEX(GLOBAL[KET],MATCH(A198,GLOBAL[ID]))="","-",INDEX(GLOBAL[KET],MATCH(A198,GLOBAL[ID])))</f>
        <v>2400 pc</v>
      </c>
    </row>
    <row r="199" spans="1:6" ht="15">
      <c r="A199" s="12">
        <v>256</v>
      </c>
      <c r="D199" s="3" t="str">
        <f ca="1">INDEX(GLOBAL[NAMA BARANG],MATCH(A199,GLOBAL[ID]))</f>
        <v>Asahan Toples TPL 5-27</v>
      </c>
      <c r="E199" s="4">
        <f ca="1">INDEX(GLOBAL[TT],MATCH(A199,GLOBAL[ID]))</f>
        <v>22</v>
      </c>
      <c r="F199" s="5" t="str">
        <f ca="1">IF(INDEX(GLOBAL[KET],MATCH(A199,GLOBAL[ID]))="","-",INDEX(GLOBAL[KET],MATCH(A199,GLOBAL[ID])))</f>
        <v>80 box</v>
      </c>
    </row>
    <row r="200" spans="1:6" ht="15">
      <c r="A200" s="12">
        <v>257</v>
      </c>
      <c r="D200" s="3" t="str">
        <f ca="1">INDEX(GLOBAL[NAMA BARANG],MATCH(A200,GLOBAL[ID]))</f>
        <v>Asahan TR 340/ GS 340 (24)</v>
      </c>
      <c r="E200" s="4">
        <f ca="1">INDEX(GLOBAL[TT],MATCH(A200,GLOBAL[ID]))</f>
        <v>10</v>
      </c>
      <c r="F200" s="5" t="str">
        <f ca="1">IF(INDEX(GLOBAL[KET],MATCH(A200,GLOBAL[ID]))="","-",INDEX(GLOBAL[KET],MATCH(A200,GLOBAL[ID])))</f>
        <v>60 box</v>
      </c>
    </row>
    <row r="201" spans="1:6" ht="15">
      <c r="A201" s="12">
        <v>258</v>
      </c>
      <c r="D201" s="3" t="str">
        <f ca="1">INDEX(GLOBAL[NAMA BARANG],MATCH(A201,GLOBAL[ID]))</f>
        <v>Asahan TR 372 (48)</v>
      </c>
      <c r="E201" s="4">
        <f ca="1">INDEX(GLOBAL[TT],MATCH(A201,GLOBAL[ID]))</f>
        <v>1</v>
      </c>
      <c r="F201" s="5" t="str">
        <f ca="1">IF(INDEX(GLOBAL[KET],MATCH(A201,GLOBAL[ID]))="","-",INDEX(GLOBAL[KET],MATCH(A201,GLOBAL[ID])))</f>
        <v>17 box</v>
      </c>
    </row>
    <row r="202" spans="1:6" ht="15">
      <c r="A202" s="12">
        <v>259</v>
      </c>
      <c r="D202" s="3" t="str">
        <f ca="1">INDEX(GLOBAL[NAMA BARANG],MATCH(A202,GLOBAL[ID]))</f>
        <v>Asahan TR 385 Hippo (54)</v>
      </c>
      <c r="E202" s="4">
        <f ca="1">INDEX(GLOBAL[TT],MATCH(A202,GLOBAL[ID]))</f>
        <v>7</v>
      </c>
      <c r="F202" s="5" t="str">
        <f ca="1">IF(INDEX(GLOBAL[KET],MATCH(A202,GLOBAL[ID]))="","-",INDEX(GLOBAL[KET],MATCH(A202,GLOBAL[ID])))</f>
        <v>60 BOX)</v>
      </c>
    </row>
    <row r="203" spans="1:6" ht="15">
      <c r="A203" s="12">
        <v>260</v>
      </c>
      <c r="D203" s="3" t="str">
        <f ca="1">INDEX(GLOBAL[NAMA BARANG],MATCH(A203,GLOBAL[ID]))</f>
        <v>Asahan TT 906 (60)</v>
      </c>
      <c r="E203" s="4">
        <f ca="1">INDEX(GLOBAL[TT],MATCH(A203,GLOBAL[ID]))</f>
        <v>4</v>
      </c>
      <c r="F203" s="5" t="str">
        <f ca="1">IF(INDEX(GLOBAL[KET],MATCH(A203,GLOBAL[ID]))="","-",INDEX(GLOBAL[KET],MATCH(A203,GLOBAL[ID])))</f>
        <v>48 box</v>
      </c>
    </row>
    <row r="204" spans="1:6" ht="15">
      <c r="A204" s="12">
        <v>261</v>
      </c>
      <c r="D204" s="3" t="str">
        <f ca="1">INDEX(GLOBAL[NAMA BARANG],MATCH(A204,GLOBAL[ID]))</f>
        <v>Asahan TT 910 (48)</v>
      </c>
      <c r="E204" s="4">
        <f ca="1">INDEX(GLOBAL[TT],MATCH(A204,GLOBAL[ID]))</f>
        <v>5</v>
      </c>
      <c r="F204" s="5" t="str">
        <f ca="1">IF(INDEX(GLOBAL[KET],MATCH(A204,GLOBAL[ID]))="","-",INDEX(GLOBAL[KET],MATCH(A204,GLOBAL[ID])))</f>
        <v>48 box</v>
      </c>
    </row>
    <row r="205" spans="1:6" ht="15">
      <c r="A205" s="12">
        <v>262</v>
      </c>
      <c r="D205" s="3" t="str">
        <f ca="1">INDEX(GLOBAL[NAMA BARANG],MATCH(A205,GLOBAL[ID]))</f>
        <v>Asahan TTX-815 (12)</v>
      </c>
      <c r="E205" s="4">
        <f ca="1">INDEX(GLOBAL[TT],MATCH(A205,GLOBAL[ID]))</f>
        <v>3</v>
      </c>
      <c r="F205" s="5" t="str">
        <f ca="1">IF(INDEX(GLOBAL[KET],MATCH(A205,GLOBAL[ID]))="","-",INDEX(GLOBAL[KET],MATCH(A205,GLOBAL[ID])))</f>
        <v>72 ls</v>
      </c>
    </row>
    <row r="206" spans="1:6" ht="15">
      <c r="A206" s="12">
        <v>263</v>
      </c>
      <c r="D206" s="3" t="str">
        <f ca="1">INDEX(GLOBAL[NAMA BARANG],MATCH(A206,GLOBAL[ID]))</f>
        <v>Asahan TX-819 tikus (24)</v>
      </c>
      <c r="E206" s="4">
        <f ca="1">INDEX(GLOBAL[TT],MATCH(A206,GLOBAL[ID]))</f>
        <v>2</v>
      </c>
      <c r="F206" s="5" t="str">
        <f ca="1">IF(INDEX(GLOBAL[KET],MATCH(A206,GLOBAL[ID]))="","-",INDEX(GLOBAL[KET],MATCH(A206,GLOBAL[ID])))</f>
        <v>96 ls</v>
      </c>
    </row>
    <row r="207" spans="1:6" ht="15">
      <c r="A207" s="12">
        <v>264</v>
      </c>
      <c r="D207" s="3" t="str">
        <f ca="1">INDEX(GLOBAL[NAMA BARANG],MATCH(A207,GLOBAL[ID]))</f>
        <v>Asahan XL 376 aircraft (36)</v>
      </c>
      <c r="E207" s="4">
        <f ca="1">INDEX(GLOBAL[TT],MATCH(A207,GLOBAL[ID]))</f>
        <v>2</v>
      </c>
      <c r="F207" s="5" t="str">
        <f ca="1">IF(INDEX(GLOBAL[KET],MATCH(A207,GLOBAL[ID]))="","-",INDEX(GLOBAL[KET],MATCH(A207,GLOBAL[ID])))</f>
        <v>72 box</v>
      </c>
    </row>
    <row r="208" spans="1:6" ht="15">
      <c r="A208" s="12">
        <v>265</v>
      </c>
      <c r="D208" s="3" t="str">
        <f ca="1">INDEX(GLOBAL[NAMA BARANG],MATCH(A208,GLOBAL[ID]))</f>
        <v>Asahan Y 8189</v>
      </c>
      <c r="E208" s="4">
        <f ca="1">INDEX(GLOBAL[TT],MATCH(A208,GLOBAL[ID]))</f>
        <v>1</v>
      </c>
      <c r="F208" s="5" t="str">
        <f ca="1">IF(INDEX(GLOBAL[KET],MATCH(A208,GLOBAL[ID]))="","-",INDEX(GLOBAL[KET],MATCH(A208,GLOBAL[ID])))</f>
        <v>36 box</v>
      </c>
    </row>
    <row r="209" spans="1:6" ht="15">
      <c r="A209" s="12">
        <v>267</v>
      </c>
      <c r="D209" s="3" t="str">
        <f ca="1">INDEX(GLOBAL[NAMA BARANG],MATCH(A209,GLOBAL[ID]))</f>
        <v>Balon BL 10010</v>
      </c>
      <c r="E209" s="4">
        <f ca="1">INDEX(GLOBAL[TT],MATCH(A209,GLOBAL[ID]))</f>
        <v>8</v>
      </c>
      <c r="F209" s="5">
        <f ca="1">IF(INDEX(GLOBAL[KET],MATCH(A209,GLOBAL[ID]))="","-",INDEX(GLOBAL[KET],MATCH(A209,GLOBAL[ID])))</f>
        <v>100</v>
      </c>
    </row>
    <row r="210" spans="1:6" ht="15">
      <c r="A210" s="12">
        <v>269</v>
      </c>
      <c r="D210" s="3" t="str">
        <f ca="1">INDEX(GLOBAL[NAMA BARANG],MATCH(A210,GLOBAL[ID]))</f>
        <v>Balon BL 100192</v>
      </c>
      <c r="E210" s="4">
        <f ca="1">INDEX(GLOBAL[TT],MATCH(A210,GLOBAL[ID]))</f>
        <v>1</v>
      </c>
      <c r="F210" s="5">
        <f ca="1">IF(INDEX(GLOBAL[KET],MATCH(A210,GLOBAL[ID]))="","-",INDEX(GLOBAL[KET],MATCH(A210,GLOBAL[ID])))</f>
        <v>100</v>
      </c>
    </row>
    <row r="211" spans="1:6" ht="15">
      <c r="A211" s="12">
        <v>270</v>
      </c>
      <c r="D211" s="3" t="str">
        <f ca="1">INDEX(GLOBAL[NAMA BARANG],MATCH(A211,GLOBAL[ID]))</f>
        <v>Balon BL 1002</v>
      </c>
      <c r="E211" s="4">
        <f ca="1">INDEX(GLOBAL[TT],MATCH(A211,GLOBAL[ID]))</f>
        <v>13</v>
      </c>
      <c r="F211" s="5">
        <f ca="1">IF(INDEX(GLOBAL[KET],MATCH(A211,GLOBAL[ID]))="","-",INDEX(GLOBAL[KET],MATCH(A211,GLOBAL[ID])))</f>
        <v>100</v>
      </c>
    </row>
    <row r="212" spans="1:6" ht="15">
      <c r="A212" s="12">
        <v>271</v>
      </c>
      <c r="D212" s="3" t="str">
        <f ca="1">INDEX(GLOBAL[NAMA BARANG],MATCH(A212,GLOBAL[ID]))</f>
        <v>Balon BL 10022</v>
      </c>
      <c r="E212" s="4">
        <f ca="1">INDEX(GLOBAL[TT],MATCH(A212,GLOBAL[ID]))</f>
        <v>3</v>
      </c>
      <c r="F212" s="5">
        <f ca="1">IF(INDEX(GLOBAL[KET],MATCH(A212,GLOBAL[ID]))="","-",INDEX(GLOBAL[KET],MATCH(A212,GLOBAL[ID])))</f>
        <v>100</v>
      </c>
    </row>
    <row r="213" spans="1:6" ht="15">
      <c r="A213" s="12">
        <v>272</v>
      </c>
      <c r="D213" s="3" t="str">
        <f ca="1">INDEX(GLOBAL[NAMA BARANG],MATCH(A213,GLOBAL[ID]))</f>
        <v>Balon BL 10023</v>
      </c>
      <c r="E213" s="4">
        <f ca="1">INDEX(GLOBAL[TT],MATCH(A213,GLOBAL[ID]))</f>
        <v>17</v>
      </c>
      <c r="F213" s="5">
        <f ca="1">IF(INDEX(GLOBAL[KET],MATCH(A213,GLOBAL[ID]))="","-",INDEX(GLOBAL[KET],MATCH(A213,GLOBAL[ID])))</f>
        <v>100</v>
      </c>
    </row>
    <row r="214" spans="1:6" ht="15">
      <c r="A214" s="12">
        <v>273</v>
      </c>
      <c r="D214" s="3" t="str">
        <f ca="1">INDEX(GLOBAL[NAMA BARANG],MATCH(A214,GLOBAL[ID]))</f>
        <v>Balon BL 10025</v>
      </c>
      <c r="E214" s="4">
        <f ca="1">INDEX(GLOBAL[TT],MATCH(A214,GLOBAL[ID]))</f>
        <v>9</v>
      </c>
      <c r="F214" s="5">
        <f ca="1">IF(INDEX(GLOBAL[KET],MATCH(A214,GLOBAL[ID]))="","-",INDEX(GLOBAL[KET],MATCH(A214,GLOBAL[ID])))</f>
        <v>100</v>
      </c>
    </row>
    <row r="215" spans="1:6" ht="15">
      <c r="A215" s="12">
        <v>274</v>
      </c>
      <c r="D215" s="3" t="str">
        <f ca="1">INDEX(GLOBAL[NAMA BARANG],MATCH(A215,GLOBAL[ID]))</f>
        <v>Balon BL 1003</v>
      </c>
      <c r="E215" s="4">
        <f ca="1">INDEX(GLOBAL[TT],MATCH(A215,GLOBAL[ID]))</f>
        <v>11</v>
      </c>
      <c r="F215" s="5">
        <f ca="1">IF(INDEX(GLOBAL[KET],MATCH(A215,GLOBAL[ID]))="","-",INDEX(GLOBAL[KET],MATCH(A215,GLOBAL[ID])))</f>
        <v>100</v>
      </c>
    </row>
    <row r="216" spans="1:6" ht="15">
      <c r="A216" s="12">
        <v>275</v>
      </c>
      <c r="D216" s="3" t="str">
        <f ca="1">INDEX(GLOBAL[NAMA BARANG],MATCH(A216,GLOBAL[ID]))</f>
        <v>Balon BL 1005</v>
      </c>
      <c r="E216" s="4">
        <f ca="1">INDEX(GLOBAL[TT],MATCH(A216,GLOBAL[ID]))</f>
        <v>9</v>
      </c>
      <c r="F216" s="5">
        <f ca="1">IF(INDEX(GLOBAL[KET],MATCH(A216,GLOBAL[ID]))="","-",INDEX(GLOBAL[KET],MATCH(A216,GLOBAL[ID])))</f>
        <v>100</v>
      </c>
    </row>
    <row r="217" spans="1:6" ht="15">
      <c r="A217" s="12">
        <v>276</v>
      </c>
      <c r="D217" s="3" t="str">
        <f ca="1">INDEX(GLOBAL[NAMA BARANG],MATCH(A217,GLOBAL[ID]))</f>
        <v>Balon BL 1006</v>
      </c>
      <c r="E217" s="4">
        <f ca="1">INDEX(GLOBAL[TT],MATCH(A217,GLOBAL[ID]))</f>
        <v>9</v>
      </c>
      <c r="F217" s="5">
        <f ca="1">IF(INDEX(GLOBAL[KET],MATCH(A217,GLOBAL[ID]))="","-",INDEX(GLOBAL[KET],MATCH(A217,GLOBAL[ID])))</f>
        <v>100</v>
      </c>
    </row>
    <row r="218" spans="1:6" ht="15">
      <c r="A218" s="12">
        <v>277</v>
      </c>
      <c r="D218" s="3" t="str">
        <f ca="1">INDEX(GLOBAL[NAMA BARANG],MATCH(A218,GLOBAL[ID]))</f>
        <v>Balon BL 1007</v>
      </c>
      <c r="E218" s="4">
        <f ca="1">INDEX(GLOBAL[TT],MATCH(A218,GLOBAL[ID]))</f>
        <v>9</v>
      </c>
      <c r="F218" s="5">
        <f ca="1">IF(INDEX(GLOBAL[KET],MATCH(A218,GLOBAL[ID]))="","-",INDEX(GLOBAL[KET],MATCH(A218,GLOBAL[ID])))</f>
        <v>100</v>
      </c>
    </row>
    <row r="219" spans="1:6" ht="15">
      <c r="A219" s="12">
        <v>278</v>
      </c>
      <c r="D219" s="3" t="str">
        <f ca="1">INDEX(GLOBAL[NAMA BARANG],MATCH(A219,GLOBAL[ID]))</f>
        <v>Balon BL 1008</v>
      </c>
      <c r="E219" s="4">
        <f ca="1">INDEX(GLOBAL[TT],MATCH(A219,GLOBAL[ID]))</f>
        <v>7</v>
      </c>
      <c r="F219" s="5">
        <f ca="1">IF(INDEX(GLOBAL[KET],MATCH(A219,GLOBAL[ID]))="","-",INDEX(GLOBAL[KET],MATCH(A219,GLOBAL[ID])))</f>
        <v>100</v>
      </c>
    </row>
    <row r="220" spans="1:6" ht="15">
      <c r="A220" s="12">
        <v>279</v>
      </c>
      <c r="D220" s="3" t="str">
        <f ca="1">INDEX(GLOBAL[NAMA BARANG],MATCH(A220,GLOBAL[ID]))</f>
        <v>Balon BL 10082</v>
      </c>
      <c r="E220" s="4">
        <f ca="1">INDEX(GLOBAL[TT],MATCH(A220,GLOBAL[ID]))</f>
        <v>10</v>
      </c>
      <c r="F220" s="5">
        <f ca="1">IF(INDEX(GLOBAL[KET],MATCH(A220,GLOBAL[ID]))="","-",INDEX(GLOBAL[KET],MATCH(A220,GLOBAL[ID])))</f>
        <v>100</v>
      </c>
    </row>
    <row r="221" spans="1:6" ht="15">
      <c r="A221" s="12">
        <v>280</v>
      </c>
      <c r="D221" s="3" t="str">
        <f ca="1">INDEX(GLOBAL[NAMA BARANG],MATCH(A221,GLOBAL[ID]))</f>
        <v>Balon BL 1009</v>
      </c>
      <c r="E221" s="4">
        <f ca="1">INDEX(GLOBAL[TT],MATCH(A221,GLOBAL[ID]))</f>
        <v>7</v>
      </c>
      <c r="F221" s="5">
        <f ca="1">IF(INDEX(GLOBAL[KET],MATCH(A221,GLOBAL[ID]))="","-",INDEX(GLOBAL[KET],MATCH(A221,GLOBAL[ID])))</f>
        <v>100</v>
      </c>
    </row>
    <row r="222" spans="1:6" ht="15">
      <c r="A222" s="12">
        <v>281</v>
      </c>
      <c r="D222" s="3" t="str">
        <f ca="1">INDEX(GLOBAL[NAMA BARANG],MATCH(A222,GLOBAL[ID]))</f>
        <v>Balon BL 10092</v>
      </c>
      <c r="E222" s="4">
        <f ca="1">INDEX(GLOBAL[TT],MATCH(A222,GLOBAL[ID]))</f>
        <v>6</v>
      </c>
      <c r="F222" s="5">
        <f ca="1">IF(INDEX(GLOBAL[KET],MATCH(A222,GLOBAL[ID]))="","-",INDEX(GLOBAL[KET],MATCH(A222,GLOBAL[ID])))</f>
        <v>100</v>
      </c>
    </row>
    <row r="223" spans="1:6" ht="15">
      <c r="A223" s="12">
        <v>282</v>
      </c>
      <c r="D223" s="3" t="str">
        <f ca="1">INDEX(GLOBAL[NAMA BARANG],MATCH(A223,GLOBAL[ID]))</f>
        <v>Balon Bulan bintang BL 1808</v>
      </c>
      <c r="E223" s="4">
        <f ca="1">INDEX(GLOBAL[TT],MATCH(A223,GLOBAL[ID]))</f>
        <v>1</v>
      </c>
      <c r="F223" s="5">
        <f ca="1">IF(INDEX(GLOBAL[KET],MATCH(A223,GLOBAL[ID]))="","-",INDEX(GLOBAL[KET],MATCH(A223,GLOBAL[ID])))</f>
        <v>100</v>
      </c>
    </row>
    <row r="224" spans="1:6" ht="15">
      <c r="A224" s="12">
        <v>283</v>
      </c>
      <c r="D224" s="3" t="str">
        <f ca="1">INDEX(GLOBAL[NAMA BARANG],MATCH(A224,GLOBAL[ID]))</f>
        <v>Balon Cacing LPK 2225</v>
      </c>
      <c r="E224" s="4">
        <f ca="1">INDEX(GLOBAL[TT],MATCH(A224,GLOBAL[ID]))</f>
        <v>1</v>
      </c>
      <c r="F224" s="5">
        <f ca="1">IF(INDEX(GLOBAL[KET],MATCH(A224,GLOBAL[ID]))="","-",INDEX(GLOBAL[KET],MATCH(A224,GLOBAL[ID])))</f>
        <v>180</v>
      </c>
    </row>
    <row r="225" spans="1:6" ht="15">
      <c r="A225" s="12">
        <v>286</v>
      </c>
      <c r="D225" s="3" t="str">
        <f ca="1">INDEX(GLOBAL[NAMA BARANG],MATCH(A225,GLOBAL[ID]))</f>
        <v>Balon FS Bintang Bulan M12</v>
      </c>
      <c r="E225" s="4">
        <f ca="1">INDEX(GLOBAL[TT],MATCH(A225,GLOBAL[ID]))</f>
        <v>1</v>
      </c>
      <c r="F225" s="5" t="str">
        <f ca="1">IF(INDEX(GLOBAL[KET],MATCH(A225,GLOBAL[ID]))="","-",INDEX(GLOBAL[KET],MATCH(A225,GLOBAL[ID])))</f>
        <v>50 PAK</v>
      </c>
    </row>
    <row r="226" spans="1:6" ht="15">
      <c r="A226" s="12">
        <v>288</v>
      </c>
      <c r="D226" s="3" t="str">
        <f ca="1">INDEX(GLOBAL[NAMA BARANG],MATCH(A226,GLOBAL[ID]))</f>
        <v>Balon FS HS Warna 20X5 LKF 3200HBW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40 LPG</v>
      </c>
    </row>
    <row r="227" spans="1:6" ht="15">
      <c r="A227" s="12">
        <v>292</v>
      </c>
      <c r="D227" s="3" t="str">
        <f ca="1">INDEX(GLOBAL[NAMA BARANG],MATCH(A227,GLOBAL[ID]))</f>
        <v>Balon FS polkadot LKF 3200 PP</v>
      </c>
      <c r="E227" s="4">
        <f ca="1">INDEX(GLOBAL[TT],MATCH(A227,GLOBAL[ID]))</f>
        <v>2</v>
      </c>
      <c r="F227" s="5" t="str">
        <f ca="1">IF(INDEX(GLOBAL[KET],MATCH(A227,GLOBAL[ID]))="","-",INDEX(GLOBAL[KET],MATCH(A227,GLOBAL[ID])))</f>
        <v>50 PAK</v>
      </c>
    </row>
    <row r="228" spans="1:6" ht="15">
      <c r="A228" s="12">
        <v>293</v>
      </c>
      <c r="D228" s="3" t="str">
        <f ca="1">INDEX(GLOBAL[NAMA BARANG],MATCH(A228,GLOBAL[ID]))</f>
        <v>Balon FS polkadot LKF 3200 PW</v>
      </c>
      <c r="E228" s="4">
        <f ca="1">INDEX(GLOBAL[TT],MATCH(A228,GLOBAL[ID]))</f>
        <v>3</v>
      </c>
      <c r="F228" s="5" t="str">
        <f ca="1">IF(INDEX(GLOBAL[KET],MATCH(A228,GLOBAL[ID]))="","-",INDEX(GLOBAL[KET],MATCH(A228,GLOBAL[ID])))</f>
        <v>50 pk</v>
      </c>
    </row>
    <row r="229" spans="1:6" ht="15">
      <c r="A229" s="12">
        <v>296</v>
      </c>
      <c r="D229" s="3" t="str">
        <f ca="1">INDEX(GLOBAL[NAMA BARANG],MATCH(A229,GLOBAL[ID]))</f>
        <v>Balon Kilap 1232 20X5 LKP 3200</v>
      </c>
      <c r="E229" s="4">
        <f ca="1">INDEX(GLOBAL[TT],MATCH(A229,GLOBAL[ID]))</f>
        <v>1</v>
      </c>
      <c r="F229" s="5" t="str">
        <f ca="1">IF(INDEX(GLOBAL[KET],MATCH(A229,GLOBAL[ID]))="","-",INDEX(GLOBAL[KET],MATCH(A229,GLOBAL[ID])))</f>
        <v>50 LPG</v>
      </c>
    </row>
    <row r="230" spans="1:6" ht="15">
      <c r="A230" s="12">
        <v>297</v>
      </c>
      <c r="D230" s="3" t="str">
        <f ca="1">INDEX(GLOBAL[NAMA BARANG],MATCH(A230,GLOBAL[ID]))</f>
        <v>Balon LKF 3200 M</v>
      </c>
      <c r="E230" s="4">
        <f ca="1">INDEX(GLOBAL[TT],MATCH(A230,GLOBAL[ID]))</f>
        <v>1</v>
      </c>
      <c r="F230" s="5" t="str">
        <f ca="1">IF(INDEX(GLOBAL[KET],MATCH(A230,GLOBAL[ID]))="","-",INDEX(GLOBAL[KET],MATCH(A230,GLOBAL[ID])))</f>
        <v>40 PAK</v>
      </c>
    </row>
    <row r="231" spans="1:6" ht="15">
      <c r="A231" s="12">
        <v>298</v>
      </c>
      <c r="D231" s="3" t="str">
        <f ca="1">INDEX(GLOBAL[NAMA BARANG],MATCH(A231,GLOBAL[ID]))</f>
        <v>Balon LKF 3200 M3</v>
      </c>
      <c r="E231" s="4">
        <f ca="1">INDEX(GLOBAL[TT],MATCH(A231,GLOBAL[ID]))</f>
        <v>1</v>
      </c>
      <c r="F231" s="5" t="str">
        <f ca="1">IF(INDEX(GLOBAL[KET],MATCH(A231,GLOBAL[ID]))="","-",INDEX(GLOBAL[KET],MATCH(A231,GLOBAL[ID])))</f>
        <v>40 PAK</v>
      </c>
    </row>
    <row r="232" spans="1:6" ht="15">
      <c r="A232" s="12">
        <v>299</v>
      </c>
      <c r="D232" s="3" t="str">
        <f ca="1">INDEX(GLOBAL[NAMA BARANG],MATCH(A232,GLOBAL[ID]))</f>
        <v>Balon LMP 2200</v>
      </c>
      <c r="E232" s="4">
        <f ca="1">INDEX(GLOBAL[TT],MATCH(A232,GLOBAL[ID]))</f>
        <v>6</v>
      </c>
      <c r="F232" s="5" t="str">
        <f ca="1">IF(INDEX(GLOBAL[KET],MATCH(A232,GLOBAL[ID]))="","-",INDEX(GLOBAL[KET],MATCH(A232,GLOBAL[ID])))</f>
        <v>60 pc</v>
      </c>
    </row>
    <row r="233" spans="1:6" ht="15">
      <c r="A233" s="12">
        <v>300</v>
      </c>
      <c r="D233" s="3" t="str">
        <f ca="1">INDEX(GLOBAL[NAMA BARANG],MATCH(A233,GLOBAL[ID]))</f>
        <v>Balon Love 1022 20x5 LKL 2200</v>
      </c>
      <c r="E233" s="4">
        <f ca="1">INDEX(GLOBAL[TT],MATCH(A233,GLOBAL[ID]))</f>
        <v>1</v>
      </c>
      <c r="F233" s="5" t="str">
        <f ca="1">IF(INDEX(GLOBAL[KET],MATCH(A233,GLOBAL[ID]))="","-",INDEX(GLOBAL[KET],MATCH(A233,GLOBAL[ID])))</f>
        <v>75 LPG</v>
      </c>
    </row>
    <row r="234" spans="1:6" ht="15">
      <c r="A234" s="12">
        <v>305</v>
      </c>
      <c r="D234" s="3" t="str">
        <f ca="1">INDEX(GLOBAL[NAMA BARANG],MATCH(A234,GLOBAL[ID]))</f>
        <v>Balon metalik LMP 2800</v>
      </c>
      <c r="E234" s="4">
        <f ca="1">INDEX(GLOBAL[TT],MATCH(A234,GLOBAL[ID]))</f>
        <v>2</v>
      </c>
      <c r="F234" s="5" t="str">
        <f ca="1">IF(INDEX(GLOBAL[KET],MATCH(A234,GLOBAL[ID]))="","-",INDEX(GLOBAL[KET],MATCH(A234,GLOBAL[ID])))</f>
        <v>50 PAK</v>
      </c>
    </row>
    <row r="235" spans="1:6" ht="15">
      <c r="A235" s="12">
        <v>306</v>
      </c>
      <c r="D235" s="3" t="str">
        <f ca="1">INDEX(GLOBAL[NAMA BARANG],MATCH(A235,GLOBAL[ID]))</f>
        <v>Balon metalik Yoeker (20)</v>
      </c>
      <c r="E235" s="4">
        <f ca="1">INDEX(GLOBAL[TT],MATCH(A235,GLOBAL[ID]))</f>
        <v>37</v>
      </c>
      <c r="F235" s="5" t="str">
        <f ca="1">IF(INDEX(GLOBAL[KET],MATCH(A235,GLOBAL[ID]))="","-",INDEX(GLOBAL[KET],MATCH(A235,GLOBAL[ID])))</f>
        <v>100 Disp</v>
      </c>
    </row>
    <row r="236" spans="1:6" ht="15">
      <c r="A236" s="12">
        <v>307</v>
      </c>
      <c r="D236" s="3" t="str">
        <f ca="1">INDEX(GLOBAL[NAMA BARANG],MATCH(A236,GLOBAL[ID]))</f>
        <v>Balon mickey Kcl (20)</v>
      </c>
      <c r="E236" s="4">
        <f ca="1">INDEX(GLOBAL[TT],MATCH(A236,GLOBAL[ID]))</f>
        <v>4</v>
      </c>
      <c r="F236" s="5" t="str">
        <f ca="1">IF(INDEX(GLOBAL[KET],MATCH(A236,GLOBAL[ID]))="","-",INDEX(GLOBAL[KET],MATCH(A236,GLOBAL[ID])))</f>
        <v>150 Disp</v>
      </c>
    </row>
    <row r="237" spans="1:6" ht="15">
      <c r="A237" s="12">
        <v>308</v>
      </c>
      <c r="D237" s="3" t="str">
        <f ca="1">INDEX(GLOBAL[NAMA BARANG],MATCH(A237,GLOBAL[ID]))</f>
        <v>Balon Smile Kuning 20X5 LKS 3200SK</v>
      </c>
      <c r="E237" s="4">
        <f ca="1">INDEX(GLOBAL[TT],MATCH(A237,GLOBAL[ID]))</f>
        <v>2</v>
      </c>
      <c r="F237" s="5" t="str">
        <f ca="1">IF(INDEX(GLOBAL[KET],MATCH(A237,GLOBAL[ID]))="","-",INDEX(GLOBAL[KET],MATCH(A237,GLOBAL[ID])))</f>
        <v>72 LPG</v>
      </c>
    </row>
    <row r="238" spans="1:6" ht="15">
      <c r="A238" s="12">
        <v>310</v>
      </c>
      <c r="D238" s="3" t="str">
        <f ca="1">INDEX(GLOBAL[NAMA BARANG],MATCH(A238,GLOBAL[ID]))</f>
        <v>Balon Tata Surya KS 1222</v>
      </c>
      <c r="E238" s="4">
        <f ca="1">INDEX(GLOBAL[TT],MATCH(A238,GLOBAL[ID]))</f>
        <v>8</v>
      </c>
      <c r="F238" s="5" t="str">
        <f ca="1">IF(INDEX(GLOBAL[KET],MATCH(A238,GLOBAL[ID]))="","-",INDEX(GLOBAL[KET],MATCH(A238,GLOBAL[ID])))</f>
        <v>80 pk</v>
      </c>
    </row>
    <row r="239" spans="1:6" ht="15">
      <c r="A239" s="12">
        <v>311</v>
      </c>
      <c r="D239" s="3" t="str">
        <f ca="1">INDEX(GLOBAL[NAMA BARANG],MATCH(A239,GLOBAL[ID]))</f>
        <v>Balon Zodiak 2260</v>
      </c>
      <c r="E239" s="4">
        <f ca="1">INDEX(GLOBAL[TT],MATCH(A239,GLOBAL[ID]))</f>
        <v>1</v>
      </c>
      <c r="F239" s="5" t="str">
        <f ca="1">IF(INDEX(GLOBAL[KET],MATCH(A239,GLOBAL[ID]))="","-",INDEX(GLOBAL[KET],MATCH(A239,GLOBAL[ID])))</f>
        <v>80 pk</v>
      </c>
    </row>
    <row r="240" spans="1:6" ht="15">
      <c r="A240" s="12">
        <v>312</v>
      </c>
      <c r="D240" s="3" t="str">
        <f ca="1">INDEX(GLOBAL[NAMA BARANG],MATCH(A240,GLOBAL[ID]))</f>
        <v>Bando King (Raja) mix gold/ silver</v>
      </c>
      <c r="E240" s="4">
        <f ca="1">INDEX(GLOBAL[TT],MATCH(A240,GLOBAL[ID]))</f>
        <v>2</v>
      </c>
      <c r="F240" s="5" t="str">
        <f ca="1">IF(INDEX(GLOBAL[KET],MATCH(A240,GLOBAL[ID]))="","-",INDEX(GLOBAL[KET],MATCH(A240,GLOBAL[ID])))</f>
        <v>1000 pc</v>
      </c>
    </row>
    <row r="241" spans="1:6" ht="15">
      <c r="A241" s="12">
        <v>313</v>
      </c>
      <c r="D241" s="3" t="str">
        <f ca="1">INDEX(GLOBAL[NAMA BARANG],MATCH(A241,GLOBAL[ID]))</f>
        <v>Bando King (Ratu) gold</v>
      </c>
      <c r="E241" s="4">
        <f ca="1">INDEX(GLOBAL[TT],MATCH(A241,GLOBAL[ID]))</f>
        <v>2</v>
      </c>
      <c r="F241" s="5" t="str">
        <f ca="1">IF(INDEX(GLOBAL[KET],MATCH(A241,GLOBAL[ID]))="","-",INDEX(GLOBAL[KET],MATCH(A241,GLOBAL[ID])))</f>
        <v>600 pc</v>
      </c>
    </row>
    <row r="242" spans="1:6" ht="15">
      <c r="A242" s="12">
        <v>314</v>
      </c>
      <c r="D242" s="3" t="str">
        <f ca="1">INDEX(GLOBAL[NAMA BARANG],MATCH(A242,GLOBAL[ID]))</f>
        <v>Banner Ballet B312 BS</v>
      </c>
      <c r="E242" s="4">
        <f ca="1">INDEX(GLOBAL[TT],MATCH(A242,GLOBAL[ID]))</f>
        <v>1</v>
      </c>
      <c r="F242" s="5" t="str">
        <f ca="1">IF(INDEX(GLOBAL[KET],MATCH(A242,GLOBAL[ID]))="","-",INDEX(GLOBAL[KET],MATCH(A242,GLOBAL[ID])))</f>
        <v>400 pc</v>
      </c>
    </row>
    <row r="243" spans="1:6" ht="15">
      <c r="A243" s="12">
        <v>315</v>
      </c>
      <c r="D243" s="3" t="str">
        <f ca="1">INDEX(GLOBAL[NAMA BARANG],MATCH(A243,GLOBAL[ID]))</f>
        <v>Bensia 03LM4 (6202)</v>
      </c>
      <c r="E243" s="4">
        <f ca="1">INDEX(GLOBAL[TT],MATCH(A243,GLOBAL[ID]))</f>
        <v>35</v>
      </c>
      <c r="F243" s="5" t="str">
        <f ca="1">IF(INDEX(GLOBAL[KET],MATCH(A243,GLOBAL[ID]))="","-",INDEX(GLOBAL[KET],MATCH(A243,GLOBAL[ID])))</f>
        <v>48 BOX (42)</v>
      </c>
    </row>
    <row r="244" spans="1:6" ht="15">
      <c r="A244" s="12">
        <v>316</v>
      </c>
      <c r="D244" s="3" t="str">
        <f ca="1">INDEX(GLOBAL[NAMA BARANG],MATCH(A244,GLOBAL[ID]))</f>
        <v>Bensia 04LM1 (5921</v>
      </c>
      <c r="E244" s="4">
        <f ca="1">INDEX(GLOBAL[TT],MATCH(A244,GLOBAL[ID]))</f>
        <v>29</v>
      </c>
      <c r="F244" s="5" t="str">
        <f ca="1">IF(INDEX(GLOBAL[KET],MATCH(A244,GLOBAL[ID]))="","-",INDEX(GLOBAL[KET],MATCH(A244,GLOBAL[ID])))</f>
        <v>48 BOX (50)</v>
      </c>
    </row>
    <row r="245" spans="1:6" ht="15">
      <c r="A245" s="12">
        <v>317</v>
      </c>
      <c r="D245" s="3" t="str">
        <f ca="1">INDEX(GLOBAL[NAMA BARANG],MATCH(A245,GLOBAL[ID]))</f>
        <v>Bensia 05LM2 (6021)</v>
      </c>
      <c r="E245" s="4">
        <f ca="1">INDEX(GLOBAL[TT],MATCH(A245,GLOBAL[ID]))</f>
        <v>27</v>
      </c>
      <c r="F245" s="5" t="str">
        <f ca="1">IF(INDEX(GLOBAL[KET],MATCH(A245,GLOBAL[ID]))="","-",INDEX(GLOBAL[KET],MATCH(A245,GLOBAL[ID])))</f>
        <v>48 BOX (42)</v>
      </c>
    </row>
    <row r="246" spans="1:6" ht="15">
      <c r="A246" s="12">
        <v>318</v>
      </c>
      <c r="D246" s="3" t="str">
        <f ca="1">INDEX(GLOBAL[NAMA BARANG],MATCH(A246,GLOBAL[ID]))</f>
        <v>Bensia 06 LMH 4M-3 Hati metalik pendek</v>
      </c>
      <c r="E246" s="4">
        <f ca="1">INDEX(GLOBAL[TT],MATCH(A246,GLOBAL[ID]))</f>
        <v>8</v>
      </c>
      <c r="F246" s="5" t="str">
        <f ca="1">IF(INDEX(GLOBAL[KET],MATCH(A246,GLOBAL[ID]))="","-",INDEX(GLOBAL[KET],MATCH(A246,GLOBAL[ID])))</f>
        <v>1152 pc</v>
      </c>
    </row>
    <row r="247" spans="1:6" ht="15">
      <c r="A247" s="12">
        <v>319</v>
      </c>
      <c r="D247" s="3" t="str">
        <f ca="1">INDEX(GLOBAL[NAMA BARANG],MATCH(A247,GLOBAL[ID]))</f>
        <v>Bensia 06LM1 (6034)</v>
      </c>
      <c r="E247" s="4">
        <f ca="1">INDEX(GLOBAL[TT],MATCH(A247,GLOBAL[ID]))</f>
        <v>17</v>
      </c>
      <c r="F247" s="5" t="str">
        <f ca="1">IF(INDEX(GLOBAL[KET],MATCH(A247,GLOBAL[ID]))="","-",INDEX(GLOBAL[KET],MATCH(A247,GLOBAL[ID])))</f>
        <v>48 BOX (36)</v>
      </c>
    </row>
    <row r="248" spans="1:6" ht="15">
      <c r="A248" s="12">
        <v>320</v>
      </c>
      <c r="D248" s="3" t="str">
        <f ca="1">INDEX(GLOBAL[NAMA BARANG],MATCH(A248,GLOBAL[ID]))</f>
        <v>Bensia 08LM1 (6221)</v>
      </c>
      <c r="E248" s="4">
        <f ca="1">INDEX(GLOBAL[TT],MATCH(A248,GLOBAL[ID]))</f>
        <v>20</v>
      </c>
      <c r="F248" s="5" t="str">
        <f ca="1">IF(INDEX(GLOBAL[KET],MATCH(A248,GLOBAL[ID]))="","-",INDEX(GLOBAL[KET],MATCH(A248,GLOBAL[ID])))</f>
        <v>48 BOX (36)</v>
      </c>
    </row>
    <row r="249" spans="1:6" ht="15">
      <c r="A249" s="12">
        <v>321</v>
      </c>
      <c r="D249" s="3" t="str">
        <f ca="1">INDEX(GLOBAL[NAMA BARANG],MATCH(A249,GLOBAL[ID]))</f>
        <v>Bensia 09LM1 (6213)</v>
      </c>
      <c r="E249" s="4">
        <f ca="1">INDEX(GLOBAL[TT],MATCH(A249,GLOBAL[ID]))</f>
        <v>24</v>
      </c>
      <c r="F249" s="5" t="str">
        <f ca="1">IF(INDEX(GLOBAL[KET],MATCH(A249,GLOBAL[ID]))="","-",INDEX(GLOBAL[KET],MATCH(A249,GLOBAL[ID])))</f>
        <v>48 BOX (42)</v>
      </c>
    </row>
    <row r="250" spans="1:6" ht="15">
      <c r="A250" s="12">
        <v>322</v>
      </c>
      <c r="D250" s="3" t="str">
        <f ca="1">INDEX(GLOBAL[NAMA BARANG],MATCH(A250,GLOBAL[ID]))</f>
        <v>Bensia 10LM1 (6209)</v>
      </c>
      <c r="E250" s="4">
        <f ca="1">INDEX(GLOBAL[TT],MATCH(A250,GLOBAL[ID]))</f>
        <v>13</v>
      </c>
      <c r="F250" s="5" t="str">
        <f ca="1">IF(INDEX(GLOBAL[KET],MATCH(A250,GLOBAL[ID]))="","-",INDEX(GLOBAL[KET],MATCH(A250,GLOBAL[ID])))</f>
        <v>48 BOX (50)</v>
      </c>
    </row>
    <row r="251" spans="1:6" ht="15">
      <c r="A251" s="12">
        <v>323</v>
      </c>
      <c r="D251" s="3" t="str">
        <f ca="1">INDEX(GLOBAL[NAMA BARANG],MATCH(A251,GLOBAL[ID]))</f>
        <v>Bensia 13LM1 (6212)</v>
      </c>
      <c r="E251" s="4">
        <f ca="1">INDEX(GLOBAL[TT],MATCH(A251,GLOBAL[ID]))</f>
        <v>22</v>
      </c>
      <c r="F251" s="5" t="str">
        <f ca="1">IF(INDEX(GLOBAL[KET],MATCH(A251,GLOBAL[ID]))="","-",INDEX(GLOBAL[KET],MATCH(A251,GLOBAL[ID])))</f>
        <v>48 BOX (50)</v>
      </c>
    </row>
    <row r="252" spans="1:6" ht="15">
      <c r="A252" s="12">
        <v>325</v>
      </c>
      <c r="D252" s="3" t="str">
        <f ca="1">INDEX(GLOBAL[NAMA BARANG],MATCH(A252,GLOBAL[ID]))</f>
        <v>Bensia 905</v>
      </c>
      <c r="E252" s="4">
        <f ca="1">INDEX(GLOBAL[TT],MATCH(A252,GLOBAL[ID]))</f>
        <v>4</v>
      </c>
      <c r="F252" s="5" t="str">
        <f ca="1">IF(INDEX(GLOBAL[KET],MATCH(A252,GLOBAL[ID]))="","-",INDEX(GLOBAL[KET],MATCH(A252,GLOBAL[ID])))</f>
        <v>1152 pc</v>
      </c>
    </row>
    <row r="253" spans="1:6" ht="15">
      <c r="A253" s="12">
        <v>326</v>
      </c>
      <c r="D253" s="3" t="str">
        <f ca="1">INDEX(GLOBAL[NAMA BARANG],MATCH(A253,GLOBAL[ID]))</f>
        <v>Bensia 909</v>
      </c>
      <c r="E253" s="4">
        <f ca="1">INDEX(GLOBAL[TT],MATCH(A253,GLOBAL[ID]))</f>
        <v>3</v>
      </c>
      <c r="F253" s="5" t="str">
        <f ca="1">IF(INDEX(GLOBAL[KET],MATCH(A253,GLOBAL[ID]))="","-",INDEX(GLOBAL[KET],MATCH(A253,GLOBAL[ID])))</f>
        <v>1152 PC</v>
      </c>
    </row>
    <row r="254" spans="1:6" ht="15">
      <c r="A254" s="12">
        <v>327</v>
      </c>
      <c r="D254" s="3" t="str">
        <f ca="1">INDEX(GLOBAL[NAMA BARANG],MATCH(A254,GLOBAL[ID]))</f>
        <v>Bensia 9935 pluit (42)</v>
      </c>
      <c r="E254" s="4">
        <f ca="1">INDEX(GLOBAL[TT],MATCH(A254,GLOBAL[ID]))</f>
        <v>1</v>
      </c>
      <c r="F254" s="5" t="str">
        <f ca="1">IF(INDEX(GLOBAL[KET],MATCH(A254,GLOBAL[ID]))="","-",INDEX(GLOBAL[KET],MATCH(A254,GLOBAL[ID])))</f>
        <v>48 box</v>
      </c>
    </row>
    <row r="255" spans="1:6" ht="15">
      <c r="A255" s="12">
        <v>328</v>
      </c>
      <c r="D255" s="3" t="str">
        <f ca="1">INDEX(GLOBAL[NAMA BARANG],MATCH(A255,GLOBAL[ID]))</f>
        <v>Bensia 9938 Cermin Kaca (32)</v>
      </c>
      <c r="E255" s="4">
        <f ca="1">INDEX(GLOBAL[TT],MATCH(A255,GLOBAL[ID]))</f>
        <v>3</v>
      </c>
      <c r="F255" s="5" t="str">
        <f ca="1">IF(INDEX(GLOBAL[KET],MATCH(A255,GLOBAL[ID]))="","-",INDEX(GLOBAL[KET],MATCH(A255,GLOBAL[ID])))</f>
        <v>48 box</v>
      </c>
    </row>
    <row r="256" spans="1:6" ht="15">
      <c r="A256" s="12">
        <v>331</v>
      </c>
      <c r="D256" s="3" t="str">
        <f ca="1">INDEX(GLOBAL[NAMA BARANG],MATCH(A256,GLOBAL[ID]))</f>
        <v>Bensia BAEA 009 (1x50)</v>
      </c>
      <c r="E256" s="4">
        <f ca="1">INDEX(GLOBAL[TT],MATCH(A256,GLOBAL[ID]))</f>
        <v>4</v>
      </c>
      <c r="F256" s="5" t="str">
        <f ca="1">IF(INDEX(GLOBAL[KET],MATCH(A256,GLOBAL[ID]))="","-",INDEX(GLOBAL[KET],MATCH(A256,GLOBAL[ID])))</f>
        <v>48 box</v>
      </c>
    </row>
    <row r="257" spans="1:6" ht="15">
      <c r="A257" s="12">
        <v>332</v>
      </c>
      <c r="D257" s="3" t="str">
        <f ca="1">INDEX(GLOBAL[NAMA BARANG],MATCH(A257,GLOBAL[ID]))</f>
        <v>Bensia CYD3-1 Smile</v>
      </c>
      <c r="E257" s="4">
        <f ca="1">INDEX(GLOBAL[TT],MATCH(A257,GLOBAL[ID]))</f>
        <v>6</v>
      </c>
      <c r="F257" s="5" t="str">
        <f ca="1">IF(INDEX(GLOBAL[KET],MATCH(A257,GLOBAL[ID]))="","-",INDEX(GLOBAL[KET],MATCH(A257,GLOBAL[ID])))</f>
        <v>1200 set</v>
      </c>
    </row>
    <row r="258" spans="1:6" ht="15">
      <c r="A258" s="12">
        <v>333</v>
      </c>
      <c r="D258" s="3" t="str">
        <f ca="1">INDEX(GLOBAL[NAMA BARANG],MATCH(A258,GLOBAL[ID]))</f>
        <v>Bensia CYD3-5 Angel 0322</v>
      </c>
      <c r="E258" s="4">
        <f ca="1">INDEX(GLOBAL[TT],MATCH(A258,GLOBAL[ID]))</f>
        <v>8</v>
      </c>
      <c r="F258" s="5" t="str">
        <f ca="1">IF(INDEX(GLOBAL[KET],MATCH(A258,GLOBAL[ID]))="","-",INDEX(GLOBAL[KET],MATCH(A258,GLOBAL[ID])))</f>
        <v>1200 set</v>
      </c>
    </row>
    <row r="259" spans="1:6" ht="15">
      <c r="A259" s="12">
        <v>334</v>
      </c>
      <c r="D259" s="3" t="str">
        <f ca="1">INDEX(GLOBAL[NAMA BARANG],MATCH(A259,GLOBAL[ID]))</f>
        <v>Bensia CYLN 6203/ 5333</v>
      </c>
      <c r="E259" s="4">
        <f ca="1">INDEX(GLOBAL[TT],MATCH(A259,GLOBAL[ID]))</f>
        <v>30</v>
      </c>
      <c r="F259" s="5" t="str">
        <f ca="1">IF(INDEX(GLOBAL[KET],MATCH(A259,GLOBAL[ID]))="","-",INDEX(GLOBAL[KET],MATCH(A259,GLOBAL[ID])))</f>
        <v>48 BOX (50)</v>
      </c>
    </row>
    <row r="260" spans="1:6" ht="15">
      <c r="A260" s="12">
        <v>336</v>
      </c>
      <c r="D260" s="3" t="str">
        <f ca="1">INDEX(GLOBAL[NAMA BARANG],MATCH(A260,GLOBAL[ID]))</f>
        <v>Bensia Dollar</v>
      </c>
      <c r="E260" s="4">
        <f ca="1">INDEX(GLOBAL[TT],MATCH(A260,GLOBAL[ID]))</f>
        <v>1</v>
      </c>
      <c r="F260" s="5" t="str">
        <f ca="1">IF(INDEX(GLOBAL[KET],MATCH(A260,GLOBAL[ID]))="","-",INDEX(GLOBAL[KET],MATCH(A260,GLOBAL[ID])))</f>
        <v>12 grs</v>
      </c>
    </row>
    <row r="261" spans="1:6" ht="15">
      <c r="A261" s="12">
        <v>337</v>
      </c>
      <c r="D261" s="3" t="str">
        <f ca="1">INDEX(GLOBAL[NAMA BARANG],MATCH(A261,GLOBAL[ID]))</f>
        <v>Bensia LT 131 (30 pc) (36)</v>
      </c>
      <c r="E261" s="4">
        <f ca="1">INDEX(GLOBAL[TT],MATCH(A261,GLOBAL[ID]))</f>
        <v>5</v>
      </c>
      <c r="F261" s="5" t="str">
        <f ca="1">IF(INDEX(GLOBAL[KET],MATCH(A261,GLOBAL[ID]))="","-",INDEX(GLOBAL[KET],MATCH(A261,GLOBAL[ID])))</f>
        <v>30 box</v>
      </c>
    </row>
    <row r="262" spans="1:6" ht="15">
      <c r="A262" s="12">
        <v>341</v>
      </c>
      <c r="D262" s="3" t="str">
        <f ca="1">INDEX(GLOBAL[NAMA BARANG],MATCH(A262,GLOBAL[ID]))</f>
        <v>Bensia SF 9925 C (Biasa)</v>
      </c>
      <c r="E262" s="4">
        <f ca="1">INDEX(GLOBAL[TT],MATCH(A262,GLOBAL[ID]))</f>
        <v>1</v>
      </c>
      <c r="F262" s="5" t="str">
        <f ca="1">IF(INDEX(GLOBAL[KET],MATCH(A262,GLOBAL[ID]))="","-",INDEX(GLOBAL[KET],MATCH(A262,GLOBAL[ID])))</f>
        <v>38 box</v>
      </c>
    </row>
    <row r="263" spans="1:6" ht="15">
      <c r="A263" s="12">
        <v>342</v>
      </c>
      <c r="D263" s="3" t="str">
        <f ca="1">INDEX(GLOBAL[NAMA BARANG],MATCH(A263,GLOBAL[ID]))</f>
        <v>Bensia SF 9925 C (Sendok 42 Biasa)</v>
      </c>
      <c r="E263" s="4">
        <f ca="1">INDEX(GLOBAL[TT],MATCH(A263,GLOBAL[ID]))</f>
        <v>19</v>
      </c>
      <c r="F263" s="5" t="str">
        <f ca="1">IF(INDEX(GLOBAL[KET],MATCH(A263,GLOBAL[ID]))="","-",INDEX(GLOBAL[KET],MATCH(A263,GLOBAL[ID])))</f>
        <v>40 box</v>
      </c>
    </row>
    <row r="264" spans="1:6" ht="15">
      <c r="A264" s="12">
        <v>343</v>
      </c>
      <c r="D264" s="3" t="str">
        <f ca="1">INDEX(GLOBAL[NAMA BARANG],MATCH(A264,GLOBAL[ID]))</f>
        <v>Bensia ZC 105 pluit</v>
      </c>
      <c r="E264" s="4">
        <f ca="1">INDEX(GLOBAL[TT],MATCH(A264,GLOBAL[ID]))</f>
        <v>3</v>
      </c>
      <c r="F264" s="5" t="str">
        <f ca="1">IF(INDEX(GLOBAL[KET],MATCH(A264,GLOBAL[ID]))="","-",INDEX(GLOBAL[KET],MATCH(A264,GLOBAL[ID])))</f>
        <v>36 BOX (48)</v>
      </c>
    </row>
    <row r="265" spans="1:6" ht="15">
      <c r="A265" s="12">
        <v>344</v>
      </c>
      <c r="D265" s="3" t="str">
        <f ca="1">INDEX(GLOBAL[NAMA BARANG],MATCH(A265,GLOBAL[ID]))</f>
        <v>Bensia ZC 131 Fan (30 Box) isi 48</v>
      </c>
      <c r="E265" s="4">
        <f ca="1">INDEX(GLOBAL[TT],MATCH(A265,GLOBAL[ID]))</f>
        <v>24</v>
      </c>
      <c r="F265" s="5" t="str">
        <f ca="1">IF(INDEX(GLOBAL[KET],MATCH(A265,GLOBAL[ID]))="","-",INDEX(GLOBAL[KET],MATCH(A265,GLOBAL[ID])))</f>
        <v>1728 pc</v>
      </c>
    </row>
    <row r="266" spans="1:6" ht="15">
      <c r="A266" s="12">
        <v>345</v>
      </c>
      <c r="D266" s="3" t="str">
        <f ca="1">INDEX(GLOBAL[NAMA BARANG],MATCH(A266,GLOBAL[ID]))</f>
        <v>Bensia ZC 9937 (50)</v>
      </c>
      <c r="E266" s="4">
        <f ca="1">INDEX(GLOBAL[TT],MATCH(A266,GLOBAL[ID]))</f>
        <v>23</v>
      </c>
      <c r="F266" s="5" t="str">
        <f ca="1">IF(INDEX(GLOBAL[KET],MATCH(A266,GLOBAL[ID]))="","-",INDEX(GLOBAL[KET],MATCH(A266,GLOBAL[ID])))</f>
        <v>72 box</v>
      </c>
    </row>
    <row r="267" spans="1:6" ht="15">
      <c r="A267" s="12">
        <v>346</v>
      </c>
      <c r="D267" s="3" t="str">
        <f ca="1">INDEX(GLOBAL[NAMA BARANG],MATCH(A267,GLOBAL[ID]))</f>
        <v>Binder Clip 111 Flower (48)</v>
      </c>
      <c r="E267" s="4">
        <f ca="1">INDEX(GLOBAL[TT],MATCH(A267,GLOBAL[ID]))</f>
        <v>1</v>
      </c>
      <c r="F267" s="5" t="str">
        <f ca="1">IF(INDEX(GLOBAL[KET],MATCH(A267,GLOBAL[ID]))="","-",INDEX(GLOBAL[KET],MATCH(A267,GLOBAL[ID])))</f>
        <v>96 Tab</v>
      </c>
    </row>
    <row r="268" spans="1:6" ht="15">
      <c r="A268" s="12">
        <v>347</v>
      </c>
      <c r="D268" s="3" t="str">
        <f ca="1">INDEX(GLOBAL[NAMA BARANG],MATCH(A268,GLOBAL[ID]))</f>
        <v>Binder Clip 155 Flower (24)</v>
      </c>
      <c r="E268" s="4">
        <f ca="1">INDEX(GLOBAL[TT],MATCH(A268,GLOBAL[ID]))</f>
        <v>2</v>
      </c>
      <c r="F268" s="5" t="str">
        <f ca="1">IF(INDEX(GLOBAL[KET],MATCH(A268,GLOBAL[ID]))="","-",INDEX(GLOBAL[KET],MATCH(A268,GLOBAL[ID])))</f>
        <v>96 Tab</v>
      </c>
    </row>
    <row r="269" spans="1:6" ht="15">
      <c r="A269" s="12">
        <v>348</v>
      </c>
      <c r="D269" s="3" t="str">
        <f ca="1">INDEX(GLOBAL[NAMA BARANG],MATCH(A269,GLOBAL[ID]))</f>
        <v>Binder Note A5 besi Fancy 4D</v>
      </c>
      <c r="E269" s="4">
        <f ca="1">INDEX(GLOBAL[TT],MATCH(A269,GLOBAL[ID]))</f>
        <v>3</v>
      </c>
      <c r="F269" s="5" t="str">
        <f ca="1">IF(INDEX(GLOBAL[KET],MATCH(A269,GLOBAL[ID]))="","-",INDEX(GLOBAL[KET],MATCH(A269,GLOBAL[ID])))</f>
        <v>120 pc</v>
      </c>
    </row>
    <row r="270" spans="1:6" ht="15">
      <c r="A270" s="12">
        <v>349</v>
      </c>
      <c r="D270" s="3" t="str">
        <f ca="1">INDEX(GLOBAL[NAMA BARANG],MATCH(A270,GLOBAL[ID]))</f>
        <v>Binder Note A5 Pon GZ-015 Sheepo</v>
      </c>
      <c r="E270" s="4">
        <f ca="1">INDEX(GLOBAL[TT],MATCH(A270,GLOBAL[ID]))</f>
        <v>4</v>
      </c>
      <c r="F270" s="5" t="str">
        <f ca="1">IF(INDEX(GLOBAL[KET],MATCH(A270,GLOBAL[ID]))="","-",INDEX(GLOBAL[KET],MATCH(A270,GLOBAL[ID])))</f>
        <v>96 pc</v>
      </c>
    </row>
    <row r="271" spans="1:6" ht="15">
      <c r="A271" s="12">
        <v>350</v>
      </c>
      <c r="D271" s="3" t="str">
        <f ca="1">INDEX(GLOBAL[NAMA BARANG],MATCH(A271,GLOBAL[ID]))</f>
        <v>Binder Note A5 Pons Plst Dragon(5)/ MM(4)</v>
      </c>
      <c r="E271" s="4">
        <f ca="1">INDEX(GLOBAL[TT],MATCH(A271,GLOBAL[ID]))</f>
        <v>7</v>
      </c>
      <c r="F271" s="5" t="str">
        <f ca="1">IF(INDEX(GLOBAL[KET],MATCH(A271,GLOBAL[ID]))="","-",INDEX(GLOBAL[KET],MATCH(A271,GLOBAL[ID])))</f>
        <v>96 pc</v>
      </c>
    </row>
    <row r="272" spans="1:6" ht="15">
      <c r="A272" s="12">
        <v>366</v>
      </c>
      <c r="D272" s="3" t="str">
        <f ca="1">INDEX(GLOBAL[NAMA BARANG],MATCH(A272,GLOBAL[ID]))</f>
        <v>Bk Diary 1273</v>
      </c>
      <c r="E272" s="4">
        <f ca="1">INDEX(GLOBAL[TT],MATCH(A272,GLOBAL[ID]))</f>
        <v>1</v>
      </c>
      <c r="F272" s="5" t="str">
        <f ca="1">IF(INDEX(GLOBAL[KET],MATCH(A272,GLOBAL[ID]))="","-",INDEX(GLOBAL[KET],MATCH(A272,GLOBAL[ID])))</f>
        <v>300 pc</v>
      </c>
    </row>
    <row r="273" spans="1:6" ht="15">
      <c r="A273" s="12">
        <v>367</v>
      </c>
      <c r="D273" s="3" t="str">
        <f ca="1">INDEX(GLOBAL[NAMA BARANG],MATCH(A273,GLOBAL[ID]))</f>
        <v>Bk Diary 1277</v>
      </c>
      <c r="E273" s="4">
        <f ca="1">INDEX(GLOBAL[TT],MATCH(A273,GLOBAL[ID]))</f>
        <v>2</v>
      </c>
      <c r="F273" s="5" t="str">
        <f ca="1">IF(INDEX(GLOBAL[KET],MATCH(A273,GLOBAL[ID]))="","-",INDEX(GLOBAL[KET],MATCH(A273,GLOBAL[ID])))</f>
        <v>300 pc</v>
      </c>
    </row>
    <row r="274" spans="1:6" ht="15">
      <c r="A274" s="12">
        <v>370</v>
      </c>
      <c r="D274" s="3" t="str">
        <f ca="1">INDEX(GLOBAL[NAMA BARANG],MATCH(A274,GLOBAL[ID]))</f>
        <v>Bk mewarnai &amp; cerita miring</v>
      </c>
      <c r="E274" s="4">
        <f ca="1">INDEX(GLOBAL[TT],MATCH(A274,GLOBAL[ID]))</f>
        <v>29</v>
      </c>
      <c r="F274" s="5" t="str">
        <f ca="1">IF(INDEX(GLOBAL[KET],MATCH(A274,GLOBAL[ID]))="","-",INDEX(GLOBAL[KET],MATCH(A274,GLOBAL[ID])))</f>
        <v>128 ls</v>
      </c>
    </row>
    <row r="275" spans="1:6" ht="15">
      <c r="A275" s="12">
        <v>371</v>
      </c>
      <c r="D275" s="3" t="str">
        <f ca="1">INDEX(GLOBAL[NAMA BARANG],MATCH(A275,GLOBAL[ID]))</f>
        <v>Bk mewarnai 21x29 B</v>
      </c>
      <c r="E275" s="4">
        <f ca="1">INDEX(GLOBAL[TT],MATCH(A275,GLOBAL[ID]))</f>
        <v>4</v>
      </c>
      <c r="F275" s="5" t="str">
        <f ca="1">IF(INDEX(GLOBAL[KET],MATCH(A275,GLOBAL[ID]))="","-",INDEX(GLOBAL[KET],MATCH(A275,GLOBAL[ID])))</f>
        <v>600 pc</v>
      </c>
    </row>
    <row r="276" spans="1:6" ht="15">
      <c r="A276" s="12">
        <v>373</v>
      </c>
      <c r="D276" s="3" t="str">
        <f ca="1">INDEX(GLOBAL[NAMA BARANG],MATCH(A276,GLOBAL[ID]))</f>
        <v>Bk mewarnai ART 8 design (32x50)</v>
      </c>
      <c r="E276" s="4">
        <f ca="1">INDEX(GLOBAL[TT],MATCH(A276,GLOBAL[ID]))</f>
        <v>9</v>
      </c>
      <c r="F276" s="5" t="str">
        <f ca="1">IF(INDEX(GLOBAL[KET],MATCH(A276,GLOBAL[ID]))="","-",INDEX(GLOBAL[KET],MATCH(A276,GLOBAL[ID])))</f>
        <v>1600 pc</v>
      </c>
    </row>
    <row r="277" spans="1:6" ht="15">
      <c r="A277" s="12">
        <v>377</v>
      </c>
      <c r="D277" s="3" t="str">
        <f ca="1">INDEX(GLOBAL[NAMA BARANG],MATCH(A277,GLOBAL[ID]))</f>
        <v>Bk Mewarnai BTS 5 2201</v>
      </c>
      <c r="E277" s="4">
        <f ca="1">INDEX(GLOBAL[TT],MATCH(A277,GLOBAL[ID]))</f>
        <v>1</v>
      </c>
      <c r="F277" s="5" t="str">
        <f ca="1">IF(INDEX(GLOBAL[KET],MATCH(A277,GLOBAL[ID]))="","-",INDEX(GLOBAL[KET],MATCH(A277,GLOBAL[ID])))</f>
        <v>800 PCS</v>
      </c>
    </row>
    <row r="278" spans="1:6" ht="15">
      <c r="A278" s="12">
        <v>378</v>
      </c>
      <c r="D278" s="3" t="str">
        <f ca="1">INDEX(GLOBAL[NAMA BARANG],MATCH(A278,GLOBAL[ID]))</f>
        <v>Bk mewarnai HTL 600-650</v>
      </c>
      <c r="E278" s="4">
        <f ca="1">INDEX(GLOBAL[TT],MATCH(A278,GLOBAL[ID]))</f>
        <v>1</v>
      </c>
      <c r="F278" s="5" t="str">
        <f ca="1">IF(INDEX(GLOBAL[KET],MATCH(A278,GLOBAL[ID]))="","-",INDEX(GLOBAL[KET],MATCH(A278,GLOBAL[ID])))</f>
        <v>160 ls</v>
      </c>
    </row>
    <row r="279" spans="1:6" ht="15">
      <c r="A279" s="12">
        <v>379</v>
      </c>
      <c r="D279" s="3" t="str">
        <f ca="1">INDEX(GLOBAL[NAMA BARANG],MATCH(A279,GLOBAL[ID]))</f>
        <v>Bk Mewarnai Jumbo (Putri 3) SJ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600 PCS</v>
      </c>
    </row>
    <row r="280" spans="1:6" ht="15">
      <c r="A280" s="12">
        <v>383</v>
      </c>
      <c r="D280" s="3" t="str">
        <f ca="1">INDEX(GLOBAL[NAMA BARANG],MATCH(A280,GLOBAL[ID]))</f>
        <v>Bk mewarnai jumbo kode 8A4-1</v>
      </c>
      <c r="E280" s="4">
        <f ca="1">INDEX(GLOBAL[TT],MATCH(A280,GLOBAL[ID]))</f>
        <v>2</v>
      </c>
      <c r="F280" s="5" t="str">
        <f ca="1">IF(INDEX(GLOBAL[KET],MATCH(A280,GLOBAL[ID]))="","-",INDEX(GLOBAL[KET],MATCH(A280,GLOBAL[ID])))</f>
        <v>1200 pc</v>
      </c>
    </row>
    <row r="281" spans="1:6" ht="15">
      <c r="A281" s="12">
        <v>386</v>
      </c>
      <c r="D281" s="3" t="str">
        <f ca="1">INDEX(GLOBAL[NAMA BARANG],MATCH(A281,GLOBAL[ID]))</f>
        <v>Bk Spiral Gliter Happy Cherub G-12 (1 Pk=6)/ A-017 polos</v>
      </c>
      <c r="E281" s="4">
        <f ca="1">INDEX(GLOBAL[TT],MATCH(A281,GLOBAL[ID]))</f>
        <v>6</v>
      </c>
      <c r="F281" s="5" t="str">
        <f ca="1">IF(INDEX(GLOBAL[KET],MATCH(A281,GLOBAL[ID]))="","-",INDEX(GLOBAL[KET],MATCH(A281,GLOBAL[ID])))</f>
        <v>30 ls</v>
      </c>
    </row>
    <row r="282" spans="1:6" ht="15">
      <c r="A282" s="12">
        <v>387</v>
      </c>
      <c r="D282" s="3" t="str">
        <f ca="1">INDEX(GLOBAL[NAMA BARANG],MATCH(A282,GLOBAL[ID]))</f>
        <v>Bk Spiral X-019 MM Gliter(3)/ 052 Hk(5)</v>
      </c>
      <c r="E282" s="4">
        <f ca="1">INDEX(GLOBAL[TT],MATCH(A282,GLOBAL[ID]))</f>
        <v>8</v>
      </c>
      <c r="F282" s="5" t="str">
        <f ca="1">IF(INDEX(GLOBAL[KET],MATCH(A282,GLOBAL[ID]))="","-",INDEX(GLOBAL[KET],MATCH(A282,GLOBAL[ID])))</f>
        <v>400 pc</v>
      </c>
    </row>
    <row r="283" spans="1:6" ht="15">
      <c r="A283" s="12">
        <v>388</v>
      </c>
      <c r="D283" s="3" t="str">
        <f ca="1">INDEX(GLOBAL[NAMA BARANG],MATCH(A283,GLOBAL[ID]))</f>
        <v>Bk Spiral X-053 MM timbul</v>
      </c>
      <c r="E283" s="4">
        <f ca="1">INDEX(GLOBAL[TT],MATCH(A283,GLOBAL[ID]))</f>
        <v>2</v>
      </c>
      <c r="F283" s="5" t="str">
        <f ca="1">IF(INDEX(GLOBAL[KET],MATCH(A283,GLOBAL[ID]))="","-",INDEX(GLOBAL[KET],MATCH(A283,GLOBAL[ID])))</f>
        <v>400 pc</v>
      </c>
    </row>
    <row r="284" spans="1:6" ht="15">
      <c r="A284" s="12">
        <v>390</v>
      </c>
      <c r="D284" s="3" t="str">
        <f ca="1">INDEX(GLOBAL[NAMA BARANG],MATCH(A284,GLOBAL[ID]))</f>
        <v>Bk/ Diary 1047</v>
      </c>
      <c r="E284" s="4">
        <f ca="1">INDEX(GLOBAL[TT],MATCH(A284,GLOBAL[ID]))</f>
        <v>1</v>
      </c>
      <c r="F284" s="5" t="str">
        <f ca="1">IF(INDEX(GLOBAL[KET],MATCH(A284,GLOBAL[ID]))="","-",INDEX(GLOBAL[KET],MATCH(A284,GLOBAL[ID])))</f>
        <v>-</v>
      </c>
    </row>
    <row r="285" spans="1:6" ht="15">
      <c r="A285" s="12">
        <v>392</v>
      </c>
      <c r="D285" s="3" t="str">
        <f ca="1">INDEX(GLOBAL[NAMA BARANG],MATCH(A285,GLOBAL[ID]))</f>
        <v>Bk/ NB A 326K(4)/ A 343K(1)</v>
      </c>
      <c r="E285" s="4">
        <f ca="1">INDEX(GLOBAL[TT],MATCH(A285,GLOBAL[ID]))</f>
        <v>5</v>
      </c>
      <c r="F285" s="5" t="str">
        <f ca="1">IF(INDEX(GLOBAL[KET],MATCH(A285,GLOBAL[ID]))="","-",INDEX(GLOBAL[KET],MATCH(A285,GLOBAL[ID])))</f>
        <v>180 pc</v>
      </c>
    </row>
    <row r="286" spans="1:6" ht="15">
      <c r="A286" s="12">
        <v>393</v>
      </c>
      <c r="D286" s="3" t="str">
        <f ca="1">INDEX(GLOBAL[NAMA BARANG],MATCH(A286,GLOBAL[ID]))</f>
        <v>Bk/ NB A 331B</v>
      </c>
      <c r="E286" s="4">
        <f ca="1">INDEX(GLOBAL[TT],MATCH(A286,GLOBAL[ID]))</f>
        <v>2</v>
      </c>
      <c r="F286" s="5" t="str">
        <f ca="1">IF(INDEX(GLOBAL[KET],MATCH(A286,GLOBAL[ID]))="","-",INDEX(GLOBAL[KET],MATCH(A286,GLOBAL[ID])))</f>
        <v>120 pc</v>
      </c>
    </row>
    <row r="287" spans="1:6" ht="15">
      <c r="A287" s="12">
        <v>394</v>
      </c>
      <c r="D287" s="3" t="str">
        <f ca="1">INDEX(GLOBAL[NAMA BARANG],MATCH(A287,GLOBAL[ID]))</f>
        <v>Bk/ NB A 342K</v>
      </c>
      <c r="E287" s="4">
        <f ca="1">INDEX(GLOBAL[TT],MATCH(A287,GLOBAL[ID]))</f>
        <v>9</v>
      </c>
      <c r="F287" s="5" t="str">
        <f ca="1">IF(INDEX(GLOBAL[KET],MATCH(A287,GLOBAL[ID]))="","-",INDEX(GLOBAL[KET],MATCH(A287,GLOBAL[ID])))</f>
        <v>180 pc</v>
      </c>
    </row>
    <row r="288" spans="1:6" ht="15">
      <c r="A288" s="12">
        <v>395</v>
      </c>
      <c r="D288" s="3" t="str">
        <f ca="1">INDEX(GLOBAL[NAMA BARANG],MATCH(A288,GLOBAL[ID]))</f>
        <v>Bk/ NB Kancing A5 Dsy</v>
      </c>
      <c r="E288" s="4">
        <f ca="1">INDEX(GLOBAL[TT],MATCH(A288,GLOBAL[ID]))</f>
        <v>2</v>
      </c>
      <c r="F288" s="5" t="str">
        <f ca="1">IF(INDEX(GLOBAL[KET],MATCH(A288,GLOBAL[ID]))="","-",INDEX(GLOBAL[KET],MATCH(A288,GLOBAL[ID])))</f>
        <v>210 pc</v>
      </c>
    </row>
    <row r="289" spans="1:6" ht="15">
      <c r="A289" s="12">
        <v>396</v>
      </c>
      <c r="D289" s="3" t="str">
        <f ca="1">INDEX(GLOBAL[NAMA BARANG],MATCH(A289,GLOBAL[ID]))</f>
        <v>Bk/ NB Spiral 6650/ 6450 (A6)</v>
      </c>
      <c r="E289" s="4">
        <f ca="1">INDEX(GLOBAL[TT],MATCH(A289,GLOBAL[ID]))</f>
        <v>3</v>
      </c>
      <c r="F289" s="5" t="str">
        <f ca="1">IF(INDEX(GLOBAL[KET],MATCH(A289,GLOBAL[ID]))="","-",INDEX(GLOBAL[KET],MATCH(A289,GLOBAL[ID])))</f>
        <v>240 pc</v>
      </c>
    </row>
    <row r="290" spans="1:6" ht="15">
      <c r="A290" s="12">
        <v>397</v>
      </c>
      <c r="D290" s="3" t="str">
        <f ca="1">INDEX(GLOBAL[NAMA BARANG],MATCH(A290,GLOBAL[ID]))</f>
        <v>Bk/ NB Spiral A6-120 Tab</v>
      </c>
      <c r="E290" s="4">
        <f ca="1">INDEX(GLOBAL[TT],MATCH(A290,GLOBAL[ID]))</f>
        <v>1</v>
      </c>
      <c r="F290" s="5" t="str">
        <f ca="1">IF(INDEX(GLOBAL[KET],MATCH(A290,GLOBAL[ID]))="","-",INDEX(GLOBAL[KET],MATCH(A290,GLOBAL[ID])))</f>
        <v>160 pc</v>
      </c>
    </row>
    <row r="291" spans="1:6" ht="15">
      <c r="A291" s="12">
        <v>398</v>
      </c>
      <c r="D291" s="3" t="str">
        <f ca="1">INDEX(GLOBAL[NAMA BARANG],MATCH(A291,GLOBAL[ID]))</f>
        <v>BkTamu ECO love</v>
      </c>
      <c r="E291" s="4">
        <f ca="1">INDEX(GLOBAL[TT],MATCH(A291,GLOBAL[ID]))</f>
        <v>4</v>
      </c>
      <c r="F291" s="5" t="str">
        <f ca="1">IF(INDEX(GLOBAL[KET],MATCH(A291,GLOBAL[ID]))="","-",INDEX(GLOBAL[KET],MATCH(A291,GLOBAL[ID])))</f>
        <v>7 ls</v>
      </c>
    </row>
    <row r="292" spans="1:6" ht="15">
      <c r="A292" s="12">
        <v>400</v>
      </c>
      <c r="D292" s="3" t="str">
        <f ca="1">INDEX(GLOBAL[NAMA BARANG],MATCH(A292,GLOBAL[ID]))</f>
        <v>Block note Enter 404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40 LSN</v>
      </c>
    </row>
    <row r="293" spans="1:6" ht="15">
      <c r="A293" s="12">
        <v>401</v>
      </c>
      <c r="D293" s="3" t="str">
        <f ca="1">INDEX(GLOBAL[NAMA BARANG],MATCH(A293,GLOBAL[ID]))</f>
        <v>Block note Enter 501</v>
      </c>
      <c r="E293" s="4">
        <f ca="1">INDEX(GLOBAL[TT],MATCH(A293,GLOBAL[ID]))</f>
        <v>1</v>
      </c>
      <c r="F293" s="5" t="str">
        <f ca="1">IF(INDEX(GLOBAL[KET],MATCH(A293,GLOBAL[ID]))="","-",INDEX(GLOBAL[KET],MATCH(A293,GLOBAL[ID])))</f>
        <v>60 LSN</v>
      </c>
    </row>
    <row r="294" spans="1:6" ht="15">
      <c r="A294" s="12">
        <v>404</v>
      </c>
      <c r="D294" s="3" t="str">
        <f ca="1">INDEX(GLOBAL[NAMA BARANG],MATCH(A294,GLOBAL[ID]))</f>
        <v>Block Note Kuning Enter</v>
      </c>
      <c r="E294" s="4">
        <f ca="1">INDEX(GLOBAL[TT],MATCH(A294,GLOBAL[ID]))</f>
        <v>2</v>
      </c>
      <c r="F294" s="5" t="str">
        <f ca="1">IF(INDEX(GLOBAL[KET],MATCH(A294,GLOBAL[ID]))="","-",INDEX(GLOBAL[KET],MATCH(A294,GLOBAL[ID])))</f>
        <v>40 LSN</v>
      </c>
    </row>
    <row r="295" spans="1:6" ht="15">
      <c r="A295" s="12">
        <v>406</v>
      </c>
      <c r="D295" s="3" t="str">
        <f ca="1">INDEX(GLOBAL[NAMA BARANG],MATCH(A295,GLOBAL[ID]))</f>
        <v>Block Note/ NB A4</v>
      </c>
      <c r="E295" s="4">
        <f ca="1">INDEX(GLOBAL[TT],MATCH(A295,GLOBAL[ID]))</f>
        <v>3</v>
      </c>
      <c r="F295" s="5" t="str">
        <f ca="1">IF(INDEX(GLOBAL[KET],MATCH(A295,GLOBAL[ID]))="","-",INDEX(GLOBAL[KET],MATCH(A295,GLOBAL[ID])))</f>
        <v>72 pc</v>
      </c>
    </row>
    <row r="296" spans="1:6" ht="15">
      <c r="A296" s="12">
        <v>407</v>
      </c>
      <c r="D296" s="3" t="str">
        <f ca="1">INDEX(GLOBAL[NAMA BARANG],MATCH(A296,GLOBAL[ID]))</f>
        <v>BN 7102 A5-20</v>
      </c>
      <c r="E296" s="4">
        <f ca="1">INDEX(GLOBAL[TT],MATCH(A296,GLOBAL[ID]))</f>
        <v>3</v>
      </c>
      <c r="F296" s="5" t="str">
        <f ca="1">IF(INDEX(GLOBAL[KET],MATCH(A296,GLOBAL[ID]))="","-",INDEX(GLOBAL[KET],MATCH(A296,GLOBAL[ID])))</f>
        <v>96 pc</v>
      </c>
    </row>
    <row r="297" spans="1:6" ht="15">
      <c r="A297" s="12">
        <v>421</v>
      </c>
      <c r="D297" s="3" t="str">
        <f ca="1">INDEX(GLOBAL[NAMA BARANG],MATCH(A297,GLOBAL[ID]))</f>
        <v>BN A5 Fancy</v>
      </c>
      <c r="E297" s="4">
        <f ca="1">INDEX(GLOBAL[TT],MATCH(A297,GLOBAL[ID]))</f>
        <v>2</v>
      </c>
      <c r="F297" s="5" t="str">
        <f ca="1">IF(INDEX(GLOBAL[KET],MATCH(A297,GLOBAL[ID]))="","-",INDEX(GLOBAL[KET],MATCH(A297,GLOBAL[ID])))</f>
        <v>180 PCS</v>
      </c>
    </row>
    <row r="298" spans="1:6" ht="15">
      <c r="A298" s="12">
        <v>422</v>
      </c>
      <c r="D298" s="3" t="str">
        <f ca="1">INDEX(GLOBAL[NAMA BARANG],MATCH(A298,GLOBAL[ID]))</f>
        <v>BN A5 Fancy 0913 (Minion)</v>
      </c>
      <c r="E298" s="4">
        <f ca="1">INDEX(GLOBAL[TT],MATCH(A298,GLOBAL[ID]))</f>
        <v>1</v>
      </c>
      <c r="F298" s="5" t="str">
        <f ca="1">IF(INDEX(GLOBAL[KET],MATCH(A298,GLOBAL[ID]))="","-",INDEX(GLOBAL[KET],MATCH(A298,GLOBAL[ID])))</f>
        <v>72 pc</v>
      </c>
    </row>
    <row r="299" spans="1:6" ht="15">
      <c r="A299" s="12">
        <v>423</v>
      </c>
      <c r="D299" s="3" t="str">
        <f ca="1">INDEX(GLOBAL[NAMA BARANG],MATCH(A299,GLOBAL[ID]))</f>
        <v>BN A5 FPHY 001</v>
      </c>
      <c r="E299" s="4">
        <f ca="1">INDEX(GLOBAL[TT],MATCH(A299,GLOBAL[ID]))</f>
        <v>1</v>
      </c>
      <c r="F299" s="5">
        <f ca="1">IF(INDEX(GLOBAL[KET],MATCH(A299,GLOBAL[ID]))="","-",INDEX(GLOBAL[KET],MATCH(A299,GLOBAL[ID])))</f>
        <v>96</v>
      </c>
    </row>
    <row r="300" spans="1:6" ht="15">
      <c r="A300" s="12">
        <v>424</v>
      </c>
      <c r="D300" s="3" t="str">
        <f ca="1">INDEX(GLOBAL[NAMA BARANG],MATCH(A300,GLOBAL[ID]))</f>
        <v>BN A5 FPHY 002</v>
      </c>
      <c r="E300" s="4">
        <f ca="1">INDEX(GLOBAL[TT],MATCH(A300,GLOBAL[ID]))</f>
        <v>1</v>
      </c>
      <c r="F300" s="5" t="str">
        <f ca="1">IF(INDEX(GLOBAL[KET],MATCH(A300,GLOBAL[ID]))="","-",INDEX(GLOBAL[KET],MATCH(A300,GLOBAL[ID])))</f>
        <v>96 PCS</v>
      </c>
    </row>
    <row r="301" spans="1:6" ht="15">
      <c r="A301" s="12">
        <v>427</v>
      </c>
      <c r="D301" s="3" t="str">
        <f ca="1">INDEX(GLOBAL[NAMA BARANG],MATCH(A301,GLOBAL[ID]))</f>
        <v>Bn A5 Gasta HP 2006 T</v>
      </c>
      <c r="E301" s="4">
        <f ca="1">INDEX(GLOBAL[TT],MATCH(A301,GLOBAL[ID]))</f>
        <v>2</v>
      </c>
      <c r="F301" s="5" t="str">
        <f ca="1">IF(INDEX(GLOBAL[KET],MATCH(A301,GLOBAL[ID]))="","-",INDEX(GLOBAL[KET],MATCH(A301,GLOBAL[ID])))</f>
        <v>72 PCS</v>
      </c>
    </row>
    <row r="302" spans="1:6" ht="15">
      <c r="A302" s="12">
        <v>428</v>
      </c>
      <c r="D302" s="3" t="str">
        <f ca="1">INDEX(GLOBAL[NAMA BARANG],MATCH(A302,GLOBAL[ID]))</f>
        <v>Bn A5 Gasta HP 2007 F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72 PCS</v>
      </c>
    </row>
    <row r="303" spans="1:6" ht="15">
      <c r="A303" s="12">
        <v>429</v>
      </c>
      <c r="D303" s="3" t="str">
        <f ca="1">INDEX(GLOBAL[NAMA BARANG],MATCH(A303,GLOBAL[ID]))</f>
        <v>Bn A5 Gasta HP 2008 P</v>
      </c>
      <c r="E303" s="4">
        <f ca="1">INDEX(GLOBAL[TT],MATCH(A303,GLOBAL[ID]))</f>
        <v>1</v>
      </c>
      <c r="F303" s="5" t="str">
        <f ca="1">IF(INDEX(GLOBAL[KET],MATCH(A303,GLOBAL[ID]))="","-",INDEX(GLOBAL[KET],MATCH(A303,GLOBAL[ID])))</f>
        <v>72 PCS</v>
      </c>
    </row>
    <row r="304" spans="1:6" ht="15">
      <c r="A304" s="12">
        <v>433</v>
      </c>
      <c r="D304" s="3" t="str">
        <f ca="1">INDEX(GLOBAL[NAMA BARANG],MATCH(A304,GLOBAL[ID]))</f>
        <v>Bn A5 Gasta P 2002 T</v>
      </c>
      <c r="E304" s="4">
        <f ca="1">INDEX(GLOBAL[TT],MATCH(A304,GLOBAL[ID]))</f>
        <v>1</v>
      </c>
      <c r="F304" s="5" t="str">
        <f ca="1">IF(INDEX(GLOBAL[KET],MATCH(A304,GLOBAL[ID]))="","-",INDEX(GLOBAL[KET],MATCH(A304,GLOBAL[ID])))</f>
        <v>72 PCS</v>
      </c>
    </row>
    <row r="305" spans="1:6" ht="15">
      <c r="A305" s="12">
        <v>438</v>
      </c>
      <c r="D305" s="3" t="str">
        <f ca="1">INDEX(GLOBAL[NAMA BARANG],MATCH(A305,GLOBAL[ID]))</f>
        <v>BN A5 Sika B(1)/ or(1) ring 20</v>
      </c>
      <c r="E305" s="4">
        <f ca="1">INDEX(GLOBAL[TT],MATCH(A305,GLOBAL[ID]))</f>
        <v>2</v>
      </c>
      <c r="F305" s="5">
        <f ca="1">IF(INDEX(GLOBAL[KET],MATCH(A305,GLOBAL[ID]))="","-",INDEX(GLOBAL[KET],MATCH(A305,GLOBAL[ID])))</f>
        <v>72</v>
      </c>
    </row>
    <row r="306" spans="1:6" ht="15">
      <c r="A306" s="12">
        <v>439</v>
      </c>
      <c r="D306" s="3" t="str">
        <f ca="1">INDEX(GLOBAL[NAMA BARANG],MATCH(A306,GLOBAL[ID]))</f>
        <v>BN A5 Sika Kuning ring 20</v>
      </c>
      <c r="E306" s="4">
        <f ca="1">INDEX(GLOBAL[TT],MATCH(A306,GLOBAL[ID]))</f>
        <v>1</v>
      </c>
      <c r="F306" s="5">
        <f ca="1">IF(INDEX(GLOBAL[KET],MATCH(A306,GLOBAL[ID]))="","-",INDEX(GLOBAL[KET],MATCH(A306,GLOBAL[ID])))</f>
        <v>72</v>
      </c>
    </row>
    <row r="307" spans="1:6" ht="15">
      <c r="A307" s="12">
        <v>455</v>
      </c>
      <c r="D307" s="3" t="str">
        <f ca="1">INDEX(GLOBAL[NAMA BARANG],MATCH(A307,GLOBAL[ID]))</f>
        <v>BN B5 Abstrak</v>
      </c>
      <c r="E307" s="4">
        <f ca="1">INDEX(GLOBAL[TT],MATCH(A307,GLOBAL[ID]))</f>
        <v>1</v>
      </c>
      <c r="F307" s="5" t="str">
        <f ca="1">IF(INDEX(GLOBAL[KET],MATCH(A307,GLOBAL[ID]))="","-",INDEX(GLOBAL[KET],MATCH(A307,GLOBAL[ID])))</f>
        <v>60 PCS</v>
      </c>
    </row>
    <row r="308" spans="1:6" ht="15">
      <c r="A308" s="12">
        <v>462</v>
      </c>
      <c r="D308" s="3" t="str">
        <f ca="1">INDEX(GLOBAL[NAMA BARANG],MATCH(A308,GLOBAL[ID]))</f>
        <v>Bn B5 Gasta HP 2606 T</v>
      </c>
      <c r="E308" s="4">
        <f ca="1">INDEX(GLOBAL[TT],MATCH(A308,GLOBAL[ID]))</f>
        <v>1</v>
      </c>
      <c r="F308" s="5" t="str">
        <f ca="1">IF(INDEX(GLOBAL[KET],MATCH(A308,GLOBAL[ID]))="","-",INDEX(GLOBAL[KET],MATCH(A308,GLOBAL[ID])))</f>
        <v>48 PCS</v>
      </c>
    </row>
    <row r="309" spans="1:6" ht="15">
      <c r="A309" s="12">
        <v>464</v>
      </c>
      <c r="D309" s="3" t="str">
        <f ca="1">INDEX(GLOBAL[NAMA BARANG],MATCH(A309,GLOBAL[ID]))</f>
        <v>Bn B5 Gasta P 2601 F</v>
      </c>
      <c r="E309" s="4">
        <f ca="1">INDEX(GLOBAL[TT],MATCH(A309,GLOBAL[ID]))</f>
        <v>1</v>
      </c>
      <c r="F309" s="5" t="str">
        <f ca="1">IF(INDEX(GLOBAL[KET],MATCH(A309,GLOBAL[ID]))="","-",INDEX(GLOBAL[KET],MATCH(A309,GLOBAL[ID])))</f>
        <v>48 PCS</v>
      </c>
    </row>
    <row r="310" spans="1:6" ht="15">
      <c r="A310" s="12">
        <v>466</v>
      </c>
      <c r="D310" s="3" t="str">
        <f ca="1">INDEX(GLOBAL[NAMA BARANG],MATCH(A310,GLOBAL[ID]))</f>
        <v>Bn B5 Gasta P 2602 T</v>
      </c>
      <c r="E310" s="4">
        <f ca="1">INDEX(GLOBAL[TT],MATCH(A310,GLOBAL[ID]))</f>
        <v>1</v>
      </c>
      <c r="F310" s="5" t="str">
        <f ca="1">IF(INDEX(GLOBAL[KET],MATCH(A310,GLOBAL[ID]))="","-",INDEX(GLOBAL[KET],MATCH(A310,GLOBAL[ID])))</f>
        <v>48 PCS</v>
      </c>
    </row>
    <row r="311" spans="1:6" ht="15">
      <c r="A311" s="12">
        <v>467</v>
      </c>
      <c r="D311" s="3" t="str">
        <f ca="1">INDEX(GLOBAL[NAMA BARANG],MATCH(A311,GLOBAL[ID]))</f>
        <v>Bn B5 Gasta Slip BT 65 Batik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96 PCS</v>
      </c>
    </row>
    <row r="312" spans="1:6" ht="15">
      <c r="A312" s="12">
        <v>474</v>
      </c>
      <c r="D312" s="3" t="str">
        <f ca="1">INDEX(GLOBAL[NAMA BARANG],MATCH(A312,GLOBAL[ID]))</f>
        <v>BN memo batik T(76)</v>
      </c>
      <c r="E312" s="4">
        <f ca="1">INDEX(GLOBAL[TT],MATCH(A312,GLOBAL[ID]))</f>
        <v>10</v>
      </c>
      <c r="F312" s="5" t="str">
        <f ca="1">IF(INDEX(GLOBAL[KET],MATCH(A312,GLOBAL[ID]))="","-",INDEX(GLOBAL[KET],MATCH(A312,GLOBAL[ID])))</f>
        <v>384 pc</v>
      </c>
    </row>
    <row r="313" spans="1:6" ht="15">
      <c r="A313" s="12">
        <v>477</v>
      </c>
      <c r="D313" s="3" t="str">
        <f ca="1">INDEX(GLOBAL[NAMA BARANG],MATCH(A313,GLOBAL[ID]))</f>
        <v>BN S 032k - S002 PR</v>
      </c>
      <c r="E313" s="4">
        <f ca="1">INDEX(GLOBAL[TT],MATCH(A313,GLOBAL[ID]))</f>
        <v>1</v>
      </c>
      <c r="F313" s="5" t="str">
        <f ca="1">IF(INDEX(GLOBAL[KET],MATCH(A313,GLOBAL[ID]))="","-",INDEX(GLOBAL[KET],MATCH(A313,GLOBAL[ID])))</f>
        <v>296 pc</v>
      </c>
    </row>
    <row r="314" spans="1:6" ht="15">
      <c r="A314" s="12">
        <v>478</v>
      </c>
      <c r="D314" s="3" t="str">
        <f ca="1">INDEX(GLOBAL[NAMA BARANG],MATCH(A314,GLOBAL[ID]))</f>
        <v>BN Slip A5 Sika Campus</v>
      </c>
      <c r="E314" s="4">
        <f ca="1">INDEX(GLOBAL[TT],MATCH(A314,GLOBAL[ID]))</f>
        <v>9</v>
      </c>
      <c r="F314" s="5">
        <f ca="1">IF(INDEX(GLOBAL[KET],MATCH(A314,GLOBAL[ID]))="","-",INDEX(GLOBAL[KET],MATCH(A314,GLOBAL[ID])))</f>
        <v>72</v>
      </c>
    </row>
    <row r="315" spans="1:6" ht="15">
      <c r="A315" s="12">
        <v>479</v>
      </c>
      <c r="D315" s="3" t="str">
        <f ca="1">INDEX(GLOBAL[NAMA BARANG],MATCH(A315,GLOBAL[ID]))</f>
        <v>BN Tali AA 0321-01/ 02 A6-80</v>
      </c>
      <c r="E315" s="4">
        <f ca="1">INDEX(GLOBAL[TT],MATCH(A315,GLOBAL[ID]))</f>
        <v>2</v>
      </c>
      <c r="F315" s="5" t="str">
        <f ca="1">IF(INDEX(GLOBAL[KET],MATCH(A315,GLOBAL[ID]))="","-",INDEX(GLOBAL[KET],MATCH(A315,GLOBAL[ID])))</f>
        <v>240 PCS</v>
      </c>
    </row>
    <row r="316" spans="1:6" ht="15">
      <c r="A316" s="12">
        <v>483</v>
      </c>
      <c r="D316" s="3" t="str">
        <f ca="1">INDEX(GLOBAL[NAMA BARANG],MATCH(A316,GLOBAL[ID]))</f>
        <v>BN Tali AA 0321-14/ 15 A7-80</v>
      </c>
      <c r="E316" s="4">
        <f ca="1">INDEX(GLOBAL[TT],MATCH(A316,GLOBAL[ID]))</f>
        <v>2</v>
      </c>
      <c r="F316" s="5" t="str">
        <f ca="1">IF(INDEX(GLOBAL[KET],MATCH(A316,GLOBAL[ID]))="","-",INDEX(GLOBAL[KET],MATCH(A316,GLOBAL[ID])))</f>
        <v>384 PCS</v>
      </c>
    </row>
    <row r="317" spans="1:6" ht="15">
      <c r="A317" s="12">
        <v>484</v>
      </c>
      <c r="D317" s="3" t="str">
        <f ca="1">INDEX(GLOBAL[NAMA BARANG],MATCH(A317,GLOBAL[ID]))</f>
        <v>BN Tali AA 0321-16/ 17 A7-80</v>
      </c>
      <c r="E317" s="4">
        <f ca="1">INDEX(GLOBAL[TT],MATCH(A317,GLOBAL[ID]))</f>
        <v>2</v>
      </c>
      <c r="F317" s="5" t="str">
        <f ca="1">IF(INDEX(GLOBAL[KET],MATCH(A317,GLOBAL[ID]))="","-",INDEX(GLOBAL[KET],MATCH(A317,GLOBAL[ID])))</f>
        <v>384 PCS</v>
      </c>
    </row>
    <row r="318" spans="1:6" ht="15">
      <c r="A318" s="12">
        <v>490</v>
      </c>
      <c r="D318" s="3" t="str">
        <f ca="1">INDEX(GLOBAL[NAMA BARANG],MATCH(A318,GLOBAL[ID]))</f>
        <v>BN Tali AA0321-06/A6-80/BEAR</v>
      </c>
      <c r="E318" s="4">
        <f ca="1">INDEX(GLOBAL[TT],MATCH(A318,GLOBAL[ID]))</f>
        <v>1</v>
      </c>
      <c r="F318" s="5" t="str">
        <f ca="1">IF(INDEX(GLOBAL[KET],MATCH(A318,GLOBAL[ID]))="","-",INDEX(GLOBAL[KET],MATCH(A318,GLOBAL[ID])))</f>
        <v>240 PCS</v>
      </c>
    </row>
    <row r="319" spans="1:6" ht="15">
      <c r="A319" s="12">
        <v>491</v>
      </c>
      <c r="D319" s="3" t="str">
        <f ca="1">INDEX(GLOBAL[NAMA BARANG],MATCH(A319,GLOBAL[ID]))</f>
        <v>BN Tali AA0321-09/A6-80/UNIVERSE</v>
      </c>
      <c r="E319" s="4">
        <f ca="1">INDEX(GLOBAL[TT],MATCH(A319,GLOBAL[ID]))</f>
        <v>1</v>
      </c>
      <c r="F319" s="5" t="str">
        <f ca="1">IF(INDEX(GLOBAL[KET],MATCH(A319,GLOBAL[ID]))="","-",INDEX(GLOBAL[KET],MATCH(A319,GLOBAL[ID])))</f>
        <v>240 PCS</v>
      </c>
    </row>
    <row r="320" spans="1:6" ht="15">
      <c r="A320" s="12">
        <v>492</v>
      </c>
      <c r="D320" s="3" t="str">
        <f ca="1">INDEX(GLOBAL[NAMA BARANG],MATCH(A320,GLOBAL[ID]))</f>
        <v>BN Tali AA0321-10/A6-80/SR</v>
      </c>
      <c r="E320" s="4">
        <f ca="1">INDEX(GLOBAL[TT],MATCH(A320,GLOBAL[ID]))</f>
        <v>1</v>
      </c>
      <c r="F320" s="5" t="str">
        <f ca="1">IF(INDEX(GLOBAL[KET],MATCH(A320,GLOBAL[ID]))="","-",INDEX(GLOBAL[KET],MATCH(A320,GLOBAL[ID])))</f>
        <v>240 PCS</v>
      </c>
    </row>
    <row r="321" spans="1:6" ht="15">
      <c r="A321" s="12">
        <v>493</v>
      </c>
      <c r="D321" s="3" t="str">
        <f ca="1">INDEX(GLOBAL[NAMA BARANG],MATCH(A321,GLOBAL[ID]))</f>
        <v>BN Tali AA0321-11/A7-80/FRUIT</v>
      </c>
      <c r="E321" s="4">
        <f ca="1">INDEX(GLOBAL[TT],MATCH(A321,GLOBAL[ID]))</f>
        <v>1</v>
      </c>
      <c r="F321" s="5" t="str">
        <f ca="1">IF(INDEX(GLOBAL[KET],MATCH(A321,GLOBAL[ID]))="","-",INDEX(GLOBAL[KET],MATCH(A321,GLOBAL[ID])))</f>
        <v>384 PCS</v>
      </c>
    </row>
    <row r="322" spans="1:6" ht="15">
      <c r="A322" s="12">
        <v>494</v>
      </c>
      <c r="D322" s="3" t="str">
        <f ca="1">INDEX(GLOBAL[NAMA BARANG],MATCH(A322,GLOBAL[ID]))</f>
        <v>BN Tali AA0321-12/A7-80/GLOWING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384 PCS</v>
      </c>
    </row>
    <row r="323" spans="1:6" ht="15">
      <c r="A323" s="12">
        <v>495</v>
      </c>
      <c r="D323" s="3" t="str">
        <f ca="1">INDEX(GLOBAL[NAMA BARANG],MATCH(A323,GLOBAL[ID]))</f>
        <v>BN Tali AA0321-13/A7-80/BALLOON</v>
      </c>
      <c r="E323" s="4">
        <f ca="1">INDEX(GLOBAL[TT],MATCH(A323,GLOBAL[ID]))</f>
        <v>1</v>
      </c>
      <c r="F323" s="5" t="str">
        <f ca="1">IF(INDEX(GLOBAL[KET],MATCH(A323,GLOBAL[ID]))="","-",INDEX(GLOBAL[KET],MATCH(A323,GLOBAL[ID])))</f>
        <v>384 PCS</v>
      </c>
    </row>
    <row r="324" spans="1:6" ht="15">
      <c r="A324" s="12">
        <v>496</v>
      </c>
      <c r="D324" s="3" t="str">
        <f ca="1">INDEX(GLOBAL[NAMA BARANG],MATCH(A324,GLOBAL[ID]))</f>
        <v>BN Tali AA0321-18/A7-80/LUCU</v>
      </c>
      <c r="E324" s="4">
        <f ca="1">INDEX(GLOBAL[TT],MATCH(A324,GLOBAL[ID]))</f>
        <v>1</v>
      </c>
      <c r="F324" s="5" t="str">
        <f ca="1">IF(INDEX(GLOBAL[KET],MATCH(A324,GLOBAL[ID]))="","-",INDEX(GLOBAL[KET],MATCH(A324,GLOBAL[ID])))</f>
        <v>384 PCS</v>
      </c>
    </row>
    <row r="325" spans="1:6" ht="15">
      <c r="A325" s="12">
        <v>497</v>
      </c>
      <c r="D325" s="3" t="str">
        <f ca="1">INDEX(GLOBAL[NAMA BARANG],MATCH(A325,GLOBAL[ID]))</f>
        <v>BN Tali AA0321-19/A7-80/UNIVERSE</v>
      </c>
      <c r="E325" s="4">
        <f ca="1">INDEX(GLOBAL[TT],MATCH(A325,GLOBAL[ID]))</f>
        <v>1</v>
      </c>
      <c r="F325" s="5" t="str">
        <f ca="1">IF(INDEX(GLOBAL[KET],MATCH(A325,GLOBAL[ID]))="","-",INDEX(GLOBAL[KET],MATCH(A325,GLOBAL[ID])))</f>
        <v>384 PCS</v>
      </c>
    </row>
    <row r="326" spans="1:6" ht="15">
      <c r="A326" s="12">
        <v>498</v>
      </c>
      <c r="D326" s="3" t="str">
        <f ca="1">INDEX(GLOBAL[NAMA BARANG],MATCH(A326,GLOBAL[ID]))</f>
        <v>BN Tali AA0321-20/A7-80/SR</v>
      </c>
      <c r="E326" s="4">
        <f ca="1">INDEX(GLOBAL[TT],MATCH(A326,GLOBAL[ID]))</f>
        <v>1</v>
      </c>
      <c r="F326" s="5" t="str">
        <f ca="1">IF(INDEX(GLOBAL[KET],MATCH(A326,GLOBAL[ID]))="","-",INDEX(GLOBAL[KET],MATCH(A326,GLOBAL[ID])))</f>
        <v>384 PCS</v>
      </c>
    </row>
    <row r="327" spans="1:6" ht="15">
      <c r="A327" s="12">
        <v>500</v>
      </c>
      <c r="D327" s="3" t="str">
        <f ca="1">INDEX(GLOBAL[NAMA BARANG],MATCH(A327,GLOBAL[ID]))</f>
        <v>BN Wengu A5-B 0164 (3W)</v>
      </c>
      <c r="E327" s="4">
        <f ca="1">INDEX(GLOBAL[TT],MATCH(A327,GLOBAL[ID]))</f>
        <v>24</v>
      </c>
      <c r="F327" s="5" t="str">
        <f ca="1">IF(INDEX(GLOBAL[KET],MATCH(A327,GLOBAL[ID]))="","-",INDEX(GLOBAL[KET],MATCH(A327,GLOBAL[ID])))</f>
        <v>96 PCS</v>
      </c>
    </row>
    <row r="328" spans="1:6" ht="15">
      <c r="A328" s="12">
        <v>501</v>
      </c>
      <c r="D328" s="3" t="str">
        <f ca="1">INDEX(GLOBAL[NAMA BARANG],MATCH(A328,GLOBAL[ID]))</f>
        <v>BN Wengu A5-B 0164 (4W)</v>
      </c>
      <c r="E328" s="4">
        <f ca="1">INDEX(GLOBAL[TT],MATCH(A328,GLOBAL[ID]))</f>
        <v>60</v>
      </c>
      <c r="F328" s="5" t="str">
        <f ca="1">IF(INDEX(GLOBAL[KET],MATCH(A328,GLOBAL[ID]))="","-",INDEX(GLOBAL[KET],MATCH(A328,GLOBAL[ID])))</f>
        <v>96 PCS</v>
      </c>
    </row>
    <row r="329" spans="1:6" ht="15">
      <c r="A329" s="12">
        <v>502</v>
      </c>
      <c r="D329" s="3" t="str">
        <f ca="1">INDEX(GLOBAL[NAMA BARANG],MATCH(A329,GLOBAL[ID]))</f>
        <v>BN Wengu B5-B 0164 (4W)</v>
      </c>
      <c r="E329" s="4">
        <f ca="1">INDEX(GLOBAL[TT],MATCH(A329,GLOBAL[ID]))</f>
        <v>15</v>
      </c>
      <c r="F329" s="5">
        <f ca="1">IF(INDEX(GLOBAL[KET],MATCH(A329,GLOBAL[ID]))="","-",INDEX(GLOBAL[KET],MATCH(A329,GLOBAL[ID])))</f>
        <v>72</v>
      </c>
    </row>
    <row r="330" spans="1:6" ht="15">
      <c r="A330" s="12">
        <v>503</v>
      </c>
      <c r="D330" s="3" t="str">
        <f ca="1">INDEX(GLOBAL[NAMA BARANG],MATCH(A330,GLOBAL[ID]))</f>
        <v>BNL A2560-37/38/ A5 besar</v>
      </c>
      <c r="E330" s="4">
        <f ca="1">INDEX(GLOBAL[TT],MATCH(A330,GLOBAL[ID]))</f>
        <v>1</v>
      </c>
      <c r="F330" s="5" t="str">
        <f ca="1">IF(INDEX(GLOBAL[KET],MATCH(A330,GLOBAL[ID]))="","-",INDEX(GLOBAL[KET],MATCH(A330,GLOBAL[ID])))</f>
        <v>36 ls</v>
      </c>
    </row>
    <row r="331" spans="1:6" ht="15">
      <c r="A331" s="12">
        <v>504</v>
      </c>
      <c r="D331" s="3" t="str">
        <f ca="1">INDEX(GLOBAL[NAMA BARANG],MATCH(A331,GLOBAL[ID]))</f>
        <v>BNS XB 72k 1273</v>
      </c>
      <c r="E331" s="4">
        <f ca="1">INDEX(GLOBAL[TT],MATCH(A331,GLOBAL[ID]))</f>
        <v>1</v>
      </c>
      <c r="F331" s="5" t="str">
        <f ca="1">IF(INDEX(GLOBAL[KET],MATCH(A331,GLOBAL[ID]))="","-",INDEX(GLOBAL[KET],MATCH(A331,GLOBAL[ID])))</f>
        <v>24 ls</v>
      </c>
    </row>
    <row r="332" spans="1:6" ht="15">
      <c r="A332" s="12">
        <v>507</v>
      </c>
      <c r="D332" s="3" t="str">
        <f ca="1">INDEX(GLOBAL[NAMA BARANG],MATCH(A332,GLOBAL[ID]))</f>
        <v>BNS XQ 95k 415/ 440</v>
      </c>
      <c r="E332" s="4">
        <f ca="1">INDEX(GLOBAL[TT],MATCH(A332,GLOBAL[ID]))</f>
        <v>1</v>
      </c>
      <c r="F332" s="5">
        <f ca="1">IF(INDEX(GLOBAL[KET],MATCH(A332,GLOBAL[ID]))="","-",INDEX(GLOBAL[KET],MATCH(A332,GLOBAL[ID])))</f>
        <v>480</v>
      </c>
    </row>
    <row r="333" spans="1:6" ht="15">
      <c r="A333" s="12">
        <v>508</v>
      </c>
      <c r="D333" s="3" t="str">
        <f ca="1">INDEX(GLOBAL[NAMA BARANG],MATCH(A333,GLOBAL[ID]))</f>
        <v>BNS XQ 95k 500/ 511</v>
      </c>
      <c r="E333" s="4">
        <f ca="1">INDEX(GLOBAL[TT],MATCH(A333,GLOBAL[ID]))</f>
        <v>1</v>
      </c>
      <c r="F333" s="5">
        <f ca="1">IF(INDEX(GLOBAL[KET],MATCH(A333,GLOBAL[ID]))="","-",INDEX(GLOBAL[KET],MATCH(A333,GLOBAL[ID])))</f>
        <v>480</v>
      </c>
    </row>
    <row r="334" spans="1:6" ht="15">
      <c r="A334" s="12">
        <v>509</v>
      </c>
      <c r="D334" s="3" t="str">
        <f ca="1">INDEX(GLOBAL[NAMA BARANG],MATCH(A334,GLOBAL[ID]))</f>
        <v>BNT 2560-45</v>
      </c>
      <c r="E334" s="4">
        <f ca="1">INDEX(GLOBAL[TT],MATCH(A334,GLOBAL[ID]))</f>
        <v>1</v>
      </c>
      <c r="F334" s="5" t="str">
        <f ca="1">IF(INDEX(GLOBAL[KET],MATCH(A334,GLOBAL[ID]))="","-",INDEX(GLOBAL[KET],MATCH(A334,GLOBAL[ID])))</f>
        <v>200 pc</v>
      </c>
    </row>
    <row r="335" spans="1:6" ht="15">
      <c r="A335" s="12">
        <v>510</v>
      </c>
      <c r="D335" s="3" t="str">
        <f ca="1">INDEX(GLOBAL[NAMA BARANG],MATCH(A335,GLOBAL[ID]))</f>
        <v>Box file besi microtop MT 115/ 155</v>
      </c>
      <c r="E335" s="4">
        <f ca="1">INDEX(GLOBAL[TT],MATCH(A335,GLOBAL[ID]))</f>
        <v>1</v>
      </c>
      <c r="F335" s="5" t="str">
        <f ca="1">IF(INDEX(GLOBAL[KET],MATCH(A335,GLOBAL[ID]))="","-",INDEX(GLOBAL[KET],MATCH(A335,GLOBAL[ID])))</f>
        <v>24 PCS</v>
      </c>
    </row>
    <row r="336" spans="1:6" ht="15">
      <c r="A336" s="12">
        <v>512</v>
      </c>
      <c r="D336" s="3" t="str">
        <f ca="1">INDEX(GLOBAL[NAMA BARANG],MATCH(A336,GLOBAL[ID]))</f>
        <v>Box File Enter kcg Biru</v>
      </c>
      <c r="E336" s="4">
        <f ca="1">INDEX(GLOBAL[TT],MATCH(A336,GLOBAL[ID]))</f>
        <v>4</v>
      </c>
      <c r="F336" s="5" t="str">
        <f ca="1">IF(INDEX(GLOBAL[KET],MATCH(A336,GLOBAL[ID]))="","-",INDEX(GLOBAL[KET],MATCH(A336,GLOBAL[ID])))</f>
        <v>60 PCS</v>
      </c>
    </row>
    <row r="337" spans="1:6" ht="15">
      <c r="A337" s="12">
        <v>513</v>
      </c>
      <c r="D337" s="3" t="str">
        <f ca="1">INDEX(GLOBAL[NAMA BARANG],MATCH(A337,GLOBAL[ID]))</f>
        <v>Box File Enter kcg Hitam</v>
      </c>
      <c r="E337" s="4">
        <f ca="1">INDEX(GLOBAL[TT],MATCH(A337,GLOBAL[ID]))</f>
        <v>2</v>
      </c>
      <c r="F337" s="5" t="str">
        <f ca="1">IF(INDEX(GLOBAL[KET],MATCH(A337,GLOBAL[ID]))="","-",INDEX(GLOBAL[KET],MATCH(A337,GLOBAL[ID])))</f>
        <v>60 PCS</v>
      </c>
    </row>
    <row r="338" spans="1:6" ht="15">
      <c r="A338" s="12">
        <v>515</v>
      </c>
      <c r="D338" s="3" t="str">
        <f ca="1">INDEX(GLOBAL[NAMA BARANG],MATCH(A338,GLOBAL[ID]))</f>
        <v>Box file Microtop A.618/ 3 susun</v>
      </c>
      <c r="E338" s="4">
        <f ca="1">INDEX(GLOBAL[TT],MATCH(A338,GLOBAL[ID]))</f>
        <v>5</v>
      </c>
      <c r="F338" s="5" t="str">
        <f ca="1">IF(INDEX(GLOBAL[KET],MATCH(A338,GLOBAL[ID]))="","-",INDEX(GLOBAL[KET],MATCH(A338,GLOBAL[ID])))</f>
        <v>48 pc</v>
      </c>
    </row>
    <row r="339" spans="1:6" ht="15">
      <c r="A339" s="12">
        <v>516</v>
      </c>
      <c r="D339" s="3" t="str">
        <f ca="1">INDEX(GLOBAL[NAMA BARANG],MATCH(A339,GLOBAL[ID]))</f>
        <v>Box file Microtop A.648/ 4 susun</v>
      </c>
      <c r="E339" s="4">
        <f ca="1">INDEX(GLOBAL[TT],MATCH(A339,GLOBAL[ID]))</f>
        <v>2</v>
      </c>
      <c r="F339" s="5" t="str">
        <f ca="1">IF(INDEX(GLOBAL[KET],MATCH(A339,GLOBAL[ID]))="","-",INDEX(GLOBAL[KET],MATCH(A339,GLOBAL[ID])))</f>
        <v>40 pc</v>
      </c>
    </row>
    <row r="340" spans="1:6" ht="15">
      <c r="A340" s="12">
        <v>518</v>
      </c>
      <c r="D340" s="3" t="str">
        <f ca="1">INDEX(GLOBAL[NAMA BARANG],MATCH(A340,GLOBAL[ID]))</f>
        <v>Box file tylo C 306 Bmuda(6), M(4)</v>
      </c>
      <c r="E340" s="4">
        <f ca="1">INDEX(GLOBAL[TT],MATCH(A340,GLOBAL[ID]))</f>
        <v>10</v>
      </c>
      <c r="F340" s="5" t="str">
        <f ca="1">IF(INDEX(GLOBAL[KET],MATCH(A340,GLOBAL[ID]))="","-",INDEX(GLOBAL[KET],MATCH(A340,GLOBAL[ID])))</f>
        <v>48 pc</v>
      </c>
    </row>
    <row r="341" spans="1:6" ht="15">
      <c r="A341" s="12">
        <v>519</v>
      </c>
      <c r="D341" s="3" t="str">
        <f ca="1">INDEX(GLOBAL[NAMA BARANG],MATCH(A341,GLOBAL[ID]))</f>
        <v>Box file tylo C 306 ht(6), Btua(3)</v>
      </c>
      <c r="E341" s="4">
        <f ca="1">INDEX(GLOBAL[TT],MATCH(A341,GLOBAL[ID]))</f>
        <v>9</v>
      </c>
      <c r="F341" s="5" t="str">
        <f ca="1">IF(INDEX(GLOBAL[KET],MATCH(A341,GLOBAL[ID]))="","-",INDEX(GLOBAL[KET],MATCH(A341,GLOBAL[ID])))</f>
        <v>48 pc</v>
      </c>
    </row>
    <row r="342" spans="1:6" ht="15">
      <c r="A342" s="12">
        <v>520</v>
      </c>
      <c r="D342" s="3" t="str">
        <f ca="1">INDEX(GLOBAL[NAMA BARANG],MATCH(A342,GLOBAL[ID]))</f>
        <v>Box file tylo C 306 Orange(4), Hj(4)</v>
      </c>
      <c r="E342" s="4">
        <f ca="1">INDEX(GLOBAL[TT],MATCH(A342,GLOBAL[ID]))</f>
        <v>8</v>
      </c>
      <c r="F342" s="5" t="str">
        <f ca="1">IF(INDEX(GLOBAL[KET],MATCH(A342,GLOBAL[ID]))="","-",INDEX(GLOBAL[KET],MATCH(A342,GLOBAL[ID])))</f>
        <v>48 pc</v>
      </c>
    </row>
    <row r="343" spans="1:6" ht="15">
      <c r="A343" s="12">
        <v>522</v>
      </c>
      <c r="D343" s="3" t="str">
        <f ca="1">INDEX(GLOBAL[NAMA BARANG],MATCH(A343,GLOBAL[ID]))</f>
        <v>Bp 013 (69030) hati+ mainan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144 ls</v>
      </c>
    </row>
    <row r="344" spans="1:6" ht="15">
      <c r="A344" s="12">
        <v>523</v>
      </c>
      <c r="D344" s="3" t="str">
        <f ca="1">INDEX(GLOBAL[NAMA BARANG],MATCH(A344,GLOBAL[ID]))</f>
        <v>Bp 0218 Sekuter (48)</v>
      </c>
      <c r="E344" s="4">
        <f ca="1">INDEX(GLOBAL[TT],MATCH(A344,GLOBAL[ID]))</f>
        <v>2</v>
      </c>
      <c r="F344" s="5" t="str">
        <f ca="1">IF(INDEX(GLOBAL[KET],MATCH(A344,GLOBAL[ID]))="","-",INDEX(GLOBAL[KET],MATCH(A344,GLOBAL[ID])))</f>
        <v>144 ls</v>
      </c>
    </row>
    <row r="345" spans="1:6" ht="15">
      <c r="A345" s="12">
        <v>524</v>
      </c>
      <c r="D345" s="3" t="str">
        <f ca="1">INDEX(GLOBAL[NAMA BARANG],MATCH(A345,GLOBAL[ID]))</f>
        <v>Bp 0313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192 ls</v>
      </c>
    </row>
    <row r="346" spans="1:6" ht="15">
      <c r="A346" s="12">
        <v>525</v>
      </c>
      <c r="D346" s="3" t="str">
        <f ca="1">INDEX(GLOBAL[NAMA BARANG],MATCH(A346,GLOBAL[ID]))</f>
        <v>Bp 0908/ S3 Biru (36)</v>
      </c>
      <c r="E346" s="4">
        <f ca="1">INDEX(GLOBAL[TT],MATCH(A346,GLOBAL[ID]))</f>
        <v>6</v>
      </c>
      <c r="F346" s="5" t="str">
        <f ca="1">IF(INDEX(GLOBAL[KET],MATCH(A346,GLOBAL[ID]))="","-",INDEX(GLOBAL[KET],MATCH(A346,GLOBAL[ID])))</f>
        <v>40 box</v>
      </c>
    </row>
    <row r="347" spans="1:6" ht="15">
      <c r="A347" s="12">
        <v>526</v>
      </c>
      <c r="D347" s="3" t="str">
        <f ca="1">INDEX(GLOBAL[NAMA BARANG],MATCH(A347,GLOBAL[ID]))</f>
        <v>Bp 0910 boneka</v>
      </c>
      <c r="E347" s="4">
        <f ca="1">INDEX(GLOBAL[TT],MATCH(A347,GLOBAL[ID]))</f>
        <v>1</v>
      </c>
      <c r="F347" s="5" t="str">
        <f ca="1">IF(INDEX(GLOBAL[KET],MATCH(A347,GLOBAL[ID]))="","-",INDEX(GLOBAL[KET],MATCH(A347,GLOBAL[ID])))</f>
        <v>144 ls</v>
      </c>
    </row>
    <row r="348" spans="1:6" ht="15">
      <c r="A348" s="12">
        <v>527</v>
      </c>
      <c r="D348" s="3" t="str">
        <f ca="1">INDEX(GLOBAL[NAMA BARANG],MATCH(A348,GLOBAL[ID]))</f>
        <v>Bp 0929</v>
      </c>
      <c r="E348" s="4">
        <f ca="1">INDEX(GLOBAL[TT],MATCH(A348,GLOBAL[ID]))</f>
        <v>3</v>
      </c>
      <c r="F348" s="5" t="str">
        <f ca="1">IF(INDEX(GLOBAL[KET],MATCH(A348,GLOBAL[ID]))="","-",INDEX(GLOBAL[KET],MATCH(A348,GLOBAL[ID])))</f>
        <v>144 ls</v>
      </c>
    </row>
    <row r="349" spans="1:6" ht="15">
      <c r="A349" s="12">
        <v>528</v>
      </c>
      <c r="D349" s="3" t="str">
        <f ca="1">INDEX(GLOBAL[NAMA BARANG],MATCH(A349,GLOBAL[ID]))</f>
        <v>Bp 10w Smurf(1)/ 4w Smurf(1)</v>
      </c>
      <c r="E349" s="4">
        <f ca="1">INDEX(GLOBAL[TT],MATCH(A349,GLOBAL[ID]))</f>
        <v>1</v>
      </c>
      <c r="F349" s="5" t="str">
        <f ca="1">IF(INDEX(GLOBAL[KET],MATCH(A349,GLOBAL[ID]))="","-",INDEX(GLOBAL[KET],MATCH(A349,GLOBAL[ID])))</f>
        <v>36 box</v>
      </c>
    </row>
    <row r="350" spans="1:6" ht="15">
      <c r="A350" s="12">
        <v>529</v>
      </c>
      <c r="D350" s="3" t="str">
        <f ca="1">INDEX(GLOBAL[NAMA BARANG],MATCH(A350,GLOBAL[ID]))</f>
        <v>Bp 1120 kaki</v>
      </c>
      <c r="E350" s="4">
        <f ca="1">INDEX(GLOBAL[TT],MATCH(A350,GLOBAL[ID]))</f>
        <v>5</v>
      </c>
      <c r="F350" s="5" t="str">
        <f ca="1">IF(INDEX(GLOBAL[KET],MATCH(A350,GLOBAL[ID]))="","-",INDEX(GLOBAL[KET],MATCH(A350,GLOBAL[ID])))</f>
        <v>144 ls</v>
      </c>
    </row>
    <row r="351" spans="1:6" ht="15">
      <c r="A351" s="12">
        <v>530</v>
      </c>
      <c r="D351" s="3" t="str">
        <f ca="1">INDEX(GLOBAL[NAMA BARANG],MATCH(A351,GLOBAL[ID]))</f>
        <v>Bp 116 (36)</v>
      </c>
      <c r="E351" s="4">
        <f ca="1">INDEX(GLOBAL[TT],MATCH(A351,GLOBAL[ID]))</f>
        <v>6</v>
      </c>
      <c r="F351" s="5" t="str">
        <f ca="1">IF(INDEX(GLOBAL[KET],MATCH(A351,GLOBAL[ID]))="","-",INDEX(GLOBAL[KET],MATCH(A351,GLOBAL[ID])))</f>
        <v>48 box</v>
      </c>
    </row>
    <row r="352" spans="1:6" ht="15">
      <c r="A352" s="12">
        <v>531</v>
      </c>
      <c r="D352" s="3" t="str">
        <f ca="1">INDEX(GLOBAL[NAMA BARANG],MATCH(A352,GLOBAL[ID]))</f>
        <v>Bp 1188</v>
      </c>
      <c r="E352" s="4">
        <f ca="1">INDEX(GLOBAL[TT],MATCH(A352,GLOBAL[ID]))</f>
        <v>15</v>
      </c>
      <c r="F352" s="5" t="str">
        <f ca="1">IF(INDEX(GLOBAL[KET],MATCH(A352,GLOBAL[ID]))="","-",INDEX(GLOBAL[KET],MATCH(A352,GLOBAL[ID])))</f>
        <v>144 ls</v>
      </c>
    </row>
    <row r="353" spans="1:6" ht="15">
      <c r="A353" s="12">
        <v>532</v>
      </c>
      <c r="D353" s="3" t="str">
        <f ca="1">INDEX(GLOBAL[NAMA BARANG],MATCH(A353,GLOBAL[ID]))</f>
        <v>Bp 12/ on off M mouse</v>
      </c>
      <c r="E353" s="4">
        <f ca="1">INDEX(GLOBAL[TT],MATCH(A353,GLOBAL[ID]))</f>
        <v>5</v>
      </c>
      <c r="F353" s="5" t="str">
        <f ca="1">IF(INDEX(GLOBAL[KET],MATCH(A353,GLOBAL[ID]))="","-",INDEX(GLOBAL[KET],MATCH(A353,GLOBAL[ID])))</f>
        <v>200 ls</v>
      </c>
    </row>
    <row r="354" spans="1:6" ht="15">
      <c r="A354" s="12">
        <v>533</v>
      </c>
      <c r="D354" s="3" t="str">
        <f ca="1">INDEX(GLOBAL[NAMA BARANG],MATCH(A354,GLOBAL[ID]))</f>
        <v>Bp 12w 2010M 19A</v>
      </c>
      <c r="E354" s="4">
        <f ca="1">INDEX(GLOBAL[TT],MATCH(A354,GLOBAL[ID]))</f>
        <v>1</v>
      </c>
      <c r="F354" s="5" t="str">
        <f ca="1">IF(INDEX(GLOBAL[KET],MATCH(A354,GLOBAL[ID]))="","-",INDEX(GLOBAL[KET],MATCH(A354,GLOBAL[ID])))</f>
        <v>144 ls</v>
      </c>
    </row>
    <row r="355" spans="1:6" ht="15">
      <c r="A355" s="12">
        <v>534</v>
      </c>
      <c r="D355" s="3" t="str">
        <f ca="1">INDEX(GLOBAL[NAMA BARANG],MATCH(A355,GLOBAL[ID]))</f>
        <v>Bp 12W GLP SQ-01 Glitter</v>
      </c>
      <c r="E355" s="4">
        <f ca="1">INDEX(GLOBAL[TT],MATCH(A355,GLOBAL[ID]))</f>
        <v>8</v>
      </c>
      <c r="F355" s="5" t="str">
        <f ca="1">IF(INDEX(GLOBAL[KET],MATCH(A355,GLOBAL[ID]))="","-",INDEX(GLOBAL[KET],MATCH(A355,GLOBAL[ID])))</f>
        <v>240 ls</v>
      </c>
    </row>
    <row r="356" spans="1:6" ht="15">
      <c r="A356" s="12">
        <v>535</v>
      </c>
      <c r="D356" s="3" t="str">
        <f ca="1">INDEX(GLOBAL[NAMA BARANG],MATCH(A356,GLOBAL[ID]))</f>
        <v>Bp 1518(1)</v>
      </c>
      <c r="E356" s="4">
        <f ca="1">INDEX(GLOBAL[TT],MATCH(A356,GLOBAL[ID]))</f>
        <v>1</v>
      </c>
      <c r="F356" s="5" t="str">
        <f ca="1">IF(INDEX(GLOBAL[KET],MATCH(A356,GLOBAL[ID]))="","-",INDEX(GLOBAL[KET],MATCH(A356,GLOBAL[ID])))</f>
        <v>192 ls</v>
      </c>
    </row>
    <row r="357" spans="1:6" ht="15">
      <c r="A357" s="12">
        <v>536</v>
      </c>
      <c r="D357" s="3" t="str">
        <f ca="1">INDEX(GLOBAL[NAMA BARANG],MATCH(A357,GLOBAL[ID]))</f>
        <v>Bp 1890 jamur</v>
      </c>
      <c r="E357" s="4">
        <f ca="1">INDEX(GLOBAL[TT],MATCH(A357,GLOBAL[ID]))</f>
        <v>3</v>
      </c>
      <c r="F357" s="5" t="str">
        <f ca="1">IF(INDEX(GLOBAL[KET],MATCH(A357,GLOBAL[ID]))="","-",INDEX(GLOBAL[KET],MATCH(A357,GLOBAL[ID])))</f>
        <v>18 box</v>
      </c>
    </row>
    <row r="358" spans="1:6" ht="15">
      <c r="A358" s="12">
        <v>537</v>
      </c>
      <c r="D358" s="3" t="str">
        <f ca="1">INDEX(GLOBAL[NAMA BARANG],MATCH(A358,GLOBAL[ID]))</f>
        <v>Bp 2028</v>
      </c>
      <c r="E358" s="4">
        <f ca="1">INDEX(GLOBAL[TT],MATCH(A358,GLOBAL[ID]))</f>
        <v>3</v>
      </c>
      <c r="F358" s="5" t="str">
        <f ca="1">IF(INDEX(GLOBAL[KET],MATCH(A358,GLOBAL[ID]))="","-",INDEX(GLOBAL[KET],MATCH(A358,GLOBAL[ID])))</f>
        <v>144 ls</v>
      </c>
    </row>
    <row r="359" spans="1:6" ht="15">
      <c r="A359" s="12">
        <v>538</v>
      </c>
      <c r="D359" s="3" t="str">
        <f ca="1">INDEX(GLOBAL[NAMA BARANG],MATCH(A359,GLOBAL[ID]))</f>
        <v>Bp 2313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144 ls</v>
      </c>
    </row>
    <row r="360" spans="1:6" ht="15">
      <c r="A360" s="12">
        <v>539</v>
      </c>
      <c r="D360" s="3" t="str">
        <f ca="1">INDEX(GLOBAL[NAMA BARANG],MATCH(A360,GLOBAL[ID]))</f>
        <v>Bp 2319 (1)/ 9809 (3)</v>
      </c>
      <c r="E360" s="4">
        <f ca="1">INDEX(GLOBAL[TT],MATCH(A360,GLOBAL[ID]))</f>
        <v>4</v>
      </c>
      <c r="F360" s="5" t="str">
        <f ca="1">IF(INDEX(GLOBAL[KET],MATCH(A360,GLOBAL[ID]))="","-",INDEX(GLOBAL[KET],MATCH(A360,GLOBAL[ID])))</f>
        <v>144 ls</v>
      </c>
    </row>
    <row r="361" spans="1:6" ht="15">
      <c r="A361" s="12">
        <v>540</v>
      </c>
      <c r="D361" s="3" t="str">
        <f ca="1">INDEX(GLOBAL[NAMA BARANG],MATCH(A361,GLOBAL[ID]))</f>
        <v>Bp 2325 (1)</v>
      </c>
      <c r="E361" s="4">
        <f ca="1">INDEX(GLOBAL[TT],MATCH(A361,GLOBAL[ID]))</f>
        <v>1</v>
      </c>
      <c r="F361" s="5" t="str">
        <f ca="1">IF(INDEX(GLOBAL[KET],MATCH(A361,GLOBAL[ID]))="","-",INDEX(GLOBAL[KET],MATCH(A361,GLOBAL[ID])))</f>
        <v>144 ls</v>
      </c>
    </row>
    <row r="362" spans="1:6" ht="15">
      <c r="A362" s="12">
        <v>541</v>
      </c>
      <c r="D362" s="3" t="str">
        <f ca="1">INDEX(GLOBAL[NAMA BARANG],MATCH(A362,GLOBAL[ID]))</f>
        <v>Bp 2326 (2)/ 9928 (3)</v>
      </c>
      <c r="E362" s="4">
        <f ca="1">INDEX(GLOBAL[TT],MATCH(A362,GLOBAL[ID]))</f>
        <v>5</v>
      </c>
      <c r="F362" s="5" t="str">
        <f ca="1">IF(INDEX(GLOBAL[KET],MATCH(A362,GLOBAL[ID]))="","-",INDEX(GLOBAL[KET],MATCH(A362,GLOBAL[ID])))</f>
        <v>144 ls</v>
      </c>
    </row>
    <row r="363" spans="1:6" ht="15">
      <c r="A363" s="12">
        <v>542</v>
      </c>
      <c r="D363" s="3" t="str">
        <f ca="1">INDEX(GLOBAL[NAMA BARANG],MATCH(A363,GLOBAL[ID]))</f>
        <v>Bp 25001</v>
      </c>
      <c r="E363" s="4">
        <f ca="1">INDEX(GLOBAL[TT],MATCH(A363,GLOBAL[ID]))</f>
        <v>5</v>
      </c>
      <c r="F363" s="5" t="str">
        <f ca="1">IF(INDEX(GLOBAL[KET],MATCH(A363,GLOBAL[ID]))="","-",INDEX(GLOBAL[KET],MATCH(A363,GLOBAL[ID])))</f>
        <v>18 box</v>
      </c>
    </row>
    <row r="364" spans="1:6" ht="15">
      <c r="A364" s="12">
        <v>543</v>
      </c>
      <c r="D364" s="3" t="str">
        <f ca="1">INDEX(GLOBAL[NAMA BARANG],MATCH(A364,GLOBAL[ID]))</f>
        <v>Bp 25001</v>
      </c>
      <c r="E364" s="4">
        <f ca="1">INDEX(GLOBAL[TT],MATCH(A364,GLOBAL[ID]))</f>
        <v>5</v>
      </c>
      <c r="F364" s="5" t="str">
        <f ca="1">IF(INDEX(GLOBAL[KET],MATCH(A364,GLOBAL[ID]))="","-",INDEX(GLOBAL[KET],MATCH(A364,GLOBAL[ID])))</f>
        <v>36 box</v>
      </c>
    </row>
    <row r="365" spans="1:6" ht="15">
      <c r="A365" s="12">
        <v>544</v>
      </c>
      <c r="D365" s="3" t="str">
        <f ca="1">INDEX(GLOBAL[NAMA BARANG],MATCH(A365,GLOBAL[ID]))</f>
        <v>Bp 2628</v>
      </c>
      <c r="E365" s="4">
        <f ca="1">INDEX(GLOBAL[TT],MATCH(A365,GLOBAL[ID]))</f>
        <v>4</v>
      </c>
      <c r="F365" s="5" t="str">
        <f ca="1">IF(INDEX(GLOBAL[KET],MATCH(A365,GLOBAL[ID]))="","-",INDEX(GLOBAL[KET],MATCH(A365,GLOBAL[ID])))</f>
        <v>36 box</v>
      </c>
    </row>
    <row r="366" spans="1:6" ht="15">
      <c r="A366" s="12">
        <v>545</v>
      </c>
      <c r="D366" s="3" t="str">
        <f ca="1">INDEX(GLOBAL[NAMA BARANG],MATCH(A366,GLOBAL[ID]))</f>
        <v>Bp 2710 tentara</v>
      </c>
      <c r="E366" s="4">
        <f ca="1">INDEX(GLOBAL[TT],MATCH(A366,GLOBAL[ID]))</f>
        <v>3</v>
      </c>
      <c r="F366" s="5" t="str">
        <f ca="1">IF(INDEX(GLOBAL[KET],MATCH(A366,GLOBAL[ID]))="","-",INDEX(GLOBAL[KET],MATCH(A366,GLOBAL[ID])))</f>
        <v>18 box</v>
      </c>
    </row>
    <row r="367" spans="1:6" ht="15">
      <c r="A367" s="12">
        <v>546</v>
      </c>
      <c r="D367" s="3" t="str">
        <f ca="1">INDEX(GLOBAL[NAMA BARANG],MATCH(A367,GLOBAL[ID]))</f>
        <v>Bp 2710 tentara (48)</v>
      </c>
      <c r="E367" s="4">
        <f ca="1">INDEX(GLOBAL[TT],MATCH(A367,GLOBAL[ID]))</f>
        <v>4</v>
      </c>
      <c r="F367" s="5" t="str">
        <f ca="1">IF(INDEX(GLOBAL[KET],MATCH(A367,GLOBAL[ID]))="","-",INDEX(GLOBAL[KET],MATCH(A367,GLOBAL[ID])))</f>
        <v>16 box</v>
      </c>
    </row>
    <row r="368" spans="1:6" ht="15">
      <c r="A368" s="12">
        <v>547</v>
      </c>
      <c r="D368" s="3" t="str">
        <f ca="1">INDEX(GLOBAL[NAMA BARANG],MATCH(A368,GLOBAL[ID]))</f>
        <v>Bp 2710 tentara (48)</v>
      </c>
      <c r="E368" s="4">
        <f ca="1">INDEX(GLOBAL[TT],MATCH(A368,GLOBAL[ID]))</f>
        <v>1</v>
      </c>
      <c r="F368" s="5" t="str">
        <f ca="1">IF(INDEX(GLOBAL[KET],MATCH(A368,GLOBAL[ID]))="","-",INDEX(GLOBAL[KET],MATCH(A368,GLOBAL[ID])))</f>
        <v>20 box</v>
      </c>
    </row>
    <row r="369" spans="1:6" ht="15">
      <c r="A369" s="12">
        <v>548</v>
      </c>
      <c r="D369" s="3" t="str">
        <f ca="1">INDEX(GLOBAL[NAMA BARANG],MATCH(A369,GLOBAL[ID]))</f>
        <v>Bp 2725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120 ls</v>
      </c>
    </row>
    <row r="370" spans="1:6" ht="15">
      <c r="A370" s="12">
        <v>549</v>
      </c>
      <c r="D370" s="3" t="str">
        <f ca="1">INDEX(GLOBAL[NAMA BARANG],MATCH(A370,GLOBAL[ID]))</f>
        <v>Bp 2731</v>
      </c>
      <c r="E370" s="4">
        <f ca="1">INDEX(GLOBAL[TT],MATCH(A370,GLOBAL[ID]))</f>
        <v>1</v>
      </c>
      <c r="F370" s="5" t="str">
        <f ca="1">IF(INDEX(GLOBAL[KET],MATCH(A370,GLOBAL[ID]))="","-",INDEX(GLOBAL[KET],MATCH(A370,GLOBAL[ID])))</f>
        <v>18 box</v>
      </c>
    </row>
    <row r="371" spans="1:6" ht="15">
      <c r="A371" s="12">
        <v>551</v>
      </c>
      <c r="D371" s="3" t="str">
        <f ca="1">INDEX(GLOBAL[NAMA BARANG],MATCH(A371,GLOBAL[ID]))</f>
        <v>Bp 2816 Gantungan Gading</v>
      </c>
      <c r="E371" s="4">
        <f ca="1">INDEX(GLOBAL[TT],MATCH(A371,GLOBAL[ID]))</f>
        <v>2</v>
      </c>
      <c r="F371" s="5" t="str">
        <f ca="1">IF(INDEX(GLOBAL[KET],MATCH(A371,GLOBAL[ID]))="","-",INDEX(GLOBAL[KET],MATCH(A371,GLOBAL[ID])))</f>
        <v>144 LSN</v>
      </c>
    </row>
    <row r="372" spans="1:6" ht="15">
      <c r="A372" s="12">
        <v>552</v>
      </c>
      <c r="D372" s="3" t="str">
        <f ca="1">INDEX(GLOBAL[NAMA BARANG],MATCH(A372,GLOBAL[ID]))</f>
        <v>Bp 3028 love straw (7=18 box/ 1= 21 box) 1x48</v>
      </c>
      <c r="E372" s="4">
        <f ca="1">INDEX(GLOBAL[TT],MATCH(A372,GLOBAL[ID]))</f>
        <v>4</v>
      </c>
      <c r="F372" s="5" t="str">
        <f ca="1">IF(INDEX(GLOBAL[KET],MATCH(A372,GLOBAL[ID]))="","-",INDEX(GLOBAL[KET],MATCH(A372,GLOBAL[ID])))</f>
        <v>18 box</v>
      </c>
    </row>
    <row r="373" spans="1:6" ht="15">
      <c r="A373" s="12">
        <v>554</v>
      </c>
      <c r="D373" s="3" t="str">
        <f ca="1">INDEX(GLOBAL[NAMA BARANG],MATCH(A373,GLOBAL[ID]))</f>
        <v>Bp 3333 gelas + pedang</v>
      </c>
      <c r="E373" s="4">
        <f ca="1">INDEX(GLOBAL[TT],MATCH(A373,GLOBAL[ID]))</f>
        <v>1</v>
      </c>
      <c r="F373" s="5" t="str">
        <f ca="1">IF(INDEX(GLOBAL[KET],MATCH(A373,GLOBAL[ID]))="","-",INDEX(GLOBAL[KET],MATCH(A373,GLOBAL[ID])))</f>
        <v>72 box</v>
      </c>
    </row>
    <row r="374" spans="1:6" ht="15">
      <c r="A374" s="12">
        <v>555</v>
      </c>
      <c r="D374" s="3" t="str">
        <f ca="1">INDEX(GLOBAL[NAMA BARANG],MATCH(A374,GLOBAL[ID]))</f>
        <v>Bp 3653 kuda (48)</v>
      </c>
      <c r="E374" s="4">
        <f ca="1">INDEX(GLOBAL[TT],MATCH(A374,GLOBAL[ID]))</f>
        <v>1</v>
      </c>
      <c r="F374" s="5" t="str">
        <f ca="1">IF(INDEX(GLOBAL[KET],MATCH(A374,GLOBAL[ID]))="","-",INDEX(GLOBAL[KET],MATCH(A374,GLOBAL[ID])))</f>
        <v>18 box</v>
      </c>
    </row>
    <row r="375" spans="1:6" ht="15">
      <c r="A375" s="12">
        <v>556</v>
      </c>
      <c r="D375" s="3" t="str">
        <f ca="1">INDEX(GLOBAL[NAMA BARANG],MATCH(A375,GLOBAL[ID]))</f>
        <v>Bp 380 (1x36)</v>
      </c>
      <c r="E375" s="4">
        <f ca="1">INDEX(GLOBAL[TT],MATCH(A375,GLOBAL[ID]))</f>
        <v>1</v>
      </c>
      <c r="F375" s="5" t="str">
        <f ca="1">IF(INDEX(GLOBAL[KET],MATCH(A375,GLOBAL[ID]))="","-",INDEX(GLOBAL[KET],MATCH(A375,GLOBAL[ID])))</f>
        <v>48 box</v>
      </c>
    </row>
    <row r="376" spans="1:6" ht="15">
      <c r="A376" s="12">
        <v>557</v>
      </c>
      <c r="D376" s="3" t="str">
        <f ca="1">INDEX(GLOBAL[NAMA BARANG],MATCH(A376,GLOBAL[ID]))</f>
        <v>Bp 389 AB (1x36)</v>
      </c>
      <c r="E376" s="4">
        <f ca="1">INDEX(GLOBAL[TT],MATCH(A376,GLOBAL[ID]))</f>
        <v>2</v>
      </c>
      <c r="F376" s="5" t="str">
        <f ca="1">IF(INDEX(GLOBAL[KET],MATCH(A376,GLOBAL[ID]))="","-",INDEX(GLOBAL[KET],MATCH(A376,GLOBAL[ID])))</f>
        <v>48 box</v>
      </c>
    </row>
    <row r="377" spans="1:6" ht="15">
      <c r="A377" s="12">
        <v>558</v>
      </c>
      <c r="D377" s="3" t="str">
        <f ca="1">INDEX(GLOBAL[NAMA BARANG],MATCH(A377,GLOBAL[ID]))</f>
        <v>Bp 4W 2307</v>
      </c>
      <c r="E377" s="4">
        <f ca="1">INDEX(GLOBAL[TT],MATCH(A377,GLOBAL[ID]))</f>
        <v>3</v>
      </c>
      <c r="F377" s="5" t="str">
        <f ca="1">IF(INDEX(GLOBAL[KET],MATCH(A377,GLOBAL[ID]))="","-",INDEX(GLOBAL[KET],MATCH(A377,GLOBAL[ID])))</f>
        <v>144 LSN</v>
      </c>
    </row>
    <row r="378" spans="1:6" ht="15">
      <c r="A378" s="12">
        <v>561</v>
      </c>
      <c r="D378" s="3" t="str">
        <f ca="1">INDEX(GLOBAL[NAMA BARANG],MATCH(A378,GLOBAL[ID]))</f>
        <v>Bp 506</v>
      </c>
      <c r="E378" s="4">
        <f ca="1">INDEX(GLOBAL[TT],MATCH(A378,GLOBAL[ID]))</f>
        <v>4</v>
      </c>
      <c r="F378" s="5" t="str">
        <f ca="1">IF(INDEX(GLOBAL[KET],MATCH(A378,GLOBAL[ID]))="","-",INDEX(GLOBAL[KET],MATCH(A378,GLOBAL[ID])))</f>
        <v>144 ls</v>
      </c>
    </row>
    <row r="379" spans="1:6" ht="15">
      <c r="A379" s="12">
        <v>562</v>
      </c>
      <c r="D379" s="3" t="str">
        <f ca="1">INDEX(GLOBAL[NAMA BARANG],MATCH(A379,GLOBAL[ID]))</f>
        <v>Bp 566</v>
      </c>
      <c r="E379" s="4">
        <f ca="1">INDEX(GLOBAL[TT],MATCH(A379,GLOBAL[ID]))</f>
        <v>2</v>
      </c>
      <c r="F379" s="5" t="str">
        <f ca="1">IF(INDEX(GLOBAL[KET],MATCH(A379,GLOBAL[ID]))="","-",INDEX(GLOBAL[KET],MATCH(A379,GLOBAL[ID])))</f>
        <v>144 ls</v>
      </c>
    </row>
    <row r="380" spans="1:6" ht="15">
      <c r="A380" s="12">
        <v>563</v>
      </c>
      <c r="D380" s="3" t="str">
        <f ca="1">INDEX(GLOBAL[NAMA BARANG],MATCH(A380,GLOBAL[ID]))</f>
        <v>Bp 6 warna HK 6060 (24)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60 box</v>
      </c>
    </row>
    <row r="381" spans="1:6" ht="15">
      <c r="A381" s="12">
        <v>564</v>
      </c>
      <c r="D381" s="3" t="str">
        <f ca="1">INDEX(GLOBAL[NAMA BARANG],MATCH(A381,GLOBAL[ID]))</f>
        <v>Bp 6653</v>
      </c>
      <c r="E381" s="4">
        <f ca="1">INDEX(GLOBAL[TT],MATCH(A381,GLOBAL[ID]))</f>
        <v>3</v>
      </c>
      <c r="F381" s="5" t="str">
        <f ca="1">IF(INDEX(GLOBAL[KET],MATCH(A381,GLOBAL[ID]))="","-",INDEX(GLOBAL[KET],MATCH(A381,GLOBAL[ID])))</f>
        <v>144 ls</v>
      </c>
    </row>
    <row r="382" spans="1:6" ht="15">
      <c r="A382" s="12">
        <v>565</v>
      </c>
      <c r="D382" s="3" t="str">
        <f ca="1">INDEX(GLOBAL[NAMA BARANG],MATCH(A382,GLOBAL[ID]))</f>
        <v>Bp 680 diamond Hati (48)</v>
      </c>
      <c r="E382" s="4">
        <f ca="1">INDEX(GLOBAL[TT],MATCH(A382,GLOBAL[ID]))</f>
        <v>6</v>
      </c>
      <c r="F382" s="5" t="str">
        <f ca="1">IF(INDEX(GLOBAL[KET],MATCH(A382,GLOBAL[ID]))="","-",INDEX(GLOBAL[KET],MATCH(A382,GLOBAL[ID])))</f>
        <v>20 box</v>
      </c>
    </row>
    <row r="383" spans="1:6" ht="15">
      <c r="A383" s="12">
        <v>566</v>
      </c>
      <c r="D383" s="3" t="str">
        <f ca="1">INDEX(GLOBAL[NAMA BARANG],MATCH(A383,GLOBAL[ID]))</f>
        <v>Bp 68003 apel</v>
      </c>
      <c r="E383" s="4">
        <f ca="1">INDEX(GLOBAL[TT],MATCH(A383,GLOBAL[ID]))</f>
        <v>2</v>
      </c>
      <c r="F383" s="5" t="str">
        <f ca="1">IF(INDEX(GLOBAL[KET],MATCH(A383,GLOBAL[ID]))="","-",INDEX(GLOBAL[KET],MATCH(A383,GLOBAL[ID])))</f>
        <v>144 ls</v>
      </c>
    </row>
    <row r="384" spans="1:6" ht="15">
      <c r="A384" s="12">
        <v>567</v>
      </c>
      <c r="D384" s="3" t="str">
        <f ca="1">INDEX(GLOBAL[NAMA BARANG],MATCH(A384,GLOBAL[ID]))</f>
        <v>Bp 688/ S3 Biru (30)</v>
      </c>
      <c r="E384" s="4">
        <f ca="1">INDEX(GLOBAL[TT],MATCH(A384,GLOBAL[ID]))</f>
        <v>1</v>
      </c>
      <c r="F384" s="5" t="str">
        <f ca="1">IF(INDEX(GLOBAL[KET],MATCH(A384,GLOBAL[ID]))="","-",INDEX(GLOBAL[KET],MATCH(A384,GLOBAL[ID])))</f>
        <v>32 box</v>
      </c>
    </row>
    <row r="385" spans="1:6" ht="15">
      <c r="A385" s="12">
        <v>568</v>
      </c>
      <c r="D385" s="3" t="str">
        <f ca="1">INDEX(GLOBAL[NAMA BARANG],MATCH(A385,GLOBAL[ID]))</f>
        <v>Bp 6w 6767 sika</v>
      </c>
      <c r="E385" s="4">
        <f ca="1">INDEX(GLOBAL[TT],MATCH(A385,GLOBAL[ID]))</f>
        <v>2</v>
      </c>
      <c r="F385" s="5" t="str">
        <f ca="1">IF(INDEX(GLOBAL[KET],MATCH(A385,GLOBAL[ID]))="","-",INDEX(GLOBAL[KET],MATCH(A385,GLOBAL[ID])))</f>
        <v>108 ls</v>
      </c>
    </row>
    <row r="386" spans="1:6" ht="15">
      <c r="A386" s="12">
        <v>569</v>
      </c>
      <c r="D386" s="3" t="str">
        <f ca="1">INDEX(GLOBAL[NAMA BARANG],MATCH(A386,GLOBAL[ID]))</f>
        <v>Bp 6w MIX karakter 6 gambar</v>
      </c>
      <c r="E386" s="4">
        <f ca="1">INDEX(GLOBAL[TT],MATCH(A386,GLOBAL[ID]))</f>
        <v>9</v>
      </c>
      <c r="F386" s="5" t="str">
        <f ca="1">IF(INDEX(GLOBAL[KET],MATCH(A386,GLOBAL[ID]))="","-",INDEX(GLOBAL[KET],MATCH(A386,GLOBAL[ID])))</f>
        <v>1296 pc</v>
      </c>
    </row>
    <row r="387" spans="1:6" ht="15">
      <c r="A387" s="12">
        <v>570</v>
      </c>
      <c r="D387" s="3" t="str">
        <f ca="1">INDEX(GLOBAL[NAMA BARANG],MATCH(A387,GLOBAL[ID]))</f>
        <v>Bp 7013</v>
      </c>
      <c r="E387" s="4">
        <f ca="1">INDEX(GLOBAL[TT],MATCH(A387,GLOBAL[ID]))</f>
        <v>13</v>
      </c>
      <c r="F387" s="5" t="str">
        <f ca="1">IF(INDEX(GLOBAL[KET],MATCH(A387,GLOBAL[ID]))="","-",INDEX(GLOBAL[KET],MATCH(A387,GLOBAL[ID])))</f>
        <v>192 ls</v>
      </c>
    </row>
    <row r="388" spans="1:6" ht="15">
      <c r="A388" s="12">
        <v>571</v>
      </c>
      <c r="D388" s="3" t="str">
        <f ca="1">INDEX(GLOBAL[NAMA BARANG],MATCH(A388,GLOBAL[ID]))</f>
        <v>Bp 7022 kunci</v>
      </c>
      <c r="E388" s="4">
        <f ca="1">INDEX(GLOBAL[TT],MATCH(A388,GLOBAL[ID]))</f>
        <v>40</v>
      </c>
      <c r="F388" s="5" t="str">
        <f ca="1">IF(INDEX(GLOBAL[KET],MATCH(A388,GLOBAL[ID]))="","-",INDEX(GLOBAL[KET],MATCH(A388,GLOBAL[ID])))</f>
        <v>192 ls</v>
      </c>
    </row>
    <row r="389" spans="1:6" ht="15">
      <c r="A389" s="12">
        <v>572</v>
      </c>
      <c r="D389" s="3" t="str">
        <f ca="1">INDEX(GLOBAL[NAMA BARANG],MATCH(A389,GLOBAL[ID]))</f>
        <v>Bp 7026</v>
      </c>
      <c r="E389" s="4">
        <f ca="1">INDEX(GLOBAL[TT],MATCH(A389,GLOBAL[ID]))</f>
        <v>15</v>
      </c>
      <c r="F389" s="5" t="str">
        <f ca="1">IF(INDEX(GLOBAL[KET],MATCH(A389,GLOBAL[ID]))="","-",INDEX(GLOBAL[KET],MATCH(A389,GLOBAL[ID])))</f>
        <v>192 ls</v>
      </c>
    </row>
    <row r="390" spans="1:6" ht="15">
      <c r="A390" s="12">
        <v>574</v>
      </c>
      <c r="D390" s="3" t="str">
        <f ca="1">INDEX(GLOBAL[NAMA BARANG],MATCH(A390,GLOBAL[ID]))</f>
        <v>Bp 7038</v>
      </c>
      <c r="E390" s="4">
        <f ca="1">INDEX(GLOBAL[TT],MATCH(A390,GLOBAL[ID]))</f>
        <v>6</v>
      </c>
      <c r="F390" s="5" t="str">
        <f ca="1">IF(INDEX(GLOBAL[KET],MATCH(A390,GLOBAL[ID]))="","-",INDEX(GLOBAL[KET],MATCH(A390,GLOBAL[ID])))</f>
        <v>192 ls</v>
      </c>
    </row>
    <row r="391" spans="1:6" ht="15">
      <c r="A391" s="12">
        <v>575</v>
      </c>
      <c r="D391" s="3" t="str">
        <f ca="1">INDEX(GLOBAL[NAMA BARANG],MATCH(A391,GLOBAL[ID]))</f>
        <v>Bp 7039</v>
      </c>
      <c r="E391" s="4">
        <f ca="1">INDEX(GLOBAL[TT],MATCH(A391,GLOBAL[ID]))</f>
        <v>1</v>
      </c>
      <c r="F391" s="5" t="str">
        <f ca="1">IF(INDEX(GLOBAL[KET],MATCH(A391,GLOBAL[ID]))="","-",INDEX(GLOBAL[KET],MATCH(A391,GLOBAL[ID])))</f>
        <v>192 ls</v>
      </c>
    </row>
    <row r="392" spans="1:6" ht="15">
      <c r="A392" s="12">
        <v>576</v>
      </c>
      <c r="D392" s="3" t="str">
        <f ca="1">INDEX(GLOBAL[NAMA BARANG],MATCH(A392,GLOBAL[ID]))</f>
        <v>Bp 7043</v>
      </c>
      <c r="E392" s="4">
        <f ca="1">INDEX(GLOBAL[TT],MATCH(A392,GLOBAL[ID]))</f>
        <v>40</v>
      </c>
      <c r="F392" s="5" t="str">
        <f ca="1">IF(INDEX(GLOBAL[KET],MATCH(A392,GLOBAL[ID]))="","-",INDEX(GLOBAL[KET],MATCH(A392,GLOBAL[ID])))</f>
        <v>192 ls</v>
      </c>
    </row>
    <row r="393" spans="1:6" ht="15">
      <c r="A393" s="12">
        <v>577</v>
      </c>
      <c r="D393" s="3" t="str">
        <f ca="1">INDEX(GLOBAL[NAMA BARANG],MATCH(A393,GLOBAL[ID]))</f>
        <v>Bp 7045</v>
      </c>
      <c r="E393" s="4">
        <f ca="1">INDEX(GLOBAL[TT],MATCH(A393,GLOBAL[ID]))</f>
        <v>28</v>
      </c>
      <c r="F393" s="5" t="str">
        <f ca="1">IF(INDEX(GLOBAL[KET],MATCH(A393,GLOBAL[ID]))="","-",INDEX(GLOBAL[KET],MATCH(A393,GLOBAL[ID])))</f>
        <v>192 ls</v>
      </c>
    </row>
    <row r="394" spans="1:6" ht="15">
      <c r="A394" s="12">
        <v>579</v>
      </c>
      <c r="D394" s="3" t="str">
        <f ca="1">INDEX(GLOBAL[NAMA BARANG],MATCH(A394,GLOBAL[ID]))</f>
        <v>Bp 7064</v>
      </c>
      <c r="E394" s="4">
        <f ca="1">INDEX(GLOBAL[TT],MATCH(A394,GLOBAL[ID]))</f>
        <v>10</v>
      </c>
      <c r="F394" s="5" t="str">
        <f ca="1">IF(INDEX(GLOBAL[KET],MATCH(A394,GLOBAL[ID]))="","-",INDEX(GLOBAL[KET],MATCH(A394,GLOBAL[ID])))</f>
        <v>192 ls</v>
      </c>
    </row>
    <row r="395" spans="1:6" ht="15">
      <c r="A395" s="12">
        <v>580</v>
      </c>
      <c r="D395" s="3" t="str">
        <f ca="1">INDEX(GLOBAL[NAMA BARANG],MATCH(A395,GLOBAL[ID]))</f>
        <v>Bp 7067</v>
      </c>
      <c r="E395" s="4">
        <f ca="1">INDEX(GLOBAL[TT],MATCH(A395,GLOBAL[ID]))</f>
        <v>15</v>
      </c>
      <c r="F395" s="5" t="str">
        <f ca="1">IF(INDEX(GLOBAL[KET],MATCH(A395,GLOBAL[ID]))="","-",INDEX(GLOBAL[KET],MATCH(A395,GLOBAL[ID])))</f>
        <v>192 ls</v>
      </c>
    </row>
    <row r="396" spans="1:6" ht="15">
      <c r="A396" s="12">
        <v>581</v>
      </c>
      <c r="D396" s="3" t="str">
        <f ca="1">INDEX(GLOBAL[NAMA BARANG],MATCH(A396,GLOBAL[ID]))</f>
        <v>Bp 7092</v>
      </c>
      <c r="E396" s="4">
        <f ca="1">INDEX(GLOBAL[TT],MATCH(A396,GLOBAL[ID]))</f>
        <v>35</v>
      </c>
      <c r="F396" s="5" t="str">
        <f ca="1">IF(INDEX(GLOBAL[KET],MATCH(A396,GLOBAL[ID]))="","-",INDEX(GLOBAL[KET],MATCH(A396,GLOBAL[ID])))</f>
        <v>192 ls</v>
      </c>
    </row>
    <row r="397" spans="1:6" ht="15">
      <c r="A397" s="12">
        <v>582</v>
      </c>
      <c r="D397" s="3" t="str">
        <f ca="1">INDEX(GLOBAL[NAMA BARANG],MATCH(A397,GLOBAL[ID]))</f>
        <v>Bp 789</v>
      </c>
      <c r="E397" s="4">
        <f ca="1">INDEX(GLOBAL[TT],MATCH(A397,GLOBAL[ID]))</f>
        <v>2</v>
      </c>
      <c r="F397" s="5" t="str">
        <f ca="1">IF(INDEX(GLOBAL[KET],MATCH(A397,GLOBAL[ID]))="","-",INDEX(GLOBAL[KET],MATCH(A397,GLOBAL[ID])))</f>
        <v>48 box</v>
      </c>
    </row>
    <row r="398" spans="1:6" ht="15">
      <c r="A398" s="12">
        <v>583</v>
      </c>
      <c r="D398" s="3" t="str">
        <f ca="1">INDEX(GLOBAL[NAMA BARANG],MATCH(A398,GLOBAL[ID]))</f>
        <v>Bp 802(10)/ 803(10)</v>
      </c>
      <c r="E398" s="4">
        <f ca="1">INDEX(GLOBAL[TT],MATCH(A398,GLOBAL[ID]))</f>
        <v>20</v>
      </c>
      <c r="F398" s="5" t="str">
        <f ca="1">IF(INDEX(GLOBAL[KET],MATCH(A398,GLOBAL[ID]))="","-",INDEX(GLOBAL[KET],MATCH(A398,GLOBAL[ID])))</f>
        <v>144 ls</v>
      </c>
    </row>
    <row r="399" spans="1:6" ht="15">
      <c r="A399" s="12">
        <v>584</v>
      </c>
      <c r="D399" s="3" t="str">
        <f ca="1">INDEX(GLOBAL[NAMA BARANG],MATCH(A399,GLOBAL[ID]))</f>
        <v>Bp 805(11)/ 806(9)</v>
      </c>
      <c r="E399" s="4">
        <f ca="1">INDEX(GLOBAL[TT],MATCH(A399,GLOBAL[ID]))</f>
        <v>20</v>
      </c>
      <c r="F399" s="5" t="str">
        <f ca="1">IF(INDEX(GLOBAL[KET],MATCH(A399,GLOBAL[ID]))="","-",INDEX(GLOBAL[KET],MATCH(A399,GLOBAL[ID])))</f>
        <v>144 ls</v>
      </c>
    </row>
    <row r="400" spans="1:6" ht="15">
      <c r="A400" s="12">
        <v>585</v>
      </c>
      <c r="D400" s="3" t="str">
        <f ca="1">INDEX(GLOBAL[NAMA BARANG],MATCH(A400,GLOBAL[ID]))</f>
        <v>Bp 807</v>
      </c>
      <c r="E400" s="4">
        <f ca="1">INDEX(GLOBAL[TT],MATCH(A400,GLOBAL[ID]))</f>
        <v>15</v>
      </c>
      <c r="F400" s="5" t="str">
        <f ca="1">IF(INDEX(GLOBAL[KET],MATCH(A400,GLOBAL[ID]))="","-",INDEX(GLOBAL[KET],MATCH(A400,GLOBAL[ID])))</f>
        <v>144 ls</v>
      </c>
    </row>
    <row r="401" spans="1:6" ht="15">
      <c r="A401" s="12">
        <v>586</v>
      </c>
      <c r="D401" s="3" t="str">
        <f ca="1">INDEX(GLOBAL[NAMA BARANG],MATCH(A401,GLOBAL[ID]))</f>
        <v>Bp 82018 garukan/ rabbit</v>
      </c>
      <c r="E401" s="4">
        <f ca="1">INDEX(GLOBAL[TT],MATCH(A401,GLOBAL[ID]))</f>
        <v>1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587</v>
      </c>
      <c r="D402" s="3" t="str">
        <f ca="1">INDEX(GLOBAL[NAMA BARANG],MATCH(A402,GLOBAL[ID]))</f>
        <v>Bp 8646</v>
      </c>
      <c r="E402" s="4">
        <f ca="1">INDEX(GLOBAL[TT],MATCH(A402,GLOBAL[ID]))</f>
        <v>6</v>
      </c>
      <c r="F402" s="5" t="str">
        <f ca="1">IF(INDEX(GLOBAL[KET],MATCH(A402,GLOBAL[ID]))="","-",INDEX(GLOBAL[KET],MATCH(A402,GLOBAL[ID])))</f>
        <v>144 ls</v>
      </c>
    </row>
    <row r="403" spans="1:6" ht="15">
      <c r="A403" s="12">
        <v>588</v>
      </c>
      <c r="D403" s="3" t="str">
        <f ca="1">INDEX(GLOBAL[NAMA BARANG],MATCH(A403,GLOBAL[ID]))</f>
        <v>Bp 8813 bebek (48)</v>
      </c>
      <c r="E403" s="4">
        <f ca="1">INDEX(GLOBAL[TT],MATCH(A403,GLOBAL[ID]))</f>
        <v>1</v>
      </c>
      <c r="F403" s="5" t="str">
        <f ca="1">IF(INDEX(GLOBAL[KET],MATCH(A403,GLOBAL[ID]))="","-",INDEX(GLOBAL[KET],MATCH(A403,GLOBAL[ID])))</f>
        <v>36 box</v>
      </c>
    </row>
    <row r="404" spans="1:6" ht="15">
      <c r="A404" s="12">
        <v>589</v>
      </c>
      <c r="D404" s="3" t="str">
        <f ca="1">INDEX(GLOBAL[NAMA BARANG],MATCH(A404,GLOBAL[ID]))</f>
        <v>Bp 8853 segitiga bola</v>
      </c>
      <c r="E404" s="4">
        <f ca="1">INDEX(GLOBAL[TT],MATCH(A404,GLOBAL[ID]))</f>
        <v>7</v>
      </c>
      <c r="F404" s="5" t="str">
        <f ca="1">IF(INDEX(GLOBAL[KET],MATCH(A404,GLOBAL[ID]))="","-",INDEX(GLOBAL[KET],MATCH(A404,GLOBAL[ID])))</f>
        <v>144 ls</v>
      </c>
    </row>
    <row r="405" spans="1:6" ht="15">
      <c r="A405" s="12">
        <v>590</v>
      </c>
      <c r="D405" s="3" t="str">
        <f ca="1">INDEX(GLOBAL[NAMA BARANG],MATCH(A405,GLOBAL[ID]))</f>
        <v>Bp 8889 hati</v>
      </c>
      <c r="E405" s="4">
        <f ca="1">INDEX(GLOBAL[TT],MATCH(A405,GLOBAL[ID]))</f>
        <v>3</v>
      </c>
      <c r="F405" s="5" t="str">
        <f ca="1">IF(INDEX(GLOBAL[KET],MATCH(A405,GLOBAL[ID]))="","-",INDEX(GLOBAL[KET],MATCH(A405,GLOBAL[ID])))</f>
        <v>144 ls</v>
      </c>
    </row>
    <row r="406" spans="1:6" ht="15">
      <c r="A406" s="12">
        <v>591</v>
      </c>
      <c r="D406" s="3" t="str">
        <f ca="1">INDEX(GLOBAL[NAMA BARANG],MATCH(A406,GLOBAL[ID]))</f>
        <v>Bp 8W megan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144 ls</v>
      </c>
    </row>
    <row r="407" spans="1:6" ht="15">
      <c r="A407" s="12">
        <v>594</v>
      </c>
      <c r="D407" s="3" t="str">
        <f ca="1">INDEX(GLOBAL[NAMA BARANG],MATCH(A407,GLOBAL[ID]))</f>
        <v>Bp 917/ 903</v>
      </c>
      <c r="E407" s="4">
        <f ca="1">INDEX(GLOBAL[TT],MATCH(A407,GLOBAL[ID]))</f>
        <v>11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595</v>
      </c>
      <c r="D408" s="3" t="str">
        <f ca="1">INDEX(GLOBAL[NAMA BARANG],MATCH(A408,GLOBAL[ID]))</f>
        <v>Bp 9518 tank air</v>
      </c>
      <c r="E408" s="4">
        <f ca="1">INDEX(GLOBAL[TT],MATCH(A408,GLOBAL[ID]))</f>
        <v>2</v>
      </c>
      <c r="F408" s="5" t="str">
        <f ca="1">IF(INDEX(GLOBAL[KET],MATCH(A408,GLOBAL[ID]))="","-",INDEX(GLOBAL[KET],MATCH(A408,GLOBAL[ID])))</f>
        <v>142 ls</v>
      </c>
    </row>
    <row r="409" spans="1:6" ht="15">
      <c r="A409" s="12">
        <v>596</v>
      </c>
      <c r="D409" s="3" t="str">
        <f ca="1">INDEX(GLOBAL[NAMA BARANG],MATCH(A409,GLOBAL[ID]))</f>
        <v>Bp 9799</v>
      </c>
      <c r="E409" s="4">
        <f ca="1">INDEX(GLOBAL[TT],MATCH(A409,GLOBAL[ID]))</f>
        <v>2</v>
      </c>
      <c r="F409" s="5" t="str">
        <f ca="1">IF(INDEX(GLOBAL[KET],MATCH(A409,GLOBAL[ID]))="","-",INDEX(GLOBAL[KET],MATCH(A409,GLOBAL[ID])))</f>
        <v>144 ls</v>
      </c>
    </row>
    <row r="410" spans="1:6" ht="15">
      <c r="A410" s="12">
        <v>597</v>
      </c>
      <c r="D410" s="3" t="str">
        <f ca="1">INDEX(GLOBAL[NAMA BARANG],MATCH(A410,GLOBAL[ID]))</f>
        <v>Bp 9892</v>
      </c>
      <c r="E410" s="4">
        <f ca="1">INDEX(GLOBAL[TT],MATCH(A410,GLOBAL[ID]))</f>
        <v>11</v>
      </c>
      <c r="F410" s="5" t="str">
        <f ca="1">IF(INDEX(GLOBAL[KET],MATCH(A410,GLOBAL[ID]))="","-",INDEX(GLOBAL[KET],MATCH(A410,GLOBAL[ID])))</f>
        <v>144 ls</v>
      </c>
    </row>
    <row r="411" spans="1:6" ht="15">
      <c r="A411" s="12">
        <v>599</v>
      </c>
      <c r="D411" s="3" t="str">
        <f ca="1">INDEX(GLOBAL[NAMA BARANG],MATCH(A411,GLOBAL[ID]))</f>
        <v>Bp 9938</v>
      </c>
      <c r="E411" s="4">
        <f ca="1">INDEX(GLOBAL[TT],MATCH(A411,GLOBAL[ID]))</f>
        <v>1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602</v>
      </c>
      <c r="D412" s="3" t="str">
        <f ca="1">INDEX(GLOBAL[NAMA BARANG],MATCH(A412,GLOBAL[ID]))</f>
        <v>Bp AODM 911</v>
      </c>
      <c r="E412" s="4">
        <f ca="1">INDEX(GLOBAL[TT],MATCH(A412,GLOBAL[ID]))</f>
        <v>1</v>
      </c>
      <c r="F412" s="5" t="str">
        <f ca="1">IF(INDEX(GLOBAL[KET],MATCH(A412,GLOBAL[ID]))="","-",INDEX(GLOBAL[KET],MATCH(A412,GLOBAL[ID])))</f>
        <v>144 ls</v>
      </c>
    </row>
    <row r="413" spans="1:6" ht="15">
      <c r="A413" s="12">
        <v>603</v>
      </c>
      <c r="D413" s="3" t="str">
        <f ca="1">INDEX(GLOBAL[NAMA BARANG],MATCH(A413,GLOBAL[ID]))</f>
        <v>Bp Aopo 335 htm (24)</v>
      </c>
      <c r="E413" s="4">
        <f ca="1">INDEX(GLOBAL[TT],MATCH(A413,GLOBAL[ID]))</f>
        <v>1</v>
      </c>
      <c r="F413" s="5" t="str">
        <f ca="1">IF(INDEX(GLOBAL[KET],MATCH(A413,GLOBAL[ID]))="","-",INDEX(GLOBAL[KET],MATCH(A413,GLOBAL[ID])))</f>
        <v>240 ls</v>
      </c>
    </row>
    <row r="414" spans="1:6" ht="15">
      <c r="A414" s="12">
        <v>604</v>
      </c>
      <c r="D414" s="3" t="str">
        <f ca="1">INDEX(GLOBAL[NAMA BARANG],MATCH(A414,GLOBAL[ID]))</f>
        <v>Bp Aopo 4506 B</v>
      </c>
      <c r="E414" s="4">
        <f ca="1">INDEX(GLOBAL[TT],MATCH(A414,GLOBAL[ID]))</f>
        <v>1</v>
      </c>
      <c r="F414" s="5" t="str">
        <f ca="1">IF(INDEX(GLOBAL[KET],MATCH(A414,GLOBAL[ID]))="","-",INDEX(GLOBAL[KET],MATCH(A414,GLOBAL[ID])))</f>
        <v>144 ls</v>
      </c>
    </row>
    <row r="415" spans="1:6" ht="15">
      <c r="A415" s="12">
        <v>605</v>
      </c>
      <c r="D415" s="3" t="str">
        <f ca="1">INDEX(GLOBAL[NAMA BARANG],MATCH(A415,GLOBAL[ID]))</f>
        <v>Bp Aopo Gp 1895</v>
      </c>
      <c r="E415" s="4">
        <f ca="1">INDEX(GLOBAL[TT],MATCH(A415,GLOBAL[ID]))</f>
        <v>2</v>
      </c>
      <c r="F415" s="5" t="str">
        <f ca="1">IF(INDEX(GLOBAL[KET],MATCH(A415,GLOBAL[ID]))="","-",INDEX(GLOBAL[KET],MATCH(A415,GLOBAL[ID])))</f>
        <v>144 ls</v>
      </c>
    </row>
    <row r="416" spans="1:6" ht="15">
      <c r="A416" s="12">
        <v>606</v>
      </c>
      <c r="D416" s="3" t="str">
        <f ca="1">INDEX(GLOBAL[NAMA BARANG],MATCH(A416,GLOBAL[ID]))</f>
        <v>Bp Aopo Gp-032 warna</v>
      </c>
      <c r="E416" s="4">
        <f ca="1">INDEX(GLOBAL[TT],MATCH(A416,GLOBAL[ID]))</f>
        <v>2</v>
      </c>
      <c r="F416" s="5" t="str">
        <f ca="1">IF(INDEX(GLOBAL[KET],MATCH(A416,GLOBAL[ID]))="","-",INDEX(GLOBAL[KET],MATCH(A416,GLOBAL[ID])))</f>
        <v>24 ls</v>
      </c>
    </row>
    <row r="417" spans="1:6" ht="15">
      <c r="A417" s="12">
        <v>607</v>
      </c>
      <c r="D417" s="3" t="str">
        <f ca="1">INDEX(GLOBAL[NAMA BARANG],MATCH(A417,GLOBAL[ID]))</f>
        <v>Bp art 3013</v>
      </c>
      <c r="E417" s="4">
        <f ca="1">INDEX(GLOBAL[TT],MATCH(A417,GLOBAL[ID]))</f>
        <v>1</v>
      </c>
      <c r="F417" s="5" t="str">
        <f ca="1">IF(INDEX(GLOBAL[KET],MATCH(A417,GLOBAL[ID]))="","-",INDEX(GLOBAL[KET],MATCH(A417,GLOBAL[ID])))</f>
        <v>5400 pc</v>
      </c>
    </row>
    <row r="418" spans="1:6" ht="15">
      <c r="A418" s="12">
        <v>608</v>
      </c>
      <c r="D418" s="3" t="str">
        <f ca="1">INDEX(GLOBAL[NAMA BARANG],MATCH(A418,GLOBAL[ID]))</f>
        <v>Bp ATM crystal</v>
      </c>
      <c r="E418" s="4">
        <f ca="1">INDEX(GLOBAL[TT],MATCH(A418,GLOBAL[ID]))</f>
        <v>2</v>
      </c>
      <c r="F418" s="5" t="str">
        <f ca="1">IF(INDEX(GLOBAL[KET],MATCH(A418,GLOBAL[ID]))="","-",INDEX(GLOBAL[KET],MATCH(A418,GLOBAL[ID])))</f>
        <v>20 grs</v>
      </c>
    </row>
    <row r="419" spans="1:6" ht="15">
      <c r="A419" s="12">
        <v>609</v>
      </c>
      <c r="D419" s="3" t="str">
        <f ca="1">INDEX(GLOBAL[NAMA BARANG],MATCH(A419,GLOBAL[ID]))</f>
        <v>Bp B155 (0366)</v>
      </c>
      <c r="E419" s="4">
        <f ca="1">INDEX(GLOBAL[TT],MATCH(A419,GLOBAL[ID]))</f>
        <v>13</v>
      </c>
      <c r="F419" s="5" t="str">
        <f ca="1">IF(INDEX(GLOBAL[KET],MATCH(A419,GLOBAL[ID]))="","-",INDEX(GLOBAL[KET],MATCH(A419,GLOBAL[ID])))</f>
        <v>144 ls</v>
      </c>
    </row>
    <row r="420" spans="1:6" ht="15">
      <c r="A420" s="12">
        <v>610</v>
      </c>
      <c r="D420" s="3" t="str">
        <f ca="1">INDEX(GLOBAL[NAMA BARANG],MATCH(A420,GLOBAL[ID]))</f>
        <v>Bp B-88</v>
      </c>
      <c r="E420" s="4">
        <f ca="1">INDEX(GLOBAL[TT],MATCH(A420,GLOBAL[ID]))</f>
        <v>7</v>
      </c>
      <c r="F420" s="5" t="str">
        <f ca="1">IF(INDEX(GLOBAL[KET],MATCH(A420,GLOBAL[ID]))="","-",INDEX(GLOBAL[KET],MATCH(A420,GLOBAL[ID])))</f>
        <v>20 grs</v>
      </c>
    </row>
    <row r="421" spans="1:6" ht="15">
      <c r="A421" s="12">
        <v>611</v>
      </c>
      <c r="D421" s="3" t="str">
        <f ca="1">INDEX(GLOBAL[NAMA BARANG],MATCH(A421,GLOBAL[ID]))</f>
        <v>Bp bellignafoss</v>
      </c>
      <c r="E421" s="4">
        <f ca="1">INDEX(GLOBAL[TT],MATCH(A421,GLOBAL[ID]))</f>
        <v>2</v>
      </c>
      <c r="F421" s="5" t="str">
        <f ca="1">IF(INDEX(GLOBAL[KET],MATCH(A421,GLOBAL[ID]))="","-",INDEX(GLOBAL[KET],MATCH(A421,GLOBAL[ID])))</f>
        <v>12 grs</v>
      </c>
    </row>
    <row r="422" spans="1:6" ht="15">
      <c r="A422" s="12">
        <v>612</v>
      </c>
      <c r="D422" s="3" t="str">
        <f ca="1">INDEX(GLOBAL[NAMA BARANG],MATCH(A422,GLOBAL[ID]))</f>
        <v>Bp bensia KMN 008/ 007</v>
      </c>
      <c r="E422" s="4">
        <f ca="1">INDEX(GLOBAL[TT],MATCH(A422,GLOBAL[ID]))</f>
        <v>1</v>
      </c>
      <c r="F422" s="5" t="str">
        <f ca="1">IF(INDEX(GLOBAL[KET],MATCH(A422,GLOBAL[ID]))="","-",INDEX(GLOBAL[KET],MATCH(A422,GLOBAL[ID])))</f>
        <v>48 box</v>
      </c>
    </row>
    <row r="423" spans="1:6" ht="15">
      <c r="A423" s="12">
        <v>613</v>
      </c>
      <c r="D423" s="3" t="str">
        <f ca="1">INDEX(GLOBAL[NAMA BARANG],MATCH(A423,GLOBAL[ID]))</f>
        <v>Bp BF 8118/ 8w</v>
      </c>
      <c r="E423" s="4">
        <f ca="1">INDEX(GLOBAL[TT],MATCH(A423,GLOBAL[ID]))</f>
        <v>1</v>
      </c>
      <c r="F423" s="5" t="str">
        <f ca="1">IF(INDEX(GLOBAL[KET],MATCH(A423,GLOBAL[ID]))="","-",INDEX(GLOBAL[KET],MATCH(A423,GLOBAL[ID])))</f>
        <v>144 ls</v>
      </c>
    </row>
    <row r="424" spans="1:6" ht="15">
      <c r="A424" s="12">
        <v>614</v>
      </c>
      <c r="D424" s="3" t="str">
        <f ca="1">INDEX(GLOBAL[NAMA BARANG],MATCH(A424,GLOBAL[ID]))</f>
        <v>Bp bolang-baling 1 box 48</v>
      </c>
      <c r="E424" s="4">
        <f ca="1">INDEX(GLOBAL[TT],MATCH(A424,GLOBAL[ID]))</f>
        <v>2</v>
      </c>
      <c r="F424" s="5" t="str">
        <f ca="1">IF(INDEX(GLOBAL[KET],MATCH(A424,GLOBAL[ID]))="","-",INDEX(GLOBAL[KET],MATCH(A424,GLOBAL[ID])))</f>
        <v>36 box</v>
      </c>
    </row>
    <row r="425" spans="1:6" ht="15">
      <c r="A425" s="12">
        <v>615</v>
      </c>
      <c r="D425" s="3" t="str">
        <f ca="1">INDEX(GLOBAL[NAMA BARANG],MATCH(A425,GLOBAL[ID]))</f>
        <v>Bp box 1000 K 1000</v>
      </c>
      <c r="E425" s="4">
        <f ca="1">INDEX(GLOBAL[TT],MATCH(A425,GLOBAL[ID]))</f>
        <v>3</v>
      </c>
      <c r="F425" s="5" t="str">
        <f ca="1">IF(INDEX(GLOBAL[KET],MATCH(A425,GLOBAL[ID]))="","-",INDEX(GLOBAL[KET],MATCH(A425,GLOBAL[ID])))</f>
        <v>72 ls</v>
      </c>
    </row>
    <row r="426" spans="1:6" ht="15">
      <c r="A426" s="12">
        <v>616</v>
      </c>
      <c r="D426" s="3" t="str">
        <f ca="1">INDEX(GLOBAL[NAMA BARANG],MATCH(A426,GLOBAL[ID]))</f>
        <v>Bp box ketapel AB 2921</v>
      </c>
      <c r="E426" s="4">
        <f ca="1">INDEX(GLOBAL[TT],MATCH(A426,GLOBAL[ID]))</f>
        <v>7</v>
      </c>
      <c r="F426" s="5" t="str">
        <f ca="1">IF(INDEX(GLOBAL[KET],MATCH(A426,GLOBAL[ID]))="","-",INDEX(GLOBAL[KET],MATCH(A426,GLOBAL[ID])))</f>
        <v>135 ls</v>
      </c>
    </row>
    <row r="427" spans="1:6" ht="15">
      <c r="A427" s="12">
        <v>617</v>
      </c>
      <c r="D427" s="3" t="str">
        <f ca="1">INDEX(GLOBAL[NAMA BARANG],MATCH(A427,GLOBAL[ID]))</f>
        <v>Bp cabe (G-103) + jepitan ret</v>
      </c>
      <c r="E427" s="4">
        <f ca="1">INDEX(GLOBAL[TT],MATCH(A427,GLOBAL[ID]))</f>
        <v>1</v>
      </c>
      <c r="F427" s="5" t="str">
        <f ca="1">IF(INDEX(GLOBAL[KET],MATCH(A427,GLOBAL[ID]))="","-",INDEX(GLOBAL[KET],MATCH(A427,GLOBAL[ID])))</f>
        <v>1392 pc</v>
      </c>
    </row>
    <row r="428" spans="1:6" ht="15">
      <c r="A428" s="12">
        <v>618</v>
      </c>
      <c r="D428" s="3" t="str">
        <f ca="1">INDEX(GLOBAL[NAMA BARANG],MATCH(A428,GLOBAL[ID]))</f>
        <v>Bp cabe (G-103) + jepitan ret (kng/Hj)</v>
      </c>
      <c r="E428" s="4">
        <f ca="1">INDEX(GLOBAL[TT],MATCH(A428,GLOBAL[ID]))</f>
        <v>13</v>
      </c>
      <c r="F428" s="5" t="str">
        <f ca="1">IF(INDEX(GLOBAL[KET],MATCH(A428,GLOBAL[ID]))="","-",INDEX(GLOBAL[KET],MATCH(A428,GLOBAL[ID])))</f>
        <v>2000 pc</v>
      </c>
    </row>
    <row r="429" spans="1:6" ht="15">
      <c r="A429" s="12">
        <v>619</v>
      </c>
      <c r="D429" s="3" t="str">
        <f ca="1">INDEX(GLOBAL[NAMA BARANG],MATCH(A429,GLOBAL[ID]))</f>
        <v>Bp Cosh CS 8501</v>
      </c>
      <c r="E429" s="4">
        <f ca="1">INDEX(GLOBAL[TT],MATCH(A429,GLOBAL[ID]))</f>
        <v>5</v>
      </c>
      <c r="F429" s="5" t="str">
        <f ca="1">IF(INDEX(GLOBAL[KET],MATCH(A429,GLOBAL[ID]))="","-",INDEX(GLOBAL[KET],MATCH(A429,GLOBAL[ID])))</f>
        <v>144 ls</v>
      </c>
    </row>
    <row r="430" spans="1:6" ht="15">
      <c r="A430" s="12">
        <v>623</v>
      </c>
      <c r="D430" s="3" t="str">
        <f ca="1">INDEX(GLOBAL[NAMA BARANG],MATCH(A430,GLOBAL[ID]))</f>
        <v>Bp Cosh CS LS 919</v>
      </c>
      <c r="E430" s="4">
        <f ca="1">INDEX(GLOBAL[TT],MATCH(A430,GLOBAL[ID]))</f>
        <v>3</v>
      </c>
      <c r="F430" s="5" t="str">
        <f ca="1">IF(INDEX(GLOBAL[KET],MATCH(A430,GLOBAL[ID]))="","-",INDEX(GLOBAL[KET],MATCH(A430,GLOBAL[ID])))</f>
        <v>144 ls</v>
      </c>
    </row>
    <row r="431" spans="1:6" ht="15">
      <c r="A431" s="12">
        <v>624</v>
      </c>
      <c r="D431" s="3" t="str">
        <f ca="1">INDEX(GLOBAL[NAMA BARANG],MATCH(A431,GLOBAL[ID]))</f>
        <v>Bp D Tian 1015 (6)/ 108 (8)</v>
      </c>
      <c r="E431" s="4">
        <f ca="1">INDEX(GLOBAL[TT],MATCH(A431,GLOBAL[ID]))</f>
        <v>14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625</v>
      </c>
      <c r="D432" s="3" t="str">
        <f ca="1">INDEX(GLOBAL[NAMA BARANG],MATCH(A432,GLOBAL[ID]))</f>
        <v>Bp D Tian 2036</v>
      </c>
      <c r="E432" s="4">
        <f ca="1">INDEX(GLOBAL[TT],MATCH(A432,GLOBAL[ID]))</f>
        <v>26</v>
      </c>
      <c r="F432" s="5" t="str">
        <f ca="1">IF(INDEX(GLOBAL[KET],MATCH(A432,GLOBAL[ID]))="","-",INDEX(GLOBAL[KET],MATCH(A432,GLOBAL[ID])))</f>
        <v>144 LSN</v>
      </c>
    </row>
    <row r="433" spans="1:6" ht="15">
      <c r="A433" s="12">
        <v>627</v>
      </c>
      <c r="D433" s="3" t="str">
        <f ca="1">INDEX(GLOBAL[NAMA BARANG],MATCH(A433,GLOBAL[ID]))</f>
        <v>Bp DB 530</v>
      </c>
      <c r="E433" s="4">
        <f ca="1">INDEX(GLOBAL[TT],MATCH(A433,GLOBAL[ID]))</f>
        <v>1</v>
      </c>
      <c r="F433" s="5" t="str">
        <f ca="1">IF(INDEX(GLOBAL[KET],MATCH(A433,GLOBAL[ID]))="","-",INDEX(GLOBAL[KET],MATCH(A433,GLOBAL[ID])))</f>
        <v>120 ls</v>
      </c>
    </row>
    <row r="434" spans="1:6" ht="15">
      <c r="A434" s="12">
        <v>628</v>
      </c>
      <c r="D434" s="3" t="str">
        <f ca="1">INDEX(GLOBAL[NAMA BARANG],MATCH(A434,GLOBAL[ID]))</f>
        <v>Bp DB 550</v>
      </c>
      <c r="E434" s="4">
        <f ca="1">INDEX(GLOBAL[TT],MATCH(A434,GLOBAL[ID]))</f>
        <v>2</v>
      </c>
      <c r="F434" s="5" t="str">
        <f ca="1">IF(INDEX(GLOBAL[KET],MATCH(A434,GLOBAL[ID]))="","-",INDEX(GLOBAL[KET],MATCH(A434,GLOBAL[ID])))</f>
        <v>120 LSN</v>
      </c>
    </row>
    <row r="435" spans="1:6" ht="15">
      <c r="A435" s="12">
        <v>631</v>
      </c>
      <c r="D435" s="3" t="str">
        <f ca="1">INDEX(GLOBAL[NAMA BARANG],MATCH(A435,GLOBAL[ID]))</f>
        <v>Bp Dbs GG 99</v>
      </c>
      <c r="E435" s="4">
        <f ca="1">INDEX(GLOBAL[TT],MATCH(A435,GLOBAL[ID]))</f>
        <v>4</v>
      </c>
      <c r="F435" s="5" t="str">
        <f ca="1">IF(INDEX(GLOBAL[KET],MATCH(A435,GLOBAL[ID]))="","-",INDEX(GLOBAL[KET],MATCH(A435,GLOBAL[ID])))</f>
        <v>144 ls</v>
      </c>
    </row>
    <row r="436" spans="1:6" ht="15">
      <c r="A436" s="12">
        <v>633</v>
      </c>
      <c r="D436" s="3" t="str">
        <f ca="1">INDEX(GLOBAL[NAMA BARANG],MATCH(A436,GLOBAL[ID]))</f>
        <v>Bp Debozz DB G 028 Click</v>
      </c>
      <c r="E436" s="4">
        <f ca="1">INDEX(GLOBAL[TT],MATCH(A436,GLOBAL[ID]))</f>
        <v>4</v>
      </c>
      <c r="F436" s="5" t="str">
        <f ca="1">IF(INDEX(GLOBAL[KET],MATCH(A436,GLOBAL[ID]))="","-",INDEX(GLOBAL[KET],MATCH(A436,GLOBAL[ID])))</f>
        <v>120 LSN</v>
      </c>
    </row>
    <row r="437" spans="1:6" ht="15">
      <c r="A437" s="12">
        <v>634</v>
      </c>
      <c r="D437" s="3" t="str">
        <f ca="1">INDEX(GLOBAL[NAMA BARANG],MATCH(A437,GLOBAL[ID]))</f>
        <v>Bp Debozz DB G 05</v>
      </c>
      <c r="E437" s="4">
        <f ca="1">INDEX(GLOBAL[TT],MATCH(A437,GLOBAL[ID]))</f>
        <v>4</v>
      </c>
      <c r="F437" s="5" t="str">
        <f ca="1">IF(INDEX(GLOBAL[KET],MATCH(A437,GLOBAL[ID]))="","-",INDEX(GLOBAL[KET],MATCH(A437,GLOBAL[ID])))</f>
        <v>120 LSN</v>
      </c>
    </row>
    <row r="438" spans="1:6" ht="15">
      <c r="A438" s="12">
        <v>636</v>
      </c>
      <c r="D438" s="3" t="str">
        <f ca="1">INDEX(GLOBAL[NAMA BARANG],MATCH(A438,GLOBAL[ID]))</f>
        <v>Bp Debozz DB G 07</v>
      </c>
      <c r="E438" s="4">
        <f ca="1">INDEX(GLOBAL[TT],MATCH(A438,GLOBAL[ID]))</f>
        <v>1</v>
      </c>
      <c r="F438" s="5" t="str">
        <f ca="1">IF(INDEX(GLOBAL[KET],MATCH(A438,GLOBAL[ID]))="","-",INDEX(GLOBAL[KET],MATCH(A438,GLOBAL[ID])))</f>
        <v>120 LSN</v>
      </c>
    </row>
    <row r="439" spans="1:6" ht="15">
      <c r="A439" s="12">
        <v>638</v>
      </c>
      <c r="D439" s="3" t="str">
        <f ca="1">INDEX(GLOBAL[NAMA BARANG],MATCH(A439,GLOBAL[ID]))</f>
        <v>Bp Debozz DB G 09</v>
      </c>
      <c r="E439" s="4">
        <f ca="1">INDEX(GLOBAL[TT],MATCH(A439,GLOBAL[ID]))</f>
        <v>1</v>
      </c>
      <c r="F439" s="5" t="str">
        <f ca="1">IF(INDEX(GLOBAL[KET],MATCH(A439,GLOBAL[ID]))="","-",INDEX(GLOBAL[KET],MATCH(A439,GLOBAL[ID])))</f>
        <v>144 LSN</v>
      </c>
    </row>
    <row r="440" spans="1:6" ht="15">
      <c r="A440" s="12">
        <v>639</v>
      </c>
      <c r="D440" s="3" t="str">
        <f ca="1">INDEX(GLOBAL[NAMA BARANG],MATCH(A440,GLOBAL[ID]))</f>
        <v>Bp Design kepala AB kotak/ bulat</v>
      </c>
      <c r="E440" s="4">
        <f ca="1">INDEX(GLOBAL[TT],MATCH(A440,GLOBAL[ID]))</f>
        <v>1</v>
      </c>
      <c r="F440" s="5" t="str">
        <f ca="1">IF(INDEX(GLOBAL[KET],MATCH(A440,GLOBAL[ID]))="","-",INDEX(GLOBAL[KET],MATCH(A440,GLOBAL[ID])))</f>
        <v>135 ls</v>
      </c>
    </row>
    <row r="441" spans="1:6" ht="15">
      <c r="A441" s="12">
        <v>640</v>
      </c>
      <c r="D441" s="3" t="str">
        <f ca="1">INDEX(GLOBAL[NAMA BARANG],MATCH(A441,GLOBAL[ID]))</f>
        <v>Bp Doraemon 3008</v>
      </c>
      <c r="E441" s="4">
        <f ca="1">INDEX(GLOBAL[TT],MATCH(A441,GLOBAL[ID]))</f>
        <v>2</v>
      </c>
      <c r="F441" s="5" t="str">
        <f ca="1">IF(INDEX(GLOBAL[KET],MATCH(A441,GLOBAL[ID]))="","-",INDEX(GLOBAL[KET],MATCH(A441,GLOBAL[ID])))</f>
        <v>1152 pc</v>
      </c>
    </row>
    <row r="442" spans="1:6" ht="15">
      <c r="A442" s="12">
        <v>641</v>
      </c>
      <c r="D442" s="3" t="str">
        <f ca="1">INDEX(GLOBAL[NAMA BARANG],MATCH(A442,GLOBAL[ID]))</f>
        <v>Bp elegant 1803</v>
      </c>
      <c r="E442" s="4">
        <f ca="1">INDEX(GLOBAL[TT],MATCH(A442,GLOBAL[ID]))</f>
        <v>2</v>
      </c>
      <c r="F442" s="5" t="str">
        <f ca="1">IF(INDEX(GLOBAL[KET],MATCH(A442,GLOBAL[ID]))="","-",INDEX(GLOBAL[KET],MATCH(A442,GLOBAL[ID])))</f>
        <v>144 ls</v>
      </c>
    </row>
    <row r="443" spans="1:6" ht="15">
      <c r="A443" s="12">
        <v>642</v>
      </c>
      <c r="D443" s="3" t="str">
        <f ca="1">INDEX(GLOBAL[NAMA BARANG],MATCH(A443,GLOBAL[ID]))</f>
        <v>Bp elmo H(1) M(1)</v>
      </c>
      <c r="E443" s="4">
        <f ca="1">INDEX(GLOBAL[TT],MATCH(A443,GLOBAL[ID]))</f>
        <v>2</v>
      </c>
      <c r="F443" s="5" t="str">
        <f ca="1">IF(INDEX(GLOBAL[KET],MATCH(A443,GLOBAL[ID]))="","-",INDEX(GLOBAL[KET],MATCH(A443,GLOBAL[ID])))</f>
        <v>120 ls</v>
      </c>
    </row>
    <row r="444" spans="1:6" ht="15">
      <c r="A444" s="12">
        <v>643</v>
      </c>
      <c r="D444" s="3" t="str">
        <f ca="1">INDEX(GLOBAL[NAMA BARANG],MATCH(A444,GLOBAL[ID]))</f>
        <v>Bp executive 169 (2)/ 777 (3)</v>
      </c>
      <c r="E444" s="4">
        <f ca="1">INDEX(GLOBAL[TT],MATCH(A444,GLOBAL[ID]))</f>
        <v>5</v>
      </c>
      <c r="F444" s="5" t="str">
        <f ca="1">IF(INDEX(GLOBAL[KET],MATCH(A444,GLOBAL[ID]))="","-",INDEX(GLOBAL[KET],MATCH(A444,GLOBAL[ID])))</f>
        <v>144 ls</v>
      </c>
    </row>
    <row r="445" spans="1:6" ht="15">
      <c r="A445" s="12">
        <v>644</v>
      </c>
      <c r="D445" s="3" t="str">
        <f ca="1">INDEX(GLOBAL[NAMA BARANG],MATCH(A445,GLOBAL[ID]))</f>
        <v>Bp executive BM 300 merah</v>
      </c>
      <c r="E445" s="4">
        <f ca="1">INDEX(GLOBAL[TT],MATCH(A445,GLOBAL[ID]))</f>
        <v>1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645</v>
      </c>
      <c r="D446" s="3" t="str">
        <f ca="1">INDEX(GLOBAL[NAMA BARANG],MATCH(A446,GLOBAL[ID]))</f>
        <v>Bp F001 030/12w glitermix</v>
      </c>
      <c r="E446" s="4">
        <f ca="1">INDEX(GLOBAL[TT],MATCH(A446,GLOBAL[ID]))</f>
        <v>5</v>
      </c>
      <c r="F446" s="5" t="str">
        <f ca="1">IF(INDEX(GLOBAL[KET],MATCH(A446,GLOBAL[ID]))="","-",INDEX(GLOBAL[KET],MATCH(A446,GLOBAL[ID])))</f>
        <v>160 pc</v>
      </c>
    </row>
    <row r="447" spans="1:6" ht="15">
      <c r="A447" s="12">
        <v>646</v>
      </c>
      <c r="D447" s="3" t="str">
        <f ca="1">INDEX(GLOBAL[NAMA BARANG],MATCH(A447,GLOBAL[ID]))</f>
        <v>Bp F4 AW 46/ 8018 (1x36)</v>
      </c>
      <c r="E447" s="4">
        <f ca="1">INDEX(GLOBAL[TT],MATCH(A447,GLOBAL[ID]))</f>
        <v>7</v>
      </c>
      <c r="F447" s="5" t="str">
        <f ca="1">IF(INDEX(GLOBAL[KET],MATCH(A447,GLOBAL[ID]))="","-",INDEX(GLOBAL[KET],MATCH(A447,GLOBAL[ID])))</f>
        <v>96 box</v>
      </c>
    </row>
    <row r="448" spans="1:6" ht="15">
      <c r="A448" s="12">
        <v>647</v>
      </c>
      <c r="D448" s="3" t="str">
        <f ca="1">INDEX(GLOBAL[NAMA BARANG],MATCH(A448,GLOBAL[ID]))</f>
        <v>Bp Fancy 18888</v>
      </c>
      <c r="E448" s="4">
        <f ca="1">INDEX(GLOBAL[TT],MATCH(A448,GLOBAL[ID]))</f>
        <v>1</v>
      </c>
      <c r="F448" s="5" t="str">
        <f ca="1">IF(INDEX(GLOBAL[KET],MATCH(A448,GLOBAL[ID]))="","-",INDEX(GLOBAL[KET],MATCH(A448,GLOBAL[ID])))</f>
        <v>144 ls</v>
      </c>
    </row>
    <row r="449" spans="1:6" ht="15">
      <c r="A449" s="12">
        <v>648</v>
      </c>
      <c r="D449" s="3" t="str">
        <f ca="1">INDEX(GLOBAL[NAMA BARANG],MATCH(A449,GLOBAL[ID]))</f>
        <v>Bp Fancy AB besar 2638</v>
      </c>
      <c r="E449" s="4">
        <f ca="1">INDEX(GLOBAL[TT],MATCH(A449,GLOBAL[ID]))</f>
        <v>2</v>
      </c>
      <c r="F449" s="5" t="str">
        <f ca="1">IF(INDEX(GLOBAL[KET],MATCH(A449,GLOBAL[ID]))="","-",INDEX(GLOBAL[KET],MATCH(A449,GLOBAL[ID])))</f>
        <v>144 ls</v>
      </c>
    </row>
    <row r="450" spans="1:6" ht="15">
      <c r="A450" s="12">
        <v>649</v>
      </c>
      <c r="D450" s="3" t="str">
        <f ca="1">INDEX(GLOBAL[NAMA BARANG],MATCH(A450,GLOBAL[ID]))</f>
        <v>Bp Fancy ketapel tiup 2629A (5)/ AB tiup 2659 (4)</v>
      </c>
      <c r="E450" s="4">
        <f ca="1">INDEX(GLOBAL[TT],MATCH(A450,GLOBAL[ID]))</f>
        <v>9</v>
      </c>
      <c r="F450" s="5" t="str">
        <f ca="1">IF(INDEX(GLOBAL[KET],MATCH(A450,GLOBAL[ID]))="","-",INDEX(GLOBAL[KET],MATCH(A450,GLOBAL[ID])))</f>
        <v>144 ls</v>
      </c>
    </row>
    <row r="451" spans="1:6" ht="15">
      <c r="A451" s="12">
        <v>651</v>
      </c>
      <c r="D451" s="3" t="str">
        <f ca="1">INDEX(GLOBAL[NAMA BARANG],MATCH(A451,GLOBAL[ID]))</f>
        <v>Bp Football (1 box=24)</v>
      </c>
      <c r="E451" s="4">
        <f ca="1">INDEX(GLOBAL[TT],MATCH(A451,GLOBAL[ID]))</f>
        <v>1</v>
      </c>
      <c r="F451" s="5" t="str">
        <f ca="1">IF(INDEX(GLOBAL[KET],MATCH(A451,GLOBAL[ID]))="","-",INDEX(GLOBAL[KET],MATCH(A451,GLOBAL[ID])))</f>
        <v>40 box</v>
      </c>
    </row>
    <row r="452" spans="1:6" ht="15">
      <c r="A452" s="12">
        <v>652</v>
      </c>
      <c r="D452" s="3" t="str">
        <f ca="1">INDEX(GLOBAL[NAMA BARANG],MATCH(A452,GLOBAL[ID]))</f>
        <v>Bp G 2036 biru</v>
      </c>
      <c r="E452" s="4">
        <f ca="1">INDEX(GLOBAL[TT],MATCH(A452,GLOBAL[ID]))</f>
        <v>5</v>
      </c>
      <c r="F452" s="5" t="str">
        <f ca="1">IF(INDEX(GLOBAL[KET],MATCH(A452,GLOBAL[ID]))="","-",INDEX(GLOBAL[KET],MATCH(A452,GLOBAL[ID])))</f>
        <v>144 ls</v>
      </c>
    </row>
    <row r="453" spans="1:6" ht="15">
      <c r="A453" s="12">
        <v>693</v>
      </c>
      <c r="D453" s="3" t="str">
        <f ca="1">INDEX(GLOBAL[NAMA BARANG],MATCH(A453,GLOBAL[ID]))</f>
        <v>Bp gliter 12w BDO29-12/ C14-144</v>
      </c>
      <c r="E453" s="4">
        <f ca="1">INDEX(GLOBAL[TT],MATCH(A453,GLOBAL[ID]))</f>
        <v>5</v>
      </c>
      <c r="F453" s="5" t="str">
        <f ca="1">IF(INDEX(GLOBAL[KET],MATCH(A453,GLOBAL[ID]))="","-",INDEX(GLOBAL[KET],MATCH(A453,GLOBAL[ID])))</f>
        <v>160 set</v>
      </c>
    </row>
    <row r="454" spans="1:6" ht="15">
      <c r="A454" s="12">
        <v>694</v>
      </c>
      <c r="D454" s="3" t="str">
        <f ca="1">INDEX(GLOBAL[NAMA BARANG],MATCH(A454,GLOBAL[ID]))</f>
        <v>Bp gliter 12w BDO49-12/ C14-147</v>
      </c>
      <c r="E454" s="4">
        <f ca="1">INDEX(GLOBAL[TT],MATCH(A454,GLOBAL[ID]))</f>
        <v>8</v>
      </c>
      <c r="F454" s="5" t="str">
        <f ca="1">IF(INDEX(GLOBAL[KET],MATCH(A454,GLOBAL[ID]))="","-",INDEX(GLOBAL[KET],MATCH(A454,GLOBAL[ID])))</f>
        <v>1920 pc</v>
      </c>
    </row>
    <row r="455" spans="1:6" ht="15">
      <c r="A455" s="12">
        <v>695</v>
      </c>
      <c r="D455" s="3" t="str">
        <f ca="1">INDEX(GLOBAL[NAMA BARANG],MATCH(A455,GLOBAL[ID]))</f>
        <v>Bp gliter 12w C11-33</v>
      </c>
      <c r="E455" s="4">
        <f ca="1">INDEX(GLOBAL[TT],MATCH(A455,GLOBAL[ID]))</f>
        <v>9</v>
      </c>
      <c r="F455" s="5" t="str">
        <f ca="1">IF(INDEX(GLOBAL[KET],MATCH(A455,GLOBAL[ID]))="","-",INDEX(GLOBAL[KET],MATCH(A455,GLOBAL[ID])))</f>
        <v>160 set</v>
      </c>
    </row>
    <row r="456" spans="1:6" ht="15">
      <c r="A456" s="12">
        <v>696</v>
      </c>
      <c r="D456" s="3" t="str">
        <f ca="1">INDEX(GLOBAL[NAMA BARANG],MATCH(A456,GLOBAL[ID]))</f>
        <v>Bp gliter 12w K701 A(1)/ K 701(4)</v>
      </c>
      <c r="E456" s="4">
        <f ca="1">INDEX(GLOBAL[TT],MATCH(A456,GLOBAL[ID]))</f>
        <v>5</v>
      </c>
      <c r="F456" s="5" t="str">
        <f ca="1">IF(INDEX(GLOBAL[KET],MATCH(A456,GLOBAL[ID]))="","-",INDEX(GLOBAL[KET],MATCH(A456,GLOBAL[ID])))</f>
        <v>144 ls</v>
      </c>
    </row>
    <row r="457" spans="1:6" ht="15">
      <c r="A457" s="12">
        <v>697</v>
      </c>
      <c r="D457" s="3" t="str">
        <f ca="1">INDEX(GLOBAL[NAMA BARANG],MATCH(A457,GLOBAL[ID]))</f>
        <v>Bp Gp 1016 gold</v>
      </c>
      <c r="E457" s="4">
        <f ca="1">INDEX(GLOBAL[TT],MATCH(A457,GLOBAL[ID]))</f>
        <v>5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698</v>
      </c>
      <c r="D458" s="3" t="str">
        <f ca="1">INDEX(GLOBAL[NAMA BARANG],MATCH(A458,GLOBAL[ID]))</f>
        <v>Bp Gp 1016 silver</v>
      </c>
      <c r="E458" s="4">
        <f ca="1">INDEX(GLOBAL[TT],MATCH(A458,GLOBAL[ID]))</f>
        <v>4</v>
      </c>
      <c r="F458" s="5" t="str">
        <f ca="1">IF(INDEX(GLOBAL[KET],MATCH(A458,GLOBAL[ID]))="","-",INDEX(GLOBAL[KET],MATCH(A458,GLOBAL[ID])))</f>
        <v>144 ls</v>
      </c>
    </row>
    <row r="459" spans="1:6" ht="15">
      <c r="A459" s="12">
        <v>699</v>
      </c>
      <c r="D459" s="3" t="str">
        <f ca="1">INDEX(GLOBAL[NAMA BARANG],MATCH(A459,GLOBAL[ID]))</f>
        <v>Bp Gp 1022</v>
      </c>
      <c r="E459" s="4">
        <f ca="1">INDEX(GLOBAL[TT],MATCH(A459,GLOBAL[ID]))</f>
        <v>4</v>
      </c>
      <c r="F459" s="5" t="str">
        <f ca="1">IF(INDEX(GLOBAL[KET],MATCH(A459,GLOBAL[ID]))="","-",INDEX(GLOBAL[KET],MATCH(A459,GLOBAL[ID])))</f>
        <v>144 ls</v>
      </c>
    </row>
    <row r="460" spans="1:6" ht="15">
      <c r="A460" s="12">
        <v>700</v>
      </c>
      <c r="D460" s="3" t="str">
        <f ca="1">INDEX(GLOBAL[NAMA BARANG],MATCH(A460,GLOBAL[ID]))</f>
        <v>Bp Gp 3139</v>
      </c>
      <c r="E460" s="4">
        <f ca="1">INDEX(GLOBAL[TT],MATCH(A460,GLOBAL[ID]))</f>
        <v>3</v>
      </c>
      <c r="F460" s="5" t="str">
        <f ca="1">IF(INDEX(GLOBAL[KET],MATCH(A460,GLOBAL[ID]))="","-",INDEX(GLOBAL[KET],MATCH(A460,GLOBAL[ID])))</f>
        <v>180 ls</v>
      </c>
    </row>
    <row r="461" spans="1:6" ht="15">
      <c r="A461" s="12">
        <v>701</v>
      </c>
      <c r="D461" s="3" t="str">
        <f ca="1">INDEX(GLOBAL[NAMA BARANG],MATCH(A461,GLOBAL[ID]))</f>
        <v>Bp Gp 609</v>
      </c>
      <c r="E461" s="4">
        <f ca="1">INDEX(GLOBAL[TT],MATCH(A461,GLOBAL[ID]))</f>
        <v>4</v>
      </c>
      <c r="F461" s="5" t="str">
        <f ca="1">IF(INDEX(GLOBAL[KET],MATCH(A461,GLOBAL[ID]))="","-",INDEX(GLOBAL[KET],MATCH(A461,GLOBAL[ID])))</f>
        <v>144 ls</v>
      </c>
    </row>
    <row r="462" spans="1:6" ht="15">
      <c r="A462" s="12">
        <v>702</v>
      </c>
      <c r="D462" s="3" t="str">
        <f ca="1">INDEX(GLOBAL[NAMA BARANG],MATCH(A462,GLOBAL[ID]))</f>
        <v>Bp Gp 7037</v>
      </c>
      <c r="E462" s="4">
        <f ca="1">INDEX(GLOBAL[TT],MATCH(A462,GLOBAL[ID]))</f>
        <v>4</v>
      </c>
      <c r="F462" s="5" t="str">
        <f ca="1">IF(INDEX(GLOBAL[KET],MATCH(A462,GLOBAL[ID]))="","-",INDEX(GLOBAL[KET],MATCH(A462,GLOBAL[ID])))</f>
        <v>192 ls</v>
      </c>
    </row>
    <row r="463" spans="1:6" ht="15">
      <c r="A463" s="12">
        <v>703</v>
      </c>
      <c r="D463" s="3" t="str">
        <f ca="1">INDEX(GLOBAL[NAMA BARANG],MATCH(A463,GLOBAL[ID]))</f>
        <v>Bp Gp 9002</v>
      </c>
      <c r="E463" s="4">
        <f ca="1">INDEX(GLOBAL[TT],MATCH(A463,GLOBAL[ID]))</f>
        <v>2</v>
      </c>
      <c r="F463" s="5" t="str">
        <f ca="1">IF(INDEX(GLOBAL[KET],MATCH(A463,GLOBAL[ID]))="","-",INDEX(GLOBAL[KET],MATCH(A463,GLOBAL[ID])))</f>
        <v>192 ls</v>
      </c>
    </row>
    <row r="464" spans="1:6" ht="15">
      <c r="A464" s="12">
        <v>704</v>
      </c>
      <c r="D464" s="3" t="str">
        <f ca="1">INDEX(GLOBAL[NAMA BARANG],MATCH(A464,GLOBAL[ID]))</f>
        <v>Bp Gp 9112(1)/ 9006(10)</v>
      </c>
      <c r="E464" s="4">
        <f ca="1">INDEX(GLOBAL[TT],MATCH(A464,GLOBAL[ID]))</f>
        <v>11</v>
      </c>
      <c r="F464" s="5" t="str">
        <f ca="1">IF(INDEX(GLOBAL[KET],MATCH(A464,GLOBAL[ID]))="","-",INDEX(GLOBAL[KET],MATCH(A464,GLOBAL[ID])))</f>
        <v>192 ls</v>
      </c>
    </row>
    <row r="465" spans="1:6" ht="15">
      <c r="A465" s="12">
        <v>705</v>
      </c>
      <c r="D465" s="3" t="str">
        <f ca="1">INDEX(GLOBAL[NAMA BARANG],MATCH(A465,GLOBAL[ID]))</f>
        <v>Bp Gp 956</v>
      </c>
      <c r="E465" s="4">
        <f ca="1">INDEX(GLOBAL[TT],MATCH(A465,GLOBAL[ID]))</f>
        <v>2</v>
      </c>
      <c r="F465" s="5" t="str">
        <f ca="1">IF(INDEX(GLOBAL[KET],MATCH(A465,GLOBAL[ID]))="","-",INDEX(GLOBAL[KET],MATCH(A465,GLOBAL[ID])))</f>
        <v>144 ls</v>
      </c>
    </row>
    <row r="466" spans="1:6" ht="15">
      <c r="A466" s="12">
        <v>706</v>
      </c>
      <c r="D466" s="3" t="str">
        <f ca="1">INDEX(GLOBAL[NAMA BARANG],MATCH(A466,GLOBAL[ID]))</f>
        <v>Bp Gp 963</v>
      </c>
      <c r="E466" s="4">
        <f ca="1">INDEX(GLOBAL[TT],MATCH(A466,GLOBAL[ID]))</f>
        <v>3</v>
      </c>
      <c r="F466" s="5" t="str">
        <f ca="1">IF(INDEX(GLOBAL[KET],MATCH(A466,GLOBAL[ID]))="","-",INDEX(GLOBAL[KET],MATCH(A466,GLOBAL[ID])))</f>
        <v>144 ls</v>
      </c>
    </row>
    <row r="467" spans="1:6" ht="15">
      <c r="A467" s="12">
        <v>707</v>
      </c>
      <c r="D467" s="3" t="str">
        <f ca="1">INDEX(GLOBAL[NAMA BARANG],MATCH(A467,GLOBAL[ID]))</f>
        <v>Bp Gramata H1(5)/ H2(12)</v>
      </c>
      <c r="E467" s="4">
        <f ca="1">INDEX(GLOBAL[TT],MATCH(A467,GLOBAL[ID]))</f>
        <v>17</v>
      </c>
      <c r="F467" s="5" t="str">
        <f ca="1">IF(INDEX(GLOBAL[KET],MATCH(A467,GLOBAL[ID]))="","-",INDEX(GLOBAL[KET],MATCH(A467,GLOBAL[ID])))</f>
        <v>144 ls</v>
      </c>
    </row>
    <row r="468" spans="1:6" ht="15">
      <c r="A468" s="12">
        <v>708</v>
      </c>
      <c r="D468" s="3" t="str">
        <f ca="1">INDEX(GLOBAL[NAMA BARANG],MATCH(A468,GLOBAL[ID]))</f>
        <v>Bp Gramata H5</v>
      </c>
      <c r="E468" s="4">
        <f ca="1">INDEX(GLOBAL[TT],MATCH(A468,GLOBAL[ID]))</f>
        <v>5</v>
      </c>
      <c r="F468" s="5" t="str">
        <f ca="1">IF(INDEX(GLOBAL[KET],MATCH(A468,GLOBAL[ID]))="","-",INDEX(GLOBAL[KET],MATCH(A468,GLOBAL[ID])))</f>
        <v>144 ls</v>
      </c>
    </row>
    <row r="469" spans="1:6" ht="15">
      <c r="A469" s="12">
        <v>709</v>
      </c>
      <c r="D469" s="3" t="str">
        <f ca="1">INDEX(GLOBAL[NAMA BARANG],MATCH(A469,GLOBAL[ID]))</f>
        <v>Bp Hapus V 6791</v>
      </c>
      <c r="E469" s="4">
        <f ca="1">INDEX(GLOBAL[TT],MATCH(A469,GLOBAL[ID]))</f>
        <v>8</v>
      </c>
      <c r="F469" s="5" t="str">
        <f ca="1">IF(INDEX(GLOBAL[KET],MATCH(A469,GLOBAL[ID]))="","-",INDEX(GLOBAL[KET],MATCH(A469,GLOBAL[ID])))</f>
        <v>96 ls</v>
      </c>
    </row>
    <row r="470" spans="1:6" ht="15">
      <c r="A470" s="12">
        <v>710</v>
      </c>
      <c r="D470" s="3" t="str">
        <f ca="1">INDEX(GLOBAL[NAMA BARANG],MATCH(A470,GLOBAL[ID]))</f>
        <v>Bp HB k 510</v>
      </c>
      <c r="E470" s="4">
        <f ca="1">INDEX(GLOBAL[TT],MATCH(A470,GLOBAL[ID]))</f>
        <v>7</v>
      </c>
      <c r="F470" s="5" t="str">
        <f ca="1">IF(INDEX(GLOBAL[KET],MATCH(A470,GLOBAL[ID]))="","-",INDEX(GLOBAL[KET],MATCH(A470,GLOBAL[ID])))</f>
        <v>144 ls</v>
      </c>
    </row>
    <row r="471" spans="1:6" ht="15">
      <c r="A471" s="12">
        <v>711</v>
      </c>
      <c r="D471" s="3" t="str">
        <f ca="1">INDEX(GLOBAL[NAMA BARANG],MATCH(A471,GLOBAL[ID]))</f>
        <v>Bp Heroset 50</v>
      </c>
      <c r="E471" s="4">
        <f ca="1">INDEX(GLOBAL[TT],MATCH(A471,GLOBAL[ID]))</f>
        <v>8</v>
      </c>
      <c r="F471" s="5" t="str">
        <f ca="1">IF(INDEX(GLOBAL[KET],MATCH(A471,GLOBAL[ID]))="","-",INDEX(GLOBAL[KET],MATCH(A471,GLOBAL[ID])))</f>
        <v>20 ls</v>
      </c>
    </row>
    <row r="472" spans="1:6" ht="15">
      <c r="A472" s="12">
        <v>713</v>
      </c>
      <c r="D472" s="3" t="str">
        <f ca="1">INDEX(GLOBAL[NAMA BARANG],MATCH(A472,GLOBAL[ID]))</f>
        <v>Bp Hk panjang (36)</v>
      </c>
      <c r="E472" s="4">
        <f ca="1">INDEX(GLOBAL[TT],MATCH(A472,GLOBAL[ID]))</f>
        <v>2</v>
      </c>
      <c r="F472" s="5" t="str">
        <f ca="1">IF(INDEX(GLOBAL[KET],MATCH(A472,GLOBAL[ID]))="","-",INDEX(GLOBAL[KET],MATCH(A472,GLOBAL[ID])))</f>
        <v>60 box</v>
      </c>
    </row>
    <row r="473" spans="1:6" ht="15">
      <c r="A473" s="12">
        <v>714</v>
      </c>
      <c r="D473" s="3" t="str">
        <f ca="1">INDEX(GLOBAL[NAMA BARANG],MATCH(A473,GLOBAL[ID]))</f>
        <v>Bp HS 1215</v>
      </c>
      <c r="E473" s="4">
        <f ca="1">INDEX(GLOBAL[TT],MATCH(A473,GLOBAL[ID]))</f>
        <v>2</v>
      </c>
      <c r="F473" s="5" t="str">
        <f ca="1">IF(INDEX(GLOBAL[KET],MATCH(A473,GLOBAL[ID]))="","-",INDEX(GLOBAL[KET],MATCH(A473,GLOBAL[ID])))</f>
        <v>144 ls</v>
      </c>
    </row>
    <row r="474" spans="1:6" ht="15">
      <c r="A474" s="12">
        <v>715</v>
      </c>
      <c r="D474" s="3" t="str">
        <f ca="1">INDEX(GLOBAL[NAMA BARANG],MATCH(A474,GLOBAL[ID]))</f>
        <v>Bp Ht 590 balon tiup (3)/ MP 2131 ayunan demon (1 box 48) (1)</v>
      </c>
      <c r="E474" s="4">
        <f ca="1">INDEX(GLOBAL[TT],MATCH(A474,GLOBAL[ID]))</f>
        <v>4</v>
      </c>
      <c r="F474" s="5" t="str">
        <f ca="1">IF(INDEX(GLOBAL[KET],MATCH(A474,GLOBAL[ID]))="","-",INDEX(GLOBAL[KET],MATCH(A474,GLOBAL[ID])))</f>
        <v>36 box</v>
      </c>
    </row>
    <row r="475" spans="1:6" ht="15">
      <c r="A475" s="12">
        <v>716</v>
      </c>
      <c r="D475" s="3" t="str">
        <f ca="1">INDEX(GLOBAL[NAMA BARANG],MATCH(A475,GLOBAL[ID]))</f>
        <v>Bp ikan tali</v>
      </c>
      <c r="E475" s="4">
        <f ca="1">INDEX(GLOBAL[TT],MATCH(A475,GLOBAL[ID]))</f>
        <v>2</v>
      </c>
      <c r="F475" s="5" t="str">
        <f ca="1">IF(INDEX(GLOBAL[KET],MATCH(A475,GLOBAL[ID]))="","-",INDEX(GLOBAL[KET],MATCH(A475,GLOBAL[ID])))</f>
        <v>200 ls</v>
      </c>
    </row>
    <row r="476" spans="1:6" ht="15">
      <c r="A476" s="12">
        <v>717</v>
      </c>
      <c r="D476" s="3" t="str">
        <f ca="1">INDEX(GLOBAL[NAMA BARANG],MATCH(A476,GLOBAL[ID]))</f>
        <v>Bp JB 273/ 1000</v>
      </c>
      <c r="E476" s="4">
        <f ca="1">INDEX(GLOBAL[TT],MATCH(A476,GLOBAL[ID]))</f>
        <v>8</v>
      </c>
      <c r="F476" s="5" t="str">
        <f ca="1">IF(INDEX(GLOBAL[KET],MATCH(A476,GLOBAL[ID]))="","-",INDEX(GLOBAL[KET],MATCH(A476,GLOBAL[ID])))</f>
        <v>36 box</v>
      </c>
    </row>
    <row r="477" spans="1:6" ht="15">
      <c r="A477" s="12">
        <v>718</v>
      </c>
      <c r="D477" s="3" t="str">
        <f ca="1">INDEX(GLOBAL[NAMA BARANG],MATCH(A477,GLOBAL[ID]))</f>
        <v>Bp JD. 860 MMORO (70)</v>
      </c>
      <c r="E477" s="4">
        <f ca="1">INDEX(GLOBAL[TT],MATCH(A477,GLOBAL[ID]))</f>
        <v>10</v>
      </c>
      <c r="F477" s="5" t="str">
        <f ca="1">IF(INDEX(GLOBAL[KET],MATCH(A477,GLOBAL[ID]))="","-",INDEX(GLOBAL[KET],MATCH(A477,GLOBAL[ID])))</f>
        <v>36 box</v>
      </c>
    </row>
    <row r="478" spans="1:6" ht="15">
      <c r="A478" s="12">
        <v>719</v>
      </c>
      <c r="D478" s="3" t="str">
        <f ca="1">INDEX(GLOBAL[NAMA BARANG],MATCH(A478,GLOBAL[ID]))</f>
        <v>Bp jiausue 8 color (1 set = 8pc)</v>
      </c>
      <c r="E478" s="4">
        <f ca="1">INDEX(GLOBAL[TT],MATCH(A478,GLOBAL[ID]))</f>
        <v>3</v>
      </c>
      <c r="F478" s="5" t="str">
        <f ca="1">IF(INDEX(GLOBAL[KET],MATCH(A478,GLOBAL[ID]))="","-",INDEX(GLOBAL[KET],MATCH(A478,GLOBAL[ID])))</f>
        <v>200 set</v>
      </c>
    </row>
    <row r="479" spans="1:6" ht="15">
      <c r="A479" s="12">
        <v>720</v>
      </c>
      <c r="D479" s="3" t="str">
        <f ca="1">INDEX(GLOBAL[NAMA BARANG],MATCH(A479,GLOBAL[ID]))</f>
        <v>Bp K 593</v>
      </c>
      <c r="E479" s="4">
        <f ca="1">INDEX(GLOBAL[TT],MATCH(A479,GLOBAL[ID]))</f>
        <v>26</v>
      </c>
      <c r="F479" s="5" t="str">
        <f ca="1">IF(INDEX(GLOBAL[KET],MATCH(A479,GLOBAL[ID]))="","-",INDEX(GLOBAL[KET],MATCH(A479,GLOBAL[ID])))</f>
        <v>144 ls</v>
      </c>
    </row>
    <row r="480" spans="1:6" ht="15">
      <c r="A480" s="12">
        <v>721</v>
      </c>
      <c r="D480" s="3" t="str">
        <f ca="1">INDEX(GLOBAL[NAMA BARANG],MATCH(A480,GLOBAL[ID]))</f>
        <v>Bp KG 1 B</v>
      </c>
      <c r="E480" s="4">
        <f ca="1">INDEX(GLOBAL[TT],MATCH(A480,GLOBAL[ID]))</f>
        <v>6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722</v>
      </c>
      <c r="D481" s="3" t="str">
        <f ca="1">INDEX(GLOBAL[NAMA BARANG],MATCH(A481,GLOBAL[ID]))</f>
        <v>Bp light kitty hand</v>
      </c>
      <c r="E481" s="4">
        <f ca="1">INDEX(GLOBAL[TT],MATCH(A481,GLOBAL[ID]))</f>
        <v>4</v>
      </c>
      <c r="F481" s="5" t="str">
        <f ca="1">IF(INDEX(GLOBAL[KET],MATCH(A481,GLOBAL[ID]))="","-",INDEX(GLOBAL[KET],MATCH(A481,GLOBAL[ID])))</f>
        <v>20 box</v>
      </c>
    </row>
    <row r="482" spans="1:6" ht="15">
      <c r="A482" s="12">
        <v>723</v>
      </c>
      <c r="D482" s="3" t="str">
        <f ca="1">INDEX(GLOBAL[NAMA BARANG],MATCH(A482,GLOBAL[ID]))</f>
        <v>Bp light princess hand</v>
      </c>
      <c r="E482" s="4">
        <f ca="1">INDEX(GLOBAL[TT],MATCH(A482,GLOBAL[ID]))</f>
        <v>9</v>
      </c>
      <c r="F482" s="5" t="str">
        <f ca="1">IF(INDEX(GLOBAL[KET],MATCH(A482,GLOBAL[ID]))="","-",INDEX(GLOBAL[KET],MATCH(A482,GLOBAL[ID])))</f>
        <v>20 box</v>
      </c>
    </row>
    <row r="483" spans="1:6" ht="15">
      <c r="A483" s="12">
        <v>724</v>
      </c>
      <c r="D483" s="3" t="str">
        <f ca="1">INDEX(GLOBAL[NAMA BARANG],MATCH(A483,GLOBAL[ID]))</f>
        <v>Bp Manik 001 (1x60)</v>
      </c>
      <c r="E483" s="4">
        <f ca="1">INDEX(GLOBAL[TT],MATCH(A483,GLOBAL[ID]))</f>
        <v>9</v>
      </c>
      <c r="F483" s="5" t="str">
        <f ca="1">IF(INDEX(GLOBAL[KET],MATCH(A483,GLOBAL[ID]))="","-",INDEX(GLOBAL[KET],MATCH(A483,GLOBAL[ID])))</f>
        <v>40 box</v>
      </c>
    </row>
    <row r="484" spans="1:6" ht="15">
      <c r="A484" s="12">
        <v>725</v>
      </c>
      <c r="D484" s="3" t="str">
        <f ca="1">INDEX(GLOBAL[NAMA BARANG],MATCH(A484,GLOBAL[ID]))</f>
        <v>Bp MD 104 tangan</v>
      </c>
      <c r="E484" s="4">
        <f ca="1">INDEX(GLOBAL[TT],MATCH(A484,GLOBAL[ID]))</f>
        <v>2</v>
      </c>
      <c r="F484" s="5" t="str">
        <f ca="1">IF(INDEX(GLOBAL[KET],MATCH(A484,GLOBAL[ID]))="","-",INDEX(GLOBAL[KET],MATCH(A484,GLOBAL[ID])))</f>
        <v>350 ls</v>
      </c>
    </row>
    <row r="485" spans="1:6" ht="15">
      <c r="A485" s="12">
        <v>726</v>
      </c>
      <c r="D485" s="3" t="str">
        <f ca="1">INDEX(GLOBAL[NAMA BARANG],MATCH(A485,GLOBAL[ID]))</f>
        <v>Bp Meja BPS 202 Foot</v>
      </c>
      <c r="E485" s="4">
        <f ca="1">INDEX(GLOBAL[TT],MATCH(A485,GLOBAL[ID]))</f>
        <v>7</v>
      </c>
      <c r="F485" s="5" t="str">
        <f ca="1">IF(INDEX(GLOBAL[KET],MATCH(A485,GLOBAL[ID]))="","-",INDEX(GLOBAL[KET],MATCH(A485,GLOBAL[ID])))</f>
        <v>500 pc</v>
      </c>
    </row>
    <row r="486" spans="1:6" ht="15">
      <c r="A486" s="12">
        <v>727</v>
      </c>
      <c r="D486" s="3" t="str">
        <f ca="1">INDEX(GLOBAL[NAMA BARANG],MATCH(A486,GLOBAL[ID]))</f>
        <v>Bp microtop 808 Ht</v>
      </c>
      <c r="E486" s="4">
        <f ca="1">INDEX(GLOBAL[TT],MATCH(A486,GLOBAL[ID]))</f>
        <v>6</v>
      </c>
      <c r="F486" s="5" t="str">
        <f ca="1">IF(INDEX(GLOBAL[KET],MATCH(A486,GLOBAL[ID]))="","-",INDEX(GLOBAL[KET],MATCH(A486,GLOBAL[ID])))</f>
        <v>200 ls</v>
      </c>
    </row>
    <row r="487" spans="1:6" ht="15">
      <c r="A487" s="12">
        <v>728</v>
      </c>
      <c r="D487" s="3" t="str">
        <f ca="1">INDEX(GLOBAL[NAMA BARANG],MATCH(A487,GLOBAL[ID]))</f>
        <v>Bp Milk 302 (36)</v>
      </c>
      <c r="E487" s="4">
        <f ca="1">INDEX(GLOBAL[TT],MATCH(A487,GLOBAL[ID]))</f>
        <v>35</v>
      </c>
      <c r="F487" s="5" t="str">
        <f ca="1">IF(INDEX(GLOBAL[KET],MATCH(A487,GLOBAL[ID]))="","-",INDEX(GLOBAL[KET],MATCH(A487,GLOBAL[ID])))</f>
        <v>1440 pc</v>
      </c>
    </row>
    <row r="488" spans="1:6" ht="15">
      <c r="A488" s="12">
        <v>729</v>
      </c>
      <c r="D488" s="3" t="str">
        <f ca="1">INDEX(GLOBAL[NAMA BARANG],MATCH(A488,GLOBAL[ID]))</f>
        <v>Bp mini Gell Maxxist 133C</v>
      </c>
      <c r="E488" s="4">
        <f ca="1">INDEX(GLOBAL[TT],MATCH(A488,GLOBAL[ID]))</f>
        <v>2</v>
      </c>
      <c r="F488" s="5" t="str">
        <f ca="1">IF(INDEX(GLOBAL[KET],MATCH(A488,GLOBAL[ID]))="","-",INDEX(GLOBAL[KET],MATCH(A488,GLOBAL[ID])))</f>
        <v>24 gr</v>
      </c>
    </row>
    <row r="489" spans="1:6" ht="15">
      <c r="A489" s="12">
        <v>730</v>
      </c>
      <c r="D489" s="3" t="str">
        <f ca="1">INDEX(GLOBAL[NAMA BARANG],MATCH(A489,GLOBAL[ID]))</f>
        <v>Bp mini Gell Sparkle Gold</v>
      </c>
      <c r="E489" s="4">
        <f ca="1">INDEX(GLOBAL[TT],MATCH(A489,GLOBAL[ID]))</f>
        <v>1</v>
      </c>
      <c r="F489" s="5" t="str">
        <f ca="1">IF(INDEX(GLOBAL[KET],MATCH(A489,GLOBAL[ID]))="","-",INDEX(GLOBAL[KET],MATCH(A489,GLOBAL[ID])))</f>
        <v>144 ls</v>
      </c>
    </row>
    <row r="490" spans="1:6" ht="15">
      <c r="A490" s="12">
        <v>731</v>
      </c>
      <c r="D490" s="3" t="str">
        <f ca="1">INDEX(GLOBAL[NAMA BARANG],MATCH(A490,GLOBAL[ID]))</f>
        <v>Bp MM bening 300 Ma</v>
      </c>
      <c r="E490" s="4">
        <f ca="1">INDEX(GLOBAL[TT],MATCH(A490,GLOBAL[ID]))</f>
        <v>2</v>
      </c>
      <c r="F490" s="5" t="str">
        <f ca="1">IF(INDEX(GLOBAL[KET],MATCH(A490,GLOBAL[ID]))="","-",INDEX(GLOBAL[KET],MATCH(A490,GLOBAL[ID])))</f>
        <v>250 ls</v>
      </c>
    </row>
    <row r="491" spans="1:6" ht="15">
      <c r="A491" s="12">
        <v>732</v>
      </c>
      <c r="D491" s="3" t="str">
        <f ca="1">INDEX(GLOBAL[NAMA BARANG],MATCH(A491,GLOBAL[ID]))</f>
        <v>Bp MM butek 300 MB</v>
      </c>
      <c r="E491" s="4">
        <f ca="1">INDEX(GLOBAL[TT],MATCH(A491,GLOBAL[ID]))</f>
        <v>1</v>
      </c>
      <c r="F491" s="5" t="str">
        <f ca="1">IF(INDEX(GLOBAL[KET],MATCH(A491,GLOBAL[ID]))="","-",INDEX(GLOBAL[KET],MATCH(A491,GLOBAL[ID])))</f>
        <v>144 ls</v>
      </c>
    </row>
    <row r="492" spans="1:6" ht="15">
      <c r="A492" s="12">
        <v>733</v>
      </c>
      <c r="D492" s="3" t="str">
        <f ca="1">INDEX(GLOBAL[NAMA BARANG],MATCH(A492,GLOBAL[ID]))</f>
        <v>Bp Mobil Kombinasi Polos</v>
      </c>
      <c r="E492" s="4">
        <f ca="1">INDEX(GLOBAL[TT],MATCH(A492,GLOBAL[ID]))</f>
        <v>11</v>
      </c>
      <c r="F492" s="5" t="str">
        <f ca="1">IF(INDEX(GLOBAL[KET],MATCH(A492,GLOBAL[ID]))="","-",INDEX(GLOBAL[KET],MATCH(A492,GLOBAL[ID])))</f>
        <v>2000 pc</v>
      </c>
    </row>
    <row r="493" spans="1:6" ht="15">
      <c r="A493" s="12">
        <v>734</v>
      </c>
      <c r="D493" s="3" t="str">
        <f ca="1">INDEX(GLOBAL[NAMA BARANG],MATCH(A493,GLOBAL[ID]))</f>
        <v>Bp MP 0206 kincir</v>
      </c>
      <c r="E493" s="4">
        <f ca="1">INDEX(GLOBAL[TT],MATCH(A493,GLOBAL[ID]))</f>
        <v>2</v>
      </c>
      <c r="F493" s="5" t="str">
        <f ca="1">IF(INDEX(GLOBAL[KET],MATCH(A493,GLOBAL[ID]))="","-",INDEX(GLOBAL[KET],MATCH(A493,GLOBAL[ID])))</f>
        <v>576 PCS</v>
      </c>
    </row>
    <row r="494" spans="1:6" ht="15">
      <c r="A494" s="12">
        <v>735</v>
      </c>
      <c r="D494" s="3" t="str">
        <f ca="1">INDEX(GLOBAL[NAMA BARANG],MATCH(A494,GLOBAL[ID]))</f>
        <v>Bp MP 1012 (4)</v>
      </c>
      <c r="E494" s="4">
        <f ca="1">INDEX(GLOBAL[TT],MATCH(A494,GLOBAL[ID]))</f>
        <v>2</v>
      </c>
      <c r="F494" s="5" t="str">
        <f ca="1">IF(INDEX(GLOBAL[KET],MATCH(A494,GLOBAL[ID]))="","-",INDEX(GLOBAL[KET],MATCH(A494,GLOBAL[ID])))</f>
        <v>144 ls</v>
      </c>
    </row>
    <row r="495" spans="1:6" ht="15">
      <c r="A495" s="12">
        <v>736</v>
      </c>
      <c r="D495" s="3" t="str">
        <f ca="1">INDEX(GLOBAL[NAMA BARANG],MATCH(A495,GLOBAL[ID]))</f>
        <v>Bp MP 1118</v>
      </c>
      <c r="E495" s="4">
        <f ca="1">INDEX(GLOBAL[TT],MATCH(A495,GLOBAL[ID]))</f>
        <v>5</v>
      </c>
      <c r="F495" s="5" t="str">
        <f ca="1">IF(INDEX(GLOBAL[KET],MATCH(A495,GLOBAL[ID]))="","-",INDEX(GLOBAL[KET],MATCH(A495,GLOBAL[ID])))</f>
        <v>144 ls</v>
      </c>
    </row>
    <row r="496" spans="1:6" ht="15">
      <c r="A496" s="12">
        <v>737</v>
      </c>
      <c r="D496" s="3" t="str">
        <f ca="1">INDEX(GLOBAL[NAMA BARANG],MATCH(A496,GLOBAL[ID]))</f>
        <v>Bp MP 2105 minion</v>
      </c>
      <c r="E496" s="4">
        <f ca="1">INDEX(GLOBAL[TT],MATCH(A496,GLOBAL[ID]))</f>
        <v>8</v>
      </c>
      <c r="F496" s="5" t="str">
        <f ca="1">IF(INDEX(GLOBAL[KET],MATCH(A496,GLOBAL[ID]))="","-",INDEX(GLOBAL[KET],MATCH(A496,GLOBAL[ID])))</f>
        <v>144 ls</v>
      </c>
    </row>
    <row r="497" spans="1:6" ht="15">
      <c r="A497" s="12">
        <v>738</v>
      </c>
      <c r="D497" s="3" t="str">
        <f ca="1">INDEX(GLOBAL[NAMA BARANG],MATCH(A497,GLOBAL[ID]))</f>
        <v>Bp MP 6026 love</v>
      </c>
      <c r="E497" s="4">
        <f ca="1">INDEX(GLOBAL[TT],MATCH(A497,GLOBAL[ID]))</f>
        <v>6</v>
      </c>
      <c r="F497" s="5" t="str">
        <f ca="1">IF(INDEX(GLOBAL[KET],MATCH(A497,GLOBAL[ID]))="","-",INDEX(GLOBAL[KET],MATCH(A497,GLOBAL[ID])))</f>
        <v>144 ls</v>
      </c>
    </row>
    <row r="498" spans="1:6" ht="15">
      <c r="A498" s="12">
        <v>739</v>
      </c>
      <c r="D498" s="3" t="str">
        <f ca="1">INDEX(GLOBAL[NAMA BARANG],MATCH(A498,GLOBAL[ID]))</f>
        <v>Bp MP 60992 smurf 1x48</v>
      </c>
      <c r="E498" s="4">
        <f ca="1">INDEX(GLOBAL[TT],MATCH(A498,GLOBAL[ID]))</f>
        <v>2</v>
      </c>
      <c r="F498" s="5" t="str">
        <f ca="1">IF(INDEX(GLOBAL[KET],MATCH(A498,GLOBAL[ID]))="","-",INDEX(GLOBAL[KET],MATCH(A498,GLOBAL[ID])))</f>
        <v>36 box</v>
      </c>
    </row>
    <row r="499" spans="1:6" ht="15">
      <c r="A499" s="12">
        <v>740</v>
      </c>
      <c r="D499" s="3" t="str">
        <f ca="1">INDEX(GLOBAL[NAMA BARANG],MATCH(A499,GLOBAL[ID]))</f>
        <v>Bp natto 8855 (1x48)</v>
      </c>
      <c r="E499" s="4">
        <f ca="1">INDEX(GLOBAL[TT],MATCH(A499,GLOBAL[ID]))</f>
        <v>3</v>
      </c>
      <c r="F499" s="5" t="str">
        <f ca="1">IF(INDEX(GLOBAL[KET],MATCH(A499,GLOBAL[ID]))="","-",INDEX(GLOBAL[KET],MATCH(A499,GLOBAL[ID])))</f>
        <v>144 ls</v>
      </c>
    </row>
    <row r="500" spans="1:6" ht="15">
      <c r="A500" s="12">
        <v>742</v>
      </c>
      <c r="D500" s="3" t="str">
        <f ca="1">INDEX(GLOBAL[NAMA BARANG],MATCH(A500,GLOBAL[ID]))</f>
        <v>Bp Odomei GP-9333</v>
      </c>
      <c r="E500" s="4">
        <f ca="1">INDEX(GLOBAL[TT],MATCH(A500,GLOBAL[ID]))</f>
        <v>22</v>
      </c>
      <c r="F500" s="5" t="str">
        <f ca="1">IF(INDEX(GLOBAL[KET],MATCH(A500,GLOBAL[ID]))="","-",INDEX(GLOBAL[KET],MATCH(A500,GLOBAL[ID])))</f>
        <v>144 LSN</v>
      </c>
    </row>
    <row r="501" spans="1:6" ht="15">
      <c r="A501" s="12">
        <v>743</v>
      </c>
      <c r="D501" s="3" t="str">
        <f ca="1">INDEX(GLOBAL[NAMA BARANG],MATCH(A501,GLOBAL[ID]))</f>
        <v>Bp Odomei Gp-9932</v>
      </c>
      <c r="E501" s="4">
        <f ca="1">INDEX(GLOBAL[TT],MATCH(A501,GLOBAL[ID]))</f>
        <v>9</v>
      </c>
      <c r="F501" s="5" t="str">
        <f ca="1">IF(INDEX(GLOBAL[KET],MATCH(A501,GLOBAL[ID]))="","-",INDEX(GLOBAL[KET],MATCH(A501,GLOBAL[ID])))</f>
        <v>144 LSN</v>
      </c>
    </row>
    <row r="502" spans="1:6" ht="15">
      <c r="A502" s="12">
        <v>744</v>
      </c>
      <c r="D502" s="3" t="str">
        <f ca="1">INDEX(GLOBAL[NAMA BARANG],MATCH(A502,GLOBAL[ID]))</f>
        <v>Bp On-Off M Mouse</v>
      </c>
      <c r="E502" s="4">
        <f ca="1">INDEX(GLOBAL[TT],MATCH(A502,GLOBAL[ID]))</f>
        <v>1</v>
      </c>
      <c r="F502" s="5" t="str">
        <f ca="1">IF(INDEX(GLOBAL[KET],MATCH(A502,GLOBAL[ID]))="","-",INDEX(GLOBAL[KET],MATCH(A502,GLOBAL[ID])))</f>
        <v>288 ls</v>
      </c>
    </row>
    <row r="503" spans="1:6" ht="15">
      <c r="A503" s="12">
        <v>745</v>
      </c>
      <c r="D503" s="3" t="str">
        <f ca="1">INDEX(GLOBAL[NAMA BARANG],MATCH(A503,GLOBAL[ID]))</f>
        <v>Bp Ougier Rabbit</v>
      </c>
      <c r="E503" s="4">
        <f ca="1">INDEX(GLOBAL[TT],MATCH(A503,GLOBAL[ID]))</f>
        <v>18</v>
      </c>
      <c r="F503" s="5" t="str">
        <f ca="1">IF(INDEX(GLOBAL[KET],MATCH(A503,GLOBAL[ID]))="","-",INDEX(GLOBAL[KET],MATCH(A503,GLOBAL[ID])))</f>
        <v>48 box</v>
      </c>
    </row>
    <row r="504" spans="1:6" ht="15">
      <c r="A504" s="12">
        <v>746</v>
      </c>
      <c r="D504" s="3" t="str">
        <f ca="1">INDEX(GLOBAL[NAMA BARANG],MATCH(A504,GLOBAL[ID]))</f>
        <v>Bp Pelangi 6611(2)/ 005(2)</v>
      </c>
      <c r="E504" s="4">
        <f ca="1">INDEX(GLOBAL[TT],MATCH(A504,GLOBAL[ID]))</f>
        <v>4</v>
      </c>
      <c r="F504" s="5" t="str">
        <f ca="1">IF(INDEX(GLOBAL[KET],MATCH(A504,GLOBAL[ID]))="","-",INDEX(GLOBAL[KET],MATCH(A504,GLOBAL[ID])))</f>
        <v>1728 pc</v>
      </c>
    </row>
    <row r="505" spans="1:6" ht="15">
      <c r="A505" s="12">
        <v>747</v>
      </c>
      <c r="D505" s="3" t="str">
        <f ca="1">INDEX(GLOBAL[NAMA BARANG],MATCH(A505,GLOBAL[ID]))</f>
        <v>Bp Pelangi 9310</v>
      </c>
      <c r="E505" s="4">
        <f ca="1">INDEX(GLOBAL[TT],MATCH(A505,GLOBAL[ID]))</f>
        <v>2</v>
      </c>
      <c r="F505" s="5" t="str">
        <f ca="1">IF(INDEX(GLOBAL[KET],MATCH(A505,GLOBAL[ID]))="","-",INDEX(GLOBAL[KET],MATCH(A505,GLOBAL[ID])))</f>
        <v>1728 pc</v>
      </c>
    </row>
    <row r="506" spans="1:6" ht="15">
      <c r="A506" s="12">
        <v>749</v>
      </c>
      <c r="D506" s="3" t="str">
        <f ca="1">INDEX(GLOBAL[NAMA BARANG],MATCH(A506,GLOBAL[ID]))</f>
        <v>Bp Pelna 01</v>
      </c>
      <c r="E506" s="4">
        <f ca="1">INDEX(GLOBAL[TT],MATCH(A506,GLOBAL[ID]))</f>
        <v>1</v>
      </c>
      <c r="F506" s="5" t="str">
        <f ca="1">IF(INDEX(GLOBAL[KET],MATCH(A506,GLOBAL[ID]))="","-",INDEX(GLOBAL[KET],MATCH(A506,GLOBAL[ID])))</f>
        <v>20 GRS</v>
      </c>
    </row>
    <row r="507" spans="1:6" ht="15">
      <c r="A507" s="12">
        <v>750</v>
      </c>
      <c r="D507" s="3" t="str">
        <f ca="1">INDEX(GLOBAL[NAMA BARANG],MATCH(A507,GLOBAL[ID]))</f>
        <v>Bp pen gliter lestari</v>
      </c>
      <c r="E507" s="4">
        <f ca="1">INDEX(GLOBAL[TT],MATCH(A507,GLOBAL[ID]))</f>
        <v>11</v>
      </c>
      <c r="F507" s="5" t="str">
        <f ca="1">IF(INDEX(GLOBAL[KET],MATCH(A507,GLOBAL[ID]))="","-",INDEX(GLOBAL[KET],MATCH(A507,GLOBAL[ID])))</f>
        <v>160 ls</v>
      </c>
    </row>
    <row r="508" spans="1:6" ht="15">
      <c r="A508" s="12">
        <v>752</v>
      </c>
      <c r="D508" s="3" t="str">
        <f ca="1">INDEX(GLOBAL[NAMA BARANG],MATCH(A508,GLOBAL[ID]))</f>
        <v>Bp Pong2 merah (1 dos=20)</v>
      </c>
      <c r="E508" s="4">
        <f ca="1">INDEX(GLOBAL[TT],MATCH(A508,GLOBAL[ID]))</f>
        <v>4</v>
      </c>
      <c r="F508" s="5" t="str">
        <f ca="1">IF(INDEX(GLOBAL[KET],MATCH(A508,GLOBAL[ID]))="","-",INDEX(GLOBAL[KET],MATCH(A508,GLOBAL[ID])))</f>
        <v>90 dos</v>
      </c>
    </row>
    <row r="509" spans="1:6" ht="15">
      <c r="A509" s="12">
        <v>753</v>
      </c>
      <c r="D509" s="3" t="str">
        <f ca="1">INDEX(GLOBAL[NAMA BARANG],MATCH(A509,GLOBAL[ID]))</f>
        <v>Bp SanMao 2320</v>
      </c>
      <c r="E509" s="4">
        <f ca="1">INDEX(GLOBAL[TT],MATCH(A509,GLOBAL[ID]))</f>
        <v>5</v>
      </c>
      <c r="F509" s="5" t="str">
        <f ca="1">IF(INDEX(GLOBAL[KET],MATCH(A509,GLOBAL[ID]))="","-",INDEX(GLOBAL[KET],MATCH(A509,GLOBAL[ID])))</f>
        <v>144 ls</v>
      </c>
    </row>
    <row r="510" spans="1:6" ht="15">
      <c r="A510" s="12">
        <v>754</v>
      </c>
      <c r="D510" s="3" t="str">
        <f ca="1">INDEX(GLOBAL[NAMA BARANG],MATCH(A510,GLOBAL[ID]))</f>
        <v>Bp SanMao 9578</v>
      </c>
      <c r="E510" s="4">
        <f ca="1">INDEX(GLOBAL[TT],MATCH(A510,GLOBAL[ID]))</f>
        <v>5</v>
      </c>
      <c r="F510" s="5" t="str">
        <f ca="1">IF(INDEX(GLOBAL[KET],MATCH(A510,GLOBAL[ID]))="","-",INDEX(GLOBAL[KET],MATCH(A510,GLOBAL[ID])))</f>
        <v>1728 pc</v>
      </c>
    </row>
    <row r="511" spans="1:6" ht="15">
      <c r="A511" s="12">
        <v>755</v>
      </c>
      <c r="D511" s="3" t="str">
        <f ca="1">INDEX(GLOBAL[NAMA BARANG],MATCH(A511,GLOBAL[ID]))</f>
        <v>Bp SanMao 9590(3)</v>
      </c>
      <c r="E511" s="4">
        <f ca="1">INDEX(GLOBAL[TT],MATCH(A511,GLOBAL[ID]))</f>
        <v>2</v>
      </c>
      <c r="F511" s="5" t="str">
        <f ca="1">IF(INDEX(GLOBAL[KET],MATCH(A511,GLOBAL[ID]))="","-",INDEX(GLOBAL[KET],MATCH(A511,GLOBAL[ID])))</f>
        <v>1728 pc</v>
      </c>
    </row>
    <row r="512" spans="1:6" ht="15">
      <c r="A512" s="12">
        <v>756</v>
      </c>
      <c r="D512" s="3" t="str">
        <f ca="1">INDEX(GLOBAL[NAMA BARANG],MATCH(A512,GLOBAL[ID]))</f>
        <v>Bp SanMao 9733(3)</v>
      </c>
      <c r="E512" s="4">
        <f ca="1">INDEX(GLOBAL[TT],MATCH(A512,GLOBAL[ID]))</f>
        <v>2</v>
      </c>
      <c r="F512" s="5" t="str">
        <f ca="1">IF(INDEX(GLOBAL[KET],MATCH(A512,GLOBAL[ID]))="","-",INDEX(GLOBAL[KET],MATCH(A512,GLOBAL[ID])))</f>
        <v>144 ls</v>
      </c>
    </row>
    <row r="513" spans="1:6" ht="15">
      <c r="A513" s="12">
        <v>757</v>
      </c>
      <c r="D513" s="3" t="str">
        <f ca="1">INDEX(GLOBAL[NAMA BARANG],MATCH(A513,GLOBAL[ID]))</f>
        <v>Bp SanMao 9909</v>
      </c>
      <c r="E513" s="4">
        <f ca="1">INDEX(GLOBAL[TT],MATCH(A513,GLOBAL[ID]))</f>
        <v>7</v>
      </c>
      <c r="F513" s="5" t="str">
        <f ca="1">IF(INDEX(GLOBAL[KET],MATCH(A513,GLOBAL[ID]))="","-",INDEX(GLOBAL[KET],MATCH(A513,GLOBAL[ID])))</f>
        <v>144 ls</v>
      </c>
    </row>
    <row r="514" spans="1:6" ht="15">
      <c r="A514" s="12">
        <v>758</v>
      </c>
      <c r="D514" s="3" t="str">
        <f ca="1">INDEX(GLOBAL[NAMA BARANG],MATCH(A514,GLOBAL[ID]))</f>
        <v>Bp sepatu roda 084 (48)</v>
      </c>
      <c r="E514" s="4">
        <f ca="1">INDEX(GLOBAL[TT],MATCH(A514,GLOBAL[ID]))</f>
        <v>2</v>
      </c>
      <c r="F514" s="5" t="str">
        <f ca="1">IF(INDEX(GLOBAL[KET],MATCH(A514,GLOBAL[ID]))="","-",INDEX(GLOBAL[KET],MATCH(A514,GLOBAL[ID])))</f>
        <v>144 ls</v>
      </c>
    </row>
    <row r="515" spans="1:6" ht="15">
      <c r="A515" s="12">
        <v>759</v>
      </c>
      <c r="D515" s="3" t="str">
        <f ca="1">INDEX(GLOBAL[NAMA BARANG],MATCH(A515,GLOBAL[ID]))</f>
        <v>Bp SF -2991 two in one</v>
      </c>
      <c r="E515" s="4">
        <f ca="1">INDEX(GLOBAL[TT],MATCH(A515,GLOBAL[ID]))</f>
        <v>11</v>
      </c>
      <c r="F515" s="5" t="str">
        <f ca="1">IF(INDEX(GLOBAL[KET],MATCH(A515,GLOBAL[ID]))="","-",INDEX(GLOBAL[KET],MATCH(A515,GLOBAL[ID])))</f>
        <v>192 ls</v>
      </c>
    </row>
    <row r="516" spans="1:6" ht="15">
      <c r="A516" s="12">
        <v>760</v>
      </c>
      <c r="D516" s="3" t="str">
        <f ca="1">INDEX(GLOBAL[NAMA BARANG],MATCH(A516,GLOBAL[ID]))</f>
        <v>Bp Sika 189 Ht (19)/ biru(3)</v>
      </c>
      <c r="E516" s="4">
        <f ca="1">INDEX(GLOBAL[TT],MATCH(A516,GLOBAL[ID]))</f>
        <v>22</v>
      </c>
      <c r="F516" s="5" t="str">
        <f ca="1">IF(INDEX(GLOBAL[KET],MATCH(A516,GLOBAL[ID]))="","-",INDEX(GLOBAL[KET],MATCH(A516,GLOBAL[ID])))</f>
        <v>180 ls</v>
      </c>
    </row>
    <row r="517" spans="1:6" ht="15">
      <c r="A517" s="12">
        <v>761</v>
      </c>
      <c r="D517" s="3" t="str">
        <f ca="1">INDEX(GLOBAL[NAMA BARANG],MATCH(A517,GLOBAL[ID]))</f>
        <v>Bp Skyline S-6 Black</v>
      </c>
      <c r="E517" s="4">
        <f ca="1">INDEX(GLOBAL[TT],MATCH(A517,GLOBAL[ID]))</f>
        <v>3</v>
      </c>
      <c r="F517" s="5" t="str">
        <f ca="1">IF(INDEX(GLOBAL[KET],MATCH(A517,GLOBAL[ID]))="","-",INDEX(GLOBAL[KET],MATCH(A517,GLOBAL[ID])))</f>
        <v>144 ls</v>
      </c>
    </row>
    <row r="518" spans="1:6" ht="15">
      <c r="A518" s="12">
        <v>762</v>
      </c>
      <c r="D518" s="3" t="str">
        <f ca="1">INDEX(GLOBAL[NAMA BARANG],MATCH(A518,GLOBAL[ID]))</f>
        <v>Bp Smile 2038 (36)</v>
      </c>
      <c r="E518" s="4">
        <f ca="1">INDEX(GLOBAL[TT],MATCH(A518,GLOBAL[ID]))</f>
        <v>36</v>
      </c>
      <c r="F518" s="5" t="str">
        <f ca="1">IF(INDEX(GLOBAL[KET],MATCH(A518,GLOBAL[ID]))="","-",INDEX(GLOBAL[KET],MATCH(A518,GLOBAL[ID])))</f>
        <v>1440 pc</v>
      </c>
    </row>
    <row r="519" spans="1:6" ht="15">
      <c r="A519" s="12">
        <v>763</v>
      </c>
      <c r="D519" s="3" t="str">
        <f ca="1">INDEX(GLOBAL[NAMA BARANG],MATCH(A519,GLOBAL[ID]))</f>
        <v>Bp Snoopy Bening 300 MA</v>
      </c>
      <c r="E519" s="4">
        <f ca="1">INDEX(GLOBAL[TT],MATCH(A519,GLOBAL[ID]))</f>
        <v>4</v>
      </c>
      <c r="F519" s="5" t="str">
        <f ca="1">IF(INDEX(GLOBAL[KET],MATCH(A519,GLOBAL[ID]))="","-",INDEX(GLOBAL[KET],MATCH(A519,GLOBAL[ID])))</f>
        <v>250 ls</v>
      </c>
    </row>
    <row r="520" spans="1:6" ht="15">
      <c r="A520" s="12">
        <v>764</v>
      </c>
      <c r="D520" s="3" t="str">
        <f ca="1">INDEX(GLOBAL[NAMA BARANG],MATCH(A520,GLOBAL[ID]))</f>
        <v>Bp Spray Gp-218</v>
      </c>
      <c r="E520" s="4">
        <f ca="1">INDEX(GLOBAL[TT],MATCH(A520,GLOBAL[ID]))</f>
        <v>2</v>
      </c>
      <c r="F520" s="5" t="str">
        <f ca="1">IF(INDEX(GLOBAL[KET],MATCH(A520,GLOBAL[ID]))="","-",INDEX(GLOBAL[KET],MATCH(A520,GLOBAL[ID])))</f>
        <v>144 ls</v>
      </c>
    </row>
    <row r="521" spans="1:6" ht="15">
      <c r="A521" s="12">
        <v>772</v>
      </c>
      <c r="D521" s="3" t="str">
        <f ca="1">INDEX(GLOBAL[NAMA BARANG],MATCH(A521,GLOBAL[ID]))</f>
        <v>BP SQ 812</v>
      </c>
      <c r="E521" s="4">
        <f ca="1">INDEX(GLOBAL[TT],MATCH(A521,GLOBAL[ID]))</f>
        <v>7</v>
      </c>
      <c r="F521" s="5" t="str">
        <f ca="1">IF(INDEX(GLOBAL[KET],MATCH(A521,GLOBAL[ID]))="","-",INDEX(GLOBAL[KET],MATCH(A521,GLOBAL[ID])))</f>
        <v>144 LSN</v>
      </c>
    </row>
    <row r="522" spans="1:6" ht="15">
      <c r="A522" s="12">
        <v>773</v>
      </c>
      <c r="D522" s="3" t="str">
        <f ca="1">INDEX(GLOBAL[NAMA BARANG],MATCH(A522,GLOBAL[ID]))</f>
        <v>Bp ST 4005/ 5w+mech</v>
      </c>
      <c r="E522" s="4">
        <f ca="1">INDEX(GLOBAL[TT],MATCH(A522,GLOBAL[ID]))</f>
        <v>2</v>
      </c>
      <c r="F522" s="5" t="str">
        <f ca="1">IF(INDEX(GLOBAL[KET],MATCH(A522,GLOBAL[ID]))="","-",INDEX(GLOBAL[KET],MATCH(A522,GLOBAL[ID])))</f>
        <v>-</v>
      </c>
    </row>
    <row r="523" spans="1:6" ht="15">
      <c r="A523" s="12">
        <v>774</v>
      </c>
      <c r="D523" s="3" t="str">
        <f ca="1">INDEX(GLOBAL[NAMA BARANG],MATCH(A523,GLOBAL[ID]))</f>
        <v>Bp Stand pen B 9212</v>
      </c>
      <c r="E523" s="4">
        <f ca="1">INDEX(GLOBAL[TT],MATCH(A523,GLOBAL[ID]))</f>
        <v>2</v>
      </c>
      <c r="F523" s="5" t="str">
        <f ca="1">IF(INDEX(GLOBAL[KET],MATCH(A523,GLOBAL[ID]))="","-",INDEX(GLOBAL[KET],MATCH(A523,GLOBAL[ID])))</f>
        <v>500 pc</v>
      </c>
    </row>
    <row r="524" spans="1:6" ht="15">
      <c r="A524" s="12">
        <v>775</v>
      </c>
      <c r="D524" s="3" t="str">
        <f ca="1">INDEX(GLOBAL[NAMA BARANG],MATCH(A524,GLOBAL[ID]))</f>
        <v>Bp Stick color Top Ht</v>
      </c>
      <c r="E524" s="4">
        <f ca="1">INDEX(GLOBAL[TT],MATCH(A524,GLOBAL[ID]))</f>
        <v>4</v>
      </c>
      <c r="F524" s="5" t="str">
        <f ca="1">IF(INDEX(GLOBAL[KET],MATCH(A524,GLOBAL[ID]))="","-",INDEX(GLOBAL[KET],MATCH(A524,GLOBAL[ID])))</f>
        <v>12 gr</v>
      </c>
    </row>
    <row r="525" spans="1:6" ht="15">
      <c r="A525" s="12">
        <v>776</v>
      </c>
      <c r="D525" s="3" t="str">
        <f ca="1">INDEX(GLOBAL[NAMA BARANG],MATCH(A525,GLOBAL[ID]))</f>
        <v>Bp Stick color Top light blue</v>
      </c>
      <c r="E525" s="4">
        <f ca="1">INDEX(GLOBAL[TT],MATCH(A525,GLOBAL[ID]))</f>
        <v>3</v>
      </c>
      <c r="F525" s="5" t="str">
        <f ca="1">IF(INDEX(GLOBAL[KET],MATCH(A525,GLOBAL[ID]))="","-",INDEX(GLOBAL[KET],MATCH(A525,GLOBAL[ID])))</f>
        <v>12 gr</v>
      </c>
    </row>
    <row r="526" spans="1:6" ht="15">
      <c r="A526" s="12">
        <v>777</v>
      </c>
      <c r="D526" s="3" t="str">
        <f ca="1">INDEX(GLOBAL[NAMA BARANG],MATCH(A526,GLOBAL[ID]))</f>
        <v>Bp Suling Butek 2856</v>
      </c>
      <c r="E526" s="4">
        <f ca="1">INDEX(GLOBAL[TT],MATCH(A526,GLOBAL[ID]))</f>
        <v>2</v>
      </c>
      <c r="F526" s="5" t="str">
        <f ca="1">IF(INDEX(GLOBAL[KET],MATCH(A526,GLOBAL[ID]))="","-",INDEX(GLOBAL[KET],MATCH(A526,GLOBAL[ID])))</f>
        <v>144 ls</v>
      </c>
    </row>
    <row r="527" spans="1:6" ht="15">
      <c r="A527" s="12">
        <v>778</v>
      </c>
      <c r="D527" s="3" t="str">
        <f ca="1">INDEX(GLOBAL[NAMA BARANG],MATCH(A527,GLOBAL[ID]))</f>
        <v>Bp T2 8401 4W</v>
      </c>
      <c r="E527" s="4">
        <f ca="1">INDEX(GLOBAL[TT],MATCH(A527,GLOBAL[ID]))</f>
        <v>6</v>
      </c>
      <c r="F527" s="5" t="str">
        <f ca="1">IF(INDEX(GLOBAL[KET],MATCH(A527,GLOBAL[ID]))="","-",INDEX(GLOBAL[KET],MATCH(A527,GLOBAL[ID])))</f>
        <v>144 LSN</v>
      </c>
    </row>
    <row r="528" spans="1:6" ht="15">
      <c r="A528" s="12">
        <v>779</v>
      </c>
      <c r="D528" s="3" t="str">
        <f ca="1">INDEX(GLOBAL[NAMA BARANG],MATCH(A528,GLOBAL[ID]))</f>
        <v>Bp tali 1835</v>
      </c>
      <c r="E528" s="4">
        <f ca="1">INDEX(GLOBAL[TT],MATCH(A528,GLOBAL[ID]))</f>
        <v>2</v>
      </c>
      <c r="F528" s="5" t="str">
        <f ca="1">IF(INDEX(GLOBAL[KET],MATCH(A528,GLOBAL[ID]))="","-",INDEX(GLOBAL[KET],MATCH(A528,GLOBAL[ID])))</f>
        <v>100 ls</v>
      </c>
    </row>
    <row r="529" spans="1:6" ht="15">
      <c r="A529" s="12">
        <v>780</v>
      </c>
      <c r="D529" s="3" t="str">
        <f ca="1">INDEX(GLOBAL[NAMA BARANG],MATCH(A529,GLOBAL[ID]))</f>
        <v>Bp tali PN 1001</v>
      </c>
      <c r="E529" s="4">
        <f ca="1">INDEX(GLOBAL[TT],MATCH(A529,GLOBAL[ID]))</f>
        <v>8</v>
      </c>
      <c r="F529" s="5" t="str">
        <f ca="1">IF(INDEX(GLOBAL[KET],MATCH(A529,GLOBAL[ID]))="","-",INDEX(GLOBAL[KET],MATCH(A529,GLOBAL[ID])))</f>
        <v>200 ls</v>
      </c>
    </row>
    <row r="530" spans="1:6" ht="15">
      <c r="A530" s="12">
        <v>782</v>
      </c>
      <c r="D530" s="3" t="str">
        <f ca="1">INDEX(GLOBAL[NAMA BARANG],MATCH(A530,GLOBAL[ID]))</f>
        <v>Bp Tekken warna pp 30</v>
      </c>
      <c r="E530" s="4">
        <f ca="1">INDEX(GLOBAL[TT],MATCH(A530,GLOBAL[ID]))</f>
        <v>3</v>
      </c>
      <c r="F530" s="5" t="str">
        <f ca="1">IF(INDEX(GLOBAL[KET],MATCH(A530,GLOBAL[ID]))="","-",INDEX(GLOBAL[KET],MATCH(A530,GLOBAL[ID])))</f>
        <v>48 box</v>
      </c>
    </row>
    <row r="531" spans="1:6" ht="15">
      <c r="A531" s="12">
        <v>783</v>
      </c>
      <c r="D531" s="3" t="str">
        <f ca="1">INDEX(GLOBAL[NAMA BARANG],MATCH(A531,GLOBAL[ID]))</f>
        <v>Bp Terompet (48)</v>
      </c>
      <c r="E531" s="4">
        <f ca="1">INDEX(GLOBAL[TT],MATCH(A531,GLOBAL[ID]))</f>
        <v>6</v>
      </c>
      <c r="F531" s="5" t="str">
        <f ca="1">IF(INDEX(GLOBAL[KET],MATCH(A531,GLOBAL[ID]))="","-",INDEX(GLOBAL[KET],MATCH(A531,GLOBAL[ID])))</f>
        <v>36 box</v>
      </c>
    </row>
    <row r="532" spans="1:6" ht="15">
      <c r="A532" s="12">
        <v>784</v>
      </c>
      <c r="D532" s="3" t="str">
        <f ca="1">INDEX(GLOBAL[NAMA BARANG],MATCH(A532,GLOBAL[ID]))</f>
        <v>Bp TF 10022</v>
      </c>
      <c r="E532" s="4">
        <f ca="1">INDEX(GLOBAL[TT],MATCH(A532,GLOBAL[ID]))</f>
        <v>9</v>
      </c>
      <c r="F532" s="5" t="str">
        <f ca="1">IF(INDEX(GLOBAL[KET],MATCH(A532,GLOBAL[ID]))="","-",INDEX(GLOBAL[KET],MATCH(A532,GLOBAL[ID])))</f>
        <v>144 LSN</v>
      </c>
    </row>
    <row r="533" spans="1:6" ht="15">
      <c r="A533" s="12">
        <v>785</v>
      </c>
      <c r="D533" s="3" t="str">
        <f ca="1">INDEX(GLOBAL[NAMA BARANG],MATCH(A533,GLOBAL[ID]))</f>
        <v>Bp TF 1190 Br</v>
      </c>
      <c r="E533" s="4">
        <f ca="1">INDEX(GLOBAL[TT],MATCH(A533,GLOBAL[ID]))</f>
        <v>4</v>
      </c>
      <c r="F533" s="5" t="str">
        <f ca="1">IF(INDEX(GLOBAL[KET],MATCH(A533,GLOBAL[ID]))="","-",INDEX(GLOBAL[KET],MATCH(A533,GLOBAL[ID])))</f>
        <v>144 LSN</v>
      </c>
    </row>
    <row r="534" spans="1:6" ht="15">
      <c r="A534" s="12">
        <v>790</v>
      </c>
      <c r="D534" s="3" t="str">
        <f ca="1">INDEX(GLOBAL[NAMA BARANG],MATCH(A534,GLOBAL[ID]))</f>
        <v>Bp TF 1191</v>
      </c>
      <c r="E534" s="4">
        <f ca="1">INDEX(GLOBAL[TT],MATCH(A534,GLOBAL[ID]))</f>
        <v>1</v>
      </c>
      <c r="F534" s="5" t="str">
        <f ca="1">IF(INDEX(GLOBAL[KET],MATCH(A534,GLOBAL[ID]))="","-",INDEX(GLOBAL[KET],MATCH(A534,GLOBAL[ID])))</f>
        <v>144 LSN</v>
      </c>
    </row>
    <row r="535" spans="1:6" ht="15">
      <c r="A535" s="12">
        <v>791</v>
      </c>
      <c r="D535" s="3" t="str">
        <f ca="1">INDEX(GLOBAL[NAMA BARANG],MATCH(A535,GLOBAL[ID]))</f>
        <v>Bp TF 2037 6W</v>
      </c>
      <c r="E535" s="4">
        <f ca="1">INDEX(GLOBAL[TT],MATCH(A535,GLOBAL[ID]))</f>
        <v>6</v>
      </c>
      <c r="F535" s="5" t="str">
        <f ca="1">IF(INDEX(GLOBAL[KET],MATCH(A535,GLOBAL[ID]))="","-",INDEX(GLOBAL[KET],MATCH(A535,GLOBAL[ID])))</f>
        <v>60 LSN</v>
      </c>
    </row>
    <row r="536" spans="1:6" ht="15">
      <c r="A536" s="12">
        <v>792</v>
      </c>
      <c r="D536" s="3" t="str">
        <f ca="1">INDEX(GLOBAL[NAMA BARANG],MATCH(A536,GLOBAL[ID]))</f>
        <v>Bp TF 228</v>
      </c>
      <c r="E536" s="4">
        <f ca="1">INDEX(GLOBAL[TT],MATCH(A536,GLOBAL[ID]))</f>
        <v>16</v>
      </c>
      <c r="F536" s="5" t="str">
        <f ca="1">IF(INDEX(GLOBAL[KET],MATCH(A536,GLOBAL[ID]))="","-",INDEX(GLOBAL[KET],MATCH(A536,GLOBAL[ID])))</f>
        <v>144 ls</v>
      </c>
    </row>
    <row r="537" spans="1:6" ht="15">
      <c r="A537" s="12">
        <v>793</v>
      </c>
      <c r="D537" s="3" t="str">
        <f ca="1">INDEX(GLOBAL[NAMA BARANG],MATCH(A537,GLOBAL[ID]))</f>
        <v>Bp TF 3135</v>
      </c>
      <c r="E537" s="4">
        <f ca="1">INDEX(GLOBAL[TT],MATCH(A537,GLOBAL[ID]))</f>
        <v>3</v>
      </c>
      <c r="F537" s="5" t="str">
        <f ca="1">IF(INDEX(GLOBAL[KET],MATCH(A537,GLOBAL[ID]))="","-",INDEX(GLOBAL[KET],MATCH(A537,GLOBAL[ID])))</f>
        <v>144 LSN</v>
      </c>
    </row>
    <row r="538" spans="1:6" ht="15">
      <c r="A538" s="12">
        <v>794</v>
      </c>
      <c r="D538" s="3" t="str">
        <f ca="1">INDEX(GLOBAL[NAMA BARANG],MATCH(A538,GLOBAL[ID]))</f>
        <v>Bp TF 3135 batik blk</v>
      </c>
      <c r="E538" s="4">
        <f ca="1">INDEX(GLOBAL[TT],MATCH(A538,GLOBAL[ID]))</f>
        <v>77</v>
      </c>
      <c r="F538" s="5" t="str">
        <f ca="1">IF(INDEX(GLOBAL[KET],MATCH(A538,GLOBAL[ID]))="","-",INDEX(GLOBAL[KET],MATCH(A538,GLOBAL[ID])))</f>
        <v>72 ls</v>
      </c>
    </row>
    <row r="539" spans="1:6" ht="15">
      <c r="A539" s="12">
        <v>795</v>
      </c>
      <c r="D539" s="3" t="str">
        <f ca="1">INDEX(GLOBAL[NAMA BARANG],MATCH(A539,GLOBAL[ID]))</f>
        <v>Bp TF 344 batik</v>
      </c>
      <c r="E539" s="4">
        <f ca="1">INDEX(GLOBAL[TT],MATCH(A539,GLOBAL[ID]))</f>
        <v>5</v>
      </c>
      <c r="F539" s="5" t="str">
        <f ca="1">IF(INDEX(GLOBAL[KET],MATCH(A539,GLOBAL[ID]))="","-",INDEX(GLOBAL[KET],MATCH(A539,GLOBAL[ID])))</f>
        <v>108 ls</v>
      </c>
    </row>
    <row r="540" spans="1:6" ht="15">
      <c r="A540" s="12">
        <v>797</v>
      </c>
      <c r="D540" s="3" t="str">
        <f ca="1">INDEX(GLOBAL[NAMA BARANG],MATCH(A540,GLOBAL[ID]))</f>
        <v>Bp TF 729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108 ls</v>
      </c>
    </row>
    <row r="541" spans="1:6" ht="15">
      <c r="A541" s="12">
        <v>799</v>
      </c>
      <c r="D541" s="3" t="str">
        <f ca="1">INDEX(GLOBAL[NAMA BARANG],MATCH(A541,GLOBAL[ID]))</f>
        <v>Bp TF-3115</v>
      </c>
      <c r="E541" s="4">
        <f ca="1">INDEX(GLOBAL[TT],MATCH(A541,GLOBAL[ID]))</f>
        <v>3</v>
      </c>
      <c r="F541" s="5" t="str">
        <f ca="1">IF(INDEX(GLOBAL[KET],MATCH(A541,GLOBAL[ID]))="","-",INDEX(GLOBAL[KET],MATCH(A541,GLOBAL[ID])))</f>
        <v>144 LSN</v>
      </c>
    </row>
    <row r="542" spans="1:6" ht="15">
      <c r="A542" s="12">
        <v>816</v>
      </c>
      <c r="D542" s="3" t="str">
        <f ca="1">INDEX(GLOBAL[NAMA BARANG],MATCH(A542,GLOBAL[ID]))</f>
        <v>Bp Tizo TG 31060</v>
      </c>
      <c r="E542" s="4">
        <f ca="1">INDEX(GLOBAL[TT],MATCH(A542,GLOBAL[ID]))</f>
        <v>1</v>
      </c>
      <c r="F542" s="5" t="str">
        <f ca="1">IF(INDEX(GLOBAL[KET],MATCH(A542,GLOBAL[ID]))="","-",INDEX(GLOBAL[KET],MATCH(A542,GLOBAL[ID])))</f>
        <v>144 LSN</v>
      </c>
    </row>
    <row r="543" spans="1:6" ht="15">
      <c r="A543" s="12">
        <v>817</v>
      </c>
      <c r="D543" s="3" t="str">
        <f ca="1">INDEX(GLOBAL[NAMA BARANG],MATCH(A543,GLOBAL[ID]))</f>
        <v>Bp Tizo TG 31220</v>
      </c>
      <c r="E543" s="4">
        <f ca="1">INDEX(GLOBAL[TT],MATCH(A543,GLOBAL[ID]))</f>
        <v>1</v>
      </c>
      <c r="F543" s="5" t="str">
        <f ca="1">IF(INDEX(GLOBAL[KET],MATCH(A543,GLOBAL[ID]))="","-",INDEX(GLOBAL[KET],MATCH(A543,GLOBAL[ID])))</f>
        <v>144 LSN</v>
      </c>
    </row>
    <row r="544" spans="1:6" ht="15">
      <c r="A544" s="12">
        <v>818</v>
      </c>
      <c r="D544" s="3" t="str">
        <f ca="1">INDEX(GLOBAL[NAMA BARANG],MATCH(A544,GLOBAL[ID]))</f>
        <v>Bp Tizo TG 313</v>
      </c>
      <c r="E544" s="4">
        <f ca="1">INDEX(GLOBAL[TT],MATCH(A544,GLOBAL[ID]))</f>
        <v>1</v>
      </c>
      <c r="F544" s="5" t="str">
        <f ca="1">IF(INDEX(GLOBAL[KET],MATCH(A544,GLOBAL[ID]))="","-",INDEX(GLOBAL[KET],MATCH(A544,GLOBAL[ID])))</f>
        <v>144 LSN</v>
      </c>
    </row>
    <row r="545" spans="1:6" ht="15">
      <c r="A545" s="12">
        <v>819</v>
      </c>
      <c r="D545" s="3" t="str">
        <f ca="1">INDEX(GLOBAL[NAMA BARANG],MATCH(A545,GLOBAL[ID]))</f>
        <v>Bp Tizo TG 313 B</v>
      </c>
      <c r="E545" s="4">
        <f ca="1">INDEX(GLOBAL[TT],MATCH(A545,GLOBAL[ID]))</f>
        <v>1</v>
      </c>
      <c r="F545" s="5" t="str">
        <f ca="1">IF(INDEX(GLOBAL[KET],MATCH(A545,GLOBAL[ID]))="","-",INDEX(GLOBAL[KET],MATCH(A545,GLOBAL[ID])))</f>
        <v>144 LSN</v>
      </c>
    </row>
    <row r="546" spans="1:6" ht="15">
      <c r="A546" s="12">
        <v>822</v>
      </c>
      <c r="D546" s="3" t="str">
        <f ca="1">INDEX(GLOBAL[NAMA BARANG],MATCH(A546,GLOBAL[ID]))</f>
        <v>Bp Tizo TG 340 Biru</v>
      </c>
      <c r="E546" s="4">
        <f ca="1">INDEX(GLOBAL[TT],MATCH(A546,GLOBAL[ID]))</f>
        <v>5</v>
      </c>
      <c r="F546" s="5" t="str">
        <f ca="1">IF(INDEX(GLOBAL[KET],MATCH(A546,GLOBAL[ID]))="","-",INDEX(GLOBAL[KET],MATCH(A546,GLOBAL[ID])))</f>
        <v>96 LSN</v>
      </c>
    </row>
    <row r="547" spans="1:6" ht="15">
      <c r="A547" s="12">
        <v>823</v>
      </c>
      <c r="D547" s="3" t="str">
        <f ca="1">INDEX(GLOBAL[NAMA BARANG],MATCH(A547,GLOBAL[ID]))</f>
        <v>Bp Tizo TG 346 B/C/D</v>
      </c>
      <c r="E547" s="4">
        <f ca="1">INDEX(GLOBAL[TT],MATCH(A547,GLOBAL[ID]))</f>
        <v>3</v>
      </c>
      <c r="F547" s="5" t="str">
        <f ca="1">IF(INDEX(GLOBAL[KET],MATCH(A547,GLOBAL[ID]))="","-",INDEX(GLOBAL[KET],MATCH(A547,GLOBAL[ID])))</f>
        <v>144 LSN</v>
      </c>
    </row>
    <row r="548" spans="1:6" ht="15">
      <c r="A548" s="12">
        <v>829</v>
      </c>
      <c r="D548" s="3" t="str">
        <f ca="1">INDEX(GLOBAL[NAMA BARANG],MATCH(A548,GLOBAL[ID]))</f>
        <v>Bp Top 5559</v>
      </c>
      <c r="E548" s="4">
        <f ca="1">INDEX(GLOBAL[TT],MATCH(A548,GLOBAL[ID]))</f>
        <v>2</v>
      </c>
      <c r="F548" s="5" t="str">
        <f ca="1">IF(INDEX(GLOBAL[KET],MATCH(A548,GLOBAL[ID]))="","-",INDEX(GLOBAL[KET],MATCH(A548,GLOBAL[ID])))</f>
        <v>33 box</v>
      </c>
    </row>
    <row r="549" spans="1:6" ht="15">
      <c r="A549" s="12">
        <v>830</v>
      </c>
      <c r="D549" s="3" t="str">
        <f ca="1">INDEX(GLOBAL[NAMA BARANG],MATCH(A549,GLOBAL[ID]))</f>
        <v>Bp Top 5559</v>
      </c>
      <c r="E549" s="4">
        <f ca="1">INDEX(GLOBAL[TT],MATCH(A549,GLOBAL[ID]))</f>
        <v>2</v>
      </c>
      <c r="F549" s="5" t="str">
        <f ca="1">IF(INDEX(GLOBAL[KET],MATCH(A549,GLOBAL[ID]))="","-",INDEX(GLOBAL[KET],MATCH(A549,GLOBAL[ID])))</f>
        <v>48 box</v>
      </c>
    </row>
    <row r="550" spans="1:6" ht="15">
      <c r="A550" s="12">
        <v>831</v>
      </c>
      <c r="D550" s="3" t="str">
        <f ca="1">INDEX(GLOBAL[NAMA BARANG],MATCH(A550,GLOBAL[ID]))</f>
        <v>Bp Trix 150</v>
      </c>
      <c r="E550" s="4">
        <f ca="1">INDEX(GLOBAL[TT],MATCH(A550,GLOBAL[ID]))</f>
        <v>2</v>
      </c>
      <c r="F550" s="5" t="str">
        <f ca="1">IF(INDEX(GLOBAL[KET],MATCH(A550,GLOBAL[ID]))="","-",INDEX(GLOBAL[KET],MATCH(A550,GLOBAL[ID])))</f>
        <v>192 ls</v>
      </c>
    </row>
    <row r="551" spans="1:6" ht="15">
      <c r="A551" s="12">
        <v>832</v>
      </c>
      <c r="D551" s="3" t="str">
        <f ca="1">INDEX(GLOBAL[NAMA BARANG],MATCH(A551,GLOBAL[ID]))</f>
        <v xml:space="preserve">Bp TT senter 6014 smurf </v>
      </c>
      <c r="E551" s="4">
        <f ca="1">INDEX(GLOBAL[TT],MATCH(A551,GLOBAL[ID]))</f>
        <v>2</v>
      </c>
      <c r="F551" s="5" t="str">
        <f ca="1">IF(INDEX(GLOBAL[KET],MATCH(A551,GLOBAL[ID]))="","-",INDEX(GLOBAL[KET],MATCH(A551,GLOBAL[ID])))</f>
        <v>72 ls</v>
      </c>
    </row>
    <row r="552" spans="1:6" ht="15">
      <c r="A552" s="12">
        <v>835</v>
      </c>
      <c r="D552" s="3" t="str">
        <f ca="1">INDEX(GLOBAL[NAMA BARANG],MATCH(A552,GLOBAL[ID]))</f>
        <v>Bp TZ 1002</v>
      </c>
      <c r="E552" s="4">
        <f ca="1">INDEX(GLOBAL[TT],MATCH(A552,GLOBAL[ID]))</f>
        <v>14</v>
      </c>
      <c r="F552" s="5" t="str">
        <f ca="1">IF(INDEX(GLOBAL[KET],MATCH(A552,GLOBAL[ID]))="","-",INDEX(GLOBAL[KET],MATCH(A552,GLOBAL[ID])))</f>
        <v>144 ls</v>
      </c>
    </row>
    <row r="553" spans="1:6" ht="15">
      <c r="A553" s="12">
        <v>836</v>
      </c>
      <c r="D553" s="3" t="str">
        <f ca="1">INDEX(GLOBAL[NAMA BARANG],MATCH(A553,GLOBAL[ID]))</f>
        <v>Bp TZ-501 Hitam</v>
      </c>
      <c r="E553" s="4">
        <f ca="1">INDEX(GLOBAL[TT],MATCH(A553,GLOBAL[ID]))</f>
        <v>2</v>
      </c>
      <c r="F553" s="5" t="str">
        <f ca="1">IF(INDEX(GLOBAL[KET],MATCH(A553,GLOBAL[ID]))="","-",INDEX(GLOBAL[KET],MATCH(A553,GLOBAL[ID])))</f>
        <v>144 LSN</v>
      </c>
    </row>
    <row r="554" spans="1:6" ht="15">
      <c r="A554" s="12">
        <v>837</v>
      </c>
      <c r="D554" s="3" t="str">
        <f ca="1">INDEX(GLOBAL[NAMA BARANG],MATCH(A554,GLOBAL[ID]))</f>
        <v>Bp USA TP</v>
      </c>
      <c r="E554" s="4">
        <f ca="1">INDEX(GLOBAL[TT],MATCH(A554,GLOBAL[ID]))</f>
        <v>4</v>
      </c>
      <c r="F554" s="5" t="str">
        <f ca="1">IF(INDEX(GLOBAL[KET],MATCH(A554,GLOBAL[ID]))="","-",INDEX(GLOBAL[KET],MATCH(A554,GLOBAL[ID])))</f>
        <v>100 ls</v>
      </c>
    </row>
    <row r="555" spans="1:6" ht="15">
      <c r="A555" s="12">
        <v>839</v>
      </c>
      <c r="D555" s="3" t="str">
        <f ca="1">INDEX(GLOBAL[NAMA BARANG],MATCH(A555,GLOBAL[ID]))</f>
        <v>Bp VC 529 A 200 Vanco</v>
      </c>
      <c r="E555" s="4">
        <f ca="1">INDEX(GLOBAL[TT],MATCH(A555,GLOBAL[ID]))</f>
        <v>3</v>
      </c>
      <c r="F555" s="5" t="str">
        <f ca="1">IF(INDEX(GLOBAL[KET],MATCH(A555,GLOBAL[ID]))="","-",INDEX(GLOBAL[KET],MATCH(A555,GLOBAL[ID])))</f>
        <v>144 ls</v>
      </c>
    </row>
    <row r="556" spans="1:6" ht="15">
      <c r="A556" s="12">
        <v>840</v>
      </c>
      <c r="D556" s="3" t="str">
        <f ca="1">INDEX(GLOBAL[NAMA BARANG],MATCH(A556,GLOBAL[ID]))</f>
        <v>Bp VC 600 SegiEmpat batik</v>
      </c>
      <c r="E556" s="4">
        <f ca="1">INDEX(GLOBAL[TT],MATCH(A556,GLOBAL[ID]))</f>
        <v>1</v>
      </c>
      <c r="F556" s="5" t="str">
        <f ca="1">IF(INDEX(GLOBAL[KET],MATCH(A556,GLOBAL[ID]))="","-",INDEX(GLOBAL[KET],MATCH(A556,GLOBAL[ID])))</f>
        <v>144 ls</v>
      </c>
    </row>
    <row r="557" spans="1:6" ht="15">
      <c r="A557" s="12">
        <v>842</v>
      </c>
      <c r="D557" s="3" t="str">
        <f ca="1">INDEX(GLOBAL[NAMA BARANG],MATCH(A557,GLOBAL[ID]))</f>
        <v>Bp Vtro 220 BTS</v>
      </c>
      <c r="E557" s="4">
        <f ca="1">INDEX(GLOBAL[TT],MATCH(A557,GLOBAL[ID]))</f>
        <v>2</v>
      </c>
      <c r="F557" s="5" t="str">
        <f ca="1">IF(INDEX(GLOBAL[KET],MATCH(A557,GLOBAL[ID]))="","-",INDEX(GLOBAL[KET],MATCH(A557,GLOBAL[ID])))</f>
        <v>144 ls</v>
      </c>
    </row>
    <row r="558" spans="1:6" ht="15">
      <c r="A558" s="12">
        <v>845</v>
      </c>
      <c r="D558" s="3" t="str">
        <f ca="1">INDEX(GLOBAL[NAMA BARANG],MATCH(A558,GLOBAL[ID]))</f>
        <v>Bp WR Gp 112s 12w</v>
      </c>
      <c r="E558" s="4">
        <f ca="1">INDEX(GLOBAL[TT],MATCH(A558,GLOBAL[ID]))</f>
        <v>1</v>
      </c>
      <c r="F558" s="5" t="str">
        <f ca="1">IF(INDEX(GLOBAL[KET],MATCH(A558,GLOBAL[ID]))="","-",INDEX(GLOBAL[KET],MATCH(A558,GLOBAL[ID])))</f>
        <v>160 set</v>
      </c>
    </row>
    <row r="559" spans="1:6" ht="15">
      <c r="A559" s="12">
        <v>848</v>
      </c>
      <c r="D559" s="3" t="str">
        <f ca="1">INDEX(GLOBAL[NAMA BARANG],MATCH(A559,GLOBAL[ID]))</f>
        <v>Bp XD 061H/ 5w+mech</v>
      </c>
      <c r="E559" s="4">
        <f ca="1">INDEX(GLOBAL[TT],MATCH(A559,GLOBAL[ID]))</f>
        <v>1</v>
      </c>
      <c r="F559" s="5" t="str">
        <f ca="1">IF(INDEX(GLOBAL[KET],MATCH(A559,GLOBAL[ID]))="","-",INDEX(GLOBAL[KET],MATCH(A559,GLOBAL[ID])))</f>
        <v>1296 pc</v>
      </c>
    </row>
    <row r="560" spans="1:6" ht="15">
      <c r="A560" s="12">
        <v>849</v>
      </c>
      <c r="D560" s="3" t="str">
        <f ca="1">INDEX(GLOBAL[NAMA BARANG],MATCH(A560,GLOBAL[ID]))</f>
        <v>Bp XD 070 B10/ 3w</v>
      </c>
      <c r="E560" s="4">
        <f ca="1">INDEX(GLOBAL[TT],MATCH(A560,GLOBAL[ID]))</f>
        <v>3</v>
      </c>
      <c r="F560" s="5" t="str">
        <f ca="1">IF(INDEX(GLOBAL[KET],MATCH(A560,GLOBAL[ID]))="","-",INDEX(GLOBAL[KET],MATCH(A560,GLOBAL[ID])))</f>
        <v>144 ls</v>
      </c>
    </row>
    <row r="561" spans="1:6" ht="15">
      <c r="A561" s="12">
        <v>850</v>
      </c>
      <c r="D561" s="3" t="str">
        <f ca="1">INDEX(GLOBAL[NAMA BARANG],MATCH(A561,GLOBAL[ID]))</f>
        <v>Bp Xdata X2</v>
      </c>
      <c r="E561" s="4">
        <f ca="1">INDEX(GLOBAL[TT],MATCH(A561,GLOBAL[ID]))</f>
        <v>4</v>
      </c>
      <c r="F561" s="5" t="str">
        <f ca="1">IF(INDEX(GLOBAL[KET],MATCH(A561,GLOBAL[ID]))="","-",INDEX(GLOBAL[KET],MATCH(A561,GLOBAL[ID])))</f>
        <v>20 GRS</v>
      </c>
    </row>
    <row r="562" spans="1:6" ht="15">
      <c r="A562" s="12">
        <v>851</v>
      </c>
      <c r="D562" s="3" t="str">
        <f ca="1">INDEX(GLOBAL[NAMA BARANG],MATCH(A562,GLOBAL[ID]))</f>
        <v>Bp XDM 3017</v>
      </c>
      <c r="E562" s="4">
        <f ca="1">INDEX(GLOBAL[TT],MATCH(A562,GLOBAL[ID]))</f>
        <v>2</v>
      </c>
      <c r="F562" s="5" t="str">
        <f ca="1">IF(INDEX(GLOBAL[KET],MATCH(A562,GLOBAL[ID]))="","-",INDEX(GLOBAL[KET],MATCH(A562,GLOBAL[ID])))</f>
        <v>144 ls</v>
      </c>
    </row>
    <row r="563" spans="1:6" ht="15">
      <c r="A563" s="12">
        <v>852</v>
      </c>
      <c r="D563" s="3" t="str">
        <f ca="1">INDEX(GLOBAL[NAMA BARANG],MATCH(A563,GLOBAL[ID]))</f>
        <v>Bp XDM 3155</v>
      </c>
      <c r="E563" s="4">
        <f ca="1">INDEX(GLOBAL[TT],MATCH(A563,GLOBAL[ID]))</f>
        <v>2</v>
      </c>
      <c r="F563" s="5" t="str">
        <f ca="1">IF(INDEX(GLOBAL[KET],MATCH(A563,GLOBAL[ID]))="","-",INDEX(GLOBAL[KET],MATCH(A563,GLOBAL[ID])))</f>
        <v>144 ls</v>
      </c>
    </row>
    <row r="564" spans="1:6" ht="15">
      <c r="A564" s="12">
        <v>854</v>
      </c>
      <c r="D564" s="3" t="str">
        <f ca="1">INDEX(GLOBAL[NAMA BARANG],MATCH(A564,GLOBAL[ID]))</f>
        <v>Bp XDM Fancy 3124(1)/ 3125(1)</v>
      </c>
      <c r="E564" s="4">
        <f ca="1">INDEX(GLOBAL[TT],MATCH(A564,GLOBAL[ID]))</f>
        <v>2</v>
      </c>
      <c r="F564" s="5" t="str">
        <f ca="1">IF(INDEX(GLOBAL[KET],MATCH(A564,GLOBAL[ID]))="","-",INDEX(GLOBAL[KET],MATCH(A564,GLOBAL[ID])))</f>
        <v>180 ls</v>
      </c>
    </row>
    <row r="565" spans="1:6" ht="15">
      <c r="A565" s="12">
        <v>855</v>
      </c>
      <c r="D565" s="3" t="str">
        <f ca="1">INDEX(GLOBAL[NAMA BARANG],MATCH(A565,GLOBAL[ID]))</f>
        <v>Bp XDM Fancy 3126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180 ls</v>
      </c>
    </row>
    <row r="566" spans="1:6" ht="15">
      <c r="A566" s="12">
        <v>857</v>
      </c>
      <c r="D566" s="3" t="str">
        <f ca="1">INDEX(GLOBAL[NAMA BARANG],MATCH(A566,GLOBAL[ID]))</f>
        <v>Bp XDM P213</v>
      </c>
      <c r="E566" s="4">
        <f ca="1">INDEX(GLOBAL[TT],MATCH(A566,GLOBAL[ID]))</f>
        <v>1</v>
      </c>
      <c r="F566" s="5" t="str">
        <f ca="1">IF(INDEX(GLOBAL[KET],MATCH(A566,GLOBAL[ID]))="","-",INDEX(GLOBAL[KET],MATCH(A566,GLOBAL[ID])))</f>
        <v>144 ls</v>
      </c>
    </row>
    <row r="567" spans="1:6" ht="15">
      <c r="A567" s="12">
        <v>858</v>
      </c>
      <c r="D567" s="3" t="str">
        <f ca="1">INDEX(GLOBAL[NAMA BARANG],MATCH(A567,GLOBAL[ID]))</f>
        <v>Bp Y L1000 HK panjang 1x48</v>
      </c>
      <c r="E567" s="4">
        <f ca="1">INDEX(GLOBAL[TT],MATCH(A567,GLOBAL[ID]))</f>
        <v>1</v>
      </c>
      <c r="F567" s="5" t="str">
        <f ca="1">IF(INDEX(GLOBAL[KET],MATCH(A567,GLOBAL[ID]))="","-",INDEX(GLOBAL[KET],MATCH(A567,GLOBAL[ID])))</f>
        <v>36 box</v>
      </c>
    </row>
    <row r="568" spans="1:6" ht="15">
      <c r="A568" s="12">
        <v>875</v>
      </c>
      <c r="D568" s="3" t="str">
        <f ca="1">INDEX(GLOBAL[NAMA BARANG],MATCH(A568,GLOBAL[ID]))</f>
        <v>Bp Zhixin 3119/ 5013</v>
      </c>
      <c r="E568" s="4">
        <f ca="1">INDEX(GLOBAL[TT],MATCH(A568,GLOBAL[ID]))</f>
        <v>2</v>
      </c>
      <c r="F568" s="5" t="str">
        <f ca="1">IF(INDEX(GLOBAL[KET],MATCH(A568,GLOBAL[ID]))="","-",INDEX(GLOBAL[KET],MATCH(A568,GLOBAL[ID])))</f>
        <v>120 LSN</v>
      </c>
    </row>
    <row r="569" spans="1:6" ht="15">
      <c r="A569" s="12">
        <v>881</v>
      </c>
      <c r="D569" s="3" t="str">
        <f ca="1">INDEX(GLOBAL[NAMA BARANG],MATCH(A569,GLOBAL[ID]))</f>
        <v>Bp Zhixin 3129/ 3153</v>
      </c>
      <c r="E569" s="4">
        <f ca="1">INDEX(GLOBAL[TT],MATCH(A569,GLOBAL[ID]))</f>
        <v>2</v>
      </c>
      <c r="F569" s="5" t="str">
        <f ca="1">IF(INDEX(GLOBAL[KET],MATCH(A569,GLOBAL[ID]))="","-",INDEX(GLOBAL[KET],MATCH(A569,GLOBAL[ID])))</f>
        <v>120 LSN</v>
      </c>
    </row>
    <row r="570" spans="1:6" ht="15">
      <c r="A570" s="12">
        <v>886</v>
      </c>
      <c r="D570" s="3" t="str">
        <f ca="1">INDEX(GLOBAL[NAMA BARANG],MATCH(A570,GLOBAL[ID]))</f>
        <v>Bp Zhixin G 212 Warna + Isi Mini</v>
      </c>
      <c r="E570" s="4">
        <f ca="1">INDEX(GLOBAL[TT],MATCH(A570,GLOBAL[ID]))</f>
        <v>7</v>
      </c>
      <c r="F570" s="5" t="str">
        <f ca="1">IF(INDEX(GLOBAL[KET],MATCH(A570,GLOBAL[ID]))="","-",INDEX(GLOBAL[KET],MATCH(A570,GLOBAL[ID])))</f>
        <v>120 LSN</v>
      </c>
    </row>
    <row r="571" spans="1:6" ht="15">
      <c r="A571" s="12">
        <v>894</v>
      </c>
      <c r="D571" s="3" t="str">
        <f ca="1">INDEX(GLOBAL[NAMA BARANG],MATCH(A571,GLOBAL[ID]))</f>
        <v>Bp Zui Zhua HY-1020 Hitam</v>
      </c>
      <c r="E571" s="4">
        <f ca="1">INDEX(GLOBAL[TT],MATCH(A571,GLOBAL[ID]))</f>
        <v>47</v>
      </c>
      <c r="F571" s="5" t="str">
        <f ca="1">IF(INDEX(GLOBAL[KET],MATCH(A571,GLOBAL[ID]))="","-",INDEX(GLOBAL[KET],MATCH(A571,GLOBAL[ID])))</f>
        <v>192 LSN</v>
      </c>
    </row>
    <row r="572" spans="1:6" ht="15">
      <c r="A572" s="12">
        <v>895</v>
      </c>
      <c r="D572" s="3" t="str">
        <f ca="1">INDEX(GLOBAL[NAMA BARANG],MATCH(A572,GLOBAL[ID]))</f>
        <v>Bp/ pen holder PH 909(4)</v>
      </c>
      <c r="E572" s="4">
        <f ca="1">INDEX(GLOBAL[TT],MATCH(A572,GLOBAL[ID]))</f>
        <v>4</v>
      </c>
      <c r="F572" s="5" t="str">
        <f ca="1">IF(INDEX(GLOBAL[KET],MATCH(A572,GLOBAL[ID]))="","-",INDEX(GLOBAL[KET],MATCH(A572,GLOBAL[ID])))</f>
        <v>96 pc</v>
      </c>
    </row>
    <row r="573" spans="1:6" ht="15">
      <c r="A573" s="12">
        <v>896</v>
      </c>
      <c r="D573" s="3" t="str">
        <f ca="1">INDEX(GLOBAL[NAMA BARANG],MATCH(A573,GLOBAL[ID]))</f>
        <v>Bp/ Vullpen 3081(1)/ 3083(1)/ 3095(2)</v>
      </c>
      <c r="E573" s="4">
        <f ca="1">INDEX(GLOBAL[TT],MATCH(A573,GLOBAL[ID]))</f>
        <v>2</v>
      </c>
      <c r="F573" s="5" t="str">
        <f ca="1">IF(INDEX(GLOBAL[KET],MATCH(A573,GLOBAL[ID]))="","-",INDEX(GLOBAL[KET],MATCH(A573,GLOBAL[ID])))</f>
        <v>20 ls</v>
      </c>
    </row>
    <row r="574" spans="1:6" ht="15">
      <c r="A574" s="12">
        <v>898</v>
      </c>
      <c r="D574" s="3" t="str">
        <f ca="1">INDEX(GLOBAL[NAMA BARANG],MATCH(A574,GLOBAL[ID]))</f>
        <v>Bp/ Vullpen TF 801 (8)/ TF 802 (23)</v>
      </c>
      <c r="E574" s="4">
        <f ca="1">INDEX(GLOBAL[TT],MATCH(A574,GLOBAL[ID]))</f>
        <v>31</v>
      </c>
      <c r="F574" s="5" t="str">
        <f ca="1">IF(INDEX(GLOBAL[KET],MATCH(A574,GLOBAL[ID]))="","-",INDEX(GLOBAL[KET],MATCH(A574,GLOBAL[ID])))</f>
        <v>50 ls</v>
      </c>
    </row>
    <row r="575" spans="1:6" ht="15">
      <c r="A575" s="12">
        <v>899</v>
      </c>
      <c r="D575" s="3" t="str">
        <f ca="1">INDEX(GLOBAL[NAMA BARANG],MATCH(A575,GLOBAL[ID]))</f>
        <v>BT Batik Enter</v>
      </c>
      <c r="E575" s="4">
        <f ca="1">INDEX(GLOBAL[TT],MATCH(A575,GLOBAL[ID]))</f>
        <v>1</v>
      </c>
      <c r="F575" s="5" t="str">
        <f ca="1">IF(INDEX(GLOBAL[KET],MATCH(A575,GLOBAL[ID]))="","-",INDEX(GLOBAL[KET],MATCH(A575,GLOBAL[ID])))</f>
        <v>16 LSN</v>
      </c>
    </row>
    <row r="576" spans="1:6" ht="15">
      <c r="A576" s="12">
        <v>901</v>
      </c>
      <c r="D576" s="3" t="str">
        <f ca="1">INDEX(GLOBAL[NAMA BARANG],MATCH(A576,GLOBAL[ID]))</f>
        <v>BT Kembang Enter</v>
      </c>
      <c r="E576" s="4">
        <f ca="1">INDEX(GLOBAL[TT],MATCH(A576,GLOBAL[ID]))</f>
        <v>2</v>
      </c>
      <c r="F576" s="5" t="str">
        <f ca="1">IF(INDEX(GLOBAL[KET],MATCH(A576,GLOBAL[ID]))="","-",INDEX(GLOBAL[KET],MATCH(A576,GLOBAL[ID])))</f>
        <v>16 LSN</v>
      </c>
    </row>
    <row r="577" spans="1:6" ht="15">
      <c r="A577" s="12">
        <v>902</v>
      </c>
      <c r="D577" s="3" t="str">
        <f ca="1">INDEX(GLOBAL[NAMA BARANG],MATCH(A577,GLOBAL[ID]))</f>
        <v>BT Spiral Batik Enter</v>
      </c>
      <c r="E577" s="4">
        <f ca="1">INDEX(GLOBAL[TT],MATCH(A577,GLOBAL[ID]))</f>
        <v>3</v>
      </c>
      <c r="F577" s="5" t="str">
        <f ca="1">IF(INDEX(GLOBAL[KET],MATCH(A577,GLOBAL[ID]))="","-",INDEX(GLOBAL[KET],MATCH(A577,GLOBAL[ID])))</f>
        <v>10 LSN</v>
      </c>
    </row>
    <row r="578" spans="1:6" ht="15">
      <c r="A578" s="12">
        <v>903</v>
      </c>
      <c r="D578" s="3" t="str">
        <f ca="1">INDEX(GLOBAL[NAMA BARANG],MATCH(A578,GLOBAL[ID]))</f>
        <v>BTL A 2560-37/38 A5/30lb</v>
      </c>
      <c r="E578" s="4">
        <f ca="1">INDEX(GLOBAL[TT],MATCH(A578,GLOBAL[ID]))</f>
        <v>1</v>
      </c>
      <c r="F578" s="5" t="str">
        <f ca="1">IF(INDEX(GLOBAL[KET],MATCH(A578,GLOBAL[ID]))="","-",INDEX(GLOBAL[KET],MATCH(A578,GLOBAL[ID])))</f>
        <v>432 PCS</v>
      </c>
    </row>
    <row r="579" spans="1:6" ht="15">
      <c r="A579" s="12">
        <v>904</v>
      </c>
      <c r="D579" s="3" t="str">
        <f ca="1">INDEX(GLOBAL[NAMA BARANG],MATCH(A579,GLOBAL[ID]))</f>
        <v>BTS 329-1A/ 6</v>
      </c>
      <c r="E579" s="4">
        <f ca="1">INDEX(GLOBAL[TT],MATCH(A579,GLOBAL[ID]))</f>
        <v>3</v>
      </c>
      <c r="F579" s="5" t="str">
        <f ca="1">IF(INDEX(GLOBAL[KET],MATCH(A579,GLOBAL[ID]))="","-",INDEX(GLOBAL[KET],MATCH(A579,GLOBAL[ID])))</f>
        <v>240 pc</v>
      </c>
    </row>
    <row r="580" spans="1:6" ht="15">
      <c r="A580" s="12">
        <v>905</v>
      </c>
      <c r="D580" s="3" t="str">
        <f ca="1">INDEX(GLOBAL[NAMA BARANG],MATCH(A580,GLOBAL[ID]))</f>
        <v>BTS 329-2 A5-100</v>
      </c>
      <c r="E580" s="4">
        <f ca="1">INDEX(GLOBAL[TT],MATCH(A580,GLOBAL[ID]))</f>
        <v>6</v>
      </c>
      <c r="F580" s="5" t="str">
        <f ca="1">IF(INDEX(GLOBAL[KET],MATCH(A580,GLOBAL[ID]))="","-",INDEX(GLOBAL[KET],MATCH(A580,GLOBAL[ID])))</f>
        <v>240 pc</v>
      </c>
    </row>
    <row r="581" spans="1:6" ht="15">
      <c r="A581" s="12">
        <v>906</v>
      </c>
      <c r="D581" s="3" t="str">
        <f ca="1">INDEX(GLOBAL[NAMA BARANG],MATCH(A581,GLOBAL[ID]))</f>
        <v>BTS 60 404</v>
      </c>
      <c r="E581" s="4">
        <f ca="1">INDEX(GLOBAL[TT],MATCH(A581,GLOBAL[ID]))</f>
        <v>1</v>
      </c>
      <c r="F581" s="5" t="str">
        <f ca="1">IF(INDEX(GLOBAL[KET],MATCH(A581,GLOBAL[ID]))="","-",INDEX(GLOBAL[KET],MATCH(A581,GLOBAL[ID])))</f>
        <v>80 pc</v>
      </c>
    </row>
    <row r="582" spans="1:6" ht="15">
      <c r="A582" s="12">
        <v>907</v>
      </c>
      <c r="D582" s="3" t="str">
        <f ca="1">INDEX(GLOBAL[NAMA BARANG],MATCH(A582,GLOBAL[ID]))</f>
        <v>BTS 60-404/A5-45 Depan</v>
      </c>
      <c r="E582" s="4">
        <f ca="1">INDEX(GLOBAL[TT],MATCH(A582,GLOBAL[ID]))</f>
        <v>8</v>
      </c>
      <c r="F582" s="5">
        <f ca="1">IF(INDEX(GLOBAL[KET],MATCH(A582,GLOBAL[ID]))="","-",INDEX(GLOBAL[KET],MATCH(A582,GLOBAL[ID])))</f>
        <v>320</v>
      </c>
    </row>
    <row r="583" spans="1:6" ht="15">
      <c r="A583" s="12">
        <v>908</v>
      </c>
      <c r="D583" s="3" t="str">
        <f ca="1">INDEX(GLOBAL[NAMA BARANG],MATCH(A583,GLOBAL[ID]))</f>
        <v>BTS A680-08 (3)</v>
      </c>
      <c r="E583" s="4">
        <f ca="1">INDEX(GLOBAL[TT],MATCH(A583,GLOBAL[ID]))</f>
        <v>3</v>
      </c>
      <c r="F583" s="5">
        <f ca="1">IF(INDEX(GLOBAL[KET],MATCH(A583,GLOBAL[ID]))="","-",INDEX(GLOBAL[KET],MATCH(A583,GLOBAL[ID])))</f>
        <v>320</v>
      </c>
    </row>
    <row r="584" spans="1:6" ht="15">
      <c r="A584" s="12">
        <v>909</v>
      </c>
      <c r="D584" s="3" t="str">
        <f ca="1">INDEX(GLOBAL[NAMA BARANG],MATCH(A584,GLOBAL[ID]))</f>
        <v>BTS B156/ A6 Index</v>
      </c>
      <c r="E584" s="4">
        <f ca="1">INDEX(GLOBAL[TT],MATCH(A584,GLOBAL[ID]))</f>
        <v>2</v>
      </c>
      <c r="F584" s="5">
        <f ca="1">IF(INDEX(GLOBAL[KET],MATCH(A584,GLOBAL[ID]))="","-",INDEX(GLOBAL[KET],MATCH(A584,GLOBAL[ID])))</f>
        <v>160</v>
      </c>
    </row>
    <row r="585" spans="1:6" ht="15">
      <c r="A585" s="12">
        <v>910</v>
      </c>
      <c r="D585" s="3" t="str">
        <f ca="1">INDEX(GLOBAL[NAMA BARANG],MATCH(A585,GLOBAL[ID]))</f>
        <v>BTS gasta A5 80-12 Bola</v>
      </c>
      <c r="E585" s="4">
        <f ca="1">INDEX(GLOBAL[TT],MATCH(A585,GLOBAL[ID]))</f>
        <v>6</v>
      </c>
      <c r="F585" s="5" t="str">
        <f ca="1">IF(INDEX(GLOBAL[KET],MATCH(A585,GLOBAL[ID]))="","-",INDEX(GLOBAL[KET],MATCH(A585,GLOBAL[ID])))</f>
        <v>168 pc</v>
      </c>
    </row>
    <row r="586" spans="1:6" ht="15">
      <c r="A586" s="12">
        <v>915</v>
      </c>
      <c r="D586" s="3" t="str">
        <f ca="1">INDEX(GLOBAL[NAMA BARANG],MATCH(A586,GLOBAL[ID]))</f>
        <v>BTS gasta HA 32-8211/ A5-50 FR</v>
      </c>
      <c r="E586" s="4">
        <f ca="1">INDEX(GLOBAL[TT],MATCH(A586,GLOBAL[ID]))</f>
        <v>2</v>
      </c>
      <c r="F586" s="5" t="str">
        <f ca="1">IF(INDEX(GLOBAL[KET],MATCH(A586,GLOBAL[ID]))="","-",INDEX(GLOBAL[KET],MATCH(A586,GLOBAL[ID])))</f>
        <v>320 pc</v>
      </c>
    </row>
    <row r="587" spans="1:6" ht="15">
      <c r="A587" s="12">
        <v>916</v>
      </c>
      <c r="D587" s="3" t="str">
        <f ca="1">INDEX(GLOBAL[NAMA BARANG],MATCH(A587,GLOBAL[ID]))</f>
        <v>BTS gasta HA 32-8213/ A5-50 FR</v>
      </c>
      <c r="E587" s="4">
        <f ca="1">INDEX(GLOBAL[TT],MATCH(A587,GLOBAL[ID]))</f>
        <v>1</v>
      </c>
      <c r="F587" s="5" t="str">
        <f ca="1">IF(INDEX(GLOBAL[KET],MATCH(A587,GLOBAL[ID]))="","-",INDEX(GLOBAL[KET],MATCH(A587,GLOBAL[ID])))</f>
        <v>320 pc</v>
      </c>
    </row>
    <row r="588" spans="1:6" ht="15">
      <c r="A588" s="12">
        <v>939</v>
      </c>
      <c r="D588" s="3" t="str">
        <f ca="1">INDEX(GLOBAL[NAMA BARANG],MATCH(A588,GLOBAL[ID]))</f>
        <v>Buku Mewarnai Jumbo Enter</v>
      </c>
      <c r="E588" s="4">
        <f ca="1">INDEX(GLOBAL[TT],MATCH(A588,GLOBAL[ID]))</f>
        <v>2</v>
      </c>
      <c r="F588" s="5" t="str">
        <f ca="1">IF(INDEX(GLOBAL[KET],MATCH(A588,GLOBAL[ID]))="","-",INDEX(GLOBAL[KET],MATCH(A588,GLOBAL[ID])))</f>
        <v>600 PCS</v>
      </c>
    </row>
    <row r="589" spans="1:6" ht="15">
      <c r="A589" s="12">
        <v>940</v>
      </c>
      <c r="D589" s="3" t="str">
        <f ca="1">INDEX(GLOBAL[NAMA BARANG],MATCH(A589,GLOBAL[ID]))</f>
        <v>Buldog Clip 3 Dingli/ V Tech (24) 0024</v>
      </c>
      <c r="E589" s="4">
        <f ca="1">INDEX(GLOBAL[TT],MATCH(A589,GLOBAL[ID]))</f>
        <v>14</v>
      </c>
      <c r="F589" s="5" t="str">
        <f ca="1">IF(INDEX(GLOBAL[KET],MATCH(A589,GLOBAL[ID]))="","-",INDEX(GLOBAL[KET],MATCH(A589,GLOBAL[ID])))</f>
        <v>60 ls</v>
      </c>
    </row>
    <row r="590" spans="1:6" ht="15">
      <c r="A590" s="12">
        <v>941</v>
      </c>
      <c r="D590" s="3" t="str">
        <f ca="1">INDEX(GLOBAL[NAMA BARANG],MATCH(A590,GLOBAL[ID]))</f>
        <v>Buldog Clip 4 V tech (18) 0023</v>
      </c>
      <c r="E590" s="4">
        <f ca="1">INDEX(GLOBAL[TT],MATCH(A590,GLOBAL[ID]))</f>
        <v>20</v>
      </c>
      <c r="F590" s="5" t="str">
        <f ca="1">IF(INDEX(GLOBAL[KET],MATCH(A590,GLOBAL[ID]))="","-",INDEX(GLOBAL[KET],MATCH(A590,GLOBAL[ID])))</f>
        <v>30 ls</v>
      </c>
    </row>
    <row r="591" spans="1:6" ht="15">
      <c r="A591" s="12">
        <v>942</v>
      </c>
      <c r="D591" s="3" t="str">
        <f ca="1">INDEX(GLOBAL[NAMA BARANG],MATCH(A591,GLOBAL[ID]))</f>
        <v>Bulldog clip joss BC 0023 (4) ETJ</v>
      </c>
      <c r="E591" s="4">
        <f ca="1">INDEX(GLOBAL[TT],MATCH(A591,GLOBAL[ID]))</f>
        <v>4</v>
      </c>
      <c r="F591" s="5" t="str">
        <f ca="1">IF(INDEX(GLOBAL[KET],MATCH(A591,GLOBAL[ID]))="","-",INDEX(GLOBAL[KET],MATCH(A591,GLOBAL[ID])))</f>
        <v>360 pc</v>
      </c>
    </row>
    <row r="592" spans="1:6" ht="15">
      <c r="A592" s="12">
        <v>943</v>
      </c>
      <c r="D592" s="3" t="str">
        <f ca="1">INDEX(GLOBAL[NAMA BARANG],MATCH(A592,GLOBAL[ID]))</f>
        <v>Business file D file P</v>
      </c>
      <c r="E592" s="4">
        <f ca="1">INDEX(GLOBAL[TT],MATCH(A592,GLOBAL[ID]))</f>
        <v>3</v>
      </c>
      <c r="F592" s="5" t="str">
        <f ca="1">IF(INDEX(GLOBAL[KET],MATCH(A592,GLOBAL[ID]))="","-",INDEX(GLOBAL[KET],MATCH(A592,GLOBAL[ID])))</f>
        <v>50 ls</v>
      </c>
    </row>
    <row r="593" spans="1:6" ht="15">
      <c r="A593" s="12">
        <v>944</v>
      </c>
      <c r="D593" s="3" t="str">
        <f ca="1">INDEX(GLOBAL[NAMA BARANG],MATCH(A593,GLOBAL[ID]))</f>
        <v>Business file Sika AC-106 B</v>
      </c>
      <c r="E593" s="4">
        <f ca="1">INDEX(GLOBAL[TT],MATCH(A593,GLOBAL[ID]))</f>
        <v>11</v>
      </c>
      <c r="F593" s="5" t="str">
        <f ca="1">IF(INDEX(GLOBAL[KET],MATCH(A593,GLOBAL[ID]))="","-",INDEX(GLOBAL[KET],MATCH(A593,GLOBAL[ID])))</f>
        <v>50 LSN</v>
      </c>
    </row>
    <row r="594" spans="1:6" ht="15">
      <c r="A594" s="12">
        <v>945</v>
      </c>
      <c r="D594" s="3" t="str">
        <f ca="1">INDEX(GLOBAL[NAMA BARANG],MATCH(A594,GLOBAL[ID]))</f>
        <v>Business file Sika AC-106 Hj</v>
      </c>
      <c r="E594" s="4">
        <f ca="1">INDEX(GLOBAL[TT],MATCH(A594,GLOBAL[ID]))</f>
        <v>43</v>
      </c>
      <c r="F594" s="5" t="str">
        <f ca="1">IF(INDEX(GLOBAL[KET],MATCH(A594,GLOBAL[ID]))="","-",INDEX(GLOBAL[KET],MATCH(A594,GLOBAL[ID])))</f>
        <v>50 LSN</v>
      </c>
    </row>
    <row r="595" spans="1:6" ht="15">
      <c r="A595" s="12">
        <v>946</v>
      </c>
      <c r="D595" s="3" t="str">
        <f ca="1">INDEX(GLOBAL[NAMA BARANG],MATCH(A595,GLOBAL[ID]))</f>
        <v>Business file Sika AC-106 K</v>
      </c>
      <c r="E595" s="4">
        <f ca="1">INDEX(GLOBAL[TT],MATCH(A595,GLOBAL[ID]))</f>
        <v>40</v>
      </c>
      <c r="F595" s="5" t="str">
        <f ca="1">IF(INDEX(GLOBAL[KET],MATCH(A595,GLOBAL[ID]))="","-",INDEX(GLOBAL[KET],MATCH(A595,GLOBAL[ID])))</f>
        <v>50 LSN</v>
      </c>
    </row>
    <row r="596" spans="1:6" ht="15">
      <c r="A596" s="12">
        <v>947</v>
      </c>
      <c r="D596" s="3" t="str">
        <f ca="1">INDEX(GLOBAL[NAMA BARANG],MATCH(A596,GLOBAL[ID]))</f>
        <v>Business file Sika AC-106 M</v>
      </c>
      <c r="E596" s="4">
        <f ca="1">INDEX(GLOBAL[TT],MATCH(A596,GLOBAL[ID]))</f>
        <v>30</v>
      </c>
      <c r="F596" s="5" t="str">
        <f ca="1">IF(INDEX(GLOBAL[KET],MATCH(A596,GLOBAL[ID]))="","-",INDEX(GLOBAL[KET],MATCH(A596,GLOBAL[ID])))</f>
        <v>50 LSN</v>
      </c>
    </row>
    <row r="597" spans="1:6" ht="15">
      <c r="A597" s="12">
        <v>948</v>
      </c>
      <c r="D597" s="3" t="str">
        <f ca="1">INDEX(GLOBAL[NAMA BARANG],MATCH(A597,GLOBAL[ID]))</f>
        <v>Business file Sika AC-106 P</v>
      </c>
      <c r="E597" s="4">
        <f ca="1">INDEX(GLOBAL[TT],MATCH(A597,GLOBAL[ID]))</f>
        <v>50</v>
      </c>
      <c r="F597" s="5" t="str">
        <f ca="1">IF(INDEX(GLOBAL[KET],MATCH(A597,GLOBAL[ID]))="","-",INDEX(GLOBAL[KET],MATCH(A597,GLOBAL[ID])))</f>
        <v>50 LSN</v>
      </c>
    </row>
    <row r="598" spans="1:6" ht="15">
      <c r="A598" s="12">
        <v>949</v>
      </c>
      <c r="D598" s="3" t="str">
        <f ca="1">INDEX(GLOBAL[NAMA BARANG],MATCH(A598,GLOBAL[ID]))</f>
        <v>Bussines file enter K</v>
      </c>
      <c r="E598" s="4">
        <f ca="1">INDEX(GLOBAL[TT],MATCH(A598,GLOBAL[ID]))</f>
        <v>2</v>
      </c>
      <c r="F598" s="5" t="str">
        <f ca="1">IF(INDEX(GLOBAL[KET],MATCH(A598,GLOBAL[ID]))="","-",INDEX(GLOBAL[KET],MATCH(A598,GLOBAL[ID])))</f>
        <v>50 ls</v>
      </c>
    </row>
    <row r="599" spans="1:6" ht="15">
      <c r="A599" s="12">
        <v>950</v>
      </c>
      <c r="D599" s="3" t="str">
        <f ca="1">INDEX(GLOBAL[NAMA BARANG],MATCH(A599,GLOBAL[ID]))</f>
        <v>Bussines file mardex</v>
      </c>
      <c r="E599" s="4">
        <f ca="1">INDEX(GLOBAL[TT],MATCH(A599,GLOBAL[ID]))</f>
        <v>1</v>
      </c>
      <c r="F599" s="5" t="str">
        <f ca="1">IF(INDEX(GLOBAL[KET],MATCH(A599,GLOBAL[ID]))="","-",INDEX(GLOBAL[KET],MATCH(A599,GLOBAL[ID])))</f>
        <v>50 ls</v>
      </c>
    </row>
    <row r="600" spans="1:6" ht="15">
      <c r="A600" s="12">
        <v>951</v>
      </c>
      <c r="D600" s="3" t="str">
        <f ca="1">INDEX(GLOBAL[NAMA BARANG],MATCH(A600,GLOBAL[ID]))</f>
        <v>Busur 4 plastik B</v>
      </c>
      <c r="E600" s="4">
        <f ca="1">INDEX(GLOBAL[TT],MATCH(A600,GLOBAL[ID]))</f>
        <v>1</v>
      </c>
      <c r="F600" s="5" t="str">
        <f ca="1">IF(INDEX(GLOBAL[KET],MATCH(A600,GLOBAL[ID]))="","-",INDEX(GLOBAL[KET],MATCH(A600,GLOBAL[ID])))</f>
        <v>1000 LSN</v>
      </c>
    </row>
    <row r="601" spans="1:6" ht="15">
      <c r="A601" s="12">
        <v>953</v>
      </c>
      <c r="D601" s="3" t="str">
        <f ca="1">INDEX(GLOBAL[NAMA BARANG],MATCH(A601,GLOBAL[ID]))</f>
        <v>Card DX 622 (10 Biru)</v>
      </c>
      <c r="E601" s="4">
        <f ca="1">INDEX(GLOBAL[TT],MATCH(A601,GLOBAL[ID]))</f>
        <v>69</v>
      </c>
      <c r="F601" s="5" t="str">
        <f ca="1">IF(INDEX(GLOBAL[KET],MATCH(A601,GLOBAL[ID]))="","-",INDEX(GLOBAL[KET],MATCH(A601,GLOBAL[ID])))</f>
        <v>1000 pc</v>
      </c>
    </row>
    <row r="602" spans="1:6" ht="15">
      <c r="A602" s="12">
        <v>954</v>
      </c>
      <c r="D602" s="3" t="str">
        <f ca="1">INDEX(GLOBAL[NAMA BARANG],MATCH(A602,GLOBAL[ID]))</f>
        <v>Card DX 622 (eTJ) P(2)</v>
      </c>
      <c r="E602" s="4">
        <f ca="1">INDEX(GLOBAL[TT],MATCH(A602,GLOBAL[ID]))</f>
        <v>2</v>
      </c>
      <c r="F602" s="5">
        <f ca="1">IF(INDEX(GLOBAL[KET],MATCH(A602,GLOBAL[ID]))="","-",INDEX(GLOBAL[KET],MATCH(A602,GLOBAL[ID])))</f>
        <v>1000</v>
      </c>
    </row>
    <row r="603" spans="1:6" ht="15">
      <c r="A603" s="12">
        <v>955</v>
      </c>
      <c r="D603" s="3" t="str">
        <f ca="1">INDEX(GLOBAL[NAMA BARANG],MATCH(A603,GLOBAL[ID]))</f>
        <v>Card DX K (9), Hj (13) 612</v>
      </c>
      <c r="E603" s="4">
        <f ca="1">INDEX(GLOBAL[TT],MATCH(A603,GLOBAL[ID]))</f>
        <v>22</v>
      </c>
      <c r="F603" s="5">
        <f ca="1">IF(INDEX(GLOBAL[KET],MATCH(A603,GLOBAL[ID]))="","-",INDEX(GLOBAL[KET],MATCH(A603,GLOBAL[ID])))</f>
        <v>1000</v>
      </c>
    </row>
    <row r="604" spans="1:6" ht="15">
      <c r="A604" s="12">
        <v>956</v>
      </c>
      <c r="D604" s="3" t="str">
        <f ca="1">INDEX(GLOBAL[NAMA BARANG],MATCH(A604,GLOBAL[ID]))</f>
        <v>Card DX M (14), B (16) 612</v>
      </c>
      <c r="E604" s="4">
        <f ca="1">INDEX(GLOBAL[TT],MATCH(A604,GLOBAL[ID]))</f>
        <v>30</v>
      </c>
      <c r="F604" s="5">
        <f ca="1">IF(INDEX(GLOBAL[KET],MATCH(A604,GLOBAL[ID]))="","-",INDEX(GLOBAL[KET],MATCH(A604,GLOBAL[ID])))</f>
        <v>1000</v>
      </c>
    </row>
    <row r="605" spans="1:6" ht="15">
      <c r="A605" s="12">
        <v>957</v>
      </c>
      <c r="D605" s="3" t="str">
        <f ca="1">INDEX(GLOBAL[NAMA BARANG],MATCH(A605,GLOBAL[ID]))</f>
        <v>Card DX P 612</v>
      </c>
      <c r="E605" s="4">
        <f ca="1">INDEX(GLOBAL[TT],MATCH(A605,GLOBAL[ID]))</f>
        <v>5</v>
      </c>
      <c r="F605" s="5">
        <f ca="1">IF(INDEX(GLOBAL[KET],MATCH(A605,GLOBAL[ID]))="","-",INDEX(GLOBAL[KET],MATCH(A605,GLOBAL[ID])))</f>
        <v>1000</v>
      </c>
    </row>
    <row r="606" spans="1:6" ht="15">
      <c r="A606" s="12">
        <v>959</v>
      </c>
      <c r="D606" s="3" t="str">
        <f ca="1">INDEX(GLOBAL[NAMA BARANG],MATCH(A606,GLOBAL[ID]))</f>
        <v>Carry File 8030 P</v>
      </c>
      <c r="E606" s="4">
        <f ca="1">INDEX(GLOBAL[TT],MATCH(A606,GLOBAL[ID]))</f>
        <v>2</v>
      </c>
      <c r="F606" s="5" t="str">
        <f ca="1">IF(INDEX(GLOBAL[KET],MATCH(A606,GLOBAL[ID]))="","-",INDEX(GLOBAL[KET],MATCH(A606,GLOBAL[ID])))</f>
        <v>30 PCS</v>
      </c>
    </row>
    <row r="607" spans="1:6" ht="15">
      <c r="A607" s="12">
        <v>960</v>
      </c>
      <c r="D607" s="3" t="str">
        <f ca="1">INDEX(GLOBAL[NAMA BARANG],MATCH(A607,GLOBAL[ID]))</f>
        <v>Carry file Topla 8820 B</v>
      </c>
      <c r="E607" s="4">
        <f ca="1">INDEX(GLOBAL[TT],MATCH(A607,GLOBAL[ID]))</f>
        <v>4</v>
      </c>
      <c r="F607" s="5">
        <f ca="1">IF(INDEX(GLOBAL[KET],MATCH(A607,GLOBAL[ID]))="","-",INDEX(GLOBAL[KET],MATCH(A607,GLOBAL[ID])))</f>
        <v>4</v>
      </c>
    </row>
    <row r="608" spans="1:6" ht="15">
      <c r="A608" s="12">
        <v>961</v>
      </c>
      <c r="D608" s="3" t="str">
        <f ca="1">INDEX(GLOBAL[NAMA BARANG],MATCH(A608,GLOBAL[ID]))</f>
        <v>Carry file Topla 8820 Hj</v>
      </c>
      <c r="E608" s="4">
        <f ca="1">INDEX(GLOBAL[TT],MATCH(A608,GLOBAL[ID]))</f>
        <v>1</v>
      </c>
      <c r="F608" s="5">
        <f ca="1">IF(INDEX(GLOBAL[KET],MATCH(A608,GLOBAL[ID]))="","-",INDEX(GLOBAL[KET],MATCH(A608,GLOBAL[ID])))</f>
        <v>4</v>
      </c>
    </row>
    <row r="609" spans="1:6" ht="15">
      <c r="A609" s="12">
        <v>962</v>
      </c>
      <c r="D609" s="3" t="str">
        <f ca="1">INDEX(GLOBAL[NAMA BARANG],MATCH(A609,GLOBAL[ID]))</f>
        <v>Carry file Topla 8820 M(2)/ K(2)</v>
      </c>
      <c r="E609" s="4">
        <f ca="1">INDEX(GLOBAL[TT],MATCH(A609,GLOBAL[ID]))</f>
        <v>4</v>
      </c>
      <c r="F609" s="5">
        <f ca="1">IF(INDEX(GLOBAL[KET],MATCH(A609,GLOBAL[ID]))="","-",INDEX(GLOBAL[KET],MATCH(A609,GLOBAL[ID])))</f>
        <v>40</v>
      </c>
    </row>
    <row r="610" spans="1:6" ht="15">
      <c r="A610" s="12">
        <v>963</v>
      </c>
      <c r="D610" s="3" t="str">
        <f ca="1">INDEX(GLOBAL[NAMA BARANG],MATCH(A610,GLOBAL[ID]))</f>
        <v>Carry file Topla 8820 putih</v>
      </c>
      <c r="E610" s="4">
        <f ca="1">INDEX(GLOBAL[TT],MATCH(A610,GLOBAL[ID]))</f>
        <v>4</v>
      </c>
      <c r="F610" s="5">
        <f ca="1">IF(INDEX(GLOBAL[KET],MATCH(A610,GLOBAL[ID]))="","-",INDEX(GLOBAL[KET],MATCH(A610,GLOBAL[ID])))</f>
        <v>40</v>
      </c>
    </row>
    <row r="611" spans="1:6" ht="15">
      <c r="A611" s="12">
        <v>968</v>
      </c>
      <c r="D611" s="3" t="str">
        <f ca="1">INDEX(GLOBAL[NAMA BARANG],MATCH(A611,GLOBAL[ID]))</f>
        <v>Cat air Opini 110</v>
      </c>
      <c r="E611" s="4">
        <f ca="1">INDEX(GLOBAL[TT],MATCH(A611,GLOBAL[ID]))</f>
        <v>2</v>
      </c>
      <c r="F611" s="5" t="str">
        <f ca="1">IF(INDEX(GLOBAL[KET],MATCH(A611,GLOBAL[ID]))="","-",INDEX(GLOBAL[KET],MATCH(A611,GLOBAL[ID])))</f>
        <v>18 LSN</v>
      </c>
    </row>
    <row r="612" spans="1:6" ht="15">
      <c r="A612" s="12">
        <v>969</v>
      </c>
      <c r="D612" s="3" t="str">
        <f ca="1">INDEX(GLOBAL[NAMA BARANG],MATCH(A612,GLOBAL[ID]))</f>
        <v>Cat air Opini 120</v>
      </c>
      <c r="E612" s="4">
        <f ca="1">INDEX(GLOBAL[TT],MATCH(A612,GLOBAL[ID]))</f>
        <v>1</v>
      </c>
      <c r="F612" s="5" t="str">
        <f ca="1">IF(INDEX(GLOBAL[KET],MATCH(A612,GLOBAL[ID]))="","-",INDEX(GLOBAL[KET],MATCH(A612,GLOBAL[ID])))</f>
        <v>12 LSN</v>
      </c>
    </row>
    <row r="613" spans="1:6" ht="15">
      <c r="A613" s="12">
        <v>970</v>
      </c>
      <c r="D613" s="3" t="str">
        <f ca="1">INDEX(GLOBAL[NAMA BARANG],MATCH(A613,GLOBAL[ID]))</f>
        <v>Catur magnit TNT AO32</v>
      </c>
      <c r="E613" s="4">
        <f ca="1">INDEX(GLOBAL[TT],MATCH(A613,GLOBAL[ID]))</f>
        <v>3</v>
      </c>
      <c r="F613" s="5" t="str">
        <f ca="1">IF(INDEX(GLOBAL[KET],MATCH(A613,GLOBAL[ID]))="","-",INDEX(GLOBAL[KET],MATCH(A613,GLOBAL[ID])))</f>
        <v>192 pc</v>
      </c>
    </row>
    <row r="614" spans="1:6" ht="15">
      <c r="A614" s="12">
        <v>971</v>
      </c>
      <c r="D614" s="3" t="str">
        <f ca="1">INDEX(GLOBAL[NAMA BARANG],MATCH(A614,GLOBAL[ID]))</f>
        <v>CD 3680 besar</v>
      </c>
      <c r="E614" s="4">
        <f ca="1">INDEX(GLOBAL[TT],MATCH(A614,GLOBAL[ID]))</f>
        <v>3</v>
      </c>
      <c r="F614" s="5" t="str">
        <f ca="1">IF(INDEX(GLOBAL[KET],MATCH(A614,GLOBAL[ID]))="","-",INDEX(GLOBAL[KET],MATCH(A614,GLOBAL[ID])))</f>
        <v>160 pc</v>
      </c>
    </row>
    <row r="615" spans="1:6" ht="15">
      <c r="A615" s="12">
        <v>972</v>
      </c>
      <c r="D615" s="3" t="str">
        <f ca="1">INDEX(GLOBAL[NAMA BARANG],MATCH(A615,GLOBAL[ID]))</f>
        <v>CD Bag bola TNT 274</v>
      </c>
      <c r="E615" s="4">
        <f ca="1">INDEX(GLOBAL[TT],MATCH(A615,GLOBAL[ID]))</f>
        <v>2</v>
      </c>
      <c r="F615" s="5" t="str">
        <f ca="1">IF(INDEX(GLOBAL[KET],MATCH(A615,GLOBAL[ID]))="","-",INDEX(GLOBAL[KET],MATCH(A615,GLOBAL[ID])))</f>
        <v>800 pc</v>
      </c>
    </row>
    <row r="616" spans="1:6" ht="15">
      <c r="A616" s="12">
        <v>973</v>
      </c>
      <c r="D616" s="3" t="str">
        <f ca="1">INDEX(GLOBAL[NAMA BARANG],MATCH(A616,GLOBAL[ID]))</f>
        <v>CD Bag Disney TNT 277</v>
      </c>
      <c r="E616" s="4">
        <f ca="1">INDEX(GLOBAL[TT],MATCH(A616,GLOBAL[ID]))</f>
        <v>4</v>
      </c>
      <c r="F616" s="5" t="str">
        <f ca="1">IF(INDEX(GLOBAL[KET],MATCH(A616,GLOBAL[ID]))="","-",INDEX(GLOBAL[KET],MATCH(A616,GLOBAL[ID])))</f>
        <v>200 pc</v>
      </c>
    </row>
    <row r="617" spans="1:6" ht="15">
      <c r="A617" s="12">
        <v>975</v>
      </c>
      <c r="D617" s="3" t="str">
        <f ca="1">INDEX(GLOBAL[NAMA BARANG],MATCH(A617,GLOBAL[ID]))</f>
        <v>Celengan Jumbo Plastik BTS 3101</v>
      </c>
      <c r="E617" s="4">
        <f ca="1">INDEX(GLOBAL[TT],MATCH(A617,GLOBAL[ID]))</f>
        <v>2</v>
      </c>
      <c r="F617" s="5" t="str">
        <f ca="1">IF(INDEX(GLOBAL[KET],MATCH(A617,GLOBAL[ID]))="","-",INDEX(GLOBAL[KET],MATCH(A617,GLOBAL[ID])))</f>
        <v>72 PCS</v>
      </c>
    </row>
    <row r="618" spans="1:6" ht="15">
      <c r="A618" s="12">
        <v>977</v>
      </c>
      <c r="D618" s="3" t="str">
        <f ca="1">INDEX(GLOBAL[NAMA BARANG],MATCH(A618,GLOBAL[ID]))</f>
        <v>Celengan L 8 House</v>
      </c>
      <c r="E618" s="4">
        <f ca="1">INDEX(GLOBAL[TT],MATCH(A618,GLOBAL[ID]))</f>
        <v>4</v>
      </c>
      <c r="F618" s="5" t="str">
        <f ca="1">IF(INDEX(GLOBAL[KET],MATCH(A618,GLOBAL[ID]))="","-",INDEX(GLOBAL[KET],MATCH(A618,GLOBAL[ID])))</f>
        <v>120 bh</v>
      </c>
    </row>
    <row r="619" spans="1:6" ht="15">
      <c r="A619" s="12">
        <v>979</v>
      </c>
      <c r="D619" s="3" t="str">
        <f ca="1">INDEX(GLOBAL[NAMA BARANG],MATCH(A619,GLOBAL[ID]))</f>
        <v>Celengan P 32 House</v>
      </c>
      <c r="E619" s="4">
        <f ca="1">INDEX(GLOBAL[TT],MATCH(A619,GLOBAL[ID]))</f>
        <v>6</v>
      </c>
      <c r="F619" s="5" t="str">
        <f ca="1">IF(INDEX(GLOBAL[KET],MATCH(A619,GLOBAL[ID]))="","-",INDEX(GLOBAL[KET],MATCH(A619,GLOBAL[ID])))</f>
        <v>120 bh</v>
      </c>
    </row>
    <row r="620" spans="1:6" ht="15">
      <c r="A620" s="12">
        <v>984</v>
      </c>
      <c r="D620" s="3" t="str">
        <f ca="1">INDEX(GLOBAL[NAMA BARANG],MATCH(A620,GLOBAL[ID]))</f>
        <v>Clear Holder 20 lb GM kuning</v>
      </c>
      <c r="E620" s="4">
        <f ca="1">INDEX(GLOBAL[TT],MATCH(A620,GLOBAL[ID]))</f>
        <v>1</v>
      </c>
      <c r="F620" s="5" t="str">
        <f ca="1">IF(INDEX(GLOBAL[KET],MATCH(A620,GLOBAL[ID]))="","-",INDEX(GLOBAL[KET],MATCH(A620,GLOBAL[ID])))</f>
        <v>144 pc</v>
      </c>
    </row>
    <row r="621" spans="1:6" ht="15">
      <c r="A621" s="12">
        <v>986</v>
      </c>
      <c r="D621" s="3" t="str">
        <f ca="1">INDEX(GLOBAL[NAMA BARANG],MATCH(A621,GLOBAL[ID]))</f>
        <v>Clear holder 40 enter mix</v>
      </c>
      <c r="E621" s="4">
        <f ca="1">INDEX(GLOBAL[TT],MATCH(A621,GLOBAL[ID]))</f>
        <v>1</v>
      </c>
      <c r="F621" s="5" t="str">
        <f ca="1">IF(INDEX(GLOBAL[KET],MATCH(A621,GLOBAL[ID]))="","-",INDEX(GLOBAL[KET],MATCH(A621,GLOBAL[ID])))</f>
        <v>12 ls</v>
      </c>
    </row>
    <row r="622" spans="1:6" ht="15">
      <c r="A622" s="12">
        <v>987</v>
      </c>
      <c r="D622" s="3" t="str">
        <f ca="1">INDEX(GLOBAL[NAMA BARANG],MATCH(A622,GLOBAL[ID]))</f>
        <v>Clear Holder 60L Trambo/ snow peak</v>
      </c>
      <c r="E622" s="4">
        <f ca="1">INDEX(GLOBAL[TT],MATCH(A622,GLOBAL[ID]))</f>
        <v>5</v>
      </c>
      <c r="F622" s="5" t="str">
        <f ca="1">IF(INDEX(GLOBAL[KET],MATCH(A622,GLOBAL[ID]))="","-",INDEX(GLOBAL[KET],MATCH(A622,GLOBAL[ID])))</f>
        <v>10 ls</v>
      </c>
    </row>
    <row r="623" spans="1:6" ht="15">
      <c r="A623" s="12">
        <v>988</v>
      </c>
      <c r="D623" s="3" t="str">
        <f ca="1">INDEX(GLOBAL[NAMA BARANG],MATCH(A623,GLOBAL[ID]))</f>
        <v>Clear Holder A-lot 20 lbr Abu/Hj/Pink/Htm</v>
      </c>
      <c r="E623" s="4">
        <f ca="1">INDEX(GLOBAL[TT],MATCH(A623,GLOBAL[ID]))</f>
        <v>2</v>
      </c>
      <c r="F623" s="5" t="str">
        <f ca="1">IF(INDEX(GLOBAL[KET],MATCH(A623,GLOBAL[ID]))="","-",INDEX(GLOBAL[KET],MATCH(A623,GLOBAL[ID])))</f>
        <v>300 pc</v>
      </c>
    </row>
    <row r="624" spans="1:6" ht="15">
      <c r="A624" s="12">
        <v>989</v>
      </c>
      <c r="D624" s="3" t="str">
        <f ca="1">INDEX(GLOBAL[NAMA BARANG],MATCH(A624,GLOBAL[ID]))</f>
        <v>Clear Holder amanda F4 20 lb</v>
      </c>
      <c r="E624" s="4">
        <f ca="1">INDEX(GLOBAL[TT],MATCH(A624,GLOBAL[ID]))</f>
        <v>2</v>
      </c>
      <c r="F624" s="5" t="str">
        <f ca="1">IF(INDEX(GLOBAL[KET],MATCH(A624,GLOBAL[ID]))="","-",INDEX(GLOBAL[KET],MATCH(A624,GLOBAL[ID])))</f>
        <v>96 pc</v>
      </c>
    </row>
    <row r="625" spans="1:6" ht="15">
      <c r="A625" s="12">
        <v>990</v>
      </c>
      <c r="D625" s="3" t="str">
        <f ca="1">INDEX(GLOBAL[NAMA BARANG],MATCH(A625,GLOBAL[ID]))</f>
        <v xml:space="preserve">Clear Holder CH 020 UTN </v>
      </c>
      <c r="E625" s="4">
        <f ca="1">INDEX(GLOBAL[TT],MATCH(A625,GLOBAL[ID]))</f>
        <v>102</v>
      </c>
      <c r="F625" s="5" t="str">
        <f ca="1">IF(INDEX(GLOBAL[KET],MATCH(A625,GLOBAL[ID]))="","-",INDEX(GLOBAL[KET],MATCH(A625,GLOBAL[ID])))</f>
        <v>120 pc</v>
      </c>
    </row>
    <row r="626" spans="1:6" ht="15">
      <c r="A626" s="12">
        <v>991</v>
      </c>
      <c r="D626" s="3" t="str">
        <f ca="1">INDEX(GLOBAL[NAMA BARANG],MATCH(A626,GLOBAL[ID]))</f>
        <v xml:space="preserve">Clear Holder CH 040 UTN </v>
      </c>
      <c r="E626" s="4">
        <f ca="1">INDEX(GLOBAL[TT],MATCH(A626,GLOBAL[ID]))</f>
        <v>3</v>
      </c>
      <c r="F626" s="5" t="str">
        <f ca="1">IF(INDEX(GLOBAL[KET],MATCH(A626,GLOBAL[ID]))="","-",INDEX(GLOBAL[KET],MATCH(A626,GLOBAL[ID])))</f>
        <v>96 pc</v>
      </c>
    </row>
    <row r="627" spans="1:6" ht="15">
      <c r="A627" s="12">
        <v>993</v>
      </c>
      <c r="D627" s="3" t="str">
        <f ca="1">INDEX(GLOBAL[NAMA BARANG],MATCH(A627,GLOBAL[ID]))</f>
        <v xml:space="preserve">Clear Holder CH 080 UTN </v>
      </c>
      <c r="E627" s="4">
        <f ca="1">INDEX(GLOBAL[TT],MATCH(A627,GLOBAL[ID]))</f>
        <v>27</v>
      </c>
      <c r="F627" s="5" t="str">
        <f ca="1">IF(INDEX(GLOBAL[KET],MATCH(A627,GLOBAL[ID]))="","-",INDEX(GLOBAL[KET],MATCH(A627,GLOBAL[ID])))</f>
        <v>72 pc</v>
      </c>
    </row>
    <row r="628" spans="1:6" ht="15">
      <c r="A628" s="12">
        <v>994</v>
      </c>
      <c r="D628" s="3" t="str">
        <f ca="1">INDEX(GLOBAL[NAMA BARANG],MATCH(A628,GLOBAL[ID]))</f>
        <v>Clear Holder Huajie 60 lb Butek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160 pc</v>
      </c>
    </row>
    <row r="629" spans="1:6" ht="15">
      <c r="A629" s="12">
        <v>995</v>
      </c>
      <c r="D629" s="3" t="str">
        <f ca="1">INDEX(GLOBAL[NAMA BARANG],MATCH(A629,GLOBAL[ID]))</f>
        <v>Clear Holder Huajie 60 lb Trans</v>
      </c>
      <c r="E629" s="4">
        <f ca="1">INDEX(GLOBAL[TT],MATCH(A629,GLOBAL[ID]))</f>
        <v>1</v>
      </c>
      <c r="F629" s="5" t="str">
        <f ca="1">IF(INDEX(GLOBAL[KET],MATCH(A629,GLOBAL[ID]))="","-",INDEX(GLOBAL[KET],MATCH(A629,GLOBAL[ID])))</f>
        <v>160 pc</v>
      </c>
    </row>
    <row r="630" spans="1:6" ht="15">
      <c r="A630" s="12">
        <v>996</v>
      </c>
      <c r="D630" s="3" t="str">
        <f ca="1">INDEX(GLOBAL[NAMA BARANG],MATCH(A630,GLOBAL[ID]))</f>
        <v>Clear holder jos 20</v>
      </c>
      <c r="E630" s="4">
        <f ca="1">INDEX(GLOBAL[TT],MATCH(A630,GLOBAL[ID]))</f>
        <v>1</v>
      </c>
      <c r="F630" s="5">
        <f ca="1">IF(INDEX(GLOBAL[KET],MATCH(A630,GLOBAL[ID]))="","-",INDEX(GLOBAL[KET],MATCH(A630,GLOBAL[ID])))</f>
        <v>120</v>
      </c>
    </row>
    <row r="631" spans="1:6" ht="15">
      <c r="A631" s="12">
        <v>997</v>
      </c>
      <c r="D631" s="3" t="str">
        <f ca="1">INDEX(GLOBAL[NAMA BARANG],MATCH(A631,GLOBAL[ID]))</f>
        <v>Clear Holder jos 80 FL</v>
      </c>
      <c r="E631" s="4">
        <f ca="1">INDEX(GLOBAL[TT],MATCH(A631,GLOBAL[ID]))</f>
        <v>11</v>
      </c>
      <c r="F631" s="5">
        <f ca="1">IF(INDEX(GLOBAL[KET],MATCH(A631,GLOBAL[ID]))="","-",INDEX(GLOBAL[KET],MATCH(A631,GLOBAL[ID])))</f>
        <v>48</v>
      </c>
    </row>
    <row r="632" spans="1:6" ht="15">
      <c r="A632" s="12">
        <v>998</v>
      </c>
      <c r="D632" s="3" t="str">
        <f ca="1">INDEX(GLOBAL[NAMA BARANG],MATCH(A632,GLOBAL[ID]))</f>
        <v>Clear Holder metal CH 840 A4</v>
      </c>
      <c r="E632" s="4">
        <f ca="1">INDEX(GLOBAL[TT],MATCH(A632,GLOBAL[ID]))</f>
        <v>2</v>
      </c>
      <c r="F632" s="5" t="str">
        <f ca="1">IF(INDEX(GLOBAL[KET],MATCH(A632,GLOBAL[ID]))="","-",INDEX(GLOBAL[KET],MATCH(A632,GLOBAL[ID])))</f>
        <v>60 pc</v>
      </c>
    </row>
    <row r="633" spans="1:6" ht="15">
      <c r="A633" s="12">
        <v>999</v>
      </c>
      <c r="D633" s="3" t="str">
        <f ca="1">INDEX(GLOBAL[NAMA BARANG],MATCH(A633,GLOBAL[ID]))</f>
        <v>Clear Holder metal CH 860 A4</v>
      </c>
      <c r="E633" s="4">
        <f ca="1">INDEX(GLOBAL[TT],MATCH(A633,GLOBAL[ID]))</f>
        <v>40</v>
      </c>
      <c r="F633" s="5" t="str">
        <f ca="1">IF(INDEX(GLOBAL[KET],MATCH(A633,GLOBAL[ID]))="","-",INDEX(GLOBAL[KET],MATCH(A633,GLOBAL[ID])))</f>
        <v>60 pc</v>
      </c>
    </row>
    <row r="634" spans="1:6" ht="15">
      <c r="A634" s="12">
        <v>1000</v>
      </c>
      <c r="D634" s="3" t="str">
        <f ca="1">INDEX(GLOBAL[NAMA BARANG],MATCH(A634,GLOBAL[ID]))</f>
        <v>Clear Holder Snowpeak 20 lbr (Ungu/ Hj/Pink/ Orange)</v>
      </c>
      <c r="E634" s="4">
        <f ca="1">INDEX(GLOBAL[TT],MATCH(A634,GLOBAL[ID]))</f>
        <v>1</v>
      </c>
      <c r="F634" s="5" t="str">
        <f ca="1">IF(INDEX(GLOBAL[KET],MATCH(A634,GLOBAL[ID]))="","-",INDEX(GLOBAL[KET],MATCH(A634,GLOBAL[ID])))</f>
        <v>10 ls</v>
      </c>
    </row>
    <row r="635" spans="1:6" ht="15">
      <c r="A635" s="12">
        <v>1001</v>
      </c>
      <c r="D635" s="3" t="str">
        <f ca="1">INDEX(GLOBAL[NAMA BARANG],MATCH(A635,GLOBAL[ID]))</f>
        <v>Clear Holder Tizo Br Vtro</v>
      </c>
      <c r="E635" s="4">
        <f ca="1">INDEX(GLOBAL[TT],MATCH(A635,GLOBAL[ID]))</f>
        <v>2</v>
      </c>
      <c r="F635" s="5" t="str">
        <f ca="1">IF(INDEX(GLOBAL[KET],MATCH(A635,GLOBAL[ID]))="","-",INDEX(GLOBAL[KET],MATCH(A635,GLOBAL[ID])))</f>
        <v>120 pc</v>
      </c>
    </row>
    <row r="636" spans="1:6" ht="15">
      <c r="A636" s="12">
        <v>1002</v>
      </c>
      <c r="D636" s="3" t="str">
        <f ca="1">INDEX(GLOBAL[NAMA BARANG],MATCH(A636,GLOBAL[ID]))</f>
        <v>Clear Holder V-Tech VTF 20K Ht(1) Hj(4)</v>
      </c>
      <c r="E636" s="4">
        <f ca="1">INDEX(GLOBAL[TT],MATCH(A636,GLOBAL[ID]))</f>
        <v>5</v>
      </c>
      <c r="F636" s="5" t="str">
        <f ca="1">IF(INDEX(GLOBAL[KET],MATCH(A636,GLOBAL[ID]))="","-",INDEX(GLOBAL[KET],MATCH(A636,GLOBAL[ID])))</f>
        <v>96 pc</v>
      </c>
    </row>
    <row r="637" spans="1:6" ht="15">
      <c r="A637" s="12">
        <v>1007</v>
      </c>
      <c r="D637" s="3" t="str">
        <f ca="1">INDEX(GLOBAL[NAMA BARANG],MATCH(A637,GLOBAL[ID]))</f>
        <v>Clip Board CB 888 Dove</v>
      </c>
      <c r="E637" s="4">
        <f ca="1">INDEX(GLOBAL[TT],MATCH(A637,GLOBAL[ID]))</f>
        <v>2</v>
      </c>
      <c r="F637" s="5" t="str">
        <f ca="1">IF(INDEX(GLOBAL[KET],MATCH(A637,GLOBAL[ID]))="","-",INDEX(GLOBAL[KET],MATCH(A637,GLOBAL[ID])))</f>
        <v>12 LSN</v>
      </c>
    </row>
    <row r="638" spans="1:6" ht="15">
      <c r="A638" s="12">
        <v>1008</v>
      </c>
      <c r="D638" s="3" t="str">
        <f ca="1">INDEX(GLOBAL[NAMA BARANG],MATCH(A638,GLOBAL[ID]))</f>
        <v>Clip Board Enter Anti Api</v>
      </c>
      <c r="E638" s="4">
        <f ca="1">INDEX(GLOBAL[TT],MATCH(A638,GLOBAL[ID]))</f>
        <v>5</v>
      </c>
      <c r="F638" s="5" t="str">
        <f ca="1">IF(INDEX(GLOBAL[KET],MATCH(A638,GLOBAL[ID]))="","-",INDEX(GLOBAL[KET],MATCH(A638,GLOBAL[ID])))</f>
        <v>12 LSN</v>
      </c>
    </row>
    <row r="639" spans="1:6" ht="15">
      <c r="A639" s="12">
        <v>1009</v>
      </c>
      <c r="D639" s="3" t="str">
        <f ca="1">INDEX(GLOBAL[NAMA BARANG],MATCH(A639,GLOBAL[ID]))</f>
        <v>Clip Board Enter Anti Pecah (Gap 03)</v>
      </c>
      <c r="E639" s="4">
        <f ca="1">INDEX(GLOBAL[TT],MATCH(A639,GLOBAL[ID]))</f>
        <v>5</v>
      </c>
      <c r="F639" s="5" t="str">
        <f ca="1">IF(INDEX(GLOBAL[KET],MATCH(A639,GLOBAL[ID]))="","-",INDEX(GLOBAL[KET],MATCH(A639,GLOBAL[ID])))</f>
        <v>8 LSN</v>
      </c>
    </row>
    <row r="640" spans="1:6" ht="15">
      <c r="A640" s="12">
        <v>1011</v>
      </c>
      <c r="D640" s="3" t="str">
        <f ca="1">INDEX(GLOBAL[NAMA BARANG],MATCH(A640,GLOBAL[ID]))</f>
        <v>Clip Board Fancy BB/ Barbie</v>
      </c>
      <c r="E640" s="4">
        <f ca="1">INDEX(GLOBAL[TT],MATCH(A640,GLOBAL[ID]))</f>
        <v>1</v>
      </c>
      <c r="F640" s="5" t="str">
        <f ca="1">IF(INDEX(GLOBAL[KET],MATCH(A640,GLOBAL[ID]))="","-",INDEX(GLOBAL[KET],MATCH(A640,GLOBAL[ID])))</f>
        <v>144 pc</v>
      </c>
    </row>
    <row r="641" spans="1:6" ht="15">
      <c r="A641" s="12">
        <v>1012</v>
      </c>
      <c r="D641" s="3" t="str">
        <f ca="1">INDEX(GLOBAL[NAMA BARANG],MATCH(A641,GLOBAL[ID]))</f>
        <v>Clip Board Fancy Disney Holo</v>
      </c>
      <c r="E641" s="4">
        <f ca="1">INDEX(GLOBAL[TT],MATCH(A641,GLOBAL[ID]))</f>
        <v>1</v>
      </c>
      <c r="F641" s="5" t="str">
        <f ca="1">IF(INDEX(GLOBAL[KET],MATCH(A641,GLOBAL[ID]))="","-",INDEX(GLOBAL[KET],MATCH(A641,GLOBAL[ID])))</f>
        <v>144 pc</v>
      </c>
    </row>
    <row r="642" spans="1:6" ht="15">
      <c r="A642" s="12">
        <v>1013</v>
      </c>
      <c r="D642" s="3" t="str">
        <f ca="1">INDEX(GLOBAL[NAMA BARANG],MATCH(A642,GLOBAL[ID]))</f>
        <v>Clip Board Fancy Love Holo</v>
      </c>
      <c r="E642" s="4">
        <f ca="1">INDEX(GLOBAL[TT],MATCH(A642,GLOBAL[ID]))</f>
        <v>4</v>
      </c>
      <c r="F642" s="5" t="str">
        <f ca="1">IF(INDEX(GLOBAL[KET],MATCH(A642,GLOBAL[ID]))="","-",INDEX(GLOBAL[KET],MATCH(A642,GLOBAL[ID])))</f>
        <v>144 pc</v>
      </c>
    </row>
    <row r="643" spans="1:6" ht="15">
      <c r="A643" s="12">
        <v>1014</v>
      </c>
      <c r="D643" s="3" t="str">
        <f ca="1">INDEX(GLOBAL[NAMA BARANG],MATCH(A643,GLOBAL[ID]))</f>
        <v>Clip Board Fancy mika galaxy</v>
      </c>
      <c r="E643" s="4">
        <f ca="1">INDEX(GLOBAL[TT],MATCH(A643,GLOBAL[ID]))</f>
        <v>9</v>
      </c>
      <c r="F643" s="5" t="str">
        <f ca="1">IF(INDEX(GLOBAL[KET],MATCH(A643,GLOBAL[ID]))="","-",INDEX(GLOBAL[KET],MATCH(A643,GLOBAL[ID])))</f>
        <v>144 pc</v>
      </c>
    </row>
    <row r="644" spans="1:6" ht="15">
      <c r="A644" s="12">
        <v>1015</v>
      </c>
      <c r="D644" s="3" t="str">
        <f ca="1">INDEX(GLOBAL[NAMA BARANG],MATCH(A644,GLOBAL[ID]))</f>
        <v>Clip Board Fancy MS 168 (Smart)</v>
      </c>
      <c r="E644" s="4">
        <f ca="1">INDEX(GLOBAL[TT],MATCH(A644,GLOBAL[ID]))</f>
        <v>2</v>
      </c>
      <c r="F644" s="5" t="str">
        <f ca="1">IF(INDEX(GLOBAL[KET],MATCH(A644,GLOBAL[ID]))="","-",INDEX(GLOBAL[KET],MATCH(A644,GLOBAL[ID])))</f>
        <v>15 ls</v>
      </c>
    </row>
    <row r="645" spans="1:6" ht="15">
      <c r="A645" s="12">
        <v>1016</v>
      </c>
      <c r="D645" s="3" t="str">
        <f ca="1">INDEX(GLOBAL[NAMA BARANG],MATCH(A645,GLOBAL[ID]))</f>
        <v>Clip Board Fancy NT Topla</v>
      </c>
      <c r="E645" s="4">
        <f ca="1">INDEX(GLOBAL[TT],MATCH(A645,GLOBAL[ID]))</f>
        <v>3</v>
      </c>
      <c r="F645" s="5" t="str">
        <f ca="1">IF(INDEX(GLOBAL[KET],MATCH(A645,GLOBAL[ID]))="","-",INDEX(GLOBAL[KET],MATCH(A645,GLOBAL[ID])))</f>
        <v>12 ls</v>
      </c>
    </row>
    <row r="646" spans="1:6" ht="15">
      <c r="A646" s="12">
        <v>1017</v>
      </c>
      <c r="D646" s="3" t="str">
        <f ca="1">INDEX(GLOBAL[NAMA BARANG],MATCH(A646,GLOBAL[ID]))</f>
        <v>Clip Board Folio Fancy SMM Deluxe</v>
      </c>
      <c r="E646" s="4">
        <f ca="1">INDEX(GLOBAL[TT],MATCH(A646,GLOBAL[ID]))</f>
        <v>1</v>
      </c>
      <c r="F646" s="5" t="str">
        <f ca="1">IF(INDEX(GLOBAL[KET],MATCH(A646,GLOBAL[ID]))="","-",INDEX(GLOBAL[KET],MATCH(A646,GLOBAL[ID])))</f>
        <v>12 ls</v>
      </c>
    </row>
    <row r="647" spans="1:6" ht="15">
      <c r="A647" s="12">
        <v>1024</v>
      </c>
      <c r="D647" s="3" t="str">
        <f ca="1">INDEX(GLOBAL[NAMA BARANG],MATCH(A647,GLOBAL[ID]))</f>
        <v>Clip Board kwalitas Fancy</v>
      </c>
      <c r="E647" s="4">
        <f ca="1">INDEX(GLOBAL[TT],MATCH(A647,GLOBAL[ID]))</f>
        <v>9</v>
      </c>
      <c r="F647" s="5" t="str">
        <f ca="1">IF(INDEX(GLOBAL[KET],MATCH(A647,GLOBAL[ID]))="","-",INDEX(GLOBAL[KET],MATCH(A647,GLOBAL[ID])))</f>
        <v>16 ls</v>
      </c>
    </row>
    <row r="648" spans="1:6" ht="15">
      <c r="A648" s="12">
        <v>1026</v>
      </c>
      <c r="D648" s="3" t="str">
        <f ca="1">INDEX(GLOBAL[NAMA BARANG],MATCH(A648,GLOBAL[ID]))</f>
        <v>Clip Board mika Fancy (Baru) BB, FR (blk), K pony, SPD/ AV</v>
      </c>
      <c r="E648" s="4">
        <f ca="1">INDEX(GLOBAL[TT],MATCH(A648,GLOBAL[ID]))</f>
        <v>7</v>
      </c>
      <c r="F648" s="5" t="str">
        <f ca="1">IF(INDEX(GLOBAL[KET],MATCH(A648,GLOBAL[ID]))="","-",INDEX(GLOBAL[KET],MATCH(A648,GLOBAL[ID])))</f>
        <v>144 pc</v>
      </c>
    </row>
    <row r="649" spans="1:6" ht="15">
      <c r="A649" s="12">
        <v>1027</v>
      </c>
      <c r="D649" s="3" t="str">
        <f ca="1">INDEX(GLOBAL[NAMA BARANG],MATCH(A649,GLOBAL[ID]))</f>
        <v>Clip Board mika Holo Fancy (baru)</v>
      </c>
      <c r="E649" s="4">
        <f ca="1">INDEX(GLOBAL[TT],MATCH(A649,GLOBAL[ID]))</f>
        <v>16</v>
      </c>
      <c r="F649" s="5" t="str">
        <f ca="1">IF(INDEX(GLOBAL[KET],MATCH(A649,GLOBAL[ID]))="","-",INDEX(GLOBAL[KET],MATCH(A649,GLOBAL[ID])))</f>
        <v>120 pc</v>
      </c>
    </row>
    <row r="650" spans="1:6" ht="15">
      <c r="A650" s="12">
        <v>1028</v>
      </c>
      <c r="D650" s="3" t="str">
        <f ca="1">INDEX(GLOBAL[NAMA BARANG],MATCH(A650,GLOBAL[ID]))</f>
        <v>Clip Board mika Rainbow</v>
      </c>
      <c r="E650" s="4">
        <f ca="1">INDEX(GLOBAL[TT],MATCH(A650,GLOBAL[ID]))</f>
        <v>2</v>
      </c>
      <c r="F650" s="5" t="str">
        <f ca="1">IF(INDEX(GLOBAL[KET],MATCH(A650,GLOBAL[ID]))="","-",INDEX(GLOBAL[KET],MATCH(A650,GLOBAL[ID])))</f>
        <v>120 pc</v>
      </c>
    </row>
    <row r="651" spans="1:6" ht="15">
      <c r="A651" s="12">
        <v>1029</v>
      </c>
      <c r="D651" s="3" t="str">
        <f ca="1">INDEX(GLOBAL[NAMA BARANG],MATCH(A651,GLOBAL[ID]))</f>
        <v>Clip Board papan double Fancy</v>
      </c>
      <c r="E651" s="4">
        <f ca="1">INDEX(GLOBAL[TT],MATCH(A651,GLOBAL[ID]))</f>
        <v>4</v>
      </c>
      <c r="F651" s="5" t="str">
        <f ca="1">IF(INDEX(GLOBAL[KET],MATCH(A651,GLOBAL[ID]))="","-",INDEX(GLOBAL[KET],MATCH(A651,GLOBAL[ID])))</f>
        <v>16 ls</v>
      </c>
    </row>
    <row r="652" spans="1:6" ht="15">
      <c r="A652" s="12">
        <v>1031</v>
      </c>
      <c r="D652" s="3" t="str">
        <f ca="1">INDEX(GLOBAL[NAMA BARANG],MATCH(A652,GLOBAL[ID]))</f>
        <v>Clip Board SG 9 A Putih</v>
      </c>
      <c r="E652" s="4">
        <f ca="1">INDEX(GLOBAL[TT],MATCH(A652,GLOBAL[ID]))</f>
        <v>1</v>
      </c>
      <c r="F652" s="5" t="str">
        <f ca="1">IF(INDEX(GLOBAL[KET],MATCH(A652,GLOBAL[ID]))="","-",INDEX(GLOBAL[KET],MATCH(A652,GLOBAL[ID])))</f>
        <v>108 LSN</v>
      </c>
    </row>
    <row r="653" spans="1:6" ht="15">
      <c r="A653" s="12">
        <v>1032</v>
      </c>
      <c r="D653" s="3" t="str">
        <f ca="1">INDEX(GLOBAL[NAMA BARANG],MATCH(A653,GLOBAL[ID]))</f>
        <v>Clip Board Trans Folio Fancy TR 2335</v>
      </c>
      <c r="E653" s="4">
        <f ca="1">INDEX(GLOBAL[TT],MATCH(A653,GLOBAL[ID]))</f>
        <v>1</v>
      </c>
      <c r="F653" s="5" t="str">
        <f ca="1">IF(INDEX(GLOBAL[KET],MATCH(A653,GLOBAL[ID]))="","-",INDEX(GLOBAL[KET],MATCH(A653,GLOBAL[ID])))</f>
        <v>144 PCS</v>
      </c>
    </row>
    <row r="654" spans="1:6" ht="15">
      <c r="A654" s="12">
        <v>1033</v>
      </c>
      <c r="D654" s="3" t="str">
        <f ca="1">INDEX(GLOBAL[NAMA BARANG],MATCH(A654,GLOBAL[ID]))</f>
        <v>Clip Board Transp Koala</v>
      </c>
      <c r="E654" s="4">
        <f ca="1">INDEX(GLOBAL[TT],MATCH(A654,GLOBAL[ID]))</f>
        <v>22</v>
      </c>
      <c r="F654" s="5" t="str">
        <f ca="1">IF(INDEX(GLOBAL[KET],MATCH(A654,GLOBAL[ID]))="","-",INDEX(GLOBAL[KET],MATCH(A654,GLOBAL[ID])))</f>
        <v>12 LSN</v>
      </c>
    </row>
    <row r="655" spans="1:6" ht="15">
      <c r="A655" s="12">
        <v>1034</v>
      </c>
      <c r="D655" s="3" t="str">
        <f ca="1">INDEX(GLOBAL[NAMA BARANG],MATCH(A655,GLOBAL[ID]))</f>
        <v>Clip Candy no 1</v>
      </c>
      <c r="E655" s="4">
        <f ca="1">INDEX(GLOBAL[TT],MATCH(A655,GLOBAL[ID]))</f>
        <v>35</v>
      </c>
      <c r="F655" s="5" t="str">
        <f ca="1">IF(INDEX(GLOBAL[KET],MATCH(A655,GLOBAL[ID]))="","-",INDEX(GLOBAL[KET],MATCH(A655,GLOBAL[ID])))</f>
        <v>500 pc</v>
      </c>
    </row>
    <row r="656" spans="1:6" ht="15">
      <c r="A656" s="12">
        <v>1037</v>
      </c>
      <c r="D656" s="3" t="str">
        <f ca="1">INDEX(GLOBAL[NAMA BARANG],MATCH(A656,GLOBAL[ID]))</f>
        <v>Clip File Yushinca 318 B.Tua</v>
      </c>
      <c r="E656" s="4">
        <f ca="1">INDEX(GLOBAL[TT],MATCH(A656,GLOBAL[ID]))</f>
        <v>8</v>
      </c>
      <c r="F656" s="5" t="str">
        <f ca="1">IF(INDEX(GLOBAL[KET],MATCH(A656,GLOBAL[ID]))="","-",INDEX(GLOBAL[KET],MATCH(A656,GLOBAL[ID])))</f>
        <v>60 PCS</v>
      </c>
    </row>
    <row r="657" spans="1:6" ht="15">
      <c r="A657" s="12">
        <v>1038</v>
      </c>
      <c r="D657" s="3" t="str">
        <f ca="1">INDEX(GLOBAL[NAMA BARANG],MATCH(A657,GLOBAL[ID]))</f>
        <v>Clip File Yushinca 318 Ht</v>
      </c>
      <c r="E657" s="4">
        <f ca="1">INDEX(GLOBAL[TT],MATCH(A657,GLOBAL[ID]))</f>
        <v>8</v>
      </c>
      <c r="F657" s="5" t="str">
        <f ca="1">IF(INDEX(GLOBAL[KET],MATCH(A657,GLOBAL[ID]))="","-",INDEX(GLOBAL[KET],MATCH(A657,GLOBAL[ID])))</f>
        <v>60 PCS</v>
      </c>
    </row>
    <row r="658" spans="1:6" ht="15">
      <c r="A658" s="12">
        <v>1039</v>
      </c>
      <c r="D658" s="3" t="str">
        <f ca="1">INDEX(GLOBAL[NAMA BARANG],MATCH(A658,GLOBAL[ID]))</f>
        <v>Clip File Yushinca 324 A5</v>
      </c>
      <c r="E658" s="4">
        <f ca="1">INDEX(GLOBAL[TT],MATCH(A658,GLOBAL[ID]))</f>
        <v>1</v>
      </c>
      <c r="F658" s="5" t="str">
        <f ca="1">IF(INDEX(GLOBAL[KET],MATCH(A658,GLOBAL[ID]))="","-",INDEX(GLOBAL[KET],MATCH(A658,GLOBAL[ID])))</f>
        <v>10 LSN</v>
      </c>
    </row>
    <row r="659" spans="1:6" ht="15">
      <c r="A659" s="12">
        <v>1040</v>
      </c>
      <c r="D659" s="3" t="str">
        <f ca="1">INDEX(GLOBAL[NAMA BARANG],MATCH(A659,GLOBAL[ID]))</f>
        <v>Clip File Yushinca 324 A5</v>
      </c>
      <c r="E659" s="4">
        <f ca="1">INDEX(GLOBAL[TT],MATCH(A659,GLOBAL[ID]))</f>
        <v>1</v>
      </c>
      <c r="F659" s="5" t="str">
        <f ca="1">IF(INDEX(GLOBAL[KET],MATCH(A659,GLOBAL[ID]))="","-",INDEX(GLOBAL[KET],MATCH(A659,GLOBAL[ID])))</f>
        <v>5 LSN</v>
      </c>
    </row>
    <row r="660" spans="1:6" ht="15">
      <c r="A660" s="12">
        <v>1041</v>
      </c>
      <c r="D660" s="3" t="str">
        <f ca="1">INDEX(GLOBAL[NAMA BARANG],MATCH(A660,GLOBAL[ID]))</f>
        <v>Clip File Yushinca 325</v>
      </c>
      <c r="E660" s="4">
        <f ca="1">INDEX(GLOBAL[TT],MATCH(A660,GLOBAL[ID]))</f>
        <v>1</v>
      </c>
      <c r="F660" s="5" t="str">
        <f ca="1">IF(INDEX(GLOBAL[KET],MATCH(A660,GLOBAL[ID]))="","-",INDEX(GLOBAL[KET],MATCH(A660,GLOBAL[ID])))</f>
        <v>15 LSN</v>
      </c>
    </row>
    <row r="661" spans="1:6" ht="15">
      <c r="A661" s="12">
        <v>1042</v>
      </c>
      <c r="D661" s="3" t="str">
        <f ca="1">INDEX(GLOBAL[NAMA BARANG],MATCH(A661,GLOBAL[ID]))</f>
        <v>Clip File Yushinca 325</v>
      </c>
      <c r="E661" s="4">
        <f ca="1">INDEX(GLOBAL[TT],MATCH(A661,GLOBAL[ID]))</f>
        <v>1</v>
      </c>
      <c r="F661" s="5" t="str">
        <f ca="1">IF(INDEX(GLOBAL[KET],MATCH(A661,GLOBAL[ID]))="","-",INDEX(GLOBAL[KET],MATCH(A661,GLOBAL[ID])))</f>
        <v>15 LSN</v>
      </c>
    </row>
    <row r="662" spans="1:6" ht="15">
      <c r="A662" s="12">
        <v>1044</v>
      </c>
      <c r="D662" s="3" t="str">
        <f ca="1">INDEX(GLOBAL[NAMA BARANG],MATCH(A662,GLOBAL[ID]))</f>
        <v>Clip Tali 1,0 BLK K B M</v>
      </c>
      <c r="E662" s="4">
        <f ca="1">INDEX(GLOBAL[TT],MATCH(A662,GLOBAL[ID]))</f>
        <v>11</v>
      </c>
      <c r="F662" s="5">
        <f ca="1">IF(INDEX(GLOBAL[KET],MATCH(A662,GLOBAL[ID]))="","-",INDEX(GLOBAL[KET],MATCH(A662,GLOBAL[ID])))</f>
        <v>2000</v>
      </c>
    </row>
    <row r="663" spans="1:6" ht="15">
      <c r="A663" s="12">
        <v>1047</v>
      </c>
      <c r="D663" s="3" t="str">
        <f ca="1">INDEX(GLOBAL[NAMA BARANG],MATCH(A663,GLOBAL[ID]))</f>
        <v>Coinbank 2647 (6)/ 8090 (3)</v>
      </c>
      <c r="E663" s="4">
        <f ca="1">INDEX(GLOBAL[TT],MATCH(A663,GLOBAL[ID]))</f>
        <v>9</v>
      </c>
      <c r="F663" s="5" t="str">
        <f ca="1">IF(INDEX(GLOBAL[KET],MATCH(A663,GLOBAL[ID]))="","-",INDEX(GLOBAL[KET],MATCH(A663,GLOBAL[ID])))</f>
        <v>144 pc</v>
      </c>
    </row>
    <row r="664" spans="1:6" ht="15">
      <c r="A664" s="12">
        <v>1048</v>
      </c>
      <c r="D664" s="3" t="str">
        <f ca="1">INDEX(GLOBAL[NAMA BARANG],MATCH(A664,GLOBAL[ID]))</f>
        <v>CoinBank 8811-8815 | music AB</v>
      </c>
      <c r="E664" s="4">
        <f ca="1">INDEX(GLOBAL[TT],MATCH(A664,GLOBAL[ID]))</f>
        <v>3</v>
      </c>
      <c r="F664" s="5" t="str">
        <f ca="1">IF(INDEX(GLOBAL[KET],MATCH(A664,GLOBAL[ID]))="","-",INDEX(GLOBAL[KET],MATCH(A664,GLOBAL[ID])))</f>
        <v>48 pc</v>
      </c>
    </row>
    <row r="665" spans="1:6" ht="15">
      <c r="A665" s="12">
        <v>1049</v>
      </c>
      <c r="D665" s="3" t="str">
        <f ca="1">INDEX(GLOBAL[NAMA BARANG],MATCH(A665,GLOBAL[ID]))</f>
        <v>CoinBank DME 001</v>
      </c>
      <c r="E665" s="4">
        <f ca="1">INDEX(GLOBAL[TT],MATCH(A665,GLOBAL[ID]))</f>
        <v>4</v>
      </c>
      <c r="F665" s="5" t="str">
        <f ca="1">IF(INDEX(GLOBAL[KET],MATCH(A665,GLOBAL[ID]))="","-",INDEX(GLOBAL[KET],MATCH(A665,GLOBAL[ID])))</f>
        <v>240 pc</v>
      </c>
    </row>
    <row r="666" spans="1:6" ht="15">
      <c r="A666" s="12">
        <v>1051</v>
      </c>
      <c r="D666" s="3" t="str">
        <f ca="1">INDEX(GLOBAL[NAMA BARANG],MATCH(A666,GLOBAL[ID]))</f>
        <v>Compas DC 45-2A</v>
      </c>
      <c r="E666" s="4">
        <f ca="1">INDEX(GLOBAL[TT],MATCH(A666,GLOBAL[ID]))</f>
        <v>2</v>
      </c>
      <c r="F666" s="5" t="str">
        <f ca="1">IF(INDEX(GLOBAL[KET],MATCH(A666,GLOBAL[ID]))="","-",INDEX(GLOBAL[KET],MATCH(A666,GLOBAL[ID])))</f>
        <v>12 ls</v>
      </c>
    </row>
    <row r="667" spans="1:6" ht="15">
      <c r="A667" s="12">
        <v>1052</v>
      </c>
      <c r="D667" s="3" t="str">
        <f ca="1">INDEX(GLOBAL[NAMA BARANG],MATCH(A667,GLOBAL[ID]))</f>
        <v>Compas DC 45-3A</v>
      </c>
      <c r="E667" s="4">
        <f ca="1">INDEX(GLOBAL[TT],MATCH(A667,GLOBAL[ID]))</f>
        <v>7</v>
      </c>
      <c r="F667" s="5" t="str">
        <f ca="1">IF(INDEX(GLOBAL[KET],MATCH(A667,GLOBAL[ID]))="","-",INDEX(GLOBAL[KET],MATCH(A667,GLOBAL[ID])))</f>
        <v>12 ls</v>
      </c>
    </row>
    <row r="668" spans="1:6" ht="15">
      <c r="A668" s="12">
        <v>1055</v>
      </c>
      <c r="D668" s="3" t="str">
        <f ca="1">INDEX(GLOBAL[NAMA BARANG],MATCH(A668,GLOBAL[ID]))</f>
        <v>Compass gold CA 026 I gold</v>
      </c>
      <c r="E668" s="4">
        <f ca="1">INDEX(GLOBAL[TT],MATCH(A668,GLOBAL[ID]))</f>
        <v>2</v>
      </c>
      <c r="F668" s="5" t="str">
        <f ca="1">IF(INDEX(GLOBAL[KET],MATCH(A668,GLOBAL[ID]))="","-",INDEX(GLOBAL[KET],MATCH(A668,GLOBAL[ID])))</f>
        <v>144 pc</v>
      </c>
    </row>
    <row r="669" spans="1:6" ht="15">
      <c r="A669" s="12">
        <v>1056</v>
      </c>
      <c r="D669" s="3" t="str">
        <f ca="1">INDEX(GLOBAL[NAMA BARANG],MATCH(A669,GLOBAL[ID]))</f>
        <v>Crayon 01-01 12y baby Dragon baru</v>
      </c>
      <c r="E669" s="4">
        <f ca="1">INDEX(GLOBAL[TT],MATCH(A669,GLOBAL[ID]))</f>
        <v>2</v>
      </c>
      <c r="F669" s="5" t="str">
        <f ca="1">IF(INDEX(GLOBAL[KET],MATCH(A669,GLOBAL[ID]))="","-",INDEX(GLOBAL[KET],MATCH(A669,GLOBAL[ID])))</f>
        <v>24 ls</v>
      </c>
    </row>
    <row r="670" spans="1:6" ht="15">
      <c r="A670" s="12">
        <v>1057</v>
      </c>
      <c r="D670" s="3" t="str">
        <f ca="1">INDEX(GLOBAL[NAMA BARANG],MATCH(A670,GLOBAL[ID]))</f>
        <v>Crayon 1012 Panjang</v>
      </c>
      <c r="E670" s="4">
        <f ca="1">INDEX(GLOBAL[TT],MATCH(A670,GLOBAL[ID]))</f>
        <v>2</v>
      </c>
      <c r="F670" s="5" t="str">
        <f ca="1">IF(INDEX(GLOBAL[KET],MATCH(A670,GLOBAL[ID]))="","-",INDEX(GLOBAL[KET],MATCH(A670,GLOBAL[ID])))</f>
        <v>192 pcs</v>
      </c>
    </row>
    <row r="671" spans="1:6" ht="15">
      <c r="A671" s="12">
        <v>1060</v>
      </c>
      <c r="D671" s="3" t="str">
        <f ca="1">INDEX(GLOBAL[NAMA BARANG],MATCH(A671,GLOBAL[ID]))</f>
        <v>Crayon 12W Van Art new</v>
      </c>
      <c r="E671" s="4">
        <f ca="1">INDEX(GLOBAL[TT],MATCH(A671,GLOBAL[ID]))</f>
        <v>2</v>
      </c>
      <c r="F671" s="5" t="str">
        <f ca="1">IF(INDEX(GLOBAL[KET],MATCH(A671,GLOBAL[ID]))="","-",INDEX(GLOBAL[KET],MATCH(A671,GLOBAL[ID])))</f>
        <v>144 PCS</v>
      </c>
    </row>
    <row r="672" spans="1:6" ht="15">
      <c r="A672" s="12">
        <v>1061</v>
      </c>
      <c r="D672" s="3" t="str">
        <f ca="1">INDEX(GLOBAL[NAMA BARANG],MATCH(A672,GLOBAL[ID]))</f>
        <v>Crayon 59918</v>
      </c>
      <c r="E672" s="4">
        <f ca="1">INDEX(GLOBAL[TT],MATCH(A672,GLOBAL[ID]))</f>
        <v>2</v>
      </c>
      <c r="F672" s="5">
        <f ca="1">IF(INDEX(GLOBAL[KET],MATCH(A672,GLOBAL[ID]))="","-",INDEX(GLOBAL[KET],MATCH(A672,GLOBAL[ID])))</f>
        <v>96</v>
      </c>
    </row>
    <row r="673" spans="1:6" ht="15">
      <c r="A673" s="12">
        <v>1062</v>
      </c>
      <c r="D673" s="3" t="str">
        <f ca="1">INDEX(GLOBAL[NAMA BARANG],MATCH(A673,GLOBAL[ID]))</f>
        <v>Crayon DB 777 18 putar</v>
      </c>
      <c r="E673" s="4">
        <f ca="1">INDEX(GLOBAL[TT],MATCH(A673,GLOBAL[ID]))</f>
        <v>21</v>
      </c>
      <c r="F673" s="5" t="str">
        <f ca="1">IF(INDEX(GLOBAL[KET],MATCH(A673,GLOBAL[ID]))="","-",INDEX(GLOBAL[KET],MATCH(A673,GLOBAL[ID])))</f>
        <v>60 pc</v>
      </c>
    </row>
    <row r="674" spans="1:6" ht="15">
      <c r="A674" s="12">
        <v>1063</v>
      </c>
      <c r="D674" s="3" t="str">
        <f ca="1">INDEX(GLOBAL[NAMA BARANG],MATCH(A674,GLOBAL[ID]))</f>
        <v>Crayon Kojico 12w</v>
      </c>
      <c r="E674" s="4">
        <f ca="1">INDEX(GLOBAL[TT],MATCH(A674,GLOBAL[ID]))</f>
        <v>8</v>
      </c>
      <c r="F674" s="5" t="str">
        <f ca="1">IF(INDEX(GLOBAL[KET],MATCH(A674,GLOBAL[ID]))="","-",INDEX(GLOBAL[KET],MATCH(A674,GLOBAL[ID])))</f>
        <v>48 ls</v>
      </c>
    </row>
    <row r="675" spans="1:6" ht="15">
      <c r="A675" s="12">
        <v>1064</v>
      </c>
      <c r="D675" s="3" t="str">
        <f ca="1">INDEX(GLOBAL[NAMA BARANG],MATCH(A675,GLOBAL[ID]))</f>
        <v>Crayon Navanta 55w</v>
      </c>
      <c r="E675" s="4">
        <f ca="1">INDEX(GLOBAL[TT],MATCH(A675,GLOBAL[ID]))</f>
        <v>54</v>
      </c>
      <c r="F675" s="5" t="str">
        <f ca="1">IF(INDEX(GLOBAL[KET],MATCH(A675,GLOBAL[ID]))="","-",INDEX(GLOBAL[KET],MATCH(A675,GLOBAL[ID])))</f>
        <v>24 set</v>
      </c>
    </row>
    <row r="676" spans="1:6" ht="15">
      <c r="A676" s="12">
        <v>1066</v>
      </c>
      <c r="D676" s="3" t="str">
        <f ca="1">INDEX(GLOBAL[NAMA BARANG],MATCH(A676,GLOBAL[ID]))</f>
        <v>Crayon putar 12W 1012 pjg mix (B Jaya)</v>
      </c>
      <c r="E676" s="4">
        <f ca="1">INDEX(GLOBAL[TT],MATCH(A676,GLOBAL[ID]))</f>
        <v>34</v>
      </c>
      <c r="F676" s="5">
        <f ca="1">IF(INDEX(GLOBAL[KET],MATCH(A676,GLOBAL[ID]))="","-",INDEX(GLOBAL[KET],MATCH(A676,GLOBAL[ID])))</f>
        <v>192</v>
      </c>
    </row>
    <row r="677" spans="1:6" ht="15">
      <c r="A677" s="12">
        <v>1067</v>
      </c>
      <c r="D677" s="3" t="str">
        <f ca="1">INDEX(GLOBAL[NAMA BARANG],MATCH(A677,GLOBAL[ID]))</f>
        <v>Crayon putar 12W 1012 pjg mix WOMY (Win's)</v>
      </c>
      <c r="E677" s="4">
        <f ca="1">INDEX(GLOBAL[TT],MATCH(A677,GLOBAL[ID]))</f>
        <v>1</v>
      </c>
      <c r="F677" s="5" t="str">
        <f ca="1">IF(INDEX(GLOBAL[KET],MATCH(A677,GLOBAL[ID]))="","-",INDEX(GLOBAL[KET],MATCH(A677,GLOBAL[ID])))</f>
        <v>192 PCS</v>
      </c>
    </row>
    <row r="678" spans="1:6" ht="15">
      <c r="A678" s="12">
        <v>1069</v>
      </c>
      <c r="D678" s="3" t="str">
        <f ca="1">INDEX(GLOBAL[NAMA BARANG],MATCH(A678,GLOBAL[ID]))</f>
        <v>Crayon Putar 12W panjang karakter CP 1012 (dos)</v>
      </c>
      <c r="E678" s="4">
        <f ca="1">INDEX(GLOBAL[TT],MATCH(A678,GLOBAL[ID]))</f>
        <v>23</v>
      </c>
      <c r="F678" s="5" t="str">
        <f ca="1">IF(INDEX(GLOBAL[KET],MATCH(A678,GLOBAL[ID]))="","-",INDEX(GLOBAL[KET],MATCH(A678,GLOBAL[ID])))</f>
        <v>144 PCS</v>
      </c>
    </row>
    <row r="679" spans="1:6" ht="15">
      <c r="A679" s="12">
        <v>1070</v>
      </c>
      <c r="D679" s="3" t="str">
        <f ca="1">INDEX(GLOBAL[NAMA BARANG],MATCH(A679,GLOBAL[ID]))</f>
        <v>Crayon putar 12w pdk Debozz</v>
      </c>
      <c r="E679" s="4">
        <f ca="1">INDEX(GLOBAL[TT],MATCH(A679,GLOBAL[ID]))</f>
        <v>6</v>
      </c>
      <c r="F679" s="5" t="str">
        <f ca="1">IF(INDEX(GLOBAL[KET],MATCH(A679,GLOBAL[ID]))="","-",INDEX(GLOBAL[KET],MATCH(A679,GLOBAL[ID])))</f>
        <v>60 pc</v>
      </c>
    </row>
    <row r="680" spans="1:6" ht="15">
      <c r="A680" s="12">
        <v>1071</v>
      </c>
      <c r="D680" s="3" t="str">
        <f ca="1">INDEX(GLOBAL[NAMA BARANG],MATCH(A680,GLOBAL[ID]))</f>
        <v>Crayon putar 24w Debozz</v>
      </c>
      <c r="E680" s="4">
        <f ca="1">INDEX(GLOBAL[TT],MATCH(A680,GLOBAL[ID]))</f>
        <v>39</v>
      </c>
      <c r="F680" s="5" t="str">
        <f ca="1">IF(INDEX(GLOBAL[KET],MATCH(A680,GLOBAL[ID]))="","-",INDEX(GLOBAL[KET],MATCH(A680,GLOBAL[ID])))</f>
        <v>72 pc</v>
      </c>
    </row>
    <row r="681" spans="1:6" ht="15">
      <c r="A681" s="12">
        <v>1072</v>
      </c>
      <c r="D681" s="3" t="str">
        <f ca="1">INDEX(GLOBAL[NAMA BARANG],MATCH(A681,GLOBAL[ID]))</f>
        <v>Crayon putar 602 Zhendi</v>
      </c>
      <c r="E681" s="4">
        <f ca="1">INDEX(GLOBAL[TT],MATCH(A681,GLOBAL[ID]))</f>
        <v>4</v>
      </c>
      <c r="F681" s="5" t="str">
        <f ca="1">IF(INDEX(GLOBAL[KET],MATCH(A681,GLOBAL[ID]))="","-",INDEX(GLOBAL[KET],MATCH(A681,GLOBAL[ID])))</f>
        <v>288 pc</v>
      </c>
    </row>
    <row r="682" spans="1:6" ht="15">
      <c r="A682" s="12">
        <v>1073</v>
      </c>
      <c r="D682" s="3" t="str">
        <f ca="1">INDEX(GLOBAL[NAMA BARANG],MATCH(A682,GLOBAL[ID]))</f>
        <v>Crayon Putar Disney 12W pjg 101</v>
      </c>
      <c r="E682" s="4">
        <f ca="1">INDEX(GLOBAL[TT],MATCH(A682,GLOBAL[ID]))</f>
        <v>27</v>
      </c>
      <c r="F682" s="5" t="str">
        <f ca="1">IF(INDEX(GLOBAL[KET],MATCH(A682,GLOBAL[ID]))="","-",INDEX(GLOBAL[KET],MATCH(A682,GLOBAL[ID])))</f>
        <v>24 LSN</v>
      </c>
    </row>
    <row r="683" spans="1:6" ht="15">
      <c r="A683" s="12">
        <v>1074</v>
      </c>
      <c r="D683" s="3" t="str">
        <f ca="1">INDEX(GLOBAL[NAMA BARANG],MATCH(A683,GLOBAL[ID]))</f>
        <v>Crayon putar Fancy pdk 12w Seeyou</v>
      </c>
      <c r="E683" s="4">
        <f ca="1">INDEX(GLOBAL[TT],MATCH(A683,GLOBAL[ID]))</f>
        <v>18</v>
      </c>
      <c r="F683" s="5">
        <f ca="1">IF(INDEX(GLOBAL[KET],MATCH(A683,GLOBAL[ID]))="","-",INDEX(GLOBAL[KET],MATCH(A683,GLOBAL[ID])))</f>
        <v>288</v>
      </c>
    </row>
    <row r="684" spans="1:6" ht="15">
      <c r="A684" s="12">
        <v>1075</v>
      </c>
      <c r="D684" s="3" t="str">
        <f ca="1">INDEX(GLOBAL[NAMA BARANG],MATCH(A684,GLOBAL[ID]))</f>
        <v>Crayon Putar Pak CP- SQ12 W (1011)</v>
      </c>
      <c r="E684" s="4">
        <f ca="1">INDEX(GLOBAL[TT],MATCH(A684,GLOBAL[ID]))</f>
        <v>5</v>
      </c>
      <c r="F684" s="5">
        <f ca="1">IF(INDEX(GLOBAL[KET],MATCH(A684,GLOBAL[ID]))="","-",INDEX(GLOBAL[KET],MATCH(A684,GLOBAL[ID])))</f>
        <v>192</v>
      </c>
    </row>
    <row r="685" spans="1:6" ht="15">
      <c r="A685" s="12">
        <v>1077</v>
      </c>
      <c r="D685" s="3" t="str">
        <f ca="1">INDEX(GLOBAL[NAMA BARANG],MATCH(A685,GLOBAL[ID]))</f>
        <v>Crayon putar pjg Fancy karakter 12w 2530 mix</v>
      </c>
      <c r="E685" s="4">
        <f ca="1">INDEX(GLOBAL[TT],MATCH(A685,GLOBAL[ID]))</f>
        <v>2</v>
      </c>
      <c r="F685" s="5" t="str">
        <f ca="1">IF(INDEX(GLOBAL[KET],MATCH(A685,GLOBAL[ID]))="","-",INDEX(GLOBAL[KET],MATCH(A685,GLOBAL[ID])))</f>
        <v>144 pc</v>
      </c>
    </row>
    <row r="686" spans="1:6" ht="15">
      <c r="A686" s="12">
        <v>1078</v>
      </c>
      <c r="D686" s="3" t="str">
        <f ca="1">INDEX(GLOBAL[NAMA BARANG],MATCH(A686,GLOBAL[ID]))</f>
        <v>Crayon putar small T C12 montana pdk</v>
      </c>
      <c r="E686" s="4">
        <f ca="1">INDEX(GLOBAL[TT],MATCH(A686,GLOBAL[ID]))</f>
        <v>3</v>
      </c>
      <c r="F686" s="5" t="str">
        <f ca="1">IF(INDEX(GLOBAL[KET],MATCH(A686,GLOBAL[ID]))="","-",INDEX(GLOBAL[KET],MATCH(A686,GLOBAL[ID])))</f>
        <v>144 pc</v>
      </c>
    </row>
    <row r="687" spans="1:6" ht="15">
      <c r="A687" s="12">
        <v>1079</v>
      </c>
      <c r="D687" s="3" t="str">
        <f ca="1">INDEX(GLOBAL[NAMA BARANG],MATCH(A687,GLOBAL[ID]))</f>
        <v>Crayon TSS 12 putar pjg minion</v>
      </c>
      <c r="E687" s="4">
        <f ca="1">INDEX(GLOBAL[TT],MATCH(A687,GLOBAL[ID]))</f>
        <v>14</v>
      </c>
      <c r="F687" s="5" t="str">
        <f ca="1">IF(INDEX(GLOBAL[KET],MATCH(A687,GLOBAL[ID]))="","-",INDEX(GLOBAL[KET],MATCH(A687,GLOBAL[ID])))</f>
        <v>144 pc</v>
      </c>
    </row>
    <row r="688" spans="1:6" ht="15">
      <c r="A688" s="12">
        <v>1081</v>
      </c>
      <c r="D688" s="3" t="str">
        <f ca="1">INDEX(GLOBAL[NAMA BARANG],MATCH(A688,GLOBAL[ID]))</f>
        <v>Crayon Zhong Hwa mini 2H 12 CRS</v>
      </c>
      <c r="E688" s="4">
        <f ca="1">INDEX(GLOBAL[TT],MATCH(A688,GLOBAL[ID]))</f>
        <v>4</v>
      </c>
      <c r="F688" s="5" t="str">
        <f ca="1">IF(INDEX(GLOBAL[KET],MATCH(A688,GLOBAL[ID]))="","-",INDEX(GLOBAL[KET],MATCH(A688,GLOBAL[ID])))</f>
        <v>144 pc</v>
      </c>
    </row>
    <row r="689" spans="1:6" ht="15">
      <c r="A689" s="12">
        <v>1082</v>
      </c>
      <c r="D689" s="3" t="str">
        <f ca="1">INDEX(GLOBAL[NAMA BARANG],MATCH(A689,GLOBAL[ID]))</f>
        <v>Cutter 332</v>
      </c>
      <c r="E689" s="4">
        <f ca="1">INDEX(GLOBAL[TT],MATCH(A689,GLOBAL[ID]))</f>
        <v>42</v>
      </c>
      <c r="F689" s="5" t="str">
        <f ca="1">IF(INDEX(GLOBAL[KET],MATCH(A689,GLOBAL[ID]))="","-",INDEX(GLOBAL[KET],MATCH(A689,GLOBAL[ID])))</f>
        <v>40 ls</v>
      </c>
    </row>
    <row r="690" spans="1:6" ht="15">
      <c r="A690" s="12">
        <v>1083</v>
      </c>
      <c r="D690" s="3" t="str">
        <f ca="1">INDEX(GLOBAL[NAMA BARANG],MATCH(A690,GLOBAL[ID]))</f>
        <v>Cutter 6898/ 6838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400 pc</v>
      </c>
    </row>
    <row r="691" spans="1:6" ht="15">
      <c r="A691" s="12">
        <v>1088</v>
      </c>
      <c r="D691" s="3" t="str">
        <f ca="1">INDEX(GLOBAL[NAMA BARANG],MATCH(A691,GLOBAL[ID]))</f>
        <v>Cutter Taco 78 Kecil</v>
      </c>
      <c r="E691" s="4">
        <f ca="1">INDEX(GLOBAL[TT],MATCH(A691,GLOBAL[ID]))</f>
        <v>21</v>
      </c>
      <c r="F691" s="5" t="str">
        <f ca="1">IF(INDEX(GLOBAL[KET],MATCH(A691,GLOBAL[ID]))="","-",INDEX(GLOBAL[KET],MATCH(A691,GLOBAL[ID])))</f>
        <v>120 LSN</v>
      </c>
    </row>
    <row r="692" spans="1:6" ht="15">
      <c r="A692" s="12">
        <v>1089</v>
      </c>
      <c r="D692" s="3" t="str">
        <f ca="1">INDEX(GLOBAL[NAMA BARANG],MATCH(A692,GLOBAL[ID]))</f>
        <v>Cutter Taco 88 Besar</v>
      </c>
      <c r="E692" s="4">
        <f ca="1">INDEX(GLOBAL[TT],MATCH(A692,GLOBAL[ID]))</f>
        <v>36</v>
      </c>
      <c r="F692" s="5" t="str">
        <f ca="1">IF(INDEX(GLOBAL[KET],MATCH(A692,GLOBAL[ID]))="","-",INDEX(GLOBAL[KET],MATCH(A692,GLOBAL[ID])))</f>
        <v>60 LSN</v>
      </c>
    </row>
    <row r="693" spans="1:6" ht="15">
      <c r="A693" s="12">
        <v>1091</v>
      </c>
      <c r="D693" s="3" t="str">
        <f ca="1">INDEX(GLOBAL[NAMA BARANG],MATCH(A693,GLOBAL[ID]))</f>
        <v>Cutter Taco Kcl 78 TR Premium Transparan(4)</v>
      </c>
      <c r="E693" s="4">
        <f ca="1">INDEX(GLOBAL[TT],MATCH(A693,GLOBAL[ID]))</f>
        <v>4</v>
      </c>
      <c r="F693" s="5" t="str">
        <f ca="1">IF(INDEX(GLOBAL[KET],MATCH(A693,GLOBAL[ID]))="","-",INDEX(GLOBAL[KET],MATCH(A693,GLOBAL[ID])))</f>
        <v>120 ls</v>
      </c>
    </row>
    <row r="694" spans="1:6" ht="15">
      <c r="A694" s="12">
        <v>1093</v>
      </c>
      <c r="D694" s="3" t="str">
        <f ca="1">INDEX(GLOBAL[NAMA BARANG],MATCH(A694,GLOBAL[ID]))</f>
        <v>Cutter Transp golden GC 888</v>
      </c>
      <c r="E694" s="4">
        <f ca="1">INDEX(GLOBAL[TT],MATCH(A694,GLOBAL[ID]))</f>
        <v>6</v>
      </c>
      <c r="F694" s="5" t="str">
        <f ca="1">IF(INDEX(GLOBAL[KET],MATCH(A694,GLOBAL[ID]))="","-",INDEX(GLOBAL[KET],MATCH(A694,GLOBAL[ID])))</f>
        <v>60 ls</v>
      </c>
    </row>
    <row r="695" spans="1:6" ht="15">
      <c r="A695" s="12">
        <v>1095</v>
      </c>
      <c r="D695" s="3" t="str">
        <f ca="1">INDEX(GLOBAL[NAMA BARANG],MATCH(A695,GLOBAL[ID]))</f>
        <v>Desk Organiser 838</v>
      </c>
      <c r="E695" s="4">
        <f ca="1">INDEX(GLOBAL[TT],MATCH(A695,GLOBAL[ID]))</f>
        <v>9</v>
      </c>
      <c r="F695" s="5" t="str">
        <f ca="1">IF(INDEX(GLOBAL[KET],MATCH(A695,GLOBAL[ID]))="","-",INDEX(GLOBAL[KET],MATCH(A695,GLOBAL[ID])))</f>
        <v>72 pc</v>
      </c>
    </row>
    <row r="696" spans="1:6" ht="15">
      <c r="A696" s="12">
        <v>1097</v>
      </c>
      <c r="D696" s="3" t="str">
        <f ca="1">INDEX(GLOBAL[NAMA BARANG],MATCH(A696,GLOBAL[ID]))</f>
        <v>Desk Set bulat 802 Ht</v>
      </c>
      <c r="E696" s="4">
        <f ca="1">INDEX(GLOBAL[TT],MATCH(A696,GLOBAL[ID]))</f>
        <v>54</v>
      </c>
      <c r="F696" s="5">
        <f ca="1">IF(INDEX(GLOBAL[KET],MATCH(A696,GLOBAL[ID]))="","-",INDEX(GLOBAL[KET],MATCH(A696,GLOBAL[ID])))</f>
        <v>96</v>
      </c>
    </row>
    <row r="697" spans="1:6" ht="15">
      <c r="A697" s="12">
        <v>1098</v>
      </c>
      <c r="D697" s="3" t="str">
        <f ca="1">INDEX(GLOBAL[NAMA BARANG],MATCH(A697,GLOBAL[ID]))</f>
        <v>Desk Set Deluxe 5098 bening</v>
      </c>
      <c r="E697" s="4">
        <f ca="1">INDEX(GLOBAL[TT],MATCH(A697,GLOBAL[ID]))</f>
        <v>2</v>
      </c>
      <c r="F697" s="5" t="str">
        <f ca="1">IF(INDEX(GLOBAL[KET],MATCH(A697,GLOBAL[ID]))="","-",INDEX(GLOBAL[KET],MATCH(A697,GLOBAL[ID])))</f>
        <v>60 pc</v>
      </c>
    </row>
    <row r="698" spans="1:6" ht="15">
      <c r="A698" s="12">
        <v>1099</v>
      </c>
      <c r="D698" s="3" t="str">
        <f ca="1">INDEX(GLOBAL[NAMA BARANG],MATCH(A698,GLOBAL[ID]))</f>
        <v>Desk Set kotak 804 Ht</v>
      </c>
      <c r="E698" s="4">
        <f ca="1">INDEX(GLOBAL[TT],MATCH(A698,GLOBAL[ID]))</f>
        <v>77</v>
      </c>
      <c r="F698" s="5">
        <f ca="1">IF(INDEX(GLOBAL[KET],MATCH(A698,GLOBAL[ID]))="","-",INDEX(GLOBAL[KET],MATCH(A698,GLOBAL[ID])))</f>
        <v>96</v>
      </c>
    </row>
    <row r="699" spans="1:6" ht="15">
      <c r="A699" s="12">
        <v>1100</v>
      </c>
      <c r="D699" s="3" t="str">
        <f ca="1">INDEX(GLOBAL[NAMA BARANG],MATCH(A699,GLOBAL[ID]))</f>
        <v>Diary Dos Tas Gliter FS-32-003</v>
      </c>
      <c r="E699" s="4">
        <f ca="1">INDEX(GLOBAL[TT],MATCH(A699,GLOBAL[ID]))</f>
        <v>3</v>
      </c>
      <c r="F699" s="5" t="str">
        <f ca="1">IF(INDEX(GLOBAL[KET],MATCH(A699,GLOBAL[ID]))="","-",INDEX(GLOBAL[KET],MATCH(A699,GLOBAL[ID])))</f>
        <v>40 pc</v>
      </c>
    </row>
    <row r="700" spans="1:6" ht="15">
      <c r="A700" s="12">
        <v>1101</v>
      </c>
      <c r="D700" s="3" t="str">
        <f ca="1">INDEX(GLOBAL[NAMA BARANG],MATCH(A700,GLOBAL[ID]))</f>
        <v>Diary g Pkc Lk Holo</v>
      </c>
      <c r="E700" s="4">
        <f ca="1">INDEX(GLOBAL[TT],MATCH(A700,GLOBAL[ID]))</f>
        <v>11</v>
      </c>
      <c r="F700" s="5" t="str">
        <f ca="1">IF(INDEX(GLOBAL[KET],MATCH(A700,GLOBAL[ID]))="","-",INDEX(GLOBAL[KET],MATCH(A700,GLOBAL[ID])))</f>
        <v>20 ls</v>
      </c>
    </row>
    <row r="701" spans="1:6" ht="15">
      <c r="A701" s="12">
        <v>1102</v>
      </c>
      <c r="D701" s="3" t="str">
        <f ca="1">INDEX(GLOBAL[NAMA BARANG],MATCH(A701,GLOBAL[ID]))</f>
        <v>Diary Holo Licca Kcl</v>
      </c>
      <c r="E701" s="4">
        <f ca="1">INDEX(GLOBAL[TT],MATCH(A701,GLOBAL[ID]))</f>
        <v>9</v>
      </c>
      <c r="F701" s="5" t="str">
        <f ca="1">IF(INDEX(GLOBAL[KET],MATCH(A701,GLOBAL[ID]))="","-",INDEX(GLOBAL[KET],MATCH(A701,GLOBAL[ID])))</f>
        <v>40 ls</v>
      </c>
    </row>
    <row r="702" spans="1:6" ht="15">
      <c r="A702" s="12">
        <v>1103</v>
      </c>
      <c r="D702" s="3" t="str">
        <f ca="1">INDEX(GLOBAL[NAMA BARANG],MATCH(A702,GLOBAL[ID]))</f>
        <v>Diary Holo Pkc Tg PHS Millenium 2000</v>
      </c>
      <c r="E702" s="4">
        <f ca="1">INDEX(GLOBAL[TT],MATCH(A702,GLOBAL[ID]))</f>
        <v>1</v>
      </c>
      <c r="F702" s="5" t="str">
        <f ca="1">IF(INDEX(GLOBAL[KET],MATCH(A702,GLOBAL[ID]))="","-",INDEX(GLOBAL[KET],MATCH(A702,GLOBAL[ID])))</f>
        <v>30 ls</v>
      </c>
    </row>
    <row r="703" spans="1:6" ht="15">
      <c r="A703" s="12">
        <v>1104</v>
      </c>
      <c r="D703" s="3" t="str">
        <f ca="1">INDEX(GLOBAL[NAMA BARANG],MATCH(A703,GLOBAL[ID]))</f>
        <v>Diary Kancing NBS 402</v>
      </c>
      <c r="E703" s="4">
        <f ca="1">INDEX(GLOBAL[TT],MATCH(A703,GLOBAL[ID]))</f>
        <v>2</v>
      </c>
      <c r="F703" s="5" t="str">
        <f ca="1">IF(INDEX(GLOBAL[KET],MATCH(A703,GLOBAL[ID]))="","-",INDEX(GLOBAL[KET],MATCH(A703,GLOBAL[ID])))</f>
        <v>144 pc</v>
      </c>
    </row>
    <row r="704" spans="1:6" ht="15">
      <c r="A704" s="12">
        <v>1105</v>
      </c>
      <c r="D704" s="3" t="str">
        <f ca="1">INDEX(GLOBAL[NAMA BARANG],MATCH(A704,GLOBAL[ID]))</f>
        <v>Diary Kunci 64k B0239</v>
      </c>
      <c r="E704" s="4">
        <f ca="1">INDEX(GLOBAL[TT],MATCH(A704,GLOBAL[ID]))</f>
        <v>4</v>
      </c>
      <c r="F704" s="5" t="str">
        <f ca="1">IF(INDEX(GLOBAL[KET],MATCH(A704,GLOBAL[ID]))="","-",INDEX(GLOBAL[KET],MATCH(A704,GLOBAL[ID])))</f>
        <v>120 pc</v>
      </c>
    </row>
    <row r="705" spans="1:6" ht="15">
      <c r="A705" s="12">
        <v>1106</v>
      </c>
      <c r="D705" s="3" t="str">
        <f ca="1">INDEX(GLOBAL[NAMA BARANG],MATCH(A705,GLOBAL[ID]))</f>
        <v>Diary Kunci Holo Jumbo Snoopy</v>
      </c>
      <c r="E705" s="4">
        <f ca="1">INDEX(GLOBAL[TT],MATCH(A705,GLOBAL[ID]))</f>
        <v>2</v>
      </c>
      <c r="F705" s="5" t="str">
        <f ca="1">IF(INDEX(GLOBAL[KET],MATCH(A705,GLOBAL[ID]))="","-",INDEX(GLOBAL[KET],MATCH(A705,GLOBAL[ID])))</f>
        <v>12 ls</v>
      </c>
    </row>
    <row r="706" spans="1:6" ht="15">
      <c r="A706" s="12">
        <v>1107</v>
      </c>
      <c r="D706" s="3" t="str">
        <f ca="1">INDEX(GLOBAL[NAMA BARANG],MATCH(A706,GLOBAL[ID]))</f>
        <v>Diary Kunci mutiara 2500</v>
      </c>
      <c r="E706" s="4">
        <f ca="1">INDEX(GLOBAL[TT],MATCH(A706,GLOBAL[ID]))</f>
        <v>42</v>
      </c>
      <c r="F706" s="5" t="str">
        <f ca="1">IF(INDEX(GLOBAL[KET],MATCH(A706,GLOBAL[ID]))="","-",INDEX(GLOBAL[KET],MATCH(A706,GLOBAL[ID])))</f>
        <v>120 bh</v>
      </c>
    </row>
    <row r="707" spans="1:6" ht="15">
      <c r="A707" s="12">
        <v>1108</v>
      </c>
      <c r="D707" s="3" t="str">
        <f ca="1">INDEX(GLOBAL[NAMA BARANG],MATCH(A707,GLOBAL[ID]))</f>
        <v>Diary Mini Kado M Mouse</v>
      </c>
      <c r="E707" s="4">
        <f ca="1">INDEX(GLOBAL[TT],MATCH(A707,GLOBAL[ID]))</f>
        <v>3</v>
      </c>
      <c r="F707" s="5" t="str">
        <f ca="1">IF(INDEX(GLOBAL[KET],MATCH(A707,GLOBAL[ID]))="","-",INDEX(GLOBAL[KET],MATCH(A707,GLOBAL[ID])))</f>
        <v>92 ls</v>
      </c>
    </row>
    <row r="708" spans="1:6" ht="15">
      <c r="A708" s="12">
        <v>1109</v>
      </c>
      <c r="D708" s="3" t="str">
        <f ca="1">INDEX(GLOBAL[NAMA BARANG],MATCH(A708,GLOBAL[ID]))</f>
        <v>Diary Mini Kembang/ Tigro</v>
      </c>
      <c r="E708" s="4">
        <f ca="1">INDEX(GLOBAL[TT],MATCH(A708,GLOBAL[ID]))</f>
        <v>1</v>
      </c>
      <c r="F708" s="5" t="str">
        <f ca="1">IF(INDEX(GLOBAL[KET],MATCH(A708,GLOBAL[ID]))="","-",INDEX(GLOBAL[KET],MATCH(A708,GLOBAL[ID])))</f>
        <v>135 ls</v>
      </c>
    </row>
    <row r="709" spans="1:6" ht="15">
      <c r="A709" s="12">
        <v>1110</v>
      </c>
      <c r="D709" s="3" t="str">
        <f ca="1">INDEX(GLOBAL[NAMA BARANG],MATCH(A709,GLOBAL[ID]))</f>
        <v>Diary parfume Asiong</v>
      </c>
      <c r="E709" s="4">
        <f ca="1">INDEX(GLOBAL[TT],MATCH(A709,GLOBAL[ID]))</f>
        <v>1</v>
      </c>
      <c r="F709" s="5" t="str">
        <f ca="1">IF(INDEX(GLOBAL[KET],MATCH(A709,GLOBAL[ID]))="","-",INDEX(GLOBAL[KET],MATCH(A709,GLOBAL[ID])))</f>
        <v>144 pc</v>
      </c>
    </row>
    <row r="710" spans="1:6" ht="15">
      <c r="A710" s="12">
        <v>1111</v>
      </c>
      <c r="D710" s="3" t="str">
        <f ca="1">INDEX(GLOBAL[NAMA BARANG],MATCH(A710,GLOBAL[ID]))</f>
        <v>Diary Princess/ sheep/ MM</v>
      </c>
      <c r="E710" s="4">
        <f ca="1">INDEX(GLOBAL[TT],MATCH(A710,GLOBAL[ID]))</f>
        <v>2</v>
      </c>
      <c r="F710" s="5" t="str">
        <f ca="1">IF(INDEX(GLOBAL[KET],MATCH(A710,GLOBAL[ID]))="","-",INDEX(GLOBAL[KET],MATCH(A710,GLOBAL[ID])))</f>
        <v>240 pc</v>
      </c>
    </row>
    <row r="711" spans="1:6" ht="15">
      <c r="A711" s="12">
        <v>1112</v>
      </c>
      <c r="D711" s="3" t="str">
        <f ca="1">INDEX(GLOBAL[NAMA BARANG],MATCH(A711,GLOBAL[ID]))</f>
        <v>Diary Q 32K- S002 FR</v>
      </c>
      <c r="E711" s="4">
        <f ca="1">INDEX(GLOBAL[TT],MATCH(A711,GLOBAL[ID]))</f>
        <v>2</v>
      </c>
      <c r="F711" s="5">
        <f ca="1">IF(INDEX(GLOBAL[KET],MATCH(A711,GLOBAL[ID]))="","-",INDEX(GLOBAL[KET],MATCH(A711,GLOBAL[ID])))</f>
        <v>320</v>
      </c>
    </row>
    <row r="712" spans="1:6" ht="15">
      <c r="A712" s="12">
        <v>1113</v>
      </c>
      <c r="D712" s="3" t="str">
        <f ca="1">INDEX(GLOBAL[NAMA BARANG],MATCH(A712,GLOBAL[ID]))</f>
        <v>Diary Q 32K-G 318 FR</v>
      </c>
      <c r="E712" s="4">
        <f ca="1">INDEX(GLOBAL[TT],MATCH(A712,GLOBAL[ID]))</f>
        <v>5</v>
      </c>
      <c r="F712" s="5">
        <f ca="1">IF(INDEX(GLOBAL[KET],MATCH(A712,GLOBAL[ID]))="","-",INDEX(GLOBAL[KET],MATCH(A712,GLOBAL[ID])))</f>
        <v>240</v>
      </c>
    </row>
    <row r="713" spans="1:6" ht="15">
      <c r="A713" s="12">
        <v>1114</v>
      </c>
      <c r="D713" s="3" t="str">
        <f ca="1">INDEX(GLOBAL[NAMA BARANG],MATCH(A713,GLOBAL[ID]))</f>
        <v>Diary Q 64K- S001/ Kitty</v>
      </c>
      <c r="E713" s="4">
        <f ca="1">INDEX(GLOBAL[TT],MATCH(A713,GLOBAL[ID]))</f>
        <v>5</v>
      </c>
      <c r="F713" s="5">
        <f ca="1">IF(INDEX(GLOBAL[KET],MATCH(A713,GLOBAL[ID]))="","-",INDEX(GLOBAL[KET],MATCH(A713,GLOBAL[ID])))</f>
        <v>520</v>
      </c>
    </row>
    <row r="714" spans="1:6" ht="15">
      <c r="A714" s="12">
        <v>1115</v>
      </c>
      <c r="D714" s="3" t="str">
        <f ca="1">INDEX(GLOBAL[NAMA BARANG],MATCH(A714,GLOBAL[ID]))</f>
        <v>Diary Q 64K- S002 PR</v>
      </c>
      <c r="E714" s="4">
        <f ca="1">INDEX(GLOBAL[TT],MATCH(A714,GLOBAL[ID]))</f>
        <v>2</v>
      </c>
      <c r="F714" s="5">
        <f ca="1">IF(INDEX(GLOBAL[KET],MATCH(A714,GLOBAL[ID]))="","-",INDEX(GLOBAL[KET],MATCH(A714,GLOBAL[ID])))</f>
        <v>520</v>
      </c>
    </row>
    <row r="715" spans="1:6" ht="15">
      <c r="A715" s="12">
        <v>1116</v>
      </c>
      <c r="D715" s="3" t="str">
        <f ca="1">INDEX(GLOBAL[NAMA BARANG],MATCH(A715,GLOBAL[ID]))</f>
        <v>Diary Sampul Mika Hello Kitty Bsr</v>
      </c>
      <c r="E715" s="4">
        <f ca="1">INDEX(GLOBAL[TT],MATCH(A715,GLOBAL[ID]))</f>
        <v>11</v>
      </c>
      <c r="F715" s="5" t="str">
        <f ca="1">IF(INDEX(GLOBAL[KET],MATCH(A715,GLOBAL[ID]))="","-",INDEX(GLOBAL[KET],MATCH(A715,GLOBAL[ID])))</f>
        <v>20 ls</v>
      </c>
    </row>
    <row r="716" spans="1:6" ht="15">
      <c r="A716" s="12">
        <v>1117</v>
      </c>
      <c r="D716" s="3" t="str">
        <f ca="1">INDEX(GLOBAL[NAMA BARANG],MATCH(A716,GLOBAL[ID]))</f>
        <v>Diary Sepak Bola B Holo</v>
      </c>
      <c r="E716" s="4">
        <f ca="1">INDEX(GLOBAL[TT],MATCH(A716,GLOBAL[ID]))</f>
        <v>1</v>
      </c>
      <c r="F716" s="5" t="str">
        <f ca="1">IF(INDEX(GLOBAL[KET],MATCH(A716,GLOBAL[ID]))="","-",INDEX(GLOBAL[KET],MATCH(A716,GLOBAL[ID])))</f>
        <v>15 ls</v>
      </c>
    </row>
    <row r="717" spans="1:6" ht="15">
      <c r="A717" s="12">
        <v>1118</v>
      </c>
      <c r="D717" s="3" t="str">
        <f ca="1">INDEX(GLOBAL[NAMA BARANG],MATCH(A717,GLOBAL[ID]))</f>
        <v>Diary Shinchan A/ B</v>
      </c>
      <c r="E717" s="4">
        <f ca="1">INDEX(GLOBAL[TT],MATCH(A717,GLOBAL[ID]))</f>
        <v>1</v>
      </c>
      <c r="F717" s="5" t="str">
        <f ca="1">IF(INDEX(GLOBAL[KET],MATCH(A717,GLOBAL[ID]))="","-",INDEX(GLOBAL[KET],MATCH(A717,GLOBAL[ID])))</f>
        <v>35 ls</v>
      </c>
    </row>
    <row r="718" spans="1:6" ht="15">
      <c r="A718" s="12">
        <v>1120</v>
      </c>
      <c r="D718" s="3" t="str">
        <f ca="1">INDEX(GLOBAL[NAMA BARANG],MATCH(A718,GLOBAL[ID]))</f>
        <v>Diary spiral Pa ROHAMA</v>
      </c>
      <c r="E718" s="4">
        <f ca="1">INDEX(GLOBAL[TT],MATCH(A718,GLOBAL[ID]))</f>
        <v>7</v>
      </c>
      <c r="F718" s="5" t="str">
        <f ca="1">IF(INDEX(GLOBAL[KET],MATCH(A718,GLOBAL[ID]))="","-",INDEX(GLOBAL[KET],MATCH(A718,GLOBAL[ID])))</f>
        <v>600 pc</v>
      </c>
    </row>
    <row r="719" spans="1:6" ht="15">
      <c r="A719" s="12">
        <v>1121</v>
      </c>
      <c r="D719" s="3" t="str">
        <f ca="1">INDEX(GLOBAL[NAMA BARANG],MATCH(A719,GLOBAL[ID]))</f>
        <v>Diary Spoon FD 2000 Hk/ MM/ WTP/ TLTB</v>
      </c>
      <c r="E719" s="4">
        <f ca="1">INDEX(GLOBAL[TT],MATCH(A719,GLOBAL[ID]))</f>
        <v>10</v>
      </c>
      <c r="F719" s="5" t="str">
        <f ca="1">IF(INDEX(GLOBAL[KET],MATCH(A719,GLOBAL[ID]))="","-",INDEX(GLOBAL[KET],MATCH(A719,GLOBAL[ID])))</f>
        <v>30 ls</v>
      </c>
    </row>
    <row r="720" spans="1:6" ht="15">
      <c r="A720" s="12">
        <v>1122</v>
      </c>
      <c r="D720" s="3" t="str">
        <f ca="1">INDEX(GLOBAL[NAMA BARANG],MATCH(A720,GLOBAL[ID]))</f>
        <v>Diary System 1000 EL 3m 593 with Lock</v>
      </c>
      <c r="E720" s="4">
        <f ca="1">INDEX(GLOBAL[TT],MATCH(A720,GLOBAL[ID]))</f>
        <v>1</v>
      </c>
      <c r="F720" s="5" t="str">
        <f ca="1">IF(INDEX(GLOBAL[KET],MATCH(A720,GLOBAL[ID]))="","-",INDEX(GLOBAL[KET],MATCH(A720,GLOBAL[ID])))</f>
        <v>390 pc</v>
      </c>
    </row>
    <row r="721" spans="1:6" ht="15">
      <c r="A721" s="12">
        <v>1123</v>
      </c>
      <c r="D721" s="3" t="str">
        <f ca="1">INDEX(GLOBAL[NAMA BARANG],MATCH(A721,GLOBAL[ID]))</f>
        <v>Diary System JSL D-1078 Bsr</v>
      </c>
      <c r="E721" s="4">
        <f ca="1">INDEX(GLOBAL[TT],MATCH(A721,GLOBAL[ID]))</f>
        <v>12</v>
      </c>
      <c r="F721" s="5" t="str">
        <f ca="1">IF(INDEX(GLOBAL[KET],MATCH(A721,GLOBAL[ID]))="","-",INDEX(GLOBAL[KET],MATCH(A721,GLOBAL[ID])))</f>
        <v>120 pc</v>
      </c>
    </row>
    <row r="722" spans="1:6" ht="15">
      <c r="A722" s="12">
        <v>1124</v>
      </c>
      <c r="D722" s="3" t="str">
        <f ca="1">INDEX(GLOBAL[NAMA BARANG],MATCH(A722,GLOBAL[ID]))</f>
        <v>Diary Tg Digimon</v>
      </c>
      <c r="E722" s="4">
        <f ca="1">INDEX(GLOBAL[TT],MATCH(A722,GLOBAL[ID]))</f>
        <v>3</v>
      </c>
      <c r="F722" s="5" t="str">
        <f ca="1">IF(INDEX(GLOBAL[KET],MATCH(A722,GLOBAL[ID]))="","-",INDEX(GLOBAL[KET],MATCH(A722,GLOBAL[ID])))</f>
        <v>30 ls</v>
      </c>
    </row>
    <row r="723" spans="1:6" ht="15">
      <c r="A723" s="12">
        <v>1125</v>
      </c>
      <c r="D723" s="3" t="str">
        <f ca="1">INDEX(GLOBAL[NAMA BARANG],MATCH(A723,GLOBAL[ID]))</f>
        <v>Dispenser + Solasi 10604</v>
      </c>
      <c r="E723" s="4">
        <f ca="1">INDEX(GLOBAL[TT],MATCH(A723,GLOBAL[ID]))</f>
        <v>7</v>
      </c>
      <c r="F723" s="5" t="str">
        <f ca="1">IF(INDEX(GLOBAL[KET],MATCH(A723,GLOBAL[ID]))="","-",INDEX(GLOBAL[KET],MATCH(A723,GLOBAL[ID])))</f>
        <v>50 box</v>
      </c>
    </row>
    <row r="724" spans="1:6" ht="15">
      <c r="A724" s="12">
        <v>1127</v>
      </c>
      <c r="D724" s="3" t="str">
        <f ca="1">INDEX(GLOBAL[NAMA BARANG],MATCH(A724,GLOBAL[ID]))</f>
        <v>Dispenser Besi Enter</v>
      </c>
      <c r="E724" s="4">
        <f ca="1">INDEX(GLOBAL[TT],MATCH(A724,GLOBAL[ID]))</f>
        <v>4</v>
      </c>
      <c r="F724" s="5" t="str">
        <f ca="1">IF(INDEX(GLOBAL[KET],MATCH(A724,GLOBAL[ID]))="","-",INDEX(GLOBAL[KET],MATCH(A724,GLOBAL[ID])))</f>
        <v>100 pc</v>
      </c>
    </row>
    <row r="725" spans="1:6" ht="15">
      <c r="A725" s="12">
        <v>1128</v>
      </c>
      <c r="D725" s="3" t="str">
        <f ca="1">INDEX(GLOBAL[NAMA BARANG],MATCH(A725,GLOBAL[ID]))</f>
        <v>Dispenser Camat</v>
      </c>
      <c r="E725" s="4">
        <f ca="1">INDEX(GLOBAL[TT],MATCH(A725,GLOBAL[ID]))</f>
        <v>4</v>
      </c>
      <c r="F725" s="5" t="str">
        <f ca="1">IF(INDEX(GLOBAL[KET],MATCH(A725,GLOBAL[ID]))="","-",INDEX(GLOBAL[KET],MATCH(A725,GLOBAL[ID])))</f>
        <v>288 pc</v>
      </c>
    </row>
    <row r="726" spans="1:6" ht="15">
      <c r="A726" s="12">
        <v>1130</v>
      </c>
      <c r="D726" s="3" t="str">
        <f ca="1">INDEX(GLOBAL[NAMA BARANG],MATCH(A726,GLOBAL[ID]))</f>
        <v>Dispenser Kenjoy 25</v>
      </c>
      <c r="E726" s="4">
        <f ca="1">INDEX(GLOBAL[TT],MATCH(A726,GLOBAL[ID]))</f>
        <v>2</v>
      </c>
      <c r="F726" s="5">
        <f ca="1">IF(INDEX(GLOBAL[KET],MATCH(A726,GLOBAL[ID]))="","-",INDEX(GLOBAL[KET],MATCH(A726,GLOBAL[ID])))</f>
        <v>175</v>
      </c>
    </row>
    <row r="727" spans="1:6" ht="15">
      <c r="A727" s="12">
        <v>1131</v>
      </c>
      <c r="D727" s="3" t="str">
        <f ca="1">INDEX(GLOBAL[NAMA BARANG],MATCH(A727,GLOBAL[ID]))</f>
        <v>Dispenser Kenjoy 50</v>
      </c>
      <c r="E727" s="4">
        <f ca="1">INDEX(GLOBAL[TT],MATCH(A727,GLOBAL[ID]))</f>
        <v>29</v>
      </c>
      <c r="F727" s="5" t="str">
        <f ca="1">IF(INDEX(GLOBAL[KET],MATCH(A727,GLOBAL[ID]))="","-",INDEX(GLOBAL[KET],MATCH(A727,GLOBAL[ID])))</f>
        <v>40 PCS</v>
      </c>
    </row>
    <row r="728" spans="1:6" ht="15">
      <c r="A728" s="12">
        <v>1132</v>
      </c>
      <c r="D728" s="3" t="str">
        <f ca="1">INDEX(GLOBAL[NAMA BARANG],MATCH(A728,GLOBAL[ID]))</f>
        <v>Dispenser Keong VT 216</v>
      </c>
      <c r="E728" s="4">
        <f ca="1">INDEX(GLOBAL[TT],MATCH(A728,GLOBAL[ID]))</f>
        <v>26</v>
      </c>
      <c r="F728" s="5" t="str">
        <f ca="1">IF(INDEX(GLOBAL[KET],MATCH(A728,GLOBAL[ID]))="","-",INDEX(GLOBAL[KET],MATCH(A728,GLOBAL[ID])))</f>
        <v>100 pc</v>
      </c>
    </row>
    <row r="729" spans="1:6" ht="15">
      <c r="A729" s="12">
        <v>1135</v>
      </c>
      <c r="D729" s="3" t="str">
        <f ca="1">INDEX(GLOBAL[NAMA BARANG],MATCH(A729,GLOBAL[ID]))</f>
        <v>Dispenser Mini+Refill 20st</v>
      </c>
      <c r="E729" s="4">
        <f ca="1">INDEX(GLOBAL[TT],MATCH(A729,GLOBAL[ID]))</f>
        <v>5</v>
      </c>
      <c r="F729" s="5" t="str">
        <f ca="1">IF(INDEX(GLOBAL[KET],MATCH(A729,GLOBAL[ID]))="","-",INDEX(GLOBAL[KET],MATCH(A729,GLOBAL[ID])))</f>
        <v>400 set</v>
      </c>
    </row>
    <row r="730" spans="1:6" ht="15">
      <c r="A730" s="12">
        <v>1136</v>
      </c>
      <c r="D730" s="3" t="str">
        <f ca="1">INDEX(GLOBAL[NAMA BARANG],MATCH(A730,GLOBAL[ID]))</f>
        <v>Dispenser plakband besi a 806 moshi"</v>
      </c>
      <c r="E730" s="4">
        <f ca="1">INDEX(GLOBAL[TT],MATCH(A730,GLOBAL[ID]))</f>
        <v>16</v>
      </c>
      <c r="F730" s="5">
        <f ca="1">IF(INDEX(GLOBAL[KET],MATCH(A730,GLOBAL[ID]))="","-",INDEX(GLOBAL[KET],MATCH(A730,GLOBAL[ID])))</f>
        <v>100</v>
      </c>
    </row>
    <row r="731" spans="1:6" ht="15">
      <c r="A731" s="12">
        <v>1137</v>
      </c>
      <c r="D731" s="3" t="str">
        <f ca="1">INDEX(GLOBAL[NAMA BARANG],MATCH(A731,GLOBAL[ID]))</f>
        <v>Dispenser plakband plastik A 805 moshi"</v>
      </c>
      <c r="E731" s="4">
        <f ca="1">INDEX(GLOBAL[TT],MATCH(A731,GLOBAL[ID]))</f>
        <v>12</v>
      </c>
      <c r="F731" s="5" t="str">
        <f ca="1">IF(INDEX(GLOBAL[KET],MATCH(A731,GLOBAL[ID]))="","-",INDEX(GLOBAL[KET],MATCH(A731,GLOBAL[ID])))</f>
        <v>288 pc</v>
      </c>
    </row>
    <row r="732" spans="1:6" ht="15">
      <c r="A732" s="12">
        <v>1139</v>
      </c>
      <c r="D732" s="3" t="str">
        <f ca="1">INDEX(GLOBAL[NAMA BARANG],MATCH(A732,GLOBAL[ID]))</f>
        <v>Dispenser SY 9013 (97013) Harry potter</v>
      </c>
      <c r="E732" s="4">
        <f ca="1">INDEX(GLOBAL[TT],MATCH(A732,GLOBAL[ID]))</f>
        <v>13</v>
      </c>
      <c r="F732" s="5" t="str">
        <f ca="1">IF(INDEX(GLOBAL[KET],MATCH(A732,GLOBAL[ID]))="","-",INDEX(GLOBAL[KET],MATCH(A732,GLOBAL[ID])))</f>
        <v>960 pc</v>
      </c>
    </row>
    <row r="733" spans="1:6" ht="15">
      <c r="A733" s="12">
        <v>1140</v>
      </c>
      <c r="D733" s="3" t="str">
        <f ca="1">INDEX(GLOBAL[NAMA BARANG],MATCH(A733,GLOBAL[ID]))</f>
        <v>Dispenser Tape TZ 52048</v>
      </c>
      <c r="E733" s="4">
        <f ca="1">INDEX(GLOBAL[TT],MATCH(A733,GLOBAL[ID]))</f>
        <v>4</v>
      </c>
      <c r="F733" s="5">
        <f ca="1">IF(INDEX(GLOBAL[KET],MATCH(A733,GLOBAL[ID]))="","-",INDEX(GLOBAL[KET],MATCH(A733,GLOBAL[ID])))</f>
        <v>72</v>
      </c>
    </row>
    <row r="734" spans="1:6" ht="15">
      <c r="A734" s="12">
        <v>1142</v>
      </c>
      <c r="D734" s="3" t="str">
        <f ca="1">INDEX(GLOBAL[NAMA BARANG],MATCH(A734,GLOBAL[ID]))</f>
        <v>Dispenser Topla 801</v>
      </c>
      <c r="E734" s="4">
        <f ca="1">INDEX(GLOBAL[TT],MATCH(A734,GLOBAL[ID]))</f>
        <v>3</v>
      </c>
      <c r="F734" s="5" t="str">
        <f ca="1">IF(INDEX(GLOBAL[KET],MATCH(A734,GLOBAL[ID]))="","-",INDEX(GLOBAL[KET],MATCH(A734,GLOBAL[ID])))</f>
        <v>24 PCS</v>
      </c>
    </row>
    <row r="735" spans="1:6" ht="15">
      <c r="A735" s="12">
        <v>1143</v>
      </c>
      <c r="D735" s="3" t="str">
        <f ca="1">INDEX(GLOBAL[NAMA BARANG],MATCH(A735,GLOBAL[ID]))</f>
        <v>Dispenser Topla 805</v>
      </c>
      <c r="E735" s="4">
        <f ca="1">INDEX(GLOBAL[TT],MATCH(A735,GLOBAL[ID]))</f>
        <v>2</v>
      </c>
      <c r="F735" s="5" t="str">
        <f ca="1">IF(INDEX(GLOBAL[KET],MATCH(A735,GLOBAL[ID]))="","-",INDEX(GLOBAL[KET],MATCH(A735,GLOBAL[ID])))</f>
        <v>36 pc</v>
      </c>
    </row>
    <row r="736" spans="1:6" ht="15">
      <c r="A736" s="12">
        <v>1151</v>
      </c>
      <c r="D736" s="3" t="str">
        <f ca="1">INDEX(GLOBAL[NAMA BARANG],MATCH(A736,GLOBAL[ID]))</f>
        <v>Document bag File F 001</v>
      </c>
      <c r="E736" s="4">
        <f ca="1">INDEX(GLOBAL[TT],MATCH(A736,GLOBAL[ID]))</f>
        <v>3</v>
      </c>
      <c r="F736" s="5" t="str">
        <f ca="1">IF(INDEX(GLOBAL[KET],MATCH(A736,GLOBAL[ID]))="","-",INDEX(GLOBAL[KET],MATCH(A736,GLOBAL[ID])))</f>
        <v>480 pc</v>
      </c>
    </row>
    <row r="737" spans="1:6" ht="15">
      <c r="A737" s="12">
        <v>1152</v>
      </c>
      <c r="D737" s="3" t="str">
        <f ca="1">INDEX(GLOBAL[NAMA BARANG],MATCH(A737,GLOBAL[ID]))</f>
        <v>Dok CHp 20 Florecion/ YOEKER</v>
      </c>
      <c r="E737" s="4">
        <f ca="1">INDEX(GLOBAL[TT],MATCH(A737,GLOBAL[ID]))</f>
        <v>12</v>
      </c>
      <c r="F737" s="5" t="str">
        <f ca="1">IF(INDEX(GLOBAL[KET],MATCH(A737,GLOBAL[ID]))="","-",INDEX(GLOBAL[KET],MATCH(A737,GLOBAL[ID])))</f>
        <v>10 ls</v>
      </c>
    </row>
    <row r="738" spans="1:6" ht="15">
      <c r="A738" s="12">
        <v>1153</v>
      </c>
      <c r="D738" s="3" t="str">
        <f ca="1">INDEX(GLOBAL[NAMA BARANG],MATCH(A738,GLOBAL[ID]))</f>
        <v>Dok CHp 60 Florecion/ YOEKER</v>
      </c>
      <c r="E738" s="4">
        <f ca="1">INDEX(GLOBAL[TT],MATCH(A738,GLOBAL[ID]))</f>
        <v>10</v>
      </c>
      <c r="F738" s="5" t="str">
        <f ca="1">IF(INDEX(GLOBAL[KET],MATCH(A738,GLOBAL[ID]))="","-",INDEX(GLOBAL[KET],MATCH(A738,GLOBAL[ID])))</f>
        <v>10 ls</v>
      </c>
    </row>
    <row r="739" spans="1:6" ht="15">
      <c r="A739" s="12">
        <v>1154</v>
      </c>
      <c r="D739" s="3" t="str">
        <f ca="1">INDEX(GLOBAL[NAMA BARANG],MATCH(A739,GLOBAL[ID]))</f>
        <v>Dok keeper microtop KT 340H</v>
      </c>
      <c r="E739" s="4">
        <f ca="1">INDEX(GLOBAL[TT],MATCH(A739,GLOBAL[ID]))</f>
        <v>5</v>
      </c>
      <c r="F739" s="5" t="str">
        <f ca="1">IF(INDEX(GLOBAL[KET],MATCH(A739,GLOBAL[ID]))="","-",INDEX(GLOBAL[KET],MATCH(A739,GLOBAL[ID])))</f>
        <v>180 pc</v>
      </c>
    </row>
    <row r="740" spans="1:6" ht="15">
      <c r="A740" s="12">
        <v>1158</v>
      </c>
      <c r="D740" s="3" t="str">
        <f ca="1">INDEX(GLOBAL[NAMA BARANG],MATCH(A740,GLOBAL[ID]))</f>
        <v xml:space="preserve">Dokumen microtop KT 320 </v>
      </c>
      <c r="E740" s="4">
        <f ca="1">INDEX(GLOBAL[TT],MATCH(A740,GLOBAL[ID]))</f>
        <v>2</v>
      </c>
      <c r="F740" s="5" t="str">
        <f ca="1">IF(INDEX(GLOBAL[KET],MATCH(A740,GLOBAL[ID]))="","-",INDEX(GLOBAL[KET],MATCH(A740,GLOBAL[ID])))</f>
        <v>240 pc</v>
      </c>
    </row>
    <row r="741" spans="1:6" ht="15">
      <c r="A741" s="12">
        <v>1163</v>
      </c>
      <c r="D741" s="3" t="str">
        <f ca="1">INDEX(GLOBAL[NAMA BARANG],MATCH(A741,GLOBAL[ID]))</f>
        <v>Double Foam polar Sp 015 (2)/ F(2)</v>
      </c>
      <c r="E741" s="4">
        <f ca="1">INDEX(GLOBAL[TT],MATCH(A741,GLOBAL[ID]))</f>
        <v>4</v>
      </c>
      <c r="F741" s="5" t="str">
        <f ca="1">IF(INDEX(GLOBAL[KET],MATCH(A741,GLOBAL[ID]))="","-",INDEX(GLOBAL[KET],MATCH(A741,GLOBAL[ID])))</f>
        <v>36 BOX</v>
      </c>
    </row>
    <row r="742" spans="1:6" ht="15">
      <c r="A742" s="12">
        <v>1164</v>
      </c>
      <c r="D742" s="3" t="str">
        <f ca="1">INDEX(GLOBAL[NAMA BARANG],MATCH(A742,GLOBAL[ID]))</f>
        <v>Double Foam polar Sp 016 (2)/ F(4)</v>
      </c>
      <c r="E742" s="4">
        <f ca="1">INDEX(GLOBAL[TT],MATCH(A742,GLOBAL[ID]))</f>
        <v>6</v>
      </c>
      <c r="F742" s="5" t="str">
        <f ca="1">IF(INDEX(GLOBAL[KET],MATCH(A742,GLOBAL[ID]))="","-",INDEX(GLOBAL[KET],MATCH(A742,GLOBAL[ID])))</f>
        <v>36 BOX</v>
      </c>
    </row>
    <row r="743" spans="1:6" ht="15">
      <c r="A743" s="12">
        <v>1165</v>
      </c>
      <c r="D743" s="3" t="str">
        <f ca="1">INDEX(GLOBAL[NAMA BARANG],MATCH(A743,GLOBAL[ID]))</f>
        <v>Double Tape Nippon 1 Hj</v>
      </c>
      <c r="E743" s="4">
        <f ca="1">INDEX(GLOBAL[TT],MATCH(A743,GLOBAL[ID]))</f>
        <v>78</v>
      </c>
      <c r="F743" s="5">
        <f ca="1">IF(INDEX(GLOBAL[KET],MATCH(A743,GLOBAL[ID]))="","-",INDEX(GLOBAL[KET],MATCH(A743,GLOBAL[ID])))</f>
        <v>150</v>
      </c>
    </row>
    <row r="744" spans="1:6" ht="15">
      <c r="A744" s="12">
        <v>1166</v>
      </c>
      <c r="D744" s="3" t="str">
        <f ca="1">INDEX(GLOBAL[NAMA BARANG],MATCH(A744,GLOBAL[ID]))</f>
        <v>Drawing Board 2 muka DS 20x30 K</v>
      </c>
      <c r="E744" s="4">
        <f ca="1">INDEX(GLOBAL[TT],MATCH(A744,GLOBAL[ID]))</f>
        <v>2</v>
      </c>
      <c r="F744" s="5" t="str">
        <f ca="1">IF(INDEX(GLOBAL[KET],MATCH(A744,GLOBAL[ID]))="","-",INDEX(GLOBAL[KET],MATCH(A744,GLOBAL[ID])))</f>
        <v>72 pc</v>
      </c>
    </row>
    <row r="745" spans="1:6" ht="15">
      <c r="A745" s="12">
        <v>1167</v>
      </c>
      <c r="D745" s="3" t="str">
        <f ca="1">INDEX(GLOBAL[NAMA BARANG],MATCH(A745,GLOBAL[ID]))</f>
        <v>Drawing Board 2 muka DS 25x35 K</v>
      </c>
      <c r="E745" s="4">
        <f ca="1">INDEX(GLOBAL[TT],MATCH(A745,GLOBAL[ID]))</f>
        <v>2</v>
      </c>
      <c r="F745" s="5" t="str">
        <f ca="1">IF(INDEX(GLOBAL[KET],MATCH(A745,GLOBAL[ID]))="","-",INDEX(GLOBAL[KET],MATCH(A745,GLOBAL[ID])))</f>
        <v>60 pc</v>
      </c>
    </row>
    <row r="746" spans="1:6" ht="15">
      <c r="A746" s="12">
        <v>1169</v>
      </c>
      <c r="D746" s="3" t="str">
        <f ca="1">INDEX(GLOBAL[NAMA BARANG],MATCH(A746,GLOBAL[ID]))</f>
        <v>Drawing board BT 21 no.216</v>
      </c>
      <c r="E746" s="4">
        <f ca="1">INDEX(GLOBAL[TT],MATCH(A746,GLOBAL[ID]))</f>
        <v>2</v>
      </c>
      <c r="F746" s="5" t="str">
        <f ca="1">IF(INDEX(GLOBAL[KET],MATCH(A746,GLOBAL[ID]))="","-",INDEX(GLOBAL[KET],MATCH(A746,GLOBAL[ID])))</f>
        <v>96 PCS</v>
      </c>
    </row>
    <row r="747" spans="1:6" ht="15">
      <c r="A747" s="12">
        <v>1170</v>
      </c>
      <c r="D747" s="3" t="str">
        <f ca="1">INDEX(GLOBAL[NAMA BARANG],MATCH(A747,GLOBAL[ID]))</f>
        <v>Drawing Board Fancy Kecil FD-057</v>
      </c>
      <c r="E747" s="4">
        <f ca="1">INDEX(GLOBAL[TT],MATCH(A747,GLOBAL[ID]))</f>
        <v>13</v>
      </c>
      <c r="F747" s="5" t="str">
        <f ca="1">IF(INDEX(GLOBAL[KET],MATCH(A747,GLOBAL[ID]))="","-",INDEX(GLOBAL[KET],MATCH(A747,GLOBAL[ID])))</f>
        <v>96 pc</v>
      </c>
    </row>
    <row r="748" spans="1:6" ht="15">
      <c r="A748" s="12">
        <v>1171</v>
      </c>
      <c r="D748" s="3" t="str">
        <f ca="1">INDEX(GLOBAL[NAMA BARANG],MATCH(A748,GLOBAL[ID]))</f>
        <v>Drawing Board Kertas (29x21)</v>
      </c>
      <c r="E748" s="4">
        <f ca="1">INDEX(GLOBAL[TT],MATCH(A748,GLOBAL[ID]))</f>
        <v>4</v>
      </c>
      <c r="F748" s="5" t="str">
        <f ca="1">IF(INDEX(GLOBAL[KET],MATCH(A748,GLOBAL[ID]))="","-",INDEX(GLOBAL[KET],MATCH(A748,GLOBAL[ID])))</f>
        <v>16 ls</v>
      </c>
    </row>
    <row r="749" spans="1:6" ht="15">
      <c r="A749" s="12">
        <v>1172</v>
      </c>
      <c r="D749" s="3" t="str">
        <f ca="1">INDEX(GLOBAL[NAMA BARANG],MATCH(A749,GLOBAL[ID]))</f>
        <v>Drawing Board Kertas 29x21</v>
      </c>
      <c r="E749" s="4">
        <f ca="1">INDEX(GLOBAL[TT],MATCH(A749,GLOBAL[ID]))</f>
        <v>5</v>
      </c>
      <c r="F749" s="5" t="str">
        <f ca="1">IF(INDEX(GLOBAL[KET],MATCH(A749,GLOBAL[ID]))="","-",INDEX(GLOBAL[KET],MATCH(A749,GLOBAL[ID])))</f>
        <v>10 ls</v>
      </c>
    </row>
    <row r="750" spans="1:6" ht="15">
      <c r="A750" s="12">
        <v>1173</v>
      </c>
      <c r="D750" s="3" t="str">
        <f ca="1">INDEX(GLOBAL[NAMA BARANG],MATCH(A750,GLOBAL[ID]))</f>
        <v>Drawing Board SH 0902 D/ 20x30</v>
      </c>
      <c r="E750" s="4">
        <f ca="1">INDEX(GLOBAL[TT],MATCH(A750,GLOBAL[ID]))</f>
        <v>14</v>
      </c>
      <c r="F750" s="5" t="str">
        <f ca="1">IF(INDEX(GLOBAL[KET],MATCH(A750,GLOBAL[ID]))="","-",INDEX(GLOBAL[KET],MATCH(A750,GLOBAL[ID])))</f>
        <v>72 pc</v>
      </c>
    </row>
    <row r="751" spans="1:6" ht="15">
      <c r="A751" s="12">
        <v>1174</v>
      </c>
      <c r="D751" s="3" t="str">
        <f ca="1">INDEX(GLOBAL[NAMA BARANG],MATCH(A751,GLOBAL[ID]))</f>
        <v>Elevated tray 602</v>
      </c>
      <c r="E751" s="4">
        <f ca="1">INDEX(GLOBAL[TT],MATCH(A751,GLOBAL[ID]))</f>
        <v>1</v>
      </c>
      <c r="F751" s="5" t="str">
        <f ca="1">IF(INDEX(GLOBAL[KET],MATCH(A751,GLOBAL[ID]))="","-",INDEX(GLOBAL[KET],MATCH(A751,GLOBAL[ID])))</f>
        <v>12 pc</v>
      </c>
    </row>
    <row r="752" spans="1:6" ht="15">
      <c r="A752" s="12">
        <v>1175</v>
      </c>
      <c r="D752" s="3" t="str">
        <f ca="1">INDEX(GLOBAL[NAMA BARANG],MATCH(A752,GLOBAL[ID]))</f>
        <v>Elevated tray microtop 603</v>
      </c>
      <c r="E752" s="4">
        <f ca="1">INDEX(GLOBAL[TT],MATCH(A752,GLOBAL[ID]))</f>
        <v>2</v>
      </c>
      <c r="F752" s="5" t="str">
        <f ca="1">IF(INDEX(GLOBAL[KET],MATCH(A752,GLOBAL[ID]))="","-",INDEX(GLOBAL[KET],MATCH(A752,GLOBAL[ID])))</f>
        <v>8 pc</v>
      </c>
    </row>
    <row r="753" spans="1:6" ht="15">
      <c r="A753" s="12">
        <v>1176</v>
      </c>
      <c r="D753" s="3" t="str">
        <f ca="1">INDEX(GLOBAL[NAMA BARANG],MATCH(A753,GLOBAL[ID]))</f>
        <v>Expanding file 5304</v>
      </c>
      <c r="E753" s="4">
        <f ca="1">INDEX(GLOBAL[TT],MATCH(A753,GLOBAL[ID]))</f>
        <v>11</v>
      </c>
      <c r="F753" s="5" t="str">
        <f ca="1">IF(INDEX(GLOBAL[KET],MATCH(A753,GLOBAL[ID]))="","-",INDEX(GLOBAL[KET],MATCH(A753,GLOBAL[ID])))</f>
        <v>60 pc</v>
      </c>
    </row>
    <row r="754" spans="1:6" ht="15">
      <c r="A754" s="12">
        <v>1179</v>
      </c>
      <c r="D754" s="3" t="str">
        <f ca="1">INDEX(GLOBAL[NAMA BARANG],MATCH(A754,GLOBAL[ID]))</f>
        <v>Expanding file TZ 2012</v>
      </c>
      <c r="E754" s="4">
        <f ca="1">INDEX(GLOBAL[TT],MATCH(A754,GLOBAL[ID]))</f>
        <v>11</v>
      </c>
      <c r="F754" s="5" t="str">
        <f ca="1">IF(INDEX(GLOBAL[KET],MATCH(A754,GLOBAL[ID]))="","-",INDEX(GLOBAL[KET],MATCH(A754,GLOBAL[ID])))</f>
        <v>200 pc</v>
      </c>
    </row>
    <row r="755" spans="1:6" ht="15">
      <c r="A755" s="12">
        <v>1180</v>
      </c>
      <c r="D755" s="3" t="str">
        <f ca="1">INDEX(GLOBAL[NAMA BARANG],MATCH(A755,GLOBAL[ID]))</f>
        <v>Expanding file TZ 2016</v>
      </c>
      <c r="E755" s="4">
        <f ca="1">INDEX(GLOBAL[TT],MATCH(A755,GLOBAL[ID]))</f>
        <v>3</v>
      </c>
      <c r="F755" s="5" t="str">
        <f ca="1">IF(INDEX(GLOBAL[KET],MATCH(A755,GLOBAL[ID]))="","-",INDEX(GLOBAL[KET],MATCH(A755,GLOBAL[ID])))</f>
        <v>200 pc</v>
      </c>
    </row>
    <row r="756" spans="1:6" ht="15">
      <c r="A756" s="12">
        <v>1182</v>
      </c>
      <c r="D756" s="3" t="str">
        <f ca="1">INDEX(GLOBAL[NAMA BARANG],MATCH(A756,GLOBAL[ID]))</f>
        <v>Face Shield anak (M)</v>
      </c>
      <c r="E756" s="4">
        <f ca="1">INDEX(GLOBAL[TT],MATCH(A756,GLOBAL[ID]))</f>
        <v>1</v>
      </c>
      <c r="F756" s="5" t="str">
        <f ca="1">IF(INDEX(GLOBAL[KET],MATCH(A756,GLOBAL[ID]))="","-",INDEX(GLOBAL[KET],MATCH(A756,GLOBAL[ID])))</f>
        <v>300 pc</v>
      </c>
    </row>
    <row r="757" spans="1:6" ht="15">
      <c r="A757" s="12">
        <v>1183</v>
      </c>
      <c r="D757" s="3" t="str">
        <f ca="1">INDEX(GLOBAL[NAMA BARANG],MATCH(A757,GLOBAL[ID]))</f>
        <v>Face Shield Dewasa</v>
      </c>
      <c r="E757" s="4">
        <f ca="1">INDEX(GLOBAL[TT],MATCH(A757,GLOBAL[ID]))</f>
        <v>48</v>
      </c>
      <c r="F757" s="5" t="str">
        <f ca="1">IF(INDEX(GLOBAL[KET],MATCH(A757,GLOBAL[ID]))="","-",INDEX(GLOBAL[KET],MATCH(A757,GLOBAL[ID])))</f>
        <v>300 pc</v>
      </c>
    </row>
    <row r="758" spans="1:6" ht="15">
      <c r="A758" s="12">
        <v>1184</v>
      </c>
      <c r="D758" s="3" t="str">
        <f ca="1">INDEX(GLOBAL[NAMA BARANG],MATCH(A758,GLOBAL[ID]))</f>
        <v>Face Shield kacamata 12</v>
      </c>
      <c r="E758" s="4">
        <f ca="1">INDEX(GLOBAL[TT],MATCH(A758,GLOBAL[ID]))</f>
        <v>6</v>
      </c>
      <c r="F758" s="5" t="str">
        <f ca="1">IF(INDEX(GLOBAL[KET],MATCH(A758,GLOBAL[ID]))="","-",INDEX(GLOBAL[KET],MATCH(A758,GLOBAL[ID])))</f>
        <v>720 pc</v>
      </c>
    </row>
    <row r="759" spans="1:6" ht="15">
      <c r="A759" s="12">
        <v>1185</v>
      </c>
      <c r="D759" s="3" t="str">
        <f ca="1">INDEX(GLOBAL[NAMA BARANG],MATCH(A759,GLOBAL[ID]))</f>
        <v>Fancy Set 2062</v>
      </c>
      <c r="E759" s="4">
        <f ca="1">INDEX(GLOBAL[TT],MATCH(A759,GLOBAL[ID]))</f>
        <v>11</v>
      </c>
      <c r="F759" s="5" t="str">
        <f ca="1">IF(INDEX(GLOBAL[KET],MATCH(A759,GLOBAL[ID]))="","-",INDEX(GLOBAL[KET],MATCH(A759,GLOBAL[ID])))</f>
        <v>144 pc</v>
      </c>
    </row>
    <row r="760" spans="1:6" ht="15">
      <c r="A760" s="12">
        <v>1186</v>
      </c>
      <c r="D760" s="3" t="str">
        <f ca="1">INDEX(GLOBAL[NAMA BARANG],MATCH(A760,GLOBAL[ID]))</f>
        <v>Fancy Set 2067</v>
      </c>
      <c r="E760" s="4">
        <f ca="1">INDEX(GLOBAL[TT],MATCH(A760,GLOBAL[ID]))</f>
        <v>1</v>
      </c>
      <c r="F760" s="5" t="str">
        <f ca="1">IF(INDEX(GLOBAL[KET],MATCH(A760,GLOBAL[ID]))="","-",INDEX(GLOBAL[KET],MATCH(A760,GLOBAL[ID])))</f>
        <v>144 pc</v>
      </c>
    </row>
    <row r="761" spans="1:6" ht="15">
      <c r="A761" s="12">
        <v>1187</v>
      </c>
      <c r="D761" s="3" t="str">
        <f ca="1">INDEX(GLOBAL[NAMA BARANG],MATCH(A761,GLOBAL[ID]))</f>
        <v>Fancy Set AB JB SM 30 Hk 1</v>
      </c>
      <c r="E761" s="4">
        <f ca="1">INDEX(GLOBAL[TT],MATCH(A761,GLOBAL[ID]))</f>
        <v>46</v>
      </c>
      <c r="F761" s="5" t="str">
        <f ca="1">IF(INDEX(GLOBAL[KET],MATCH(A761,GLOBAL[ID]))="","-",INDEX(GLOBAL[KET],MATCH(A761,GLOBAL[ID])))</f>
        <v>240 pc</v>
      </c>
    </row>
    <row r="762" spans="1:6" ht="15">
      <c r="A762" s="12">
        <v>1190</v>
      </c>
      <c r="D762" s="3" t="str">
        <f ca="1">INDEX(GLOBAL[NAMA BARANG],MATCH(A762,GLOBAL[ID]))</f>
        <v>Fancy Set SF 5896 AB(4)/ 5696 Shaun(1)</v>
      </c>
      <c r="E762" s="4">
        <f ca="1">INDEX(GLOBAL[TT],MATCH(A762,GLOBAL[ID]))</f>
        <v>5</v>
      </c>
      <c r="F762" s="5" t="str">
        <f ca="1">IF(INDEX(GLOBAL[KET],MATCH(A762,GLOBAL[ID]))="","-",INDEX(GLOBAL[KET],MATCH(A762,GLOBAL[ID])))</f>
        <v>240 pc</v>
      </c>
    </row>
    <row r="763" spans="1:6" ht="15">
      <c r="A763" s="12">
        <v>1191</v>
      </c>
      <c r="D763" s="3" t="str">
        <f ca="1">INDEX(GLOBAL[NAMA BARANG],MATCH(A763,GLOBAL[ID]))</f>
        <v>Fancy Set XD 2012/ 4062</v>
      </c>
      <c r="E763" s="4">
        <f ca="1">INDEX(GLOBAL[TT],MATCH(A763,GLOBAL[ID]))</f>
        <v>1</v>
      </c>
      <c r="F763" s="5" t="str">
        <f ca="1">IF(INDEX(GLOBAL[KET],MATCH(A763,GLOBAL[ID]))="","-",INDEX(GLOBAL[KET],MATCH(A763,GLOBAL[ID])))</f>
        <v>288 PCS</v>
      </c>
    </row>
    <row r="764" spans="1:6" ht="15">
      <c r="A764" s="12">
        <v>1192</v>
      </c>
      <c r="D764" s="3" t="str">
        <f ca="1">INDEX(GLOBAL[NAMA BARANG],MATCH(A764,GLOBAL[ID]))</f>
        <v>Fancy Set XD 8005</v>
      </c>
      <c r="E764" s="4">
        <f ca="1">INDEX(GLOBAL[TT],MATCH(A764,GLOBAL[ID]))</f>
        <v>14</v>
      </c>
      <c r="F764" s="5" t="str">
        <f ca="1">IF(INDEX(GLOBAL[KET],MATCH(A764,GLOBAL[ID]))="","-",INDEX(GLOBAL[KET],MATCH(A764,GLOBAL[ID])))</f>
        <v>144 pc</v>
      </c>
    </row>
    <row r="765" spans="1:6" ht="15">
      <c r="A765" s="12">
        <v>1193</v>
      </c>
      <c r="D765" s="3" t="str">
        <f ca="1">INDEX(GLOBAL[NAMA BARANG],MATCH(A765,GLOBAL[ID]))</f>
        <v>Fancy Set XD 8010 B(2)/ W(5)/ M(4)/ Q(3)/ K(2)/ (2)</v>
      </c>
      <c r="E765" s="4">
        <f ca="1">INDEX(GLOBAL[TT],MATCH(A765,GLOBAL[ID]))</f>
        <v>14</v>
      </c>
      <c r="F765" s="5" t="str">
        <f ca="1">IF(INDEX(GLOBAL[KET],MATCH(A765,GLOBAL[ID]))="","-",INDEX(GLOBAL[KET],MATCH(A765,GLOBAL[ID])))</f>
        <v>384 pc</v>
      </c>
    </row>
    <row r="766" spans="1:6" ht="15">
      <c r="A766" s="12">
        <v>1194</v>
      </c>
      <c r="D766" s="3" t="str">
        <f ca="1">INDEX(GLOBAL[NAMA BARANG],MATCH(A766,GLOBAL[ID]))</f>
        <v>Foto Frame HJ D2 105 plst Baby bird</v>
      </c>
      <c r="E766" s="4">
        <f ca="1">INDEX(GLOBAL[TT],MATCH(A766,GLOBAL[ID]))</f>
        <v>3</v>
      </c>
      <c r="F766" s="5" t="str">
        <f ca="1">IF(INDEX(GLOBAL[KET],MATCH(A766,GLOBAL[ID]))="","-",INDEX(GLOBAL[KET],MATCH(A766,GLOBAL[ID])))</f>
        <v>720 pc</v>
      </c>
    </row>
    <row r="767" spans="1:6" ht="15">
      <c r="A767" s="12">
        <v>1195</v>
      </c>
      <c r="D767" s="3" t="str">
        <f ca="1">INDEX(GLOBAL[NAMA BARANG],MATCH(A767,GLOBAL[ID]))</f>
        <v>Foto Frame Magnit+Clip SY-1361</v>
      </c>
      <c r="E767" s="4">
        <f ca="1">INDEX(GLOBAL[TT],MATCH(A767,GLOBAL[ID]))</f>
        <v>2</v>
      </c>
      <c r="F767" s="5" t="str">
        <f ca="1">IF(INDEX(GLOBAL[KET],MATCH(A767,GLOBAL[ID]))="","-",INDEX(GLOBAL[KET],MATCH(A767,GLOBAL[ID])))</f>
        <v>200 ls</v>
      </c>
    </row>
    <row r="768" spans="1:6" ht="15">
      <c r="A768" s="12">
        <v>1196</v>
      </c>
      <c r="D768" s="3" t="str">
        <f ca="1">INDEX(GLOBAL[NAMA BARANG],MATCH(A768,GLOBAL[ID]))</f>
        <v>Gantungan Kunci Lampu (1x12)</v>
      </c>
      <c r="E768" s="4">
        <f ca="1">INDEX(GLOBAL[TT],MATCH(A768,GLOBAL[ID]))</f>
        <v>1</v>
      </c>
      <c r="F768" s="5" t="str">
        <f ca="1">IF(INDEX(GLOBAL[KET],MATCH(A768,GLOBAL[ID]))="","-",INDEX(GLOBAL[KET],MATCH(A768,GLOBAL[ID])))</f>
        <v>120 disp</v>
      </c>
    </row>
    <row r="769" spans="1:6" ht="15">
      <c r="A769" s="12">
        <v>1198</v>
      </c>
      <c r="D769" s="3" t="str">
        <f ca="1">INDEX(GLOBAL[NAMA BARANG],MATCH(A769,GLOBAL[ID]))</f>
        <v>Garisan 14cm Gergaji 8102 (64) Cool Cat</v>
      </c>
      <c r="E769" s="4">
        <f ca="1">INDEX(GLOBAL[TT],MATCH(A769,GLOBAL[ID]))</f>
        <v>6</v>
      </c>
      <c r="F769" s="5" t="str">
        <f ca="1">IF(INDEX(GLOBAL[KET],MATCH(A769,GLOBAL[ID]))="","-",INDEX(GLOBAL[KET],MATCH(A769,GLOBAL[ID])))</f>
        <v>240 ls</v>
      </c>
    </row>
    <row r="770" spans="1:6" ht="15">
      <c r="A770" s="12">
        <v>1199</v>
      </c>
      <c r="D770" s="3" t="str">
        <f ca="1">INDEX(GLOBAL[NAMA BARANG],MATCH(A770,GLOBAL[ID]))</f>
        <v>Garisan 14cm Gergaji 8102 (64) Cool Cat</v>
      </c>
      <c r="E770" s="4">
        <f ca="1">INDEX(GLOBAL[TT],MATCH(A770,GLOBAL[ID]))</f>
        <v>1</v>
      </c>
      <c r="F770" s="5" t="str">
        <f ca="1">IF(INDEX(GLOBAL[KET],MATCH(A770,GLOBAL[ID]))="","-",INDEX(GLOBAL[KET],MATCH(A770,GLOBAL[ID])))</f>
        <v>3200 pc</v>
      </c>
    </row>
    <row r="771" spans="1:6" ht="15">
      <c r="A771" s="12">
        <v>1200</v>
      </c>
      <c r="D771" s="3" t="str">
        <f ca="1">INDEX(GLOBAL[NAMA BARANG],MATCH(A771,GLOBAL[ID]))</f>
        <v>Garisan 14cm Gergaji 9358 Bear (1 Disp=12)</v>
      </c>
      <c r="E771" s="4">
        <f ca="1">INDEX(GLOBAL[TT],MATCH(A771,GLOBAL[ID]))</f>
        <v>5</v>
      </c>
      <c r="F771" s="5" t="str">
        <f ca="1">IF(INDEX(GLOBAL[KET],MATCH(A771,GLOBAL[ID]))="","-",INDEX(GLOBAL[KET],MATCH(A771,GLOBAL[ID])))</f>
        <v>240 ls</v>
      </c>
    </row>
    <row r="772" spans="1:6" ht="15">
      <c r="A772" s="12">
        <v>1201</v>
      </c>
      <c r="D772" s="3" t="str">
        <f ca="1">INDEX(GLOBAL[NAMA BARANG],MATCH(A772,GLOBAL[ID]))</f>
        <v>Garisan 15-30 8903 girl</v>
      </c>
      <c r="E772" s="4">
        <f ca="1">INDEX(GLOBAL[TT],MATCH(A772,GLOBAL[ID]))</f>
        <v>2</v>
      </c>
      <c r="F772" s="5" t="str">
        <f ca="1">IF(INDEX(GLOBAL[KET],MATCH(A772,GLOBAL[ID]))="","-",INDEX(GLOBAL[KET],MATCH(A772,GLOBAL[ID])))</f>
        <v>40 box</v>
      </c>
    </row>
    <row r="773" spans="1:6" ht="15">
      <c r="A773" s="12">
        <v>1202</v>
      </c>
      <c r="D773" s="3" t="str">
        <f ca="1">INDEX(GLOBAL[NAMA BARANG],MATCH(A773,GLOBAL[ID]))</f>
        <v>Garisan 15cm 311 (84)</v>
      </c>
      <c r="E773" s="4">
        <f ca="1">INDEX(GLOBAL[TT],MATCH(A773,GLOBAL[ID]))</f>
        <v>7</v>
      </c>
      <c r="F773" s="5" t="str">
        <f ca="1">IF(INDEX(GLOBAL[KET],MATCH(A773,GLOBAL[ID]))="","-",INDEX(GLOBAL[KET],MATCH(A773,GLOBAL[ID])))</f>
        <v>30 box</v>
      </c>
    </row>
    <row r="774" spans="1:6" ht="15">
      <c r="A774" s="12">
        <v>1203</v>
      </c>
      <c r="D774" s="3" t="str">
        <f ca="1">INDEX(GLOBAL[NAMA BARANG],MATCH(A774,GLOBAL[ID]))</f>
        <v>Garisan 15cm 536-750 Cartoon Network (48)</v>
      </c>
      <c r="E774" s="4">
        <f ca="1">INDEX(GLOBAL[TT],MATCH(A774,GLOBAL[ID]))</f>
        <v>62</v>
      </c>
      <c r="F774" s="5" t="str">
        <f ca="1">IF(INDEX(GLOBAL[KET],MATCH(A774,GLOBAL[ID]))="","-",INDEX(GLOBAL[KET],MATCH(A774,GLOBAL[ID])))</f>
        <v>80 ls</v>
      </c>
    </row>
    <row r="775" spans="1:6" ht="15">
      <c r="A775" s="12">
        <v>1204</v>
      </c>
      <c r="D775" s="3" t="str">
        <f ca="1">INDEX(GLOBAL[NAMA BARANG],MATCH(A775,GLOBAL[ID]))</f>
        <v>Garisan 15cm AB 0067</v>
      </c>
      <c r="E775" s="4">
        <f ca="1">INDEX(GLOBAL[TT],MATCH(A775,GLOBAL[ID]))</f>
        <v>2</v>
      </c>
      <c r="F775" s="5" t="str">
        <f ca="1">IF(INDEX(GLOBAL[KET],MATCH(A775,GLOBAL[ID]))="","-",INDEX(GLOBAL[KET],MATCH(A775,GLOBAL[ID])))</f>
        <v>40 box</v>
      </c>
    </row>
    <row r="776" spans="1:6" ht="15">
      <c r="A776" s="12">
        <v>1205</v>
      </c>
      <c r="D776" s="3" t="str">
        <f ca="1">INDEX(GLOBAL[NAMA BARANG],MATCH(A776,GLOBAL[ID]))</f>
        <v>Garisan 15cm AB 851 (200 pc)</v>
      </c>
      <c r="E776" s="4">
        <f ca="1">INDEX(GLOBAL[TT],MATCH(A776,GLOBAL[ID]))</f>
        <v>6</v>
      </c>
      <c r="F776" s="5" t="str">
        <f ca="1">IF(INDEX(GLOBAL[KET],MATCH(A776,GLOBAL[ID]))="","-",INDEX(GLOBAL[KET],MATCH(A776,GLOBAL[ID])))</f>
        <v>24 box</v>
      </c>
    </row>
    <row r="777" spans="1:6" ht="15">
      <c r="A777" s="12">
        <v>1206</v>
      </c>
      <c r="D777" s="3" t="str">
        <f ca="1">INDEX(GLOBAL[NAMA BARANG],MATCH(A777,GLOBAL[ID]))</f>
        <v>Garisan 15cm ANT 006 Nike</v>
      </c>
      <c r="E777" s="4">
        <f ca="1">INDEX(GLOBAL[TT],MATCH(A777,GLOBAL[ID]))</f>
        <v>5</v>
      </c>
      <c r="F777" s="5" t="str">
        <f ca="1">IF(INDEX(GLOBAL[KET],MATCH(A777,GLOBAL[ID]))="","-",INDEX(GLOBAL[KET],MATCH(A777,GLOBAL[ID])))</f>
        <v>240 ls</v>
      </c>
    </row>
    <row r="778" spans="1:6" ht="15">
      <c r="A778" s="12">
        <v>1207</v>
      </c>
      <c r="D778" s="3" t="str">
        <f ca="1">INDEX(GLOBAL[NAMA BARANG],MATCH(A778,GLOBAL[ID]))</f>
        <v>Garisan 15cm B-30 Palu Bear</v>
      </c>
      <c r="E778" s="4">
        <f ca="1">INDEX(GLOBAL[TT],MATCH(A778,GLOBAL[ID]))</f>
        <v>1</v>
      </c>
      <c r="F778" s="5" t="str">
        <f ca="1">IF(INDEX(GLOBAL[KET],MATCH(A778,GLOBAL[ID]))="","-",INDEX(GLOBAL[KET],MATCH(A778,GLOBAL[ID])))</f>
        <v>240 ls</v>
      </c>
    </row>
    <row r="779" spans="1:6" ht="15">
      <c r="A779" s="12">
        <v>1208</v>
      </c>
      <c r="D779" s="3" t="str">
        <f ca="1">INDEX(GLOBAL[NAMA BARANG],MATCH(A779,GLOBAL[ID]))</f>
        <v>Garisan 15cm lentur Smurf 1100-2 (1x36)</v>
      </c>
      <c r="E779" s="4">
        <f ca="1">INDEX(GLOBAL[TT],MATCH(A779,GLOBAL[ID]))</f>
        <v>6</v>
      </c>
      <c r="F779" s="5" t="str">
        <f ca="1">IF(INDEX(GLOBAL[KET],MATCH(A779,GLOBAL[ID]))="","-",INDEX(GLOBAL[KET],MATCH(A779,GLOBAL[ID])))</f>
        <v>80 box</v>
      </c>
    </row>
    <row r="780" spans="1:6" ht="15">
      <c r="A780" s="12">
        <v>1209</v>
      </c>
      <c r="D780" s="3" t="str">
        <f ca="1">INDEX(GLOBAL[NAMA BARANG],MATCH(A780,GLOBAL[ID]))</f>
        <v>Garisan 15cm lipat 0229 (40)</v>
      </c>
      <c r="E780" s="4">
        <f ca="1">INDEX(GLOBAL[TT],MATCH(A780,GLOBAL[ID]))</f>
        <v>2</v>
      </c>
      <c r="F780" s="5" t="str">
        <f ca="1">IF(INDEX(GLOBAL[KET],MATCH(A780,GLOBAL[ID]))="","-",INDEX(GLOBAL[KET],MATCH(A780,GLOBAL[ID])))</f>
        <v>32 box</v>
      </c>
    </row>
    <row r="781" spans="1:6" ht="15">
      <c r="A781" s="12">
        <v>1210</v>
      </c>
      <c r="D781" s="3" t="str">
        <f ca="1">INDEX(GLOBAL[NAMA BARANG],MATCH(A781,GLOBAL[ID]))</f>
        <v>Garisan 15cm YD 1516 (30)</v>
      </c>
      <c r="E781" s="4">
        <f ca="1">INDEX(GLOBAL[TT],MATCH(A781,GLOBAL[ID]))</f>
        <v>11</v>
      </c>
      <c r="F781" s="5" t="str">
        <f ca="1">IF(INDEX(GLOBAL[KET],MATCH(A781,GLOBAL[ID]))="","-",INDEX(GLOBAL[KET],MATCH(A781,GLOBAL[ID])))</f>
        <v>80 BOX</v>
      </c>
    </row>
    <row r="782" spans="1:6" ht="15">
      <c r="A782" s="12">
        <v>1211</v>
      </c>
      <c r="D782" s="3" t="str">
        <f ca="1">INDEX(GLOBAL[NAMA BARANG],MATCH(A782,GLOBAL[ID]))</f>
        <v>Garisan 18cm 322 (84) Transformer</v>
      </c>
      <c r="E782" s="4">
        <f ca="1">INDEX(GLOBAL[TT],MATCH(A782,GLOBAL[ID]))</f>
        <v>3</v>
      </c>
      <c r="F782" s="5" t="str">
        <f ca="1">IF(INDEX(GLOBAL[KET],MATCH(A782,GLOBAL[ID]))="","-",INDEX(GLOBAL[KET],MATCH(A782,GLOBAL[ID])))</f>
        <v>30 box</v>
      </c>
    </row>
    <row r="783" spans="1:6" ht="15">
      <c r="A783" s="12">
        <v>1212</v>
      </c>
      <c r="D783" s="3" t="str">
        <f ca="1">INDEX(GLOBAL[NAMA BARANG],MATCH(A783,GLOBAL[ID]))</f>
        <v>Garisan 18cm 5014</v>
      </c>
      <c r="E783" s="4">
        <f ca="1">INDEX(GLOBAL[TT],MATCH(A783,GLOBAL[ID]))</f>
        <v>1</v>
      </c>
      <c r="F783" s="5" t="str">
        <f ca="1">IF(INDEX(GLOBAL[KET],MATCH(A783,GLOBAL[ID]))="","-",INDEX(GLOBAL[KET],MATCH(A783,GLOBAL[ID])))</f>
        <v>960 pc</v>
      </c>
    </row>
    <row r="784" spans="1:6" ht="15">
      <c r="A784" s="12">
        <v>1213</v>
      </c>
      <c r="D784" s="3" t="str">
        <f ca="1">INDEX(GLOBAL[NAMA BARANG],MATCH(A784,GLOBAL[ID]))</f>
        <v>Garisan 18cm Disney (4D)</v>
      </c>
      <c r="E784" s="4">
        <f ca="1">INDEX(GLOBAL[TT],MATCH(A784,GLOBAL[ID]))</f>
        <v>3</v>
      </c>
      <c r="F784" s="5" t="str">
        <f ca="1">IF(INDEX(GLOBAL[KET],MATCH(A784,GLOBAL[ID]))="","-",INDEX(GLOBAL[KET],MATCH(A784,GLOBAL[ID])))</f>
        <v>800 ls</v>
      </c>
    </row>
    <row r="785" spans="1:6" ht="15">
      <c r="A785" s="12">
        <v>1214</v>
      </c>
      <c r="D785" s="3" t="str">
        <f ca="1">INDEX(GLOBAL[NAMA BARANG],MATCH(A785,GLOBAL[ID]))</f>
        <v>Garisan 18cm SY-1308 (24 pc) Hk(1)/ HP(8)</v>
      </c>
      <c r="E785" s="4">
        <f ca="1">INDEX(GLOBAL[TT],MATCH(A785,GLOBAL[ID]))</f>
        <v>9</v>
      </c>
      <c r="F785" s="5" t="str">
        <f ca="1">IF(INDEX(GLOBAL[KET],MATCH(A785,GLOBAL[ID]))="","-",INDEX(GLOBAL[KET],MATCH(A785,GLOBAL[ID])))</f>
        <v>120 ls</v>
      </c>
    </row>
    <row r="786" spans="1:6" ht="15">
      <c r="A786" s="12">
        <v>1215</v>
      </c>
      <c r="D786" s="3" t="str">
        <f ca="1">INDEX(GLOBAL[NAMA BARANG],MATCH(A786,GLOBAL[ID]))</f>
        <v>Garisan 20cm 109 (100)</v>
      </c>
      <c r="E786" s="4">
        <f ca="1">INDEX(GLOBAL[TT],MATCH(A786,GLOBAL[ID]))</f>
        <v>1</v>
      </c>
      <c r="F786" s="5" t="str">
        <f ca="1">IF(INDEX(GLOBAL[KET],MATCH(A786,GLOBAL[ID]))="","-",INDEX(GLOBAL[KET],MATCH(A786,GLOBAL[ID])))</f>
        <v>16 box</v>
      </c>
    </row>
    <row r="787" spans="1:6" ht="15">
      <c r="A787" s="12">
        <v>1216</v>
      </c>
      <c r="D787" s="3" t="str">
        <f ca="1">INDEX(GLOBAL[NAMA BARANG],MATCH(A787,GLOBAL[ID]))</f>
        <v>Garisan 20cm 2011(10)/ 2010(2)</v>
      </c>
      <c r="E787" s="4">
        <f ca="1">INDEX(GLOBAL[TT],MATCH(A787,GLOBAL[ID]))</f>
        <v>11</v>
      </c>
      <c r="F787" s="5" t="str">
        <f ca="1">IF(INDEX(GLOBAL[KET],MATCH(A787,GLOBAL[ID]))="","-",INDEX(GLOBAL[KET],MATCH(A787,GLOBAL[ID])))</f>
        <v>24 box</v>
      </c>
    </row>
    <row r="788" spans="1:6" ht="15">
      <c r="A788" s="12">
        <v>1217</v>
      </c>
      <c r="D788" s="3" t="str">
        <f ca="1">INDEX(GLOBAL[NAMA BARANG],MATCH(A788,GLOBAL[ID]))</f>
        <v>Garisan 20cm 2020 Disney 1x36</v>
      </c>
      <c r="E788" s="4">
        <f ca="1">INDEX(GLOBAL[TT],MATCH(A788,GLOBAL[ID]))</f>
        <v>3</v>
      </c>
      <c r="F788" s="5" t="str">
        <f ca="1">IF(INDEX(GLOBAL[KET],MATCH(A788,GLOBAL[ID]))="","-",INDEX(GLOBAL[KET],MATCH(A788,GLOBAL[ID])))</f>
        <v>20 box</v>
      </c>
    </row>
    <row r="789" spans="1:6" ht="15">
      <c r="A789" s="12">
        <v>1218</v>
      </c>
      <c r="D789" s="3" t="str">
        <f ca="1">INDEX(GLOBAL[NAMA BARANG],MATCH(A789,GLOBAL[ID]))</f>
        <v>Garisan 20cm 8803 AB (40)</v>
      </c>
      <c r="E789" s="4">
        <f ca="1">INDEX(GLOBAL[TT],MATCH(A789,GLOBAL[ID]))</f>
        <v>2</v>
      </c>
      <c r="F789" s="5" t="str">
        <f ca="1">IF(INDEX(GLOBAL[KET],MATCH(A789,GLOBAL[ID]))="","-",INDEX(GLOBAL[KET],MATCH(A789,GLOBAL[ID])))</f>
        <v>32 box</v>
      </c>
    </row>
    <row r="790" spans="1:6" ht="15">
      <c r="A790" s="12">
        <v>1219</v>
      </c>
      <c r="D790" s="3" t="str">
        <f ca="1">INDEX(GLOBAL[NAMA BARANG],MATCH(A790,GLOBAL[ID]))</f>
        <v>Garisan 20cm Fancy baby mouse</v>
      </c>
      <c r="E790" s="4">
        <f ca="1">INDEX(GLOBAL[TT],MATCH(A790,GLOBAL[ID]))</f>
        <v>52</v>
      </c>
      <c r="F790" s="5" t="str">
        <f ca="1">IF(INDEX(GLOBAL[KET],MATCH(A790,GLOBAL[ID]))="","-",INDEX(GLOBAL[KET],MATCH(A790,GLOBAL[ID])))</f>
        <v>180 ls</v>
      </c>
    </row>
    <row r="791" spans="1:6" ht="15">
      <c r="A791" s="12">
        <v>1220</v>
      </c>
      <c r="D791" s="3" t="str">
        <f ca="1">INDEX(GLOBAL[NAMA BARANG],MATCH(A791,GLOBAL[ID]))</f>
        <v>Garisan 20cm Fancy cut mouse</v>
      </c>
      <c r="E791" s="4">
        <f ca="1">INDEX(GLOBAL[TT],MATCH(A791,GLOBAL[ID]))</f>
        <v>17</v>
      </c>
      <c r="F791" s="5" t="str">
        <f ca="1">IF(INDEX(GLOBAL[KET],MATCH(A791,GLOBAL[ID]))="","-",INDEX(GLOBAL[KET],MATCH(A791,GLOBAL[ID])))</f>
        <v>180 ls</v>
      </c>
    </row>
    <row r="792" spans="1:6" ht="15">
      <c r="A792" s="12">
        <v>1221</v>
      </c>
      <c r="D792" s="3" t="str">
        <f ca="1">INDEX(GLOBAL[NAMA BARANG],MATCH(A792,GLOBAL[ID]))</f>
        <v>Garisan 20cm Fancy mouse</v>
      </c>
      <c r="E792" s="4">
        <f ca="1">INDEX(GLOBAL[TT],MATCH(A792,GLOBAL[ID]))</f>
        <v>1</v>
      </c>
      <c r="F792" s="5" t="str">
        <f ca="1">IF(INDEX(GLOBAL[KET],MATCH(A792,GLOBAL[ID]))="","-",INDEX(GLOBAL[KET],MATCH(A792,GLOBAL[ID])))</f>
        <v>180 ls</v>
      </c>
    </row>
    <row r="793" spans="1:6" ht="15">
      <c r="A793" s="12">
        <v>1222</v>
      </c>
      <c r="D793" s="3" t="str">
        <f ca="1">INDEX(GLOBAL[NAMA BARANG],MATCH(A793,GLOBAL[ID]))</f>
        <v>Garisan 20cm Fancy pavia bear</v>
      </c>
      <c r="E793" s="4">
        <f ca="1">INDEX(GLOBAL[TT],MATCH(A793,GLOBAL[ID]))</f>
        <v>22</v>
      </c>
      <c r="F793" s="5" t="str">
        <f ca="1">IF(INDEX(GLOBAL[KET],MATCH(A793,GLOBAL[ID]))="","-",INDEX(GLOBAL[KET],MATCH(A793,GLOBAL[ID])))</f>
        <v>180 ls</v>
      </c>
    </row>
    <row r="794" spans="1:6" ht="15">
      <c r="A794" s="12">
        <v>1223</v>
      </c>
      <c r="D794" s="3" t="str">
        <f ca="1">INDEX(GLOBAL[NAMA BARANG],MATCH(A794,GLOBAL[ID]))</f>
        <v>Garisan 20cm Fancy pretty white</v>
      </c>
      <c r="E794" s="4">
        <f ca="1">INDEX(GLOBAL[TT],MATCH(A794,GLOBAL[ID]))</f>
        <v>54</v>
      </c>
      <c r="F794" s="5" t="str">
        <f ca="1">IF(INDEX(GLOBAL[KET],MATCH(A794,GLOBAL[ID]))="","-",INDEX(GLOBAL[KET],MATCH(A794,GLOBAL[ID])))</f>
        <v>180 ls</v>
      </c>
    </row>
    <row r="795" spans="1:6" ht="15">
      <c r="A795" s="12">
        <v>1224</v>
      </c>
      <c r="D795" s="3" t="str">
        <f ca="1">INDEX(GLOBAL[NAMA BARANG],MATCH(A795,GLOBAL[ID]))</f>
        <v>Garisan 20cm Fancy spiderman biru</v>
      </c>
      <c r="E795" s="4">
        <f ca="1">INDEX(GLOBAL[TT],MATCH(A795,GLOBAL[ID]))</f>
        <v>17</v>
      </c>
      <c r="F795" s="5" t="str">
        <f ca="1">IF(INDEX(GLOBAL[KET],MATCH(A795,GLOBAL[ID]))="","-",INDEX(GLOBAL[KET],MATCH(A795,GLOBAL[ID])))</f>
        <v>180 ls</v>
      </c>
    </row>
    <row r="796" spans="1:6" ht="15">
      <c r="A796" s="12">
        <v>1225</v>
      </c>
      <c r="D796" s="3" t="str">
        <f ca="1">INDEX(GLOBAL[NAMA BARANG],MATCH(A796,GLOBAL[ID]))</f>
        <v>Garisan 20cm Fancy superman</v>
      </c>
      <c r="E796" s="4">
        <f ca="1">INDEX(GLOBAL[TT],MATCH(A796,GLOBAL[ID]))</f>
        <v>10</v>
      </c>
      <c r="F796" s="5" t="str">
        <f ca="1">IF(INDEX(GLOBAL[KET],MATCH(A796,GLOBAL[ID]))="","-",INDEX(GLOBAL[KET],MATCH(A796,GLOBAL[ID])))</f>
        <v>180 ls</v>
      </c>
    </row>
    <row r="797" spans="1:6" ht="15">
      <c r="A797" s="12">
        <v>1226</v>
      </c>
      <c r="D797" s="3" t="str">
        <f ca="1">INDEX(GLOBAL[NAMA BARANG],MATCH(A797,GLOBAL[ID]))</f>
        <v>Garisan 20cm Holo 93-20 (1 Disp=10 pc)</v>
      </c>
      <c r="E797" s="4">
        <f ca="1">INDEX(GLOBAL[TT],MATCH(A797,GLOBAL[ID]))</f>
        <v>11</v>
      </c>
      <c r="F797" s="5" t="str">
        <f ca="1">IF(INDEX(GLOBAL[KET],MATCH(A797,GLOBAL[ID]))="","-",INDEX(GLOBAL[KET],MATCH(A797,GLOBAL[ID])))</f>
        <v>20 box</v>
      </c>
    </row>
    <row r="798" spans="1:6" ht="15">
      <c r="A798" s="12">
        <v>1227</v>
      </c>
      <c r="D798" s="3" t="str">
        <f ca="1">INDEX(GLOBAL[NAMA BARANG],MATCH(A798,GLOBAL[ID]))</f>
        <v>Garisan 30cm (Abjad &amp; Angka) 3008</v>
      </c>
      <c r="E798" s="4">
        <f ca="1">INDEX(GLOBAL[TT],MATCH(A798,GLOBAL[ID]))</f>
        <v>8</v>
      </c>
      <c r="F798" s="5" t="str">
        <f ca="1">IF(INDEX(GLOBAL[KET],MATCH(A798,GLOBAL[ID]))="","-",INDEX(GLOBAL[KET],MATCH(A798,GLOBAL[ID])))</f>
        <v>1200 pc</v>
      </c>
    </row>
    <row r="799" spans="1:6" ht="15">
      <c r="A799" s="12">
        <v>1228</v>
      </c>
      <c r="D799" s="3" t="str">
        <f ca="1">INDEX(GLOBAL[NAMA BARANG],MATCH(A799,GLOBAL[ID]))</f>
        <v>Garisan 30cm 1105 BT 21</v>
      </c>
      <c r="E799" s="4">
        <f ca="1">INDEX(GLOBAL[TT],MATCH(A799,GLOBAL[ID]))</f>
        <v>23</v>
      </c>
      <c r="F799" s="5" t="str">
        <f ca="1">IF(INDEX(GLOBAL[KET],MATCH(A799,GLOBAL[ID]))="","-",INDEX(GLOBAL[KET],MATCH(A799,GLOBAL[ID])))</f>
        <v>120 ls</v>
      </c>
    </row>
    <row r="800" spans="1:6" ht="15">
      <c r="A800" s="12">
        <v>1230</v>
      </c>
      <c r="D800" s="3" t="str">
        <f ca="1">INDEX(GLOBAL[NAMA BARANG],MATCH(A800,GLOBAL[ID]))</f>
        <v>Garisan 30cm 2109 lebar</v>
      </c>
      <c r="E800" s="4">
        <f ca="1">INDEX(GLOBAL[TT],MATCH(A800,GLOBAL[ID]))</f>
        <v>1</v>
      </c>
      <c r="F800" s="5" t="str">
        <f ca="1">IF(INDEX(GLOBAL[KET],MATCH(A800,GLOBAL[ID]))="","-",INDEX(GLOBAL[KET],MATCH(A800,GLOBAL[ID])))</f>
        <v>1000 pc</v>
      </c>
    </row>
    <row r="801" spans="1:6" ht="15">
      <c r="A801" s="12">
        <v>1231</v>
      </c>
      <c r="D801" s="3" t="str">
        <f ca="1">INDEX(GLOBAL[NAMA BARANG],MATCH(A801,GLOBAL[ID]))</f>
        <v>Garisan 30cm 704 (60)</v>
      </c>
      <c r="E801" s="4">
        <f ca="1">INDEX(GLOBAL[TT],MATCH(A801,GLOBAL[ID]))</f>
        <v>8</v>
      </c>
      <c r="F801" s="5" t="str">
        <f ca="1">IF(INDEX(GLOBAL[KET],MATCH(A801,GLOBAL[ID]))="","-",INDEX(GLOBAL[KET],MATCH(A801,GLOBAL[ID])))</f>
        <v>50 ls</v>
      </c>
    </row>
    <row r="802" spans="1:6" ht="15">
      <c r="A802" s="12">
        <v>1232</v>
      </c>
      <c r="D802" s="3" t="str">
        <f ca="1">INDEX(GLOBAL[NAMA BARANG],MATCH(A802,GLOBAL[ID]))</f>
        <v>Garisan 30cm 854 1x48</v>
      </c>
      <c r="E802" s="4">
        <f ca="1">INDEX(GLOBAL[TT],MATCH(A802,GLOBAL[ID]))</f>
        <v>3</v>
      </c>
      <c r="F802" s="5" t="str">
        <f ca="1">IF(INDEX(GLOBAL[KET],MATCH(A802,GLOBAL[ID]))="","-",INDEX(GLOBAL[KET],MATCH(A802,GLOBAL[ID])))</f>
        <v>20 box</v>
      </c>
    </row>
    <row r="803" spans="1:6" ht="15">
      <c r="A803" s="12">
        <v>1233</v>
      </c>
      <c r="D803" s="3" t="str">
        <f ca="1">INDEX(GLOBAL[NAMA BARANG],MATCH(A803,GLOBAL[ID]))</f>
        <v>Garisan 30cm AB K30</v>
      </c>
      <c r="E803" s="4">
        <f ca="1">INDEX(GLOBAL[TT],MATCH(A803,GLOBAL[ID]))</f>
        <v>3</v>
      </c>
      <c r="F803" s="5" t="str">
        <f ca="1">IF(INDEX(GLOBAL[KET],MATCH(A803,GLOBAL[ID]))="","-",INDEX(GLOBAL[KET],MATCH(A803,GLOBAL[ID])))</f>
        <v>20 box</v>
      </c>
    </row>
    <row r="804" spans="1:6" ht="15">
      <c r="A804" s="12">
        <v>1234</v>
      </c>
      <c r="D804" s="3" t="str">
        <f ca="1">INDEX(GLOBAL[NAMA BARANG],MATCH(A804,GLOBAL[ID]))</f>
        <v>Garisan 30cm aluminium 1530</v>
      </c>
      <c r="E804" s="4">
        <f ca="1">INDEX(GLOBAL[TT],MATCH(A804,GLOBAL[ID]))</f>
        <v>2</v>
      </c>
      <c r="F804" s="5" t="str">
        <f ca="1">IF(INDEX(GLOBAL[KET],MATCH(A804,GLOBAL[ID]))="","-",INDEX(GLOBAL[KET],MATCH(A804,GLOBAL[ID])))</f>
        <v>1200 pc</v>
      </c>
    </row>
    <row r="805" spans="1:6" ht="15">
      <c r="A805" s="12">
        <v>1237</v>
      </c>
      <c r="D805" s="3" t="str">
        <f ca="1">INDEX(GLOBAL[NAMA BARANG],MATCH(A805,GLOBAL[ID]))</f>
        <v>Garisan 30cm Besi jos (peti) Importer</v>
      </c>
      <c r="E805" s="4">
        <f ca="1">INDEX(GLOBAL[TT],MATCH(A805,GLOBAL[ID]))</f>
        <v>21</v>
      </c>
      <c r="F805" s="5" t="str">
        <f ca="1">IF(INDEX(GLOBAL[KET],MATCH(A805,GLOBAL[ID]))="","-",INDEX(GLOBAL[KET],MATCH(A805,GLOBAL[ID])))</f>
        <v>50 ls</v>
      </c>
    </row>
    <row r="806" spans="1:6" ht="15">
      <c r="A806" s="12">
        <v>1238</v>
      </c>
      <c r="D806" s="3" t="str">
        <f ca="1">INDEX(GLOBAL[NAMA BARANG],MATCH(A806,GLOBAL[ID]))</f>
        <v>Garisan 30cm Besi PMJP</v>
      </c>
      <c r="E806" s="4">
        <f ca="1">INDEX(GLOBAL[TT],MATCH(A806,GLOBAL[ID]))</f>
        <v>14</v>
      </c>
      <c r="F806" s="5" t="str">
        <f ca="1">IF(INDEX(GLOBAL[KET],MATCH(A806,GLOBAL[ID]))="","-",INDEX(GLOBAL[KET],MATCH(A806,GLOBAL[ID])))</f>
        <v>80 ls</v>
      </c>
    </row>
    <row r="807" spans="1:6" ht="15">
      <c r="A807" s="12">
        <v>1241</v>
      </c>
      <c r="D807" s="3" t="str">
        <f ca="1">INDEX(GLOBAL[NAMA BARANG],MATCH(A807,GLOBAL[ID]))</f>
        <v>Garisan 30cm DF 3109</v>
      </c>
      <c r="E807" s="4">
        <f ca="1">INDEX(GLOBAL[TT],MATCH(A807,GLOBAL[ID]))</f>
        <v>5</v>
      </c>
      <c r="F807" s="5" t="str">
        <f ca="1">IF(INDEX(GLOBAL[KET],MATCH(A807,GLOBAL[ID]))="","-",INDEX(GLOBAL[KET],MATCH(A807,GLOBAL[ID])))</f>
        <v>1440 pc</v>
      </c>
    </row>
    <row r="808" spans="1:6" ht="15">
      <c r="A808" s="12">
        <v>1242</v>
      </c>
      <c r="D808" s="3" t="str">
        <f ca="1">INDEX(GLOBAL[NAMA BARANG],MATCH(A808,GLOBAL[ID]))</f>
        <v>Garisan 30cm DF 69 69</v>
      </c>
      <c r="E808" s="4">
        <f ca="1">INDEX(GLOBAL[TT],MATCH(A808,GLOBAL[ID]))</f>
        <v>5</v>
      </c>
      <c r="F808" s="5" t="str">
        <f ca="1">IF(INDEX(GLOBAL[KET],MATCH(A808,GLOBAL[ID]))="","-",INDEX(GLOBAL[KET],MATCH(A808,GLOBAL[ID])))</f>
        <v>200 LSN</v>
      </c>
    </row>
    <row r="809" spans="1:6" ht="15">
      <c r="A809" s="12">
        <v>1243</v>
      </c>
      <c r="D809" s="3" t="str">
        <f ca="1">INDEX(GLOBAL[NAMA BARANG],MATCH(A809,GLOBAL[ID]))</f>
        <v>Garisan 30cm Disney 1105</v>
      </c>
      <c r="E809" s="4">
        <f ca="1">INDEX(GLOBAL[TT],MATCH(A809,GLOBAL[ID]))</f>
        <v>7</v>
      </c>
      <c r="F809" s="5" t="str">
        <f ca="1">IF(INDEX(GLOBAL[KET],MATCH(A809,GLOBAL[ID]))="","-",INDEX(GLOBAL[KET],MATCH(A809,GLOBAL[ID])))</f>
        <v>120 LSN</v>
      </c>
    </row>
    <row r="810" spans="1:6" ht="15">
      <c r="A810" s="12">
        <v>1244</v>
      </c>
      <c r="D810" s="3" t="str">
        <f ca="1">INDEX(GLOBAL[NAMA BARANG],MATCH(A810,GLOBAL[ID]))</f>
        <v>Garisan 30cm Enter</v>
      </c>
      <c r="E810" s="4">
        <f ca="1">INDEX(GLOBAL[TT],MATCH(A810,GLOBAL[ID]))</f>
        <v>6</v>
      </c>
      <c r="F810" s="5" t="str">
        <f ca="1">IF(INDEX(GLOBAL[KET],MATCH(A810,GLOBAL[ID]))="","-",INDEX(GLOBAL[KET],MATCH(A810,GLOBAL[ID])))</f>
        <v>96 LSN</v>
      </c>
    </row>
    <row r="811" spans="1:6" ht="15">
      <c r="A811" s="12">
        <v>1245</v>
      </c>
      <c r="D811" s="3" t="str">
        <f ca="1">INDEX(GLOBAL[NAMA BARANG],MATCH(A811,GLOBAL[ID]))</f>
        <v>Garisan 30cm Fancy K300 AB/ A 30</v>
      </c>
      <c r="E811" s="4">
        <f ca="1">INDEX(GLOBAL[TT],MATCH(A811,GLOBAL[ID]))</f>
        <v>4</v>
      </c>
      <c r="F811" s="5" t="str">
        <f ca="1">IF(INDEX(GLOBAL[KET],MATCH(A811,GLOBAL[ID]))="","-",INDEX(GLOBAL[KET],MATCH(A811,GLOBAL[ID])))</f>
        <v>96 ls</v>
      </c>
    </row>
    <row r="812" spans="1:6" ht="15">
      <c r="A812" s="12">
        <v>1246</v>
      </c>
      <c r="D812" s="3" t="str">
        <f ca="1">INDEX(GLOBAL[NAMA BARANG],MATCH(A812,GLOBAL[ID]))</f>
        <v>Garisan 30cm Fancy KM 7101</v>
      </c>
      <c r="E812" s="4">
        <f ca="1">INDEX(GLOBAL[TT],MATCH(A812,GLOBAL[ID]))</f>
        <v>2</v>
      </c>
      <c r="F812" s="5" t="str">
        <f ca="1">IF(INDEX(GLOBAL[KET],MATCH(A812,GLOBAL[ID]))="","-",INDEX(GLOBAL[KET],MATCH(A812,GLOBAL[ID])))</f>
        <v>1440 pc</v>
      </c>
    </row>
    <row r="813" spans="1:6" ht="15">
      <c r="A813" s="12">
        <v>1247</v>
      </c>
      <c r="D813" s="3" t="str">
        <f ca="1">INDEX(GLOBAL[NAMA BARANG],MATCH(A813,GLOBAL[ID]))</f>
        <v>Garisan 30cm Hk 6970</v>
      </c>
      <c r="E813" s="4">
        <f ca="1">INDEX(GLOBAL[TT],MATCH(A813,GLOBAL[ID]))</f>
        <v>1</v>
      </c>
      <c r="F813" s="5" t="str">
        <f ca="1">IF(INDEX(GLOBAL[KET],MATCH(A813,GLOBAL[ID]))="","-",INDEX(GLOBAL[KET],MATCH(A813,GLOBAL[ID])))</f>
        <v>90 ls</v>
      </c>
    </row>
    <row r="814" spans="1:6" ht="15">
      <c r="A814" s="12">
        <v>1248</v>
      </c>
      <c r="D814" s="3" t="str">
        <f ca="1">INDEX(GLOBAL[NAMA BARANG],MATCH(A814,GLOBAL[ID]))</f>
        <v>Garisan 30cm JNT 678 (60)</v>
      </c>
      <c r="E814" s="4">
        <f ca="1">INDEX(GLOBAL[TT],MATCH(A814,GLOBAL[ID]))</f>
        <v>8</v>
      </c>
      <c r="F814" s="5" t="str">
        <f ca="1">IF(INDEX(GLOBAL[KET],MATCH(A814,GLOBAL[ID]))="","-",INDEX(GLOBAL[KET],MATCH(A814,GLOBAL[ID])))</f>
        <v>48 box</v>
      </c>
    </row>
    <row r="815" spans="1:6" ht="15">
      <c r="A815" s="12">
        <v>1253</v>
      </c>
      <c r="D815" s="3" t="str">
        <f ca="1">INDEX(GLOBAL[NAMA BARANG],MATCH(A815,GLOBAL[ID]))</f>
        <v>Garisan 30cm lebar Big Lens (36)</v>
      </c>
      <c r="E815" s="4">
        <f ca="1">INDEX(GLOBAL[TT],MATCH(A815,GLOBAL[ID]))</f>
        <v>4</v>
      </c>
      <c r="F815" s="5" t="str">
        <f ca="1">IF(INDEX(GLOBAL[KET],MATCH(A815,GLOBAL[ID]))="","-",INDEX(GLOBAL[KET],MATCH(A815,GLOBAL[ID])))</f>
        <v>144 ls</v>
      </c>
    </row>
    <row r="816" spans="1:6" ht="15">
      <c r="A816" s="12">
        <v>1254</v>
      </c>
      <c r="D816" s="3" t="str">
        <f ca="1">INDEX(GLOBAL[NAMA BARANG],MATCH(A816,GLOBAL[ID]))</f>
        <v>Garisan 30cm lebar Disney Cinderella</v>
      </c>
      <c r="E816" s="4">
        <f ca="1">INDEX(GLOBAL[TT],MATCH(A816,GLOBAL[ID]))</f>
        <v>10</v>
      </c>
      <c r="F816" s="5" t="str">
        <f ca="1">IF(INDEX(GLOBAL[KET],MATCH(A816,GLOBAL[ID]))="","-",INDEX(GLOBAL[KET],MATCH(A816,GLOBAL[ID])))</f>
        <v>120 ls</v>
      </c>
    </row>
    <row r="817" spans="1:6" ht="15">
      <c r="A817" s="12">
        <v>1255</v>
      </c>
      <c r="D817" s="3" t="str">
        <f ca="1">INDEX(GLOBAL[NAMA BARANG],MATCH(A817,GLOBAL[ID]))</f>
        <v xml:space="preserve">Garisan 30cm lebar Disney Donald Duck </v>
      </c>
      <c r="E817" s="4">
        <f ca="1">INDEX(GLOBAL[TT],MATCH(A817,GLOBAL[ID]))</f>
        <v>6</v>
      </c>
      <c r="F817" s="5" t="str">
        <f ca="1">IF(INDEX(GLOBAL[KET],MATCH(A817,GLOBAL[ID]))="","-",INDEX(GLOBAL[KET],MATCH(A817,GLOBAL[ID])))</f>
        <v>120 ls</v>
      </c>
    </row>
    <row r="818" spans="1:6" ht="15">
      <c r="A818" s="12">
        <v>1256</v>
      </c>
      <c r="D818" s="3" t="str">
        <f ca="1">INDEX(GLOBAL[NAMA BARANG],MATCH(A818,GLOBAL[ID]))</f>
        <v>Garisan 30cm lebar Disney Donald Duck Family</v>
      </c>
      <c r="E818" s="4">
        <f ca="1">INDEX(GLOBAL[TT],MATCH(A818,GLOBAL[ID]))</f>
        <v>15</v>
      </c>
      <c r="F818" s="5" t="str">
        <f ca="1">IF(INDEX(GLOBAL[KET],MATCH(A818,GLOBAL[ID]))="","-",INDEX(GLOBAL[KET],MATCH(A818,GLOBAL[ID])))</f>
        <v>120 ls</v>
      </c>
    </row>
    <row r="819" spans="1:6" ht="15">
      <c r="A819" s="12">
        <v>1257</v>
      </c>
      <c r="D819" s="3" t="str">
        <f ca="1">INDEX(GLOBAL[NAMA BARANG],MATCH(A819,GLOBAL[ID]))</f>
        <v>Garisan 30cm lebar Disney Mickey Mouse</v>
      </c>
      <c r="E819" s="4">
        <f ca="1">INDEX(GLOBAL[TT],MATCH(A819,GLOBAL[ID]))</f>
        <v>1</v>
      </c>
      <c r="F819" s="5" t="str">
        <f ca="1">IF(INDEX(GLOBAL[KET],MATCH(A819,GLOBAL[ID]))="","-",INDEX(GLOBAL[KET],MATCH(A819,GLOBAL[ID])))</f>
        <v>120 ls</v>
      </c>
    </row>
    <row r="820" spans="1:6" ht="15">
      <c r="A820" s="12">
        <v>1258</v>
      </c>
      <c r="D820" s="3" t="str">
        <f ca="1">INDEX(GLOBAL[NAMA BARANG],MATCH(A820,GLOBAL[ID]))</f>
        <v>Garisan 30cm lebar Disney min mie Cute</v>
      </c>
      <c r="E820" s="4">
        <f ca="1">INDEX(GLOBAL[TT],MATCH(A820,GLOBAL[ID]))</f>
        <v>2</v>
      </c>
      <c r="F820" s="5" t="str">
        <f ca="1">IF(INDEX(GLOBAL[KET],MATCH(A820,GLOBAL[ID]))="","-",INDEX(GLOBAL[KET],MATCH(A820,GLOBAL[ID])))</f>
        <v>120 ls</v>
      </c>
    </row>
    <row r="821" spans="1:6" ht="15">
      <c r="A821" s="12">
        <v>1259</v>
      </c>
      <c r="D821" s="3" t="str">
        <f ca="1">INDEX(GLOBAL[NAMA BARANG],MATCH(A821,GLOBAL[ID]))</f>
        <v>Garisan 30cm lebar Disney min mie TR 01</v>
      </c>
      <c r="E821" s="4">
        <f ca="1">INDEX(GLOBAL[TT],MATCH(A821,GLOBAL[ID]))</f>
        <v>45</v>
      </c>
      <c r="F821" s="5" t="str">
        <f ca="1">IF(INDEX(GLOBAL[KET],MATCH(A821,GLOBAL[ID]))="","-",INDEX(GLOBAL[KET],MATCH(A821,GLOBAL[ID])))</f>
        <v>110 ls</v>
      </c>
    </row>
    <row r="822" spans="1:6" ht="15">
      <c r="A822" s="12">
        <v>1260</v>
      </c>
      <c r="D822" s="3" t="str">
        <f ca="1">INDEX(GLOBAL[NAMA BARANG],MATCH(A822,GLOBAL[ID]))</f>
        <v>Garisan 30cm lebar Disney P aurora</v>
      </c>
      <c r="E822" s="4">
        <f ca="1">INDEX(GLOBAL[TT],MATCH(A822,GLOBAL[ID]))</f>
        <v>2</v>
      </c>
      <c r="F822" s="5" t="str">
        <f ca="1">IF(INDEX(GLOBAL[KET],MATCH(A822,GLOBAL[ID]))="","-",INDEX(GLOBAL[KET],MATCH(A822,GLOBAL[ID])))</f>
        <v>120 ls</v>
      </c>
    </row>
    <row r="823" spans="1:6" ht="15">
      <c r="A823" s="12">
        <v>1261</v>
      </c>
      <c r="D823" s="3" t="str">
        <f ca="1">INDEX(GLOBAL[NAMA BARANG],MATCH(A823,GLOBAL[ID]))</f>
        <v>Garisan 30cm lebar Disney SPD abu</v>
      </c>
      <c r="E823" s="4">
        <f ca="1">INDEX(GLOBAL[TT],MATCH(A823,GLOBAL[ID]))</f>
        <v>6</v>
      </c>
      <c r="F823" s="5" t="str">
        <f ca="1">IF(INDEX(GLOBAL[KET],MATCH(A823,GLOBAL[ID]))="","-",INDEX(GLOBAL[KET],MATCH(A823,GLOBAL[ID])))</f>
        <v>110 ls</v>
      </c>
    </row>
    <row r="824" spans="1:6" ht="15">
      <c r="A824" s="12">
        <v>1262</v>
      </c>
      <c r="D824" s="3" t="str">
        <f ca="1">INDEX(GLOBAL[NAMA BARANG],MATCH(A824,GLOBAL[ID]))</f>
        <v>Garisan 30cm lebar Disney SPD biru</v>
      </c>
      <c r="E824" s="4">
        <f ca="1">INDEX(GLOBAL[TT],MATCH(A824,GLOBAL[ID]))</f>
        <v>12</v>
      </c>
      <c r="F824" s="5" t="str">
        <f ca="1">IF(INDEX(GLOBAL[KET],MATCH(A824,GLOBAL[ID]))="","-",INDEX(GLOBAL[KET],MATCH(A824,GLOBAL[ID])))</f>
        <v>110 ls</v>
      </c>
    </row>
    <row r="825" spans="1:6" ht="15">
      <c r="A825" s="12">
        <v>1263</v>
      </c>
      <c r="D825" s="3" t="str">
        <f ca="1">INDEX(GLOBAL[NAMA BARANG],MATCH(A825,GLOBAL[ID]))</f>
        <v>Garisan 30cm lebar Disney SPD K</v>
      </c>
      <c r="E825" s="4">
        <f ca="1">INDEX(GLOBAL[TT],MATCH(A825,GLOBAL[ID]))</f>
        <v>5</v>
      </c>
      <c r="F825" s="5" t="str">
        <f ca="1">IF(INDEX(GLOBAL[KET],MATCH(A825,GLOBAL[ID]))="","-",INDEX(GLOBAL[KET],MATCH(A825,GLOBAL[ID])))</f>
        <v>110 ls</v>
      </c>
    </row>
    <row r="826" spans="1:6" ht="15">
      <c r="A826" s="12">
        <v>1264</v>
      </c>
      <c r="D826" s="3" t="str">
        <f ca="1">INDEX(GLOBAL[NAMA BARANG],MATCH(A826,GLOBAL[ID]))</f>
        <v>Garisan 30cm lebar kuning</v>
      </c>
      <c r="E826" s="4">
        <f ca="1">INDEX(GLOBAL[TT],MATCH(A826,GLOBAL[ID]))</f>
        <v>41</v>
      </c>
      <c r="F826" s="5" t="str">
        <f ca="1">IF(INDEX(GLOBAL[KET],MATCH(A826,GLOBAL[ID]))="","-",INDEX(GLOBAL[KET],MATCH(A826,GLOBAL[ID])))</f>
        <v>120 ls</v>
      </c>
    </row>
    <row r="827" spans="1:6" ht="15">
      <c r="A827" s="12">
        <v>1267</v>
      </c>
      <c r="D827" s="3" t="str">
        <f ca="1">INDEX(GLOBAL[NAMA BARANG],MATCH(A827,GLOBAL[ID]))</f>
        <v>Garisan 30cm lipat 008 (24)</v>
      </c>
      <c r="E827" s="4">
        <f ca="1">INDEX(GLOBAL[TT],MATCH(A827,GLOBAL[ID]))</f>
        <v>10</v>
      </c>
      <c r="F827" s="5" t="str">
        <f ca="1">IF(INDEX(GLOBAL[KET],MATCH(A827,GLOBAL[ID]))="","-",INDEX(GLOBAL[KET],MATCH(A827,GLOBAL[ID])))</f>
        <v>60 BOX</v>
      </c>
    </row>
    <row r="828" spans="1:6" ht="15">
      <c r="A828" s="12">
        <v>1268</v>
      </c>
      <c r="D828" s="3" t="str">
        <f ca="1">INDEX(GLOBAL[NAMA BARANG],MATCH(A828,GLOBAL[ID]))</f>
        <v>Garisan 30cm lipat CV-5012 (24)</v>
      </c>
      <c r="E828" s="4">
        <f ca="1">INDEX(GLOBAL[TT],MATCH(A828,GLOBAL[ID]))</f>
        <v>2</v>
      </c>
      <c r="F828" s="5" t="str">
        <f ca="1">IF(INDEX(GLOBAL[KET],MATCH(A828,GLOBAL[ID]))="","-",INDEX(GLOBAL[KET],MATCH(A828,GLOBAL[ID])))</f>
        <v>48 ls</v>
      </c>
    </row>
    <row r="829" spans="1:6" ht="15">
      <c r="A829" s="12">
        <v>1270</v>
      </c>
      <c r="D829" s="3" t="str">
        <f ca="1">INDEX(GLOBAL[NAMA BARANG],MATCH(A829,GLOBAL[ID]))</f>
        <v>Garisan 30cm microtop 930</v>
      </c>
      <c r="E829" s="4">
        <f ca="1">INDEX(GLOBAL[TT],MATCH(A829,GLOBAL[ID]))</f>
        <v>4</v>
      </c>
      <c r="F829" s="5" t="str">
        <f ca="1">IF(INDEX(GLOBAL[KET],MATCH(A829,GLOBAL[ID]))="","-",INDEX(GLOBAL[KET],MATCH(A829,GLOBAL[ID])))</f>
        <v>100 ls</v>
      </c>
    </row>
    <row r="830" spans="1:6" ht="15">
      <c r="A830" s="12">
        <v>1271</v>
      </c>
      <c r="D830" s="3" t="str">
        <f ca="1">INDEX(GLOBAL[NAMA BARANG],MATCH(A830,GLOBAL[ID]))</f>
        <v>Garisan 30cm Mill. Deluxe (120)</v>
      </c>
      <c r="E830" s="4">
        <f ca="1">INDEX(GLOBAL[TT],MATCH(A830,GLOBAL[ID]))</f>
        <v>17</v>
      </c>
      <c r="F830" s="5" t="str">
        <f ca="1">IF(INDEX(GLOBAL[KET],MATCH(A830,GLOBAL[ID]))="","-",INDEX(GLOBAL[KET],MATCH(A830,GLOBAL[ID])))</f>
        <v>120 ls</v>
      </c>
    </row>
    <row r="831" spans="1:6" ht="15">
      <c r="A831" s="12">
        <v>1272</v>
      </c>
      <c r="D831" s="3" t="str">
        <f ca="1">INDEX(GLOBAL[NAMA BARANG],MATCH(A831,GLOBAL[ID]))</f>
        <v>Garisan 30cm Plastik K 8805/ 7703</v>
      </c>
      <c r="E831" s="4">
        <f ca="1">INDEX(GLOBAL[TT],MATCH(A831,GLOBAL[ID]))</f>
        <v>5</v>
      </c>
      <c r="F831" s="5" t="str">
        <f ca="1">IF(INDEX(GLOBAL[KET],MATCH(A831,GLOBAL[ID]))="","-",INDEX(GLOBAL[KET],MATCH(A831,GLOBAL[ID])))</f>
        <v>80 ls</v>
      </c>
    </row>
    <row r="832" spans="1:6" ht="15">
      <c r="A832" s="12">
        <v>1273</v>
      </c>
      <c r="D832" s="3" t="str">
        <f ca="1">INDEX(GLOBAL[NAMA BARANG],MATCH(A832,GLOBAL[ID]))</f>
        <v>Garisan 30cm Sp 6968</v>
      </c>
      <c r="E832" s="4">
        <f ca="1">INDEX(GLOBAL[TT],MATCH(A832,GLOBAL[ID]))</f>
        <v>5</v>
      </c>
      <c r="F832" s="5" t="str">
        <f ca="1">IF(INDEX(GLOBAL[KET],MATCH(A832,GLOBAL[ID]))="","-",INDEX(GLOBAL[KET],MATCH(A832,GLOBAL[ID])))</f>
        <v>100 ls</v>
      </c>
    </row>
    <row r="833" spans="1:6" ht="15">
      <c r="A833" s="12">
        <v>1274</v>
      </c>
      <c r="D833" s="3" t="str">
        <f ca="1">INDEX(GLOBAL[NAMA BARANG],MATCH(A833,GLOBAL[ID]))</f>
        <v>Garisan 30cm Vtro Besi</v>
      </c>
      <c r="E833" s="4">
        <f ca="1">INDEX(GLOBAL[TT],MATCH(A833,GLOBAL[ID]))</f>
        <v>41</v>
      </c>
      <c r="F833" s="5" t="str">
        <f ca="1">IF(INDEX(GLOBAL[KET],MATCH(A833,GLOBAL[ID]))="","-",INDEX(GLOBAL[KET],MATCH(A833,GLOBAL[ID])))</f>
        <v>50 LSN</v>
      </c>
    </row>
    <row r="834" spans="1:6" ht="15">
      <c r="A834" s="12">
        <v>1277</v>
      </c>
      <c r="D834" s="3" t="str">
        <f ca="1">INDEX(GLOBAL[NAMA BARANG],MATCH(A834,GLOBAL[ID]))</f>
        <v>Garisan 50cm enter Blk</v>
      </c>
      <c r="E834" s="4">
        <f ca="1">INDEX(GLOBAL[TT],MATCH(A834,GLOBAL[ID]))</f>
        <v>13</v>
      </c>
      <c r="F834" s="5" t="str">
        <f ca="1">IF(INDEX(GLOBAL[KET],MATCH(A834,GLOBAL[ID]))="","-",INDEX(GLOBAL[KET],MATCH(A834,GLOBAL[ID])))</f>
        <v>72 ls</v>
      </c>
    </row>
    <row r="835" spans="1:6" ht="15">
      <c r="A835" s="12">
        <v>1279</v>
      </c>
      <c r="D835" s="3" t="str">
        <f ca="1">INDEX(GLOBAL[NAMA BARANG],MATCH(A835,GLOBAL[ID]))</f>
        <v>Garisan 8240 set</v>
      </c>
      <c r="E835" s="4">
        <f ca="1">INDEX(GLOBAL[TT],MATCH(A835,GLOBAL[ID]))</f>
        <v>3</v>
      </c>
      <c r="F835" s="5" t="str">
        <f ca="1">IF(INDEX(GLOBAL[KET],MATCH(A835,GLOBAL[ID]))="","-",INDEX(GLOBAL[KET],MATCH(A835,GLOBAL[ID])))</f>
        <v>640 pc</v>
      </c>
    </row>
    <row r="836" spans="1:6" ht="15">
      <c r="A836" s="12">
        <v>1280</v>
      </c>
      <c r="D836" s="3" t="str">
        <f ca="1">INDEX(GLOBAL[NAMA BARANG],MATCH(A836,GLOBAL[ID]))</f>
        <v>Garisan 858A</v>
      </c>
      <c r="E836" s="4">
        <f ca="1">INDEX(GLOBAL[TT],MATCH(A836,GLOBAL[ID]))</f>
        <v>2</v>
      </c>
      <c r="F836" s="5" t="str">
        <f ca="1">IF(INDEX(GLOBAL[KET],MATCH(A836,GLOBAL[ID]))="","-",INDEX(GLOBAL[KET],MATCH(A836,GLOBAL[ID])))</f>
        <v>96 ls</v>
      </c>
    </row>
    <row r="837" spans="1:6" ht="15">
      <c r="A837" s="12">
        <v>1281</v>
      </c>
      <c r="D837" s="3" t="str">
        <f ca="1">INDEX(GLOBAL[NAMA BARANG],MATCH(A837,GLOBAL[ID]))</f>
        <v>Garisan 8830 1 box (60 pc)</v>
      </c>
      <c r="E837" s="4">
        <f ca="1">INDEX(GLOBAL[TT],MATCH(A837,GLOBAL[ID]))</f>
        <v>7</v>
      </c>
      <c r="F837" s="5" t="str">
        <f ca="1">IF(INDEX(GLOBAL[KET],MATCH(A837,GLOBAL[ID]))="","-",INDEX(GLOBAL[KET],MATCH(A837,GLOBAL[ID])))</f>
        <v>20 box</v>
      </c>
    </row>
    <row r="838" spans="1:6" ht="15">
      <c r="A838" s="12">
        <v>1283</v>
      </c>
      <c r="D838" s="3" t="str">
        <f ca="1">INDEX(GLOBAL[NAMA BARANG],MATCH(A838,GLOBAL[ID]))</f>
        <v>Garisan Besi 30 Yoeker (5030)</v>
      </c>
      <c r="E838" s="4">
        <f ca="1">INDEX(GLOBAL[TT],MATCH(A838,GLOBAL[ID]))</f>
        <v>55</v>
      </c>
      <c r="F838" s="5" t="str">
        <f ca="1">IF(INDEX(GLOBAL[KET],MATCH(A838,GLOBAL[ID]))="","-",INDEX(GLOBAL[KET],MATCH(A838,GLOBAL[ID])))</f>
        <v>50 LSN</v>
      </c>
    </row>
    <row r="839" spans="1:6" ht="15">
      <c r="A839" s="12">
        <v>1284</v>
      </c>
      <c r="D839" s="3" t="str">
        <f ca="1">INDEX(GLOBAL[NAMA BARANG],MATCH(A839,GLOBAL[ID]))</f>
        <v>Garisan Besi 30cm Fancy A 300</v>
      </c>
      <c r="E839" s="4">
        <f ca="1">INDEX(GLOBAL[TT],MATCH(A839,GLOBAL[ID]))</f>
        <v>2</v>
      </c>
      <c r="F839" s="5" t="str">
        <f ca="1">IF(INDEX(GLOBAL[KET],MATCH(A839,GLOBAL[ID]))="","-",INDEX(GLOBAL[KET],MATCH(A839,GLOBAL[ID])))</f>
        <v>80 LSN</v>
      </c>
    </row>
    <row r="840" spans="1:6" ht="15">
      <c r="A840" s="12">
        <v>1285</v>
      </c>
      <c r="D840" s="3" t="str">
        <f ca="1">INDEX(GLOBAL[NAMA BARANG],MATCH(A840,GLOBAL[ID]))</f>
        <v>Garisan Besi Fancy 30cm 11030</v>
      </c>
      <c r="E840" s="4">
        <f ca="1">INDEX(GLOBAL[TT],MATCH(A840,GLOBAL[ID]))</f>
        <v>1</v>
      </c>
      <c r="F840" s="5" t="str">
        <f ca="1">IF(INDEX(GLOBAL[KET],MATCH(A840,GLOBAL[ID]))="","-",INDEX(GLOBAL[KET],MATCH(A840,GLOBAL[ID])))</f>
        <v>80 LSN</v>
      </c>
    </row>
    <row r="841" spans="1:6" ht="15">
      <c r="A841" s="12">
        <v>1298</v>
      </c>
      <c r="D841" s="3" t="str">
        <f ca="1">INDEX(GLOBAL[NAMA BARANG],MATCH(A841,GLOBAL[ID]))</f>
        <v>Garisan Busur 3.1/2 Mika</v>
      </c>
      <c r="E841" s="4">
        <f ca="1">INDEX(GLOBAL[TT],MATCH(A841,GLOBAL[ID]))</f>
        <v>1</v>
      </c>
      <c r="F841" s="5" t="str">
        <f ca="1">IF(INDEX(GLOBAL[KET],MATCH(A841,GLOBAL[ID]))="","-",INDEX(GLOBAL[KET],MATCH(A841,GLOBAL[ID])))</f>
        <v>1500 LSN</v>
      </c>
    </row>
    <row r="842" spans="1:6" ht="15">
      <c r="A842" s="12">
        <v>1299</v>
      </c>
      <c r="D842" s="3" t="str">
        <f ca="1">INDEX(GLOBAL[NAMA BARANG],MATCH(A842,GLOBAL[ID]))</f>
        <v>Garisan Enter Tebal no.4</v>
      </c>
      <c r="E842" s="4">
        <f ca="1">INDEX(GLOBAL[TT],MATCH(A842,GLOBAL[ID]))</f>
        <v>10</v>
      </c>
      <c r="F842" s="5" t="str">
        <f ca="1">IF(INDEX(GLOBAL[KET],MATCH(A842,GLOBAL[ID]))="","-",INDEX(GLOBAL[KET],MATCH(A842,GLOBAL[ID])))</f>
        <v>480 LSN</v>
      </c>
    </row>
    <row r="843" spans="1:6" ht="15">
      <c r="A843" s="12">
        <v>1300</v>
      </c>
      <c r="D843" s="3" t="str">
        <f ca="1">INDEX(GLOBAL[NAMA BARANG],MATCH(A843,GLOBAL[ID]))</f>
        <v>Garisan Fj 2011/15cm Sablon 4PC (24)</v>
      </c>
      <c r="E843" s="4">
        <f ca="1">INDEX(GLOBAL[TT],MATCH(A843,GLOBAL[ID]))</f>
        <v>1</v>
      </c>
      <c r="F843" s="5" t="str">
        <f ca="1">IF(INDEX(GLOBAL[KET],MATCH(A843,GLOBAL[ID]))="","-",INDEX(GLOBAL[KET],MATCH(A843,GLOBAL[ID])))</f>
        <v>24 box</v>
      </c>
    </row>
    <row r="844" spans="1:6" ht="15">
      <c r="A844" s="12">
        <v>1301</v>
      </c>
      <c r="D844" s="3" t="str">
        <f ca="1">INDEX(GLOBAL[NAMA BARANG],MATCH(A844,GLOBAL[ID]))</f>
        <v>Garisan FS/ 1331 (48)</v>
      </c>
      <c r="E844" s="4">
        <f ca="1">INDEX(GLOBAL[TT],MATCH(A844,GLOBAL[ID]))</f>
        <v>1</v>
      </c>
      <c r="F844" s="5" t="str">
        <f ca="1">IF(INDEX(GLOBAL[KET],MATCH(A844,GLOBAL[ID]))="","-",INDEX(GLOBAL[KET],MATCH(A844,GLOBAL[ID])))</f>
        <v>24 box</v>
      </c>
    </row>
    <row r="845" spans="1:6" ht="15">
      <c r="A845" s="12">
        <v>1302</v>
      </c>
      <c r="D845" s="3" t="str">
        <f ca="1">INDEX(GLOBAL[NAMA BARANG],MATCH(A845,GLOBAL[ID]))</f>
        <v>Garisan gasta 0731 polkadot</v>
      </c>
      <c r="E845" s="4">
        <f ca="1">INDEX(GLOBAL[TT],MATCH(A845,GLOBAL[ID]))</f>
        <v>3</v>
      </c>
      <c r="F845" s="5" t="str">
        <f ca="1">IF(INDEX(GLOBAL[KET],MATCH(A845,GLOBAL[ID]))="","-",INDEX(GLOBAL[KET],MATCH(A845,GLOBAL[ID])))</f>
        <v>100 ls</v>
      </c>
    </row>
    <row r="846" spans="1:6" ht="15">
      <c r="A846" s="12">
        <v>1303</v>
      </c>
      <c r="D846" s="3" t="str">
        <f ca="1">INDEX(GLOBAL[NAMA BARANG],MATCH(A846,GLOBAL[ID]))</f>
        <v>Garisan gasta 0732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100 ls</v>
      </c>
    </row>
    <row r="847" spans="1:6" ht="15">
      <c r="A847" s="12">
        <v>1304</v>
      </c>
      <c r="D847" s="3" t="str">
        <f ca="1">INDEX(GLOBAL[NAMA BARANG],MATCH(A847,GLOBAL[ID]))</f>
        <v>Garisan gasta 0733 polkadot</v>
      </c>
      <c r="E847" s="4">
        <f ca="1">INDEX(GLOBAL[TT],MATCH(A847,GLOBAL[ID]))</f>
        <v>2</v>
      </c>
      <c r="F847" s="5" t="str">
        <f ca="1">IF(INDEX(GLOBAL[KET],MATCH(A847,GLOBAL[ID]))="","-",INDEX(GLOBAL[KET],MATCH(A847,GLOBAL[ID])))</f>
        <v>100 ls</v>
      </c>
    </row>
    <row r="848" spans="1:6" ht="15">
      <c r="A848" s="12">
        <v>1312</v>
      </c>
      <c r="D848" s="3" t="str">
        <f ca="1">INDEX(GLOBAL[NAMA BARANG],MATCH(A848,GLOBAL[ID]))</f>
        <v>Garisan kayu 1M</v>
      </c>
      <c r="E848" s="4">
        <f ca="1">INDEX(GLOBAL[TT],MATCH(A848,GLOBAL[ID]))</f>
        <v>6</v>
      </c>
      <c r="F848" s="5" t="str">
        <f ca="1">IF(INDEX(GLOBAL[KET],MATCH(A848,GLOBAL[ID]))="","-",INDEX(GLOBAL[KET],MATCH(A848,GLOBAL[ID])))</f>
        <v>100 PCS</v>
      </c>
    </row>
    <row r="849" spans="1:6" ht="15">
      <c r="A849" s="12">
        <v>1313</v>
      </c>
      <c r="D849" s="3" t="str">
        <f ca="1">INDEX(GLOBAL[NAMA BARANG],MATCH(A849,GLOBAL[ID]))</f>
        <v>Garisan Kj 003</v>
      </c>
      <c r="E849" s="4">
        <f ca="1">INDEX(GLOBAL[TT],MATCH(A849,GLOBAL[ID]))</f>
        <v>7</v>
      </c>
      <c r="F849" s="5" t="str">
        <f ca="1">IF(INDEX(GLOBAL[KET],MATCH(A849,GLOBAL[ID]))="","-",INDEX(GLOBAL[KET],MATCH(A849,GLOBAL[ID])))</f>
        <v>300 pc</v>
      </c>
    </row>
    <row r="850" spans="1:6" ht="15">
      <c r="A850" s="12">
        <v>1314</v>
      </c>
      <c r="D850" s="3" t="str">
        <f ca="1">INDEX(GLOBAL[NAMA BARANG],MATCH(A850,GLOBAL[ID]))</f>
        <v>Garisan Kj 012</v>
      </c>
      <c r="E850" s="4">
        <f ca="1">INDEX(GLOBAL[TT],MATCH(A850,GLOBAL[ID]))</f>
        <v>9</v>
      </c>
      <c r="F850" s="5" t="str">
        <f ca="1">IF(INDEX(GLOBAL[KET],MATCH(A850,GLOBAL[ID]))="","-",INDEX(GLOBAL[KET],MATCH(A850,GLOBAL[ID])))</f>
        <v>300 pc</v>
      </c>
    </row>
    <row r="851" spans="1:6" ht="15">
      <c r="A851" s="12">
        <v>1315</v>
      </c>
      <c r="D851" s="3" t="str">
        <f ca="1">INDEX(GLOBAL[NAMA BARANG],MATCH(A851,GLOBAL[ID]))</f>
        <v>Garisan Kj 013</v>
      </c>
      <c r="E851" s="4">
        <f ca="1">INDEX(GLOBAL[TT],MATCH(A851,GLOBAL[ID]))</f>
        <v>1</v>
      </c>
      <c r="F851" s="5" t="str">
        <f ca="1">IF(INDEX(GLOBAL[KET],MATCH(A851,GLOBAL[ID]))="","-",INDEX(GLOBAL[KET],MATCH(A851,GLOBAL[ID])))</f>
        <v>300 pc</v>
      </c>
    </row>
    <row r="852" spans="1:6" ht="15">
      <c r="A852" s="12">
        <v>1316</v>
      </c>
      <c r="D852" s="3" t="str">
        <f ca="1">INDEX(GLOBAL[NAMA BARANG],MATCH(A852,GLOBAL[ID]))</f>
        <v>Garisan RL 15 RB/ Roller (24)</v>
      </c>
      <c r="E852" s="4">
        <f ca="1">INDEX(GLOBAL[TT],MATCH(A852,GLOBAL[ID]))</f>
        <v>5</v>
      </c>
      <c r="F852" s="5" t="str">
        <f ca="1">IF(INDEX(GLOBAL[KET],MATCH(A852,GLOBAL[ID]))="","-",INDEX(GLOBAL[KET],MATCH(A852,GLOBAL[ID])))</f>
        <v>20 box</v>
      </c>
    </row>
    <row r="853" spans="1:6" ht="15">
      <c r="A853" s="12">
        <v>1317</v>
      </c>
      <c r="D853" s="3" t="str">
        <f ca="1">INDEX(GLOBAL[NAMA BARANG],MATCH(A853,GLOBAL[ID]))</f>
        <v>Garisan RL 15 WD (1x36)</v>
      </c>
      <c r="E853" s="4">
        <f ca="1">INDEX(GLOBAL[TT],MATCH(A853,GLOBAL[ID]))</f>
        <v>1</v>
      </c>
      <c r="F853" s="5" t="str">
        <f ca="1">IF(INDEX(GLOBAL[KET],MATCH(A853,GLOBAL[ID]))="","-",INDEX(GLOBAL[KET],MATCH(A853,GLOBAL[ID])))</f>
        <v>20 box</v>
      </c>
    </row>
    <row r="854" spans="1:6" ht="15">
      <c r="A854" s="12">
        <v>1318</v>
      </c>
      <c r="D854" s="3" t="str">
        <f ca="1">INDEX(GLOBAL[NAMA BARANG],MATCH(A854,GLOBAL[ID]))</f>
        <v>Garisan Rotary 1020 (jos) Bsr</v>
      </c>
      <c r="E854" s="4">
        <f ca="1">INDEX(GLOBAL[TT],MATCH(A854,GLOBAL[ID]))</f>
        <v>26</v>
      </c>
      <c r="F854" s="5" t="str">
        <f ca="1">IF(INDEX(GLOBAL[KET],MATCH(A854,GLOBAL[ID]))="","-",INDEX(GLOBAL[KET],MATCH(A854,GLOBAL[ID])))</f>
        <v>1000 pc</v>
      </c>
    </row>
    <row r="855" spans="1:6" ht="15">
      <c r="A855" s="12">
        <v>1319</v>
      </c>
      <c r="D855" s="3" t="str">
        <f ca="1">INDEX(GLOBAL[NAMA BARANG],MATCH(A855,GLOBAL[ID]))</f>
        <v>Garisan Rotary 5 klg</v>
      </c>
      <c r="E855" s="4">
        <f ca="1">INDEX(GLOBAL[TT],MATCH(A855,GLOBAL[ID]))</f>
        <v>4</v>
      </c>
      <c r="F855" s="5" t="str">
        <f ca="1">IF(INDEX(GLOBAL[KET],MATCH(A855,GLOBAL[ID]))="","-",INDEX(GLOBAL[KET],MATCH(A855,GLOBAL[ID])))</f>
        <v>1000 pc</v>
      </c>
    </row>
    <row r="856" spans="1:6" ht="15">
      <c r="A856" s="12">
        <v>1320</v>
      </c>
      <c r="D856" s="3" t="str">
        <f ca="1">INDEX(GLOBAL[NAMA BARANG],MATCH(A856,GLOBAL[ID]))</f>
        <v>Garisan Rotary 9043</v>
      </c>
      <c r="E856" s="4">
        <f ca="1">INDEX(GLOBAL[TT],MATCH(A856,GLOBAL[ID]))</f>
        <v>5</v>
      </c>
      <c r="F856" s="5" t="str">
        <f ca="1">IF(INDEX(GLOBAL[KET],MATCH(A856,GLOBAL[ID]))="","-",INDEX(GLOBAL[KET],MATCH(A856,GLOBAL[ID])))</f>
        <v>2000 pc</v>
      </c>
    </row>
    <row r="857" spans="1:6" ht="15">
      <c r="A857" s="12">
        <v>1321</v>
      </c>
      <c r="D857" s="3" t="str">
        <f ca="1">INDEX(GLOBAL[NAMA BARANG],MATCH(A857,GLOBAL[ID]))</f>
        <v>Garisan sablon 290</v>
      </c>
      <c r="E857" s="4">
        <f ca="1">INDEX(GLOBAL[TT],MATCH(A857,GLOBAL[ID]))</f>
        <v>1</v>
      </c>
      <c r="F857" s="5" t="str">
        <f ca="1">IF(INDEX(GLOBAL[KET],MATCH(A857,GLOBAL[ID]))="","-",INDEX(GLOBAL[KET],MATCH(A857,GLOBAL[ID])))</f>
        <v>30 ls</v>
      </c>
    </row>
    <row r="858" spans="1:6" ht="15">
      <c r="A858" s="12">
        <v>1323</v>
      </c>
      <c r="D858" s="3" t="str">
        <f ca="1">INDEX(GLOBAL[NAMA BARANG],MATCH(A858,GLOBAL[ID]))</f>
        <v>Garisan Sablon ikan 633 N-324</v>
      </c>
      <c r="E858" s="4">
        <f ca="1">INDEX(GLOBAL[TT],MATCH(A858,GLOBAL[ID]))</f>
        <v>2</v>
      </c>
      <c r="F858" s="5" t="str">
        <f ca="1">IF(INDEX(GLOBAL[KET],MATCH(A858,GLOBAL[ID]))="","-",INDEX(GLOBAL[KET],MATCH(A858,GLOBAL[ID])))</f>
        <v>200 ls</v>
      </c>
    </row>
    <row r="859" spans="1:6" ht="15">
      <c r="A859" s="12">
        <v>1324</v>
      </c>
      <c r="D859" s="3" t="str">
        <f ca="1">INDEX(GLOBAL[NAMA BARANG],MATCH(A859,GLOBAL[ID]))</f>
        <v>Garisan set 1011 18cm</v>
      </c>
      <c r="E859" s="4">
        <f ca="1">INDEX(GLOBAL[TT],MATCH(A859,GLOBAL[ID]))</f>
        <v>1</v>
      </c>
      <c r="F859" s="5" t="str">
        <f ca="1">IF(INDEX(GLOBAL[KET],MATCH(A859,GLOBAL[ID]))="","-",INDEX(GLOBAL[KET],MATCH(A859,GLOBAL[ID])))</f>
        <v>1200 pc</v>
      </c>
    </row>
    <row r="860" spans="1:6" ht="15">
      <c r="A860" s="12">
        <v>1326</v>
      </c>
      <c r="D860" s="3" t="str">
        <f ca="1">INDEX(GLOBAL[NAMA BARANG],MATCH(A860,GLOBAL[ID]))</f>
        <v>Garisan set 1411</v>
      </c>
      <c r="E860" s="4">
        <f ca="1">INDEX(GLOBAL[TT],MATCH(A860,GLOBAL[ID]))</f>
        <v>1</v>
      </c>
      <c r="F860" s="5">
        <f ca="1">IF(INDEX(GLOBAL[KET],MATCH(A860,GLOBAL[ID]))="","-",INDEX(GLOBAL[KET],MATCH(A860,GLOBAL[ID])))</f>
        <v>800</v>
      </c>
    </row>
    <row r="861" spans="1:6" ht="15">
      <c r="A861" s="12">
        <v>1327</v>
      </c>
      <c r="D861" s="3" t="str">
        <f ca="1">INDEX(GLOBAL[NAMA BARANG],MATCH(A861,GLOBAL[ID]))</f>
        <v>Garisan set 15cm 815 girl (30)</v>
      </c>
      <c r="E861" s="4">
        <f ca="1">INDEX(GLOBAL[TT],MATCH(A861,GLOBAL[ID]))</f>
        <v>4</v>
      </c>
      <c r="F861" s="5" t="str">
        <f ca="1">IF(INDEX(GLOBAL[KET],MATCH(A861,GLOBAL[ID]))="","-",INDEX(GLOBAL[KET],MATCH(A861,GLOBAL[ID])))</f>
        <v>480 set</v>
      </c>
    </row>
    <row r="862" spans="1:6" ht="15">
      <c r="A862" s="12">
        <v>1328</v>
      </c>
      <c r="D862" s="3" t="str">
        <f ca="1">INDEX(GLOBAL[NAMA BARANG],MATCH(A862,GLOBAL[ID]))</f>
        <v>Garisan Set 20136</v>
      </c>
      <c r="E862" s="4">
        <f ca="1">INDEX(GLOBAL[TT],MATCH(A862,GLOBAL[ID]))</f>
        <v>2</v>
      </c>
      <c r="F862" s="5" t="str">
        <f ca="1">IF(INDEX(GLOBAL[KET],MATCH(A862,GLOBAL[ID]))="","-",INDEX(GLOBAL[KET],MATCH(A862,GLOBAL[ID])))</f>
        <v>16 Box (40)</v>
      </c>
    </row>
    <row r="863" spans="1:6" ht="15">
      <c r="A863" s="12">
        <v>1332</v>
      </c>
      <c r="D863" s="3" t="str">
        <f ca="1">INDEX(GLOBAL[NAMA BARANG],MATCH(A863,GLOBAL[ID]))</f>
        <v>Garisan set 2175 PVC 20cm (50)</v>
      </c>
      <c r="E863" s="4">
        <f ca="1">INDEX(GLOBAL[TT],MATCH(A863,GLOBAL[ID]))</f>
        <v>2</v>
      </c>
      <c r="F863" s="5" t="str">
        <f ca="1">IF(INDEX(GLOBAL[KET],MATCH(A863,GLOBAL[ID]))="","-",INDEX(GLOBAL[KET],MATCH(A863,GLOBAL[ID])))</f>
        <v>800 pc</v>
      </c>
    </row>
    <row r="864" spans="1:6" ht="15">
      <c r="A864" s="12">
        <v>1333</v>
      </c>
      <c r="D864" s="3" t="str">
        <f ca="1">INDEX(GLOBAL[NAMA BARANG],MATCH(A864,GLOBAL[ID]))</f>
        <v>Garisan set 3 30cm yencheng</v>
      </c>
      <c r="E864" s="4">
        <f ca="1">INDEX(GLOBAL[TT],MATCH(A864,GLOBAL[ID]))</f>
        <v>1</v>
      </c>
      <c r="F864" s="5" t="str">
        <f ca="1">IF(INDEX(GLOBAL[KET],MATCH(A864,GLOBAL[ID]))="","-",INDEX(GLOBAL[KET],MATCH(A864,GLOBAL[ID])))</f>
        <v>24 ls</v>
      </c>
    </row>
    <row r="865" spans="1:6" ht="15">
      <c r="A865" s="12">
        <v>1334</v>
      </c>
      <c r="D865" s="3" t="str">
        <f ca="1">INDEX(GLOBAL[NAMA BARANG],MATCH(A865,GLOBAL[ID]))</f>
        <v>Garisan set 30cm 5010 (M.mouse, Brb, WTP, dinosaurus)</v>
      </c>
      <c r="E865" s="4">
        <f ca="1">INDEX(GLOBAL[TT],MATCH(A865,GLOBAL[ID]))</f>
        <v>7</v>
      </c>
      <c r="F865" s="5" t="str">
        <f ca="1">IF(INDEX(GLOBAL[KET],MATCH(A865,GLOBAL[ID]))="","-",INDEX(GLOBAL[KET],MATCH(A865,GLOBAL[ID])))</f>
        <v>500 pc</v>
      </c>
    </row>
    <row r="866" spans="1:6" ht="15">
      <c r="A866" s="12">
        <v>1335</v>
      </c>
      <c r="D866" s="3" t="str">
        <f ca="1">INDEX(GLOBAL[NAMA BARANG],MATCH(A866,GLOBAL[ID]))</f>
        <v>Garisan set 340-01/ 3019</v>
      </c>
      <c r="E866" s="4">
        <f ca="1">INDEX(GLOBAL[TT],MATCH(A866,GLOBAL[ID]))</f>
        <v>7</v>
      </c>
      <c r="F866" s="5" t="str">
        <f ca="1">IF(INDEX(GLOBAL[KET],MATCH(A866,GLOBAL[ID]))="","-",INDEX(GLOBAL[KET],MATCH(A866,GLOBAL[ID])))</f>
        <v>72 ls</v>
      </c>
    </row>
    <row r="867" spans="1:6" ht="15">
      <c r="A867" s="12">
        <v>1336</v>
      </c>
      <c r="D867" s="3" t="str">
        <f ca="1">INDEX(GLOBAL[NAMA BARANG],MATCH(A867,GLOBAL[ID]))</f>
        <v>Garisan set 608/ 15cm (50)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16 box</v>
      </c>
    </row>
    <row r="868" spans="1:6" ht="15">
      <c r="A868" s="12">
        <v>1337</v>
      </c>
      <c r="D868" s="3" t="str">
        <f ca="1">INDEX(GLOBAL[NAMA BARANG],MATCH(A868,GLOBAL[ID]))</f>
        <v>Garisan set 7006 blk</v>
      </c>
      <c r="E868" s="4">
        <f ca="1">INDEX(GLOBAL[TT],MATCH(A868,GLOBAL[ID]))</f>
        <v>51</v>
      </c>
      <c r="F868" s="5" t="str">
        <f ca="1">IF(INDEX(GLOBAL[KET],MATCH(A868,GLOBAL[ID]))="","-",INDEX(GLOBAL[KET],MATCH(A868,GLOBAL[ID])))</f>
        <v>480 set</v>
      </c>
    </row>
    <row r="869" spans="1:6" ht="15">
      <c r="A869" s="12">
        <v>1338</v>
      </c>
      <c r="D869" s="3" t="str">
        <f ca="1">INDEX(GLOBAL[NAMA BARANG],MATCH(A869,GLOBAL[ID]))</f>
        <v>Garisan set 8020</v>
      </c>
      <c r="E869" s="4">
        <f ca="1">INDEX(GLOBAL[TT],MATCH(A869,GLOBAL[ID]))</f>
        <v>2</v>
      </c>
      <c r="F869" s="5" t="str">
        <f ca="1">IF(INDEX(GLOBAL[KET],MATCH(A869,GLOBAL[ID]))="","-",INDEX(GLOBAL[KET],MATCH(A869,GLOBAL[ID])))</f>
        <v>576 pc</v>
      </c>
    </row>
    <row r="870" spans="1:6" ht="15">
      <c r="A870" s="12">
        <v>1339</v>
      </c>
      <c r="D870" s="3" t="str">
        <f ca="1">INDEX(GLOBAL[NAMA BARANG],MATCH(A870,GLOBAL[ID]))</f>
        <v>Garisan set 818</v>
      </c>
      <c r="E870" s="4">
        <f ca="1">INDEX(GLOBAL[TT],MATCH(A870,GLOBAL[ID]))</f>
        <v>4</v>
      </c>
      <c r="F870" s="5" t="str">
        <f ca="1">IF(INDEX(GLOBAL[KET],MATCH(A870,GLOBAL[ID]))="","-",INDEX(GLOBAL[KET],MATCH(A870,GLOBAL[ID])))</f>
        <v>800 pc</v>
      </c>
    </row>
    <row r="871" spans="1:6" ht="15">
      <c r="A871" s="12">
        <v>1340</v>
      </c>
      <c r="D871" s="3" t="str">
        <f ca="1">INDEX(GLOBAL[NAMA BARANG],MATCH(A871,GLOBAL[ID]))</f>
        <v>Garisan set 8253 (50 set)</v>
      </c>
      <c r="E871" s="4">
        <f ca="1">INDEX(GLOBAL[TT],MATCH(A871,GLOBAL[ID]))</f>
        <v>7</v>
      </c>
      <c r="F871" s="5" t="str">
        <f ca="1">IF(INDEX(GLOBAL[KET],MATCH(A871,GLOBAL[ID]))="","-",INDEX(GLOBAL[KET],MATCH(A871,GLOBAL[ID])))</f>
        <v>800 pc</v>
      </c>
    </row>
    <row r="872" spans="1:6" ht="15">
      <c r="A872" s="12">
        <v>1342</v>
      </c>
      <c r="D872" s="3" t="str">
        <f ca="1">INDEX(GLOBAL[NAMA BARANG],MATCH(A872,GLOBAL[ID]))</f>
        <v>Garisan set Cow 2016 (60)</v>
      </c>
      <c r="E872" s="4">
        <f ca="1">INDEX(GLOBAL[TT],MATCH(A872,GLOBAL[ID]))</f>
        <v>1</v>
      </c>
      <c r="F872" s="5" t="str">
        <f ca="1">IF(INDEX(GLOBAL[KET],MATCH(A872,GLOBAL[ID]))="","-",INDEX(GLOBAL[KET],MATCH(A872,GLOBAL[ID])))</f>
        <v>20 box</v>
      </c>
    </row>
    <row r="873" spans="1:6" ht="15">
      <c r="A873" s="12">
        <v>1343</v>
      </c>
      <c r="D873" s="3" t="str">
        <f ca="1">INDEX(GLOBAL[NAMA BARANG],MATCH(A873,GLOBAL[ID]))</f>
        <v>Garisan set Elephant 2016 (60)</v>
      </c>
      <c r="E873" s="4">
        <f ca="1">INDEX(GLOBAL[TT],MATCH(A873,GLOBAL[ID]))</f>
        <v>2</v>
      </c>
      <c r="F873" s="5" t="str">
        <f ca="1">IF(INDEX(GLOBAL[KET],MATCH(A873,GLOBAL[ID]))="","-",INDEX(GLOBAL[KET],MATCH(A873,GLOBAL[ID])))</f>
        <v>20 box</v>
      </c>
    </row>
    <row r="874" spans="1:6" ht="15">
      <c r="A874" s="12">
        <v>1347</v>
      </c>
      <c r="D874" s="3" t="str">
        <f ca="1">INDEX(GLOBAL[NAMA BARANG],MATCH(A874,GLOBAL[ID]))</f>
        <v>Garisan Set Payu 8805 20cm</v>
      </c>
      <c r="E874" s="4">
        <f ca="1">INDEX(GLOBAL[TT],MATCH(A874,GLOBAL[ID]))</f>
        <v>1</v>
      </c>
      <c r="F874" s="5" t="str">
        <f ca="1">IF(INDEX(GLOBAL[KET],MATCH(A874,GLOBAL[ID]))="","-",INDEX(GLOBAL[KET],MATCH(A874,GLOBAL[ID])))</f>
        <v>16 Box (40)</v>
      </c>
    </row>
    <row r="875" spans="1:6" ht="15">
      <c r="A875" s="12">
        <v>1354</v>
      </c>
      <c r="D875" s="3" t="str">
        <f ca="1">INDEX(GLOBAL[NAMA BARANG],MATCH(A875,GLOBAL[ID]))</f>
        <v>Garisan set Δ 9102 pony</v>
      </c>
      <c r="E875" s="4">
        <f ca="1">INDEX(GLOBAL[TT],MATCH(A875,GLOBAL[ID]))</f>
        <v>1</v>
      </c>
      <c r="F875" s="5">
        <f ca="1">IF(INDEX(GLOBAL[KET],MATCH(A875,GLOBAL[ID]))="","-",INDEX(GLOBAL[KET],MATCH(A875,GLOBAL[ID])))</f>
        <v>640</v>
      </c>
    </row>
    <row r="876" spans="1:6" ht="15">
      <c r="A876" s="12">
        <v>1355</v>
      </c>
      <c r="D876" s="3" t="str">
        <f ca="1">INDEX(GLOBAL[NAMA BARANG],MATCH(A876,GLOBAL[ID]))</f>
        <v>Garisan Si Rei A 1101 Jiyu</v>
      </c>
      <c r="E876" s="4">
        <f ca="1">INDEX(GLOBAL[TT],MATCH(A876,GLOBAL[ID]))</f>
        <v>4</v>
      </c>
      <c r="F876" s="5" t="str">
        <f ca="1">IF(INDEX(GLOBAL[KET],MATCH(A876,GLOBAL[ID]))="","-",INDEX(GLOBAL[KET],MATCH(A876,GLOBAL[ID])))</f>
        <v>960 set</v>
      </c>
    </row>
    <row r="877" spans="1:6" ht="15">
      <c r="A877" s="12">
        <v>1356</v>
      </c>
      <c r="D877" s="3" t="str">
        <f ca="1">INDEX(GLOBAL[NAMA BARANG],MATCH(A877,GLOBAL[ID]))</f>
        <v>Garisan SO 7235 Heart Stationery 24cm Besi</v>
      </c>
      <c r="E877" s="4">
        <f ca="1">INDEX(GLOBAL[TT],MATCH(A877,GLOBAL[ID]))</f>
        <v>2</v>
      </c>
      <c r="F877" s="5" t="str">
        <f ca="1">IF(INDEX(GLOBAL[KET],MATCH(A877,GLOBAL[ID]))="","-",INDEX(GLOBAL[KET],MATCH(A877,GLOBAL[ID])))</f>
        <v>2400 pc</v>
      </c>
    </row>
    <row r="878" spans="1:6" ht="15">
      <c r="A878" s="12">
        <v>1358</v>
      </c>
      <c r="D878" s="3" t="str">
        <f ca="1">INDEX(GLOBAL[NAMA BARANG],MATCH(A878,GLOBAL[ID]))</f>
        <v>Garisan TF 1988</v>
      </c>
      <c r="E878" s="4">
        <f ca="1">INDEX(GLOBAL[TT],MATCH(A878,GLOBAL[ID]))</f>
        <v>2</v>
      </c>
      <c r="F878" s="5" t="str">
        <f ca="1">IF(INDEX(GLOBAL[KET],MATCH(A878,GLOBAL[ID]))="","-",INDEX(GLOBAL[KET],MATCH(A878,GLOBAL[ID])))</f>
        <v>200 LSN</v>
      </c>
    </row>
    <row r="879" spans="1:6" ht="15">
      <c r="A879" s="12">
        <v>1359</v>
      </c>
      <c r="D879" s="3" t="str">
        <f ca="1">INDEX(GLOBAL[NAMA BARANG],MATCH(A879,GLOBAL[ID]))</f>
        <v>Garisan TF 1989 Lingkaran</v>
      </c>
      <c r="E879" s="4">
        <f ca="1">INDEX(GLOBAL[TT],MATCH(A879,GLOBAL[ID]))</f>
        <v>2</v>
      </c>
      <c r="F879" s="5" t="str">
        <f ca="1">IF(INDEX(GLOBAL[KET],MATCH(A879,GLOBAL[ID]))="","-",INDEX(GLOBAL[KET],MATCH(A879,GLOBAL[ID])))</f>
        <v>144 LSN</v>
      </c>
    </row>
    <row r="880" spans="1:6" ht="15">
      <c r="A880" s="12">
        <v>1360</v>
      </c>
      <c r="D880" s="3" t="str">
        <f ca="1">INDEX(GLOBAL[NAMA BARANG],MATCH(A880,GLOBAL[ID]))</f>
        <v>Garisan TF 1991</v>
      </c>
      <c r="E880" s="4">
        <f ca="1">INDEX(GLOBAL[TT],MATCH(A880,GLOBAL[ID]))</f>
        <v>2</v>
      </c>
      <c r="F880" s="5" t="str">
        <f ca="1">IF(INDEX(GLOBAL[KET],MATCH(A880,GLOBAL[ID]))="","-",INDEX(GLOBAL[KET],MATCH(A880,GLOBAL[ID])))</f>
        <v>48 LSN</v>
      </c>
    </row>
    <row r="881" spans="1:6" ht="15">
      <c r="A881" s="12">
        <v>1361</v>
      </c>
      <c r="D881" s="3" t="str">
        <f ca="1">INDEX(GLOBAL[NAMA BARANG],MATCH(A881,GLOBAL[ID]))</f>
        <v>Garisan TF 1992</v>
      </c>
      <c r="E881" s="4">
        <f ca="1">INDEX(GLOBAL[TT],MATCH(A881,GLOBAL[ID]))</f>
        <v>2</v>
      </c>
      <c r="F881" s="5" t="str">
        <f ca="1">IF(INDEX(GLOBAL[KET],MATCH(A881,GLOBAL[ID]))="","-",INDEX(GLOBAL[KET],MATCH(A881,GLOBAL[ID])))</f>
        <v>40 LSN</v>
      </c>
    </row>
    <row r="882" spans="1:6" ht="15">
      <c r="A882" s="12">
        <v>1363</v>
      </c>
      <c r="D882" s="3" t="str">
        <f ca="1">INDEX(GLOBAL[NAMA BARANG],MATCH(A882,GLOBAL[ID]))</f>
        <v>Garisan UMPTN (50)</v>
      </c>
      <c r="E882" s="4">
        <f ca="1">INDEX(GLOBAL[TT],MATCH(A882,GLOBAL[ID]))</f>
        <v>1</v>
      </c>
      <c r="F882" s="5" t="str">
        <f ca="1">IF(INDEX(GLOBAL[KET],MATCH(A882,GLOBAL[ID]))="","-",INDEX(GLOBAL[KET],MATCH(A882,GLOBAL[ID])))</f>
        <v>10000 pc</v>
      </c>
    </row>
    <row r="883" spans="1:6" ht="15">
      <c r="A883" s="12">
        <v>1365</v>
      </c>
      <c r="D883" s="3" t="str">
        <f ca="1">INDEX(GLOBAL[NAMA BARANG],MATCH(A883,GLOBAL[ID]))</f>
        <v>Garisan XD 1516/ 15cm lentur 1x36 PR (1)</v>
      </c>
      <c r="E883" s="4">
        <f ca="1">INDEX(GLOBAL[TT],MATCH(A883,GLOBAL[ID]))</f>
        <v>11</v>
      </c>
      <c r="F883" s="5" t="str">
        <f ca="1">IF(INDEX(GLOBAL[KET],MATCH(A883,GLOBAL[ID]))="","-",INDEX(GLOBAL[KET],MATCH(A883,GLOBAL[ID])))</f>
        <v>80 box</v>
      </c>
    </row>
    <row r="884" spans="1:6" ht="15">
      <c r="A884" s="12">
        <v>1366</v>
      </c>
      <c r="D884" s="3" t="str">
        <f ca="1">INDEX(GLOBAL[NAMA BARANG],MATCH(A884,GLOBAL[ID]))</f>
        <v>Garisan XT 997 (1x60)</v>
      </c>
      <c r="E884" s="4">
        <f ca="1">INDEX(GLOBAL[TT],MATCH(A884,GLOBAL[ID]))</f>
        <v>1</v>
      </c>
      <c r="F884" s="5" t="str">
        <f ca="1">IF(INDEX(GLOBAL[KET],MATCH(A884,GLOBAL[ID]))="","-",INDEX(GLOBAL[KET],MATCH(A884,GLOBAL[ID])))</f>
        <v>30 box</v>
      </c>
    </row>
    <row r="885" spans="1:6" ht="15">
      <c r="A885" s="12">
        <v>1367</v>
      </c>
      <c r="D885" s="3" t="str">
        <f ca="1">INDEX(GLOBAL[NAMA BARANG],MATCH(A885,GLOBAL[ID]))</f>
        <v>Garisan YS 2020</v>
      </c>
      <c r="E885" s="4">
        <f ca="1">INDEX(GLOBAL[TT],MATCH(A885,GLOBAL[ID]))</f>
        <v>9</v>
      </c>
      <c r="F885" s="5" t="str">
        <f ca="1">IF(INDEX(GLOBAL[KET],MATCH(A885,GLOBAL[ID]))="","-",INDEX(GLOBAL[KET],MATCH(A885,GLOBAL[ID])))</f>
        <v>100 ls</v>
      </c>
    </row>
    <row r="886" spans="1:6" ht="15">
      <c r="A886" s="12">
        <v>1368</v>
      </c>
      <c r="D886" s="3" t="str">
        <f ca="1">INDEX(GLOBAL[NAMA BARANG],MATCH(A886,GLOBAL[ID]))</f>
        <v>Garisan YS 3030</v>
      </c>
      <c r="E886" s="4">
        <f ca="1">INDEX(GLOBAL[TT],MATCH(A886,GLOBAL[ID]))</f>
        <v>4</v>
      </c>
      <c r="F886" s="5" t="str">
        <f ca="1">IF(INDEX(GLOBAL[KET],MATCH(A886,GLOBAL[ID]))="","-",INDEX(GLOBAL[KET],MATCH(A886,GLOBAL[ID])))</f>
        <v>100 ls</v>
      </c>
    </row>
    <row r="887" spans="1:6" ht="15">
      <c r="A887" s="12">
        <v>1370</v>
      </c>
      <c r="D887" s="3" t="str">
        <f ca="1">INDEX(GLOBAL[NAMA BARANG],MATCH(A887,GLOBAL[ID]))</f>
        <v>Garisan Δ Kojiko no.12</v>
      </c>
      <c r="E887" s="4">
        <f ca="1">INDEX(GLOBAL[TT],MATCH(A887,GLOBAL[ID]))</f>
        <v>3</v>
      </c>
      <c r="F887" s="5" t="str">
        <f ca="1">IF(INDEX(GLOBAL[KET],MATCH(A887,GLOBAL[ID]))="","-",INDEX(GLOBAL[KET],MATCH(A887,GLOBAL[ID])))</f>
        <v>16 LSN</v>
      </c>
    </row>
    <row r="888" spans="1:6" ht="15">
      <c r="A888" s="12">
        <v>1371</v>
      </c>
      <c r="D888" s="3" t="str">
        <f ca="1">INDEX(GLOBAL[NAMA BARANG],MATCH(A888,GLOBAL[ID]))</f>
        <v>Garisan Δ Kojiko no.6</v>
      </c>
      <c r="E888" s="4">
        <f ca="1">INDEX(GLOBAL[TT],MATCH(A888,GLOBAL[ID]))</f>
        <v>1</v>
      </c>
      <c r="F888" s="5" t="str">
        <f ca="1">IF(INDEX(GLOBAL[KET],MATCH(A888,GLOBAL[ID]))="","-",INDEX(GLOBAL[KET],MATCH(A888,GLOBAL[ID])))</f>
        <v>60 LSN</v>
      </c>
    </row>
    <row r="889" spans="1:6" ht="15">
      <c r="A889" s="12">
        <v>1372</v>
      </c>
      <c r="D889" s="3" t="str">
        <f ca="1">INDEX(GLOBAL[NAMA BARANG],MATCH(A889,GLOBAL[ID]))</f>
        <v>Garisan Δ Kojiko no.8</v>
      </c>
      <c r="E889" s="4">
        <f ca="1">INDEX(GLOBAL[TT],MATCH(A889,GLOBAL[ID]))</f>
        <v>2</v>
      </c>
      <c r="F889" s="5" t="str">
        <f ca="1">IF(INDEX(GLOBAL[KET],MATCH(A889,GLOBAL[ID]))="","-",INDEX(GLOBAL[KET],MATCH(A889,GLOBAL[ID])))</f>
        <v>24 LSN</v>
      </c>
    </row>
    <row r="890" spans="1:6" ht="15">
      <c r="A890" s="12">
        <v>1374</v>
      </c>
      <c r="D890" s="3" t="str">
        <f ca="1">INDEX(GLOBAL[NAMA BARANG],MATCH(A890,GLOBAL[ID]))</f>
        <v>Gift Card HL-847 Kotak Gliter (250)</v>
      </c>
      <c r="E890" s="4">
        <f ca="1">INDEX(GLOBAL[TT],MATCH(A890,GLOBAL[ID]))</f>
        <v>1</v>
      </c>
      <c r="F890" s="5" t="str">
        <f ca="1">IF(INDEX(GLOBAL[KET],MATCH(A890,GLOBAL[ID]))="","-",INDEX(GLOBAL[KET],MATCH(A890,GLOBAL[ID])))</f>
        <v>100 disp</v>
      </c>
    </row>
    <row r="891" spans="1:6" ht="15">
      <c r="A891" s="12">
        <v>1375</v>
      </c>
      <c r="D891" s="3" t="str">
        <f ca="1">INDEX(GLOBAL[NAMA BARANG],MATCH(A891,GLOBAL[ID]))</f>
        <v>Gk Hp Disney GT Hp 1</v>
      </c>
      <c r="E891" s="4">
        <f ca="1">INDEX(GLOBAL[TT],MATCH(A891,GLOBAL[ID]))</f>
        <v>1</v>
      </c>
      <c r="F891" s="5" t="str">
        <f ca="1">IF(INDEX(GLOBAL[KET],MATCH(A891,GLOBAL[ID]))="","-",INDEX(GLOBAL[KET],MATCH(A891,GLOBAL[ID])))</f>
        <v>120 ls</v>
      </c>
    </row>
    <row r="892" spans="1:6" ht="15">
      <c r="A892" s="12">
        <v>1376</v>
      </c>
      <c r="D892" s="3" t="str">
        <f ca="1">INDEX(GLOBAL[NAMA BARANG],MATCH(A892,GLOBAL[ID]))</f>
        <v>Gliter 612 (8891)</v>
      </c>
      <c r="E892" s="4">
        <f ca="1">INDEX(GLOBAL[TT],MATCH(A892,GLOBAL[ID]))</f>
        <v>9</v>
      </c>
      <c r="F892" s="5" t="str">
        <f ca="1">IF(INDEX(GLOBAL[KET],MATCH(A892,GLOBAL[ID]))="","-",INDEX(GLOBAL[KET],MATCH(A892,GLOBAL[ID])))</f>
        <v>288 pc</v>
      </c>
    </row>
    <row r="893" spans="1:6" ht="15">
      <c r="A893" s="12">
        <v>1377</v>
      </c>
      <c r="D893" s="3" t="str">
        <f ca="1">INDEX(GLOBAL[NAMA BARANG],MATCH(A893,GLOBAL[ID]))</f>
        <v>Gliter 806</v>
      </c>
      <c r="E893" s="4">
        <f ca="1">INDEX(GLOBAL[TT],MATCH(A893,GLOBAL[ID]))</f>
        <v>4</v>
      </c>
      <c r="F893" s="5">
        <f ca="1">IF(INDEX(GLOBAL[KET],MATCH(A893,GLOBAL[ID]))="","-",INDEX(GLOBAL[KET],MATCH(A893,GLOBAL[ID])))</f>
        <v>288</v>
      </c>
    </row>
    <row r="894" spans="1:6" ht="15">
      <c r="A894" s="12">
        <v>1378</v>
      </c>
      <c r="D894" s="3" t="str">
        <f ca="1">INDEX(GLOBAL[NAMA BARANG],MATCH(A894,GLOBAL[ID]))</f>
        <v>Gliter 9106/ 9006</v>
      </c>
      <c r="E894" s="4">
        <f ca="1">INDEX(GLOBAL[TT],MATCH(A894,GLOBAL[ID]))</f>
        <v>18</v>
      </c>
      <c r="F894" s="5" t="str">
        <f ca="1">IF(INDEX(GLOBAL[KET],MATCH(A894,GLOBAL[ID]))="","-",INDEX(GLOBAL[KET],MATCH(A894,GLOBAL[ID])))</f>
        <v>288 Renteng</v>
      </c>
    </row>
    <row r="895" spans="1:6" ht="15">
      <c r="A895" s="12">
        <v>1379</v>
      </c>
      <c r="D895" s="3" t="str">
        <f ca="1">INDEX(GLOBAL[NAMA BARANG],MATCH(A895,GLOBAL[ID]))</f>
        <v>Gliter CG 8891-2 metalik</v>
      </c>
      <c r="E895" s="4">
        <f ca="1">INDEX(GLOBAL[TT],MATCH(A895,GLOBAL[ID]))</f>
        <v>4</v>
      </c>
      <c r="F895" s="5" t="str">
        <f ca="1">IF(INDEX(GLOBAL[KET],MATCH(A895,GLOBAL[ID]))="","-",INDEX(GLOBAL[KET],MATCH(A895,GLOBAL[ID])))</f>
        <v>288 rtg</v>
      </c>
    </row>
    <row r="896" spans="1:6" ht="15">
      <c r="A896" s="12">
        <v>1381</v>
      </c>
      <c r="D896" s="3" t="str">
        <f ca="1">INDEX(GLOBAL[NAMA BARANG],MATCH(A896,GLOBAL[ID]))</f>
        <v>Gliter G 816 metallik</v>
      </c>
      <c r="E896" s="4">
        <f ca="1">INDEX(GLOBAL[TT],MATCH(A896,GLOBAL[ID]))</f>
        <v>5</v>
      </c>
      <c r="F896" s="5" t="str">
        <f ca="1">IF(INDEX(GLOBAL[KET],MATCH(A896,GLOBAL[ID]))="","-",INDEX(GLOBAL[KET],MATCH(A896,GLOBAL[ID])))</f>
        <v>288 pc</v>
      </c>
    </row>
    <row r="897" spans="1:6" ht="15">
      <c r="A897" s="12">
        <v>1382</v>
      </c>
      <c r="D897" s="3" t="str">
        <f ca="1">INDEX(GLOBAL[NAMA BARANG],MATCH(A897,GLOBAL[ID]))</f>
        <v>Gliter glue 8891-4</v>
      </c>
      <c r="E897" s="4">
        <f ca="1">INDEX(GLOBAL[TT],MATCH(A897,GLOBAL[ID]))</f>
        <v>11</v>
      </c>
      <c r="F897" s="5">
        <f ca="1">IF(INDEX(GLOBAL[KET],MATCH(A897,GLOBAL[ID]))="","-",INDEX(GLOBAL[KET],MATCH(A897,GLOBAL[ID])))</f>
        <v>288</v>
      </c>
    </row>
    <row r="898" spans="1:6" ht="15">
      <c r="A898" s="12">
        <v>1383</v>
      </c>
      <c r="D898" s="3" t="str">
        <f ca="1">INDEX(GLOBAL[NAMA BARANG],MATCH(A898,GLOBAL[ID]))</f>
        <v>Gliter glue 8891-5</v>
      </c>
      <c r="E898" s="4">
        <f ca="1">INDEX(GLOBAL[TT],MATCH(A898,GLOBAL[ID]))</f>
        <v>7</v>
      </c>
      <c r="F898" s="5" t="str">
        <f ca="1">IF(INDEX(GLOBAL[KET],MATCH(A898,GLOBAL[ID]))="","-",INDEX(GLOBAL[KET],MATCH(A898,GLOBAL[ID])))</f>
        <v>288 pc</v>
      </c>
    </row>
    <row r="899" spans="1:6" ht="15">
      <c r="A899" s="12">
        <v>1384</v>
      </c>
      <c r="D899" s="3" t="str">
        <f ca="1">INDEX(GLOBAL[NAMA BARANG],MATCH(A899,GLOBAL[ID]))</f>
        <v>Gliter glue 8891-6 (pelangi)</v>
      </c>
      <c r="E899" s="4">
        <f ca="1">INDEX(GLOBAL[TT],MATCH(A899,GLOBAL[ID]))</f>
        <v>4</v>
      </c>
      <c r="F899" s="5">
        <f ca="1">IF(INDEX(GLOBAL[KET],MATCH(A899,GLOBAL[ID]))="","-",INDEX(GLOBAL[KET],MATCH(A899,GLOBAL[ID])))</f>
        <v>288</v>
      </c>
    </row>
    <row r="900" spans="1:6" ht="15">
      <c r="A900" s="12">
        <v>1385</v>
      </c>
      <c r="D900" s="3" t="str">
        <f ca="1">INDEX(GLOBAL[NAMA BARANG],MATCH(A900,GLOBAL[ID]))</f>
        <v>Gliter JBS 003(1)</v>
      </c>
      <c r="E900" s="4">
        <f ca="1">INDEX(GLOBAL[TT],MATCH(A900,GLOBAL[ID]))</f>
        <v>1</v>
      </c>
      <c r="F900" s="5">
        <f ca="1">IF(INDEX(GLOBAL[KET],MATCH(A900,GLOBAL[ID]))="","-",INDEX(GLOBAL[KET],MATCH(A900,GLOBAL[ID])))</f>
        <v>288</v>
      </c>
    </row>
    <row r="901" spans="1:6" ht="15">
      <c r="A901" s="12">
        <v>1386</v>
      </c>
      <c r="D901" s="3" t="str">
        <f ca="1">INDEX(GLOBAL[NAMA BARANG],MATCH(A901,GLOBAL[ID]))</f>
        <v>Gliter JBS 004</v>
      </c>
      <c r="E901" s="4">
        <f ca="1">INDEX(GLOBAL[TT],MATCH(A901,GLOBAL[ID]))</f>
        <v>1</v>
      </c>
      <c r="F901" s="5" t="str">
        <f ca="1">IF(INDEX(GLOBAL[KET],MATCH(A901,GLOBAL[ID]))="","-",INDEX(GLOBAL[KET],MATCH(A901,GLOBAL[ID])))</f>
        <v>288 renteng</v>
      </c>
    </row>
    <row r="902" spans="1:6" ht="15">
      <c r="A902" s="12">
        <v>1387</v>
      </c>
      <c r="D902" s="3" t="str">
        <f ca="1">INDEX(GLOBAL[NAMA BARANG],MATCH(A902,GLOBAL[ID]))</f>
        <v>Gliter metalik campur</v>
      </c>
      <c r="E902" s="4">
        <f ca="1">INDEX(GLOBAL[TT],MATCH(A902,GLOBAL[ID]))</f>
        <v>8</v>
      </c>
      <c r="F902" s="5" t="str">
        <f ca="1">IF(INDEX(GLOBAL[KET],MATCH(A902,GLOBAL[ID]))="","-",INDEX(GLOBAL[KET],MATCH(A902,GLOBAL[ID])))</f>
        <v>288 renteng</v>
      </c>
    </row>
    <row r="903" spans="1:6" ht="15">
      <c r="A903" s="12">
        <v>1388</v>
      </c>
      <c r="D903" s="3" t="str">
        <f ca="1">INDEX(GLOBAL[NAMA BARANG],MATCH(A903,GLOBAL[ID]))</f>
        <v>Gliter polos</v>
      </c>
      <c r="E903" s="4">
        <f ca="1">INDEX(GLOBAL[TT],MATCH(A903,GLOBAL[ID]))</f>
        <v>8</v>
      </c>
      <c r="F903" s="5">
        <f ca="1">IF(INDEX(GLOBAL[KET],MATCH(A903,GLOBAL[ID]))="","-",INDEX(GLOBAL[KET],MATCH(A903,GLOBAL[ID])))</f>
        <v>288</v>
      </c>
    </row>
    <row r="904" spans="1:6" ht="15">
      <c r="A904" s="12">
        <v>1389</v>
      </c>
      <c r="D904" s="3" t="str">
        <f ca="1">INDEX(GLOBAL[NAMA BARANG],MATCH(A904,GLOBAL[ID]))</f>
        <v>Gliter powder 15gr CC888</v>
      </c>
      <c r="E904" s="4">
        <f ca="1">INDEX(GLOBAL[TT],MATCH(A904,GLOBAL[ID]))</f>
        <v>20</v>
      </c>
      <c r="F904" s="5" t="str">
        <f ca="1">IF(INDEX(GLOBAL[KET],MATCH(A904,GLOBAL[ID]))="","-",INDEX(GLOBAL[KET],MATCH(A904,GLOBAL[ID])))</f>
        <v>576 pc</v>
      </c>
    </row>
    <row r="905" spans="1:6" ht="15">
      <c r="A905" s="12">
        <v>1390</v>
      </c>
      <c r="D905" s="3" t="str">
        <f ca="1">INDEX(GLOBAL[NAMA BARANG],MATCH(A905,GLOBAL[ID]))</f>
        <v>Gliter PVC 12 (8891-7)</v>
      </c>
      <c r="E905" s="4">
        <f ca="1">INDEX(GLOBAL[TT],MATCH(A905,GLOBAL[ID]))</f>
        <v>42</v>
      </c>
      <c r="F905" s="5" t="str">
        <f ca="1">IF(INDEX(GLOBAL[KET],MATCH(A905,GLOBAL[ID]))="","-",INDEX(GLOBAL[KET],MATCH(A905,GLOBAL[ID])))</f>
        <v>96 ls</v>
      </c>
    </row>
    <row r="906" spans="1:6" ht="15">
      <c r="A906" s="12">
        <v>1391</v>
      </c>
      <c r="D906" s="3" t="str">
        <f ca="1">INDEX(GLOBAL[NAMA BARANG],MATCH(A906,GLOBAL[ID]))</f>
        <v>Gliter tabung PHS</v>
      </c>
      <c r="E906" s="4">
        <f ca="1">INDEX(GLOBAL[TT],MATCH(A906,GLOBAL[ID]))</f>
        <v>14</v>
      </c>
      <c r="F906" s="5">
        <f ca="1">IF(INDEX(GLOBAL[KET],MATCH(A906,GLOBAL[ID]))="","-",INDEX(GLOBAL[KET],MATCH(A906,GLOBAL[ID])))</f>
        <v>288</v>
      </c>
    </row>
    <row r="907" spans="1:6" ht="15">
      <c r="A907" s="12">
        <v>1392</v>
      </c>
      <c r="D907" s="3" t="str">
        <f ca="1">INDEX(GLOBAL[NAMA BARANG],MATCH(A907,GLOBAL[ID]))</f>
        <v>Glitter GF 32</v>
      </c>
      <c r="E907" s="4">
        <f ca="1">INDEX(GLOBAL[TT],MATCH(A907,GLOBAL[ID]))</f>
        <v>28</v>
      </c>
      <c r="F907" s="5" t="str">
        <f ca="1">IF(INDEX(GLOBAL[KET],MATCH(A907,GLOBAL[ID]))="","-",INDEX(GLOBAL[KET],MATCH(A907,GLOBAL[ID])))</f>
        <v>96 pc</v>
      </c>
    </row>
    <row r="908" spans="1:6" ht="15">
      <c r="A908" s="12">
        <v>1393</v>
      </c>
      <c r="D908" s="3" t="str">
        <f ca="1">INDEX(GLOBAL[NAMA BARANG],MATCH(A908,GLOBAL[ID]))</f>
        <v>Gun Tacker S 2308</v>
      </c>
      <c r="E908" s="4">
        <f ca="1">INDEX(GLOBAL[TT],MATCH(A908,GLOBAL[ID]))</f>
        <v>1</v>
      </c>
      <c r="F908" s="5" t="str">
        <f ca="1">IF(INDEX(GLOBAL[KET],MATCH(A908,GLOBAL[ID]))="","-",INDEX(GLOBAL[KET],MATCH(A908,GLOBAL[ID])))</f>
        <v>48 pc</v>
      </c>
    </row>
    <row r="909" spans="1:6" ht="15">
      <c r="A909" s="12">
        <v>1394</v>
      </c>
      <c r="D909" s="3" t="str">
        <f ca="1">INDEX(GLOBAL[NAMA BARANG],MATCH(A909,GLOBAL[ID]))</f>
        <v>Gunting 206j-1 cola</v>
      </c>
      <c r="E909" s="4">
        <f ca="1">INDEX(GLOBAL[TT],MATCH(A909,GLOBAL[ID]))</f>
        <v>1</v>
      </c>
      <c r="F909" s="5" t="str">
        <f ca="1">IF(INDEX(GLOBAL[KET],MATCH(A909,GLOBAL[ID]))="","-",INDEX(GLOBAL[KET],MATCH(A909,GLOBAL[ID])))</f>
        <v>1200 pc</v>
      </c>
    </row>
    <row r="910" spans="1:6" ht="15">
      <c r="A910" s="12">
        <v>1395</v>
      </c>
      <c r="D910" s="3" t="str">
        <f ca="1">INDEX(GLOBAL[NAMA BARANG],MATCH(A910,GLOBAL[ID]))</f>
        <v>Gunting 206j-2 k mas</v>
      </c>
      <c r="E910" s="4">
        <f ca="1">INDEX(GLOBAL[TT],MATCH(A910,GLOBAL[ID]))</f>
        <v>2</v>
      </c>
      <c r="F910" s="5" t="str">
        <f ca="1">IF(INDEX(GLOBAL[KET],MATCH(A910,GLOBAL[ID]))="","-",INDEX(GLOBAL[KET],MATCH(A910,GLOBAL[ID])))</f>
        <v>1200 pc</v>
      </c>
    </row>
    <row r="911" spans="1:6" ht="15">
      <c r="A911" s="12">
        <v>1396</v>
      </c>
      <c r="D911" s="3" t="str">
        <f ca="1">INDEX(GLOBAL[NAMA BARANG],MATCH(A911,GLOBAL[ID]))</f>
        <v>Gunting 304j-1 kecil</v>
      </c>
      <c r="E911" s="4">
        <f ca="1">INDEX(GLOBAL[TT],MATCH(A911,GLOBAL[ID]))</f>
        <v>3</v>
      </c>
      <c r="F911" s="5" t="str">
        <f ca="1">IF(INDEX(GLOBAL[KET],MATCH(A911,GLOBAL[ID]))="","-",INDEX(GLOBAL[KET],MATCH(A911,GLOBAL[ID])))</f>
        <v>1200 pc</v>
      </c>
    </row>
    <row r="912" spans="1:6" ht="15">
      <c r="A912" s="12">
        <v>1397</v>
      </c>
      <c r="D912" s="3" t="str">
        <f ca="1">INDEX(GLOBAL[NAMA BARANG],MATCH(A912,GLOBAL[ID]))</f>
        <v>Gunting 304j-2 k mas</v>
      </c>
      <c r="E912" s="4">
        <f ca="1">INDEX(GLOBAL[TT],MATCH(A912,GLOBAL[ID]))</f>
        <v>3</v>
      </c>
      <c r="F912" s="5" t="str">
        <f ca="1">IF(INDEX(GLOBAL[KET],MATCH(A912,GLOBAL[ID]))="","-",INDEX(GLOBAL[KET],MATCH(A912,GLOBAL[ID])))</f>
        <v>1200 pc</v>
      </c>
    </row>
    <row r="913" spans="1:6" ht="15">
      <c r="A913" s="12">
        <v>1398</v>
      </c>
      <c r="D913" s="3" t="str">
        <f ca="1">INDEX(GLOBAL[NAMA BARANG],MATCH(A913,GLOBAL[ID]))</f>
        <v>Gunting BBL 4401/ set 3</v>
      </c>
      <c r="E913" s="4">
        <f ca="1">INDEX(GLOBAL[TT],MATCH(A913,GLOBAL[ID]))</f>
        <v>4</v>
      </c>
      <c r="F913" s="5" t="str">
        <f ca="1">IF(INDEX(GLOBAL[KET],MATCH(A913,GLOBAL[ID]))="","-",INDEX(GLOBAL[KET],MATCH(A913,GLOBAL[ID])))</f>
        <v>360 PCS</v>
      </c>
    </row>
    <row r="914" spans="1:6" ht="15">
      <c r="A914" s="12">
        <v>1401</v>
      </c>
      <c r="D914" s="3" t="str">
        <f ca="1">INDEX(GLOBAL[NAMA BARANG],MATCH(A914,GLOBAL[ID]))</f>
        <v>Gunting Davis DuL (6)</v>
      </c>
      <c r="E914" s="4">
        <f ca="1">INDEX(GLOBAL[TT],MATCH(A914,GLOBAL[ID]))</f>
        <v>2</v>
      </c>
      <c r="F914" s="5" t="str">
        <f ca="1">IF(INDEX(GLOBAL[KET],MATCH(A914,GLOBAL[ID]))="","-",INDEX(GLOBAL[KET],MATCH(A914,GLOBAL[ID])))</f>
        <v>50 ls</v>
      </c>
    </row>
    <row r="915" spans="1:6" ht="15">
      <c r="A915" s="12">
        <v>1412</v>
      </c>
      <c r="D915" s="3" t="str">
        <f ca="1">INDEX(GLOBAL[NAMA BARANG],MATCH(A915,GLOBAL[ID]))</f>
        <v>Gunting Gunindo SPL Coklat</v>
      </c>
      <c r="E915" s="4">
        <f ca="1">INDEX(GLOBAL[TT],MATCH(A915,GLOBAL[ID]))</f>
        <v>1</v>
      </c>
      <c r="F915" s="5" t="str">
        <f ca="1">IF(INDEX(GLOBAL[KET],MATCH(A915,GLOBAL[ID]))="","-",INDEX(GLOBAL[KET],MATCH(A915,GLOBAL[ID])))</f>
        <v>30 LSN</v>
      </c>
    </row>
    <row r="916" spans="1:6" ht="15">
      <c r="A916" s="12">
        <v>1413</v>
      </c>
      <c r="D916" s="3" t="str">
        <f ca="1">INDEX(GLOBAL[NAMA BARANG],MATCH(A916,GLOBAL[ID]))</f>
        <v>Gunting Gunindo SPM Coklat</v>
      </c>
      <c r="E916" s="4">
        <f ca="1">INDEX(GLOBAL[TT],MATCH(A916,GLOBAL[ID]))</f>
        <v>1</v>
      </c>
      <c r="F916" s="5" t="str">
        <f ca="1">IF(INDEX(GLOBAL[KET],MATCH(A916,GLOBAL[ID]))="","-",INDEX(GLOBAL[KET],MATCH(A916,GLOBAL[ID])))</f>
        <v>60 LSN</v>
      </c>
    </row>
    <row r="917" spans="1:6" ht="15">
      <c r="A917" s="12">
        <v>1414</v>
      </c>
      <c r="D917" s="3" t="str">
        <f ca="1">INDEX(GLOBAL[NAMA BARANG],MATCH(A917,GLOBAL[ID]))</f>
        <v>Gunting HT 707 T</v>
      </c>
      <c r="E917" s="4">
        <f ca="1">INDEX(GLOBAL[TT],MATCH(A917,GLOBAL[ID]))</f>
        <v>2</v>
      </c>
      <c r="F917" s="5" t="str">
        <f ca="1">IF(INDEX(GLOBAL[KET],MATCH(A917,GLOBAL[ID]))="","-",INDEX(GLOBAL[KET],MATCH(A917,GLOBAL[ID])))</f>
        <v>30 ls</v>
      </c>
    </row>
    <row r="918" spans="1:6" ht="15">
      <c r="A918" s="12">
        <v>1415</v>
      </c>
      <c r="D918" s="3" t="str">
        <f ca="1">INDEX(GLOBAL[NAMA BARANG],MATCH(A918,GLOBAL[ID]))</f>
        <v>Gunting Ideal K 100</v>
      </c>
      <c r="E918" s="4">
        <f ca="1">INDEX(GLOBAL[TT],MATCH(A918,GLOBAL[ID]))</f>
        <v>7</v>
      </c>
      <c r="F918" s="5" t="str">
        <f ca="1">IF(INDEX(GLOBAL[KET],MATCH(A918,GLOBAL[ID]))="","-",INDEX(GLOBAL[KET],MATCH(A918,GLOBAL[ID])))</f>
        <v>48 ls</v>
      </c>
    </row>
    <row r="919" spans="1:6" ht="15">
      <c r="A919" s="12">
        <v>1416</v>
      </c>
      <c r="D919" s="3" t="str">
        <f ca="1">INDEX(GLOBAL[NAMA BARANG],MATCH(A919,GLOBAL[ID]))</f>
        <v>Gunting Ideal K 200</v>
      </c>
      <c r="E919" s="4">
        <f ca="1">INDEX(GLOBAL[TT],MATCH(A919,GLOBAL[ID]))</f>
        <v>13</v>
      </c>
      <c r="F919" s="5" t="str">
        <f ca="1">IF(INDEX(GLOBAL[KET],MATCH(A919,GLOBAL[ID]))="","-",INDEX(GLOBAL[KET],MATCH(A919,GLOBAL[ID])))</f>
        <v>48 ls</v>
      </c>
    </row>
    <row r="920" spans="1:6" ht="15">
      <c r="A920" s="12">
        <v>1417</v>
      </c>
      <c r="D920" s="3" t="str">
        <f ca="1">INDEX(GLOBAL[NAMA BARANG],MATCH(A920,GLOBAL[ID]))</f>
        <v>Gunting Ideal K 300</v>
      </c>
      <c r="E920" s="4">
        <f ca="1">INDEX(GLOBAL[TT],MATCH(A920,GLOBAL[ID]))</f>
        <v>11</v>
      </c>
      <c r="F920" s="5" t="str">
        <f ca="1">IF(INDEX(GLOBAL[KET],MATCH(A920,GLOBAL[ID]))="","-",INDEX(GLOBAL[KET],MATCH(A920,GLOBAL[ID])))</f>
        <v>24 LSN</v>
      </c>
    </row>
    <row r="921" spans="1:6" ht="15">
      <c r="A921" s="12">
        <v>1418</v>
      </c>
      <c r="D921" s="3" t="str">
        <f ca="1">INDEX(GLOBAL[NAMA BARANG],MATCH(A921,GLOBAL[ID]))</f>
        <v>Gunting Ideal K 400</v>
      </c>
      <c r="E921" s="4">
        <f ca="1">INDEX(GLOBAL[TT],MATCH(A921,GLOBAL[ID]))</f>
        <v>5</v>
      </c>
      <c r="F921" s="5" t="str">
        <f ca="1">IF(INDEX(GLOBAL[KET],MATCH(A921,GLOBAL[ID]))="","-",INDEX(GLOBAL[KET],MATCH(A921,GLOBAL[ID])))</f>
        <v>24 ls</v>
      </c>
    </row>
    <row r="922" spans="1:6" ht="15">
      <c r="A922" s="12">
        <v>1419</v>
      </c>
      <c r="D922" s="3" t="str">
        <f ca="1">INDEX(GLOBAL[NAMA BARANG],MATCH(A922,GLOBAL[ID]))</f>
        <v>Gunting Ideal K 500</v>
      </c>
      <c r="E922" s="4">
        <f ca="1">INDEX(GLOBAL[TT],MATCH(A922,GLOBAL[ID]))</f>
        <v>12</v>
      </c>
      <c r="F922" s="5" t="str">
        <f ca="1">IF(INDEX(GLOBAL[KET],MATCH(A922,GLOBAL[ID]))="","-",INDEX(GLOBAL[KET],MATCH(A922,GLOBAL[ID])))</f>
        <v>20 LSN</v>
      </c>
    </row>
    <row r="923" spans="1:6" ht="15">
      <c r="A923" s="12">
        <v>1420</v>
      </c>
      <c r="D923" s="3" t="str">
        <f ca="1">INDEX(GLOBAL[NAMA BARANG],MATCH(A923,GLOBAL[ID]))</f>
        <v>Gunting Infico SC 100 blk</v>
      </c>
      <c r="E923" s="4">
        <f ca="1">INDEX(GLOBAL[TT],MATCH(A923,GLOBAL[ID]))</f>
        <v>3</v>
      </c>
      <c r="F923" s="5" t="str">
        <f ca="1">IF(INDEX(GLOBAL[KET],MATCH(A923,GLOBAL[ID]))="","-",INDEX(GLOBAL[KET],MATCH(A923,GLOBAL[ID])))</f>
        <v>30 ls</v>
      </c>
    </row>
    <row r="924" spans="1:6" ht="15">
      <c r="A924" s="12">
        <v>1421</v>
      </c>
      <c r="D924" s="3" t="str">
        <f ca="1">INDEX(GLOBAL[NAMA BARANG],MATCH(A924,GLOBAL[ID]))</f>
        <v>Gunting Infico SC 40</v>
      </c>
      <c r="E924" s="4">
        <f ca="1">INDEX(GLOBAL[TT],MATCH(A924,GLOBAL[ID]))</f>
        <v>5</v>
      </c>
      <c r="F924" s="5" t="str">
        <f ca="1">IF(INDEX(GLOBAL[KET],MATCH(A924,GLOBAL[ID]))="","-",INDEX(GLOBAL[KET],MATCH(A924,GLOBAL[ID])))</f>
        <v>40 ls</v>
      </c>
    </row>
    <row r="925" spans="1:6" ht="15">
      <c r="A925" s="12">
        <v>1422</v>
      </c>
      <c r="D925" s="3" t="str">
        <f ca="1">INDEX(GLOBAL[NAMA BARANG],MATCH(A925,GLOBAL[ID]))</f>
        <v>Gunting Infico SC 50</v>
      </c>
      <c r="E925" s="4">
        <f ca="1">INDEX(GLOBAL[TT],MATCH(A925,GLOBAL[ID]))</f>
        <v>12</v>
      </c>
      <c r="F925" s="5" t="str">
        <f ca="1">IF(INDEX(GLOBAL[KET],MATCH(A925,GLOBAL[ID]))="","-",INDEX(GLOBAL[KET],MATCH(A925,GLOBAL[ID])))</f>
        <v>40 ls</v>
      </c>
    </row>
    <row r="926" spans="1:6" ht="15">
      <c r="A926" s="12">
        <v>1423</v>
      </c>
      <c r="D926" s="3" t="str">
        <f ca="1">INDEX(GLOBAL[NAMA BARANG],MATCH(A926,GLOBAL[ID]))</f>
        <v>Gunting Junior J 100</v>
      </c>
      <c r="E926" s="4">
        <f ca="1">INDEX(GLOBAL[TT],MATCH(A926,GLOBAL[ID]))</f>
        <v>16</v>
      </c>
      <c r="F926" s="5" t="str">
        <f ca="1">IF(INDEX(GLOBAL[KET],MATCH(A926,GLOBAL[ID]))="","-",INDEX(GLOBAL[KET],MATCH(A926,GLOBAL[ID])))</f>
        <v>48 ls</v>
      </c>
    </row>
    <row r="927" spans="1:6" ht="15">
      <c r="A927" s="12">
        <v>1424</v>
      </c>
      <c r="D927" s="3" t="str">
        <f ca="1">INDEX(GLOBAL[NAMA BARANG],MATCH(A927,GLOBAL[ID]))</f>
        <v>Gunting Junior J 200</v>
      </c>
      <c r="E927" s="4">
        <f ca="1">INDEX(GLOBAL[TT],MATCH(A927,GLOBAL[ID]))</f>
        <v>4</v>
      </c>
      <c r="F927" s="5" t="str">
        <f ca="1">IF(INDEX(GLOBAL[KET],MATCH(A927,GLOBAL[ID]))="","-",INDEX(GLOBAL[KET],MATCH(A927,GLOBAL[ID])))</f>
        <v>48 LSN</v>
      </c>
    </row>
    <row r="928" spans="1:6" ht="15">
      <c r="A928" s="12">
        <v>1425</v>
      </c>
      <c r="D928" s="3" t="str">
        <f ca="1">INDEX(GLOBAL[NAMA BARANG],MATCH(A928,GLOBAL[ID]))</f>
        <v>Gunting Junior J 300</v>
      </c>
      <c r="E928" s="4">
        <f ca="1">INDEX(GLOBAL[TT],MATCH(A928,GLOBAL[ID]))</f>
        <v>16</v>
      </c>
      <c r="F928" s="5" t="str">
        <f ca="1">IF(INDEX(GLOBAL[KET],MATCH(A928,GLOBAL[ID]))="","-",INDEX(GLOBAL[KET],MATCH(A928,GLOBAL[ID])))</f>
        <v>24 LSN</v>
      </c>
    </row>
    <row r="929" spans="1:6" ht="15">
      <c r="A929" s="12">
        <v>1426</v>
      </c>
      <c r="D929" s="3" t="str">
        <f ca="1">INDEX(GLOBAL[NAMA BARANG],MATCH(A929,GLOBAL[ID]))</f>
        <v>Gunting Junior J 400</v>
      </c>
      <c r="E929" s="4">
        <f ca="1">INDEX(GLOBAL[TT],MATCH(A929,GLOBAL[ID]))</f>
        <v>4</v>
      </c>
      <c r="F929" s="5" t="str">
        <f ca="1">IF(INDEX(GLOBAL[KET],MATCH(A929,GLOBAL[ID]))="","-",INDEX(GLOBAL[KET],MATCH(A929,GLOBAL[ID])))</f>
        <v>24 LSN</v>
      </c>
    </row>
    <row r="930" spans="1:6" ht="15">
      <c r="A930" s="12">
        <v>1427</v>
      </c>
      <c r="D930" s="3" t="str">
        <f ca="1">INDEX(GLOBAL[NAMA BARANG],MATCH(A930,GLOBAL[ID]))</f>
        <v>Gunting Junior J 500</v>
      </c>
      <c r="E930" s="4">
        <f ca="1">INDEX(GLOBAL[TT],MATCH(A930,GLOBAL[ID]))</f>
        <v>18</v>
      </c>
      <c r="F930" s="5" t="str">
        <f ca="1">IF(INDEX(GLOBAL[KET],MATCH(A930,GLOBAL[ID]))="","-",INDEX(GLOBAL[KET],MATCH(A930,GLOBAL[ID])))</f>
        <v>20 LSN</v>
      </c>
    </row>
    <row r="931" spans="1:6" ht="15">
      <c r="A931" s="12">
        <v>1428</v>
      </c>
      <c r="D931" s="3" t="str">
        <f ca="1">INDEX(GLOBAL[NAMA BARANG],MATCH(A931,GLOBAL[ID]))</f>
        <v>Gunting Kaibo</v>
      </c>
      <c r="E931" s="4">
        <f ca="1">INDEX(GLOBAL[TT],MATCH(A931,GLOBAL[ID]))</f>
        <v>3</v>
      </c>
      <c r="F931" s="5" t="str">
        <f ca="1">IF(INDEX(GLOBAL[KET],MATCH(A931,GLOBAL[ID]))="","-",INDEX(GLOBAL[KET],MATCH(A931,GLOBAL[ID])))</f>
        <v>738 PCS</v>
      </c>
    </row>
    <row r="932" spans="1:6" ht="15">
      <c r="A932" s="12">
        <v>1429</v>
      </c>
      <c r="D932" s="3" t="str">
        <f ca="1">INDEX(GLOBAL[NAMA BARANG],MATCH(A932,GLOBAL[ID]))</f>
        <v>Gunting KS-C 401 BC (4 pc)</v>
      </c>
      <c r="E932" s="4">
        <f ca="1">INDEX(GLOBAL[TT],MATCH(A932,GLOBAL[ID]))</f>
        <v>3</v>
      </c>
      <c r="F932" s="5" t="str">
        <f ca="1">IF(INDEX(GLOBAL[KET],MATCH(A932,GLOBAL[ID]))="","-",INDEX(GLOBAL[KET],MATCH(A932,GLOBAL[ID])))</f>
        <v>12 box</v>
      </c>
    </row>
    <row r="933" spans="1:6" ht="15">
      <c r="A933" s="12">
        <v>1430</v>
      </c>
      <c r="D933" s="3" t="str">
        <f ca="1">INDEX(GLOBAL[NAMA BARANG],MATCH(A933,GLOBAL[ID]))</f>
        <v>Gunting kuku 777 H 211 B</v>
      </c>
      <c r="E933" s="4">
        <f ca="1">INDEX(GLOBAL[TT],MATCH(A933,GLOBAL[ID]))</f>
        <v>35</v>
      </c>
      <c r="F933" s="5" t="str">
        <f ca="1">IF(INDEX(GLOBAL[KET],MATCH(A933,GLOBAL[ID]))="","-",INDEX(GLOBAL[KET],MATCH(A933,GLOBAL[ID])))</f>
        <v>50 ls</v>
      </c>
    </row>
    <row r="934" spans="1:6" ht="15">
      <c r="A934" s="12">
        <v>1431</v>
      </c>
      <c r="D934" s="3" t="str">
        <f ca="1">INDEX(GLOBAL[NAMA BARANG],MATCH(A934,GLOBAL[ID]))</f>
        <v>Gunting Kuku 9 macam</v>
      </c>
      <c r="E934" s="4">
        <f ca="1">INDEX(GLOBAL[TT],MATCH(A934,GLOBAL[ID]))</f>
        <v>1</v>
      </c>
      <c r="F934" s="5" t="str">
        <f ca="1">IF(INDEX(GLOBAL[KET],MATCH(A934,GLOBAL[ID]))="","-",INDEX(GLOBAL[KET],MATCH(A934,GLOBAL[ID])))</f>
        <v>100 ls</v>
      </c>
    </row>
    <row r="935" spans="1:6" ht="15">
      <c r="A935" s="12">
        <v>1432</v>
      </c>
      <c r="D935" s="3" t="str">
        <f ca="1">INDEX(GLOBAL[NAMA BARANG],MATCH(A935,GLOBAL[ID]))</f>
        <v>Gunting Kuku gum 010</v>
      </c>
      <c r="E935" s="4">
        <f ca="1">INDEX(GLOBAL[TT],MATCH(A935,GLOBAL[ID]))</f>
        <v>4</v>
      </c>
      <c r="F935" s="5" t="str">
        <f ca="1">IF(INDEX(GLOBAL[KET],MATCH(A935,GLOBAL[ID]))="","-",INDEX(GLOBAL[KET],MATCH(A935,GLOBAL[ID])))</f>
        <v>720 pc</v>
      </c>
    </row>
    <row r="936" spans="1:6" ht="15">
      <c r="A936" s="12">
        <v>1433</v>
      </c>
      <c r="D936" s="3" t="str">
        <f ca="1">INDEX(GLOBAL[NAMA BARANG],MATCH(A936,GLOBAL[ID]))</f>
        <v>Gunting Kuku polos 602 Bori (bagus)</v>
      </c>
      <c r="E936" s="4">
        <f ca="1">INDEX(GLOBAL[TT],MATCH(A936,GLOBAL[ID]))</f>
        <v>3</v>
      </c>
      <c r="F936" s="5" t="str">
        <f ca="1">IF(INDEX(GLOBAL[KET],MATCH(A936,GLOBAL[ID]))="","-",INDEX(GLOBAL[KET],MATCH(A936,GLOBAL[ID])))</f>
        <v>100 ls</v>
      </c>
    </row>
    <row r="937" spans="1:6" ht="15">
      <c r="A937" s="12">
        <v>1434</v>
      </c>
      <c r="D937" s="3" t="str">
        <f ca="1">INDEX(GLOBAL[NAMA BARANG],MATCH(A937,GLOBAL[ID]))</f>
        <v>Gunting Kuku Van Art F1</v>
      </c>
      <c r="E937" s="4">
        <f ca="1">INDEX(GLOBAL[TT],MATCH(A937,GLOBAL[ID]))</f>
        <v>16</v>
      </c>
      <c r="F937" s="5" t="str">
        <f ca="1">IF(INDEX(GLOBAL[KET],MATCH(A937,GLOBAL[ID]))="","-",INDEX(GLOBAL[KET],MATCH(A937,GLOBAL[ID])))</f>
        <v>100 ls</v>
      </c>
    </row>
    <row r="938" spans="1:6" ht="15">
      <c r="A938" s="12">
        <v>1435</v>
      </c>
      <c r="D938" s="3" t="str">
        <f ca="1">INDEX(GLOBAL[NAMA BARANG],MATCH(A938,GLOBAL[ID]))</f>
        <v>Gunting Kuku Van Art F2</v>
      </c>
      <c r="E938" s="4">
        <f ca="1">INDEX(GLOBAL[TT],MATCH(A938,GLOBAL[ID]))</f>
        <v>15</v>
      </c>
      <c r="F938" s="5" t="str">
        <f ca="1">IF(INDEX(GLOBAL[KET],MATCH(A938,GLOBAL[ID]))="","-",INDEX(GLOBAL[KET],MATCH(A938,GLOBAL[ID])))</f>
        <v>100 ls</v>
      </c>
    </row>
    <row r="939" spans="1:6" ht="15">
      <c r="A939" s="12">
        <v>1436</v>
      </c>
      <c r="D939" s="3" t="str">
        <f ca="1">INDEX(GLOBAL[NAMA BARANG],MATCH(A939,GLOBAL[ID]))</f>
        <v>Gunting Kuku Van Art F3</v>
      </c>
      <c r="E939" s="4">
        <f ca="1">INDEX(GLOBAL[TT],MATCH(A939,GLOBAL[ID]))</f>
        <v>15</v>
      </c>
      <c r="F939" s="5" t="str">
        <f ca="1">IF(INDEX(GLOBAL[KET],MATCH(A939,GLOBAL[ID]))="","-",INDEX(GLOBAL[KET],MATCH(A939,GLOBAL[ID])))</f>
        <v>100 ls</v>
      </c>
    </row>
    <row r="940" spans="1:6" ht="15">
      <c r="A940" s="12">
        <v>1437</v>
      </c>
      <c r="D940" s="3" t="str">
        <f ca="1">INDEX(GLOBAL[NAMA BARANG],MATCH(A940,GLOBAL[ID]))</f>
        <v>Gunting Kuku Van Art F4</v>
      </c>
      <c r="E940" s="4">
        <f ca="1">INDEX(GLOBAL[TT],MATCH(A940,GLOBAL[ID]))</f>
        <v>14</v>
      </c>
      <c r="F940" s="5" t="str">
        <f ca="1">IF(INDEX(GLOBAL[KET],MATCH(A940,GLOBAL[ID]))="","-",INDEX(GLOBAL[KET],MATCH(A940,GLOBAL[ID])))</f>
        <v>100 ls</v>
      </c>
    </row>
    <row r="941" spans="1:6" ht="15">
      <c r="A941" s="12">
        <v>1438</v>
      </c>
      <c r="D941" s="3" t="str">
        <f ca="1">INDEX(GLOBAL[NAMA BARANG],MATCH(A941,GLOBAL[ID]))</f>
        <v>Gunting Kuku Vanco GK 605</v>
      </c>
      <c r="E941" s="4">
        <f ca="1">INDEX(GLOBAL[TT],MATCH(A941,GLOBAL[ID]))</f>
        <v>1</v>
      </c>
      <c r="F941" s="5" t="str">
        <f ca="1">IF(INDEX(GLOBAL[KET],MATCH(A941,GLOBAL[ID]))="","-",INDEX(GLOBAL[KET],MATCH(A941,GLOBAL[ID])))</f>
        <v>50 ls</v>
      </c>
    </row>
    <row r="942" spans="1:6" ht="15">
      <c r="A942" s="12">
        <v>1439</v>
      </c>
      <c r="D942" s="3" t="str">
        <f ca="1">INDEX(GLOBAL[NAMA BARANG],MATCH(A942,GLOBAL[ID]))</f>
        <v>Gunting lipat Besar (L)</v>
      </c>
      <c r="E942" s="4">
        <f ca="1">INDEX(GLOBAL[TT],MATCH(A942,GLOBAL[ID]))</f>
        <v>2</v>
      </c>
      <c r="F942" s="5" t="str">
        <f ca="1">IF(INDEX(GLOBAL[KET],MATCH(A942,GLOBAL[ID]))="","-",INDEX(GLOBAL[KET],MATCH(A942,GLOBAL[ID])))</f>
        <v>50 ls</v>
      </c>
    </row>
    <row r="943" spans="1:6" ht="15">
      <c r="A943" s="12">
        <v>1440</v>
      </c>
      <c r="D943" s="3" t="str">
        <f ca="1">INDEX(GLOBAL[NAMA BARANG],MATCH(A943,GLOBAL[ID]))</f>
        <v>Gunting lipat ht S</v>
      </c>
      <c r="E943" s="4">
        <f ca="1">INDEX(GLOBAL[TT],MATCH(A943,GLOBAL[ID]))</f>
        <v>4</v>
      </c>
      <c r="F943" s="5" t="str">
        <f ca="1">IF(INDEX(GLOBAL[KET],MATCH(A943,GLOBAL[ID]))="","-",INDEX(GLOBAL[KET],MATCH(A943,GLOBAL[ID])))</f>
        <v>100 ls</v>
      </c>
    </row>
    <row r="944" spans="1:6" ht="15">
      <c r="A944" s="12">
        <v>1442</v>
      </c>
      <c r="D944" s="3" t="str">
        <f ca="1">INDEX(GLOBAL[NAMA BARANG],MATCH(A944,GLOBAL[ID]))</f>
        <v>Gunting prima SS-01</v>
      </c>
      <c r="E944" s="4">
        <f ca="1">INDEX(GLOBAL[TT],MATCH(A944,GLOBAL[ID]))</f>
        <v>3</v>
      </c>
      <c r="F944" s="5" t="str">
        <f ca="1">IF(INDEX(GLOBAL[KET],MATCH(A944,GLOBAL[ID]))="","-",INDEX(GLOBAL[KET],MATCH(A944,GLOBAL[ID])))</f>
        <v>60 ls</v>
      </c>
    </row>
    <row r="945" spans="1:6" ht="15">
      <c r="A945" s="12">
        <v>1443</v>
      </c>
      <c r="D945" s="3" t="str">
        <f ca="1">INDEX(GLOBAL[NAMA BARANG],MATCH(A945,GLOBAL[ID]))</f>
        <v>Gunting Rambut T 826</v>
      </c>
      <c r="E945" s="4">
        <f ca="1">INDEX(GLOBAL[TT],MATCH(A945,GLOBAL[ID]))</f>
        <v>6</v>
      </c>
      <c r="F945" s="5" t="str">
        <f ca="1">IF(INDEX(GLOBAL[KET],MATCH(A945,GLOBAL[ID]))="","-",INDEX(GLOBAL[KET],MATCH(A945,GLOBAL[ID])))</f>
        <v>600 pc</v>
      </c>
    </row>
    <row r="946" spans="1:6" ht="15">
      <c r="A946" s="12">
        <v>1444</v>
      </c>
      <c r="D946" s="3" t="str">
        <f ca="1">INDEX(GLOBAL[NAMA BARANG],MATCH(A946,GLOBAL[ID]))</f>
        <v>Gunting Rambut TG 690</v>
      </c>
      <c r="E946" s="4">
        <f ca="1">INDEX(GLOBAL[TT],MATCH(A946,GLOBAL[ID]))</f>
        <v>1</v>
      </c>
      <c r="F946" s="5" t="str">
        <f ca="1">IF(INDEX(GLOBAL[KET],MATCH(A946,GLOBAL[ID]))="","-",INDEX(GLOBAL[KET],MATCH(A946,GLOBAL[ID])))</f>
        <v>600 pc</v>
      </c>
    </row>
    <row r="947" spans="1:6" ht="15">
      <c r="A947" s="12">
        <v>1445</v>
      </c>
      <c r="D947" s="3" t="str">
        <f ca="1">INDEX(GLOBAL[NAMA BARANG],MATCH(A947,GLOBAL[ID]))</f>
        <v>Gunting SC 165</v>
      </c>
      <c r="E947" s="4">
        <f ca="1">INDEX(GLOBAL[TT],MATCH(A947,GLOBAL[ID]))</f>
        <v>6</v>
      </c>
      <c r="F947" s="5" t="str">
        <f ca="1">IF(INDEX(GLOBAL[KET],MATCH(A947,GLOBAL[ID]))="","-",INDEX(GLOBAL[KET],MATCH(A947,GLOBAL[ID])))</f>
        <v>20 ls</v>
      </c>
    </row>
    <row r="948" spans="1:6" ht="15">
      <c r="A948" s="12">
        <v>1446</v>
      </c>
      <c r="D948" s="3" t="str">
        <f ca="1">INDEX(GLOBAL[NAMA BARANG],MATCH(A948,GLOBAL[ID]))</f>
        <v>Gunting set SC-826</v>
      </c>
      <c r="E948" s="4">
        <f ca="1">INDEX(GLOBAL[TT],MATCH(A948,GLOBAL[ID]))</f>
        <v>5</v>
      </c>
      <c r="F948" s="5" t="str">
        <f ca="1">IF(INDEX(GLOBAL[KET],MATCH(A948,GLOBAL[ID]))="","-",INDEX(GLOBAL[KET],MATCH(A948,GLOBAL[ID])))</f>
        <v>816 pc</v>
      </c>
    </row>
    <row r="949" spans="1:6" ht="15">
      <c r="A949" s="12">
        <v>1447</v>
      </c>
      <c r="D949" s="3" t="str">
        <f ca="1">INDEX(GLOBAL[NAMA BARANG],MATCH(A949,GLOBAL[ID]))</f>
        <v>Gunting SH-2302 plst mini 1x52</v>
      </c>
      <c r="E949" s="4">
        <f ca="1">INDEX(GLOBAL[TT],MATCH(A949,GLOBAL[ID]))</f>
        <v>5</v>
      </c>
      <c r="F949" s="5" t="str">
        <f ca="1">IF(INDEX(GLOBAL[KET],MATCH(A949,GLOBAL[ID]))="","-",INDEX(GLOBAL[KET],MATCH(A949,GLOBAL[ID])))</f>
        <v>12 box</v>
      </c>
    </row>
    <row r="950" spans="1:6" ht="15">
      <c r="A950" s="12">
        <v>1448</v>
      </c>
      <c r="D950" s="3" t="str">
        <f ca="1">INDEX(GLOBAL[NAMA BARANG],MATCH(A950,GLOBAL[ID]))</f>
        <v>Gunting sister MFL mix</v>
      </c>
      <c r="E950" s="4">
        <f ca="1">INDEX(GLOBAL[TT],MATCH(A950,GLOBAL[ID]))</f>
        <v>5</v>
      </c>
      <c r="F950" s="5" t="str">
        <f ca="1">IF(INDEX(GLOBAL[KET],MATCH(A950,GLOBAL[ID]))="","-",INDEX(GLOBAL[KET],MATCH(A950,GLOBAL[ID])))</f>
        <v>20 ls</v>
      </c>
    </row>
    <row r="951" spans="1:6" ht="15">
      <c r="A951" s="12">
        <v>1449</v>
      </c>
      <c r="D951" s="3" t="str">
        <f ca="1">INDEX(GLOBAL[NAMA BARANG],MATCH(A951,GLOBAL[ID]))</f>
        <v>Gunting sister MFM</v>
      </c>
      <c r="E951" s="4">
        <f ca="1">INDEX(GLOBAL[TT],MATCH(A951,GLOBAL[ID]))</f>
        <v>1</v>
      </c>
      <c r="F951" s="5" t="str">
        <f ca="1">IF(INDEX(GLOBAL[KET],MATCH(A951,GLOBAL[ID]))="","-",INDEX(GLOBAL[KET],MATCH(A951,GLOBAL[ID])))</f>
        <v>30 ls</v>
      </c>
    </row>
    <row r="952" spans="1:6" ht="15">
      <c r="A952" s="12">
        <v>1453</v>
      </c>
      <c r="D952" s="3" t="str">
        <f ca="1">INDEX(GLOBAL[NAMA BARANG],MATCH(A952,GLOBAL[ID]))</f>
        <v>Gunting Trend LL (ATAS)</v>
      </c>
      <c r="E952" s="4">
        <f ca="1">INDEX(GLOBAL[TT],MATCH(A952,GLOBAL[ID]))</f>
        <v>4</v>
      </c>
      <c r="F952" s="5" t="str">
        <f ca="1">IF(INDEX(GLOBAL[KET],MATCH(A952,GLOBAL[ID]))="","-",INDEX(GLOBAL[KET],MATCH(A952,GLOBAL[ID])))</f>
        <v>60 ls</v>
      </c>
    </row>
    <row r="953" spans="1:6" ht="15">
      <c r="A953" s="12">
        <v>1454</v>
      </c>
      <c r="D953" s="3" t="str">
        <f ca="1">INDEX(GLOBAL[NAMA BARANG],MATCH(A953,GLOBAL[ID]))</f>
        <v>Gunting Trend MM</v>
      </c>
      <c r="E953" s="4">
        <f ca="1">INDEX(GLOBAL[TT],MATCH(A953,GLOBAL[ID]))</f>
        <v>9</v>
      </c>
      <c r="F953" s="5" t="str">
        <f ca="1">IF(INDEX(GLOBAL[KET],MATCH(A953,GLOBAL[ID]))="","-",INDEX(GLOBAL[KET],MATCH(A953,GLOBAL[ID])))</f>
        <v>60 ls</v>
      </c>
    </row>
    <row r="954" spans="1:6" ht="15">
      <c r="A954" s="12">
        <v>1455</v>
      </c>
      <c r="D954" s="3" t="str">
        <f ca="1">INDEX(GLOBAL[NAMA BARANG],MATCH(A954,GLOBAL[ID]))</f>
        <v>Gunting Trend SS</v>
      </c>
      <c r="E954" s="4">
        <f ca="1">INDEX(GLOBAL[TT],MATCH(A954,GLOBAL[ID]))</f>
        <v>26</v>
      </c>
      <c r="F954" s="5" t="str">
        <f ca="1">IF(INDEX(GLOBAL[KET],MATCH(A954,GLOBAL[ID]))="","-",INDEX(GLOBAL[KET],MATCH(A954,GLOBAL[ID])))</f>
        <v>60 ls</v>
      </c>
    </row>
    <row r="955" spans="1:6" ht="15">
      <c r="A955" s="12">
        <v>1457</v>
      </c>
      <c r="D955" s="3" t="str">
        <f ca="1">INDEX(GLOBAL[NAMA BARANG],MATCH(A955,GLOBAL[ID]))</f>
        <v>Hand Counter Compas 999</v>
      </c>
      <c r="E955" s="4">
        <f ca="1">INDEX(GLOBAL[TT],MATCH(A955,GLOBAL[ID]))</f>
        <v>1</v>
      </c>
      <c r="F955" s="5" t="str">
        <f ca="1">IF(INDEX(GLOBAL[KET],MATCH(A955,GLOBAL[ID]))="","-",INDEX(GLOBAL[KET],MATCH(A955,GLOBAL[ID])))</f>
        <v>240 pc</v>
      </c>
    </row>
    <row r="956" spans="1:6" ht="15">
      <c r="A956" s="12">
        <v>1458</v>
      </c>
      <c r="D956" s="3" t="str">
        <f ca="1">INDEX(GLOBAL[NAMA BARANG],MATCH(A956,GLOBAL[ID]))</f>
        <v>Hang Map Enter</v>
      </c>
      <c r="E956" s="4">
        <f ca="1">INDEX(GLOBAL[TT],MATCH(A956,GLOBAL[ID]))</f>
        <v>1</v>
      </c>
      <c r="F956" s="5" t="str">
        <f ca="1">IF(INDEX(GLOBAL[KET],MATCH(A956,GLOBAL[ID]))="","-",INDEX(GLOBAL[KET],MATCH(A956,GLOBAL[ID])))</f>
        <v>500 PCS</v>
      </c>
    </row>
    <row r="957" spans="1:6" ht="15">
      <c r="A957" s="12">
        <v>1459</v>
      </c>
      <c r="D957" s="3" t="str">
        <f ca="1">INDEX(GLOBAL[NAMA BARANG],MATCH(A957,GLOBAL[ID]))</f>
        <v>ID Card 612 (24)/ + Tali(24) B</v>
      </c>
      <c r="E957" s="4">
        <f ca="1">INDEX(GLOBAL[TT],MATCH(A957,GLOBAL[ID]))</f>
        <v>44</v>
      </c>
      <c r="F957" s="5">
        <f ca="1">IF(INDEX(GLOBAL[KET],MATCH(A957,GLOBAL[ID]))="","-",INDEX(GLOBAL[KET],MATCH(A957,GLOBAL[ID])))</f>
        <v>2000</v>
      </c>
    </row>
    <row r="958" spans="1:6" ht="15">
      <c r="A958" s="12">
        <v>1460</v>
      </c>
      <c r="D958" s="3" t="str">
        <f ca="1">INDEX(GLOBAL[NAMA BARANG],MATCH(A958,GLOBAL[ID]))</f>
        <v>ID Card 612 (24)/ + Tali(24) Biru Tua</v>
      </c>
      <c r="E958" s="4">
        <f ca="1">INDEX(GLOBAL[TT],MATCH(A958,GLOBAL[ID]))</f>
        <v>42</v>
      </c>
      <c r="F958" s="5">
        <f ca="1">IF(INDEX(GLOBAL[KET],MATCH(A958,GLOBAL[ID]))="","-",INDEX(GLOBAL[KET],MATCH(A958,GLOBAL[ID])))</f>
        <v>2000</v>
      </c>
    </row>
    <row r="959" spans="1:6" ht="15">
      <c r="A959" s="12">
        <v>1461</v>
      </c>
      <c r="D959" s="3" t="str">
        <f ca="1">INDEX(GLOBAL[NAMA BARANG],MATCH(A959,GLOBAL[ID]))</f>
        <v>ID Card 612 (24)/ + Tali(24) K</v>
      </c>
      <c r="E959" s="4">
        <f ca="1">INDEX(GLOBAL[TT],MATCH(A959,GLOBAL[ID]))</f>
        <v>44</v>
      </c>
      <c r="F959" s="5">
        <f ca="1">IF(INDEX(GLOBAL[KET],MATCH(A959,GLOBAL[ID]))="","-",INDEX(GLOBAL[KET],MATCH(A959,GLOBAL[ID])))</f>
        <v>2000</v>
      </c>
    </row>
    <row r="960" spans="1:6" ht="15">
      <c r="A960" s="12">
        <v>1462</v>
      </c>
      <c r="D960" s="3" t="str">
        <f ca="1">INDEX(GLOBAL[NAMA BARANG],MATCH(A960,GLOBAL[ID]))</f>
        <v>ID Card 612 (24)/ + Tali(24) M</v>
      </c>
      <c r="E960" s="4">
        <f ca="1">INDEX(GLOBAL[TT],MATCH(A960,GLOBAL[ID]))</f>
        <v>45</v>
      </c>
      <c r="F960" s="5">
        <f ca="1">IF(INDEX(GLOBAL[KET],MATCH(A960,GLOBAL[ID]))="","-",INDEX(GLOBAL[KET],MATCH(A960,GLOBAL[ID])))</f>
        <v>2000</v>
      </c>
    </row>
    <row r="961" spans="1:6" ht="15">
      <c r="A961" s="12">
        <v>1463</v>
      </c>
      <c r="D961" s="3" t="str">
        <f ca="1">INDEX(GLOBAL[NAMA BARANG],MATCH(A961,GLOBAL[ID]))</f>
        <v>ID Card 612 (24)/ + Tali(24) Orange</v>
      </c>
      <c r="E961" s="4">
        <f ca="1">INDEX(GLOBAL[TT],MATCH(A961,GLOBAL[ID]))</f>
        <v>43</v>
      </c>
      <c r="F961" s="5">
        <f ca="1">IF(INDEX(GLOBAL[KET],MATCH(A961,GLOBAL[ID]))="","-",INDEX(GLOBAL[KET],MATCH(A961,GLOBAL[ID])))</f>
        <v>2000</v>
      </c>
    </row>
    <row r="962" spans="1:6" ht="15">
      <c r="A962" s="12">
        <v>1464</v>
      </c>
      <c r="D962" s="3" t="str">
        <f ca="1">INDEX(GLOBAL[NAMA BARANG],MATCH(A962,GLOBAL[ID]))</f>
        <v>ID Card 612 (24)/ + Tali(24) Pink</v>
      </c>
      <c r="E962" s="4">
        <f ca="1">INDEX(GLOBAL[TT],MATCH(A962,GLOBAL[ID]))</f>
        <v>46</v>
      </c>
      <c r="F962" s="5">
        <f ca="1">IF(INDEX(GLOBAL[KET],MATCH(A962,GLOBAL[ID]))="","-",INDEX(GLOBAL[KET],MATCH(A962,GLOBAL[ID])))</f>
        <v>2000</v>
      </c>
    </row>
    <row r="963" spans="1:6" ht="15">
      <c r="A963" s="12">
        <v>1466</v>
      </c>
      <c r="D963" s="3" t="str">
        <f ca="1">INDEX(GLOBAL[NAMA BARANG],MATCH(A963,GLOBAL[ID]))</f>
        <v>ID Card A1 (jelek)</v>
      </c>
      <c r="E963" s="4">
        <f ca="1">INDEX(GLOBAL[TT],MATCH(A963,GLOBAL[ID]))</f>
        <v>2</v>
      </c>
      <c r="F963" s="5">
        <f ca="1">IF(INDEX(GLOBAL[KET],MATCH(A963,GLOBAL[ID]))="","-",INDEX(GLOBAL[KET],MATCH(A963,GLOBAL[ID])))</f>
        <v>8000</v>
      </c>
    </row>
    <row r="964" spans="1:6" ht="15">
      <c r="A964" s="12">
        <v>1467</v>
      </c>
      <c r="D964" s="3" t="str">
        <f ca="1">INDEX(GLOBAL[NAMA BARANG],MATCH(A964,GLOBAL[ID]))</f>
        <v>ID Card A1 amanda</v>
      </c>
      <c r="E964" s="4">
        <f ca="1">INDEX(GLOBAL[TT],MATCH(A964,GLOBAL[ID]))</f>
        <v>3</v>
      </c>
      <c r="F964" s="5" t="str">
        <f ca="1">IF(INDEX(GLOBAL[KET],MATCH(A964,GLOBAL[ID]))="","-",INDEX(GLOBAL[KET],MATCH(A964,GLOBAL[ID])))</f>
        <v>6000 pc</v>
      </c>
    </row>
    <row r="965" spans="1:6" ht="15">
      <c r="A965" s="12">
        <v>1473</v>
      </c>
      <c r="D965" s="3" t="str">
        <f ca="1">INDEX(GLOBAL[NAMA BARANG],MATCH(A965,GLOBAL[ID]))</f>
        <v>ID Card B3</v>
      </c>
      <c r="E965" s="4">
        <f ca="1">INDEX(GLOBAL[TT],MATCH(A965,GLOBAL[ID]))</f>
        <v>3</v>
      </c>
      <c r="F965" s="5">
        <f ca="1">IF(INDEX(GLOBAL[KET],MATCH(A965,GLOBAL[ID]))="","-",INDEX(GLOBAL[KET],MATCH(A965,GLOBAL[ID])))</f>
        <v>4000</v>
      </c>
    </row>
    <row r="966" spans="1:6" ht="15">
      <c r="A966" s="12">
        <v>1479</v>
      </c>
      <c r="D966" s="3" t="str">
        <f ca="1">INDEX(GLOBAL[NAMA BARANG],MATCH(A966,GLOBAL[ID]))</f>
        <v>ID Card Case B4 Enter</v>
      </c>
      <c r="E966" s="4">
        <f ca="1">INDEX(GLOBAL[TT],MATCH(A966,GLOBAL[ID]))</f>
        <v>1</v>
      </c>
      <c r="F966" s="5">
        <f ca="1">IF(INDEX(GLOBAL[KET],MATCH(A966,GLOBAL[ID]))="","-",INDEX(GLOBAL[KET],MATCH(A966,GLOBAL[ID])))</f>
        <v>3200</v>
      </c>
    </row>
    <row r="967" spans="1:6" ht="15">
      <c r="A967" s="12">
        <v>1480</v>
      </c>
      <c r="D967" s="3" t="str">
        <f ca="1">INDEX(GLOBAL[NAMA BARANG],MATCH(A967,GLOBAL[ID]))</f>
        <v>ID Card holder Vertical 0174</v>
      </c>
      <c r="E967" s="4">
        <f ca="1">INDEX(GLOBAL[TT],MATCH(A967,GLOBAL[ID]))</f>
        <v>2</v>
      </c>
      <c r="F967" s="5">
        <f ca="1">IF(INDEX(GLOBAL[KET],MATCH(A967,GLOBAL[ID]))="","-",INDEX(GLOBAL[KET],MATCH(A967,GLOBAL[ID])))</f>
        <v>1600</v>
      </c>
    </row>
    <row r="968" spans="1:6" ht="15">
      <c r="A968" s="12">
        <v>1481</v>
      </c>
      <c r="D968" s="3" t="str">
        <f ca="1">INDEX(GLOBAL[NAMA BARANG],MATCH(A968,GLOBAL[ID]))</f>
        <v>ID Card JBS 107 biru</v>
      </c>
      <c r="E968" s="4">
        <f ca="1">INDEX(GLOBAL[TT],MATCH(A968,GLOBAL[ID]))</f>
        <v>2</v>
      </c>
      <c r="F968" s="5" t="str">
        <f ca="1">IF(INDEX(GLOBAL[KET],MATCH(A968,GLOBAL[ID]))="","-",INDEX(GLOBAL[KET],MATCH(A968,GLOBAL[ID])))</f>
        <v>3000 pc</v>
      </c>
    </row>
    <row r="969" spans="1:6" ht="15">
      <c r="A969" s="12">
        <v>1482</v>
      </c>
      <c r="D969" s="3" t="str">
        <f ca="1">INDEX(GLOBAL[NAMA BARANG],MATCH(A969,GLOBAL[ID]))</f>
        <v>ID Card nama CD 008 lurus B</v>
      </c>
      <c r="E969" s="4">
        <f ca="1">INDEX(GLOBAL[TT],MATCH(A969,GLOBAL[ID]))</f>
        <v>15</v>
      </c>
      <c r="F969" s="5">
        <f ca="1">IF(INDEX(GLOBAL[KET],MATCH(A969,GLOBAL[ID]))="","-",INDEX(GLOBAL[KET],MATCH(A969,GLOBAL[ID])))</f>
        <v>3000</v>
      </c>
    </row>
    <row r="970" spans="1:6" ht="15">
      <c r="A970" s="12">
        <v>1483</v>
      </c>
      <c r="D970" s="3" t="str">
        <f ca="1">INDEX(GLOBAL[NAMA BARANG],MATCH(A970,GLOBAL[ID]))</f>
        <v>ID Card nama CD 008 lurus M</v>
      </c>
      <c r="E970" s="4">
        <f ca="1">INDEX(GLOBAL[TT],MATCH(A970,GLOBAL[ID]))</f>
        <v>1</v>
      </c>
      <c r="F970" s="5">
        <f ca="1">IF(INDEX(GLOBAL[KET],MATCH(A970,GLOBAL[ID]))="","-",INDEX(GLOBAL[KET],MATCH(A970,GLOBAL[ID])))</f>
        <v>3000</v>
      </c>
    </row>
    <row r="971" spans="1:6" ht="15">
      <c r="A971" s="12">
        <v>1488</v>
      </c>
      <c r="D971" s="3" t="str">
        <f ca="1">INDEX(GLOBAL[NAMA BARANG],MATCH(A971,GLOBAL[ID]))</f>
        <v>ID Card yoyo Transparant white</v>
      </c>
      <c r="E971" s="4">
        <f ca="1">INDEX(GLOBAL[TT],MATCH(A971,GLOBAL[ID]))</f>
        <v>7</v>
      </c>
      <c r="F971" s="5" t="str">
        <f ca="1">IF(INDEX(GLOBAL[KET],MATCH(A971,GLOBAL[ID]))="","-",INDEX(GLOBAL[KET],MATCH(A971,GLOBAL[ID])))</f>
        <v>2000 pc</v>
      </c>
    </row>
    <row r="972" spans="1:6" ht="15">
      <c r="A972" s="12">
        <v>1489</v>
      </c>
      <c r="D972" s="3" t="str">
        <f ca="1">INDEX(GLOBAL[NAMA BARANG],MATCH(A972,GLOBAL[ID]))</f>
        <v>Isi Bensia LT 11-32</v>
      </c>
      <c r="E972" s="4">
        <f ca="1">INDEX(GLOBAL[TT],MATCH(A972,GLOBAL[ID]))</f>
        <v>9</v>
      </c>
      <c r="F972" s="5">
        <f ca="1">IF(INDEX(GLOBAL[KET],MATCH(A972,GLOBAL[ID]))="","-",INDEX(GLOBAL[KET],MATCH(A972,GLOBAL[ID])))</f>
        <v>1600</v>
      </c>
    </row>
    <row r="973" spans="1:6" ht="15">
      <c r="A973" s="12">
        <v>1491</v>
      </c>
      <c r="D973" s="3" t="str">
        <f ca="1">INDEX(GLOBAL[NAMA BARANG],MATCH(A973,GLOBAL[ID]))</f>
        <v>Isi Cross Lepasan (H-06)</v>
      </c>
      <c r="E973" s="4">
        <f ca="1">INDEX(GLOBAL[TT],MATCH(A973,GLOBAL[ID]))</f>
        <v>2</v>
      </c>
      <c r="F973" s="5" t="str">
        <f ca="1">IF(INDEX(GLOBAL[KET],MATCH(A973,GLOBAL[ID]))="","-",INDEX(GLOBAL[KET],MATCH(A973,GLOBAL[ID])))</f>
        <v>10000 pc</v>
      </c>
    </row>
    <row r="974" spans="1:6" ht="15">
      <c r="A974" s="12">
        <v>1492</v>
      </c>
      <c r="D974" s="3" t="str">
        <f ca="1">INDEX(GLOBAL[NAMA BARANG],MATCH(A974,GLOBAL[ID]))</f>
        <v>Isi Cross unicorn</v>
      </c>
      <c r="E974" s="4">
        <f ca="1">INDEX(GLOBAL[TT],MATCH(A974,GLOBAL[ID]))</f>
        <v>1</v>
      </c>
      <c r="F974" s="5" t="str">
        <f ca="1">IF(INDEX(GLOBAL[KET],MATCH(A974,GLOBAL[ID]))="","-",INDEX(GLOBAL[KET],MATCH(A974,GLOBAL[ID])))</f>
        <v>200 ls</v>
      </c>
    </row>
    <row r="975" spans="1:6" ht="15">
      <c r="A975" s="12">
        <v>1495</v>
      </c>
      <c r="D975" s="3" t="str">
        <f ca="1">INDEX(GLOBAL[NAMA BARANG],MATCH(A975,GLOBAL[ID]))</f>
        <v>Isi gel 20 dos 2020</v>
      </c>
      <c r="E975" s="4">
        <f ca="1">INDEX(GLOBAL[TT],MATCH(A975,GLOBAL[ID]))</f>
        <v>5</v>
      </c>
      <c r="F975" s="5">
        <f ca="1">IF(INDEX(GLOBAL[KET],MATCH(A975,GLOBAL[ID]))="","-",INDEX(GLOBAL[KET],MATCH(A975,GLOBAL[ID])))</f>
        <v>240</v>
      </c>
    </row>
    <row r="976" spans="1:6" ht="15">
      <c r="A976" s="12">
        <v>1496</v>
      </c>
      <c r="D976" s="3" t="str">
        <f ca="1">INDEX(GLOBAL[NAMA BARANG],MATCH(A976,GLOBAL[ID]))</f>
        <v>Isi Gel 20 Doz 2017 Super Hero</v>
      </c>
      <c r="E976" s="4">
        <f ca="1">INDEX(GLOBAL[TT],MATCH(A976,GLOBAL[ID]))</f>
        <v>4</v>
      </c>
      <c r="F976" s="5">
        <f ca="1">IF(INDEX(GLOBAL[KET],MATCH(A976,GLOBAL[ID]))="","-",INDEX(GLOBAL[KET],MATCH(A976,GLOBAL[ID])))</f>
        <v>240</v>
      </c>
    </row>
    <row r="977" spans="1:6" ht="15">
      <c r="A977" s="12">
        <v>1497</v>
      </c>
      <c r="D977" s="3" t="str">
        <f ca="1">INDEX(GLOBAL[NAMA BARANG],MATCH(A977,GLOBAL[ID]))</f>
        <v>Isi Gel 20 Doz 2018 Fortunate</v>
      </c>
      <c r="E977" s="4">
        <f ca="1">INDEX(GLOBAL[TT],MATCH(A977,GLOBAL[ID]))</f>
        <v>7</v>
      </c>
      <c r="F977" s="5">
        <f ca="1">IF(INDEX(GLOBAL[KET],MATCH(A977,GLOBAL[ID]))="","-",INDEX(GLOBAL[KET],MATCH(A977,GLOBAL[ID])))</f>
        <v>240</v>
      </c>
    </row>
    <row r="978" spans="1:6" ht="15">
      <c r="A978" s="12">
        <v>1498</v>
      </c>
      <c r="D978" s="3" t="str">
        <f ca="1">INDEX(GLOBAL[NAMA BARANG],MATCH(A978,GLOBAL[ID]))</f>
        <v>Isi Gel 20 Doz 2021 Barbie</v>
      </c>
      <c r="E978" s="4">
        <f ca="1">INDEX(GLOBAL[TT],MATCH(A978,GLOBAL[ID]))</f>
        <v>7</v>
      </c>
      <c r="F978" s="5">
        <f ca="1">IF(INDEX(GLOBAL[KET],MATCH(A978,GLOBAL[ID]))="","-",INDEX(GLOBAL[KET],MATCH(A978,GLOBAL[ID])))</f>
        <v>240</v>
      </c>
    </row>
    <row r="979" spans="1:6" ht="15">
      <c r="A979" s="12">
        <v>1499</v>
      </c>
      <c r="D979" s="3" t="str">
        <f ca="1">INDEX(GLOBAL[NAMA BARANG],MATCH(A979,GLOBAL[ID]))</f>
        <v>Isi Gel 20 Doz 2022 Transformer</v>
      </c>
      <c r="E979" s="4">
        <f ca="1">INDEX(GLOBAL[TT],MATCH(A979,GLOBAL[ID]))</f>
        <v>6</v>
      </c>
      <c r="F979" s="5">
        <f ca="1">IF(INDEX(GLOBAL[KET],MATCH(A979,GLOBAL[ID]))="","-",INDEX(GLOBAL[KET],MATCH(A979,GLOBAL[ID])))</f>
        <v>240</v>
      </c>
    </row>
    <row r="980" spans="1:6" ht="15">
      <c r="A980" s="12">
        <v>1506</v>
      </c>
      <c r="D980" s="3" t="str">
        <f ca="1">INDEX(GLOBAL[NAMA BARANG],MATCH(A980,GLOBAL[ID]))</f>
        <v>Isi Gel ES-220 BTS</v>
      </c>
      <c r="E980" s="4">
        <f ca="1">INDEX(GLOBAL[TT],MATCH(A980,GLOBAL[ID]))</f>
        <v>6</v>
      </c>
      <c r="F980" s="5" t="str">
        <f ca="1">IF(INDEX(GLOBAL[KET],MATCH(A980,GLOBAL[ID]))="","-",INDEX(GLOBAL[KET],MATCH(A980,GLOBAL[ID])))</f>
        <v>240 PCS</v>
      </c>
    </row>
    <row r="981" spans="1:6" ht="15">
      <c r="A981" s="12">
        <v>1507</v>
      </c>
      <c r="D981" s="3" t="str">
        <f ca="1">INDEX(GLOBAL[NAMA BARANG],MATCH(A981,GLOBAL[ID]))</f>
        <v>Isi Gel ES-222 Doraemon</v>
      </c>
      <c r="E981" s="4">
        <f ca="1">INDEX(GLOBAL[TT],MATCH(A981,GLOBAL[ID]))</f>
        <v>6</v>
      </c>
      <c r="F981" s="5" t="str">
        <f ca="1">IF(INDEX(GLOBAL[KET],MATCH(A981,GLOBAL[ID]))="","-",INDEX(GLOBAL[KET],MATCH(A981,GLOBAL[ID])))</f>
        <v>240 PCS</v>
      </c>
    </row>
    <row r="982" spans="1:6" ht="15">
      <c r="A982" s="12">
        <v>1508</v>
      </c>
      <c r="D982" s="3" t="str">
        <f ca="1">INDEX(GLOBAL[NAMA BARANG],MATCH(A982,GLOBAL[ID]))</f>
        <v>Isi Gel ES-223</v>
      </c>
      <c r="E982" s="4">
        <f ca="1">INDEX(GLOBAL[TT],MATCH(A982,GLOBAL[ID]))</f>
        <v>3</v>
      </c>
      <c r="F982" s="5" t="str">
        <f ca="1">IF(INDEX(GLOBAL[KET],MATCH(A982,GLOBAL[ID]))="","-",INDEX(GLOBAL[KET],MATCH(A982,GLOBAL[ID])))</f>
        <v>240 PCS</v>
      </c>
    </row>
    <row r="983" spans="1:6" ht="15">
      <c r="A983" s="12">
        <v>1509</v>
      </c>
      <c r="D983" s="3" t="str">
        <f ca="1">INDEX(GLOBAL[NAMA BARANG],MATCH(A983,GLOBAL[ID]))</f>
        <v>Isi Gel ES-225 Unicorn</v>
      </c>
      <c r="E983" s="4">
        <f ca="1">INDEX(GLOBAL[TT],MATCH(A983,GLOBAL[ID]))</f>
        <v>3</v>
      </c>
      <c r="F983" s="5" t="str">
        <f ca="1">IF(INDEX(GLOBAL[KET],MATCH(A983,GLOBAL[ID]))="","-",INDEX(GLOBAL[KET],MATCH(A983,GLOBAL[ID])))</f>
        <v>240 PCS</v>
      </c>
    </row>
    <row r="984" spans="1:6" ht="15">
      <c r="A984" s="12">
        <v>1510</v>
      </c>
      <c r="D984" s="3" t="str">
        <f ca="1">INDEX(GLOBAL[NAMA BARANG],MATCH(A984,GLOBAL[ID]))</f>
        <v>Isi Gel ES-226 Sanrio</v>
      </c>
      <c r="E984" s="4">
        <f ca="1">INDEX(GLOBAL[TT],MATCH(A984,GLOBAL[ID]))</f>
        <v>6</v>
      </c>
      <c r="F984" s="5" t="str">
        <f ca="1">IF(INDEX(GLOBAL[KET],MATCH(A984,GLOBAL[ID]))="","-",INDEX(GLOBAL[KET],MATCH(A984,GLOBAL[ID])))</f>
        <v>240 PCS</v>
      </c>
    </row>
    <row r="985" spans="1:6" ht="15">
      <c r="A985" s="12">
        <v>1511</v>
      </c>
      <c r="D985" s="3" t="str">
        <f ca="1">INDEX(GLOBAL[NAMA BARANG],MATCH(A985,GLOBAL[ID]))</f>
        <v>Isi Gel ES-227 Tayo</v>
      </c>
      <c r="E985" s="4">
        <f ca="1">INDEX(GLOBAL[TT],MATCH(A985,GLOBAL[ID]))</f>
        <v>6</v>
      </c>
      <c r="F985" s="5" t="str">
        <f ca="1">IF(INDEX(GLOBAL[KET],MATCH(A985,GLOBAL[ID]))="","-",INDEX(GLOBAL[KET],MATCH(A985,GLOBAL[ID])))</f>
        <v>240 PCS</v>
      </c>
    </row>
    <row r="986" spans="1:6" ht="15">
      <c r="A986" s="12">
        <v>1512</v>
      </c>
      <c r="D986" s="3" t="str">
        <f ca="1">INDEX(GLOBAL[NAMA BARANG],MATCH(A986,GLOBAL[ID]))</f>
        <v>Isi Gel ES-228 Super Heroes</v>
      </c>
      <c r="E986" s="4">
        <f ca="1">INDEX(GLOBAL[TT],MATCH(A986,GLOBAL[ID]))</f>
        <v>6</v>
      </c>
      <c r="F986" s="5" t="str">
        <f ca="1">IF(INDEX(GLOBAL[KET],MATCH(A986,GLOBAL[ID]))="","-",INDEX(GLOBAL[KET],MATCH(A986,GLOBAL[ID])))</f>
        <v>240 PCS</v>
      </c>
    </row>
    <row r="987" spans="1:6" ht="15">
      <c r="A987" s="12">
        <v>1513</v>
      </c>
      <c r="D987" s="3" t="str">
        <f ca="1">INDEX(GLOBAL[NAMA BARANG],MATCH(A987,GLOBAL[ID]))</f>
        <v>Isi Gel ES-230 Dino</v>
      </c>
      <c r="E987" s="4">
        <f ca="1">INDEX(GLOBAL[TT],MATCH(A987,GLOBAL[ID]))</f>
        <v>6</v>
      </c>
      <c r="F987" s="5" t="str">
        <f ca="1">IF(INDEX(GLOBAL[KET],MATCH(A987,GLOBAL[ID]))="","-",INDEX(GLOBAL[KET],MATCH(A987,GLOBAL[ID])))</f>
        <v>240 PCS</v>
      </c>
    </row>
    <row r="988" spans="1:6" ht="15">
      <c r="A988" s="12">
        <v>1518</v>
      </c>
      <c r="D988" s="3" t="str">
        <f ca="1">INDEX(GLOBAL[NAMA BARANG],MATCH(A988,GLOBAL[ID]))</f>
        <v>Isi Gel GR 089 (12 Tabung)</v>
      </c>
      <c r="E988" s="4">
        <f ca="1">INDEX(GLOBAL[TT],MATCH(A988,GLOBAL[ID]))</f>
        <v>4</v>
      </c>
      <c r="F988" s="5" t="str">
        <f ca="1">IF(INDEX(GLOBAL[KET],MATCH(A988,GLOBAL[ID]))="","-",INDEX(GLOBAL[KET],MATCH(A988,GLOBAL[ID])))</f>
        <v>24 BOX</v>
      </c>
    </row>
    <row r="989" spans="1:6" ht="15">
      <c r="A989" s="12">
        <v>1519</v>
      </c>
      <c r="D989" s="3" t="str">
        <f ca="1">INDEX(GLOBAL[NAMA BARANG],MATCH(A989,GLOBAL[ID]))</f>
        <v>Isi Gel GR 090 (20 Tabung)</v>
      </c>
      <c r="E989" s="4">
        <f ca="1">INDEX(GLOBAL[TT],MATCH(A989,GLOBAL[ID]))</f>
        <v>4</v>
      </c>
      <c r="F989" s="5" t="str">
        <f ca="1">IF(INDEX(GLOBAL[KET],MATCH(A989,GLOBAL[ID]))="","-",INDEX(GLOBAL[KET],MATCH(A989,GLOBAL[ID])))</f>
        <v>24 BOX</v>
      </c>
    </row>
    <row r="990" spans="1:6" ht="15">
      <c r="A990" s="12">
        <v>1520</v>
      </c>
      <c r="D990" s="3" t="str">
        <f ca="1">INDEX(GLOBAL[NAMA BARANG],MATCH(A990,GLOBAL[ID]))</f>
        <v>Isi Gel SQ 321 mix</v>
      </c>
      <c r="E990" s="4">
        <f ca="1">INDEX(GLOBAL[TT],MATCH(A990,GLOBAL[ID]))</f>
        <v>34</v>
      </c>
      <c r="F990" s="5">
        <f ca="1">IF(INDEX(GLOBAL[KET],MATCH(A990,GLOBAL[ID]))="","-",INDEX(GLOBAL[KET],MATCH(A990,GLOBAL[ID])))</f>
        <v>240</v>
      </c>
    </row>
    <row r="991" spans="1:6" ht="15">
      <c r="A991" s="12">
        <v>1522</v>
      </c>
      <c r="D991" s="3" t="str">
        <f ca="1">INDEX(GLOBAL[NAMA BARANG],MATCH(A991,GLOBAL[ID]))</f>
        <v>Isi gel TG 308 ht</v>
      </c>
      <c r="E991" s="4">
        <f ca="1">INDEX(GLOBAL[TT],MATCH(A991,GLOBAL[ID]))</f>
        <v>1</v>
      </c>
      <c r="F991" s="5" t="str">
        <f ca="1">IF(INDEX(GLOBAL[KET],MATCH(A991,GLOBAL[ID]))="","-",INDEX(GLOBAL[KET],MATCH(A991,GLOBAL[ID])))</f>
        <v>80 PAK</v>
      </c>
    </row>
    <row r="992" spans="1:6" ht="15">
      <c r="A992" s="12">
        <v>1523</v>
      </c>
      <c r="D992" s="3" t="str">
        <f ca="1">INDEX(GLOBAL[NAMA BARANG],MATCH(A992,GLOBAL[ID]))</f>
        <v>Isi gel TZ-501 R Hitam</v>
      </c>
      <c r="E992" s="4">
        <f ca="1">INDEX(GLOBAL[TT],MATCH(A992,GLOBAL[ID]))</f>
        <v>9</v>
      </c>
      <c r="F992" s="5" t="str">
        <f ca="1">IF(INDEX(GLOBAL[KET],MATCH(A992,GLOBAL[ID]))="","-",INDEX(GLOBAL[KET],MATCH(A992,GLOBAL[ID])))</f>
        <v>96 LSN</v>
      </c>
    </row>
    <row r="993" spans="1:6" ht="15">
      <c r="A993" s="12">
        <v>1525</v>
      </c>
      <c r="D993" s="3" t="str">
        <f ca="1">INDEX(GLOBAL[NAMA BARANG],MATCH(A993,GLOBAL[ID]))</f>
        <v>Isi Gell 21 8013 AVENGER</v>
      </c>
      <c r="E993" s="4">
        <f ca="1">INDEX(GLOBAL[TT],MATCH(A993,GLOBAL[ID]))</f>
        <v>4</v>
      </c>
      <c r="F993" s="5" t="str">
        <f ca="1">IF(INDEX(GLOBAL[KET],MATCH(A993,GLOBAL[ID]))="","-",INDEX(GLOBAL[KET],MATCH(A993,GLOBAL[ID])))</f>
        <v>400 box</v>
      </c>
    </row>
    <row r="994" spans="1:6" ht="15">
      <c r="A994" s="12">
        <v>1526</v>
      </c>
      <c r="D994" s="3" t="str">
        <f ca="1">INDEX(GLOBAL[NAMA BARANG],MATCH(A994,GLOBAL[ID]))</f>
        <v>Isi Gell 21 8014 (Kuning)</v>
      </c>
      <c r="E994" s="4">
        <f ca="1">INDEX(GLOBAL[TT],MATCH(A994,GLOBAL[ID]))</f>
        <v>18</v>
      </c>
      <c r="F994" s="5" t="str">
        <f ca="1">IF(INDEX(GLOBAL[KET],MATCH(A994,GLOBAL[ID]))="","-",INDEX(GLOBAL[KET],MATCH(A994,GLOBAL[ID])))</f>
        <v>400 box</v>
      </c>
    </row>
    <row r="995" spans="1:6" ht="15">
      <c r="A995" s="12">
        <v>1527</v>
      </c>
      <c r="D995" s="3" t="str">
        <f ca="1">INDEX(GLOBAL[NAMA BARANG],MATCH(A995,GLOBAL[ID]))</f>
        <v>Isi gell Debozz DB GR 550 (24)</v>
      </c>
      <c r="E995" s="4">
        <f ca="1">INDEX(GLOBAL[TT],MATCH(A995,GLOBAL[ID]))</f>
        <v>1</v>
      </c>
      <c r="F995" s="5" t="str">
        <f ca="1">IF(INDEX(GLOBAL[KET],MATCH(A995,GLOBAL[ID]))="","-",INDEX(GLOBAL[KET],MATCH(A995,GLOBAL[ID])))</f>
        <v>144 dos</v>
      </c>
    </row>
    <row r="996" spans="1:6" ht="15">
      <c r="A996" s="12">
        <v>1528</v>
      </c>
      <c r="D996" s="3" t="str">
        <f ca="1">INDEX(GLOBAL[NAMA BARANG],MATCH(A996,GLOBAL[ID]))</f>
        <v>Isi Gell nato</v>
      </c>
      <c r="E996" s="4">
        <f ca="1">INDEX(GLOBAL[TT],MATCH(A996,GLOBAL[ID]))</f>
        <v>5</v>
      </c>
      <c r="F996" s="5" t="str">
        <f ca="1">IF(INDEX(GLOBAL[KET],MATCH(A996,GLOBAL[ID]))="","-",INDEX(GLOBAL[KET],MATCH(A996,GLOBAL[ID])))</f>
        <v>216 ls</v>
      </c>
    </row>
    <row r="997" spans="1:6" ht="15">
      <c r="A997" s="12">
        <v>1529</v>
      </c>
      <c r="D997" s="3" t="str">
        <f ca="1">INDEX(GLOBAL[NAMA BARANG],MATCH(A997,GLOBAL[ID]))</f>
        <v>Isi gell Retract DB GR-900</v>
      </c>
      <c r="E997" s="4">
        <f ca="1">INDEX(GLOBAL[TT],MATCH(A997,GLOBAL[ID]))</f>
        <v>2</v>
      </c>
      <c r="F997" s="5" t="str">
        <f ca="1">IF(INDEX(GLOBAL[KET],MATCH(A997,GLOBAL[ID]))="","-",INDEX(GLOBAL[KET],MATCH(A997,GLOBAL[ID])))</f>
        <v>144 dos (24)</v>
      </c>
    </row>
    <row r="998" spans="1:6" ht="15">
      <c r="A998" s="12">
        <v>1530</v>
      </c>
      <c r="D998" s="3" t="str">
        <f ca="1">INDEX(GLOBAL[NAMA BARANG],MATCH(A998,GLOBAL[ID]))</f>
        <v>Isi Mechpen collen Gold G-2000 HB (1 box=100 tube/ 1 tube=40 pc)</v>
      </c>
      <c r="E998" s="4">
        <f ca="1">INDEX(GLOBAL[TT],MATCH(A998,GLOBAL[ID]))</f>
        <v>1</v>
      </c>
      <c r="F998" s="5" t="str">
        <f ca="1">IF(INDEX(GLOBAL[KET],MATCH(A998,GLOBAL[ID]))="","-",INDEX(GLOBAL[KET],MATCH(A998,GLOBAL[ID])))</f>
        <v>24 box</v>
      </c>
    </row>
    <row r="999" spans="1:6" ht="15">
      <c r="A999" s="12">
        <v>1531</v>
      </c>
      <c r="D999" s="3" t="str">
        <f ca="1">INDEX(GLOBAL[NAMA BARANG],MATCH(A999,GLOBAL[ID]))</f>
        <v>Isi Mechpen collen Gold G-2000 HB (1 box=100 tube/ 1 tube=40 pc)</v>
      </c>
      <c r="E999" s="4">
        <f ca="1">INDEX(GLOBAL[TT],MATCH(A999,GLOBAL[ID]))</f>
        <v>1</v>
      </c>
      <c r="F999" s="5" t="str">
        <f ca="1">IF(INDEX(GLOBAL[KET],MATCH(A999,GLOBAL[ID]))="","-",INDEX(GLOBAL[KET],MATCH(A999,GLOBAL[ID])))</f>
        <v>26 box</v>
      </c>
    </row>
    <row r="1000" spans="1:6" ht="15">
      <c r="A1000" s="12">
        <v>1532</v>
      </c>
      <c r="D1000" s="3" t="str">
        <f ca="1">INDEX(GLOBAL[NAMA BARANG],MATCH(A1000,GLOBAL[ID]))</f>
        <v>Isi Mechpen collen Gold G-2000 HB (1 box=40 tube/ 1 tube=20 pc)</v>
      </c>
      <c r="E1000" s="4">
        <f ca="1">INDEX(GLOBAL[TT],MATCH(A1000,GLOBAL[ID]))</f>
        <v>2</v>
      </c>
      <c r="F1000" s="5" t="str">
        <f ca="1">IF(INDEX(GLOBAL[KET],MATCH(A1000,GLOBAL[ID]))="","-",INDEX(GLOBAL[KET],MATCH(A1000,GLOBAL[ID])))</f>
        <v>30 box</v>
      </c>
    </row>
    <row r="1001" spans="1:6" ht="15">
      <c r="A1001" s="12">
        <v>1533</v>
      </c>
      <c r="D1001" s="3" t="str">
        <f ca="1">INDEX(GLOBAL[NAMA BARANG],MATCH(A1001,GLOBAL[ID]))</f>
        <v>Isi Mechpen collen Gold G-2550 HB (1 box=40 tube/ 1 tube=20 pc)</v>
      </c>
      <c r="E1001" s="4">
        <f ca="1">INDEX(GLOBAL[TT],MATCH(A1001,GLOBAL[ID]))</f>
        <v>2</v>
      </c>
      <c r="F1001" s="5" t="str">
        <f ca="1">IF(INDEX(GLOBAL[KET],MATCH(A1001,GLOBAL[ID]))="","-",INDEX(GLOBAL[KET],MATCH(A1001,GLOBAL[ID])))</f>
        <v>60 box</v>
      </c>
    </row>
    <row r="1002" spans="1:6" ht="15">
      <c r="A1002" s="12">
        <v>1534</v>
      </c>
      <c r="D1002" s="3" t="str">
        <f ca="1">INDEX(GLOBAL[NAMA BARANG],MATCH(A1002,GLOBAL[ID]))</f>
        <v>Isi Mechpen MFF R 091</v>
      </c>
      <c r="E1002" s="4">
        <f ca="1">INDEX(GLOBAL[TT],MATCH(A1002,GLOBAL[ID]))</f>
        <v>1</v>
      </c>
      <c r="F1002" s="5" t="str">
        <f ca="1">IF(INDEX(GLOBAL[KET],MATCH(A1002,GLOBAL[ID]))="","-",INDEX(GLOBAL[KET],MATCH(A1002,GLOBAL[ID])))</f>
        <v>240 ls</v>
      </c>
    </row>
    <row r="1003" spans="1:6" ht="15">
      <c r="A1003" s="12">
        <v>1535</v>
      </c>
      <c r="D1003" s="3" t="str">
        <f ca="1">INDEX(GLOBAL[NAMA BARANG],MATCH(A1003,GLOBAL[ID]))</f>
        <v>Isi Mechpen MFF-188</v>
      </c>
      <c r="E1003" s="4">
        <f ca="1">INDEX(GLOBAL[TT],MATCH(A1003,GLOBAL[ID]))</f>
        <v>1</v>
      </c>
      <c r="F1003" s="5" t="str">
        <f ca="1">IF(INDEX(GLOBAL[KET],MATCH(A1003,GLOBAL[ID]))="","-",INDEX(GLOBAL[KET],MATCH(A1003,GLOBAL[ID])))</f>
        <v>320 ls</v>
      </c>
    </row>
    <row r="1004" spans="1:6" ht="15">
      <c r="A1004" s="12">
        <v>1536</v>
      </c>
      <c r="D1004" s="3" t="str">
        <f ca="1">INDEX(GLOBAL[NAMA BARANG],MATCH(A1004,GLOBAL[ID]))</f>
        <v>Isi Mechpen Mingda 2B 9640 (80)</v>
      </c>
      <c r="E1004" s="4">
        <f ca="1">INDEX(GLOBAL[TT],MATCH(A1004,GLOBAL[ID]))</f>
        <v>4</v>
      </c>
      <c r="F1004" s="5" t="str">
        <f ca="1">IF(INDEX(GLOBAL[KET],MATCH(A1004,GLOBAL[ID]))="","-",INDEX(GLOBAL[KET],MATCH(A1004,GLOBAL[ID])))</f>
        <v>240 ls</v>
      </c>
    </row>
    <row r="1005" spans="1:6" ht="15">
      <c r="A1005" s="12">
        <v>1537</v>
      </c>
      <c r="D1005" s="3" t="str">
        <f ca="1">INDEX(GLOBAL[NAMA BARANG],MATCH(A1005,GLOBAL[ID]))</f>
        <v>Isi Mechpen MPF R 199 A</v>
      </c>
      <c r="E1005" s="4">
        <f ca="1">INDEX(GLOBAL[TT],MATCH(A1005,GLOBAL[ID]))</f>
        <v>3</v>
      </c>
      <c r="F1005" s="5" t="str">
        <f ca="1">IF(INDEX(GLOBAL[KET],MATCH(A1005,GLOBAL[ID]))="","-",INDEX(GLOBAL[KET],MATCH(A1005,GLOBAL[ID])))</f>
        <v>320 ls</v>
      </c>
    </row>
    <row r="1006" spans="1:6" ht="15">
      <c r="A1006" s="12">
        <v>1538</v>
      </c>
      <c r="D1006" s="3" t="str">
        <f ca="1">INDEX(GLOBAL[NAMA BARANG],MATCH(A1006,GLOBAL[ID]))</f>
        <v>Isi Mechpen MPF R 2104</v>
      </c>
      <c r="E1006" s="4">
        <f ca="1">INDEX(GLOBAL[TT],MATCH(A1006,GLOBAL[ID]))</f>
        <v>3</v>
      </c>
      <c r="F1006" s="5" t="str">
        <f ca="1">IF(INDEX(GLOBAL[KET],MATCH(A1006,GLOBAL[ID]))="","-",INDEX(GLOBAL[KET],MATCH(A1006,GLOBAL[ID])))</f>
        <v>288 ls</v>
      </c>
    </row>
    <row r="1007" spans="1:6" ht="15">
      <c r="A1007" s="12">
        <v>1539</v>
      </c>
      <c r="D1007" s="3" t="str">
        <f ca="1">INDEX(GLOBAL[NAMA BARANG],MATCH(A1007,GLOBAL[ID]))</f>
        <v>Isi Mechpen MPF R 678</v>
      </c>
      <c r="E1007" s="4">
        <f ca="1">INDEX(GLOBAL[TT],MATCH(A1007,GLOBAL[ID]))</f>
        <v>1</v>
      </c>
      <c r="F1007" s="5" t="str">
        <f ca="1">IF(INDEX(GLOBAL[KET],MATCH(A1007,GLOBAL[ID]))="","-",INDEX(GLOBAL[KET],MATCH(A1007,GLOBAL[ID])))</f>
        <v>280 ls</v>
      </c>
    </row>
    <row r="1008" spans="1:6" ht="15">
      <c r="A1008" s="12">
        <v>1540</v>
      </c>
      <c r="D1008" s="3" t="str">
        <f ca="1">INDEX(GLOBAL[NAMA BARANG],MATCH(A1008,GLOBAL[ID]))</f>
        <v>Isi Organiser Hologram BB Smart</v>
      </c>
      <c r="E1008" s="4">
        <f ca="1">INDEX(GLOBAL[TT],MATCH(A1008,GLOBAL[ID]))</f>
        <v>6</v>
      </c>
      <c r="F1008" s="5" t="str">
        <f ca="1">IF(INDEX(GLOBAL[KET],MATCH(A1008,GLOBAL[ID]))="","-",INDEX(GLOBAL[KET],MATCH(A1008,GLOBAL[ID])))</f>
        <v>225 pc</v>
      </c>
    </row>
    <row r="1009" spans="1:6" ht="15">
      <c r="A1009" s="12">
        <v>1541</v>
      </c>
      <c r="D1009" s="3" t="str">
        <f ca="1">INDEX(GLOBAL[NAMA BARANG],MATCH(A1009,GLOBAL[ID]))</f>
        <v>Isi orgi Fancy</v>
      </c>
      <c r="E1009" s="4">
        <f ca="1">INDEX(GLOBAL[TT],MATCH(A1009,GLOBAL[ID]))</f>
        <v>2</v>
      </c>
      <c r="F1009" s="5" t="str">
        <f ca="1">IF(INDEX(GLOBAL[KET],MATCH(A1009,GLOBAL[ID]))="","-",INDEX(GLOBAL[KET],MATCH(A1009,GLOBAL[ID])))</f>
        <v>225 ls</v>
      </c>
    </row>
    <row r="1010" spans="1:6" ht="15">
      <c r="A1010" s="12">
        <v>1542</v>
      </c>
      <c r="D1010" s="3" t="str">
        <f ca="1">INDEX(GLOBAL[NAMA BARANG],MATCH(A1010,GLOBAL[ID]))</f>
        <v>Isi orgi Hologram Zodiak</v>
      </c>
      <c r="E1010" s="4">
        <f ca="1">INDEX(GLOBAL[TT],MATCH(A1010,GLOBAL[ID]))</f>
        <v>1</v>
      </c>
      <c r="F1010" s="5" t="str">
        <f ca="1">IF(INDEX(GLOBAL[KET],MATCH(A1010,GLOBAL[ID]))="","-",INDEX(GLOBAL[KET],MATCH(A1010,GLOBAL[ID])))</f>
        <v>225 ls</v>
      </c>
    </row>
    <row r="1011" spans="1:6" ht="15">
      <c r="A1011" s="12">
        <v>1543</v>
      </c>
      <c r="D1011" s="3" t="str">
        <f ca="1">INDEX(GLOBAL[NAMA BARANG],MATCH(A1011,GLOBAL[ID]))</f>
        <v>Isi pensil 229 (210)</v>
      </c>
      <c r="E1011" s="4">
        <f ca="1">INDEX(GLOBAL[TT],MATCH(A1011,GLOBAL[ID]))</f>
        <v>2</v>
      </c>
      <c r="F1011" s="5" t="str">
        <f ca="1">IF(INDEX(GLOBAL[KET],MATCH(A1011,GLOBAL[ID]))="","-",INDEX(GLOBAL[KET],MATCH(A1011,GLOBAL[ID])))</f>
        <v>48 box 50</v>
      </c>
    </row>
    <row r="1012" spans="1:6" ht="15">
      <c r="A1012" s="12">
        <v>1544</v>
      </c>
      <c r="D1012" s="3" t="str">
        <f ca="1">INDEX(GLOBAL[NAMA BARANG],MATCH(A1012,GLOBAL[ID]))</f>
        <v>Isi pensil 814-811 Emas (1 box=144)</v>
      </c>
      <c r="E1012" s="4">
        <f ca="1">INDEX(GLOBAL[TT],MATCH(A1012,GLOBAL[ID]))</f>
        <v>1</v>
      </c>
      <c r="F1012" s="5" t="str">
        <f ca="1">IF(INDEX(GLOBAL[KET],MATCH(A1012,GLOBAL[ID]))="","-",INDEX(GLOBAL[KET],MATCH(A1012,GLOBAL[ID])))</f>
        <v>20 grs</v>
      </c>
    </row>
    <row r="1013" spans="1:6" ht="15">
      <c r="A1013" s="12">
        <v>1545</v>
      </c>
      <c r="D1013" s="3" t="str">
        <f ca="1">INDEX(GLOBAL[NAMA BARANG],MATCH(A1013,GLOBAL[ID]))</f>
        <v>Isi pensil 818 warna (1 box=144)</v>
      </c>
      <c r="E1013" s="4">
        <f ca="1">INDEX(GLOBAL[TT],MATCH(A1013,GLOBAL[ID]))</f>
        <v>1</v>
      </c>
      <c r="F1013" s="5" t="str">
        <f ca="1">IF(INDEX(GLOBAL[KET],MATCH(A1013,GLOBAL[ID]))="","-",INDEX(GLOBAL[KET],MATCH(A1013,GLOBAL[ID])))</f>
        <v>24 grs</v>
      </c>
    </row>
    <row r="1014" spans="1:6" ht="15">
      <c r="A1014" s="12">
        <v>1547</v>
      </c>
      <c r="D1014" s="3" t="str">
        <f ca="1">INDEX(GLOBAL[NAMA BARANG],MATCH(A1014,GLOBAL[ID]))</f>
        <v>Isi pensil Gen Vana K 2284 0,5</v>
      </c>
      <c r="E1014" s="4">
        <f ca="1">INDEX(GLOBAL[TT],MATCH(A1014,GLOBAL[ID]))</f>
        <v>15</v>
      </c>
      <c r="F1014" s="5" t="str">
        <f ca="1">IF(INDEX(GLOBAL[KET],MATCH(A1014,GLOBAL[ID]))="","-",INDEX(GLOBAL[KET],MATCH(A1014,GLOBAL[ID])))</f>
        <v>216 ls</v>
      </c>
    </row>
    <row r="1015" spans="1:6" ht="15">
      <c r="A1015" s="12">
        <v>1548</v>
      </c>
      <c r="D1015" s="3" t="str">
        <f ca="1">INDEX(GLOBAL[NAMA BARANG],MATCH(A1015,GLOBAL[ID]))</f>
        <v>Isi pensil Know 2270</v>
      </c>
      <c r="E1015" s="4">
        <f ca="1">INDEX(GLOBAL[TT],MATCH(A1015,GLOBAL[ID]))</f>
        <v>5</v>
      </c>
      <c r="F1015" s="5" t="str">
        <f ca="1">IF(INDEX(GLOBAL[KET],MATCH(A1015,GLOBAL[ID]))="","-",INDEX(GLOBAL[KET],MATCH(A1015,GLOBAL[ID])))</f>
        <v>216 ls</v>
      </c>
    </row>
    <row r="1016" spans="1:6" ht="15">
      <c r="A1016" s="12">
        <v>1549</v>
      </c>
      <c r="D1016" s="3" t="str">
        <f ca="1">INDEX(GLOBAL[NAMA BARANG],MATCH(A1016,GLOBAL[ID]))</f>
        <v>Isi pensil mekanik 801 2,0</v>
      </c>
      <c r="E1016" s="4">
        <f ca="1">INDEX(GLOBAL[TT],MATCH(A1016,GLOBAL[ID]))</f>
        <v>3</v>
      </c>
      <c r="F1016" s="5" t="str">
        <f ca="1">IF(INDEX(GLOBAL[KET],MATCH(A1016,GLOBAL[ID]))="","-",INDEX(GLOBAL[KET],MATCH(A1016,GLOBAL[ID])))</f>
        <v>240 ls</v>
      </c>
    </row>
    <row r="1017" spans="1:6" ht="15">
      <c r="A1017" s="12">
        <v>1550</v>
      </c>
      <c r="D1017" s="3" t="str">
        <f ca="1">INDEX(GLOBAL[NAMA BARANG],MATCH(A1017,GLOBAL[ID]))</f>
        <v>Isi pensil MP 100</v>
      </c>
      <c r="E1017" s="4">
        <f ca="1">INDEX(GLOBAL[TT],MATCH(A1017,GLOBAL[ID]))</f>
        <v>2</v>
      </c>
      <c r="F1017" s="5" t="str">
        <f ca="1">IF(INDEX(GLOBAL[KET],MATCH(A1017,GLOBAL[ID]))="","-",INDEX(GLOBAL[KET],MATCH(A1017,GLOBAL[ID])))</f>
        <v>48 box 36</v>
      </c>
    </row>
    <row r="1018" spans="1:6" ht="15">
      <c r="A1018" s="12">
        <v>1551</v>
      </c>
      <c r="D1018" s="3" t="str">
        <f ca="1">INDEX(GLOBAL[NAMA BARANG],MATCH(A1018,GLOBAL[ID]))</f>
        <v>Isi pensil Mp 101/ 2,0 Kepala MM</v>
      </c>
      <c r="E1018" s="4">
        <f ca="1">INDEX(GLOBAL[TT],MATCH(A1018,GLOBAL[ID]))</f>
        <v>3</v>
      </c>
      <c r="F1018" s="5" t="str">
        <f ca="1">IF(INDEX(GLOBAL[KET],MATCH(A1018,GLOBAL[ID]))="","-",INDEX(GLOBAL[KET],MATCH(A1018,GLOBAL[ID])))</f>
        <v>1728 pc</v>
      </c>
    </row>
    <row r="1019" spans="1:6" ht="15">
      <c r="A1019" s="12">
        <v>1552</v>
      </c>
      <c r="D1019" s="3" t="str">
        <f ca="1">INDEX(GLOBAL[NAMA BARANG],MATCH(A1019,GLOBAL[ID]))</f>
        <v>Isi pensil Mp 102/ 2,0 Hk</v>
      </c>
      <c r="E1019" s="4">
        <f ca="1">INDEX(GLOBAL[TT],MATCH(A1019,GLOBAL[ID]))</f>
        <v>3</v>
      </c>
      <c r="F1019" s="5" t="str">
        <f ca="1">IF(INDEX(GLOBAL[KET],MATCH(A1019,GLOBAL[ID]))="","-",INDEX(GLOBAL[KET],MATCH(A1019,GLOBAL[ID])))</f>
        <v>1728 pc</v>
      </c>
    </row>
    <row r="1020" spans="1:6" ht="15">
      <c r="A1020" s="12">
        <v>1553</v>
      </c>
      <c r="D1020" s="3" t="str">
        <f ca="1">INDEX(GLOBAL[NAMA BARANG],MATCH(A1020,GLOBAL[ID]))</f>
        <v>Isi pensil VTRo 20 2B</v>
      </c>
      <c r="E1020" s="4">
        <f ca="1">INDEX(GLOBAL[TT],MATCH(A1020,GLOBAL[ID]))</f>
        <v>2</v>
      </c>
      <c r="F1020" s="5" t="str">
        <f ca="1">IF(INDEX(GLOBAL[KET],MATCH(A1020,GLOBAL[ID]))="","-",INDEX(GLOBAL[KET],MATCH(A1020,GLOBAL[ID])))</f>
        <v>240 ls</v>
      </c>
    </row>
    <row r="1021" spans="1:6" ht="15">
      <c r="A1021" s="12">
        <v>1555</v>
      </c>
      <c r="D1021" s="3" t="str">
        <f ca="1">INDEX(GLOBAL[NAMA BARANG],MATCH(A1021,GLOBAL[ID]))</f>
        <v>Isi Staples SDI 1213</v>
      </c>
      <c r="E1021" s="4">
        <f ca="1">INDEX(GLOBAL[TT],MATCH(A1021,GLOBAL[ID]))</f>
        <v>1</v>
      </c>
      <c r="F1021" s="5" t="str">
        <f ca="1">IF(INDEX(GLOBAL[KET],MATCH(A1021,GLOBAL[ID]))="","-",INDEX(GLOBAL[KET],MATCH(A1021,GLOBAL[ID])))</f>
        <v>200 PAK</v>
      </c>
    </row>
    <row r="1022" spans="1:6" ht="15">
      <c r="A1022" s="12">
        <v>1556</v>
      </c>
      <c r="D1022" s="3" t="str">
        <f ca="1">INDEX(GLOBAL[NAMA BARANG],MATCH(A1022,GLOBAL[ID]))</f>
        <v>Isi Staples SDI 1215</v>
      </c>
      <c r="E1022" s="4">
        <f ca="1">INDEX(GLOBAL[TT],MATCH(A1022,GLOBAL[ID]))</f>
        <v>1</v>
      </c>
      <c r="F1022" s="5" t="str">
        <f ca="1">IF(INDEX(GLOBAL[KET],MATCH(A1022,GLOBAL[ID]))="","-",INDEX(GLOBAL[KET],MATCH(A1022,GLOBAL[ID])))</f>
        <v>160 box</v>
      </c>
    </row>
    <row r="1023" spans="1:6" ht="15">
      <c r="A1023" s="12">
        <v>1557</v>
      </c>
      <c r="D1023" s="3" t="str">
        <f ca="1">INDEX(GLOBAL[NAMA BARANG],MATCH(A1023,GLOBAL[ID]))</f>
        <v>Isi Staples SDI 1217</v>
      </c>
      <c r="E1023" s="4">
        <f ca="1">INDEX(GLOBAL[TT],MATCH(A1023,GLOBAL[ID]))</f>
        <v>1</v>
      </c>
      <c r="F1023" s="5" t="str">
        <f ca="1">IF(INDEX(GLOBAL[KET],MATCH(A1023,GLOBAL[ID]))="","-",INDEX(GLOBAL[KET],MATCH(A1023,GLOBAL[ID])))</f>
        <v>160 box</v>
      </c>
    </row>
    <row r="1024" spans="1:6" ht="15">
      <c r="A1024" s="12">
        <v>1558</v>
      </c>
      <c r="D1024" s="3" t="str">
        <f ca="1">INDEX(GLOBAL[NAMA BARANG],MATCH(A1024,GLOBAL[ID]))</f>
        <v>Isi Staples SDI no.3 (1204)</v>
      </c>
      <c r="E1024" s="4">
        <f ca="1">INDEX(GLOBAL[TT],MATCH(A1024,GLOBAL[ID]))</f>
        <v>1</v>
      </c>
      <c r="F1024" s="5">
        <f ca="1">IF(INDEX(GLOBAL[KET],MATCH(A1024,GLOBAL[ID]))="","-",INDEX(GLOBAL[KET],MATCH(A1024,GLOBAL[ID])))</f>
        <v>500</v>
      </c>
    </row>
    <row r="1025" spans="1:6" ht="15">
      <c r="A1025" s="12">
        <v>1559</v>
      </c>
      <c r="D1025" s="3" t="str">
        <f ca="1">INDEX(GLOBAL[NAMA BARANG],MATCH(A1025,GLOBAL[ID]))</f>
        <v>Isi/ Mata Pensil besar C10-0631 666 campur</v>
      </c>
      <c r="E1025" s="4">
        <f ca="1">INDEX(GLOBAL[TT],MATCH(A1025,GLOBAL[ID]))</f>
        <v>8</v>
      </c>
      <c r="F1025" s="5" t="str">
        <f ca="1">IF(INDEX(GLOBAL[KET],MATCH(A1025,GLOBAL[ID]))="","-",INDEX(GLOBAL[KET],MATCH(A1025,GLOBAL[ID])))</f>
        <v>240 ls</v>
      </c>
    </row>
    <row r="1026" spans="1:6" ht="15">
      <c r="A1026" s="12">
        <v>1560</v>
      </c>
      <c r="D1026" s="3" t="str">
        <f ca="1">INDEX(GLOBAL[NAMA BARANG],MATCH(A1026,GLOBAL[ID]))</f>
        <v>Isolasi (Decorative) Cartoon Type 1.5x3m</v>
      </c>
      <c r="E1026" s="4">
        <f ca="1">INDEX(GLOBAL[TT],MATCH(A1026,GLOBAL[ID]))</f>
        <v>7</v>
      </c>
      <c r="F1026" s="5">
        <f ca="1">IF(INDEX(GLOBAL[KET],MATCH(A1026,GLOBAL[ID]))="","-",INDEX(GLOBAL[KET],MATCH(A1026,GLOBAL[ID])))</f>
        <v>200</v>
      </c>
    </row>
    <row r="1027" spans="1:6" ht="15">
      <c r="A1027" s="12">
        <v>1561</v>
      </c>
      <c r="D1027" s="3" t="str">
        <f ca="1">INDEX(GLOBAL[NAMA BARANG],MATCH(A1027,GLOBAL[ID]))</f>
        <v>Isolasi 1503</v>
      </c>
      <c r="E1027" s="4">
        <f ca="1">INDEX(GLOBAL[TT],MATCH(A1027,GLOBAL[ID]))</f>
        <v>3</v>
      </c>
      <c r="F1027" s="5">
        <f ca="1">IF(INDEX(GLOBAL[KET],MATCH(A1027,GLOBAL[ID]))="","-",INDEX(GLOBAL[KET],MATCH(A1027,GLOBAL[ID])))</f>
        <v>200</v>
      </c>
    </row>
    <row r="1028" spans="1:6" ht="15">
      <c r="A1028" s="12">
        <v>1562</v>
      </c>
      <c r="D1028" s="3" t="str">
        <f ca="1">INDEX(GLOBAL[NAMA BARANG],MATCH(A1028,GLOBAL[ID]))</f>
        <v>Isolasi Fancy TBG (50)</v>
      </c>
      <c r="E1028" s="4">
        <f ca="1">INDEX(GLOBAL[TT],MATCH(A1028,GLOBAL[ID]))</f>
        <v>14</v>
      </c>
      <c r="F1028" s="5" t="str">
        <f ca="1">IF(INDEX(GLOBAL[KET],MATCH(A1028,GLOBAL[ID]))="","-",INDEX(GLOBAL[KET],MATCH(A1028,GLOBAL[ID])))</f>
        <v>60 tabung</v>
      </c>
    </row>
    <row r="1029" spans="1:6" ht="15">
      <c r="A1029" s="12">
        <v>1564</v>
      </c>
      <c r="D1029" s="3" t="str">
        <f ca="1">INDEX(GLOBAL[NAMA BARANG],MATCH(A1029,GLOBAL[ID]))</f>
        <v>Isolasi National</v>
      </c>
      <c r="E1029" s="4">
        <f ca="1">INDEX(GLOBAL[TT],MATCH(A1029,GLOBAL[ID]))</f>
        <v>12</v>
      </c>
      <c r="F1029" s="5">
        <f ca="1">IF(INDEX(GLOBAL[KET],MATCH(A1029,GLOBAL[ID]))="","-",INDEX(GLOBAL[KET],MATCH(A1029,GLOBAL[ID])))</f>
        <v>120</v>
      </c>
    </row>
    <row r="1030" spans="1:6" ht="15">
      <c r="A1030" s="12">
        <v>1567</v>
      </c>
      <c r="D1030" s="3" t="str">
        <f ca="1">INDEX(GLOBAL[NAMA BARANG],MATCH(A1030,GLOBAL[ID]))</f>
        <v>Isolasi Warna Polos kecil (BO 5076)</v>
      </c>
      <c r="E1030" s="4">
        <f ca="1">INDEX(GLOBAL[TT],MATCH(A1030,GLOBAL[ID]))</f>
        <v>6</v>
      </c>
      <c r="F1030" s="5">
        <f ca="1">IF(INDEX(GLOBAL[KET],MATCH(A1030,GLOBAL[ID]))="","-",INDEX(GLOBAL[KET],MATCH(A1030,GLOBAL[ID])))</f>
        <v>200</v>
      </c>
    </row>
    <row r="1031" spans="1:6" ht="15">
      <c r="A1031" s="12">
        <v>1568</v>
      </c>
      <c r="D1031" s="3" t="str">
        <f ca="1">INDEX(GLOBAL[NAMA BARANG],MATCH(A1031,GLOBAL[ID]))</f>
        <v>Jangka 5001 (J 0363)</v>
      </c>
      <c r="E1031" s="4">
        <f ca="1">INDEX(GLOBAL[TT],MATCH(A1031,GLOBAL[ID]))</f>
        <v>4</v>
      </c>
      <c r="F1031" s="5" t="str">
        <f ca="1">IF(INDEX(GLOBAL[KET],MATCH(A1031,GLOBAL[ID]))="","-",INDEX(GLOBAL[KET],MATCH(A1031,GLOBAL[ID])))</f>
        <v>24 ls</v>
      </c>
    </row>
    <row r="1032" spans="1:6" ht="15">
      <c r="A1032" s="12">
        <v>1569</v>
      </c>
      <c r="D1032" s="3" t="str">
        <f ca="1">INDEX(GLOBAL[NAMA BARANG],MATCH(A1032,GLOBAL[ID]))</f>
        <v>Jangka A5 3328 Fancy</v>
      </c>
      <c r="E1032" s="4">
        <f ca="1">INDEX(GLOBAL[TT],MATCH(A1032,GLOBAL[ID]))</f>
        <v>4</v>
      </c>
      <c r="F1032" s="5" t="str">
        <f ca="1">IF(INDEX(GLOBAL[KET],MATCH(A1032,GLOBAL[ID]))="","-",INDEX(GLOBAL[KET],MATCH(A1032,GLOBAL[ID])))</f>
        <v>24 ls</v>
      </c>
    </row>
    <row r="1033" spans="1:6" ht="15">
      <c r="A1033" s="12">
        <v>1570</v>
      </c>
      <c r="D1033" s="3" t="str">
        <f ca="1">INDEX(GLOBAL[NAMA BARANG],MATCH(A1033,GLOBAL[ID]))</f>
        <v>Jangka Besi 4001 Bofa</v>
      </c>
      <c r="E1033" s="4">
        <f ca="1">INDEX(GLOBAL[TT],MATCH(A1033,GLOBAL[ID]))</f>
        <v>5</v>
      </c>
      <c r="F1033" s="5" t="str">
        <f ca="1">IF(INDEX(GLOBAL[KET],MATCH(A1033,GLOBAL[ID]))="","-",INDEX(GLOBAL[KET],MATCH(A1033,GLOBAL[ID])))</f>
        <v>20 ls</v>
      </c>
    </row>
    <row r="1034" spans="1:6" ht="15">
      <c r="A1034" s="12">
        <v>1572</v>
      </c>
      <c r="D1034" s="3" t="str">
        <f ca="1">INDEX(GLOBAL[NAMA BARANG],MATCH(A1034,GLOBAL[ID]))</f>
        <v>Jangka DB TZ 4001</v>
      </c>
      <c r="E1034" s="4">
        <f ca="1">INDEX(GLOBAL[TT],MATCH(A1034,GLOBAL[ID]))</f>
        <v>4</v>
      </c>
      <c r="F1034" s="5" t="str">
        <f ca="1">IF(INDEX(GLOBAL[KET],MATCH(A1034,GLOBAL[ID]))="","-",INDEX(GLOBAL[KET],MATCH(A1034,GLOBAL[ID])))</f>
        <v>24 LSN</v>
      </c>
    </row>
    <row r="1035" spans="1:6" ht="15">
      <c r="A1035" s="12">
        <v>1574</v>
      </c>
      <c r="D1035" s="3" t="str">
        <f ca="1">INDEX(GLOBAL[NAMA BARANG],MATCH(A1035,GLOBAL[ID]))</f>
        <v>Jangka JF 8021</v>
      </c>
      <c r="E1035" s="4">
        <f ca="1">INDEX(GLOBAL[TT],MATCH(A1035,GLOBAL[ID]))</f>
        <v>35</v>
      </c>
      <c r="F1035" s="5" t="str">
        <f ca="1">IF(INDEX(GLOBAL[KET],MATCH(A1035,GLOBAL[ID]))="","-",INDEX(GLOBAL[KET],MATCH(A1035,GLOBAL[ID])))</f>
        <v>24 LSN</v>
      </c>
    </row>
    <row r="1036" spans="1:6" ht="15">
      <c r="A1036" s="12">
        <v>1575</v>
      </c>
      <c r="D1036" s="3" t="str">
        <f ca="1">INDEX(GLOBAL[NAMA BARANG],MATCH(A1036,GLOBAL[ID]))</f>
        <v>Jangka MT 2506</v>
      </c>
      <c r="E1036" s="4">
        <f ca="1">INDEX(GLOBAL[TT],MATCH(A1036,GLOBAL[ID]))</f>
        <v>4</v>
      </c>
      <c r="F1036" s="5" t="str">
        <f ca="1">IF(INDEX(GLOBAL[KET],MATCH(A1036,GLOBAL[ID]))="","-",INDEX(GLOBAL[KET],MATCH(A1036,GLOBAL[ID])))</f>
        <v>24 ls</v>
      </c>
    </row>
    <row r="1037" spans="1:6" ht="15">
      <c r="A1037" s="12">
        <v>1576</v>
      </c>
      <c r="D1037" s="3" t="str">
        <f ca="1">INDEX(GLOBAL[NAMA BARANG],MATCH(A1037,GLOBAL[ID]))</f>
        <v>Jangka starmon</v>
      </c>
      <c r="E1037" s="4">
        <f ca="1">INDEX(GLOBAL[TT],MATCH(A1037,GLOBAL[ID]))</f>
        <v>15</v>
      </c>
      <c r="F1037" s="5" t="str">
        <f ca="1">IF(INDEX(GLOBAL[KET],MATCH(A1037,GLOBAL[ID]))="","-",INDEX(GLOBAL[KET],MATCH(A1037,GLOBAL[ID])))</f>
        <v>24 ls</v>
      </c>
    </row>
    <row r="1038" spans="1:6" ht="15">
      <c r="A1038" s="12">
        <v>1577</v>
      </c>
      <c r="D1038" s="3" t="str">
        <f ca="1">INDEX(GLOBAL[NAMA BARANG],MATCH(A1038,GLOBAL[ID]))</f>
        <v>Jangka TZ 8186</v>
      </c>
      <c r="E1038" s="4">
        <f ca="1">INDEX(GLOBAL[TT],MATCH(A1038,GLOBAL[ID]))</f>
        <v>10</v>
      </c>
      <c r="F1038" s="5" t="str">
        <f ca="1">IF(INDEX(GLOBAL[KET],MATCH(A1038,GLOBAL[ID]))="","-",INDEX(GLOBAL[KET],MATCH(A1038,GLOBAL[ID])))</f>
        <v>24 LSN</v>
      </c>
    </row>
    <row r="1039" spans="1:6" ht="15">
      <c r="A1039" s="12">
        <v>1579</v>
      </c>
      <c r="D1039" s="3" t="str">
        <f ca="1">INDEX(GLOBAL[NAMA BARANG],MATCH(A1039,GLOBAL[ID]))</f>
        <v>Jangka XB5 5001A</v>
      </c>
      <c r="E1039" s="4">
        <f ca="1">INDEX(GLOBAL[TT],MATCH(A1039,GLOBAL[ID]))</f>
        <v>1</v>
      </c>
      <c r="F1039" s="5" t="str">
        <f ca="1">IF(INDEX(GLOBAL[KET],MATCH(A1039,GLOBAL[ID]))="","-",INDEX(GLOBAL[KET],MATCH(A1039,GLOBAL[ID])))</f>
        <v>24 ls</v>
      </c>
    </row>
    <row r="1040" spans="1:6" ht="15">
      <c r="A1040" s="12">
        <v>1580</v>
      </c>
      <c r="D1040" s="3" t="str">
        <f ca="1">INDEX(GLOBAL[NAMA BARANG],MATCH(A1040,GLOBAL[ID]))</f>
        <v>Jarum hijab GP 50 (24)</v>
      </c>
      <c r="E1040" s="4">
        <f ca="1">INDEX(GLOBAL[TT],MATCH(A1040,GLOBAL[ID]))</f>
        <v>1</v>
      </c>
      <c r="F1040" s="5" t="str">
        <f ca="1">IF(INDEX(GLOBAL[KET],MATCH(A1040,GLOBAL[ID]))="","-",INDEX(GLOBAL[KET],MATCH(A1040,GLOBAL[ID])))</f>
        <v>50 box</v>
      </c>
    </row>
    <row r="1041" spans="1:6" ht="15">
      <c r="A1041" s="12">
        <v>1582</v>
      </c>
      <c r="D1041" s="3" t="str">
        <f ca="1">INDEX(GLOBAL[NAMA BARANG],MATCH(A1041,GLOBAL[ID]))</f>
        <v>Jarum monte besar</v>
      </c>
      <c r="E1041" s="4">
        <f ca="1">INDEX(GLOBAL[TT],MATCH(A1041,GLOBAL[ID]))</f>
        <v>1</v>
      </c>
      <c r="F1041" s="5" t="str">
        <f ca="1">IF(INDEX(GLOBAL[KET],MATCH(A1041,GLOBAL[ID]))="","-",INDEX(GLOBAL[KET],MATCH(A1041,GLOBAL[ID])))</f>
        <v>1440 pc</v>
      </c>
    </row>
    <row r="1042" spans="1:6" ht="15">
      <c r="A1042" s="12">
        <v>1583</v>
      </c>
      <c r="D1042" s="3" t="str">
        <f ca="1">INDEX(GLOBAL[NAMA BARANG],MATCH(A1042,GLOBAL[ID]))</f>
        <v>Jarum Pentol Bunga No.1</v>
      </c>
      <c r="E1042" s="4">
        <f ca="1">INDEX(GLOBAL[TT],MATCH(A1042,GLOBAL[ID]))</f>
        <v>4</v>
      </c>
      <c r="F1042" s="5" t="str">
        <f ca="1">IF(INDEX(GLOBAL[KET],MATCH(A1042,GLOBAL[ID]))="","-",INDEX(GLOBAL[KET],MATCH(A1042,GLOBAL[ID])))</f>
        <v>500 PCS</v>
      </c>
    </row>
    <row r="1043" spans="1:6" ht="15">
      <c r="A1043" s="12">
        <v>1584</v>
      </c>
      <c r="D1043" s="3" t="str">
        <f ca="1">INDEX(GLOBAL[NAMA BARANG],MATCH(A1043,GLOBAL[ID]))</f>
        <v>Jarum pentol JJ 40</v>
      </c>
      <c r="E1043" s="4">
        <f ca="1">INDEX(GLOBAL[TT],MATCH(A1043,GLOBAL[ID]))</f>
        <v>8</v>
      </c>
      <c r="F1043" s="5" t="str">
        <f ca="1">IF(INDEX(GLOBAL[KET],MATCH(A1043,GLOBAL[ID]))="","-",INDEX(GLOBAL[KET],MATCH(A1043,GLOBAL[ID])))</f>
        <v>120 ls</v>
      </c>
    </row>
    <row r="1044" spans="1:6" ht="15">
      <c r="A1044" s="12">
        <v>1585</v>
      </c>
      <c r="D1044" s="3" t="str">
        <f ca="1">INDEX(GLOBAL[NAMA BARANG],MATCH(A1044,GLOBAL[ID]))</f>
        <v>Jarum Pentol Mika (40)</v>
      </c>
      <c r="E1044" s="4">
        <f ca="1">INDEX(GLOBAL[TT],MATCH(A1044,GLOBAL[ID]))</f>
        <v>76</v>
      </c>
      <c r="F1044" s="5">
        <f ca="1">IF(INDEX(GLOBAL[KET],MATCH(A1044,GLOBAL[ID]))="","-",INDEX(GLOBAL[KET],MATCH(A1044,GLOBAL[ID])))</f>
        <v>1000</v>
      </c>
    </row>
    <row r="1045" spans="1:6" ht="15">
      <c r="A1045" s="12">
        <v>1586</v>
      </c>
      <c r="D1045" s="3" t="str">
        <f ca="1">INDEX(GLOBAL[NAMA BARANG],MATCH(A1045,GLOBAL[ID]))</f>
        <v>Jas Hujan poncho B 201</v>
      </c>
      <c r="E1045" s="4">
        <f ca="1">INDEX(GLOBAL[TT],MATCH(A1045,GLOBAL[ID]))</f>
        <v>6</v>
      </c>
      <c r="F1045" s="5">
        <f ca="1">IF(INDEX(GLOBAL[KET],MATCH(A1045,GLOBAL[ID]))="","-",INDEX(GLOBAL[KET],MATCH(A1045,GLOBAL[ID])))</f>
        <v>100</v>
      </c>
    </row>
    <row r="1046" spans="1:6" ht="15">
      <c r="A1046" s="12">
        <v>1587</v>
      </c>
      <c r="D1046" s="3" t="str">
        <f ca="1">INDEX(GLOBAL[NAMA BARANG],MATCH(A1046,GLOBAL[ID]))</f>
        <v>Jepitan Enter Jep 107 (ETJ)</v>
      </c>
      <c r="E1046" s="4">
        <f ca="1">INDEX(GLOBAL[TT],MATCH(A1046,GLOBAL[ID]))</f>
        <v>8</v>
      </c>
      <c r="F1046" s="5">
        <f ca="1">IF(INDEX(GLOBAL[KET],MATCH(A1046,GLOBAL[ID]))="","-",INDEX(GLOBAL[KET],MATCH(A1046,GLOBAL[ID])))</f>
        <v>10000</v>
      </c>
    </row>
    <row r="1047" spans="1:6" ht="15">
      <c r="A1047" s="12">
        <v>1588</v>
      </c>
      <c r="D1047" s="3" t="str">
        <f ca="1">INDEX(GLOBAL[NAMA BARANG],MATCH(A1047,GLOBAL[ID]))</f>
        <v>Jepitan Saja</v>
      </c>
      <c r="E1047" s="4">
        <f ca="1">INDEX(GLOBAL[TT],MATCH(A1047,GLOBAL[ID]))</f>
        <v>35</v>
      </c>
      <c r="F1047" s="5" t="str">
        <f ca="1">IF(INDEX(GLOBAL[KET],MATCH(A1047,GLOBAL[ID]))="","-",INDEX(GLOBAL[KET],MATCH(A1047,GLOBAL[ID])))</f>
        <v>10.000 pc</v>
      </c>
    </row>
    <row r="1048" spans="1:6" ht="15">
      <c r="A1048" s="12">
        <v>1593</v>
      </c>
      <c r="D1048" s="3" t="str">
        <f ca="1">INDEX(GLOBAL[NAMA BARANG],MATCH(A1048,GLOBAL[ID]))</f>
        <v>Kaca pembesar 8265</v>
      </c>
      <c r="E1048" s="4">
        <f ca="1">INDEX(GLOBAL[TT],MATCH(A1048,GLOBAL[ID]))</f>
        <v>3</v>
      </c>
      <c r="F1048" s="5" t="str">
        <f ca="1">IF(INDEX(GLOBAL[KET],MATCH(A1048,GLOBAL[ID]))="","-",INDEX(GLOBAL[KET],MATCH(A1048,GLOBAL[ID])))</f>
        <v>1728 pc</v>
      </c>
    </row>
    <row r="1049" spans="1:6" ht="15">
      <c r="A1049" s="12">
        <v>1594</v>
      </c>
      <c r="D1049" s="3" t="str">
        <f ca="1">INDEX(GLOBAL[NAMA BARANG],MATCH(A1049,GLOBAL[ID]))</f>
        <v>Kaca pembesar kunci SD 8848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160 ls</v>
      </c>
    </row>
    <row r="1050" spans="1:6" ht="15">
      <c r="A1050" s="12">
        <v>1595</v>
      </c>
      <c r="D1050" s="3" t="str">
        <f ca="1">INDEX(GLOBAL[NAMA BARANG],MATCH(A1050,GLOBAL[ID]))</f>
        <v>Kaca pembesar N-37 75 D/H</v>
      </c>
      <c r="E1050" s="4">
        <f ca="1">INDEX(GLOBAL[TT],MATCH(A1050,GLOBAL[ID]))</f>
        <v>3</v>
      </c>
      <c r="F1050" s="5" t="str">
        <f ca="1">IF(INDEX(GLOBAL[KET],MATCH(A1050,GLOBAL[ID]))="","-",INDEX(GLOBAL[KET],MATCH(A1050,GLOBAL[ID])))</f>
        <v>180 pc</v>
      </c>
    </row>
    <row r="1051" spans="1:6" ht="15">
      <c r="A1051" s="12">
        <v>1596</v>
      </c>
      <c r="D1051" s="3" t="str">
        <f ca="1">INDEX(GLOBAL[NAMA BARANG],MATCH(A1051,GLOBAL[ID]))</f>
        <v>Kaca pembesar TF 75+Rakit</v>
      </c>
      <c r="E1051" s="4">
        <f ca="1">INDEX(GLOBAL[TT],MATCH(A1051,GLOBAL[ID]))</f>
        <v>3</v>
      </c>
      <c r="F1051" s="5" t="str">
        <f ca="1">IF(INDEX(GLOBAL[KET],MATCH(A1051,GLOBAL[ID]))="","-",INDEX(GLOBAL[KET],MATCH(A1051,GLOBAL[ID])))</f>
        <v>10 ls</v>
      </c>
    </row>
    <row r="1052" spans="1:6" ht="15">
      <c r="A1052" s="12">
        <v>1597</v>
      </c>
      <c r="D1052" s="3" t="str">
        <f ca="1">INDEX(GLOBAL[NAMA BARANG],MATCH(A1052,GLOBAL[ID]))</f>
        <v>Kaca Pembesar TF Biasa 50</v>
      </c>
      <c r="E1052" s="4">
        <f ca="1">INDEX(GLOBAL[TT],MATCH(A1052,GLOBAL[ID]))</f>
        <v>1</v>
      </c>
      <c r="F1052" s="5" t="str">
        <f ca="1">IF(INDEX(GLOBAL[KET],MATCH(A1052,GLOBAL[ID]))="","-",INDEX(GLOBAL[KET],MATCH(A1052,GLOBAL[ID])))</f>
        <v>20 LSN</v>
      </c>
    </row>
    <row r="1053" spans="1:6" ht="15">
      <c r="A1053" s="12">
        <v>1599</v>
      </c>
      <c r="D1053" s="3" t="str">
        <f ca="1">INDEX(GLOBAL[NAMA BARANG],MATCH(A1053,GLOBAL[ID]))</f>
        <v>Kaca pembesar+kompas 1000G F</v>
      </c>
      <c r="E1053" s="4">
        <f ca="1">INDEX(GLOBAL[TT],MATCH(A1053,GLOBAL[ID]))</f>
        <v>7</v>
      </c>
      <c r="F1053" s="5" t="str">
        <f ca="1">IF(INDEX(GLOBAL[KET],MATCH(A1053,GLOBAL[ID]))="","-",INDEX(GLOBAL[KET],MATCH(A1053,GLOBAL[ID])))</f>
        <v>504 set</v>
      </c>
    </row>
    <row r="1054" spans="1:6" ht="15">
      <c r="A1054" s="12">
        <v>1604</v>
      </c>
      <c r="D1054" s="3" t="str">
        <f ca="1">INDEX(GLOBAL[NAMA BARANG],MATCH(A1054,GLOBAL[ID]))</f>
        <v>Kantong Plastik 18 x 36</v>
      </c>
      <c r="E1054" s="4">
        <f ca="1">INDEX(GLOBAL[TT],MATCH(A1054,GLOBAL[ID]))</f>
        <v>5</v>
      </c>
      <c r="F1054" s="5">
        <f ca="1">IF(INDEX(GLOBAL[KET],MATCH(A1054,GLOBAL[ID]))="","-",INDEX(GLOBAL[KET],MATCH(A1054,GLOBAL[ID])))</f>
        <v>700</v>
      </c>
    </row>
    <row r="1055" spans="1:6" ht="15">
      <c r="A1055" s="12">
        <v>1606</v>
      </c>
      <c r="D1055" s="3" t="str">
        <f ca="1">INDEX(GLOBAL[NAMA BARANG],MATCH(A1055,GLOBAL[ID]))</f>
        <v>Kantong Plastik 25 x 50</v>
      </c>
      <c r="E1055" s="4">
        <f ca="1">INDEX(GLOBAL[TT],MATCH(A1055,GLOBAL[ID]))</f>
        <v>1</v>
      </c>
      <c r="F1055" s="5">
        <f ca="1">IF(INDEX(GLOBAL[KET],MATCH(A1055,GLOBAL[ID]))="","-",INDEX(GLOBAL[KET],MATCH(A1055,GLOBAL[ID])))</f>
        <v>560</v>
      </c>
    </row>
    <row r="1056" spans="1:6" ht="15">
      <c r="A1056" s="12">
        <v>1607</v>
      </c>
      <c r="D1056" s="3" t="str">
        <f ca="1">INDEX(GLOBAL[NAMA BARANG],MATCH(A1056,GLOBAL[ID]))</f>
        <v>Kantong plastik pita B CH</v>
      </c>
      <c r="E1056" s="4">
        <f ca="1">INDEX(GLOBAL[TT],MATCH(A1056,GLOBAL[ID]))</f>
        <v>7</v>
      </c>
      <c r="F1056" s="5">
        <f ca="1">IF(INDEX(GLOBAL[KET],MATCH(A1056,GLOBAL[ID]))="","-",INDEX(GLOBAL[KET],MATCH(A1056,GLOBAL[ID])))</f>
        <v>400</v>
      </c>
    </row>
    <row r="1057" spans="1:6" ht="15">
      <c r="A1057" s="12">
        <v>1608</v>
      </c>
      <c r="D1057" s="3" t="str">
        <f ca="1">INDEX(GLOBAL[NAMA BARANG],MATCH(A1057,GLOBAL[ID]))</f>
        <v>Kantong ultah kecil Disney</v>
      </c>
      <c r="E1057" s="4">
        <f ca="1">INDEX(GLOBAL[TT],MATCH(A1057,GLOBAL[ID]))</f>
        <v>1</v>
      </c>
      <c r="F1057" s="5">
        <f ca="1">IF(INDEX(GLOBAL[KET],MATCH(A1057,GLOBAL[ID]))="","-",INDEX(GLOBAL[KET],MATCH(A1057,GLOBAL[ID])))</f>
        <v>600</v>
      </c>
    </row>
    <row r="1058" spans="1:6" ht="15">
      <c r="A1058" s="12">
        <v>1609</v>
      </c>
      <c r="D1058" s="3" t="str">
        <f ca="1">INDEX(GLOBAL[NAMA BARANG],MATCH(A1058,GLOBAL[ID]))</f>
        <v>Karbon S/B double B</v>
      </c>
      <c r="E1058" s="4">
        <f ca="1">INDEX(GLOBAL[TT],MATCH(A1058,GLOBAL[ID]))</f>
        <v>5</v>
      </c>
      <c r="F1058" s="5" t="str">
        <f ca="1">IF(INDEX(GLOBAL[KET],MATCH(A1058,GLOBAL[ID]))="","-",INDEX(GLOBAL[KET],MATCH(A1058,GLOBAL[ID])))</f>
        <v>50 PAK</v>
      </c>
    </row>
    <row r="1059" spans="1:6" ht="15">
      <c r="A1059" s="12">
        <v>1610</v>
      </c>
      <c r="D1059" s="3" t="str">
        <f ca="1">INDEX(GLOBAL[NAMA BARANG],MATCH(A1059,GLOBAL[ID]))</f>
        <v>Karet Bebek B</v>
      </c>
      <c r="E1059" s="4">
        <f ca="1">INDEX(GLOBAL[TT],MATCH(A1059,GLOBAL[ID]))</f>
        <v>2</v>
      </c>
      <c r="F1059" s="5" t="str">
        <f ca="1">IF(INDEX(GLOBAL[KET],MATCH(A1059,GLOBAL[ID]))="","-",INDEX(GLOBAL[KET],MATCH(A1059,GLOBAL[ID])))</f>
        <v>125 pak</v>
      </c>
    </row>
    <row r="1060" spans="1:6" ht="15">
      <c r="A1060" s="12">
        <v>1615</v>
      </c>
      <c r="D1060" s="3" t="str">
        <f ca="1">INDEX(GLOBAL[NAMA BARANG],MATCH(A1060,GLOBAL[ID]))</f>
        <v>Karet Pentil k Bebek</v>
      </c>
      <c r="E1060" s="4">
        <f ca="1">INDEX(GLOBAL[TT],MATCH(A1060,GLOBAL[ID]))</f>
        <v>2</v>
      </c>
      <c r="F1060" s="5">
        <f ca="1">IF(INDEX(GLOBAL[KET],MATCH(A1060,GLOBAL[ID]))="","-",INDEX(GLOBAL[KET],MATCH(A1060,GLOBAL[ID])))</f>
        <v>500</v>
      </c>
    </row>
    <row r="1061" spans="1:6" ht="15">
      <c r="A1061" s="12">
        <v>1616</v>
      </c>
      <c r="D1061" s="3" t="str">
        <f ca="1">INDEX(GLOBAL[NAMA BARANG],MATCH(A1061,GLOBAL[ID]))</f>
        <v>Karet Pentil k Roda Mas</v>
      </c>
      <c r="E1061" s="4">
        <f ca="1">INDEX(GLOBAL[TT],MATCH(A1061,GLOBAL[ID]))</f>
        <v>10</v>
      </c>
      <c r="F1061" s="5" t="str">
        <f ca="1">IF(INDEX(GLOBAL[KET],MATCH(A1061,GLOBAL[ID]))="","-",INDEX(GLOBAL[KET],MATCH(A1061,GLOBAL[ID])))</f>
        <v>500 BOX</v>
      </c>
    </row>
    <row r="1062" spans="1:6" ht="15">
      <c r="A1062" s="12">
        <v>1617</v>
      </c>
      <c r="D1062" s="3" t="str">
        <f ca="1">INDEX(GLOBAL[NAMA BARANG],MATCH(A1062,GLOBAL[ID]))</f>
        <v>Karet Pentil Legenda k</v>
      </c>
      <c r="E1062" s="4">
        <f ca="1">INDEX(GLOBAL[TT],MATCH(A1062,GLOBAL[ID]))</f>
        <v>3</v>
      </c>
      <c r="F1062" s="5">
        <f ca="1">IF(INDEX(GLOBAL[KET],MATCH(A1062,GLOBAL[ID]))="","-",INDEX(GLOBAL[KET],MATCH(A1062,GLOBAL[ID])))</f>
        <v>600</v>
      </c>
    </row>
    <row r="1063" spans="1:6" ht="15">
      <c r="A1063" s="12">
        <v>1621</v>
      </c>
      <c r="D1063" s="3" t="str">
        <f ca="1">INDEX(GLOBAL[NAMA BARANG],MATCH(A1063,GLOBAL[ID]))</f>
        <v>Kartu Nama Fancy Holo</v>
      </c>
      <c r="E1063" s="4">
        <f ca="1">INDEX(GLOBAL[TT],MATCH(A1063,GLOBAL[ID]))</f>
        <v>8</v>
      </c>
      <c r="F1063" s="5">
        <f ca="1">IF(INDEX(GLOBAL[KET],MATCH(A1063,GLOBAL[ID]))="","-",INDEX(GLOBAL[KET],MATCH(A1063,GLOBAL[ID])))</f>
        <v>2520</v>
      </c>
    </row>
    <row r="1064" spans="1:6" ht="15">
      <c r="A1064" s="12">
        <v>1622</v>
      </c>
      <c r="D1064" s="3" t="str">
        <f ca="1">INDEX(GLOBAL[NAMA BARANG],MATCH(A1064,GLOBAL[ID]))</f>
        <v>Kartu Nama Fancy Holo</v>
      </c>
      <c r="E1064" s="4">
        <f ca="1">INDEX(GLOBAL[TT],MATCH(A1064,GLOBAL[ID]))</f>
        <v>3</v>
      </c>
      <c r="F1064" s="5">
        <f ca="1">IF(INDEX(GLOBAL[KET],MATCH(A1064,GLOBAL[ID]))="","-",INDEX(GLOBAL[KET],MATCH(A1064,GLOBAL[ID])))</f>
        <v>3780</v>
      </c>
    </row>
    <row r="1065" spans="1:6" ht="15">
      <c r="A1065" s="12">
        <v>1623</v>
      </c>
      <c r="D1065" s="3" t="str">
        <f ca="1">INDEX(GLOBAL[NAMA BARANG],MATCH(A1065,GLOBAL[ID]))</f>
        <v>Kartu Nama Muka B4</v>
      </c>
      <c r="E1065" s="4">
        <f ca="1">INDEX(GLOBAL[TT],MATCH(A1065,GLOBAL[ID]))</f>
        <v>5</v>
      </c>
      <c r="F1065" s="5" t="str">
        <f ca="1">IF(INDEX(GLOBAL[KET],MATCH(A1065,GLOBAL[ID]))="","-",INDEX(GLOBAL[KET],MATCH(A1065,GLOBAL[ID])))</f>
        <v>5000 PCS</v>
      </c>
    </row>
    <row r="1066" spans="1:6" ht="15">
      <c r="A1066" s="12">
        <v>1635</v>
      </c>
      <c r="D1066" s="3" t="str">
        <f ca="1">INDEX(GLOBAL[NAMA BARANG],MATCH(A1066,GLOBAL[ID]))</f>
        <v>Kartu Ucapan Anjing(84)</v>
      </c>
      <c r="E1066" s="4">
        <f ca="1">INDEX(GLOBAL[TT],MATCH(A1066,GLOBAL[ID]))</f>
        <v>9</v>
      </c>
      <c r="F1066" s="5" t="str">
        <f ca="1">IF(INDEX(GLOBAL[KET],MATCH(A1066,GLOBAL[ID]))="","-",INDEX(GLOBAL[KET],MATCH(A1066,GLOBAL[ID])))</f>
        <v>22 Disp</v>
      </c>
    </row>
    <row r="1067" spans="1:6" ht="15">
      <c r="A1067" s="12">
        <v>1639</v>
      </c>
      <c r="D1067" s="3" t="str">
        <f ca="1">INDEX(GLOBAL[NAMA BARANG],MATCH(A1067,GLOBAL[ID]))</f>
        <v>Kartu Undangan UTN Panjang</v>
      </c>
      <c r="E1067" s="4">
        <f ca="1">INDEX(GLOBAL[TT],MATCH(A1067,GLOBAL[ID]))</f>
        <v>1</v>
      </c>
      <c r="F1067" s="5">
        <f ca="1">IF(INDEX(GLOBAL[KET],MATCH(A1067,GLOBAL[ID]))="","-",INDEX(GLOBAL[KET],MATCH(A1067,GLOBAL[ID])))</f>
        <v>2520</v>
      </c>
    </row>
    <row r="1068" spans="1:6" ht="15">
      <c r="A1068" s="12">
        <v>1640</v>
      </c>
      <c r="D1068" s="3" t="str">
        <f ca="1">INDEX(GLOBAL[NAMA BARANG],MATCH(A1068,GLOBAL[ID]))</f>
        <v>Kawat potong warna emas</v>
      </c>
      <c r="E1068" s="4">
        <f ca="1">INDEX(GLOBAL[TT],MATCH(A1068,GLOBAL[ID]))</f>
        <v>6</v>
      </c>
      <c r="F1068" s="5" t="str">
        <f ca="1">IF(INDEX(GLOBAL[KET],MATCH(A1068,GLOBAL[ID]))="","-",INDEX(GLOBAL[KET],MATCH(A1068,GLOBAL[ID])))</f>
        <v>1200 pk</v>
      </c>
    </row>
    <row r="1069" spans="1:6" ht="15">
      <c r="A1069" s="12">
        <v>1641</v>
      </c>
      <c r="D1069" s="3" t="str">
        <f ca="1">INDEX(GLOBAL[NAMA BARANG],MATCH(A1069,GLOBAL[ID]))</f>
        <v>Kemoceng Panjang Duster</v>
      </c>
      <c r="E1069" s="4">
        <f ca="1">INDEX(GLOBAL[TT],MATCH(A1069,GLOBAL[ID]))</f>
        <v>1</v>
      </c>
      <c r="F1069" s="5" t="str">
        <f ca="1">IF(INDEX(GLOBAL[KET],MATCH(A1069,GLOBAL[ID]))="","-",INDEX(GLOBAL[KET],MATCH(A1069,GLOBAL[ID])))</f>
        <v>200 PCS</v>
      </c>
    </row>
    <row r="1070" spans="1:6" ht="15">
      <c r="A1070" s="12">
        <v>1642</v>
      </c>
      <c r="D1070" s="3" t="str">
        <f ca="1">INDEX(GLOBAL[NAMA BARANG],MATCH(A1070,GLOBAL[ID]))</f>
        <v>Kemoceng Plastik Kecil (B5109)</v>
      </c>
      <c r="E1070" s="4">
        <f ca="1">INDEX(GLOBAL[TT],MATCH(A1070,GLOBAL[ID]))</f>
        <v>1</v>
      </c>
      <c r="F1070" s="5" t="str">
        <f ca="1">IF(INDEX(GLOBAL[KET],MATCH(A1070,GLOBAL[ID]))="","-",INDEX(GLOBAL[KET],MATCH(A1070,GLOBAL[ID])))</f>
        <v>500 PCS</v>
      </c>
    </row>
    <row r="1071" spans="1:6" ht="15">
      <c r="A1071" s="12">
        <v>1643</v>
      </c>
      <c r="D1071" s="3" t="str">
        <f ca="1">INDEX(GLOBAL[NAMA BARANG],MATCH(A1071,GLOBAL[ID]))</f>
        <v>Kertas Kado 50-70 Metalik</v>
      </c>
      <c r="E1071" s="4">
        <f ca="1">INDEX(GLOBAL[TT],MATCH(A1071,GLOBAL[ID]))</f>
        <v>1</v>
      </c>
      <c r="F1071" s="5" t="str">
        <f ca="1">IF(INDEX(GLOBAL[KET],MATCH(A1071,GLOBAL[ID]))="","-",INDEX(GLOBAL[KET],MATCH(A1071,GLOBAL[ID])))</f>
        <v>10 rim</v>
      </c>
    </row>
    <row r="1072" spans="1:6" ht="15">
      <c r="A1072" s="12">
        <v>1644</v>
      </c>
      <c r="D1072" s="3" t="str">
        <f ca="1">INDEX(GLOBAL[NAMA BARANG],MATCH(A1072,GLOBAL[ID]))</f>
        <v>Kertas Kado 70-100 bening polos</v>
      </c>
      <c r="E1072" s="4">
        <f ca="1">INDEX(GLOBAL[TT],MATCH(A1072,GLOBAL[ID]))</f>
        <v>5</v>
      </c>
      <c r="F1072" s="5" t="str">
        <f ca="1">IF(INDEX(GLOBAL[KET],MATCH(A1072,GLOBAL[ID]))="","-",INDEX(GLOBAL[KET],MATCH(A1072,GLOBAL[ID])))</f>
        <v>5 rim</v>
      </c>
    </row>
    <row r="1073" spans="1:6" ht="15">
      <c r="A1073" s="12">
        <v>1645</v>
      </c>
      <c r="D1073" s="3" t="str">
        <f ca="1">INDEX(GLOBAL[NAMA BARANG],MATCH(A1073,GLOBAL[ID]))</f>
        <v>Kertas Kado Holo (GLXY) Kn/ Mr/ Br</v>
      </c>
      <c r="E1073" s="4">
        <f ca="1">INDEX(GLOBAL[TT],MATCH(A1073,GLOBAL[ID]))</f>
        <v>7</v>
      </c>
      <c r="F1073" s="5" t="str">
        <f ca="1">IF(INDEX(GLOBAL[KET],MATCH(A1073,GLOBAL[ID]))="","-",INDEX(GLOBAL[KET],MATCH(A1073,GLOBAL[ID])))</f>
        <v>5000 lbr</v>
      </c>
    </row>
    <row r="1074" spans="1:6" ht="15">
      <c r="A1074" s="12">
        <v>1646</v>
      </c>
      <c r="D1074" s="3" t="str">
        <f ca="1">INDEX(GLOBAL[NAMA BARANG],MATCH(A1074,GLOBAL[ID]))</f>
        <v>Kertas Kado Holo 3 Dimensi (AN)</v>
      </c>
      <c r="E1074" s="4">
        <f ca="1">INDEX(GLOBAL[TT],MATCH(A1074,GLOBAL[ID]))</f>
        <v>4</v>
      </c>
      <c r="F1074" s="5" t="str">
        <f ca="1">IF(INDEX(GLOBAL[KET],MATCH(A1074,GLOBAL[ID]))="","-",INDEX(GLOBAL[KET],MATCH(A1074,GLOBAL[ID])))</f>
        <v>10 rim</v>
      </c>
    </row>
    <row r="1075" spans="1:6" ht="15">
      <c r="A1075" s="12">
        <v>1647</v>
      </c>
      <c r="D1075" s="3" t="str">
        <f ca="1">INDEX(GLOBAL[NAMA BARANG],MATCH(A1075,GLOBAL[ID]))</f>
        <v>Kertas Kado Holo motif 50x70</v>
      </c>
      <c r="E1075" s="4">
        <f ca="1">INDEX(GLOBAL[TT],MATCH(A1075,GLOBAL[ID]))</f>
        <v>55</v>
      </c>
      <c r="F1075" s="5" t="str">
        <f ca="1">IF(INDEX(GLOBAL[KET],MATCH(A1075,GLOBAL[ID]))="","-",INDEX(GLOBAL[KET],MATCH(A1075,GLOBAL[ID])))</f>
        <v>10 rim</v>
      </c>
    </row>
    <row r="1076" spans="1:6" ht="15">
      <c r="A1076" s="12">
        <v>1648</v>
      </c>
      <c r="D1076" s="3" t="str">
        <f ca="1">INDEX(GLOBAL[NAMA BARANG],MATCH(A1076,GLOBAL[ID]))</f>
        <v>Kertas Kado Holo motif polos PHS</v>
      </c>
      <c r="E1076" s="4">
        <f ca="1">INDEX(GLOBAL[TT],MATCH(A1076,GLOBAL[ID]))</f>
        <v>15</v>
      </c>
      <c r="F1076" s="5" t="str">
        <f ca="1">IF(INDEX(GLOBAL[KET],MATCH(A1076,GLOBAL[ID]))="","-",INDEX(GLOBAL[KET],MATCH(A1076,GLOBAL[ID])))</f>
        <v>10 rim</v>
      </c>
    </row>
    <row r="1077" spans="1:6" ht="15">
      <c r="A1077" s="12">
        <v>1649</v>
      </c>
      <c r="D1077" s="3" t="str">
        <f ca="1">INDEX(GLOBAL[NAMA BARANG],MATCH(A1077,GLOBAL[ID]))</f>
        <v>Kertas Kado HVS</v>
      </c>
      <c r="E1077" s="4">
        <f ca="1">INDEX(GLOBAL[TT],MATCH(A1077,GLOBAL[ID]))</f>
        <v>1</v>
      </c>
      <c r="F1077" s="5" t="str">
        <f ca="1">IF(INDEX(GLOBAL[KET],MATCH(A1077,GLOBAL[ID]))="","-",INDEX(GLOBAL[KET],MATCH(A1077,GLOBAL[ID])))</f>
        <v>2 rim</v>
      </c>
    </row>
    <row r="1078" spans="1:6" ht="15">
      <c r="A1078" s="12">
        <v>1650</v>
      </c>
      <c r="D1078" s="3" t="str">
        <f ca="1">INDEX(GLOBAL[NAMA BARANG],MATCH(A1078,GLOBAL[ID]))</f>
        <v>Kertas Kado Import(GD)/ Natal(3)/ Cmpr(8)</v>
      </c>
      <c r="E1078" s="4">
        <f ca="1">INDEX(GLOBAL[TT],MATCH(A1078,GLOBAL[ID]))</f>
        <v>11</v>
      </c>
      <c r="F1078" s="5" t="str">
        <f ca="1">IF(INDEX(GLOBAL[KET],MATCH(A1078,GLOBAL[ID]))="","-",INDEX(GLOBAL[KET],MATCH(A1078,GLOBAL[ID])))</f>
        <v>60 pk</v>
      </c>
    </row>
    <row r="1079" spans="1:6" ht="15">
      <c r="A1079" s="12">
        <v>1656</v>
      </c>
      <c r="D1079" s="3" t="str">
        <f ca="1">INDEX(GLOBAL[NAMA BARANG],MATCH(A1079,GLOBAL[ID]))</f>
        <v>Kertas Lipat Fluorescent 20 x 20</v>
      </c>
      <c r="E1079" s="4">
        <f ca="1">INDEX(GLOBAL[TT],MATCH(A1079,GLOBAL[ID]))</f>
        <v>1</v>
      </c>
      <c r="F1079" s="5">
        <f ca="1">IF(INDEX(GLOBAL[KET],MATCH(A1079,GLOBAL[ID]))="","-",INDEX(GLOBAL[KET],MATCH(A1079,GLOBAL[ID])))</f>
        <v>580</v>
      </c>
    </row>
    <row r="1080" spans="1:6" ht="15">
      <c r="A1080" s="12">
        <v>1657</v>
      </c>
      <c r="D1080" s="3" t="str">
        <f ca="1">INDEX(GLOBAL[NAMA BARANG],MATCH(A1080,GLOBAL[ID]))</f>
        <v>Kertas Lipat origami 16x16 (7307 Korea) Princess/ WTP / Snow White</v>
      </c>
      <c r="E1080" s="4">
        <f ca="1">INDEX(GLOBAL[TT],MATCH(A1080,GLOBAL[ID]))</f>
        <v>4</v>
      </c>
      <c r="F1080" s="5" t="str">
        <f ca="1">IF(INDEX(GLOBAL[KET],MATCH(A1080,GLOBAL[ID]))="","-",INDEX(GLOBAL[KET],MATCH(A1080,GLOBAL[ID])))</f>
        <v>900 pc</v>
      </c>
    </row>
    <row r="1081" spans="1:6" ht="15">
      <c r="A1081" s="12">
        <v>1658</v>
      </c>
      <c r="D1081" s="3" t="str">
        <f ca="1">INDEX(GLOBAL[NAMA BARANG],MATCH(A1081,GLOBAL[ID]))</f>
        <v>Kertas Lipat Origami Alfa Fluorescent 12 x 12</v>
      </c>
      <c r="E1081" s="4">
        <f ca="1">INDEX(GLOBAL[TT],MATCH(A1081,GLOBAL[ID]))</f>
        <v>7</v>
      </c>
      <c r="F1081" s="5">
        <f ca="1">IF(INDEX(GLOBAL[KET],MATCH(A1081,GLOBAL[ID]))="","-",INDEX(GLOBAL[KET],MATCH(A1081,GLOBAL[ID])))</f>
        <v>1200</v>
      </c>
    </row>
    <row r="1082" spans="1:6" ht="15">
      <c r="A1082" s="12">
        <v>1659</v>
      </c>
      <c r="D1082" s="3" t="str">
        <f ca="1">INDEX(GLOBAL[NAMA BARANG],MATCH(A1082,GLOBAL[ID]))</f>
        <v>Kertas Lipat Origami Alfa Fluorescent 14 x 14</v>
      </c>
      <c r="E1082" s="4">
        <f ca="1">INDEX(GLOBAL[TT],MATCH(A1082,GLOBAL[ID]))</f>
        <v>2</v>
      </c>
      <c r="F1082" s="5">
        <f ca="1">IF(INDEX(GLOBAL[KET],MATCH(A1082,GLOBAL[ID]))="","-",INDEX(GLOBAL[KET],MATCH(A1082,GLOBAL[ID])))</f>
        <v>900</v>
      </c>
    </row>
    <row r="1083" spans="1:6" ht="15">
      <c r="A1083" s="12">
        <v>1660</v>
      </c>
      <c r="D1083" s="3" t="str">
        <f ca="1">INDEX(GLOBAL[NAMA BARANG],MATCH(A1083,GLOBAL[ID]))</f>
        <v>Kertas Lipat Origami Alfa Fluorescent 16 x 16</v>
      </c>
      <c r="E1083" s="4">
        <f ca="1">INDEX(GLOBAL[TT],MATCH(A1083,GLOBAL[ID]))</f>
        <v>5</v>
      </c>
      <c r="F1083" s="5">
        <f ca="1">IF(INDEX(GLOBAL[KET],MATCH(A1083,GLOBAL[ID]))="","-",INDEX(GLOBAL[KET],MATCH(A1083,GLOBAL[ID])))</f>
        <v>750</v>
      </c>
    </row>
    <row r="1084" spans="1:6" ht="15">
      <c r="A1084" s="12">
        <v>1661</v>
      </c>
      <c r="D1084" s="3" t="str">
        <f ca="1">INDEX(GLOBAL[NAMA BARANG],MATCH(A1084,GLOBAL[ID]))</f>
        <v>Kertas Lipat Origami Alfa Fluorescent 20 x 20</v>
      </c>
      <c r="E1084" s="4">
        <f ca="1">INDEX(GLOBAL[TT],MATCH(A1084,GLOBAL[ID]))</f>
        <v>7</v>
      </c>
      <c r="F1084" s="5">
        <f ca="1">IF(INDEX(GLOBAL[KET],MATCH(A1084,GLOBAL[ID]))="","-",INDEX(GLOBAL[KET],MATCH(A1084,GLOBAL[ID])))</f>
        <v>500</v>
      </c>
    </row>
    <row r="1085" spans="1:6" ht="15">
      <c r="A1085" s="12">
        <v>1662</v>
      </c>
      <c r="D1085" s="3" t="str">
        <f ca="1">INDEX(GLOBAL[NAMA BARANG],MATCH(A1085,GLOBAL[ID]))</f>
        <v>Kertas Lipat origami C 037</v>
      </c>
      <c r="E1085" s="4">
        <f ca="1">INDEX(GLOBAL[TT],MATCH(A1085,GLOBAL[ID]))</f>
        <v>9</v>
      </c>
      <c r="F1085" s="5">
        <f ca="1">IF(INDEX(GLOBAL[KET],MATCH(A1085,GLOBAL[ID]))="","-",INDEX(GLOBAL[KET],MATCH(A1085,GLOBAL[ID])))</f>
        <v>600</v>
      </c>
    </row>
    <row r="1086" spans="1:6" ht="15">
      <c r="A1086" s="12">
        <v>1663</v>
      </c>
      <c r="D1086" s="3" t="str">
        <f ca="1">INDEX(GLOBAL[NAMA BARANG],MATCH(A1086,GLOBAL[ID]))</f>
        <v>Kertas Lipat origami HL 305</v>
      </c>
      <c r="E1086" s="4">
        <f ca="1">INDEX(GLOBAL[TT],MATCH(A1086,GLOBAL[ID]))</f>
        <v>4</v>
      </c>
      <c r="F1086" s="5" t="str">
        <f ca="1">IF(INDEX(GLOBAL[KET],MATCH(A1086,GLOBAL[ID]))="","-",INDEX(GLOBAL[KET],MATCH(A1086,GLOBAL[ID])))</f>
        <v>270 pc</v>
      </c>
    </row>
    <row r="1087" spans="1:6" ht="15">
      <c r="A1087" s="12">
        <v>1664</v>
      </c>
      <c r="D1087" s="3" t="str">
        <f ca="1">INDEX(GLOBAL[NAMA BARANG],MATCH(A1087,GLOBAL[ID]))</f>
        <v>Kertas Lipat origami Z 003</v>
      </c>
      <c r="E1087" s="4">
        <f ca="1">INDEX(GLOBAL[TT],MATCH(A1087,GLOBAL[ID]))</f>
        <v>1</v>
      </c>
      <c r="F1087" s="5" t="str">
        <f ca="1">IF(INDEX(GLOBAL[KET],MATCH(A1087,GLOBAL[ID]))="","-",INDEX(GLOBAL[KET],MATCH(A1087,GLOBAL[ID])))</f>
        <v>320 PCS</v>
      </c>
    </row>
    <row r="1088" spans="1:6" ht="15">
      <c r="A1088" s="12">
        <v>1665</v>
      </c>
      <c r="D1088" s="3" t="str">
        <f ca="1">INDEX(GLOBAL[NAMA BARANG],MATCH(A1088,GLOBAL[ID]))</f>
        <v>Kertas Lipat yasama motif 12 Dpn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1200 pc</v>
      </c>
    </row>
    <row r="1089" spans="1:6" ht="15">
      <c r="A1089" s="12">
        <v>1666</v>
      </c>
      <c r="D1089" s="3" t="str">
        <f ca="1">INDEX(GLOBAL[NAMA BARANG],MATCH(A1089,GLOBAL[ID]))</f>
        <v xml:space="preserve">Kertas origami mewarnai </v>
      </c>
      <c r="E1089" s="4">
        <f ca="1">INDEX(GLOBAL[TT],MATCH(A1089,GLOBAL[ID]))</f>
        <v>1</v>
      </c>
      <c r="F1089" s="5">
        <f ca="1">IF(INDEX(GLOBAL[KET],MATCH(A1089,GLOBAL[ID]))="","-",INDEX(GLOBAL[KET],MATCH(A1089,GLOBAL[ID])))</f>
        <v>1000</v>
      </c>
    </row>
    <row r="1090" spans="1:6" ht="15">
      <c r="A1090" s="12">
        <v>1667</v>
      </c>
      <c r="D1090" s="3" t="str">
        <f ca="1">INDEX(GLOBAL[NAMA BARANG],MATCH(A1090,GLOBAL[ID]))</f>
        <v xml:space="preserve">Kertas origami mewarnai </v>
      </c>
      <c r="E1090" s="4">
        <f ca="1">INDEX(GLOBAL[TT],MATCH(A1090,GLOBAL[ID]))</f>
        <v>5</v>
      </c>
      <c r="F1090" s="5">
        <f ca="1">IF(INDEX(GLOBAL[KET],MATCH(A1090,GLOBAL[ID]))="","-",INDEX(GLOBAL[KET],MATCH(A1090,GLOBAL[ID])))</f>
        <v>1200</v>
      </c>
    </row>
    <row r="1091" spans="1:6" ht="15">
      <c r="A1091" s="12">
        <v>1668</v>
      </c>
      <c r="D1091" s="3" t="str">
        <f ca="1">INDEX(GLOBAL[NAMA BARANG],MATCH(A1091,GLOBAL[ID]))</f>
        <v>Key ring Debozz DBKC 003</v>
      </c>
      <c r="E1091" s="4">
        <f ca="1">INDEX(GLOBAL[TT],MATCH(A1091,GLOBAL[ID]))</f>
        <v>1</v>
      </c>
      <c r="F1091" s="5" t="str">
        <f ca="1">IF(INDEX(GLOBAL[KET],MATCH(A1091,GLOBAL[ID]))="","-",INDEX(GLOBAL[KET],MATCH(A1091,GLOBAL[ID])))</f>
        <v>96 BOX</v>
      </c>
    </row>
    <row r="1092" spans="1:6" ht="15">
      <c r="A1092" s="12">
        <v>1669</v>
      </c>
      <c r="D1092" s="3" t="str">
        <f ca="1">INDEX(GLOBAL[NAMA BARANG],MATCH(A1092,GLOBAL[ID]))</f>
        <v>Kompas DL 45-3(gold)</v>
      </c>
      <c r="E1092" s="4">
        <f ca="1">INDEX(GLOBAL[TT],MATCH(A1092,GLOBAL[ID]))</f>
        <v>18</v>
      </c>
      <c r="F1092" s="5" t="str">
        <f ca="1">IF(INDEX(GLOBAL[KET],MATCH(A1092,GLOBAL[ID]))="","-",INDEX(GLOBAL[KET],MATCH(A1092,GLOBAL[ID])))</f>
        <v>144 pc</v>
      </c>
    </row>
    <row r="1093" spans="1:6" ht="15">
      <c r="A1093" s="12">
        <v>1670</v>
      </c>
      <c r="D1093" s="3" t="str">
        <f ca="1">INDEX(GLOBAL[NAMA BARANG],MATCH(A1093,GLOBAL[ID]))</f>
        <v>Ks. Set 6F 65</v>
      </c>
      <c r="E1093" s="4">
        <f ca="1">INDEX(GLOBAL[TT],MATCH(A1093,GLOBAL[ID]))</f>
        <v>4</v>
      </c>
      <c r="F1093" s="5">
        <f ca="1">IF(INDEX(GLOBAL[KET],MATCH(A1093,GLOBAL[ID]))="","-",INDEX(GLOBAL[KET],MATCH(A1093,GLOBAL[ID])))</f>
        <v>480</v>
      </c>
    </row>
    <row r="1094" spans="1:6" ht="15">
      <c r="A1094" s="12">
        <v>1671</v>
      </c>
      <c r="D1094" s="3" t="str">
        <f ca="1">INDEX(GLOBAL[NAMA BARANG],MATCH(A1094,GLOBAL[ID]))</f>
        <v>Ks. Set 6F 77</v>
      </c>
      <c r="E1094" s="4">
        <f ca="1">INDEX(GLOBAL[TT],MATCH(A1094,GLOBAL[ID]))</f>
        <v>2</v>
      </c>
      <c r="F1094" s="5">
        <f ca="1">IF(INDEX(GLOBAL[KET],MATCH(A1094,GLOBAL[ID]))="","-",INDEX(GLOBAL[KET],MATCH(A1094,GLOBAL[ID])))</f>
        <v>480</v>
      </c>
    </row>
    <row r="1095" spans="1:6" ht="15">
      <c r="A1095" s="12">
        <v>1672</v>
      </c>
      <c r="D1095" s="3" t="str">
        <f ca="1">INDEX(GLOBAL[NAMA BARANG],MATCH(A1095,GLOBAL[ID]))</f>
        <v>Ks. Set ABG Erica 0288(14)/ 0299(9)</v>
      </c>
      <c r="E1095" s="4">
        <f ca="1">INDEX(GLOBAL[TT],MATCH(A1095,GLOBAL[ID]))</f>
        <v>23</v>
      </c>
      <c r="F1095" s="5" t="str">
        <f ca="1">IF(INDEX(GLOBAL[KET],MATCH(A1095,GLOBAL[ID]))="","-",INDEX(GLOBAL[KET],MATCH(A1095,GLOBAL[ID])))</f>
        <v>72 ls</v>
      </c>
    </row>
    <row r="1096" spans="1:6" ht="15">
      <c r="A1096" s="12">
        <v>1673</v>
      </c>
      <c r="D1096" s="3" t="str">
        <f ca="1">INDEX(GLOBAL[NAMA BARANG],MATCH(A1096,GLOBAL[ID]))</f>
        <v>Ks. Set Bonrks Beauty III</v>
      </c>
      <c r="E1096" s="4">
        <f ca="1">INDEX(GLOBAL[TT],MATCH(A1096,GLOBAL[ID]))</f>
        <v>2</v>
      </c>
      <c r="F1096" s="5" t="str">
        <f ca="1">IF(INDEX(GLOBAL[KET],MATCH(A1096,GLOBAL[ID]))="","-",INDEX(GLOBAL[KET],MATCH(A1096,GLOBAL[ID])))</f>
        <v>56 ls</v>
      </c>
    </row>
    <row r="1097" spans="1:6" ht="15">
      <c r="A1097" s="12">
        <v>1674</v>
      </c>
      <c r="D1097" s="3" t="str">
        <f ca="1">INDEX(GLOBAL[NAMA BARANG],MATCH(A1097,GLOBAL[ID]))</f>
        <v>Ks. Set F4 G &amp; G Zodiac 1621</v>
      </c>
      <c r="E1097" s="4">
        <f ca="1">INDEX(GLOBAL[TT],MATCH(A1097,GLOBAL[ID]))</f>
        <v>1</v>
      </c>
      <c r="F1097" s="5" t="str">
        <f ca="1">IF(INDEX(GLOBAL[KET],MATCH(A1097,GLOBAL[ID]))="","-",INDEX(GLOBAL[KET],MATCH(A1097,GLOBAL[ID])))</f>
        <v>100 ls</v>
      </c>
    </row>
    <row r="1098" spans="1:6" ht="15">
      <c r="A1098" s="12">
        <v>1675</v>
      </c>
      <c r="D1098" s="3" t="str">
        <f ca="1">INDEX(GLOBAL[NAMA BARANG],MATCH(A1098,GLOBAL[ID]))</f>
        <v>Ks. Set F4+Data Pribadi</v>
      </c>
      <c r="E1098" s="4">
        <f ca="1">INDEX(GLOBAL[TT],MATCH(A1098,GLOBAL[ID]))</f>
        <v>1</v>
      </c>
      <c r="F1098" s="5" t="str">
        <f ca="1">IF(INDEX(GLOBAL[KET],MATCH(A1098,GLOBAL[ID]))="","-",INDEX(GLOBAL[KET],MATCH(A1098,GLOBAL[ID])))</f>
        <v>120 ls</v>
      </c>
    </row>
    <row r="1099" spans="1:6" ht="15">
      <c r="A1099" s="12">
        <v>1676</v>
      </c>
      <c r="D1099" s="3" t="str">
        <f ca="1">INDEX(GLOBAL[NAMA BARANG],MATCH(A1099,GLOBAL[ID]))</f>
        <v>Ks. Set F4+Sticker Silvia</v>
      </c>
      <c r="E1099" s="4">
        <f ca="1">INDEX(GLOBAL[TT],MATCH(A1099,GLOBAL[ID]))</f>
        <v>13</v>
      </c>
      <c r="F1099" s="5" t="str">
        <f ca="1">IF(INDEX(GLOBAL[KET],MATCH(A1099,GLOBAL[ID]))="","-",INDEX(GLOBAL[KET],MATCH(A1099,GLOBAL[ID])))</f>
        <v>96 ls</v>
      </c>
    </row>
    <row r="1100" spans="1:6" ht="15">
      <c r="A1100" s="12">
        <v>1677</v>
      </c>
      <c r="D1100" s="3" t="str">
        <f ca="1">INDEX(GLOBAL[NAMA BARANG],MATCH(A1100,GLOBAL[ID]))</f>
        <v xml:space="preserve">Ks. Set Fancy MCN </v>
      </c>
      <c r="E1100" s="4">
        <f ca="1">INDEX(GLOBAL[TT],MATCH(A1100,GLOBAL[ID]))</f>
        <v>7</v>
      </c>
      <c r="F1100" s="5" t="str">
        <f ca="1">IF(INDEX(GLOBAL[KET],MATCH(A1100,GLOBAL[ID]))="","-",INDEX(GLOBAL[KET],MATCH(A1100,GLOBAL[ID])))</f>
        <v>84 ls</v>
      </c>
    </row>
    <row r="1101" spans="1:6" ht="15">
      <c r="A1101" s="12">
        <v>1678</v>
      </c>
      <c r="D1101" s="3" t="str">
        <f ca="1">INDEX(GLOBAL[NAMA BARANG],MATCH(A1101,GLOBAL[ID]))</f>
        <v>Ks. Set Garfield</v>
      </c>
      <c r="E1101" s="4">
        <f ca="1">INDEX(GLOBAL[TT],MATCH(A1101,GLOBAL[ID]))</f>
        <v>12</v>
      </c>
      <c r="F1101" s="5" t="str">
        <f ca="1">IF(INDEX(GLOBAL[KET],MATCH(A1101,GLOBAL[ID]))="","-",INDEX(GLOBAL[KET],MATCH(A1101,GLOBAL[ID])))</f>
        <v>60 ls</v>
      </c>
    </row>
    <row r="1102" spans="1:6" ht="15">
      <c r="A1102" s="12">
        <v>1679</v>
      </c>
      <c r="D1102" s="3" t="str">
        <f ca="1">INDEX(GLOBAL[NAMA BARANG],MATCH(A1102,GLOBAL[ID]))</f>
        <v>Ks. Set Hk Mill 2000</v>
      </c>
      <c r="E1102" s="4">
        <f ca="1">INDEX(GLOBAL[TT],MATCH(A1102,GLOBAL[ID]))</f>
        <v>3</v>
      </c>
      <c r="F1102" s="5" t="str">
        <f ca="1">IF(INDEX(GLOBAL[KET],MATCH(A1102,GLOBAL[ID]))="","-",INDEX(GLOBAL[KET],MATCH(A1102,GLOBAL[ID])))</f>
        <v>72 ls</v>
      </c>
    </row>
    <row r="1103" spans="1:6" ht="15">
      <c r="A1103" s="12">
        <v>1680</v>
      </c>
      <c r="D1103" s="3" t="str">
        <f ca="1">INDEX(GLOBAL[NAMA BARANG],MATCH(A1103,GLOBAL[ID]))</f>
        <v>Ks. Set Menara Bunga</v>
      </c>
      <c r="E1103" s="4">
        <f ca="1">INDEX(GLOBAL[TT],MATCH(A1103,GLOBAL[ID]))</f>
        <v>1</v>
      </c>
      <c r="F1103" s="5" t="str">
        <f ca="1">IF(INDEX(GLOBAL[KET],MATCH(A1103,GLOBAL[ID]))="","-",INDEX(GLOBAL[KET],MATCH(A1103,GLOBAL[ID])))</f>
        <v>100 ls</v>
      </c>
    </row>
    <row r="1104" spans="1:6" ht="15">
      <c r="A1104" s="12">
        <v>1681</v>
      </c>
      <c r="D1104" s="3" t="str">
        <f ca="1">INDEX(GLOBAL[NAMA BARANG],MATCH(A1104,GLOBAL[ID]))</f>
        <v>Ks. Set Monroe</v>
      </c>
      <c r="E1104" s="4">
        <f ca="1">INDEX(GLOBAL[TT],MATCH(A1104,GLOBAL[ID]))</f>
        <v>1</v>
      </c>
      <c r="F1104" s="5" t="str">
        <f ca="1">IF(INDEX(GLOBAL[KET],MATCH(A1104,GLOBAL[ID]))="","-",INDEX(GLOBAL[KET],MATCH(A1104,GLOBAL[ID])))</f>
        <v>40 ls</v>
      </c>
    </row>
    <row r="1105" spans="1:6" ht="15">
      <c r="A1105" s="12">
        <v>1682</v>
      </c>
      <c r="D1105" s="3" t="str">
        <f ca="1">INDEX(GLOBAL[NAMA BARANG],MATCH(A1105,GLOBAL[ID]))</f>
        <v>Ks. Set Monroe</v>
      </c>
      <c r="E1105" s="4">
        <f ca="1">INDEX(GLOBAL[TT],MATCH(A1105,GLOBAL[ID]))</f>
        <v>1</v>
      </c>
      <c r="F1105" s="5" t="str">
        <f ca="1">IF(INDEX(GLOBAL[KET],MATCH(A1105,GLOBAL[ID]))="","-",INDEX(GLOBAL[KET],MATCH(A1105,GLOBAL[ID])))</f>
        <v>80 ls</v>
      </c>
    </row>
    <row r="1106" spans="1:6" ht="15">
      <c r="A1106" s="12">
        <v>1683</v>
      </c>
      <c r="D1106" s="3" t="str">
        <f ca="1">INDEX(GLOBAL[NAMA BARANG],MATCH(A1106,GLOBAL[ID]))</f>
        <v>Ks. Set Pipy &amp; Friend</v>
      </c>
      <c r="E1106" s="4">
        <f ca="1">INDEX(GLOBAL[TT],MATCH(A1106,GLOBAL[ID]))</f>
        <v>1</v>
      </c>
      <c r="F1106" s="5" t="str">
        <f ca="1">IF(INDEX(GLOBAL[KET],MATCH(A1106,GLOBAL[ID]))="","-",INDEX(GLOBAL[KET],MATCH(A1106,GLOBAL[ID])))</f>
        <v>72 ls</v>
      </c>
    </row>
    <row r="1107" spans="1:6" ht="15">
      <c r="A1107" s="12">
        <v>1684</v>
      </c>
      <c r="D1107" s="3" t="str">
        <f ca="1">INDEX(GLOBAL[NAMA BARANG],MATCH(A1107,GLOBAL[ID]))</f>
        <v>Kuas Atorna no 11</v>
      </c>
      <c r="E1107" s="4">
        <f ca="1">INDEX(GLOBAL[TT],MATCH(A1107,GLOBAL[ID]))</f>
        <v>2</v>
      </c>
      <c r="F1107" s="5" t="str">
        <f ca="1">IF(INDEX(GLOBAL[KET],MATCH(A1107,GLOBAL[ID]))="","-",INDEX(GLOBAL[KET],MATCH(A1107,GLOBAL[ID])))</f>
        <v>100 ls</v>
      </c>
    </row>
    <row r="1108" spans="1:6" ht="15">
      <c r="A1108" s="12">
        <v>1685</v>
      </c>
      <c r="D1108" s="3" t="str">
        <f ca="1">INDEX(GLOBAL[NAMA BARANG],MATCH(A1108,GLOBAL[ID]))</f>
        <v>Kuas Atorna no 8</v>
      </c>
      <c r="E1108" s="4">
        <f ca="1">INDEX(GLOBAL[TT],MATCH(A1108,GLOBAL[ID]))</f>
        <v>3</v>
      </c>
      <c r="F1108" s="5" t="str">
        <f ca="1">IF(INDEX(GLOBAL[KET],MATCH(A1108,GLOBAL[ID]))="","-",INDEX(GLOBAL[KET],MATCH(A1108,GLOBAL[ID])))</f>
        <v>100 ls</v>
      </c>
    </row>
    <row r="1109" spans="1:6" ht="15">
      <c r="A1109" s="12">
        <v>1686</v>
      </c>
      <c r="D1109" s="3" t="str">
        <f ca="1">INDEX(GLOBAL[NAMA BARANG],MATCH(A1109,GLOBAL[ID]))</f>
        <v>Kuas Atorna no 9</v>
      </c>
      <c r="E1109" s="4">
        <f ca="1">INDEX(GLOBAL[TT],MATCH(A1109,GLOBAL[ID]))</f>
        <v>4</v>
      </c>
      <c r="F1109" s="5" t="str">
        <f ca="1">IF(INDEX(GLOBAL[KET],MATCH(A1109,GLOBAL[ID]))="","-",INDEX(GLOBAL[KET],MATCH(A1109,GLOBAL[ID])))</f>
        <v>100 ls</v>
      </c>
    </row>
    <row r="1110" spans="1:6" ht="15">
      <c r="A1110" s="12">
        <v>1687</v>
      </c>
      <c r="D1110" s="3" t="str">
        <f ca="1">INDEX(GLOBAL[NAMA BARANG],MATCH(A1110,GLOBAL[ID]))</f>
        <v>Kuas Cat 005 (6 pc)</v>
      </c>
      <c r="E1110" s="4">
        <f ca="1">INDEX(GLOBAL[TT],MATCH(A1110,GLOBAL[ID]))</f>
        <v>1</v>
      </c>
      <c r="F1110" s="5" t="str">
        <f ca="1">IF(INDEX(GLOBAL[KET],MATCH(A1110,GLOBAL[ID]))="","-",INDEX(GLOBAL[KET],MATCH(A1110,GLOBAL[ID])))</f>
        <v>480 set</v>
      </c>
    </row>
    <row r="1111" spans="1:6" ht="15">
      <c r="A1111" s="12">
        <v>1688</v>
      </c>
      <c r="D1111" s="3" t="str">
        <f ca="1">INDEX(GLOBAL[NAMA BARANG],MATCH(A1111,GLOBAL[ID]))</f>
        <v>Kuas Cat 251-12H</v>
      </c>
      <c r="E1111" s="4">
        <f ca="1">INDEX(GLOBAL[TT],MATCH(A1111,GLOBAL[ID]))</f>
        <v>3</v>
      </c>
      <c r="F1111" s="5" t="str">
        <f ca="1">IF(INDEX(GLOBAL[KET],MATCH(A1111,GLOBAL[ID]))="","-",INDEX(GLOBAL[KET],MATCH(A1111,GLOBAL[ID])))</f>
        <v>240 set</v>
      </c>
    </row>
    <row r="1112" spans="1:6" ht="15">
      <c r="A1112" s="12">
        <v>1689</v>
      </c>
      <c r="D1112" s="3" t="str">
        <f ca="1">INDEX(GLOBAL[NAMA BARANG],MATCH(A1112,GLOBAL[ID]))</f>
        <v>Kuas Cat H 4 POAI</v>
      </c>
      <c r="E1112" s="4">
        <f ca="1">INDEX(GLOBAL[TT],MATCH(A1112,GLOBAL[ID]))</f>
        <v>8</v>
      </c>
      <c r="F1112" s="5" t="str">
        <f ca="1">IF(INDEX(GLOBAL[KET],MATCH(A1112,GLOBAL[ID]))="","-",INDEX(GLOBAL[KET],MATCH(A1112,GLOBAL[ID])))</f>
        <v>216 pc</v>
      </c>
    </row>
    <row r="1113" spans="1:6" ht="15">
      <c r="A1113" s="12">
        <v>1692</v>
      </c>
      <c r="D1113" s="3" t="str">
        <f ca="1">INDEX(GLOBAL[NAMA BARANG],MATCH(A1113,GLOBAL[ID]))</f>
        <v>Kuas enter no 8</v>
      </c>
      <c r="E1113" s="4">
        <f ca="1">INDEX(GLOBAL[TT],MATCH(A1113,GLOBAL[ID]))</f>
        <v>1</v>
      </c>
      <c r="F1113" s="5" t="str">
        <f ca="1">IF(INDEX(GLOBAL[KET],MATCH(A1113,GLOBAL[ID]))="","-",INDEX(GLOBAL[KET],MATCH(A1113,GLOBAL[ID])))</f>
        <v>100 ls</v>
      </c>
    </row>
    <row r="1114" spans="1:6" ht="15">
      <c r="A1114" s="12">
        <v>1693</v>
      </c>
      <c r="D1114" s="3" t="str">
        <f ca="1">INDEX(GLOBAL[NAMA BARANG],MATCH(A1114,GLOBAL[ID]))</f>
        <v>Kuas enter Set 1929</v>
      </c>
      <c r="E1114" s="4">
        <f ca="1">INDEX(GLOBAL[TT],MATCH(A1114,GLOBAL[ID]))</f>
        <v>5</v>
      </c>
      <c r="F1114" s="5" t="str">
        <f ca="1">IF(INDEX(GLOBAL[KET],MATCH(A1114,GLOBAL[ID]))="","-",INDEX(GLOBAL[KET],MATCH(A1114,GLOBAL[ID])))</f>
        <v>200 set</v>
      </c>
    </row>
    <row r="1115" spans="1:6" ht="15">
      <c r="A1115" s="12">
        <v>1694</v>
      </c>
      <c r="D1115" s="3" t="str">
        <f ca="1">INDEX(GLOBAL[NAMA BARANG],MATCH(A1115,GLOBAL[ID]))</f>
        <v>Kuas Infico no 6</v>
      </c>
      <c r="E1115" s="4">
        <f ca="1">INDEX(GLOBAL[TT],MATCH(A1115,GLOBAL[ID]))</f>
        <v>4</v>
      </c>
      <c r="F1115" s="5" t="str">
        <f ca="1">IF(INDEX(GLOBAL[KET],MATCH(A1115,GLOBAL[ID]))="","-",INDEX(GLOBAL[KET],MATCH(A1115,GLOBAL[ID])))</f>
        <v>200 ls</v>
      </c>
    </row>
    <row r="1116" spans="1:6" ht="15">
      <c r="A1116" s="12">
        <v>1695</v>
      </c>
      <c r="D1116" s="3" t="str">
        <f ca="1">INDEX(GLOBAL[NAMA BARANG],MATCH(A1116,GLOBAL[ID]))</f>
        <v>Kuas Mofie CB 02 kecil</v>
      </c>
      <c r="E1116" s="4">
        <f ca="1">INDEX(GLOBAL[TT],MATCH(A1116,GLOBAL[ID]))</f>
        <v>1</v>
      </c>
      <c r="F1116" s="5" t="str">
        <f ca="1">IF(INDEX(GLOBAL[KET],MATCH(A1116,GLOBAL[ID]))="","-",INDEX(GLOBAL[KET],MATCH(A1116,GLOBAL[ID])))</f>
        <v>2000 pc</v>
      </c>
    </row>
    <row r="1117" spans="1:6" ht="15">
      <c r="A1117" s="12">
        <v>1696</v>
      </c>
      <c r="D1117" s="3" t="str">
        <f ca="1">INDEX(GLOBAL[NAMA BARANG],MATCH(A1117,GLOBAL[ID]))</f>
        <v>Kuas Montana no 1</v>
      </c>
      <c r="E1117" s="4">
        <f ca="1">INDEX(GLOBAL[TT],MATCH(A1117,GLOBAL[ID]))</f>
        <v>4</v>
      </c>
      <c r="F1117" s="5" t="str">
        <f ca="1">IF(INDEX(GLOBAL[KET],MATCH(A1117,GLOBAL[ID]))="","-",INDEX(GLOBAL[KET],MATCH(A1117,GLOBAL[ID])))</f>
        <v>200 ls</v>
      </c>
    </row>
    <row r="1118" spans="1:6" ht="15">
      <c r="A1118" s="12">
        <v>1697</v>
      </c>
      <c r="D1118" s="3" t="str">
        <f ca="1">INDEX(GLOBAL[NAMA BARANG],MATCH(A1118,GLOBAL[ID]))</f>
        <v>Kuas Montana no 2</v>
      </c>
      <c r="E1118" s="4">
        <f ca="1">INDEX(GLOBAL[TT],MATCH(A1118,GLOBAL[ID]))</f>
        <v>10</v>
      </c>
      <c r="F1118" s="5" t="str">
        <f ca="1">IF(INDEX(GLOBAL[KET],MATCH(A1118,GLOBAL[ID]))="","-",INDEX(GLOBAL[KET],MATCH(A1118,GLOBAL[ID])))</f>
        <v>100 box</v>
      </c>
    </row>
    <row r="1119" spans="1:6" ht="15">
      <c r="A1119" s="12">
        <v>1698</v>
      </c>
      <c r="D1119" s="3" t="str">
        <f ca="1">INDEX(GLOBAL[NAMA BARANG],MATCH(A1119,GLOBAL[ID]))</f>
        <v>Kuas Montana no 3</v>
      </c>
      <c r="E1119" s="4">
        <f ca="1">INDEX(GLOBAL[TT],MATCH(A1119,GLOBAL[ID]))</f>
        <v>5</v>
      </c>
      <c r="F1119" s="5" t="str">
        <f ca="1">IF(INDEX(GLOBAL[KET],MATCH(A1119,GLOBAL[ID]))="","-",INDEX(GLOBAL[KET],MATCH(A1119,GLOBAL[ID])))</f>
        <v>100 box</v>
      </c>
    </row>
    <row r="1120" spans="1:6" ht="15">
      <c r="A1120" s="12">
        <v>1699</v>
      </c>
      <c r="D1120" s="3" t="str">
        <f ca="1">INDEX(GLOBAL[NAMA BARANG],MATCH(A1120,GLOBAL[ID]))</f>
        <v>Kuas Montana no 4</v>
      </c>
      <c r="E1120" s="4">
        <f ca="1">INDEX(GLOBAL[TT],MATCH(A1120,GLOBAL[ID]))</f>
        <v>6</v>
      </c>
      <c r="F1120" s="5" t="str">
        <f ca="1">IF(INDEX(GLOBAL[KET],MATCH(A1120,GLOBAL[ID]))="","-",INDEX(GLOBAL[KET],MATCH(A1120,GLOBAL[ID])))</f>
        <v>100 box</v>
      </c>
    </row>
    <row r="1121" spans="1:6" ht="15">
      <c r="A1121" s="12">
        <v>1700</v>
      </c>
      <c r="D1121" s="3" t="str">
        <f ca="1">INDEX(GLOBAL[NAMA BARANG],MATCH(A1121,GLOBAL[ID]))</f>
        <v>Kuas Montana no 5</v>
      </c>
      <c r="E1121" s="4">
        <f ca="1">INDEX(GLOBAL[TT],MATCH(A1121,GLOBAL[ID]))</f>
        <v>8</v>
      </c>
      <c r="F1121" s="5" t="str">
        <f ca="1">IF(INDEX(GLOBAL[KET],MATCH(A1121,GLOBAL[ID]))="","-",INDEX(GLOBAL[KET],MATCH(A1121,GLOBAL[ID])))</f>
        <v>75 box</v>
      </c>
    </row>
    <row r="1122" spans="1:6" ht="15">
      <c r="A1122" s="12">
        <v>1701</v>
      </c>
      <c r="D1122" s="3" t="str">
        <f ca="1">INDEX(GLOBAL[NAMA BARANG],MATCH(A1122,GLOBAL[ID]))</f>
        <v>Kuas Montana no 6</v>
      </c>
      <c r="E1122" s="4">
        <f ca="1">INDEX(GLOBAL[TT],MATCH(A1122,GLOBAL[ID]))</f>
        <v>9</v>
      </c>
      <c r="F1122" s="5" t="str">
        <f ca="1">IF(INDEX(GLOBAL[KET],MATCH(A1122,GLOBAL[ID]))="","-",INDEX(GLOBAL[KET],MATCH(A1122,GLOBAL[ID])))</f>
        <v>75 box</v>
      </c>
    </row>
    <row r="1123" spans="1:6" ht="15">
      <c r="A1123" s="12">
        <v>1702</v>
      </c>
      <c r="D1123" s="3" t="str">
        <f ca="1">INDEX(GLOBAL[NAMA BARANG],MATCH(A1123,GLOBAL[ID]))</f>
        <v>Kuas pagoda 251-8</v>
      </c>
      <c r="E1123" s="4">
        <f ca="1">INDEX(GLOBAL[TT],MATCH(A1123,GLOBAL[ID]))</f>
        <v>2</v>
      </c>
      <c r="F1123" s="5" t="str">
        <f ca="1">IF(INDEX(GLOBAL[KET],MATCH(A1123,GLOBAL[ID]))="","-",INDEX(GLOBAL[KET],MATCH(A1123,GLOBAL[ID])))</f>
        <v>25 gr</v>
      </c>
    </row>
    <row r="1124" spans="1:6" ht="15">
      <c r="A1124" s="12">
        <v>1703</v>
      </c>
      <c r="D1124" s="3" t="str">
        <f ca="1">INDEX(GLOBAL[NAMA BARANG],MATCH(A1124,GLOBAL[ID]))</f>
        <v>Kuas pagoda 5(2)/ 6(2)</v>
      </c>
      <c r="E1124" s="4">
        <f ca="1">INDEX(GLOBAL[TT],MATCH(A1124,GLOBAL[ID]))</f>
        <v>4</v>
      </c>
      <c r="F1124" s="5" t="str">
        <f ca="1">IF(INDEX(GLOBAL[KET],MATCH(A1124,GLOBAL[ID]))="","-",INDEX(GLOBAL[KET],MATCH(A1124,GLOBAL[ID])))</f>
        <v>25 gros</v>
      </c>
    </row>
    <row r="1125" spans="1:6" ht="15">
      <c r="A1125" s="12">
        <v>1705</v>
      </c>
      <c r="D1125" s="3" t="str">
        <f ca="1">INDEX(GLOBAL[NAMA BARANG],MATCH(A1125,GLOBAL[ID]))</f>
        <v>Kuas pagoda no 11</v>
      </c>
      <c r="E1125" s="4">
        <f ca="1">INDEX(GLOBAL[TT],MATCH(A1125,GLOBAL[ID]))</f>
        <v>2</v>
      </c>
      <c r="F1125" s="5" t="str">
        <f ca="1">IF(INDEX(GLOBAL[KET],MATCH(A1125,GLOBAL[ID]))="","-",INDEX(GLOBAL[KET],MATCH(A1125,GLOBAL[ID])))</f>
        <v>15 gros</v>
      </c>
    </row>
    <row r="1126" spans="1:6" ht="15">
      <c r="A1126" s="12">
        <v>1706</v>
      </c>
      <c r="D1126" s="3" t="str">
        <f ca="1">INDEX(GLOBAL[NAMA BARANG],MATCH(A1126,GLOBAL[ID]))</f>
        <v>Kuas pagoda set 1928</v>
      </c>
      <c r="E1126" s="4">
        <f ca="1">INDEX(GLOBAL[TT],MATCH(A1126,GLOBAL[ID]))</f>
        <v>7</v>
      </c>
      <c r="F1126" s="5" t="str">
        <f ca="1">IF(INDEX(GLOBAL[KET],MATCH(A1126,GLOBAL[ID]))="","-",INDEX(GLOBAL[KET],MATCH(A1126,GLOBAL[ID])))</f>
        <v>480 pc</v>
      </c>
    </row>
    <row r="1127" spans="1:6" ht="15">
      <c r="A1127" s="12">
        <v>1707</v>
      </c>
      <c r="D1127" s="3" t="str">
        <f ca="1">INDEX(GLOBAL[NAMA BARANG],MATCH(A1127,GLOBAL[ID]))</f>
        <v>Kuas PBB 1110 Pagoda</v>
      </c>
      <c r="E1127" s="4">
        <f ca="1">INDEX(GLOBAL[TT],MATCH(A1127,GLOBAL[ID]))</f>
        <v>4</v>
      </c>
      <c r="F1127" s="5" t="str">
        <f ca="1">IF(INDEX(GLOBAL[KET],MATCH(A1127,GLOBAL[ID]))="","-",INDEX(GLOBAL[KET],MATCH(A1127,GLOBAL[ID])))</f>
        <v>20 gr</v>
      </c>
    </row>
    <row r="1128" spans="1:6" ht="15">
      <c r="A1128" s="12">
        <v>1708</v>
      </c>
      <c r="D1128" s="3" t="str">
        <f ca="1">INDEX(GLOBAL[NAMA BARANG],MATCH(A1128,GLOBAL[ID]))</f>
        <v>Kuas PBB 1111 Pagoda</v>
      </c>
      <c r="E1128" s="4">
        <f ca="1">INDEX(GLOBAL[TT],MATCH(A1128,GLOBAL[ID]))</f>
        <v>5</v>
      </c>
      <c r="F1128" s="5" t="str">
        <f ca="1">IF(INDEX(GLOBAL[KET],MATCH(A1128,GLOBAL[ID]))="","-",INDEX(GLOBAL[KET],MATCH(A1128,GLOBAL[ID])))</f>
        <v>15 gr</v>
      </c>
    </row>
    <row r="1129" spans="1:6" ht="15">
      <c r="A1129" s="12">
        <v>1709</v>
      </c>
      <c r="D1129" s="3" t="str">
        <f ca="1">INDEX(GLOBAL[NAMA BARANG],MATCH(A1129,GLOBAL[ID]))</f>
        <v>Kuas TF 2620</v>
      </c>
      <c r="E1129" s="4">
        <f ca="1">INDEX(GLOBAL[TT],MATCH(A1129,GLOBAL[ID]))</f>
        <v>6</v>
      </c>
      <c r="F1129" s="5">
        <f ca="1">IF(INDEX(GLOBAL[KET],MATCH(A1129,GLOBAL[ID]))="","-",INDEX(GLOBAL[KET],MATCH(A1129,GLOBAL[ID])))</f>
        <v>240</v>
      </c>
    </row>
    <row r="1130" spans="1:6" ht="15">
      <c r="A1130" s="12">
        <v>1710</v>
      </c>
      <c r="D1130" s="3" t="str">
        <f ca="1">INDEX(GLOBAL[NAMA BARANG],MATCH(A1130,GLOBAL[ID]))</f>
        <v>Kuas TF ART 2023</v>
      </c>
      <c r="E1130" s="4">
        <f ca="1">INDEX(GLOBAL[TT],MATCH(A1130,GLOBAL[ID]))</f>
        <v>4</v>
      </c>
      <c r="F1130" s="5" t="str">
        <f ca="1">IF(INDEX(GLOBAL[KET],MATCH(A1130,GLOBAL[ID]))="","-",INDEX(GLOBAL[KET],MATCH(A1130,GLOBAL[ID])))</f>
        <v>240 PCS</v>
      </c>
    </row>
    <row r="1131" spans="1:6" ht="15">
      <c r="A1131" s="12">
        <v>1711</v>
      </c>
      <c r="D1131" s="3" t="str">
        <f ca="1">INDEX(GLOBAL[NAMA BARANG],MATCH(A1131,GLOBAL[ID]))</f>
        <v>Kuas Walito 6626</v>
      </c>
      <c r="E1131" s="4">
        <f ca="1">INDEX(GLOBAL[TT],MATCH(A1131,GLOBAL[ID]))</f>
        <v>1</v>
      </c>
      <c r="F1131" s="5" t="str">
        <f ca="1">IF(INDEX(GLOBAL[KET],MATCH(A1131,GLOBAL[ID]))="","-",INDEX(GLOBAL[KET],MATCH(A1131,GLOBAL[ID])))</f>
        <v>600 PCS</v>
      </c>
    </row>
    <row r="1132" spans="1:6" ht="15">
      <c r="A1132" s="12">
        <v>1712</v>
      </c>
      <c r="D1132" s="3" t="str">
        <f ca="1">INDEX(GLOBAL[NAMA BARANG],MATCH(A1132,GLOBAL[ID]))</f>
        <v>Kuas/ Brush E02</v>
      </c>
      <c r="E1132" s="4">
        <f ca="1">INDEX(GLOBAL[TT],MATCH(A1132,GLOBAL[ID]))</f>
        <v>1</v>
      </c>
      <c r="F1132" s="5" t="str">
        <f ca="1">IF(INDEX(GLOBAL[KET],MATCH(A1132,GLOBAL[ID]))="","-",INDEX(GLOBAL[KET],MATCH(A1132,GLOBAL[ID])))</f>
        <v>600 pc</v>
      </c>
    </row>
    <row r="1133" spans="1:6" ht="15">
      <c r="A1133" s="12">
        <v>1713</v>
      </c>
      <c r="D1133" s="3" t="str">
        <f ca="1">INDEX(GLOBAL[NAMA BARANG],MATCH(A1133,GLOBAL[ID]))</f>
        <v>KUT MCN besar</v>
      </c>
      <c r="E1133" s="4">
        <f ca="1">INDEX(GLOBAL[TT],MATCH(A1133,GLOBAL[ID]))</f>
        <v>5</v>
      </c>
      <c r="F1133" s="5" t="str">
        <f ca="1">IF(INDEX(GLOBAL[KET],MATCH(A1133,GLOBAL[ID]))="","-",INDEX(GLOBAL[KET],MATCH(A1133,GLOBAL[ID])))</f>
        <v>230 ls</v>
      </c>
    </row>
    <row r="1134" spans="1:6" ht="15">
      <c r="A1134" s="12">
        <v>1714</v>
      </c>
      <c r="D1134" s="3" t="str">
        <f ca="1">INDEX(GLOBAL[NAMA BARANG],MATCH(A1134,GLOBAL[ID]))</f>
        <v>L Leaf A5 100 FR</v>
      </c>
      <c r="E1134" s="4">
        <f ca="1">INDEX(GLOBAL[TT],MATCH(A1134,GLOBAL[ID]))</f>
        <v>4</v>
      </c>
      <c r="F1134" s="5">
        <f ca="1">IF(INDEX(GLOBAL[KET],MATCH(A1134,GLOBAL[ID]))="","-",INDEX(GLOBAL[KET],MATCH(A1134,GLOBAL[ID])))</f>
        <v>360</v>
      </c>
    </row>
    <row r="1135" spans="1:6" ht="15">
      <c r="A1135" s="12">
        <v>1715</v>
      </c>
      <c r="D1135" s="3" t="str">
        <f ca="1">INDEX(GLOBAL[NAMA BARANG],MATCH(A1135,GLOBAL[ID]))</f>
        <v>L Leaf A5 100 HK</v>
      </c>
      <c r="E1135" s="4">
        <f ca="1">INDEX(GLOBAL[TT],MATCH(A1135,GLOBAL[ID]))</f>
        <v>3</v>
      </c>
      <c r="F1135" s="5">
        <f ca="1">IF(INDEX(GLOBAL[KET],MATCH(A1135,GLOBAL[ID]))="","-",INDEX(GLOBAL[KET],MATCH(A1135,GLOBAL[ID])))</f>
        <v>360</v>
      </c>
    </row>
    <row r="1136" spans="1:6" ht="15">
      <c r="A1136" s="12">
        <v>1716</v>
      </c>
      <c r="D1136" s="3" t="str">
        <f ca="1">INDEX(GLOBAL[NAMA BARANG],MATCH(A1136,GLOBAL[ID]))</f>
        <v>L Leaf A5 100 Hologram AV(15)</v>
      </c>
      <c r="E1136" s="4">
        <f ca="1">INDEX(GLOBAL[TT],MATCH(A1136,GLOBAL[ID]))</f>
        <v>15</v>
      </c>
      <c r="F1136" s="5">
        <f ca="1">IF(INDEX(GLOBAL[KET],MATCH(A1136,GLOBAL[ID]))="","-",INDEX(GLOBAL[KET],MATCH(A1136,GLOBAL[ID])))</f>
        <v>600</v>
      </c>
    </row>
    <row r="1137" spans="1:6" ht="15">
      <c r="A1137" s="12">
        <v>1717</v>
      </c>
      <c r="D1137" s="3" t="str">
        <f ca="1">INDEX(GLOBAL[NAMA BARANG],MATCH(A1137,GLOBAL[ID]))</f>
        <v>L Leaf A5 100 Hologram Car</v>
      </c>
      <c r="E1137" s="4">
        <f ca="1">INDEX(GLOBAL[TT],MATCH(A1137,GLOBAL[ID]))</f>
        <v>1</v>
      </c>
      <c r="F1137" s="5">
        <f ca="1">IF(INDEX(GLOBAL[KET],MATCH(A1137,GLOBAL[ID]))="","-",INDEX(GLOBAL[KET],MATCH(A1137,GLOBAL[ID])))</f>
        <v>600</v>
      </c>
    </row>
    <row r="1138" spans="1:6" ht="15">
      <c r="A1138" s="12">
        <v>1720</v>
      </c>
      <c r="D1138" s="3" t="str">
        <f ca="1">INDEX(GLOBAL[NAMA BARANG],MATCH(A1138,GLOBAL[ID]))</f>
        <v>L Leaf A5 100 TSUM</v>
      </c>
      <c r="E1138" s="4">
        <f ca="1">INDEX(GLOBAL[TT],MATCH(A1138,GLOBAL[ID]))</f>
        <v>3</v>
      </c>
      <c r="F1138" s="5">
        <f ca="1">IF(INDEX(GLOBAL[KET],MATCH(A1138,GLOBAL[ID]))="","-",INDEX(GLOBAL[KET],MATCH(A1138,GLOBAL[ID])))</f>
        <v>360</v>
      </c>
    </row>
    <row r="1139" spans="1:6" ht="15">
      <c r="A1139" s="12">
        <v>1721</v>
      </c>
      <c r="D1139" s="3" t="str">
        <f ca="1">INDEX(GLOBAL[NAMA BARANG],MATCH(A1139,GLOBAL[ID]))</f>
        <v>L Leaf A5 100 vintage</v>
      </c>
      <c r="E1139" s="4">
        <f ca="1">INDEX(GLOBAL[TT],MATCH(A1139,GLOBAL[ID]))</f>
        <v>4</v>
      </c>
      <c r="F1139" s="5" t="str">
        <f ca="1">IF(INDEX(GLOBAL[KET],MATCH(A1139,GLOBAL[ID]))="","-",INDEX(GLOBAL[KET],MATCH(A1139,GLOBAL[ID])))</f>
        <v>360 pc</v>
      </c>
    </row>
    <row r="1140" spans="1:6" ht="15">
      <c r="A1140" s="12">
        <v>1723</v>
      </c>
      <c r="D1140" s="3" t="str">
        <f ca="1">INDEX(GLOBAL[NAMA BARANG],MATCH(A1140,GLOBAL[ID]))</f>
        <v>L Leaf A5 1213 paint</v>
      </c>
      <c r="E1140" s="4">
        <f ca="1">INDEX(GLOBAL[TT],MATCH(A1140,GLOBAL[ID]))</f>
        <v>4</v>
      </c>
      <c r="F1140" s="5">
        <f ca="1">IF(INDEX(GLOBAL[KET],MATCH(A1140,GLOBAL[ID]))="","-",INDEX(GLOBAL[KET],MATCH(A1140,GLOBAL[ID])))</f>
        <v>720</v>
      </c>
    </row>
    <row r="1141" spans="1:6" ht="15">
      <c r="A1141" s="12">
        <v>1726</v>
      </c>
      <c r="D1141" s="3" t="str">
        <f ca="1">INDEX(GLOBAL[NAMA BARANG],MATCH(A1141,GLOBAL[ID]))</f>
        <v>L Leaf A5 biasa minion</v>
      </c>
      <c r="E1141" s="4">
        <f ca="1">INDEX(GLOBAL[TT],MATCH(A1141,GLOBAL[ID]))</f>
        <v>1</v>
      </c>
      <c r="F1141" s="5">
        <f ca="1">IF(INDEX(GLOBAL[KET],MATCH(A1141,GLOBAL[ID]))="","-",INDEX(GLOBAL[KET],MATCH(A1141,GLOBAL[ID])))</f>
        <v>720</v>
      </c>
    </row>
    <row r="1142" spans="1:6" ht="15">
      <c r="A1142" s="12">
        <v>1727</v>
      </c>
      <c r="D1142" s="3" t="str">
        <f ca="1">INDEX(GLOBAL[NAMA BARANG],MATCH(A1142,GLOBAL[ID]))</f>
        <v>L Leaf A5 Fancy 20 lb Cpr JK</v>
      </c>
      <c r="E1142" s="4">
        <f ca="1">INDEX(GLOBAL[TT],MATCH(A1142,GLOBAL[ID]))</f>
        <v>5</v>
      </c>
      <c r="F1142" s="5">
        <f ca="1">IF(INDEX(GLOBAL[KET],MATCH(A1142,GLOBAL[ID]))="","-",INDEX(GLOBAL[KET],MATCH(A1142,GLOBAL[ID])))</f>
        <v>720</v>
      </c>
    </row>
    <row r="1143" spans="1:6" ht="15">
      <c r="A1143" s="12">
        <v>1728</v>
      </c>
      <c r="D1143" s="3" t="str">
        <f ca="1">INDEX(GLOBAL[NAMA BARANG],MATCH(A1143,GLOBAL[ID]))</f>
        <v>L Leaf A5 Fancy Ps Asiong</v>
      </c>
      <c r="E1143" s="4">
        <f ca="1">INDEX(GLOBAL[TT],MATCH(A1143,GLOBAL[ID]))</f>
        <v>3</v>
      </c>
      <c r="F1143" s="5" t="str">
        <f ca="1">IF(INDEX(GLOBAL[KET],MATCH(A1143,GLOBAL[ID]))="","-",INDEX(GLOBAL[KET],MATCH(A1143,GLOBAL[ID])))</f>
        <v>720 pc</v>
      </c>
    </row>
    <row r="1144" spans="1:6" ht="15">
      <c r="A1144" s="12">
        <v>1729</v>
      </c>
      <c r="D1144" s="3" t="str">
        <f ca="1">INDEX(GLOBAL[NAMA BARANG],MATCH(A1144,GLOBAL[ID]))</f>
        <v>L Leaf A5 Fancy+Sticker</v>
      </c>
      <c r="E1144" s="4">
        <f ca="1">INDEX(GLOBAL[TT],MATCH(A1144,GLOBAL[ID]))</f>
        <v>1</v>
      </c>
      <c r="F1144" s="5" t="str">
        <f ca="1">IF(INDEX(GLOBAL[KET],MATCH(A1144,GLOBAL[ID]))="","-",INDEX(GLOBAL[KET],MATCH(A1144,GLOBAL[ID])))</f>
        <v>720 pc</v>
      </c>
    </row>
    <row r="1145" spans="1:6" ht="15">
      <c r="A1145" s="12">
        <v>1730</v>
      </c>
      <c r="D1145" s="3" t="str">
        <f ca="1">INDEX(GLOBAL[NAMA BARANG],MATCH(A1145,GLOBAL[ID]))</f>
        <v>L Leaf A5 Holo Alfa campur</v>
      </c>
      <c r="E1145" s="4">
        <f ca="1">INDEX(GLOBAL[TT],MATCH(A1145,GLOBAL[ID]))</f>
        <v>26</v>
      </c>
      <c r="F1145" s="5">
        <f ca="1">IF(INDEX(GLOBAL[KET],MATCH(A1145,GLOBAL[ID]))="","-",INDEX(GLOBAL[KET],MATCH(A1145,GLOBAL[ID])))</f>
        <v>480</v>
      </c>
    </row>
    <row r="1146" spans="1:6" ht="15">
      <c r="A1146" s="12">
        <v>1731</v>
      </c>
      <c r="D1146" s="3" t="str">
        <f ca="1">INDEX(GLOBAL[NAMA BARANG],MATCH(A1146,GLOBAL[ID]))</f>
        <v>L Leaf A5 Holo plong pony, Hk, car Biodata</v>
      </c>
      <c r="E1146" s="4">
        <f ca="1">INDEX(GLOBAL[TT],MATCH(A1146,GLOBAL[ID]))</f>
        <v>2</v>
      </c>
      <c r="F1146" s="5">
        <f ca="1">IF(INDEX(GLOBAL[KET],MATCH(A1146,GLOBAL[ID]))="","-",INDEX(GLOBAL[KET],MATCH(A1146,GLOBAL[ID])))</f>
        <v>600</v>
      </c>
    </row>
    <row r="1147" spans="1:6" ht="15">
      <c r="A1147" s="12">
        <v>1732</v>
      </c>
      <c r="D1147" s="3" t="str">
        <f ca="1">INDEX(GLOBAL[NAMA BARANG],MATCH(A1147,GLOBAL[ID]))</f>
        <v>L Leaf A5 Holo+Sticker</v>
      </c>
      <c r="E1147" s="4">
        <f ca="1">INDEX(GLOBAL[TT],MATCH(A1147,GLOBAL[ID]))</f>
        <v>3</v>
      </c>
      <c r="F1147" s="5" t="str">
        <f ca="1">IF(INDEX(GLOBAL[KET],MATCH(A1147,GLOBAL[ID]))="","-",INDEX(GLOBAL[KET],MATCH(A1147,GLOBAL[ID])))</f>
        <v>720 pc</v>
      </c>
    </row>
    <row r="1148" spans="1:6" ht="15">
      <c r="A1148" s="12">
        <v>1733</v>
      </c>
      <c r="D1148" s="3" t="str">
        <f ca="1">INDEX(GLOBAL[NAMA BARANG],MATCH(A1148,GLOBAL[ID]))</f>
        <v>L Leaf A5 plong Hk</v>
      </c>
      <c r="E1148" s="4">
        <f ca="1">INDEX(GLOBAL[TT],MATCH(A1148,GLOBAL[ID]))</f>
        <v>14</v>
      </c>
      <c r="F1148" s="5">
        <f ca="1">IF(INDEX(GLOBAL[KET],MATCH(A1148,GLOBAL[ID]))="","-",INDEX(GLOBAL[KET],MATCH(A1148,GLOBAL[ID])))</f>
        <v>480</v>
      </c>
    </row>
    <row r="1149" spans="1:6" ht="15">
      <c r="A1149" s="12">
        <v>1734</v>
      </c>
      <c r="D1149" s="3" t="str">
        <f ca="1">INDEX(GLOBAL[NAMA BARANG],MATCH(A1149,GLOBAL[ID]))</f>
        <v>L Leaf A5 plong Holo IQ</v>
      </c>
      <c r="E1149" s="4">
        <f ca="1">INDEX(GLOBAL[TT],MATCH(A1149,GLOBAL[ID]))</f>
        <v>2</v>
      </c>
      <c r="F1149" s="5">
        <f ca="1">IF(INDEX(GLOBAL[KET],MATCH(A1149,GLOBAL[ID]))="","-",INDEX(GLOBAL[KET],MATCH(A1149,GLOBAL[ID])))</f>
        <v>600</v>
      </c>
    </row>
    <row r="1150" spans="1:6" ht="15">
      <c r="A1150" s="12">
        <v>1735</v>
      </c>
      <c r="D1150" s="3" t="str">
        <f ca="1">INDEX(GLOBAL[NAMA BARANG],MATCH(A1150,GLOBAL[ID]))</f>
        <v>L Leaf A5 plong Holo Snow White</v>
      </c>
      <c r="E1150" s="4">
        <f ca="1">INDEX(GLOBAL[TT],MATCH(A1150,GLOBAL[ID]))</f>
        <v>2</v>
      </c>
      <c r="F1150" s="5">
        <f ca="1">IF(INDEX(GLOBAL[KET],MATCH(A1150,GLOBAL[ID]))="","-",INDEX(GLOBAL[KET],MATCH(A1150,GLOBAL[ID])))</f>
        <v>600</v>
      </c>
    </row>
    <row r="1151" spans="1:6" ht="15">
      <c r="A1151" s="12">
        <v>1736</v>
      </c>
      <c r="D1151" s="3" t="str">
        <f ca="1">INDEX(GLOBAL[NAMA BARANG],MATCH(A1151,GLOBAL[ID]))</f>
        <v>L Leaf A5 plong Holo Sofia(3) BB Smart(3)</v>
      </c>
      <c r="E1151" s="4">
        <f ca="1">INDEX(GLOBAL[TT],MATCH(A1151,GLOBAL[ID]))</f>
        <v>6</v>
      </c>
      <c r="F1151" s="5">
        <f ca="1">IF(INDEX(GLOBAL[KET],MATCH(A1151,GLOBAL[ID]))="","-",INDEX(GLOBAL[KET],MATCH(A1151,GLOBAL[ID])))</f>
        <v>600</v>
      </c>
    </row>
    <row r="1152" spans="1:6" ht="15">
      <c r="A1152" s="12">
        <v>1737</v>
      </c>
      <c r="D1152" s="3" t="str">
        <f ca="1">INDEX(GLOBAL[NAMA BARANG],MATCH(A1152,GLOBAL[ID]))</f>
        <v>L Leaf A5 plong monster</v>
      </c>
      <c r="E1152" s="4">
        <f ca="1">INDEX(GLOBAL[TT],MATCH(A1152,GLOBAL[ID]))</f>
        <v>1</v>
      </c>
      <c r="F1152" s="5">
        <f ca="1">IF(INDEX(GLOBAL[KET],MATCH(A1152,GLOBAL[ID]))="","-",INDEX(GLOBAL[KET],MATCH(A1152,GLOBAL[ID])))</f>
        <v>480</v>
      </c>
    </row>
    <row r="1153" spans="1:6" ht="15">
      <c r="A1153" s="12">
        <v>1738</v>
      </c>
      <c r="D1153" s="3" t="str">
        <f ca="1">INDEX(GLOBAL[NAMA BARANG],MATCH(A1153,GLOBAL[ID]))</f>
        <v>L Leaf A5 plong QF</v>
      </c>
      <c r="E1153" s="4">
        <f ca="1">INDEX(GLOBAL[TT],MATCH(A1153,GLOBAL[ID]))</f>
        <v>1</v>
      </c>
      <c r="F1153" s="5">
        <f ca="1">IF(INDEX(GLOBAL[KET],MATCH(A1153,GLOBAL[ID]))="","-",INDEX(GLOBAL[KET],MATCH(A1153,GLOBAL[ID])))</f>
        <v>600</v>
      </c>
    </row>
    <row r="1154" spans="1:6" ht="15">
      <c r="A1154" s="12">
        <v>1739</v>
      </c>
      <c r="D1154" s="3" t="str">
        <f ca="1">INDEX(GLOBAL[NAMA BARANG],MATCH(A1154,GLOBAL[ID]))</f>
        <v>L Leaf A5 plong Sofia</v>
      </c>
      <c r="E1154" s="4">
        <f ca="1">INDEX(GLOBAL[TT],MATCH(A1154,GLOBAL[ID]))</f>
        <v>17</v>
      </c>
      <c r="F1154" s="5">
        <f ca="1">IF(INDEX(GLOBAL[KET],MATCH(A1154,GLOBAL[ID]))="","-",INDEX(GLOBAL[KET],MATCH(A1154,GLOBAL[ID])))</f>
        <v>480</v>
      </c>
    </row>
    <row r="1155" spans="1:6" ht="15">
      <c r="A1155" s="12">
        <v>1740</v>
      </c>
      <c r="D1155" s="3" t="str">
        <f ca="1">INDEX(GLOBAL[NAMA BARANG],MATCH(A1155,GLOBAL[ID]))</f>
        <v>L Leaf A5 plong Zodiak</v>
      </c>
      <c r="E1155" s="4">
        <f ca="1">INDEX(GLOBAL[TT],MATCH(A1155,GLOBAL[ID]))</f>
        <v>55</v>
      </c>
      <c r="F1155" s="5">
        <f ca="1">IF(INDEX(GLOBAL[KET],MATCH(A1155,GLOBAL[ID]))="","-",INDEX(GLOBAL[KET],MATCH(A1155,GLOBAL[ID])))</f>
        <v>480</v>
      </c>
    </row>
    <row r="1156" spans="1:6" ht="15">
      <c r="A1156" s="12">
        <v>1746</v>
      </c>
      <c r="D1156" s="3" t="str">
        <f ca="1">INDEX(GLOBAL[NAMA BARANG],MATCH(A1156,GLOBAL[ID]))</f>
        <v>L Leaf B5/ 40 polos</v>
      </c>
      <c r="E1156" s="4">
        <f ca="1">INDEX(GLOBAL[TT],MATCH(A1156,GLOBAL[ID]))</f>
        <v>2</v>
      </c>
      <c r="F1156" s="5" t="str">
        <f ca="1">IF(INDEX(GLOBAL[KET],MATCH(A1156,GLOBAL[ID]))="","-",INDEX(GLOBAL[KET],MATCH(A1156,GLOBAL[ID])))</f>
        <v>120 pc</v>
      </c>
    </row>
    <row r="1157" spans="1:6" ht="15">
      <c r="A1157" s="12">
        <v>1749</v>
      </c>
      <c r="D1157" s="3" t="str">
        <f ca="1">INDEX(GLOBAL[NAMA BARANG],MATCH(A1157,GLOBAL[ID]))</f>
        <v>L Leaf Fancy A5 20 lb minion (3)/ bear(1)/ rilakuma(2)</v>
      </c>
      <c r="E1157" s="4">
        <f ca="1">INDEX(GLOBAL[TT],MATCH(A1157,GLOBAL[ID]))</f>
        <v>6</v>
      </c>
      <c r="F1157" s="5" t="str">
        <f ca="1">IF(INDEX(GLOBAL[KET],MATCH(A1157,GLOBAL[ID]))="","-",INDEX(GLOBAL[KET],MATCH(A1157,GLOBAL[ID])))</f>
        <v>720 pc</v>
      </c>
    </row>
    <row r="1158" spans="1:6" ht="15">
      <c r="A1158" s="12">
        <v>1750</v>
      </c>
      <c r="D1158" s="3" t="str">
        <f ca="1">INDEX(GLOBAL[NAMA BARANG],MATCH(A1158,GLOBAL[ID]))</f>
        <v>L Leaf Fancy UTN Biodata blk</v>
      </c>
      <c r="E1158" s="4">
        <f ca="1">INDEX(GLOBAL[TT],MATCH(A1158,GLOBAL[ID]))</f>
        <v>10</v>
      </c>
      <c r="F1158" s="5" t="str">
        <f ca="1">IF(INDEX(GLOBAL[KET],MATCH(A1158,GLOBAL[ID]))="","-",INDEX(GLOBAL[KET],MATCH(A1158,GLOBAL[ID])))</f>
        <v>600 pc</v>
      </c>
    </row>
    <row r="1159" spans="1:6" ht="15">
      <c r="A1159" s="12">
        <v>1751</v>
      </c>
      <c r="D1159" s="3" t="str">
        <f ca="1">INDEX(GLOBAL[NAMA BARANG],MATCH(A1159,GLOBAL[ID]))</f>
        <v>L Leaf Holo A5 + puzzle AV(3)/ Hk(2)</v>
      </c>
      <c r="E1159" s="4">
        <f ca="1">INDEX(GLOBAL[TT],MATCH(A1159,GLOBAL[ID]))</f>
        <v>4</v>
      </c>
      <c r="F1159" s="5">
        <f ca="1">IF(INDEX(GLOBAL[KET],MATCH(A1159,GLOBAL[ID]))="","-",INDEX(GLOBAL[KET],MATCH(A1159,GLOBAL[ID])))</f>
        <v>600</v>
      </c>
    </row>
    <row r="1160" spans="1:6" ht="15">
      <c r="A1160" s="12">
        <v>1752</v>
      </c>
      <c r="D1160" s="3" t="str">
        <f ca="1">INDEX(GLOBAL[NAMA BARANG],MATCH(A1160,GLOBAL[ID]))</f>
        <v>L Leaf Holo+puzzle Snow White/ BB</v>
      </c>
      <c r="E1160" s="4">
        <f ca="1">INDEX(GLOBAL[TT],MATCH(A1160,GLOBAL[ID]))</f>
        <v>2</v>
      </c>
      <c r="F1160" s="5">
        <f ca="1">IF(INDEX(GLOBAL[KET],MATCH(A1160,GLOBAL[ID]))="","-",INDEX(GLOBAL[KET],MATCH(A1160,GLOBAL[ID])))</f>
        <v>600</v>
      </c>
    </row>
    <row r="1161" spans="1:6" ht="15">
      <c r="A1161" s="12">
        <v>1753</v>
      </c>
      <c r="D1161" s="3" t="str">
        <f ca="1">INDEX(GLOBAL[NAMA BARANG],MATCH(A1161,GLOBAL[ID]))</f>
        <v>L Leaf plong Holo AV(5)/ QF(7)</v>
      </c>
      <c r="E1161" s="4">
        <f ca="1">INDEX(GLOBAL[TT],MATCH(A1161,GLOBAL[ID]))</f>
        <v>12</v>
      </c>
      <c r="F1161" s="5">
        <f ca="1">IF(INDEX(GLOBAL[KET],MATCH(A1161,GLOBAL[ID]))="","-",INDEX(GLOBAL[KET],MATCH(A1161,GLOBAL[ID])))</f>
        <v>480</v>
      </c>
    </row>
    <row r="1162" spans="1:6" ht="15">
      <c r="A1162" s="12">
        <v>1754</v>
      </c>
      <c r="D1162" s="3" t="str">
        <f ca="1">INDEX(GLOBAL[NAMA BARANG],MATCH(A1162,GLOBAL[ID]))</f>
        <v>L Leaf plong Holo Queen</v>
      </c>
      <c r="E1162" s="4">
        <f ca="1">INDEX(GLOBAL[TT],MATCH(A1162,GLOBAL[ID]))</f>
        <v>7</v>
      </c>
      <c r="F1162" s="5">
        <f ca="1">IF(INDEX(GLOBAL[KET],MATCH(A1162,GLOBAL[ID]))="","-",INDEX(GLOBAL[KET],MATCH(A1162,GLOBAL[ID])))</f>
        <v>480</v>
      </c>
    </row>
    <row r="1163" spans="1:6" ht="15">
      <c r="A1163" s="12">
        <v>1755</v>
      </c>
      <c r="D1163" s="3" t="str">
        <f ca="1">INDEX(GLOBAL[NAMA BARANG],MATCH(A1163,GLOBAL[ID]))</f>
        <v>L Leaf plong snow(10)/ Sofia(8)/ BB Smart(8)</v>
      </c>
      <c r="E1163" s="4">
        <f ca="1">INDEX(GLOBAL[TT],MATCH(A1163,GLOBAL[ID]))</f>
        <v>26</v>
      </c>
      <c r="F1163" s="5">
        <f ca="1">IF(INDEX(GLOBAL[KET],MATCH(A1163,GLOBAL[ID]))="","-",INDEX(GLOBAL[KET],MATCH(A1163,GLOBAL[ID])))</f>
        <v>480</v>
      </c>
    </row>
    <row r="1164" spans="1:6" ht="15">
      <c r="A1164" s="12">
        <v>1756</v>
      </c>
      <c r="D1164" s="3" t="str">
        <f ca="1">INDEX(GLOBAL[NAMA BARANG],MATCH(A1164,GLOBAL[ID]))</f>
        <v>L Leaf polos 40 sisipan 5w pembatas</v>
      </c>
      <c r="E1164" s="4">
        <f ca="1">INDEX(GLOBAL[TT],MATCH(A1164,GLOBAL[ID]))</f>
        <v>3</v>
      </c>
      <c r="F1164" s="5">
        <f ca="1">IF(INDEX(GLOBAL[KET],MATCH(A1164,GLOBAL[ID]))="","-",INDEX(GLOBAL[KET],MATCH(A1164,GLOBAL[ID])))</f>
        <v>180</v>
      </c>
    </row>
    <row r="1165" spans="1:6" ht="15">
      <c r="A1165" s="12">
        <v>1757</v>
      </c>
      <c r="D1165" s="3" t="str">
        <f ca="1">INDEX(GLOBAL[NAMA BARANG],MATCH(A1165,GLOBAL[ID]))</f>
        <v>L Leaf polos T</v>
      </c>
      <c r="E1165" s="4">
        <f ca="1">INDEX(GLOBAL[TT],MATCH(A1165,GLOBAL[ID]))</f>
        <v>1</v>
      </c>
      <c r="F1165" s="5" t="str">
        <f ca="1">IF(INDEX(GLOBAL[KET],MATCH(A1165,GLOBAL[ID]))="","-",INDEX(GLOBAL[KET],MATCH(A1165,GLOBAL[ID])))</f>
        <v>160 ls</v>
      </c>
    </row>
    <row r="1166" spans="1:6" ht="15">
      <c r="A1166" s="12">
        <v>1758</v>
      </c>
      <c r="D1166" s="3" t="str">
        <f ca="1">INDEX(GLOBAL[NAMA BARANG],MATCH(A1166,GLOBAL[ID]))</f>
        <v>L Leaf pon mobile legend go star</v>
      </c>
      <c r="E1166" s="4">
        <f ca="1">INDEX(GLOBAL[TT],MATCH(A1166,GLOBAL[ID]))</f>
        <v>15</v>
      </c>
      <c r="F1166" s="5">
        <f ca="1">IF(INDEX(GLOBAL[KET],MATCH(A1166,GLOBAL[ID]))="","-",INDEX(GLOBAL[KET],MATCH(A1166,GLOBAL[ID])))</f>
        <v>800</v>
      </c>
    </row>
    <row r="1167" spans="1:6" ht="15">
      <c r="A1167" s="12">
        <v>1759</v>
      </c>
      <c r="D1167" s="3" t="str">
        <f ca="1">INDEX(GLOBAL[NAMA BARANG],MATCH(A1167,GLOBAL[ID]))</f>
        <v>L Leaf punch Neo</v>
      </c>
      <c r="E1167" s="4">
        <f ca="1">INDEX(GLOBAL[TT],MATCH(A1167,GLOBAL[ID]))</f>
        <v>4</v>
      </c>
      <c r="F1167" s="5">
        <f ca="1">IF(INDEX(GLOBAL[KET],MATCH(A1167,GLOBAL[ID]))="","-",INDEX(GLOBAL[KET],MATCH(A1167,GLOBAL[ID])))</f>
        <v>480</v>
      </c>
    </row>
    <row r="1168" spans="1:6" ht="15">
      <c r="A1168" s="12">
        <v>1762</v>
      </c>
      <c r="D1168" s="3" t="str">
        <f ca="1">INDEX(GLOBAL[NAMA BARANG],MATCH(A1168,GLOBAL[ID]))</f>
        <v>Laminating DB 6898 (KTP)</v>
      </c>
      <c r="E1168" s="4">
        <f ca="1">INDEX(GLOBAL[TT],MATCH(A1168,GLOBAL[ID]))</f>
        <v>1</v>
      </c>
      <c r="F1168" s="5">
        <f ca="1">IF(INDEX(GLOBAL[KET],MATCH(A1168,GLOBAL[ID]))="","-",INDEX(GLOBAL[KET],MATCH(A1168,GLOBAL[ID])))</f>
        <v>100</v>
      </c>
    </row>
    <row r="1169" spans="1:6" ht="15">
      <c r="A1169" s="12">
        <v>1763</v>
      </c>
      <c r="D1169" s="3" t="str">
        <f ca="1">INDEX(GLOBAL[NAMA BARANG],MATCH(A1169,GLOBAL[ID]))</f>
        <v>Laminating Film 100 DB 255 340</v>
      </c>
      <c r="E1169" s="4">
        <f ca="1">INDEX(GLOBAL[TT],MATCH(A1169,GLOBAL[ID]))</f>
        <v>2</v>
      </c>
      <c r="F1169" s="5" t="str">
        <f ca="1">IF(INDEX(GLOBAL[KET],MATCH(A1169,GLOBAL[ID]))="","-",INDEX(GLOBAL[KET],MATCH(A1169,GLOBAL[ID])))</f>
        <v>10 pk</v>
      </c>
    </row>
    <row r="1170" spans="1:6" ht="15">
      <c r="A1170" s="12">
        <v>1765</v>
      </c>
      <c r="D1170" s="3" t="str">
        <f ca="1">INDEX(GLOBAL[NAMA BARANG],MATCH(A1170,GLOBAL[ID]))</f>
        <v>Laminating TF 100 KTp</v>
      </c>
      <c r="E1170" s="4">
        <f ca="1">INDEX(GLOBAL[TT],MATCH(A1170,GLOBAL[ID]))</f>
        <v>5</v>
      </c>
      <c r="F1170" s="5" t="str">
        <f ca="1">IF(INDEX(GLOBAL[KET],MATCH(A1170,GLOBAL[ID]))="","-",INDEX(GLOBAL[KET],MATCH(A1170,GLOBAL[ID])))</f>
        <v>100 pk</v>
      </c>
    </row>
    <row r="1171" spans="1:6" ht="15">
      <c r="A1171" s="12">
        <v>1768</v>
      </c>
      <c r="D1171" s="3" t="str">
        <f ca="1">INDEX(GLOBAL[NAMA BARANG],MATCH(A1171,GLOBAL[ID]))</f>
        <v>Lem Bakar Stik 11x29 WOMY putih B</v>
      </c>
      <c r="E1171" s="4">
        <f ca="1">INDEX(GLOBAL[TT],MATCH(A1171,GLOBAL[ID]))</f>
        <v>4</v>
      </c>
      <c r="F1171" s="5" t="str">
        <f ca="1">IF(INDEX(GLOBAL[KET],MATCH(A1171,GLOBAL[ID]))="","-",INDEX(GLOBAL[KET],MATCH(A1171,GLOBAL[ID])))</f>
        <v>25 PAK</v>
      </c>
    </row>
    <row r="1172" spans="1:6" ht="15">
      <c r="A1172" s="12">
        <v>1769</v>
      </c>
      <c r="D1172" s="3" t="str">
        <f ca="1">INDEX(GLOBAL[NAMA BARANG],MATCH(A1172,GLOBAL[ID]))</f>
        <v>Lem Bakar Stik 7x30 WOMY putih k</v>
      </c>
      <c r="E1172" s="4">
        <f ca="1">INDEX(GLOBAL[TT],MATCH(A1172,GLOBAL[ID]))</f>
        <v>57</v>
      </c>
      <c r="F1172" s="5">
        <f ca="1">IF(INDEX(GLOBAL[KET],MATCH(A1172,GLOBAL[ID]))="","-",INDEX(GLOBAL[KET],MATCH(A1172,GLOBAL[ID])))</f>
        <v>25</v>
      </c>
    </row>
    <row r="1173" spans="1:6" ht="15">
      <c r="A1173" s="12">
        <v>1770</v>
      </c>
      <c r="D1173" s="3" t="str">
        <f ca="1">INDEX(GLOBAL[NAMA BARANG],MATCH(A1173,GLOBAL[ID]))</f>
        <v>Lem Cair 15gr 188</v>
      </c>
      <c r="E1173" s="4">
        <f ca="1">INDEX(GLOBAL[TT],MATCH(A1173,GLOBAL[ID]))</f>
        <v>7</v>
      </c>
      <c r="F1173" s="5" t="str">
        <f ca="1">IF(INDEX(GLOBAL[KET],MATCH(A1173,GLOBAL[ID]))="","-",INDEX(GLOBAL[KET],MATCH(A1173,GLOBAL[ID])))</f>
        <v>160 LSN</v>
      </c>
    </row>
    <row r="1174" spans="1:6" ht="15">
      <c r="A1174" s="12">
        <v>1772</v>
      </c>
      <c r="D1174" s="3" t="str">
        <f ca="1">INDEX(GLOBAL[NAMA BARANG],MATCH(A1174,GLOBAL[ID]))</f>
        <v>Lem cair B.glue 75ml T</v>
      </c>
      <c r="E1174" s="4">
        <f ca="1">INDEX(GLOBAL[TT],MATCH(A1174,GLOBAL[ID]))</f>
        <v>13</v>
      </c>
      <c r="F1174" s="5" t="str">
        <f ca="1">IF(INDEX(GLOBAL[KET],MATCH(A1174,GLOBAL[ID]))="","-",INDEX(GLOBAL[KET],MATCH(A1174,GLOBAL[ID])))</f>
        <v>16 ls</v>
      </c>
    </row>
    <row r="1175" spans="1:6" ht="15">
      <c r="A1175" s="12">
        <v>1773</v>
      </c>
      <c r="D1175" s="3" t="str">
        <f ca="1">INDEX(GLOBAL[NAMA BARANG],MATCH(A1175,GLOBAL[ID]))</f>
        <v>Lem Cair By 309 38 ml (24)</v>
      </c>
      <c r="E1175" s="4">
        <f ca="1">INDEX(GLOBAL[TT],MATCH(A1175,GLOBAL[ID]))</f>
        <v>5</v>
      </c>
      <c r="F1175" s="5" t="str">
        <f ca="1">IF(INDEX(GLOBAL[KET],MATCH(A1175,GLOBAL[ID]))="","-",INDEX(GLOBAL[KET],MATCH(A1175,GLOBAL[ID])))</f>
        <v>576 pc</v>
      </c>
    </row>
    <row r="1176" spans="1:6" ht="15">
      <c r="A1176" s="12">
        <v>1774</v>
      </c>
      <c r="D1176" s="3" t="str">
        <f ca="1">INDEX(GLOBAL[NAMA BARANG],MATCH(A1176,GLOBAL[ID]))</f>
        <v>Lem Cair By 313 30ml (24)</v>
      </c>
      <c r="E1176" s="4">
        <f ca="1">INDEX(GLOBAL[TT],MATCH(A1176,GLOBAL[ID]))</f>
        <v>1</v>
      </c>
      <c r="F1176" s="5" t="str">
        <f ca="1">IF(INDEX(GLOBAL[KET],MATCH(A1176,GLOBAL[ID]))="","-",INDEX(GLOBAL[KET],MATCH(A1176,GLOBAL[ID])))</f>
        <v>576 pc</v>
      </c>
    </row>
    <row r="1177" spans="1:6" ht="15">
      <c r="A1177" s="12">
        <v>1775</v>
      </c>
      <c r="D1177" s="3" t="str">
        <f ca="1">INDEX(GLOBAL[NAMA BARANG],MATCH(A1177,GLOBAL[ID]))</f>
        <v>Lem Cair By 820 30ml (24)</v>
      </c>
      <c r="E1177" s="4">
        <f ca="1">INDEX(GLOBAL[TT],MATCH(A1177,GLOBAL[ID]))</f>
        <v>8</v>
      </c>
      <c r="F1177" s="5" t="str">
        <f ca="1">IF(INDEX(GLOBAL[KET],MATCH(A1177,GLOBAL[ID]))="","-",INDEX(GLOBAL[KET],MATCH(A1177,GLOBAL[ID])))</f>
        <v>576 pc</v>
      </c>
    </row>
    <row r="1178" spans="1:6" ht="15">
      <c r="A1178" s="12">
        <v>1777</v>
      </c>
      <c r="D1178" s="3" t="str">
        <f ca="1">INDEX(GLOBAL[NAMA BARANG],MATCH(A1178,GLOBAL[ID]))</f>
        <v>Lem executive cair QMS- A40 (1x12)</v>
      </c>
      <c r="E1178" s="4">
        <f ca="1">INDEX(GLOBAL[TT],MATCH(A1178,GLOBAL[ID]))</f>
        <v>12</v>
      </c>
      <c r="F1178" s="5" t="str">
        <f ca="1">IF(INDEX(GLOBAL[KET],MATCH(A1178,GLOBAL[ID]))="","-",INDEX(GLOBAL[KET],MATCH(A1178,GLOBAL[ID])))</f>
        <v>36 box</v>
      </c>
    </row>
    <row r="1179" spans="1:6" ht="15">
      <c r="A1179" s="12">
        <v>1778</v>
      </c>
      <c r="D1179" s="3" t="str">
        <f ca="1">INDEX(GLOBAL[NAMA BARANG],MATCH(A1179,GLOBAL[ID]))</f>
        <v>Lem Fancy 1358 (12)</v>
      </c>
      <c r="E1179" s="4">
        <f ca="1">INDEX(GLOBAL[TT],MATCH(A1179,GLOBAL[ID]))</f>
        <v>1</v>
      </c>
      <c r="F1179" s="5" t="str">
        <f ca="1">IF(INDEX(GLOBAL[KET],MATCH(A1179,GLOBAL[ID]))="","-",INDEX(GLOBAL[KET],MATCH(A1179,GLOBAL[ID])))</f>
        <v>60 BOX</v>
      </c>
    </row>
    <row r="1180" spans="1:6" ht="15">
      <c r="A1180" s="12">
        <v>1779</v>
      </c>
      <c r="D1180" s="3" t="str">
        <f ca="1">INDEX(GLOBAL[NAMA BARANG],MATCH(A1180,GLOBAL[ID]))</f>
        <v>Lem Fancy HP-191(1x48)</v>
      </c>
      <c r="E1180" s="4">
        <f ca="1">INDEX(GLOBAL[TT],MATCH(A1180,GLOBAL[ID]))</f>
        <v>2</v>
      </c>
      <c r="F1180" s="5" t="str">
        <f ca="1">IF(INDEX(GLOBAL[KET],MATCH(A1180,GLOBAL[ID]))="","-",INDEX(GLOBAL[KET],MATCH(A1180,GLOBAL[ID])))</f>
        <v>18 box</v>
      </c>
    </row>
    <row r="1181" spans="1:6" ht="15">
      <c r="A1181" s="12">
        <v>1780</v>
      </c>
      <c r="D1181" s="3" t="str">
        <f ca="1">INDEX(GLOBAL[NAMA BARANG],MATCH(A1181,GLOBAL[ID]))</f>
        <v>Lem Fancy MY 105 (12)</v>
      </c>
      <c r="E1181" s="4">
        <f ca="1">INDEX(GLOBAL[TT],MATCH(A1181,GLOBAL[ID]))</f>
        <v>1</v>
      </c>
      <c r="F1181" s="5" t="str">
        <f ca="1">IF(INDEX(GLOBAL[KET],MATCH(A1181,GLOBAL[ID]))="","-",INDEX(GLOBAL[KET],MATCH(A1181,GLOBAL[ID])))</f>
        <v>45 BOX</v>
      </c>
    </row>
    <row r="1182" spans="1:6" ht="15">
      <c r="A1182" s="12">
        <v>1781</v>
      </c>
      <c r="D1182" s="3" t="str">
        <f ca="1">INDEX(GLOBAL[NAMA BARANG],MATCH(A1182,GLOBAL[ID]))</f>
        <v>Lem gliter 9006</v>
      </c>
      <c r="E1182" s="4">
        <f ca="1">INDEX(GLOBAL[TT],MATCH(A1182,GLOBAL[ID]))</f>
        <v>24</v>
      </c>
      <c r="F1182" s="5" t="str">
        <f ca="1">IF(INDEX(GLOBAL[KET],MATCH(A1182,GLOBAL[ID]))="","-",INDEX(GLOBAL[KET],MATCH(A1182,GLOBAL[ID])))</f>
        <v>72 set</v>
      </c>
    </row>
    <row r="1183" spans="1:6" ht="15">
      <c r="A1183" s="12">
        <v>1783</v>
      </c>
      <c r="D1183" s="3" t="str">
        <f ca="1">INDEX(GLOBAL[NAMA BARANG],MATCH(A1183,GLOBAL[ID]))</f>
        <v>Lem lilin Tembak 1,1 x 30 B (kuning)</v>
      </c>
      <c r="E1183" s="4">
        <f ca="1">INDEX(GLOBAL[TT],MATCH(A1183,GLOBAL[ID]))</f>
        <v>31</v>
      </c>
      <c r="F1183" s="5" t="str">
        <f ca="1">IF(INDEX(GLOBAL[KET],MATCH(A1183,GLOBAL[ID]))="","-",INDEX(GLOBAL[KET],MATCH(A1183,GLOBAL[ID])))</f>
        <v>25 pk</v>
      </c>
    </row>
    <row r="1184" spans="1:6" ht="15">
      <c r="A1184" s="12">
        <v>1785</v>
      </c>
      <c r="D1184" s="3" t="str">
        <f ca="1">INDEX(GLOBAL[NAMA BARANG],MATCH(A1184,GLOBAL[ID]))</f>
        <v>Lem pasta mini premium (25 gr)</v>
      </c>
      <c r="E1184" s="4">
        <f ca="1">INDEX(GLOBAL[TT],MATCH(A1184,GLOBAL[ID]))</f>
        <v>3</v>
      </c>
      <c r="F1184" s="5" t="str">
        <f ca="1">IF(INDEX(GLOBAL[KET],MATCH(A1184,GLOBAL[ID]))="","-",INDEX(GLOBAL[KET],MATCH(A1184,GLOBAL[ID])))</f>
        <v>60 ls</v>
      </c>
    </row>
    <row r="1185" spans="1:6" ht="15">
      <c r="A1185" s="12">
        <v>1786</v>
      </c>
      <c r="D1185" s="3" t="str">
        <f ca="1">INDEX(GLOBAL[NAMA BARANG],MATCH(A1185,GLOBAL[ID]))</f>
        <v>Lem pasta T premium (80 gr)</v>
      </c>
      <c r="E1185" s="4">
        <f ca="1">INDEX(GLOBAL[TT],MATCH(A1185,GLOBAL[ID]))</f>
        <v>2</v>
      </c>
      <c r="F1185" s="5" t="str">
        <f ca="1">IF(INDEX(GLOBAL[KET],MATCH(A1185,GLOBAL[ID]))="","-",INDEX(GLOBAL[KET],MATCH(A1185,GLOBAL[ID])))</f>
        <v>24 ls</v>
      </c>
    </row>
    <row r="1186" spans="1:6" ht="15">
      <c r="A1186" s="12">
        <v>1787</v>
      </c>
      <c r="D1186" s="3" t="str">
        <f ca="1">INDEX(GLOBAL[NAMA BARANG],MATCH(A1186,GLOBAL[ID]))</f>
        <v>Lem renteng 1588</v>
      </c>
      <c r="E1186" s="4">
        <f ca="1">INDEX(GLOBAL[TT],MATCH(A1186,GLOBAL[ID]))</f>
        <v>3</v>
      </c>
      <c r="F1186" s="5" t="str">
        <f ca="1">IF(INDEX(GLOBAL[KET],MATCH(A1186,GLOBAL[ID]))="","-",INDEX(GLOBAL[KET],MATCH(A1186,GLOBAL[ID])))</f>
        <v>160 LSN</v>
      </c>
    </row>
    <row r="1187" spans="1:6" ht="15">
      <c r="A1187" s="12">
        <v>1791</v>
      </c>
      <c r="D1187" s="3" t="str">
        <f ca="1">INDEX(GLOBAL[NAMA BARANG],MATCH(A1187,GLOBAL[ID]))</f>
        <v>Lem tembak k putih MS</v>
      </c>
      <c r="E1187" s="4">
        <f ca="1">INDEX(GLOBAL[TT],MATCH(A1187,GLOBAL[ID]))</f>
        <v>2</v>
      </c>
      <c r="F1187" s="5" t="str">
        <f ca="1">IF(INDEX(GLOBAL[KET],MATCH(A1187,GLOBAL[ID]))="","-",INDEX(GLOBAL[KET],MATCH(A1187,GLOBAL[ID])))</f>
        <v>25 pk</v>
      </c>
    </row>
    <row r="1188" spans="1:6" ht="15">
      <c r="A1188" s="12">
        <v>1792</v>
      </c>
      <c r="D1188" s="3" t="str">
        <f ca="1">INDEX(GLOBAL[NAMA BARANG],MATCH(A1188,GLOBAL[ID]))</f>
        <v>Lem water glue 50ml</v>
      </c>
      <c r="E1188" s="4">
        <f ca="1">INDEX(GLOBAL[TT],MATCH(A1188,GLOBAL[ID]))</f>
        <v>2</v>
      </c>
      <c r="F1188" s="5" t="str">
        <f ca="1">IF(INDEX(GLOBAL[KET],MATCH(A1188,GLOBAL[ID]))="","-",INDEX(GLOBAL[KET],MATCH(A1188,GLOBAL[ID])))</f>
        <v>36 ls</v>
      </c>
    </row>
    <row r="1189" spans="1:6" ht="15">
      <c r="A1189" s="12">
        <v>1793</v>
      </c>
      <c r="D1189" s="3" t="str">
        <f ca="1">INDEX(GLOBAL[NAMA BARANG],MATCH(A1189,GLOBAL[ID]))</f>
        <v>Lem Water Glue TF 6038</v>
      </c>
      <c r="E1189" s="4">
        <f ca="1">INDEX(GLOBAL[TT],MATCH(A1189,GLOBAL[ID]))</f>
        <v>1</v>
      </c>
      <c r="F1189" s="5" t="str">
        <f ca="1">IF(INDEX(GLOBAL[KET],MATCH(A1189,GLOBAL[ID]))="","-",INDEX(GLOBAL[KET],MATCH(A1189,GLOBAL[ID])))</f>
        <v>30 LSN</v>
      </c>
    </row>
    <row r="1190" spans="1:6" ht="15">
      <c r="A1190" s="12">
        <v>1794</v>
      </c>
      <c r="D1190" s="3" t="str">
        <f ca="1">INDEX(GLOBAL[NAMA BARANG],MATCH(A1190,GLOBAL[ID]))</f>
        <v>Lem+gliter 8891-2</v>
      </c>
      <c r="E1190" s="4">
        <f ca="1">INDEX(GLOBAL[TT],MATCH(A1190,GLOBAL[ID]))</f>
        <v>3</v>
      </c>
      <c r="F1190" s="5" t="str">
        <f ca="1">IF(INDEX(GLOBAL[KET],MATCH(A1190,GLOBAL[ID]))="","-",INDEX(GLOBAL[KET],MATCH(A1190,GLOBAL[ID])))</f>
        <v>288 Rtg</v>
      </c>
    </row>
    <row r="1191" spans="1:6" ht="15">
      <c r="A1191" s="12">
        <v>1795</v>
      </c>
      <c r="D1191" s="3" t="str">
        <f ca="1">INDEX(GLOBAL[NAMA BARANG],MATCH(A1191,GLOBAL[ID]))</f>
        <v>Letter 2 Tray JS 2001</v>
      </c>
      <c r="E1191" s="4">
        <f ca="1">INDEX(GLOBAL[TT],MATCH(A1191,GLOBAL[ID]))</f>
        <v>4</v>
      </c>
      <c r="F1191" s="5" t="str">
        <f ca="1">IF(INDEX(GLOBAL[KET],MATCH(A1191,GLOBAL[ID]))="","-",INDEX(GLOBAL[KET],MATCH(A1191,GLOBAL[ID])))</f>
        <v>12 PCS</v>
      </c>
    </row>
    <row r="1192" spans="1:6" ht="15">
      <c r="A1192" s="12">
        <v>1797</v>
      </c>
      <c r="D1192" s="3" t="str">
        <f ca="1">INDEX(GLOBAL[NAMA BARANG],MATCH(A1192,GLOBAL[ID]))</f>
        <v>Letter tray 3 susun debozz dt 300</v>
      </c>
      <c r="E1192" s="4">
        <f ca="1">INDEX(GLOBAL[TT],MATCH(A1192,GLOBAL[ID]))</f>
        <v>2</v>
      </c>
      <c r="F1192" s="5">
        <f ca="1">IF(INDEX(GLOBAL[KET],MATCH(A1192,GLOBAL[ID]))="","-",INDEX(GLOBAL[KET],MATCH(A1192,GLOBAL[ID])))</f>
        <v>12</v>
      </c>
    </row>
    <row r="1193" spans="1:6" ht="15">
      <c r="A1193" s="12">
        <v>1798</v>
      </c>
      <c r="D1193" s="3" t="str">
        <f ca="1">INDEX(GLOBAL[NAMA BARANG],MATCH(A1193,GLOBAL[ID]))</f>
        <v>Letter Tray Besi 118 - 3</v>
      </c>
      <c r="E1193" s="4">
        <f ca="1">INDEX(GLOBAL[TT],MATCH(A1193,GLOBAL[ID]))</f>
        <v>2</v>
      </c>
      <c r="F1193" s="5" t="str">
        <f ca="1">IF(INDEX(GLOBAL[KET],MATCH(A1193,GLOBAL[ID]))="","-",INDEX(GLOBAL[KET],MATCH(A1193,GLOBAL[ID])))</f>
        <v>12 PCS</v>
      </c>
    </row>
    <row r="1194" spans="1:6" ht="15">
      <c r="A1194" s="12">
        <v>1804</v>
      </c>
      <c r="D1194" s="3" t="str">
        <f ca="1">INDEX(GLOBAL[NAMA BARANG],MATCH(A1194,GLOBAL[ID]))</f>
        <v>Lilin angka 1 Tebal M1001/ 1002</v>
      </c>
      <c r="E1194" s="4">
        <f ca="1">INDEX(GLOBAL[TT],MATCH(A1194,GLOBAL[ID]))</f>
        <v>23</v>
      </c>
      <c r="F1194" s="5" t="str">
        <f ca="1">IF(INDEX(GLOBAL[KET],MATCH(A1194,GLOBAL[ID]))="","-",INDEX(GLOBAL[KET],MATCH(A1194,GLOBAL[ID])))</f>
        <v>288 pc</v>
      </c>
    </row>
    <row r="1195" spans="1:6" ht="15">
      <c r="A1195" s="12">
        <v>1806</v>
      </c>
      <c r="D1195" s="3" t="str">
        <f ca="1">INDEX(GLOBAL[NAMA BARANG],MATCH(A1195,GLOBAL[ID]))</f>
        <v>Lilin angka Tebal M1001-1002</v>
      </c>
      <c r="E1195" s="4">
        <f ca="1">INDEX(GLOBAL[TT],MATCH(A1195,GLOBAL[ID]))</f>
        <v>1</v>
      </c>
      <c r="F1195" s="5">
        <f ca="1">IF(INDEX(GLOBAL[KET],MATCH(A1195,GLOBAL[ID]))="","-",INDEX(GLOBAL[KET],MATCH(A1195,GLOBAL[ID])))</f>
        <v>240</v>
      </c>
    </row>
    <row r="1196" spans="1:6" ht="15">
      <c r="A1196" s="12">
        <v>1807</v>
      </c>
      <c r="D1196" s="3" t="str">
        <f ca="1">INDEX(GLOBAL[NAMA BARANG],MATCH(A1196,GLOBAL[ID]))</f>
        <v>Lilin angka ultah taruna No 4 (1)/ No 5 (1)</v>
      </c>
      <c r="E1196" s="4">
        <f ca="1">INDEX(GLOBAL[TT],MATCH(A1196,GLOBAL[ID]))</f>
        <v>2</v>
      </c>
      <c r="F1196" s="5" t="str">
        <f ca="1">IF(INDEX(GLOBAL[KET],MATCH(A1196,GLOBAL[ID]))="","-",INDEX(GLOBAL[KET],MATCH(A1196,GLOBAL[ID])))</f>
        <v>100 ls</v>
      </c>
    </row>
    <row r="1197" spans="1:6" ht="15">
      <c r="A1197" s="12">
        <v>1808</v>
      </c>
      <c r="D1197" s="3" t="str">
        <f ca="1">INDEX(GLOBAL[NAMA BARANG],MATCH(A1197,GLOBAL[ID]))</f>
        <v>Lilin Candy TY 020</v>
      </c>
      <c r="E1197" s="4">
        <f ca="1">INDEX(GLOBAL[TT],MATCH(A1197,GLOBAL[ID]))</f>
        <v>1</v>
      </c>
      <c r="F1197" s="5" t="str">
        <f ca="1">IF(INDEX(GLOBAL[KET],MATCH(A1197,GLOBAL[ID]))="","-",INDEX(GLOBAL[KET],MATCH(A1197,GLOBAL[ID])))</f>
        <v>96 ls</v>
      </c>
    </row>
    <row r="1198" spans="1:6" ht="15">
      <c r="A1198" s="12">
        <v>1809</v>
      </c>
      <c r="D1198" s="3" t="str">
        <f ca="1">INDEX(GLOBAL[NAMA BARANG],MATCH(A1198,GLOBAL[ID]))</f>
        <v>Lilin magic isi 10 HC 77-10M</v>
      </c>
      <c r="E1198" s="4">
        <f ca="1">INDEX(GLOBAL[TT],MATCH(A1198,GLOBAL[ID]))</f>
        <v>1</v>
      </c>
      <c r="F1198" s="5">
        <f ca="1">IF(INDEX(GLOBAL[KET],MATCH(A1198,GLOBAL[ID]))="","-",INDEX(GLOBAL[KET],MATCH(A1198,GLOBAL[ID])))</f>
        <v>288</v>
      </c>
    </row>
    <row r="1199" spans="1:6" ht="15">
      <c r="A1199" s="12">
        <v>1810</v>
      </c>
      <c r="D1199" s="3" t="str">
        <f ca="1">INDEX(GLOBAL[NAMA BARANG],MATCH(A1199,GLOBAL[ID]))</f>
        <v>Lilin TY 018 magic</v>
      </c>
      <c r="E1199" s="4">
        <f ca="1">INDEX(GLOBAL[TT],MATCH(A1199,GLOBAL[ID]))</f>
        <v>19</v>
      </c>
      <c r="F1199" s="5" t="str">
        <f ca="1">IF(INDEX(GLOBAL[KET],MATCH(A1199,GLOBAL[ID]))="","-",INDEX(GLOBAL[KET],MATCH(A1199,GLOBAL[ID])))</f>
        <v>96 ls</v>
      </c>
    </row>
    <row r="1200" spans="1:6" ht="15">
      <c r="A1200" s="12">
        <v>1813</v>
      </c>
      <c r="D1200" s="3" t="str">
        <f ca="1">INDEX(GLOBAL[NAMA BARANG],MATCH(A1200,GLOBAL[ID]))</f>
        <v>Magic board 105</v>
      </c>
      <c r="E1200" s="4">
        <f ca="1">INDEX(GLOBAL[TT],MATCH(A1200,GLOBAL[ID]))</f>
        <v>12</v>
      </c>
      <c r="F1200" s="5" t="str">
        <f ca="1">IF(INDEX(GLOBAL[KET],MATCH(A1200,GLOBAL[ID]))="","-",INDEX(GLOBAL[KET],MATCH(A1200,GLOBAL[ID])))</f>
        <v>96 PCS</v>
      </c>
    </row>
    <row r="1201" spans="1:6" ht="15">
      <c r="A1201" s="12">
        <v>1815</v>
      </c>
      <c r="D1201" s="3" t="str">
        <f ca="1">INDEX(GLOBAL[NAMA BARANG],MATCH(A1201,GLOBAL[ID]))</f>
        <v>Magic board 106</v>
      </c>
      <c r="E1201" s="4">
        <f ca="1">INDEX(GLOBAL[TT],MATCH(A1201,GLOBAL[ID]))</f>
        <v>6</v>
      </c>
      <c r="F1201" s="5" t="str">
        <f ca="1">IF(INDEX(GLOBAL[KET],MATCH(A1201,GLOBAL[ID]))="","-",INDEX(GLOBAL[KET],MATCH(A1201,GLOBAL[ID])))</f>
        <v>96 PCS</v>
      </c>
    </row>
    <row r="1202" spans="1:6" ht="15">
      <c r="A1202" s="12">
        <v>1818</v>
      </c>
      <c r="D1202" s="3" t="str">
        <f ca="1">INDEX(GLOBAL[NAMA BARANG],MATCH(A1202,GLOBAL[ID]))</f>
        <v>Magic board 20196</v>
      </c>
      <c r="E1202" s="4">
        <f ca="1">INDEX(GLOBAL[TT],MATCH(A1202,GLOBAL[ID]))</f>
        <v>2</v>
      </c>
      <c r="F1202" s="5" t="str">
        <f ca="1">IF(INDEX(GLOBAL[KET],MATCH(A1202,GLOBAL[ID]))="","-",INDEX(GLOBAL[KET],MATCH(A1202,GLOBAL[ID])))</f>
        <v>96 PCS</v>
      </c>
    </row>
    <row r="1203" spans="1:6" ht="15">
      <c r="A1203" s="12">
        <v>1830</v>
      </c>
      <c r="D1203" s="3" t="str">
        <f ca="1">INDEX(GLOBAL[NAMA BARANG],MATCH(A1203,GLOBAL[ID]))</f>
        <v>Magic board TK 9812</v>
      </c>
      <c r="E1203" s="4">
        <f ca="1">INDEX(GLOBAL[TT],MATCH(A1203,GLOBAL[ID]))</f>
        <v>1</v>
      </c>
      <c r="F1203" s="5" t="str">
        <f ca="1">IF(INDEX(GLOBAL[KET],MATCH(A1203,GLOBAL[ID]))="","-",INDEX(GLOBAL[KET],MATCH(A1203,GLOBAL[ID])))</f>
        <v>96 PCS</v>
      </c>
    </row>
    <row r="1204" spans="1:6" ht="15">
      <c r="A1204" s="12">
        <v>1833</v>
      </c>
      <c r="D1204" s="3" t="str">
        <f ca="1">INDEX(GLOBAL[NAMA BARANG],MATCH(A1204,GLOBAL[ID]))</f>
        <v>Magic board YE 103</v>
      </c>
      <c r="E1204" s="4">
        <f ca="1">INDEX(GLOBAL[TT],MATCH(A1204,GLOBAL[ID]))</f>
        <v>1</v>
      </c>
      <c r="F1204" s="5" t="str">
        <f ca="1">IF(INDEX(GLOBAL[KET],MATCH(A1204,GLOBAL[ID]))="","-",INDEX(GLOBAL[KET],MATCH(A1204,GLOBAL[ID])))</f>
        <v>96 PCS</v>
      </c>
    </row>
    <row r="1205" spans="1:6" ht="15">
      <c r="A1205" s="12">
        <v>1835</v>
      </c>
      <c r="D1205" s="3" t="str">
        <f ca="1">INDEX(GLOBAL[NAMA BARANG],MATCH(A1205,GLOBAL[ID]))</f>
        <v>Magnet+Set 1000 G-M</v>
      </c>
      <c r="E1205" s="4">
        <f ca="1">INDEX(GLOBAL[TT],MATCH(A1205,GLOBAL[ID]))</f>
        <v>4</v>
      </c>
      <c r="F1205" s="5" t="str">
        <f ca="1">IF(INDEX(GLOBAL[KET],MATCH(A1205,GLOBAL[ID]))="","-",INDEX(GLOBAL[KET],MATCH(A1205,GLOBAL[ID])))</f>
        <v>320 set</v>
      </c>
    </row>
    <row r="1206" spans="1:6" ht="15">
      <c r="A1206" s="12">
        <v>1836</v>
      </c>
      <c r="D1206" s="3" t="str">
        <f ca="1">INDEX(GLOBAL[NAMA BARANG],MATCH(A1206,GLOBAL[ID]))</f>
        <v>Magnit 002 Set</v>
      </c>
      <c r="E1206" s="4">
        <f ca="1">INDEX(GLOBAL[TT],MATCH(A1206,GLOBAL[ID]))</f>
        <v>7</v>
      </c>
      <c r="F1206" s="5" t="str">
        <f ca="1">IF(INDEX(GLOBAL[KET],MATCH(A1206,GLOBAL[ID]))="","-",INDEX(GLOBAL[KET],MATCH(A1206,GLOBAL[ID])))</f>
        <v>320 pc</v>
      </c>
    </row>
    <row r="1207" spans="1:6" ht="15">
      <c r="A1207" s="12">
        <v>1837</v>
      </c>
      <c r="D1207" s="3" t="str">
        <f ca="1">INDEX(GLOBAL[NAMA BARANG],MATCH(A1207,GLOBAL[ID]))</f>
        <v>Magnit 2008 (Import)</v>
      </c>
      <c r="E1207" s="4">
        <f ca="1">INDEX(GLOBAL[TT],MATCH(A1207,GLOBAL[ID]))</f>
        <v>1</v>
      </c>
      <c r="F1207" s="5" t="str">
        <f ca="1">IF(INDEX(GLOBAL[KET],MATCH(A1207,GLOBAL[ID]))="","-",INDEX(GLOBAL[KET],MATCH(A1207,GLOBAL[ID])))</f>
        <v>800 pc</v>
      </c>
    </row>
    <row r="1208" spans="1:6" ht="15">
      <c r="A1208" s="12">
        <v>1839</v>
      </c>
      <c r="D1208" s="3" t="str">
        <f ca="1">INDEX(GLOBAL[NAMA BARANG],MATCH(A1208,GLOBAL[ID]))</f>
        <v>Magnit 30-6</v>
      </c>
      <c r="E1208" s="4">
        <f ca="1">INDEX(GLOBAL[TT],MATCH(A1208,GLOBAL[ID]))</f>
        <v>1</v>
      </c>
      <c r="F1208" s="5" t="str">
        <f ca="1">IF(INDEX(GLOBAL[KET],MATCH(A1208,GLOBAL[ID]))="","-",INDEX(GLOBAL[KET],MATCH(A1208,GLOBAL[ID])))</f>
        <v>480 pc</v>
      </c>
    </row>
    <row r="1209" spans="1:6" ht="15">
      <c r="A1209" s="12">
        <v>1840</v>
      </c>
      <c r="D1209" s="3" t="str">
        <f ca="1">INDEX(GLOBAL[NAMA BARANG],MATCH(A1209,GLOBAL[ID]))</f>
        <v>Magnit 8pc/ 003</v>
      </c>
      <c r="E1209" s="4">
        <f ca="1">INDEX(GLOBAL[TT],MATCH(A1209,GLOBAL[ID]))</f>
        <v>1</v>
      </c>
      <c r="F1209" s="5" t="str">
        <f ca="1">IF(INDEX(GLOBAL[KET],MATCH(A1209,GLOBAL[ID]))="","-",INDEX(GLOBAL[KET],MATCH(A1209,GLOBAL[ID])))</f>
        <v>240 set</v>
      </c>
    </row>
    <row r="1210" spans="1:6" ht="15">
      <c r="A1210" s="12">
        <v>1841</v>
      </c>
      <c r="D1210" s="3" t="str">
        <f ca="1">INDEX(GLOBAL[NAMA BARANG],MATCH(A1210,GLOBAL[ID]))</f>
        <v>Magnit angka 8305 Xinye first (K)</v>
      </c>
      <c r="E1210" s="4">
        <f ca="1">INDEX(GLOBAL[TT],MATCH(A1210,GLOBAL[ID]))</f>
        <v>2</v>
      </c>
      <c r="F1210" s="5" t="str">
        <f ca="1">IF(INDEX(GLOBAL[KET],MATCH(A1210,GLOBAL[ID]))="","-",INDEX(GLOBAL[KET],MATCH(A1210,GLOBAL[ID])))</f>
        <v>216 pc</v>
      </c>
    </row>
    <row r="1211" spans="1:6" ht="15">
      <c r="A1211" s="12">
        <v>1842</v>
      </c>
      <c r="D1211" s="3" t="str">
        <f ca="1">INDEX(GLOBAL[NAMA BARANG],MATCH(A1211,GLOBAL[ID]))</f>
        <v>Magnit S 3010 (Import)</v>
      </c>
      <c r="E1211" s="4">
        <f ca="1">INDEX(GLOBAL[TT],MATCH(A1211,GLOBAL[ID]))</f>
        <v>1</v>
      </c>
      <c r="F1211" s="5" t="str">
        <f ca="1">IF(INDEX(GLOBAL[KET],MATCH(A1211,GLOBAL[ID]))="","-",INDEX(GLOBAL[KET],MATCH(A1211,GLOBAL[ID])))</f>
        <v>400 PCS</v>
      </c>
    </row>
    <row r="1212" spans="1:6" ht="15">
      <c r="A1212" s="12">
        <v>1843</v>
      </c>
      <c r="D1212" s="3" t="str">
        <f ca="1">INDEX(GLOBAL[NAMA BARANG],MATCH(A1212,GLOBAL[ID]))</f>
        <v>Malam set 2312-2</v>
      </c>
      <c r="E1212" s="4">
        <f ca="1">INDEX(GLOBAL[TT],MATCH(A1212,GLOBAL[ID]))</f>
        <v>20</v>
      </c>
      <c r="F1212" s="5" t="str">
        <f ca="1">IF(INDEX(GLOBAL[KET],MATCH(A1212,GLOBAL[ID]))="","-",INDEX(GLOBAL[KET],MATCH(A1212,GLOBAL[ID])))</f>
        <v>120 set</v>
      </c>
    </row>
    <row r="1213" spans="1:6" ht="15">
      <c r="A1213" s="12">
        <v>1846</v>
      </c>
      <c r="D1213" s="3" t="str">
        <f ca="1">INDEX(GLOBAL[NAMA BARANG],MATCH(A1213,GLOBAL[ID]))</f>
        <v>Map 3324 G&amp; G f4</v>
      </c>
      <c r="E1213" s="4">
        <f ca="1">INDEX(GLOBAL[TT],MATCH(A1213,GLOBAL[ID]))</f>
        <v>2</v>
      </c>
      <c r="F1213" s="5" t="str">
        <f ca="1">IF(INDEX(GLOBAL[KET],MATCH(A1213,GLOBAL[ID]))="","-",INDEX(GLOBAL[KET],MATCH(A1213,GLOBAL[ID])))</f>
        <v>12 pc</v>
      </c>
    </row>
    <row r="1214" spans="1:6" ht="15">
      <c r="A1214" s="12">
        <v>1847</v>
      </c>
      <c r="D1214" s="3" t="str">
        <f ca="1">INDEX(GLOBAL[NAMA BARANG],MATCH(A1214,GLOBAL[ID]))</f>
        <v>Map A-012 tali biru</v>
      </c>
      <c r="E1214" s="4">
        <f ca="1">INDEX(GLOBAL[TT],MATCH(A1214,GLOBAL[ID]))</f>
        <v>2</v>
      </c>
      <c r="F1214" s="5" t="str">
        <f ca="1">IF(INDEX(GLOBAL[KET],MATCH(A1214,GLOBAL[ID]))="","-",INDEX(GLOBAL[KET],MATCH(A1214,GLOBAL[ID])))</f>
        <v>160 pc</v>
      </c>
    </row>
    <row r="1215" spans="1:6" ht="15">
      <c r="A1215" s="12">
        <v>1850</v>
      </c>
      <c r="D1215" s="3" t="str">
        <f ca="1">INDEX(GLOBAL[NAMA BARANG],MATCH(A1215,GLOBAL[ID]))</f>
        <v>Map A6 Kupu</v>
      </c>
      <c r="E1215" s="4">
        <f ca="1">INDEX(GLOBAL[TT],MATCH(A1215,GLOBAL[ID]))</f>
        <v>6</v>
      </c>
      <c r="F1215" s="5" t="str">
        <f ca="1">IF(INDEX(GLOBAL[KET],MATCH(A1215,GLOBAL[ID]))="","-",INDEX(GLOBAL[KET],MATCH(A1215,GLOBAL[ID])))</f>
        <v>72 ls</v>
      </c>
    </row>
    <row r="1216" spans="1:6" ht="15">
      <c r="A1216" s="12">
        <v>1851</v>
      </c>
      <c r="D1216" s="3" t="str">
        <f ca="1">INDEX(GLOBAL[NAMA BARANG],MATCH(A1216,GLOBAL[ID]))</f>
        <v>Map Batik Jersey</v>
      </c>
      <c r="E1216" s="4">
        <f ca="1">INDEX(GLOBAL[TT],MATCH(A1216,GLOBAL[ID]))</f>
        <v>2</v>
      </c>
      <c r="F1216" s="5">
        <f ca="1">IF(INDEX(GLOBAL[KET],MATCH(A1216,GLOBAL[ID]))="","-",INDEX(GLOBAL[KET],MATCH(A1216,GLOBAL[ID])))</f>
        <v>800</v>
      </c>
    </row>
    <row r="1217" spans="1:6" ht="15">
      <c r="A1217" s="12">
        <v>1853</v>
      </c>
      <c r="D1217" s="3" t="str">
        <f ca="1">INDEX(GLOBAL[NAMA BARANG],MATCH(A1217,GLOBAL[ID]))</f>
        <v>Map Berdiri Ret kuning</v>
      </c>
      <c r="E1217" s="4">
        <f ca="1">INDEX(GLOBAL[TT],MATCH(A1217,GLOBAL[ID]))</f>
        <v>3</v>
      </c>
      <c r="F1217" s="5" t="str">
        <f ca="1">IF(INDEX(GLOBAL[KET],MATCH(A1217,GLOBAL[ID]))="","-",INDEX(GLOBAL[KET],MATCH(A1217,GLOBAL[ID])))</f>
        <v>240 pc</v>
      </c>
    </row>
    <row r="1218" spans="1:6" ht="15">
      <c r="A1218" s="12">
        <v>1854</v>
      </c>
      <c r="D1218" s="3" t="str">
        <f ca="1">INDEX(GLOBAL[NAMA BARANG],MATCH(A1218,GLOBAL[ID]))</f>
        <v>Map Clear PP 802-1</v>
      </c>
      <c r="E1218" s="4">
        <f ca="1">INDEX(GLOBAL[TT],MATCH(A1218,GLOBAL[ID]))</f>
        <v>5</v>
      </c>
      <c r="F1218" s="5" t="str">
        <f ca="1">IF(INDEX(GLOBAL[KET],MATCH(A1218,GLOBAL[ID]))="","-",INDEX(GLOBAL[KET],MATCH(A1218,GLOBAL[ID])))</f>
        <v>50 ls</v>
      </c>
    </row>
    <row r="1219" spans="1:6" ht="15">
      <c r="A1219" s="12">
        <v>1855</v>
      </c>
      <c r="D1219" s="3" t="str">
        <f ca="1">INDEX(GLOBAL[NAMA BARANG],MATCH(A1219,GLOBAL[ID]))</f>
        <v>Map Clear PP XS-802 mix F4 (802-2)</v>
      </c>
      <c r="E1219" s="4">
        <f ca="1">INDEX(GLOBAL[TT],MATCH(A1219,GLOBAL[ID]))</f>
        <v>3</v>
      </c>
      <c r="F1219" s="5" t="str">
        <f ca="1">IF(INDEX(GLOBAL[KET],MATCH(A1219,GLOBAL[ID]))="","-",INDEX(GLOBAL[KET],MATCH(A1219,GLOBAL[ID])))</f>
        <v>50 ls</v>
      </c>
    </row>
    <row r="1220" spans="1:6" ht="15">
      <c r="A1220" s="12">
        <v>1856</v>
      </c>
      <c r="D1220" s="3" t="str">
        <f ca="1">INDEX(GLOBAL[NAMA BARANG],MATCH(A1220,GLOBAL[ID]))</f>
        <v xml:space="preserve">Map Data 39571 </v>
      </c>
      <c r="E1220" s="4">
        <f ca="1">INDEX(GLOBAL[TT],MATCH(A1220,GLOBAL[ID]))</f>
        <v>3</v>
      </c>
      <c r="F1220" s="5" t="str">
        <f ca="1">IF(INDEX(GLOBAL[KET],MATCH(A1220,GLOBAL[ID]))="","-",INDEX(GLOBAL[KET],MATCH(A1220,GLOBAL[ID])))</f>
        <v>204 pc</v>
      </c>
    </row>
    <row r="1221" spans="1:6" ht="15">
      <c r="A1221" s="12">
        <v>1857</v>
      </c>
      <c r="D1221" s="3" t="str">
        <f ca="1">INDEX(GLOBAL[NAMA BARANG],MATCH(A1221,GLOBAL[ID]))</f>
        <v>Map Dokumen Keeper 40lb TNT 021 (moshi")</v>
      </c>
      <c r="E1221" s="4">
        <f ca="1">INDEX(GLOBAL[TT],MATCH(A1221,GLOBAL[ID]))</f>
        <v>6</v>
      </c>
      <c r="F1221" s="5" t="str">
        <f ca="1">IF(INDEX(GLOBAL[KET],MATCH(A1221,GLOBAL[ID]))="","-",INDEX(GLOBAL[KET],MATCH(A1221,GLOBAL[ID])))</f>
        <v>180 PCS</v>
      </c>
    </row>
    <row r="1222" spans="1:6" ht="15">
      <c r="A1222" s="12">
        <v>1858</v>
      </c>
      <c r="D1222" s="3" t="str">
        <f ca="1">INDEX(GLOBAL[NAMA BARANG],MATCH(A1222,GLOBAL[ID]))</f>
        <v>Map EN 1020</v>
      </c>
      <c r="E1222" s="4">
        <f ca="1">INDEX(GLOBAL[TT],MATCH(A1222,GLOBAL[ID]))</f>
        <v>18</v>
      </c>
      <c r="F1222" s="5" t="str">
        <f ca="1">IF(INDEX(GLOBAL[KET],MATCH(A1222,GLOBAL[ID]))="","-",INDEX(GLOBAL[KET],MATCH(A1222,GLOBAL[ID])))</f>
        <v>50 ls</v>
      </c>
    </row>
    <row r="1223" spans="1:6" ht="15">
      <c r="A1223" s="12">
        <v>1859</v>
      </c>
      <c r="D1223" s="3" t="str">
        <f ca="1">INDEX(GLOBAL[NAMA BARANG],MATCH(A1223,GLOBAL[ID]))</f>
        <v>Map EN 1023 FC blk</v>
      </c>
      <c r="E1223" s="4">
        <f ca="1">INDEX(GLOBAL[TT],MATCH(A1223,GLOBAL[ID]))</f>
        <v>11</v>
      </c>
      <c r="F1223" s="5" t="str">
        <f ca="1">IF(INDEX(GLOBAL[KET],MATCH(A1223,GLOBAL[ID]))="","-",INDEX(GLOBAL[KET],MATCH(A1223,GLOBAL[ID])))</f>
        <v>50 ls</v>
      </c>
    </row>
    <row r="1224" spans="1:6" ht="15">
      <c r="A1224" s="12">
        <v>1860</v>
      </c>
      <c r="D1224" s="3" t="str">
        <f ca="1">INDEX(GLOBAL[NAMA BARANG],MATCH(A1224,GLOBAL[ID]))</f>
        <v>Map enter Tali M(1)/ B(3)/ K(3)/ Hj(3)/ P(3)</v>
      </c>
      <c r="E1224" s="4">
        <f ca="1">INDEX(GLOBAL[TT],MATCH(A1224,GLOBAL[ID]))</f>
        <v>13</v>
      </c>
      <c r="F1224" s="5" t="str">
        <f ca="1">IF(INDEX(GLOBAL[KET],MATCH(A1224,GLOBAL[ID]))="","-",INDEX(GLOBAL[KET],MATCH(A1224,GLOBAL[ID])))</f>
        <v>50 ls</v>
      </c>
    </row>
    <row r="1225" spans="1:6" ht="15">
      <c r="A1225" s="12">
        <v>1861</v>
      </c>
      <c r="D1225" s="3" t="str">
        <f ca="1">INDEX(GLOBAL[NAMA BARANG],MATCH(A1225,GLOBAL[ID]))</f>
        <v>Map executive 8508/ 85082</v>
      </c>
      <c r="E1225" s="4">
        <f ca="1">INDEX(GLOBAL[TT],MATCH(A1225,GLOBAL[ID]))</f>
        <v>12</v>
      </c>
      <c r="F1225" s="5" t="str">
        <f ca="1">IF(INDEX(GLOBAL[KET],MATCH(A1225,GLOBAL[ID]))="","-",INDEX(GLOBAL[KET],MATCH(A1225,GLOBAL[ID])))</f>
        <v>4 ls</v>
      </c>
    </row>
    <row r="1226" spans="1:6" ht="15">
      <c r="A1226" s="12">
        <v>1862</v>
      </c>
      <c r="D1226" s="3" t="str">
        <f ca="1">INDEX(GLOBAL[NAMA BARANG],MATCH(A1226,GLOBAL[ID]))</f>
        <v>Map Fabric Case</v>
      </c>
      <c r="E1226" s="4">
        <f ca="1">INDEX(GLOBAL[TT],MATCH(A1226,GLOBAL[ID]))</f>
        <v>3</v>
      </c>
      <c r="F1226" s="5" t="str">
        <f ca="1">IF(INDEX(GLOBAL[KET],MATCH(A1226,GLOBAL[ID]))="","-",INDEX(GLOBAL[KET],MATCH(A1226,GLOBAL[ID])))</f>
        <v>24 ls</v>
      </c>
    </row>
    <row r="1227" spans="1:6" ht="15">
      <c r="A1227" s="12">
        <v>1863</v>
      </c>
      <c r="D1227" s="3" t="str">
        <f ca="1">INDEX(GLOBAL[NAMA BARANG],MATCH(A1227,GLOBAL[ID]))</f>
        <v>Map Fancy batik kcg 2</v>
      </c>
      <c r="E1227" s="4">
        <f ca="1">INDEX(GLOBAL[TT],MATCH(A1227,GLOBAL[ID]))</f>
        <v>1</v>
      </c>
      <c r="F1227" s="5" t="str">
        <f ca="1">IF(INDEX(GLOBAL[KET],MATCH(A1227,GLOBAL[ID]))="","-",INDEX(GLOBAL[KET],MATCH(A1227,GLOBAL[ID])))</f>
        <v>240 pc</v>
      </c>
    </row>
    <row r="1228" spans="1:6" ht="15">
      <c r="A1228" s="12">
        <v>1864</v>
      </c>
      <c r="D1228" s="3" t="str">
        <f ca="1">INDEX(GLOBAL[NAMA BARANG],MATCH(A1228,GLOBAL[ID]))</f>
        <v>Map file 24361-2 B5 Bening</v>
      </c>
      <c r="E1228" s="4">
        <f ca="1">INDEX(GLOBAL[TT],MATCH(A1228,GLOBAL[ID]))</f>
        <v>2</v>
      </c>
      <c r="F1228" s="5" t="str">
        <f ca="1">IF(INDEX(GLOBAL[KET],MATCH(A1228,GLOBAL[ID]))="","-",INDEX(GLOBAL[KET],MATCH(A1228,GLOBAL[ID])))</f>
        <v>2400 pc</v>
      </c>
    </row>
    <row r="1229" spans="1:6" ht="15">
      <c r="A1229" s="12">
        <v>1865</v>
      </c>
      <c r="D1229" s="3" t="str">
        <f ca="1">INDEX(GLOBAL[NAMA BARANG],MATCH(A1229,GLOBAL[ID]))</f>
        <v>Map file EN 1105 F</v>
      </c>
      <c r="E1229" s="4">
        <f ca="1">INDEX(GLOBAL[TT],MATCH(A1229,GLOBAL[ID]))</f>
        <v>10</v>
      </c>
      <c r="F1229" s="5" t="str">
        <f ca="1">IF(INDEX(GLOBAL[KET],MATCH(A1229,GLOBAL[ID]))="","-",INDEX(GLOBAL[KET],MATCH(A1229,GLOBAL[ID])))</f>
        <v>50 ls</v>
      </c>
    </row>
    <row r="1230" spans="1:6" ht="15">
      <c r="A1230" s="12">
        <v>1866</v>
      </c>
      <c r="D1230" s="3" t="str">
        <f ca="1">INDEX(GLOBAL[NAMA BARANG],MATCH(A1230,GLOBAL[ID]))</f>
        <v>Map file kcg pocket 881</v>
      </c>
      <c r="E1230" s="4">
        <f ca="1">INDEX(GLOBAL[TT],MATCH(A1230,GLOBAL[ID]))</f>
        <v>1</v>
      </c>
      <c r="F1230" s="5" t="str">
        <f ca="1">IF(INDEX(GLOBAL[KET],MATCH(A1230,GLOBAL[ID]))="","-",INDEX(GLOBAL[KET],MATCH(A1230,GLOBAL[ID])))</f>
        <v>60 ls</v>
      </c>
    </row>
    <row r="1231" spans="1:6" ht="15">
      <c r="A1231" s="12">
        <v>1867</v>
      </c>
      <c r="D1231" s="3" t="str">
        <f ca="1">INDEX(GLOBAL[NAMA BARANG],MATCH(A1231,GLOBAL[ID]))</f>
        <v>Map File Resleting+jala A5 1803-2</v>
      </c>
      <c r="E1231" s="4">
        <f ca="1">INDEX(GLOBAL[TT],MATCH(A1231,GLOBAL[ID]))</f>
        <v>5</v>
      </c>
      <c r="F1231" s="5" t="str">
        <f ca="1">IF(INDEX(GLOBAL[KET],MATCH(A1231,GLOBAL[ID]))="","-",INDEX(GLOBAL[KET],MATCH(A1231,GLOBAL[ID])))</f>
        <v>960 pc</v>
      </c>
    </row>
    <row r="1232" spans="1:6" ht="15">
      <c r="A1232" s="12">
        <v>1868</v>
      </c>
      <c r="D1232" s="3" t="str">
        <f ca="1">INDEX(GLOBAL[NAMA BARANG],MATCH(A1232,GLOBAL[ID]))</f>
        <v>Map file Ret 1801-1</v>
      </c>
      <c r="E1232" s="4">
        <f ca="1">INDEX(GLOBAL[TT],MATCH(A1232,GLOBAL[ID]))</f>
        <v>5</v>
      </c>
      <c r="F1232" s="5" t="str">
        <f ca="1">IF(INDEX(GLOBAL[KET],MATCH(A1232,GLOBAL[ID]))="","-",INDEX(GLOBAL[KET],MATCH(A1232,GLOBAL[ID])))</f>
        <v>1800 pc</v>
      </c>
    </row>
    <row r="1233" spans="1:6" ht="15">
      <c r="A1233" s="12">
        <v>1869</v>
      </c>
      <c r="D1233" s="3" t="str">
        <f ca="1">INDEX(GLOBAL[NAMA BARANG],MATCH(A1233,GLOBAL[ID]))</f>
        <v>Map file Ret 1801-2</v>
      </c>
      <c r="E1233" s="4">
        <f ca="1">INDEX(GLOBAL[TT],MATCH(A1233,GLOBAL[ID]))</f>
        <v>1</v>
      </c>
      <c r="F1233" s="5" t="str">
        <f ca="1">IF(INDEX(GLOBAL[KET],MATCH(A1233,GLOBAL[ID]))="","-",INDEX(GLOBAL[KET],MATCH(A1233,GLOBAL[ID])))</f>
        <v>960 pc</v>
      </c>
    </row>
    <row r="1234" spans="1:6" ht="15">
      <c r="A1234" s="12">
        <v>1870</v>
      </c>
      <c r="D1234" s="3" t="str">
        <f ca="1">INDEX(GLOBAL[NAMA BARANG],MATCH(A1234,GLOBAL[ID]))</f>
        <v>Map file Ret 1801-3</v>
      </c>
      <c r="E1234" s="4">
        <f ca="1">INDEX(GLOBAL[TT],MATCH(A1234,GLOBAL[ID]))</f>
        <v>7</v>
      </c>
      <c r="F1234" s="5" t="str">
        <f ca="1">IF(INDEX(GLOBAL[KET],MATCH(A1234,GLOBAL[ID]))="","-",INDEX(GLOBAL[KET],MATCH(A1234,GLOBAL[ID])))</f>
        <v>720 pc</v>
      </c>
    </row>
    <row r="1235" spans="1:6" ht="15">
      <c r="A1235" s="12">
        <v>1871</v>
      </c>
      <c r="D1235" s="3" t="str">
        <f ca="1">INDEX(GLOBAL[NAMA BARANG],MATCH(A1235,GLOBAL[ID]))</f>
        <v>Map file Ret 1801-4</v>
      </c>
      <c r="E1235" s="4">
        <f ca="1">INDEX(GLOBAL[TT],MATCH(A1235,GLOBAL[ID]))</f>
        <v>4</v>
      </c>
      <c r="F1235" s="5" t="str">
        <f ca="1">IF(INDEX(GLOBAL[KET],MATCH(A1235,GLOBAL[ID]))="","-",INDEX(GLOBAL[KET],MATCH(A1235,GLOBAL[ID])))</f>
        <v>600 pc</v>
      </c>
    </row>
    <row r="1236" spans="1:6" ht="15">
      <c r="A1236" s="12">
        <v>1872</v>
      </c>
      <c r="D1236" s="3" t="str">
        <f ca="1">INDEX(GLOBAL[NAMA BARANG],MATCH(A1236,GLOBAL[ID]))</f>
        <v>Map file Ret 1801-5 B4</v>
      </c>
      <c r="E1236" s="4">
        <f ca="1">INDEX(GLOBAL[TT],MATCH(A1236,GLOBAL[ID]))</f>
        <v>4</v>
      </c>
      <c r="F1236" s="5">
        <f ca="1">IF(INDEX(GLOBAL[KET],MATCH(A1236,GLOBAL[ID]))="","-",INDEX(GLOBAL[KET],MATCH(A1236,GLOBAL[ID])))</f>
        <v>480</v>
      </c>
    </row>
    <row r="1237" spans="1:6" ht="15">
      <c r="A1237" s="12">
        <v>1873</v>
      </c>
      <c r="D1237" s="3" t="str">
        <f ca="1">INDEX(GLOBAL[NAMA BARANG],MATCH(A1237,GLOBAL[ID]))</f>
        <v>Map file Ret 1802-1 A6</v>
      </c>
      <c r="E1237" s="4">
        <f ca="1">INDEX(GLOBAL[TT],MATCH(A1237,GLOBAL[ID]))</f>
        <v>3</v>
      </c>
      <c r="F1237" s="5" t="str">
        <f ca="1">IF(INDEX(GLOBAL[KET],MATCH(A1237,GLOBAL[ID]))="","-",INDEX(GLOBAL[KET],MATCH(A1237,GLOBAL[ID])))</f>
        <v>1800 pc</v>
      </c>
    </row>
    <row r="1238" spans="1:6" ht="15">
      <c r="A1238" s="12">
        <v>1874</v>
      </c>
      <c r="D1238" s="3" t="str">
        <f ca="1">INDEX(GLOBAL[NAMA BARANG],MATCH(A1238,GLOBAL[ID]))</f>
        <v>Map file Ret 1802-2 A5</v>
      </c>
      <c r="E1238" s="4">
        <f ca="1">INDEX(GLOBAL[TT],MATCH(A1238,GLOBAL[ID]))</f>
        <v>3</v>
      </c>
      <c r="F1238" s="5" t="str">
        <f ca="1">IF(INDEX(GLOBAL[KET],MATCH(A1238,GLOBAL[ID]))="","-",INDEX(GLOBAL[KET],MATCH(A1238,GLOBAL[ID])))</f>
        <v>960 pc</v>
      </c>
    </row>
    <row r="1239" spans="1:6" ht="15">
      <c r="A1239" s="12">
        <v>1875</v>
      </c>
      <c r="D1239" s="3" t="str">
        <f ca="1">INDEX(GLOBAL[NAMA BARANG],MATCH(A1239,GLOBAL[ID]))</f>
        <v>Map file Ret 1802-3 B5</v>
      </c>
      <c r="E1239" s="4">
        <f ca="1">INDEX(GLOBAL[TT],MATCH(A1239,GLOBAL[ID]))</f>
        <v>5</v>
      </c>
      <c r="F1239" s="5">
        <f ca="1">IF(INDEX(GLOBAL[KET],MATCH(A1239,GLOBAL[ID]))="","-",INDEX(GLOBAL[KET],MATCH(A1239,GLOBAL[ID])))</f>
        <v>720</v>
      </c>
    </row>
    <row r="1240" spans="1:6" ht="15">
      <c r="A1240" s="12">
        <v>1876</v>
      </c>
      <c r="D1240" s="3" t="str">
        <f ca="1">INDEX(GLOBAL[NAMA BARANG],MATCH(A1240,GLOBAL[ID]))</f>
        <v>Map file Ret 1803-1 A6</v>
      </c>
      <c r="E1240" s="4">
        <f ca="1">INDEX(GLOBAL[TT],MATCH(A1240,GLOBAL[ID]))</f>
        <v>2</v>
      </c>
      <c r="F1240" s="5">
        <f ca="1">IF(INDEX(GLOBAL[KET],MATCH(A1240,GLOBAL[ID]))="","-",INDEX(GLOBAL[KET],MATCH(A1240,GLOBAL[ID])))</f>
        <v>1800</v>
      </c>
    </row>
    <row r="1241" spans="1:6" ht="15">
      <c r="A1241" s="12">
        <v>1877</v>
      </c>
      <c r="D1241" s="3" t="str">
        <f ca="1">INDEX(GLOBAL[NAMA BARANG],MATCH(A1241,GLOBAL[ID]))</f>
        <v>Map file Ret 1803-3 B5</v>
      </c>
      <c r="E1241" s="4">
        <f ca="1">INDEX(GLOBAL[TT],MATCH(A1241,GLOBAL[ID]))</f>
        <v>3</v>
      </c>
      <c r="F1241" s="5" t="str">
        <f ca="1">IF(INDEX(GLOBAL[KET],MATCH(A1241,GLOBAL[ID]))="","-",INDEX(GLOBAL[KET],MATCH(A1241,GLOBAL[ID])))</f>
        <v>720 pc</v>
      </c>
    </row>
    <row r="1242" spans="1:6" ht="15">
      <c r="A1242" s="12">
        <v>1878</v>
      </c>
      <c r="D1242" s="3" t="str">
        <f ca="1">INDEX(GLOBAL[NAMA BARANG],MATCH(A1242,GLOBAL[ID]))</f>
        <v>Map file Ret 1804-1 A6</v>
      </c>
      <c r="E1242" s="4">
        <f ca="1">INDEX(GLOBAL[TT],MATCH(A1242,GLOBAL[ID]))</f>
        <v>3</v>
      </c>
      <c r="F1242" s="5" t="str">
        <f ca="1">IF(INDEX(GLOBAL[KET],MATCH(A1242,GLOBAL[ID]))="","-",INDEX(GLOBAL[KET],MATCH(A1242,GLOBAL[ID])))</f>
        <v>800 pc</v>
      </c>
    </row>
    <row r="1243" spans="1:6" ht="15">
      <c r="A1243" s="12">
        <v>1879</v>
      </c>
      <c r="D1243" s="3" t="str">
        <f ca="1">INDEX(GLOBAL[NAMA BARANG],MATCH(A1243,GLOBAL[ID]))</f>
        <v>Map file Ret 1804-2 A5</v>
      </c>
      <c r="E1243" s="4">
        <f ca="1">INDEX(GLOBAL[TT],MATCH(A1243,GLOBAL[ID]))</f>
        <v>1</v>
      </c>
      <c r="F1243" s="5" t="str">
        <f ca="1">IF(INDEX(GLOBAL[KET],MATCH(A1243,GLOBAL[ID]))="","-",INDEX(GLOBAL[KET],MATCH(A1243,GLOBAL[ID])))</f>
        <v>960 pc</v>
      </c>
    </row>
    <row r="1244" spans="1:6" ht="15">
      <c r="A1244" s="12">
        <v>1880</v>
      </c>
      <c r="D1244" s="3" t="str">
        <f ca="1">INDEX(GLOBAL[NAMA BARANG],MATCH(A1244,GLOBAL[ID]))</f>
        <v>Map file Ret 1804-3 B5</v>
      </c>
      <c r="E1244" s="4">
        <f ca="1">INDEX(GLOBAL[TT],MATCH(A1244,GLOBAL[ID]))</f>
        <v>3</v>
      </c>
      <c r="F1244" s="5" t="str">
        <f ca="1">IF(INDEX(GLOBAL[KET],MATCH(A1244,GLOBAL[ID]))="","-",INDEX(GLOBAL[KET],MATCH(A1244,GLOBAL[ID])))</f>
        <v>720 pc</v>
      </c>
    </row>
    <row r="1245" spans="1:6" ht="15">
      <c r="A1245" s="12">
        <v>1881</v>
      </c>
      <c r="D1245" s="3" t="str">
        <f ca="1">INDEX(GLOBAL[NAMA BARANG],MATCH(A1245,GLOBAL[ID]))</f>
        <v>Map file Ret B A5(M)</v>
      </c>
      <c r="E1245" s="4">
        <f ca="1">INDEX(GLOBAL[TT],MATCH(A1245,GLOBAL[ID]))</f>
        <v>1</v>
      </c>
      <c r="F1245" s="5" t="str">
        <f ca="1">IF(INDEX(GLOBAL[KET],MATCH(A1245,GLOBAL[ID]))="","-",INDEX(GLOBAL[KET],MATCH(A1245,GLOBAL[ID])))</f>
        <v>80 ls</v>
      </c>
    </row>
    <row r="1246" spans="1:6" ht="15">
      <c r="A1246" s="12">
        <v>1882</v>
      </c>
      <c r="D1246" s="3" t="str">
        <f ca="1">INDEX(GLOBAL[NAMA BARANG],MATCH(A1246,GLOBAL[ID]))</f>
        <v>Map file Ret B A6(K)</v>
      </c>
      <c r="E1246" s="4">
        <f ca="1">INDEX(GLOBAL[TT],MATCH(A1246,GLOBAL[ID]))</f>
        <v>1</v>
      </c>
      <c r="F1246" s="5" t="str">
        <f ca="1">IF(INDEX(GLOBAL[KET],MATCH(A1246,GLOBAL[ID]))="","-",INDEX(GLOBAL[KET],MATCH(A1246,GLOBAL[ID])))</f>
        <v>100 ls</v>
      </c>
    </row>
    <row r="1247" spans="1:6" ht="15">
      <c r="A1247" s="12">
        <v>1885</v>
      </c>
      <c r="D1247" s="3" t="str">
        <f ca="1">INDEX(GLOBAL[NAMA BARANG],MATCH(A1247,GLOBAL[ID]))</f>
        <v>Map file Ret V2 A5 (M)</v>
      </c>
      <c r="E1247" s="4">
        <f ca="1">INDEX(GLOBAL[TT],MATCH(A1247,GLOBAL[ID]))</f>
        <v>3</v>
      </c>
      <c r="F1247" s="5" t="str">
        <f ca="1">IF(INDEX(GLOBAL[KET],MATCH(A1247,GLOBAL[ID]))="","-",INDEX(GLOBAL[KET],MATCH(A1247,GLOBAL[ID])))</f>
        <v>80 ls</v>
      </c>
    </row>
    <row r="1248" spans="1:6" ht="15">
      <c r="A1248" s="12">
        <v>1886</v>
      </c>
      <c r="D1248" s="3" t="str">
        <f ca="1">INDEX(GLOBAL[NAMA BARANG],MATCH(A1248,GLOBAL[ID]))</f>
        <v>Map file Ret V2 A6(K)</v>
      </c>
      <c r="E1248" s="4">
        <f ca="1">INDEX(GLOBAL[TT],MATCH(A1248,GLOBAL[ID]))</f>
        <v>3</v>
      </c>
      <c r="F1248" s="5" t="str">
        <f ca="1">IF(INDEX(GLOBAL[KET],MATCH(A1248,GLOBAL[ID]))="","-",INDEX(GLOBAL[KET],MATCH(A1248,GLOBAL[ID])))</f>
        <v>100 ls</v>
      </c>
    </row>
    <row r="1249" spans="1:6" ht="15">
      <c r="A1249" s="12">
        <v>1887</v>
      </c>
      <c r="D1249" s="3" t="str">
        <f ca="1">INDEX(GLOBAL[NAMA BARANG],MATCH(A1249,GLOBAL[ID]))</f>
        <v>Map file Ret V2 B5 (B)</v>
      </c>
      <c r="E1249" s="4">
        <f ca="1">INDEX(GLOBAL[TT],MATCH(A1249,GLOBAL[ID]))</f>
        <v>2</v>
      </c>
      <c r="F1249" s="5" t="str">
        <f ca="1">IF(INDEX(GLOBAL[KET],MATCH(A1249,GLOBAL[ID]))="","-",INDEX(GLOBAL[KET],MATCH(A1249,GLOBAL[ID])))</f>
        <v>60 ls</v>
      </c>
    </row>
    <row r="1250" spans="1:6" ht="15">
      <c r="A1250" s="12">
        <v>1889</v>
      </c>
      <c r="D1250" s="3" t="str">
        <f ca="1">INDEX(GLOBAL[NAMA BARANG],MATCH(A1250,GLOBAL[ID]))</f>
        <v>Map FR Zipper Frozen</v>
      </c>
      <c r="E1250" s="4">
        <f ca="1">INDEX(GLOBAL[TT],MATCH(A1250,GLOBAL[ID]))</f>
        <v>2</v>
      </c>
      <c r="F1250" s="5" t="str">
        <f ca="1">IF(INDEX(GLOBAL[KET],MATCH(A1250,GLOBAL[ID]))="","-",INDEX(GLOBAL[KET],MATCH(A1250,GLOBAL[ID])))</f>
        <v>240 pc</v>
      </c>
    </row>
    <row r="1251" spans="1:6" ht="15">
      <c r="A1251" s="12">
        <v>1891</v>
      </c>
      <c r="D1251" s="3" t="str">
        <f ca="1">INDEX(GLOBAL[NAMA BARANG],MATCH(A1251,GLOBAL[ID]))</f>
        <v>Map Hand Bag DB 201</v>
      </c>
      <c r="E1251" s="4">
        <f ca="1">INDEX(GLOBAL[TT],MATCH(A1251,GLOBAL[ID]))</f>
        <v>3</v>
      </c>
      <c r="F1251" s="5" t="str">
        <f ca="1">IF(INDEX(GLOBAL[KET],MATCH(A1251,GLOBAL[ID]))="","-",INDEX(GLOBAL[KET],MATCH(A1251,GLOBAL[ID])))</f>
        <v>600 pc</v>
      </c>
    </row>
    <row r="1252" spans="1:6" ht="15">
      <c r="A1252" s="12">
        <v>1893</v>
      </c>
      <c r="D1252" s="3" t="str">
        <f ca="1">INDEX(GLOBAL[NAMA BARANG],MATCH(A1252,GLOBAL[ID]))</f>
        <v>Map Holder Hujin 30F</v>
      </c>
      <c r="E1252" s="4">
        <f ca="1">INDEX(GLOBAL[TT],MATCH(A1252,GLOBAL[ID]))</f>
        <v>7</v>
      </c>
      <c r="F1252" s="5">
        <f ca="1">IF(INDEX(GLOBAL[KET],MATCH(A1252,GLOBAL[ID]))="","-",INDEX(GLOBAL[KET],MATCH(A1252,GLOBAL[ID])))</f>
        <v>240</v>
      </c>
    </row>
    <row r="1253" spans="1:6" ht="15">
      <c r="A1253" s="12">
        <v>1894</v>
      </c>
      <c r="D1253" s="3" t="str">
        <f ca="1">INDEX(GLOBAL[NAMA BARANG],MATCH(A1253,GLOBAL[ID]))</f>
        <v>Map Holder Hujin 30F</v>
      </c>
      <c r="E1253" s="4">
        <f ca="1">INDEX(GLOBAL[TT],MATCH(A1253,GLOBAL[ID]))</f>
        <v>15</v>
      </c>
      <c r="F1253" s="5">
        <f ca="1">IF(INDEX(GLOBAL[KET],MATCH(A1253,GLOBAL[ID]))="","-",INDEX(GLOBAL[KET],MATCH(A1253,GLOBAL[ID])))</f>
        <v>300</v>
      </c>
    </row>
    <row r="1254" spans="1:6" ht="15">
      <c r="A1254" s="12">
        <v>1895</v>
      </c>
      <c r="D1254" s="3" t="str">
        <f ca="1">INDEX(GLOBAL[NAMA BARANG],MATCH(A1254,GLOBAL[ID]))</f>
        <v>Map Holder Hujin 60F</v>
      </c>
      <c r="E1254" s="4">
        <f ca="1">INDEX(GLOBAL[TT],MATCH(A1254,GLOBAL[ID]))</f>
        <v>5</v>
      </c>
      <c r="F1254" s="5">
        <f ca="1">IF(INDEX(GLOBAL[KET],MATCH(A1254,GLOBAL[ID]))="","-",INDEX(GLOBAL[KET],MATCH(A1254,GLOBAL[ID])))</f>
        <v>160</v>
      </c>
    </row>
    <row r="1255" spans="1:6" ht="15">
      <c r="A1255" s="12">
        <v>1896</v>
      </c>
      <c r="D1255" s="3" t="str">
        <f ca="1">INDEX(GLOBAL[NAMA BARANG],MATCH(A1255,GLOBAL[ID]))</f>
        <v>Map Jala A5 enter kcg 355-2 B</v>
      </c>
      <c r="E1255" s="4">
        <f ca="1">INDEX(GLOBAL[TT],MATCH(A1255,GLOBAL[ID]))</f>
        <v>4</v>
      </c>
      <c r="F1255" s="5" t="str">
        <f ca="1">IF(INDEX(GLOBAL[KET],MATCH(A1255,GLOBAL[ID]))="","-",INDEX(GLOBAL[KET],MATCH(A1255,GLOBAL[ID])))</f>
        <v>20 LSN</v>
      </c>
    </row>
    <row r="1256" spans="1:6" ht="15">
      <c r="A1256" s="12">
        <v>1898</v>
      </c>
      <c r="D1256" s="3" t="str">
        <f ca="1">INDEX(GLOBAL[NAMA BARANG],MATCH(A1256,GLOBAL[ID]))</f>
        <v>Map Jala C warna moshi kancing</v>
      </c>
      <c r="E1256" s="4">
        <f ca="1">INDEX(GLOBAL[TT],MATCH(A1256,GLOBAL[ID]))</f>
        <v>1</v>
      </c>
      <c r="F1256" s="5" t="str">
        <f ca="1">IF(INDEX(GLOBAL[KET],MATCH(A1256,GLOBAL[ID]))="","-",INDEX(GLOBAL[KET],MATCH(A1256,GLOBAL[ID])))</f>
        <v>20 ls</v>
      </c>
    </row>
    <row r="1257" spans="1:6" ht="15">
      <c r="A1257" s="12">
        <v>1899</v>
      </c>
      <c r="D1257" s="3" t="str">
        <f ca="1">INDEX(GLOBAL[NAMA BARANG],MATCH(A1257,GLOBAL[ID]))</f>
        <v>Map Jala Rest Trans jos B(17)/ Hj(19) warna</v>
      </c>
      <c r="E1257" s="4">
        <f ca="1">INDEX(GLOBAL[TT],MATCH(A1257,GLOBAL[ID]))</f>
        <v>36</v>
      </c>
      <c r="F1257" s="5" t="str">
        <f ca="1">IF(INDEX(GLOBAL[KET],MATCH(A1257,GLOBAL[ID]))="","-",INDEX(GLOBAL[KET],MATCH(A1257,GLOBAL[ID])))</f>
        <v>20 LSN</v>
      </c>
    </row>
    <row r="1258" spans="1:6" ht="15">
      <c r="A1258" s="12">
        <v>1900</v>
      </c>
      <c r="D1258" s="3" t="str">
        <f ca="1">INDEX(GLOBAL[NAMA BARANG],MATCH(A1258,GLOBAL[ID]))</f>
        <v>Map Jala Rest Trans jos K(18)/ M(10) warna</v>
      </c>
      <c r="E1258" s="4">
        <f ca="1">INDEX(GLOBAL[TT],MATCH(A1258,GLOBAL[ID]))</f>
        <v>28</v>
      </c>
      <c r="F1258" s="5" t="str">
        <f ca="1">IF(INDEX(GLOBAL[KET],MATCH(A1258,GLOBAL[ID]))="","-",INDEX(GLOBAL[KET],MATCH(A1258,GLOBAL[ID])))</f>
        <v>2O LSN</v>
      </c>
    </row>
    <row r="1259" spans="1:6" ht="15">
      <c r="A1259" s="12">
        <v>1901</v>
      </c>
      <c r="D1259" s="3" t="str">
        <f ca="1">INDEX(GLOBAL[NAMA BARANG],MATCH(A1259,GLOBAL[ID]))</f>
        <v>Map Jala Rest Trans jos Ungu</v>
      </c>
      <c r="E1259" s="4">
        <f ca="1">INDEX(GLOBAL[TT],MATCH(A1259,GLOBAL[ID]))</f>
        <v>56</v>
      </c>
      <c r="F1259" s="5" t="str">
        <f ca="1">IF(INDEX(GLOBAL[KET],MATCH(A1259,GLOBAL[ID]))="","-",INDEX(GLOBAL[KET],MATCH(A1259,GLOBAL[ID])))</f>
        <v>20 ls</v>
      </c>
    </row>
    <row r="1260" spans="1:6" ht="15">
      <c r="A1260" s="12">
        <v>1902</v>
      </c>
      <c r="D1260" s="3" t="str">
        <f ca="1">INDEX(GLOBAL[NAMA BARANG],MATCH(A1260,GLOBAL[ID]))</f>
        <v>Map jaring Sleting B4 5601</v>
      </c>
      <c r="E1260" s="4">
        <f ca="1">INDEX(GLOBAL[TT],MATCH(A1260,GLOBAL[ID]))</f>
        <v>1</v>
      </c>
      <c r="F1260" s="5">
        <f ca="1">IF(INDEX(GLOBAL[KET],MATCH(A1260,GLOBAL[ID]))="","-",INDEX(GLOBAL[KET],MATCH(A1260,GLOBAL[ID])))</f>
        <v>300</v>
      </c>
    </row>
    <row r="1261" spans="1:6" ht="15">
      <c r="A1261" s="12">
        <v>1903</v>
      </c>
      <c r="D1261" s="3" t="str">
        <f ca="1">INDEX(GLOBAL[NAMA BARANG],MATCH(A1261,GLOBAL[ID]))</f>
        <v>Map jaring Sleting B4 5601</v>
      </c>
      <c r="E1261" s="4">
        <f ca="1">INDEX(GLOBAL[TT],MATCH(A1261,GLOBAL[ID]))</f>
        <v>2</v>
      </c>
      <c r="F1261" s="5">
        <f ca="1">IF(INDEX(GLOBAL[KET],MATCH(A1261,GLOBAL[ID]))="","-",INDEX(GLOBAL[KET],MATCH(A1261,GLOBAL[ID])))</f>
        <v>350</v>
      </c>
    </row>
    <row r="1262" spans="1:6" ht="15">
      <c r="A1262" s="12">
        <v>1904</v>
      </c>
      <c r="D1262" s="3" t="str">
        <f ca="1">INDEX(GLOBAL[NAMA BARANG],MATCH(A1262,GLOBAL[ID]))</f>
        <v>Map jaring Sleting B4 5601</v>
      </c>
      <c r="E1262" s="4">
        <f ca="1">INDEX(GLOBAL[TT],MATCH(A1262,GLOBAL[ID]))</f>
        <v>1</v>
      </c>
      <c r="F1262" s="5">
        <f ca="1">IF(INDEX(GLOBAL[KET],MATCH(A1262,GLOBAL[ID]))="","-",INDEX(GLOBAL[KET],MATCH(A1262,GLOBAL[ID])))</f>
        <v>400</v>
      </c>
    </row>
    <row r="1263" spans="1:6" ht="15">
      <c r="A1263" s="12">
        <v>1905</v>
      </c>
      <c r="D1263" s="3" t="str">
        <f ca="1">INDEX(GLOBAL[NAMA BARANG],MATCH(A1263,GLOBAL[ID]))</f>
        <v>Map jaring Sleting B4 5601</v>
      </c>
      <c r="E1263" s="4">
        <f ca="1">INDEX(GLOBAL[TT],MATCH(A1263,GLOBAL[ID]))</f>
        <v>3</v>
      </c>
      <c r="F1263" s="5">
        <f ca="1">IF(INDEX(GLOBAL[KET],MATCH(A1263,GLOBAL[ID]))="","-",INDEX(GLOBAL[KET],MATCH(A1263,GLOBAL[ID])))</f>
        <v>600</v>
      </c>
    </row>
    <row r="1264" spans="1:6" ht="15">
      <c r="A1264" s="12">
        <v>1906</v>
      </c>
      <c r="D1264" s="3" t="str">
        <f ca="1">INDEX(GLOBAL[NAMA BARANG],MATCH(A1264,GLOBAL[ID]))</f>
        <v>Map Jaring TZ 6003</v>
      </c>
      <c r="E1264" s="4">
        <f ca="1">INDEX(GLOBAL[TT],MATCH(A1264,GLOBAL[ID]))</f>
        <v>3</v>
      </c>
      <c r="F1264" s="5" t="str">
        <f ca="1">IF(INDEX(GLOBAL[KET],MATCH(A1264,GLOBAL[ID]))="","-",INDEX(GLOBAL[KET],MATCH(A1264,GLOBAL[ID])))</f>
        <v>80 LSN</v>
      </c>
    </row>
    <row r="1265" spans="1:6" ht="15">
      <c r="A1265" s="12">
        <v>1907</v>
      </c>
      <c r="D1265" s="3" t="str">
        <f ca="1">INDEX(GLOBAL[NAMA BARANG],MATCH(A1265,GLOBAL[ID]))</f>
        <v>Map jepit 85082</v>
      </c>
      <c r="E1265" s="4">
        <f ca="1">INDEX(GLOBAL[TT],MATCH(A1265,GLOBAL[ID]))</f>
        <v>5</v>
      </c>
      <c r="F1265" s="5">
        <f ca="1">IF(INDEX(GLOBAL[KET],MATCH(A1265,GLOBAL[ID]))="","-",INDEX(GLOBAL[KET],MATCH(A1265,GLOBAL[ID])))</f>
        <v>24</v>
      </c>
    </row>
    <row r="1266" spans="1:6" ht="15">
      <c r="A1266" s="12">
        <v>1908</v>
      </c>
      <c r="D1266" s="3" t="str">
        <f ca="1">INDEX(GLOBAL[NAMA BARANG],MATCH(A1266,GLOBAL[ID]))</f>
        <v>Map jumbo TB 168</v>
      </c>
      <c r="E1266" s="4">
        <f ca="1">INDEX(GLOBAL[TT],MATCH(A1266,GLOBAL[ID]))</f>
        <v>6</v>
      </c>
      <c r="F1266" s="5" t="str">
        <f ca="1">IF(INDEX(GLOBAL[KET],MATCH(A1266,GLOBAL[ID]))="","-",INDEX(GLOBAL[KET],MATCH(A1266,GLOBAL[ID])))</f>
        <v>50 ls</v>
      </c>
    </row>
    <row r="1267" spans="1:6" ht="15">
      <c r="A1267" s="12">
        <v>1909</v>
      </c>
      <c r="D1267" s="3" t="str">
        <f ca="1">INDEX(GLOBAL[NAMA BARANG],MATCH(A1267,GLOBAL[ID]))</f>
        <v>Map Kancing 2 microtop TN warna K/ B</v>
      </c>
      <c r="E1267" s="4">
        <f ca="1">INDEX(GLOBAL[TT],MATCH(A1267,GLOBAL[ID]))</f>
        <v>1</v>
      </c>
      <c r="F1267" s="5">
        <f ca="1">IF(INDEX(GLOBAL[KET],MATCH(A1267,GLOBAL[ID]))="","-",INDEX(GLOBAL[KET],MATCH(A1267,GLOBAL[ID])))</f>
        <v>240</v>
      </c>
    </row>
    <row r="1268" spans="1:6" ht="15">
      <c r="A1268" s="12">
        <v>1910</v>
      </c>
      <c r="D1268" s="3" t="str">
        <f ca="1">INDEX(GLOBAL[NAMA BARANG],MATCH(A1268,GLOBAL[ID]))</f>
        <v>Map Kancing Fancy M07</v>
      </c>
      <c r="E1268" s="4">
        <f ca="1">INDEX(GLOBAL[TT],MATCH(A1268,GLOBAL[ID]))</f>
        <v>14</v>
      </c>
      <c r="F1268" s="5" t="str">
        <f ca="1">IF(INDEX(GLOBAL[KET],MATCH(A1268,GLOBAL[ID]))="","-",INDEX(GLOBAL[KET],MATCH(A1268,GLOBAL[ID])))</f>
        <v>100 ls</v>
      </c>
    </row>
    <row r="1269" spans="1:6" ht="15">
      <c r="A1269" s="12">
        <v>1911</v>
      </c>
      <c r="D1269" s="3" t="str">
        <f ca="1">INDEX(GLOBAL[NAMA BARANG],MATCH(A1269,GLOBAL[ID]))</f>
        <v>Map Kancing FC 519 Biru muda</v>
      </c>
      <c r="E1269" s="4">
        <f ca="1">INDEX(GLOBAL[TT],MATCH(A1269,GLOBAL[ID]))</f>
        <v>3</v>
      </c>
      <c r="F1269" s="5" t="str">
        <f ca="1">IF(INDEX(GLOBAL[KET],MATCH(A1269,GLOBAL[ID]))="","-",INDEX(GLOBAL[KET],MATCH(A1269,GLOBAL[ID])))</f>
        <v>50 ls</v>
      </c>
    </row>
    <row r="1270" spans="1:6" ht="15">
      <c r="A1270" s="12">
        <v>1912</v>
      </c>
      <c r="D1270" s="3" t="str">
        <f ca="1">INDEX(GLOBAL[NAMA BARANG],MATCH(A1270,GLOBAL[ID]))</f>
        <v>Map Kancing FC 519 Hj</v>
      </c>
      <c r="E1270" s="4">
        <f ca="1">INDEX(GLOBAL[TT],MATCH(A1270,GLOBAL[ID]))</f>
        <v>17</v>
      </c>
      <c r="F1270" s="5" t="str">
        <f ca="1">IF(INDEX(GLOBAL[KET],MATCH(A1270,GLOBAL[ID]))="","-",INDEX(GLOBAL[KET],MATCH(A1270,GLOBAL[ID])))</f>
        <v>50 ls</v>
      </c>
    </row>
    <row r="1271" spans="1:6" ht="15">
      <c r="A1271" s="12">
        <v>1913</v>
      </c>
      <c r="D1271" s="3" t="str">
        <f ca="1">INDEX(GLOBAL[NAMA BARANG],MATCH(A1271,GLOBAL[ID]))</f>
        <v>Map Kancing FC 519 K</v>
      </c>
      <c r="E1271" s="4">
        <f ca="1">INDEX(GLOBAL[TT],MATCH(A1271,GLOBAL[ID]))</f>
        <v>12</v>
      </c>
      <c r="F1271" s="5" t="str">
        <f ca="1">IF(INDEX(GLOBAL[KET],MATCH(A1271,GLOBAL[ID]))="","-",INDEX(GLOBAL[KET],MATCH(A1271,GLOBAL[ID])))</f>
        <v>50 ls</v>
      </c>
    </row>
    <row r="1272" spans="1:6" ht="15">
      <c r="A1272" s="12">
        <v>1914</v>
      </c>
      <c r="D1272" s="3" t="str">
        <f ca="1">INDEX(GLOBAL[NAMA BARANG],MATCH(A1272,GLOBAL[ID]))</f>
        <v>Map Kancing FC 519 merah</v>
      </c>
      <c r="E1272" s="4">
        <f ca="1">INDEX(GLOBAL[TT],MATCH(A1272,GLOBAL[ID]))</f>
        <v>9</v>
      </c>
      <c r="F1272" s="5" t="str">
        <f ca="1">IF(INDEX(GLOBAL[KET],MATCH(A1272,GLOBAL[ID]))="","-",INDEX(GLOBAL[KET],MATCH(A1272,GLOBAL[ID])))</f>
        <v>50 ls</v>
      </c>
    </row>
    <row r="1273" spans="1:6" ht="15">
      <c r="A1273" s="12">
        <v>1915</v>
      </c>
      <c r="D1273" s="3" t="str">
        <f ca="1">INDEX(GLOBAL[NAMA BARANG],MATCH(A1273,GLOBAL[ID]))</f>
        <v>Map Kancing FC 519 orange</v>
      </c>
      <c r="E1273" s="4">
        <f ca="1">INDEX(GLOBAL[TT],MATCH(A1273,GLOBAL[ID]))</f>
        <v>1</v>
      </c>
      <c r="F1273" s="5" t="str">
        <f ca="1">IF(INDEX(GLOBAL[KET],MATCH(A1273,GLOBAL[ID]))="","-",INDEX(GLOBAL[KET],MATCH(A1273,GLOBAL[ID])))</f>
        <v>50 ls</v>
      </c>
    </row>
    <row r="1274" spans="1:6" ht="15">
      <c r="A1274" s="12">
        <v>1916</v>
      </c>
      <c r="D1274" s="3" t="str">
        <f ca="1">INDEX(GLOBAL[NAMA BARANG],MATCH(A1274,GLOBAL[ID]))</f>
        <v>Map Kancing Trans jos U(4)</v>
      </c>
      <c r="E1274" s="4">
        <f ca="1">INDEX(GLOBAL[TT],MATCH(A1274,GLOBAL[ID]))</f>
        <v>4</v>
      </c>
      <c r="F1274" s="5" t="str">
        <f ca="1">IF(INDEX(GLOBAL[KET],MATCH(A1274,GLOBAL[ID]))="","-",INDEX(GLOBAL[KET],MATCH(A1274,GLOBAL[ID])))</f>
        <v>20 ls</v>
      </c>
    </row>
    <row r="1275" spans="1:6" ht="15">
      <c r="A1275" s="12">
        <v>1918</v>
      </c>
      <c r="D1275" s="3" t="str">
        <f ca="1">INDEX(GLOBAL[NAMA BARANG],MATCH(A1275,GLOBAL[ID]))</f>
        <v>Map Kcg 1 w/Spire M(3)</v>
      </c>
      <c r="E1275" s="4">
        <f ca="1">INDEX(GLOBAL[TT],MATCH(A1275,GLOBAL[ID]))</f>
        <v>3</v>
      </c>
      <c r="F1275" s="5" t="str">
        <f ca="1">IF(INDEX(GLOBAL[KET],MATCH(A1275,GLOBAL[ID]))="","-",INDEX(GLOBAL[KET],MATCH(A1275,GLOBAL[ID])))</f>
        <v>25 ls</v>
      </c>
    </row>
    <row r="1276" spans="1:6" ht="15">
      <c r="A1276" s="12">
        <v>1919</v>
      </c>
      <c r="D1276" s="3" t="str">
        <f ca="1">INDEX(GLOBAL[NAMA BARANG],MATCH(A1276,GLOBAL[ID]))</f>
        <v>Map Kcg 2 corak K</v>
      </c>
      <c r="E1276" s="4">
        <f ca="1">INDEX(GLOBAL[TT],MATCH(A1276,GLOBAL[ID]))</f>
        <v>6</v>
      </c>
      <c r="F1276" s="5">
        <f ca="1">IF(INDEX(GLOBAL[KET],MATCH(A1276,GLOBAL[ID]))="","-",INDEX(GLOBAL[KET],MATCH(A1276,GLOBAL[ID])))</f>
        <v>240</v>
      </c>
    </row>
    <row r="1277" spans="1:6" ht="15">
      <c r="A1277" s="12">
        <v>1920</v>
      </c>
      <c r="D1277" s="3" t="str">
        <f ca="1">INDEX(GLOBAL[NAMA BARANG],MATCH(A1277,GLOBAL[ID]))</f>
        <v>Map Kcg 2 corak M</v>
      </c>
      <c r="E1277" s="4">
        <f ca="1">INDEX(GLOBAL[TT],MATCH(A1277,GLOBAL[ID]))</f>
        <v>1</v>
      </c>
      <c r="F1277" s="5">
        <f ca="1">IF(INDEX(GLOBAL[KET],MATCH(A1277,GLOBAL[ID]))="","-",INDEX(GLOBAL[KET],MATCH(A1277,GLOBAL[ID])))</f>
        <v>240</v>
      </c>
    </row>
    <row r="1278" spans="1:6" ht="15">
      <c r="A1278" s="12">
        <v>1922</v>
      </c>
      <c r="D1278" s="3" t="str">
        <f ca="1">INDEX(GLOBAL[NAMA BARANG],MATCH(A1278,GLOBAL[ID]))</f>
        <v>Map Kcg 2 Paris microtop</v>
      </c>
      <c r="E1278" s="4">
        <f ca="1">INDEX(GLOBAL[TT],MATCH(A1278,GLOBAL[ID]))</f>
        <v>3</v>
      </c>
      <c r="F1278" s="5" t="str">
        <f ca="1">IF(INDEX(GLOBAL[KET],MATCH(A1278,GLOBAL[ID]))="","-",INDEX(GLOBAL[KET],MATCH(A1278,GLOBAL[ID])))</f>
        <v>240 pc</v>
      </c>
    </row>
    <row r="1279" spans="1:6" ht="15">
      <c r="A1279" s="12">
        <v>1923</v>
      </c>
      <c r="D1279" s="3" t="str">
        <f ca="1">INDEX(GLOBAL[NAMA BARANG],MATCH(A1279,GLOBAL[ID]))</f>
        <v>Map Kcg 2 sika Hijau (3) / Merah (4)</v>
      </c>
      <c r="E1279" s="4">
        <f ca="1">INDEX(GLOBAL[TT],MATCH(A1279,GLOBAL[ID]))</f>
        <v>7</v>
      </c>
      <c r="F1279" s="5" t="str">
        <f ca="1">IF(INDEX(GLOBAL[KET],MATCH(A1279,GLOBAL[ID]))="","-",INDEX(GLOBAL[KET],MATCH(A1279,GLOBAL[ID])))</f>
        <v>50 LSN</v>
      </c>
    </row>
    <row r="1280" spans="1:6" ht="15">
      <c r="A1280" s="12">
        <v>1924</v>
      </c>
      <c r="D1280" s="3" t="str">
        <f ca="1">INDEX(GLOBAL[NAMA BARANG],MATCH(A1280,GLOBAL[ID]))</f>
        <v>Map Kcg 4 UTN K</v>
      </c>
      <c r="E1280" s="4">
        <f ca="1">INDEX(GLOBAL[TT],MATCH(A1280,GLOBAL[ID]))</f>
        <v>1</v>
      </c>
      <c r="F1280" s="5">
        <f ca="1">IF(INDEX(GLOBAL[KET],MATCH(A1280,GLOBAL[ID]))="","-",INDEX(GLOBAL[KET],MATCH(A1280,GLOBAL[ID])))</f>
        <v>240</v>
      </c>
    </row>
    <row r="1281" spans="1:6" ht="15">
      <c r="A1281" s="12">
        <v>1925</v>
      </c>
      <c r="D1281" s="3" t="str">
        <f ca="1">INDEX(GLOBAL[NAMA BARANG],MATCH(A1281,GLOBAL[ID]))</f>
        <v>Map Kcg 4 UTN K/ P</v>
      </c>
      <c r="E1281" s="4">
        <f ca="1">INDEX(GLOBAL[TT],MATCH(A1281,GLOBAL[ID]))</f>
        <v>1</v>
      </c>
      <c r="F1281" s="5">
        <f ca="1">IF(INDEX(GLOBAL[KET],MATCH(A1281,GLOBAL[ID]))="","-",INDEX(GLOBAL[KET],MATCH(A1281,GLOBAL[ID])))</f>
        <v>240</v>
      </c>
    </row>
    <row r="1282" spans="1:6" ht="15">
      <c r="A1282" s="12">
        <v>1929</v>
      </c>
      <c r="D1282" s="3" t="str">
        <f ca="1">INDEX(GLOBAL[NAMA BARANG],MATCH(A1282,GLOBAL[ID]))</f>
        <v>Map Kcg Sika Br</v>
      </c>
      <c r="E1282" s="4">
        <f ca="1">INDEX(GLOBAL[TT],MATCH(A1282,GLOBAL[ID]))</f>
        <v>58</v>
      </c>
      <c r="F1282" s="5" t="str">
        <f ca="1">IF(INDEX(GLOBAL[KET],MATCH(A1282,GLOBAL[ID]))="","-",INDEX(GLOBAL[KET],MATCH(A1282,GLOBAL[ID])))</f>
        <v>50 LSN</v>
      </c>
    </row>
    <row r="1283" spans="1:6" ht="15">
      <c r="A1283" s="12">
        <v>1930</v>
      </c>
      <c r="D1283" s="3" t="str">
        <f ca="1">INDEX(GLOBAL[NAMA BARANG],MATCH(A1283,GLOBAL[ID]))</f>
        <v>Map Kcg Sika Hj</v>
      </c>
      <c r="E1283" s="4">
        <f ca="1">INDEX(GLOBAL[TT],MATCH(A1283,GLOBAL[ID]))</f>
        <v>55</v>
      </c>
      <c r="F1283" s="5" t="str">
        <f ca="1">IF(INDEX(GLOBAL[KET],MATCH(A1283,GLOBAL[ID]))="","-",INDEX(GLOBAL[KET],MATCH(A1283,GLOBAL[ID])))</f>
        <v>50 LSN</v>
      </c>
    </row>
    <row r="1284" spans="1:6" ht="15">
      <c r="A1284" s="12">
        <v>1931</v>
      </c>
      <c r="D1284" s="3" t="str">
        <f ca="1">INDEX(GLOBAL[NAMA BARANG],MATCH(A1284,GLOBAL[ID]))</f>
        <v>Map Kcg Sika Kn</v>
      </c>
      <c r="E1284" s="4">
        <f ca="1">INDEX(GLOBAL[TT],MATCH(A1284,GLOBAL[ID]))</f>
        <v>20</v>
      </c>
      <c r="F1284" s="5" t="str">
        <f ca="1">IF(INDEX(GLOBAL[KET],MATCH(A1284,GLOBAL[ID]))="","-",INDEX(GLOBAL[KET],MATCH(A1284,GLOBAL[ID])))</f>
        <v>50 LSN</v>
      </c>
    </row>
    <row r="1285" spans="1:6" ht="15">
      <c r="A1285" s="12">
        <v>1932</v>
      </c>
      <c r="D1285" s="3" t="str">
        <f ca="1">INDEX(GLOBAL[NAMA BARANG],MATCH(A1285,GLOBAL[ID]))</f>
        <v>Map Kcg Sika Mr</v>
      </c>
      <c r="E1285" s="4">
        <f ca="1">INDEX(GLOBAL[TT],MATCH(A1285,GLOBAL[ID]))</f>
        <v>41</v>
      </c>
      <c r="F1285" s="5" t="str">
        <f ca="1">IF(INDEX(GLOBAL[KET],MATCH(A1285,GLOBAL[ID]))="","-",INDEX(GLOBAL[KET],MATCH(A1285,GLOBAL[ID])))</f>
        <v>50 LSN</v>
      </c>
    </row>
    <row r="1286" spans="1:6" ht="15">
      <c r="A1286" s="12">
        <v>1933</v>
      </c>
      <c r="D1286" s="3" t="str">
        <f ca="1">INDEX(GLOBAL[NAMA BARANG],MATCH(A1286,GLOBAL[ID]))</f>
        <v>Map Kcg Sika P</v>
      </c>
      <c r="E1286" s="4">
        <f ca="1">INDEX(GLOBAL[TT],MATCH(A1286,GLOBAL[ID]))</f>
        <v>37</v>
      </c>
      <c r="F1286" s="5" t="str">
        <f ca="1">IF(INDEX(GLOBAL[KET],MATCH(A1286,GLOBAL[ID]))="","-",INDEX(GLOBAL[KET],MATCH(A1286,GLOBAL[ID])))</f>
        <v>50 LSN</v>
      </c>
    </row>
    <row r="1287" spans="1:6" ht="15">
      <c r="A1287" s="12">
        <v>1934</v>
      </c>
      <c r="D1287" s="3" t="str">
        <f ca="1">INDEX(GLOBAL[NAMA BARANG],MATCH(A1287,GLOBAL[ID]))</f>
        <v>Map kcg Zipper warna ungu</v>
      </c>
      <c r="E1287" s="4">
        <f ca="1">INDEX(GLOBAL[TT],MATCH(A1287,GLOBAL[ID]))</f>
        <v>1</v>
      </c>
      <c r="F1287" s="5">
        <f ca="1">IF(INDEX(GLOBAL[KET],MATCH(A1287,GLOBAL[ID]))="","-",INDEX(GLOBAL[KET],MATCH(A1287,GLOBAL[ID])))</f>
        <v>240</v>
      </c>
    </row>
    <row r="1288" spans="1:6" ht="15">
      <c r="A1288" s="12">
        <v>1941</v>
      </c>
      <c r="D1288" s="3" t="str">
        <f ca="1">INDEX(GLOBAL[NAMA BARANG],MATCH(A1288,GLOBAL[ID]))</f>
        <v>Map L Sika A-105 F Hijau</v>
      </c>
      <c r="E1288" s="4">
        <f ca="1">INDEX(GLOBAL[TT],MATCH(A1288,GLOBAL[ID]))</f>
        <v>7</v>
      </c>
      <c r="F1288" s="5" t="str">
        <f ca="1">IF(INDEX(GLOBAL[KET],MATCH(A1288,GLOBAL[ID]))="","-",INDEX(GLOBAL[KET],MATCH(A1288,GLOBAL[ID])))</f>
        <v>60 LSN</v>
      </c>
    </row>
    <row r="1289" spans="1:6" ht="15">
      <c r="A1289" s="12">
        <v>1942</v>
      </c>
      <c r="D1289" s="3" t="str">
        <f ca="1">INDEX(GLOBAL[NAMA BARANG],MATCH(A1289,GLOBAL[ID]))</f>
        <v>Map L Sika A-105 F kuning</v>
      </c>
      <c r="E1289" s="4">
        <f ca="1">INDEX(GLOBAL[TT],MATCH(A1289,GLOBAL[ID]))</f>
        <v>25</v>
      </c>
      <c r="F1289" s="5" t="str">
        <f ca="1">IF(INDEX(GLOBAL[KET],MATCH(A1289,GLOBAL[ID]))="","-",INDEX(GLOBAL[KET],MATCH(A1289,GLOBAL[ID])))</f>
        <v>60 LSN</v>
      </c>
    </row>
    <row r="1290" spans="1:6" ht="15">
      <c r="A1290" s="12">
        <v>1943</v>
      </c>
      <c r="D1290" s="3" t="str">
        <f ca="1">INDEX(GLOBAL[NAMA BARANG],MATCH(A1290,GLOBAL[ID]))</f>
        <v>Map L Sika A-105 F merah</v>
      </c>
      <c r="E1290" s="4">
        <f ca="1">INDEX(GLOBAL[TT],MATCH(A1290,GLOBAL[ID]))</f>
        <v>20</v>
      </c>
      <c r="F1290" s="5" t="str">
        <f ca="1">IF(INDEX(GLOBAL[KET],MATCH(A1290,GLOBAL[ID]))="","-",INDEX(GLOBAL[KET],MATCH(A1290,GLOBAL[ID])))</f>
        <v>60 LSN</v>
      </c>
    </row>
    <row r="1291" spans="1:6" ht="15">
      <c r="A1291" s="12">
        <v>1944</v>
      </c>
      <c r="D1291" s="3" t="str">
        <f ca="1">INDEX(GLOBAL[NAMA BARANG],MATCH(A1291,GLOBAL[ID]))</f>
        <v>Map L Sika A-105 F putih</v>
      </c>
      <c r="E1291" s="4">
        <f ca="1">INDEX(GLOBAL[TT],MATCH(A1291,GLOBAL[ID]))</f>
        <v>12</v>
      </c>
      <c r="F1291" s="5" t="str">
        <f ca="1">IF(INDEX(GLOBAL[KET],MATCH(A1291,GLOBAL[ID]))="","-",INDEX(GLOBAL[KET],MATCH(A1291,GLOBAL[ID])))</f>
        <v>60 LSN</v>
      </c>
    </row>
    <row r="1292" spans="1:6" ht="15">
      <c r="A1292" s="12">
        <v>1946</v>
      </c>
      <c r="D1292" s="3" t="str">
        <f ca="1">INDEX(GLOBAL[NAMA BARANG],MATCH(A1292,GLOBAL[ID]))</f>
        <v>Map microtop kcg-1 MT-119 P(6)/ B(6)</v>
      </c>
      <c r="E1292" s="4">
        <f ca="1">INDEX(GLOBAL[TT],MATCH(A1292,GLOBAL[ID]))</f>
        <v>12</v>
      </c>
      <c r="F1292" s="5" t="str">
        <f ca="1">IF(INDEX(GLOBAL[KET],MATCH(A1292,GLOBAL[ID]))="","-",INDEX(GLOBAL[KET],MATCH(A1292,GLOBAL[ID])))</f>
        <v>100 ls</v>
      </c>
    </row>
    <row r="1293" spans="1:6" ht="15">
      <c r="A1293" s="12">
        <v>1949</v>
      </c>
      <c r="D1293" s="3" t="str">
        <f ca="1">INDEX(GLOBAL[NAMA BARANG],MATCH(A1293,GLOBAL[ID]))</f>
        <v>Map Ret Imitasi MT 1112</v>
      </c>
      <c r="E1293" s="4">
        <f ca="1">INDEX(GLOBAL[TT],MATCH(A1293,GLOBAL[ID]))</f>
        <v>2</v>
      </c>
      <c r="F1293" s="5" t="str">
        <f ca="1">IF(INDEX(GLOBAL[KET],MATCH(A1293,GLOBAL[ID]))="","-",INDEX(GLOBAL[KET],MATCH(A1293,GLOBAL[ID])))</f>
        <v>720 pc</v>
      </c>
    </row>
    <row r="1294" spans="1:6" ht="15">
      <c r="A1294" s="12">
        <v>1950</v>
      </c>
      <c r="D1294" s="3" t="str">
        <f ca="1">INDEX(GLOBAL[NAMA BARANG],MATCH(A1294,GLOBAL[ID]))</f>
        <v>Map school Bag corak kcg 2 ungu</v>
      </c>
      <c r="E1294" s="4">
        <f ca="1">INDEX(GLOBAL[TT],MATCH(A1294,GLOBAL[ID]))</f>
        <v>3</v>
      </c>
      <c r="F1294" s="5" t="str">
        <f ca="1">IF(INDEX(GLOBAL[KET],MATCH(A1294,GLOBAL[ID]))="","-",INDEX(GLOBAL[KET],MATCH(A1294,GLOBAL[ID])))</f>
        <v>240 pc</v>
      </c>
    </row>
    <row r="1295" spans="1:6" ht="15">
      <c r="A1295" s="12">
        <v>1951</v>
      </c>
      <c r="D1295" s="3" t="str">
        <f ca="1">INDEX(GLOBAL[NAMA BARANG],MATCH(A1295,GLOBAL[ID]))</f>
        <v>Map School Bag Kcg 2 Br</v>
      </c>
      <c r="E1295" s="4">
        <f ca="1">INDEX(GLOBAL[TT],MATCH(A1295,GLOBAL[ID]))</f>
        <v>4</v>
      </c>
      <c r="F1295" s="5">
        <f ca="1">IF(INDEX(GLOBAL[KET],MATCH(A1295,GLOBAL[ID]))="","-",INDEX(GLOBAL[KET],MATCH(A1295,GLOBAL[ID])))</f>
        <v>240</v>
      </c>
    </row>
    <row r="1296" spans="1:6" ht="15">
      <c r="A1296" s="12">
        <v>1952</v>
      </c>
      <c r="D1296" s="3" t="str">
        <f ca="1">INDEX(GLOBAL[NAMA BARANG],MATCH(A1296,GLOBAL[ID]))</f>
        <v>Map School Bag Kcg 2 Hj tua</v>
      </c>
      <c r="E1296" s="4">
        <f ca="1">INDEX(GLOBAL[TT],MATCH(A1296,GLOBAL[ID]))</f>
        <v>4</v>
      </c>
      <c r="F1296" s="5">
        <f ca="1">IF(INDEX(GLOBAL[KET],MATCH(A1296,GLOBAL[ID]))="","-",INDEX(GLOBAL[KET],MATCH(A1296,GLOBAL[ID])))</f>
        <v>240</v>
      </c>
    </row>
    <row r="1297" spans="1:6" ht="15">
      <c r="A1297" s="12">
        <v>1953</v>
      </c>
      <c r="D1297" s="3" t="str">
        <f ca="1">INDEX(GLOBAL[NAMA BARANG],MATCH(A1297,GLOBAL[ID]))</f>
        <v>Map School Bag Kcg 2 Kn</v>
      </c>
      <c r="E1297" s="4">
        <f ca="1">INDEX(GLOBAL[TT],MATCH(A1297,GLOBAL[ID]))</f>
        <v>4</v>
      </c>
      <c r="F1297" s="5">
        <f ca="1">IF(INDEX(GLOBAL[KET],MATCH(A1297,GLOBAL[ID]))="","-",INDEX(GLOBAL[KET],MATCH(A1297,GLOBAL[ID])))</f>
        <v>240</v>
      </c>
    </row>
    <row r="1298" spans="1:6" ht="15">
      <c r="A1298" s="12">
        <v>1954</v>
      </c>
      <c r="D1298" s="3" t="str">
        <f ca="1">INDEX(GLOBAL[NAMA BARANG],MATCH(A1298,GLOBAL[ID]))</f>
        <v>Map School Bag Kcg 2 Mr</v>
      </c>
      <c r="E1298" s="4">
        <f ca="1">INDEX(GLOBAL[TT],MATCH(A1298,GLOBAL[ID]))</f>
        <v>4</v>
      </c>
      <c r="F1298" s="5">
        <f ca="1">IF(INDEX(GLOBAL[KET],MATCH(A1298,GLOBAL[ID]))="","-",INDEX(GLOBAL[KET],MATCH(A1298,GLOBAL[ID])))</f>
        <v>240</v>
      </c>
    </row>
    <row r="1299" spans="1:6" ht="15">
      <c r="A1299" s="12">
        <v>1955</v>
      </c>
      <c r="D1299" s="3" t="str">
        <f ca="1">INDEX(GLOBAL[NAMA BARANG],MATCH(A1299,GLOBAL[ID]))</f>
        <v>Map sekolah Mnk ret  Ht-202</v>
      </c>
      <c r="E1299" s="4">
        <f ca="1">INDEX(GLOBAL[TT],MATCH(A1299,GLOBAL[ID]))</f>
        <v>3</v>
      </c>
      <c r="F1299" s="5" t="str">
        <f ca="1">IF(INDEX(GLOBAL[KET],MATCH(A1299,GLOBAL[ID]))="","-",INDEX(GLOBAL[KET],MATCH(A1299,GLOBAL[ID])))</f>
        <v>120 ls</v>
      </c>
    </row>
    <row r="1300" spans="1:6" ht="15">
      <c r="A1300" s="12">
        <v>1956</v>
      </c>
      <c r="D1300" s="3" t="str">
        <f ca="1">INDEX(GLOBAL[NAMA BARANG],MATCH(A1300,GLOBAL[ID]))</f>
        <v>Map Smile JNT 8077 no B6 5014 F</v>
      </c>
      <c r="E1300" s="4">
        <f ca="1">INDEX(GLOBAL[TT],MATCH(A1300,GLOBAL[ID]))</f>
        <v>1</v>
      </c>
      <c r="F1300" s="5" t="str">
        <f ca="1">IF(INDEX(GLOBAL[KET],MATCH(A1300,GLOBAL[ID]))="","-",INDEX(GLOBAL[KET],MATCH(A1300,GLOBAL[ID])))</f>
        <v>50 ls</v>
      </c>
    </row>
    <row r="1301" spans="1:6" ht="15">
      <c r="A1301" s="12">
        <v>1957</v>
      </c>
      <c r="D1301" s="3" t="str">
        <f ca="1">INDEX(GLOBAL[NAMA BARANG],MATCH(A1301,GLOBAL[ID]))</f>
        <v>Map somssi 2010 C mini</v>
      </c>
      <c r="E1301" s="4">
        <f ca="1">INDEX(GLOBAL[TT],MATCH(A1301,GLOBAL[ID]))</f>
        <v>15</v>
      </c>
      <c r="F1301" s="5" t="str">
        <f ca="1">IF(INDEX(GLOBAL[KET],MATCH(A1301,GLOBAL[ID]))="","-",INDEX(GLOBAL[KET],MATCH(A1301,GLOBAL[ID])))</f>
        <v>240 pc</v>
      </c>
    </row>
    <row r="1302" spans="1:6" ht="15">
      <c r="A1302" s="12">
        <v>1958</v>
      </c>
      <c r="D1302" s="3" t="str">
        <f ca="1">INDEX(GLOBAL[NAMA BARANG],MATCH(A1302,GLOBAL[ID]))</f>
        <v>Map somssi tali 2015/S (P/K/B/M/Hj/Pink)</v>
      </c>
      <c r="E1302" s="4">
        <f ca="1">INDEX(GLOBAL[TT],MATCH(A1302,GLOBAL[ID]))</f>
        <v>24</v>
      </c>
      <c r="F1302" s="5" t="str">
        <f ca="1">IF(INDEX(GLOBAL[KET],MATCH(A1302,GLOBAL[ID]))="","-",INDEX(GLOBAL[KET],MATCH(A1302,GLOBAL[ID])))</f>
        <v>96 pc</v>
      </c>
    </row>
    <row r="1303" spans="1:6" ht="15">
      <c r="A1303" s="12">
        <v>1959</v>
      </c>
      <c r="D1303" s="3" t="str">
        <f ca="1">INDEX(GLOBAL[NAMA BARANG],MATCH(A1303,GLOBAL[ID]))</f>
        <v>Map Tali A4 warna polos 4164</v>
      </c>
      <c r="E1303" s="4">
        <f ca="1">INDEX(GLOBAL[TT],MATCH(A1303,GLOBAL[ID]))</f>
        <v>3</v>
      </c>
      <c r="F1303" s="5" t="str">
        <f ca="1">IF(INDEX(GLOBAL[KET],MATCH(A1303,GLOBAL[ID]))="","-",INDEX(GLOBAL[KET],MATCH(A1303,GLOBAL[ID])))</f>
        <v>160 pc</v>
      </c>
    </row>
    <row r="1304" spans="1:6" ht="15">
      <c r="A1304" s="12">
        <v>1961</v>
      </c>
      <c r="D1304" s="3" t="str">
        <f ca="1">INDEX(GLOBAL[NAMA BARANG],MATCH(A1304,GLOBAL[ID]))</f>
        <v>Map Tali Sika biru</v>
      </c>
      <c r="E1304" s="4">
        <f ca="1">INDEX(GLOBAL[TT],MATCH(A1304,GLOBAL[ID]))</f>
        <v>6</v>
      </c>
      <c r="F1304" s="5" t="str">
        <f ca="1">IF(INDEX(GLOBAL[KET],MATCH(A1304,GLOBAL[ID]))="","-",INDEX(GLOBAL[KET],MATCH(A1304,GLOBAL[ID])))</f>
        <v>50 LSN</v>
      </c>
    </row>
    <row r="1305" spans="1:6" ht="15">
      <c r="A1305" s="12">
        <v>1962</v>
      </c>
      <c r="D1305" s="3" t="str">
        <f ca="1">INDEX(GLOBAL[NAMA BARANG],MATCH(A1305,GLOBAL[ID]))</f>
        <v>Map Tali Sika hijau</v>
      </c>
      <c r="E1305" s="4">
        <f ca="1">INDEX(GLOBAL[TT],MATCH(A1305,GLOBAL[ID]))</f>
        <v>3</v>
      </c>
      <c r="F1305" s="5" t="str">
        <f ca="1">IF(INDEX(GLOBAL[KET],MATCH(A1305,GLOBAL[ID]))="","-",INDEX(GLOBAL[KET],MATCH(A1305,GLOBAL[ID])))</f>
        <v>50 LSN</v>
      </c>
    </row>
    <row r="1306" spans="1:6" ht="15">
      <c r="A1306" s="12">
        <v>1963</v>
      </c>
      <c r="D1306" s="3" t="str">
        <f ca="1">INDEX(GLOBAL[NAMA BARANG],MATCH(A1306,GLOBAL[ID]))</f>
        <v>Map Tali Sika kuning</v>
      </c>
      <c r="E1306" s="4">
        <f ca="1">INDEX(GLOBAL[TT],MATCH(A1306,GLOBAL[ID]))</f>
        <v>4</v>
      </c>
      <c r="F1306" s="5" t="str">
        <f ca="1">IF(INDEX(GLOBAL[KET],MATCH(A1306,GLOBAL[ID]))="","-",INDEX(GLOBAL[KET],MATCH(A1306,GLOBAL[ID])))</f>
        <v>50 LSN</v>
      </c>
    </row>
    <row r="1307" spans="1:6" ht="15">
      <c r="A1307" s="12">
        <v>1964</v>
      </c>
      <c r="D1307" s="3" t="str">
        <f ca="1">INDEX(GLOBAL[NAMA BARANG],MATCH(A1307,GLOBAL[ID]))</f>
        <v>Map Tali Sika merah</v>
      </c>
      <c r="E1307" s="4">
        <f ca="1">INDEX(GLOBAL[TT],MATCH(A1307,GLOBAL[ID]))</f>
        <v>2</v>
      </c>
      <c r="F1307" s="5" t="str">
        <f ca="1">IF(INDEX(GLOBAL[KET],MATCH(A1307,GLOBAL[ID]))="","-",INDEX(GLOBAL[KET],MATCH(A1307,GLOBAL[ID])))</f>
        <v>50 LSN</v>
      </c>
    </row>
    <row r="1308" spans="1:6" ht="15">
      <c r="A1308" s="12">
        <v>1965</v>
      </c>
      <c r="D1308" s="3" t="str">
        <f ca="1">INDEX(GLOBAL[NAMA BARANG],MATCH(A1308,GLOBAL[ID]))</f>
        <v>Map Tali Sika putih</v>
      </c>
      <c r="E1308" s="4">
        <f ca="1">INDEX(GLOBAL[TT],MATCH(A1308,GLOBAL[ID]))</f>
        <v>7</v>
      </c>
      <c r="F1308" s="5" t="str">
        <f ca="1">IF(INDEX(GLOBAL[KET],MATCH(A1308,GLOBAL[ID]))="","-",INDEX(GLOBAL[KET],MATCH(A1308,GLOBAL[ID])))</f>
        <v>50 LSN</v>
      </c>
    </row>
    <row r="1309" spans="1:6" ht="15">
      <c r="A1309" s="12">
        <v>1966</v>
      </c>
      <c r="D1309" s="3" t="str">
        <f ca="1">INDEX(GLOBAL[NAMA BARANG],MATCH(A1309,GLOBAL[ID]))</f>
        <v>Map Tenteng ZF 821 Lx</v>
      </c>
      <c r="E1309" s="4">
        <f ca="1">INDEX(GLOBAL[TT],MATCH(A1309,GLOBAL[ID]))</f>
        <v>4</v>
      </c>
      <c r="F1309" s="5" t="str">
        <f ca="1">IF(INDEX(GLOBAL[KET],MATCH(A1309,GLOBAL[ID]))="","-",INDEX(GLOBAL[KET],MATCH(A1309,GLOBAL[ID])))</f>
        <v>12 ls</v>
      </c>
    </row>
    <row r="1310" spans="1:6" ht="15">
      <c r="A1310" s="12">
        <v>1967</v>
      </c>
      <c r="D1310" s="3" t="str">
        <f ca="1">INDEX(GLOBAL[NAMA BARANG],MATCH(A1310,GLOBAL[ID]))</f>
        <v>Map Tenteng ZF 830</v>
      </c>
      <c r="E1310" s="4">
        <f ca="1">INDEX(GLOBAL[TT],MATCH(A1310,GLOBAL[ID]))</f>
        <v>3</v>
      </c>
      <c r="F1310" s="5" t="str">
        <f ca="1">IF(INDEX(GLOBAL[KET],MATCH(A1310,GLOBAL[ID]))="","-",INDEX(GLOBAL[KET],MATCH(A1310,GLOBAL[ID])))</f>
        <v>72 pc</v>
      </c>
    </row>
    <row r="1311" spans="1:6" ht="15">
      <c r="A1311" s="12">
        <v>1968</v>
      </c>
      <c r="D1311" s="3" t="str">
        <f ca="1">INDEX(GLOBAL[NAMA BARANG],MATCH(A1311,GLOBAL[ID]))</f>
        <v>Map Topla 1928 Br (3), Hj(3)</v>
      </c>
      <c r="E1311" s="4">
        <f ca="1">INDEX(GLOBAL[TT],MATCH(A1311,GLOBAL[ID]))</f>
        <v>6</v>
      </c>
      <c r="F1311" s="5">
        <f ca="1">IF(INDEX(GLOBAL[KET],MATCH(A1311,GLOBAL[ID]))="","-",INDEX(GLOBAL[KET],MATCH(A1311,GLOBAL[ID])))</f>
        <v>240</v>
      </c>
    </row>
    <row r="1312" spans="1:6" ht="15">
      <c r="A1312" s="12">
        <v>1969</v>
      </c>
      <c r="D1312" s="3" t="str">
        <f ca="1">INDEX(GLOBAL[NAMA BARANG],MATCH(A1312,GLOBAL[ID]))</f>
        <v>Map Topla 1928 Mr (3), Kn(3)</v>
      </c>
      <c r="E1312" s="4">
        <f ca="1">INDEX(GLOBAL[TT],MATCH(A1312,GLOBAL[ID]))</f>
        <v>6</v>
      </c>
      <c r="F1312" s="5">
        <f ca="1">IF(INDEX(GLOBAL[KET],MATCH(A1312,GLOBAL[ID]))="","-",INDEX(GLOBAL[KET],MATCH(A1312,GLOBAL[ID])))</f>
        <v>240</v>
      </c>
    </row>
    <row r="1313" spans="1:6" ht="15">
      <c r="A1313" s="12">
        <v>1970</v>
      </c>
      <c r="D1313" s="3" t="str">
        <f ca="1">INDEX(GLOBAL[NAMA BARANG],MATCH(A1313,GLOBAL[ID]))</f>
        <v>Map Topla 1928 Ungu (1), Or(1)</v>
      </c>
      <c r="E1313" s="4">
        <f ca="1">INDEX(GLOBAL[TT],MATCH(A1313,GLOBAL[ID]))</f>
        <v>2</v>
      </c>
      <c r="F1313" s="5">
        <f ca="1">IF(INDEX(GLOBAL[KET],MATCH(A1313,GLOBAL[ID]))="","-",INDEX(GLOBAL[KET],MATCH(A1313,GLOBAL[ID])))</f>
        <v>240</v>
      </c>
    </row>
    <row r="1314" spans="1:6" ht="15">
      <c r="A1314" s="12">
        <v>1972</v>
      </c>
      <c r="D1314" s="3" t="str">
        <f ca="1">INDEX(GLOBAL[NAMA BARANG],MATCH(A1314,GLOBAL[ID]))</f>
        <v xml:space="preserve">Map Topla 3080 B </v>
      </c>
      <c r="E1314" s="4">
        <f ca="1">INDEX(GLOBAL[TT],MATCH(A1314,GLOBAL[ID]))</f>
        <v>1</v>
      </c>
      <c r="F1314" s="5" t="str">
        <f ca="1">IF(INDEX(GLOBAL[KET],MATCH(A1314,GLOBAL[ID]))="","-",INDEX(GLOBAL[KET],MATCH(A1314,GLOBAL[ID])))</f>
        <v>240 PCS</v>
      </c>
    </row>
    <row r="1315" spans="1:6" ht="15">
      <c r="A1315" s="12">
        <v>1974</v>
      </c>
      <c r="D1315" s="3" t="str">
        <f ca="1">INDEX(GLOBAL[NAMA BARANG],MATCH(A1315,GLOBAL[ID]))</f>
        <v>Map Topla 3080 Ht</v>
      </c>
      <c r="E1315" s="4">
        <f ca="1">INDEX(GLOBAL[TT],MATCH(A1315,GLOBAL[ID]))</f>
        <v>2</v>
      </c>
      <c r="F1315" s="5" t="str">
        <f ca="1">IF(INDEX(GLOBAL[KET],MATCH(A1315,GLOBAL[ID]))="","-",INDEX(GLOBAL[KET],MATCH(A1315,GLOBAL[ID])))</f>
        <v>240 PCS</v>
      </c>
    </row>
    <row r="1316" spans="1:6" ht="15">
      <c r="A1316" s="12">
        <v>1976</v>
      </c>
      <c r="D1316" s="3" t="str">
        <f ca="1">INDEX(GLOBAL[NAMA BARANG],MATCH(A1316,GLOBAL[ID]))</f>
        <v>Map Topla 3080 m</v>
      </c>
      <c r="E1316" s="4">
        <f ca="1">INDEX(GLOBAL[TT],MATCH(A1316,GLOBAL[ID]))</f>
        <v>1</v>
      </c>
      <c r="F1316" s="5" t="str">
        <f ca="1">IF(INDEX(GLOBAL[KET],MATCH(A1316,GLOBAL[ID]))="","-",INDEX(GLOBAL[KET],MATCH(A1316,GLOBAL[ID])))</f>
        <v>240 PCS</v>
      </c>
    </row>
    <row r="1317" spans="1:6" ht="15">
      <c r="A1317" s="12">
        <v>1977</v>
      </c>
      <c r="D1317" s="3" t="str">
        <f ca="1">INDEX(GLOBAL[NAMA BARANG],MATCH(A1317,GLOBAL[ID]))</f>
        <v>Map Topla 3080 orange</v>
      </c>
      <c r="E1317" s="4">
        <f ca="1">INDEX(GLOBAL[TT],MATCH(A1317,GLOBAL[ID]))</f>
        <v>2</v>
      </c>
      <c r="F1317" s="5" t="str">
        <f ca="1">IF(INDEX(GLOBAL[KET],MATCH(A1317,GLOBAL[ID]))="","-",INDEX(GLOBAL[KET],MATCH(A1317,GLOBAL[ID])))</f>
        <v>240 PCS</v>
      </c>
    </row>
    <row r="1318" spans="1:6" ht="15">
      <c r="A1318" s="12">
        <v>1978</v>
      </c>
      <c r="D1318" s="3" t="str">
        <f ca="1">INDEX(GLOBAL[NAMA BARANG],MATCH(A1318,GLOBAL[ID]))</f>
        <v>Map Topla 3080 ungu</v>
      </c>
      <c r="E1318" s="4">
        <f ca="1">INDEX(GLOBAL[TT],MATCH(A1318,GLOBAL[ID]))</f>
        <v>1</v>
      </c>
      <c r="F1318" s="5" t="str">
        <f ca="1">IF(INDEX(GLOBAL[KET],MATCH(A1318,GLOBAL[ID]))="","-",INDEX(GLOBAL[KET],MATCH(A1318,GLOBAL[ID])))</f>
        <v>240 PCS</v>
      </c>
    </row>
    <row r="1319" spans="1:6" ht="15">
      <c r="A1319" s="12">
        <v>1979</v>
      </c>
      <c r="D1319" s="3" t="str">
        <f ca="1">INDEX(GLOBAL[NAMA BARANG],MATCH(A1319,GLOBAL[ID]))</f>
        <v>Map Topla 3090 K (2), B (1), Hijau (1)</v>
      </c>
      <c r="E1319" s="4">
        <f ca="1">INDEX(GLOBAL[TT],MATCH(A1319,GLOBAL[ID]))</f>
        <v>4</v>
      </c>
      <c r="F1319" s="5" t="str">
        <f ca="1">IF(INDEX(GLOBAL[KET],MATCH(A1319,GLOBAL[ID]))="","-",INDEX(GLOBAL[KET],MATCH(A1319,GLOBAL[ID])))</f>
        <v>240 PCS</v>
      </c>
    </row>
    <row r="1320" spans="1:6" ht="15">
      <c r="A1320" s="12">
        <v>1983</v>
      </c>
      <c r="D1320" s="3" t="str">
        <f ca="1">INDEX(GLOBAL[NAMA BARANG],MATCH(A1320,GLOBAL[ID]))</f>
        <v>Map Transparan AC 1605 B(9)/ K(8)/ M(2)</v>
      </c>
      <c r="E1320" s="4">
        <f ca="1">INDEX(GLOBAL[TT],MATCH(A1320,GLOBAL[ID]))</f>
        <v>19</v>
      </c>
      <c r="F1320" s="5">
        <f ca="1">IF(INDEX(GLOBAL[KET],MATCH(A1320,GLOBAL[ID]))="","-",INDEX(GLOBAL[KET],MATCH(A1320,GLOBAL[ID])))</f>
        <v>240</v>
      </c>
    </row>
    <row r="1321" spans="1:6" ht="15">
      <c r="A1321" s="12">
        <v>1984</v>
      </c>
      <c r="D1321" s="3" t="str">
        <f ca="1">INDEX(GLOBAL[NAMA BARANG],MATCH(A1321,GLOBAL[ID]))</f>
        <v>Map Transparant B4</v>
      </c>
      <c r="E1321" s="4">
        <f ca="1">INDEX(GLOBAL[TT],MATCH(A1321,GLOBAL[ID]))</f>
        <v>2</v>
      </c>
      <c r="F1321" s="5" t="str">
        <f ca="1">IF(INDEX(GLOBAL[KET],MATCH(A1321,GLOBAL[ID]))="","-",INDEX(GLOBAL[KET],MATCH(A1321,GLOBAL[ID])))</f>
        <v>1000 pc</v>
      </c>
    </row>
    <row r="1322" spans="1:6" ht="15">
      <c r="A1322" s="12">
        <v>1985</v>
      </c>
      <c r="D1322" s="3" t="str">
        <f ca="1">INDEX(GLOBAL[NAMA BARANG],MATCH(A1322,GLOBAL[ID]))</f>
        <v>Map UTN Dove 2w Hj</v>
      </c>
      <c r="E1322" s="4">
        <f ca="1">INDEX(GLOBAL[TT],MATCH(A1322,GLOBAL[ID]))</f>
        <v>5</v>
      </c>
      <c r="F1322" s="5">
        <f ca="1">IF(INDEX(GLOBAL[KET],MATCH(A1322,GLOBAL[ID]))="","-",INDEX(GLOBAL[KET],MATCH(A1322,GLOBAL[ID])))</f>
        <v>240</v>
      </c>
    </row>
    <row r="1323" spans="1:6" ht="15">
      <c r="A1323" s="12">
        <v>1986</v>
      </c>
      <c r="D1323" s="3" t="str">
        <f ca="1">INDEX(GLOBAL[NAMA BARANG],MATCH(A1323,GLOBAL[ID]))</f>
        <v>Map UTN Dove 2w Hj muda(2)</v>
      </c>
      <c r="E1323" s="4">
        <f ca="1">INDEX(GLOBAL[TT],MATCH(A1323,GLOBAL[ID]))</f>
        <v>2</v>
      </c>
      <c r="F1323" s="5">
        <f ca="1">IF(INDEX(GLOBAL[KET],MATCH(A1323,GLOBAL[ID]))="","-",INDEX(GLOBAL[KET],MATCH(A1323,GLOBAL[ID])))</f>
        <v>240</v>
      </c>
    </row>
    <row r="1324" spans="1:6" ht="15">
      <c r="A1324" s="12">
        <v>1987</v>
      </c>
      <c r="D1324" s="3" t="str">
        <f ca="1">INDEX(GLOBAL[NAMA BARANG],MATCH(A1324,GLOBAL[ID]))</f>
        <v>Map UTN Dove 2w K(2)/ Hj(10)</v>
      </c>
      <c r="E1324" s="4">
        <f ca="1">INDEX(GLOBAL[TT],MATCH(A1324,GLOBAL[ID]))</f>
        <v>12</v>
      </c>
      <c r="F1324" s="5">
        <f ca="1">IF(INDEX(GLOBAL[KET],MATCH(A1324,GLOBAL[ID]))="","-",INDEX(GLOBAL[KET],MATCH(A1324,GLOBAL[ID])))</f>
        <v>240</v>
      </c>
    </row>
    <row r="1325" spans="1:6" ht="15">
      <c r="A1325" s="12">
        <v>1988</v>
      </c>
      <c r="D1325" s="3" t="str">
        <f ca="1">INDEX(GLOBAL[NAMA BARANG],MATCH(A1325,GLOBAL[ID]))</f>
        <v>Map UTN Dove 2w mix kcg</v>
      </c>
      <c r="E1325" s="4">
        <f ca="1">INDEX(GLOBAL[TT],MATCH(A1325,GLOBAL[ID]))</f>
        <v>8</v>
      </c>
      <c r="F1325" s="5">
        <f ca="1">IF(INDEX(GLOBAL[KET],MATCH(A1325,GLOBAL[ID]))="","-",INDEX(GLOBAL[KET],MATCH(A1325,GLOBAL[ID])))</f>
        <v>240</v>
      </c>
    </row>
    <row r="1326" spans="1:6" ht="15">
      <c r="A1326" s="12">
        <v>1989</v>
      </c>
      <c r="D1326" s="3" t="str">
        <f ca="1">INDEX(GLOBAL[NAMA BARANG],MATCH(A1326,GLOBAL[ID]))</f>
        <v>Map Vtec Document Bag Type VT W209</v>
      </c>
      <c r="E1326" s="4">
        <f ca="1">INDEX(GLOBAL[TT],MATCH(A1326,GLOBAL[ID]))</f>
        <v>4</v>
      </c>
      <c r="F1326" s="5" t="str">
        <f ca="1">IF(INDEX(GLOBAL[KET],MATCH(A1326,GLOBAL[ID]))="","-",INDEX(GLOBAL[KET],MATCH(A1326,GLOBAL[ID])))</f>
        <v>120 pc</v>
      </c>
    </row>
    <row r="1327" spans="1:6" ht="15">
      <c r="A1327" s="12">
        <v>1990</v>
      </c>
      <c r="D1327" s="3" t="str">
        <f ca="1">INDEX(GLOBAL[NAMA BARANG],MATCH(A1327,GLOBAL[ID]))</f>
        <v>Map ZF 820</v>
      </c>
      <c r="E1327" s="4">
        <f ca="1">INDEX(GLOBAL[TT],MATCH(A1327,GLOBAL[ID]))</f>
        <v>1</v>
      </c>
      <c r="F1327" s="5" t="str">
        <f ca="1">IF(INDEX(GLOBAL[KET],MATCH(A1327,GLOBAL[ID]))="","-",INDEX(GLOBAL[KET],MATCH(A1327,GLOBAL[ID])))</f>
        <v>72 PCS</v>
      </c>
    </row>
    <row r="1328" spans="1:6" ht="15">
      <c r="A1328" s="12">
        <v>1992</v>
      </c>
      <c r="D1328" s="3" t="str">
        <f ca="1">INDEX(GLOBAL[NAMA BARANG],MATCH(A1328,GLOBAL[ID]))</f>
        <v>Map Zipper Binder RB T1</v>
      </c>
      <c r="E1328" s="4">
        <f ca="1">INDEX(GLOBAL[TT],MATCH(A1328,GLOBAL[ID]))</f>
        <v>9</v>
      </c>
      <c r="F1328" s="5" t="str">
        <f ca="1">IF(INDEX(GLOBAL[KET],MATCH(A1328,GLOBAL[ID]))="","-",INDEX(GLOBAL[KET],MATCH(A1328,GLOBAL[ID])))</f>
        <v>160 pc</v>
      </c>
    </row>
    <row r="1329" spans="1:6" ht="15">
      <c r="A1329" s="12">
        <v>1993</v>
      </c>
      <c r="D1329" s="3" t="str">
        <f ca="1">INDEX(GLOBAL[NAMA BARANG],MATCH(A1329,GLOBAL[ID]))</f>
        <v>Map zipper HCL B4</v>
      </c>
      <c r="E1329" s="4">
        <f ca="1">INDEX(GLOBAL[TT],MATCH(A1329,GLOBAL[ID]))</f>
        <v>1</v>
      </c>
      <c r="F1329" s="5" t="str">
        <f ca="1">IF(INDEX(GLOBAL[KET],MATCH(A1329,GLOBAL[ID]))="","-",INDEX(GLOBAL[KET],MATCH(A1329,GLOBAL[ID])))</f>
        <v>1000 pc</v>
      </c>
    </row>
    <row r="1330" spans="1:6" ht="15">
      <c r="A1330" s="12">
        <v>1996</v>
      </c>
      <c r="D1330" s="3" t="str">
        <f ca="1">INDEX(GLOBAL[NAMA BARANG],MATCH(A1330,GLOBAL[ID]))</f>
        <v>Map Zipper JNT A036</v>
      </c>
      <c r="E1330" s="4">
        <f ca="1">INDEX(GLOBAL[TT],MATCH(A1330,GLOBAL[ID]))</f>
        <v>1</v>
      </c>
      <c r="F1330" s="5" t="str">
        <f ca="1">IF(INDEX(GLOBAL[KET],MATCH(A1330,GLOBAL[ID]))="","-",INDEX(GLOBAL[KET],MATCH(A1330,GLOBAL[ID])))</f>
        <v>1200 pc</v>
      </c>
    </row>
    <row r="1331" spans="1:6" ht="15">
      <c r="A1331" s="12">
        <v>1997</v>
      </c>
      <c r="D1331" s="3" t="str">
        <f ca="1">INDEX(GLOBAL[NAMA BARANG],MATCH(A1331,GLOBAL[ID]))</f>
        <v>Map Zipper Kancing Br</v>
      </c>
      <c r="E1331" s="4">
        <f ca="1">INDEX(GLOBAL[TT],MATCH(A1331,GLOBAL[ID]))</f>
        <v>1</v>
      </c>
      <c r="F1331" s="5">
        <f ca="1">IF(INDEX(GLOBAL[KET],MATCH(A1331,GLOBAL[ID]))="","-",INDEX(GLOBAL[KET],MATCH(A1331,GLOBAL[ID])))</f>
        <v>240</v>
      </c>
    </row>
    <row r="1332" spans="1:6" ht="15">
      <c r="A1332" s="12">
        <v>1999</v>
      </c>
      <c r="D1332" s="3" t="str">
        <f ca="1">INDEX(GLOBAL[NAMA BARANG],MATCH(A1332,GLOBAL[ID]))</f>
        <v>Map Zipper Kancing Kn</v>
      </c>
      <c r="E1332" s="4">
        <f ca="1">INDEX(GLOBAL[TT],MATCH(A1332,GLOBAL[ID]))</f>
        <v>2</v>
      </c>
      <c r="F1332" s="5">
        <f ca="1">IF(INDEX(GLOBAL[KET],MATCH(A1332,GLOBAL[ID]))="","-",INDEX(GLOBAL[KET],MATCH(A1332,GLOBAL[ID])))</f>
        <v>240</v>
      </c>
    </row>
    <row r="1333" spans="1:6" ht="15">
      <c r="A1333" s="12">
        <v>2000</v>
      </c>
      <c r="D1333" s="3" t="str">
        <f ca="1">INDEX(GLOBAL[NAMA BARANG],MATCH(A1333,GLOBAL[ID]))</f>
        <v>Map Zipper Kancing Mr</v>
      </c>
      <c r="E1333" s="4">
        <f ca="1">INDEX(GLOBAL[TT],MATCH(A1333,GLOBAL[ID]))</f>
        <v>1</v>
      </c>
      <c r="F1333" s="5">
        <f ca="1">IF(INDEX(GLOBAL[KET],MATCH(A1333,GLOBAL[ID]))="","-",INDEX(GLOBAL[KET],MATCH(A1333,GLOBAL[ID])))</f>
        <v>240</v>
      </c>
    </row>
    <row r="1334" spans="1:6" ht="15">
      <c r="A1334" s="12">
        <v>2001</v>
      </c>
      <c r="D1334" s="3" t="str">
        <f ca="1">INDEX(GLOBAL[NAMA BARANG],MATCH(A1334,GLOBAL[ID]))</f>
        <v>Map Zipper KC polos Hj</v>
      </c>
      <c r="E1334" s="4">
        <f ca="1">INDEX(GLOBAL[TT],MATCH(A1334,GLOBAL[ID]))</f>
        <v>3</v>
      </c>
      <c r="F1334" s="5" t="str">
        <f ca="1">IF(INDEX(GLOBAL[KET],MATCH(A1334,GLOBAL[ID]))="","-",INDEX(GLOBAL[KET],MATCH(A1334,GLOBAL[ID])))</f>
        <v>15 ls</v>
      </c>
    </row>
    <row r="1335" spans="1:6" ht="15">
      <c r="A1335" s="12">
        <v>2002</v>
      </c>
      <c r="D1335" s="3" t="str">
        <f ca="1">INDEX(GLOBAL[NAMA BARANG],MATCH(A1335,GLOBAL[ID]))</f>
        <v>Map Zipper M2 13 A5-warna Hj MM/ Hj Tua</v>
      </c>
      <c r="E1335" s="4">
        <f ca="1">INDEX(GLOBAL[TT],MATCH(A1335,GLOBAL[ID]))</f>
        <v>3</v>
      </c>
      <c r="F1335" s="5" t="str">
        <f ca="1">IF(INDEX(GLOBAL[KET],MATCH(A1335,GLOBAL[ID]))="","-",INDEX(GLOBAL[KET],MATCH(A1335,GLOBAL[ID])))</f>
        <v>360 pc</v>
      </c>
    </row>
    <row r="1336" spans="1:6" ht="15">
      <c r="A1336" s="12">
        <v>2003</v>
      </c>
      <c r="D1336" s="3" t="str">
        <f ca="1">INDEX(GLOBAL[NAMA BARANG],MATCH(A1336,GLOBAL[ID]))</f>
        <v>Map Zipper NT A037</v>
      </c>
      <c r="E1336" s="4">
        <f ca="1">INDEX(GLOBAL[TT],MATCH(A1336,GLOBAL[ID]))</f>
        <v>2</v>
      </c>
      <c r="F1336" s="5" t="str">
        <f ca="1">IF(INDEX(GLOBAL[KET],MATCH(A1336,GLOBAL[ID]))="","-",INDEX(GLOBAL[KET],MATCH(A1336,GLOBAL[ID])))</f>
        <v>600 pc</v>
      </c>
    </row>
    <row r="1337" spans="1:6" ht="15">
      <c r="A1337" s="12">
        <v>2004</v>
      </c>
      <c r="D1337" s="3" t="str">
        <f ca="1">INDEX(GLOBAL[NAMA BARANG],MATCH(A1337,GLOBAL[ID]))</f>
        <v>Map Zipper pelangi</v>
      </c>
      <c r="E1337" s="4">
        <f ca="1">INDEX(GLOBAL[TT],MATCH(A1337,GLOBAL[ID]))</f>
        <v>1</v>
      </c>
      <c r="F1337" s="5" t="str">
        <f ca="1">IF(INDEX(GLOBAL[KET],MATCH(A1337,GLOBAL[ID]))="","-",INDEX(GLOBAL[KET],MATCH(A1337,GLOBAL[ID])))</f>
        <v>720 pc</v>
      </c>
    </row>
    <row r="1338" spans="1:6" ht="15">
      <c r="A1338" s="12">
        <v>2005</v>
      </c>
      <c r="D1338" s="3" t="str">
        <f ca="1">INDEX(GLOBAL[NAMA BARANG],MATCH(A1338,GLOBAL[ID]))</f>
        <v>Map Zipper pelangi D57</v>
      </c>
      <c r="E1338" s="4">
        <f ca="1">INDEX(GLOBAL[TT],MATCH(A1338,GLOBAL[ID]))</f>
        <v>7</v>
      </c>
      <c r="F1338" s="5" t="str">
        <f ca="1">IF(INDEX(GLOBAL[KET],MATCH(A1338,GLOBAL[ID]))="","-",INDEX(GLOBAL[KET],MATCH(A1338,GLOBAL[ID])))</f>
        <v>400 pc</v>
      </c>
    </row>
    <row r="1339" spans="1:6" ht="15">
      <c r="A1339" s="12">
        <v>2006</v>
      </c>
      <c r="D1339" s="3" t="str">
        <f ca="1">INDEX(GLOBAL[NAMA BARANG],MATCH(A1339,GLOBAL[ID]))</f>
        <v>Map Zipper sika kuning</v>
      </c>
      <c r="E1339" s="4">
        <f ca="1">INDEX(GLOBAL[TT],MATCH(A1339,GLOBAL[ID]))</f>
        <v>1</v>
      </c>
      <c r="F1339" s="5" t="str">
        <f ca="1">IF(INDEX(GLOBAL[KET],MATCH(A1339,GLOBAL[ID]))="","-",INDEX(GLOBAL[KET],MATCH(A1339,GLOBAL[ID])))</f>
        <v>20 ls</v>
      </c>
    </row>
    <row r="1340" spans="1:6" ht="15">
      <c r="A1340" s="12">
        <v>2007</v>
      </c>
      <c r="D1340" s="3" t="str">
        <f ca="1">INDEX(GLOBAL[NAMA BARANG],MATCH(A1340,GLOBAL[ID]))</f>
        <v>Map Zipper TF 22 B6 BF53</v>
      </c>
      <c r="E1340" s="4">
        <f ca="1">INDEX(GLOBAL[TT],MATCH(A1340,GLOBAL[ID]))</f>
        <v>8</v>
      </c>
      <c r="F1340" s="5" t="str">
        <f ca="1">IF(INDEX(GLOBAL[KET],MATCH(A1340,GLOBAL[ID]))="","-",INDEX(GLOBAL[KET],MATCH(A1340,GLOBAL[ID])))</f>
        <v>1440 pc</v>
      </c>
    </row>
    <row r="1341" spans="1:6" ht="15">
      <c r="A1341" s="12">
        <v>2008</v>
      </c>
      <c r="D1341" s="3" t="str">
        <f ca="1">INDEX(GLOBAL[NAMA BARANG],MATCH(A1341,GLOBAL[ID]))</f>
        <v>Map Zipper TF 23 A5 BF54</v>
      </c>
      <c r="E1341" s="4">
        <f ca="1">INDEX(GLOBAL[TT],MATCH(A1341,GLOBAL[ID]))</f>
        <v>23</v>
      </c>
      <c r="F1341" s="5" t="str">
        <f ca="1">IF(INDEX(GLOBAL[KET],MATCH(A1341,GLOBAL[ID]))="","-",INDEX(GLOBAL[KET],MATCH(A1341,GLOBAL[ID])))</f>
        <v>960 pc</v>
      </c>
    </row>
    <row r="1342" spans="1:6" ht="15">
      <c r="A1342" s="12">
        <v>2009</v>
      </c>
      <c r="D1342" s="3" t="str">
        <f ca="1">INDEX(GLOBAL[NAMA BARANG],MATCH(A1342,GLOBAL[ID]))</f>
        <v>Map Zipper TF 24 A4</v>
      </c>
      <c r="E1342" s="4">
        <f ca="1">INDEX(GLOBAL[TT],MATCH(A1342,GLOBAL[ID]))</f>
        <v>31</v>
      </c>
      <c r="F1342" s="5" t="str">
        <f ca="1">IF(INDEX(GLOBAL[KET],MATCH(A1342,GLOBAL[ID]))="","-",INDEX(GLOBAL[KET],MATCH(A1342,GLOBAL[ID])))</f>
        <v>576 pc</v>
      </c>
    </row>
    <row r="1343" spans="1:6" ht="15">
      <c r="A1343" s="12">
        <v>2010</v>
      </c>
      <c r="D1343" s="3" t="str">
        <f ca="1">INDEX(GLOBAL[NAMA BARANG],MATCH(A1343,GLOBAL[ID]))</f>
        <v>Map Zipper TF 25 B4</v>
      </c>
      <c r="E1343" s="4">
        <f ca="1">INDEX(GLOBAL[TT],MATCH(A1343,GLOBAL[ID]))</f>
        <v>31</v>
      </c>
      <c r="F1343" s="5" t="str">
        <f ca="1">IF(INDEX(GLOBAL[KET],MATCH(A1343,GLOBAL[ID]))="","-",INDEX(GLOBAL[KET],MATCH(A1343,GLOBAL[ID])))</f>
        <v>480 pc</v>
      </c>
    </row>
    <row r="1344" spans="1:6" ht="15">
      <c r="A1344" s="12">
        <v>2011</v>
      </c>
      <c r="D1344" s="3" t="str">
        <f ca="1">INDEX(GLOBAL[NAMA BARANG],MATCH(A1344,GLOBAL[ID]))</f>
        <v>Map Zipper/ Ret jala Br</v>
      </c>
      <c r="E1344" s="4">
        <f ca="1">INDEX(GLOBAL[TT],MATCH(A1344,GLOBAL[ID]))</f>
        <v>1</v>
      </c>
      <c r="F1344" s="5">
        <f ca="1">IF(INDEX(GLOBAL[KET],MATCH(A1344,GLOBAL[ID]))="","-",INDEX(GLOBAL[KET],MATCH(A1344,GLOBAL[ID])))</f>
        <v>240</v>
      </c>
    </row>
    <row r="1345" spans="1:6" ht="15">
      <c r="A1345" s="12">
        <v>2012</v>
      </c>
      <c r="D1345" s="3" t="str">
        <f ca="1">INDEX(GLOBAL[NAMA BARANG],MATCH(A1345,GLOBAL[ID]))</f>
        <v>Map Zipper/ Ret jala Hj</v>
      </c>
      <c r="E1345" s="4">
        <f ca="1">INDEX(GLOBAL[TT],MATCH(A1345,GLOBAL[ID]))</f>
        <v>1</v>
      </c>
      <c r="F1345" s="5">
        <f ca="1">IF(INDEX(GLOBAL[KET],MATCH(A1345,GLOBAL[ID]))="","-",INDEX(GLOBAL[KET],MATCH(A1345,GLOBAL[ID])))</f>
        <v>240</v>
      </c>
    </row>
    <row r="1346" spans="1:6" ht="15">
      <c r="A1346" s="12">
        <v>2013</v>
      </c>
      <c r="D1346" s="3" t="str">
        <f ca="1">INDEX(GLOBAL[NAMA BARANG],MATCH(A1346,GLOBAL[ID]))</f>
        <v>Map Zipper/ Ret jala Kn</v>
      </c>
      <c r="E1346" s="4">
        <f ca="1">INDEX(GLOBAL[TT],MATCH(A1346,GLOBAL[ID]))</f>
        <v>1</v>
      </c>
      <c r="F1346" s="5">
        <f ca="1">IF(INDEX(GLOBAL[KET],MATCH(A1346,GLOBAL[ID]))="","-",INDEX(GLOBAL[KET],MATCH(A1346,GLOBAL[ID])))</f>
        <v>240</v>
      </c>
    </row>
    <row r="1347" spans="1:6" ht="15">
      <c r="A1347" s="12">
        <v>2015</v>
      </c>
      <c r="D1347" s="3" t="str">
        <f ca="1">INDEX(GLOBAL[NAMA BARANG],MATCH(A1347,GLOBAL[ID]))</f>
        <v>Map/ Bag File EN 0103F</v>
      </c>
      <c r="E1347" s="4">
        <f ca="1">INDEX(GLOBAL[TT],MATCH(A1347,GLOBAL[ID]))</f>
        <v>2</v>
      </c>
      <c r="F1347" s="5" t="str">
        <f ca="1">IF(INDEX(GLOBAL[KET],MATCH(A1347,GLOBAL[ID]))="","-",INDEX(GLOBAL[KET],MATCH(A1347,GLOBAL[ID])))</f>
        <v>40 ls</v>
      </c>
    </row>
    <row r="1348" spans="1:6" ht="15">
      <c r="A1348" s="12">
        <v>2016</v>
      </c>
      <c r="D1348" s="3" t="str">
        <f ca="1">INDEX(GLOBAL[NAMA BARANG],MATCH(A1348,GLOBAL[ID]))</f>
        <v>Map/ Bag file M 6861</v>
      </c>
      <c r="E1348" s="4">
        <f ca="1">INDEX(GLOBAL[TT],MATCH(A1348,GLOBAL[ID]))</f>
        <v>2</v>
      </c>
      <c r="F1348" s="5" t="str">
        <f ca="1">IF(INDEX(GLOBAL[KET],MATCH(A1348,GLOBAL[ID]))="","-",INDEX(GLOBAL[KET],MATCH(A1348,GLOBAL[ID])))</f>
        <v>64 pc</v>
      </c>
    </row>
    <row r="1349" spans="1:6" ht="15">
      <c r="A1349" s="12">
        <v>2017</v>
      </c>
      <c r="D1349" s="3" t="str">
        <f ca="1">INDEX(GLOBAL[NAMA BARANG],MATCH(A1349,GLOBAL[ID]))</f>
        <v>Map/ School bag kcg 2 Zip 12</v>
      </c>
      <c r="E1349" s="4">
        <f ca="1">INDEX(GLOBAL[TT],MATCH(A1349,GLOBAL[ID]))</f>
        <v>30</v>
      </c>
      <c r="F1349" s="5">
        <f ca="1">IF(INDEX(GLOBAL[KET],MATCH(A1349,GLOBAL[ID]))="","-",INDEX(GLOBAL[KET],MATCH(A1349,GLOBAL[ID])))</f>
        <v>180</v>
      </c>
    </row>
    <row r="1350" spans="1:6" ht="15">
      <c r="A1350" s="12">
        <v>2018</v>
      </c>
      <c r="D1350" s="3" t="str">
        <f ca="1">INDEX(GLOBAL[NAMA BARANG],MATCH(A1350,GLOBAL[ID]))</f>
        <v>Map/ Zipper Bag trix EN 1101</v>
      </c>
      <c r="E1350" s="4">
        <f ca="1">INDEX(GLOBAL[TT],MATCH(A1350,GLOBAL[ID]))</f>
        <v>11</v>
      </c>
      <c r="F1350" s="5" t="str">
        <f ca="1">IF(INDEX(GLOBAL[KET],MATCH(A1350,GLOBAL[ID]))="","-",INDEX(GLOBAL[KET],MATCH(A1350,GLOBAL[ID])))</f>
        <v>50 ls</v>
      </c>
    </row>
    <row r="1351" spans="1:6" ht="15">
      <c r="A1351" s="12">
        <v>2020</v>
      </c>
      <c r="D1351" s="3" t="str">
        <f ca="1">INDEX(GLOBAL[NAMA BARANG],MATCH(A1351,GLOBAL[ID]))</f>
        <v>Masker 3 ply</v>
      </c>
      <c r="E1351" s="4">
        <f ca="1">INDEX(GLOBAL[TT],MATCH(A1351,GLOBAL[ID]))</f>
        <v>4</v>
      </c>
      <c r="F1351" s="5" t="str">
        <f ca="1">IF(INDEX(GLOBAL[KET],MATCH(A1351,GLOBAL[ID]))="","-",INDEX(GLOBAL[KET],MATCH(A1351,GLOBAL[ID])))</f>
        <v>90 dos</v>
      </c>
    </row>
    <row r="1352" spans="1:6" ht="15">
      <c r="A1352" s="12">
        <v>2024</v>
      </c>
      <c r="D1352" s="3" t="str">
        <f ca="1">INDEX(GLOBAL[NAMA BARANG],MATCH(A1352,GLOBAL[ID]))</f>
        <v>Mechpen 109 A (1x4)</v>
      </c>
      <c r="E1352" s="4">
        <f ca="1">INDEX(GLOBAL[TT],MATCH(A1352,GLOBAL[ID]))</f>
        <v>22</v>
      </c>
      <c r="F1352" s="5" t="str">
        <f ca="1">IF(INDEX(GLOBAL[KET],MATCH(A1352,GLOBAL[ID]))="","-",INDEX(GLOBAL[KET],MATCH(A1352,GLOBAL[ID])))</f>
        <v>80 pk</v>
      </c>
    </row>
    <row r="1353" spans="1:6" ht="15">
      <c r="A1353" s="12">
        <v>2025</v>
      </c>
      <c r="D1353" s="3" t="str">
        <f ca="1">INDEX(GLOBAL[NAMA BARANG],MATCH(A1353,GLOBAL[ID]))</f>
        <v>Mechpen 2978 (2,0)</v>
      </c>
      <c r="E1353" s="4">
        <f ca="1">INDEX(GLOBAL[TT],MATCH(A1353,GLOBAL[ID]))</f>
        <v>4</v>
      </c>
      <c r="F1353" s="5" t="str">
        <f ca="1">IF(INDEX(GLOBAL[KET],MATCH(A1353,GLOBAL[ID]))="","-",INDEX(GLOBAL[KET],MATCH(A1353,GLOBAL[ID])))</f>
        <v>144 ls</v>
      </c>
    </row>
    <row r="1354" spans="1:6" ht="15">
      <c r="A1354" s="12">
        <v>2026</v>
      </c>
      <c r="D1354" s="3" t="str">
        <f ca="1">INDEX(GLOBAL[NAMA BARANG],MATCH(A1354,GLOBAL[ID]))</f>
        <v>Mechpen 3049</v>
      </c>
      <c r="E1354" s="4">
        <f ca="1">INDEX(GLOBAL[TT],MATCH(A1354,GLOBAL[ID]))</f>
        <v>3</v>
      </c>
      <c r="F1354" s="5" t="str">
        <f ca="1">IF(INDEX(GLOBAL[KET],MATCH(A1354,GLOBAL[ID]))="","-",INDEX(GLOBAL[KET],MATCH(A1354,GLOBAL[ID])))</f>
        <v>144 ls</v>
      </c>
    </row>
    <row r="1355" spans="1:6" ht="15">
      <c r="A1355" s="12">
        <v>2027</v>
      </c>
      <c r="D1355" s="3" t="str">
        <f ca="1">INDEX(GLOBAL[NAMA BARANG],MATCH(A1355,GLOBAL[ID]))</f>
        <v>Mechpen 405</v>
      </c>
      <c r="E1355" s="4">
        <f ca="1">INDEX(GLOBAL[TT],MATCH(A1355,GLOBAL[ID]))</f>
        <v>3</v>
      </c>
      <c r="F1355" s="5" t="str">
        <f ca="1">IF(INDEX(GLOBAL[KET],MATCH(A1355,GLOBAL[ID]))="","-",INDEX(GLOBAL[KET],MATCH(A1355,GLOBAL[ID])))</f>
        <v>144 ls</v>
      </c>
    </row>
    <row r="1356" spans="1:6" ht="15">
      <c r="A1356" s="12">
        <v>2028</v>
      </c>
      <c r="D1356" s="3" t="str">
        <f ca="1">INDEX(GLOBAL[NAMA BARANG],MATCH(A1356,GLOBAL[ID]))</f>
        <v>Mechpen bear C10.0630 No. 3058</v>
      </c>
      <c r="E1356" s="4">
        <f ca="1">INDEX(GLOBAL[TT],MATCH(A1356,GLOBAL[ID]))</f>
        <v>18</v>
      </c>
      <c r="F1356" s="5" t="str">
        <f ca="1">IF(INDEX(GLOBAL[KET],MATCH(A1356,GLOBAL[ID]))="","-",INDEX(GLOBAL[KET],MATCH(A1356,GLOBAL[ID])))</f>
        <v>144 ls</v>
      </c>
    </row>
    <row r="1357" spans="1:6" ht="15">
      <c r="A1357" s="12">
        <v>2029</v>
      </c>
      <c r="D1357" s="3" t="str">
        <f ca="1">INDEX(GLOBAL[NAMA BARANG],MATCH(A1357,GLOBAL[ID]))</f>
        <v>Mechpen bensia AB/ Hk/ PR(P1260)</v>
      </c>
      <c r="E1357" s="4">
        <f ca="1">INDEX(GLOBAL[TT],MATCH(A1357,GLOBAL[ID]))</f>
        <v>8</v>
      </c>
      <c r="F1357" s="5" t="str">
        <f ca="1">IF(INDEX(GLOBAL[KET],MATCH(A1357,GLOBAL[ID]))="","-",INDEX(GLOBAL[KET],MATCH(A1357,GLOBAL[ID])))</f>
        <v>144 ls</v>
      </c>
    </row>
    <row r="1358" spans="1:6" ht="15">
      <c r="A1358" s="12">
        <v>2030</v>
      </c>
      <c r="D1358" s="3" t="str">
        <f ca="1">INDEX(GLOBAL[NAMA BARANG],MATCH(A1358,GLOBAL[ID]))</f>
        <v>Mechpen C10-0630 AB 8008</v>
      </c>
      <c r="E1358" s="4">
        <f ca="1">INDEX(GLOBAL[TT],MATCH(A1358,GLOBAL[ID]))</f>
        <v>7</v>
      </c>
      <c r="F1358" s="5" t="str">
        <f ca="1">IF(INDEX(GLOBAL[KET],MATCH(A1358,GLOBAL[ID]))="","-",INDEX(GLOBAL[KET],MATCH(A1358,GLOBAL[ID])))</f>
        <v>144 ls</v>
      </c>
    </row>
    <row r="1359" spans="1:6" ht="15">
      <c r="A1359" s="12">
        <v>2031</v>
      </c>
      <c r="D1359" s="3" t="str">
        <f ca="1">INDEX(GLOBAL[NAMA BARANG],MATCH(A1359,GLOBAL[ID]))</f>
        <v>Mechpen Colour disney C10-0348</v>
      </c>
      <c r="E1359" s="4">
        <f ca="1">INDEX(GLOBAL[TT],MATCH(A1359,GLOBAL[ID]))</f>
        <v>1</v>
      </c>
      <c r="F1359" s="5" t="str">
        <f ca="1">IF(INDEX(GLOBAL[KET],MATCH(A1359,GLOBAL[ID]))="","-",INDEX(GLOBAL[KET],MATCH(A1359,GLOBAL[ID])))</f>
        <v>108 ls</v>
      </c>
    </row>
    <row r="1360" spans="1:6" ht="15">
      <c r="A1360" s="12">
        <v>2032</v>
      </c>
      <c r="D1360" s="3" t="str">
        <f ca="1">INDEX(GLOBAL[NAMA BARANG],MATCH(A1360,GLOBAL[ID]))</f>
        <v>Mechpen Colour disney PR 6W(1)/ Hk(2)</v>
      </c>
      <c r="E1360" s="4">
        <f ca="1">INDEX(GLOBAL[TT],MATCH(A1360,GLOBAL[ID]))</f>
        <v>3</v>
      </c>
      <c r="F1360" s="5" t="str">
        <f ca="1">IF(INDEX(GLOBAL[KET],MATCH(A1360,GLOBAL[ID]))="","-",INDEX(GLOBAL[KET],MATCH(A1360,GLOBAL[ID])))</f>
        <v>108 ls</v>
      </c>
    </row>
    <row r="1361" spans="1:6" ht="15">
      <c r="A1361" s="12">
        <v>2033</v>
      </c>
      <c r="D1361" s="3" t="str">
        <f ca="1">INDEX(GLOBAL[NAMA BARANG],MATCH(A1361,GLOBAL[ID]))</f>
        <v>Mechpen debozz 12W DB-CMP 500</v>
      </c>
      <c r="E1361" s="4">
        <f ca="1">INDEX(GLOBAL[TT],MATCH(A1361,GLOBAL[ID]))</f>
        <v>1</v>
      </c>
      <c r="F1361" s="5" t="str">
        <f ca="1">IF(INDEX(GLOBAL[KET],MATCH(A1361,GLOBAL[ID]))="","-",INDEX(GLOBAL[KET],MATCH(A1361,GLOBAL[ID])))</f>
        <v>240 ls</v>
      </c>
    </row>
    <row r="1362" spans="1:6" ht="15">
      <c r="A1362" s="12">
        <v>2034</v>
      </c>
      <c r="D1362" s="3" t="str">
        <f ca="1">INDEX(GLOBAL[NAMA BARANG],MATCH(A1362,GLOBAL[ID]))</f>
        <v>Mechpen Debozz DBM p 300</v>
      </c>
      <c r="E1362" s="4">
        <f ca="1">INDEX(GLOBAL[TT],MATCH(A1362,GLOBAL[ID]))</f>
        <v>32</v>
      </c>
      <c r="F1362" s="5" t="str">
        <f ca="1">IF(INDEX(GLOBAL[KET],MATCH(A1362,GLOBAL[ID]))="","-",INDEX(GLOBAL[KET],MATCH(A1362,GLOBAL[ID])))</f>
        <v>240 ls</v>
      </c>
    </row>
    <row r="1363" spans="1:6" ht="15">
      <c r="A1363" s="12">
        <v>2035</v>
      </c>
      <c r="D1363" s="3" t="str">
        <f ca="1">INDEX(GLOBAL[NAMA BARANG],MATCH(A1363,GLOBAL[ID]))</f>
        <v>Mechpen DF 125</v>
      </c>
      <c r="E1363" s="4">
        <f ca="1">INDEX(GLOBAL[TT],MATCH(A1363,GLOBAL[ID]))</f>
        <v>8</v>
      </c>
      <c r="F1363" s="5" t="str">
        <f ca="1">IF(INDEX(GLOBAL[KET],MATCH(A1363,GLOBAL[ID]))="","-",INDEX(GLOBAL[KET],MATCH(A1363,GLOBAL[ID])))</f>
        <v>144 ls</v>
      </c>
    </row>
    <row r="1364" spans="1:6" ht="15">
      <c r="A1364" s="12">
        <v>2044</v>
      </c>
      <c r="D1364" s="3" t="str">
        <f ca="1">INDEX(GLOBAL[NAMA BARANG],MATCH(A1364,GLOBAL[ID]))</f>
        <v>Mechpen HN 2003 Hanaro</v>
      </c>
      <c r="E1364" s="4">
        <f ca="1">INDEX(GLOBAL[TT],MATCH(A1364,GLOBAL[ID]))</f>
        <v>2</v>
      </c>
      <c r="F1364" s="5" t="str">
        <f ca="1">IF(INDEX(GLOBAL[KET],MATCH(A1364,GLOBAL[ID]))="","-",INDEX(GLOBAL[KET],MATCH(A1364,GLOBAL[ID])))</f>
        <v>1440 pc</v>
      </c>
    </row>
    <row r="1365" spans="1:6" ht="15">
      <c r="A1365" s="12">
        <v>2045</v>
      </c>
      <c r="D1365" s="3" t="str">
        <f ca="1">INDEX(GLOBAL[NAMA BARANG],MATCH(A1365,GLOBAL[ID]))</f>
        <v>Mechpen kuku malu HB-258 (@50 pc)</v>
      </c>
      <c r="E1365" s="4">
        <f ca="1">INDEX(GLOBAL[TT],MATCH(A1365,GLOBAL[ID]))</f>
        <v>1</v>
      </c>
      <c r="F1365" s="5" t="str">
        <f ca="1">IF(INDEX(GLOBAL[KET],MATCH(A1365,GLOBAL[ID]))="","-",INDEX(GLOBAL[KET],MATCH(A1365,GLOBAL[ID])))</f>
        <v>48 box</v>
      </c>
    </row>
    <row r="1366" spans="1:6" ht="15">
      <c r="A1366" s="12">
        <v>2046</v>
      </c>
      <c r="D1366" s="3" t="str">
        <f ca="1">INDEX(GLOBAL[NAMA BARANG],MATCH(A1366,GLOBAL[ID]))</f>
        <v>Mechpen MEC 1317 AB 1 box 12 pc</v>
      </c>
      <c r="E1366" s="4">
        <f ca="1">INDEX(GLOBAL[TT],MATCH(A1366,GLOBAL[ID]))</f>
        <v>11</v>
      </c>
      <c r="F1366" s="5" t="str">
        <f ca="1">IF(INDEX(GLOBAL[KET],MATCH(A1366,GLOBAL[ID]))="","-",INDEX(GLOBAL[KET],MATCH(A1366,GLOBAL[ID])))</f>
        <v>50 box</v>
      </c>
    </row>
    <row r="1367" spans="1:6" ht="15">
      <c r="A1367" s="12">
        <v>2047</v>
      </c>
      <c r="D1367" s="3" t="str">
        <f ca="1">INDEX(GLOBAL[NAMA BARANG],MATCH(A1367,GLOBAL[ID]))</f>
        <v>Mechpen Segitiga Nariko</v>
      </c>
      <c r="E1367" s="4">
        <f ca="1">INDEX(GLOBAL[TT],MATCH(A1367,GLOBAL[ID]))</f>
        <v>5</v>
      </c>
      <c r="F1367" s="5" t="str">
        <f ca="1">IF(INDEX(GLOBAL[KET],MATCH(A1367,GLOBAL[ID]))="","-",INDEX(GLOBAL[KET],MATCH(A1367,GLOBAL[ID])))</f>
        <v>60 ls</v>
      </c>
    </row>
    <row r="1368" spans="1:6" ht="15">
      <c r="A1368" s="12">
        <v>2048</v>
      </c>
      <c r="D1368" s="3" t="str">
        <f ca="1">INDEX(GLOBAL[NAMA BARANG],MATCH(A1368,GLOBAL[ID]))</f>
        <v>Mechpen Tizo 01730</v>
      </c>
      <c r="E1368" s="4">
        <f ca="1">INDEX(GLOBAL[TT],MATCH(A1368,GLOBAL[ID]))</f>
        <v>1</v>
      </c>
      <c r="F1368" s="5" t="str">
        <f ca="1">IF(INDEX(GLOBAL[KET],MATCH(A1368,GLOBAL[ID]))="","-",INDEX(GLOBAL[KET],MATCH(A1368,GLOBAL[ID])))</f>
        <v>144 LSN</v>
      </c>
    </row>
    <row r="1369" spans="1:6" ht="15">
      <c r="A1369" s="12">
        <v>2070</v>
      </c>
      <c r="D1369" s="3" t="str">
        <f ca="1">INDEX(GLOBAL[NAMA BARANG],MATCH(A1369,GLOBAL[ID]))</f>
        <v>Meja Belajar Fancy</v>
      </c>
      <c r="E1369" s="4">
        <f ca="1">INDEX(GLOBAL[TT],MATCH(A1369,GLOBAL[ID]))</f>
        <v>26</v>
      </c>
      <c r="F1369" s="5" t="str">
        <f ca="1">IF(INDEX(GLOBAL[KET],MATCH(A1369,GLOBAL[ID]))="","-",INDEX(GLOBAL[KET],MATCH(A1369,GLOBAL[ID])))</f>
        <v>10 PCS</v>
      </c>
    </row>
    <row r="1370" spans="1:6" ht="15">
      <c r="A1370" s="12">
        <v>2075</v>
      </c>
      <c r="D1370" s="3" t="str">
        <f ca="1">INDEX(GLOBAL[NAMA BARANG],MATCH(A1370,GLOBAL[ID]))</f>
        <v>Meja Karakter Fancy (BLK Polos) Kawan Setia</v>
      </c>
      <c r="E1370" s="4">
        <f ca="1">INDEX(GLOBAL[TT],MATCH(A1370,GLOBAL[ID]))</f>
        <v>99</v>
      </c>
      <c r="F1370" s="5" t="str">
        <f ca="1">IF(INDEX(GLOBAL[KET],MATCH(A1370,GLOBAL[ID]))="","-",INDEX(GLOBAL[KET],MATCH(A1370,GLOBAL[ID])))</f>
        <v>10 PCS</v>
      </c>
    </row>
    <row r="1371" spans="1:6" ht="15">
      <c r="A1371" s="12">
        <v>2076</v>
      </c>
      <c r="D1371" s="3" t="str">
        <f ca="1">INDEX(GLOBAL[NAMA BARANG],MATCH(A1371,GLOBAL[ID]))</f>
        <v>Memo + giant 810026</v>
      </c>
      <c r="E1371" s="4">
        <f ca="1">INDEX(GLOBAL[TT],MATCH(A1371,GLOBAL[ID]))</f>
        <v>1</v>
      </c>
      <c r="F1371" s="5" t="str">
        <f ca="1">IF(INDEX(GLOBAL[KET],MATCH(A1371,GLOBAL[ID]))="","-",INDEX(GLOBAL[KET],MATCH(A1371,GLOBAL[ID])))</f>
        <v>25 ls</v>
      </c>
    </row>
    <row r="1372" spans="1:6" ht="15">
      <c r="A1372" s="12">
        <v>2078</v>
      </c>
      <c r="D1372" s="3" t="str">
        <f ca="1">INDEX(GLOBAL[NAMA BARANG],MATCH(A1372,GLOBAL[ID]))</f>
        <v>Memo 5 Dsg</v>
      </c>
      <c r="E1372" s="4">
        <f ca="1">INDEX(GLOBAL[TT],MATCH(A1372,GLOBAL[ID]))</f>
        <v>1</v>
      </c>
      <c r="F1372" s="5" t="str">
        <f ca="1">IF(INDEX(GLOBAL[KET],MATCH(A1372,GLOBAL[ID]))="","-",INDEX(GLOBAL[KET],MATCH(A1372,GLOBAL[ID])))</f>
        <v>1500 pc</v>
      </c>
    </row>
    <row r="1373" spans="1:6" ht="15">
      <c r="A1373" s="12">
        <v>2079</v>
      </c>
      <c r="D1373" s="3" t="str">
        <f ca="1">INDEX(GLOBAL[NAMA BARANG],MATCH(A1373,GLOBAL[ID]))</f>
        <v>Memo Fancy 0248</v>
      </c>
      <c r="E1373" s="4">
        <f ca="1">INDEX(GLOBAL[TT],MATCH(A1373,GLOBAL[ID]))</f>
        <v>1</v>
      </c>
      <c r="F1373" s="5">
        <f ca="1">IF(INDEX(GLOBAL[KET],MATCH(A1373,GLOBAL[ID]))="","-",INDEX(GLOBAL[KET],MATCH(A1373,GLOBAL[ID])))</f>
        <v>576</v>
      </c>
    </row>
    <row r="1374" spans="1:6" ht="15">
      <c r="A1374" s="12">
        <v>2080</v>
      </c>
      <c r="D1374" s="3" t="str">
        <f ca="1">INDEX(GLOBAL[NAMA BARANG],MATCH(A1374,GLOBAL[ID]))</f>
        <v>Memo Fancy 929</v>
      </c>
      <c r="E1374" s="4">
        <f ca="1">INDEX(GLOBAL[TT],MATCH(A1374,GLOBAL[ID]))</f>
        <v>2</v>
      </c>
      <c r="F1374" s="5" t="str">
        <f ca="1">IF(INDEX(GLOBAL[KET],MATCH(A1374,GLOBAL[ID]))="","-",INDEX(GLOBAL[KET],MATCH(A1374,GLOBAL[ID])))</f>
        <v>576 pc</v>
      </c>
    </row>
    <row r="1375" spans="1:6" ht="15">
      <c r="A1375" s="12">
        <v>2081</v>
      </c>
      <c r="D1375" s="3" t="str">
        <f ca="1">INDEX(GLOBAL[NAMA BARANG],MATCH(A1375,GLOBAL[ID]))</f>
        <v>Memo Holo CX-7 lilo kcl(1)</v>
      </c>
      <c r="E1375" s="4">
        <f ca="1">INDEX(GLOBAL[TT],MATCH(A1375,GLOBAL[ID]))</f>
        <v>1</v>
      </c>
      <c r="F1375" s="5" t="str">
        <f ca="1">IF(INDEX(GLOBAL[KET],MATCH(A1375,GLOBAL[ID]))="","-",INDEX(GLOBAL[KET],MATCH(A1375,GLOBAL[ID])))</f>
        <v>144 ls</v>
      </c>
    </row>
    <row r="1376" spans="1:6" ht="15">
      <c r="A1376" s="12">
        <v>2082</v>
      </c>
      <c r="D1376" s="3" t="str">
        <f ca="1">INDEX(GLOBAL[NAMA BARANG],MATCH(A1376,GLOBAL[ID]))</f>
        <v>Memo Holo Pkc besar</v>
      </c>
      <c r="E1376" s="4">
        <f ca="1">INDEX(GLOBAL[TT],MATCH(A1376,GLOBAL[ID]))</f>
        <v>10</v>
      </c>
      <c r="F1376" s="5" t="str">
        <f ca="1">IF(INDEX(GLOBAL[KET],MATCH(A1376,GLOBAL[ID]))="","-",INDEX(GLOBAL[KET],MATCH(A1376,GLOBAL[ID])))</f>
        <v>60 ls</v>
      </c>
    </row>
    <row r="1377" spans="1:6" ht="15">
      <c r="A1377" s="12">
        <v>2083</v>
      </c>
      <c r="D1377" s="3" t="str">
        <f ca="1">INDEX(GLOBAL[NAMA BARANG],MATCH(A1377,GLOBAL[ID]))</f>
        <v>Memo pad Spiral alfa 403 batik</v>
      </c>
      <c r="E1377" s="4">
        <f ca="1">INDEX(GLOBAL[TT],MATCH(A1377,GLOBAL[ID]))</f>
        <v>8</v>
      </c>
      <c r="F1377" s="5">
        <f ca="1">IF(INDEX(GLOBAL[KET],MATCH(A1377,GLOBAL[ID]))="","-",INDEX(GLOBAL[KET],MATCH(A1377,GLOBAL[ID])))</f>
        <v>384</v>
      </c>
    </row>
    <row r="1378" spans="1:6" ht="15">
      <c r="A1378" s="12">
        <v>2084</v>
      </c>
      <c r="D1378" s="3" t="str">
        <f ca="1">INDEX(GLOBAL[NAMA BARANG],MATCH(A1378,GLOBAL[ID]))</f>
        <v>Memo pad Spiral alfa 404 batik</v>
      </c>
      <c r="E1378" s="4">
        <f ca="1">INDEX(GLOBAL[TT],MATCH(A1378,GLOBAL[ID]))</f>
        <v>10</v>
      </c>
      <c r="F1378" s="5">
        <f ca="1">IF(INDEX(GLOBAL[KET],MATCH(A1378,GLOBAL[ID]))="","-",INDEX(GLOBAL[KET],MATCH(A1378,GLOBAL[ID])))</f>
        <v>576</v>
      </c>
    </row>
    <row r="1379" spans="1:6" ht="15">
      <c r="A1379" s="12">
        <v>2085</v>
      </c>
      <c r="D1379" s="3" t="str">
        <f ca="1">INDEX(GLOBAL[NAMA BARANG],MATCH(A1379,GLOBAL[ID]))</f>
        <v>Memo Tebal dos</v>
      </c>
      <c r="E1379" s="4">
        <f ca="1">INDEX(GLOBAL[TT],MATCH(A1379,GLOBAL[ID]))</f>
        <v>1</v>
      </c>
      <c r="F1379" s="5" t="str">
        <f ca="1">IF(INDEX(GLOBAL[KET],MATCH(A1379,GLOBAL[ID]))="","-",INDEX(GLOBAL[KET],MATCH(A1379,GLOBAL[ID])))</f>
        <v>48 pc</v>
      </c>
    </row>
    <row r="1380" spans="1:6" ht="15">
      <c r="A1380" s="12">
        <v>2086</v>
      </c>
      <c r="D1380" s="3" t="str">
        <f ca="1">INDEX(GLOBAL[NAMA BARANG],MATCH(A1380,GLOBAL[ID]))</f>
        <v>Memo Tebal dos</v>
      </c>
      <c r="E1380" s="4">
        <f ca="1">INDEX(GLOBAL[TT],MATCH(A1380,GLOBAL[ID]))</f>
        <v>2</v>
      </c>
      <c r="F1380" s="5" t="str">
        <f ca="1">IF(INDEX(GLOBAL[KET],MATCH(A1380,GLOBAL[ID]))="","-",INDEX(GLOBAL[KET],MATCH(A1380,GLOBAL[ID])))</f>
        <v>64 pc</v>
      </c>
    </row>
    <row r="1381" spans="1:6" ht="15">
      <c r="A1381" s="12">
        <v>2087</v>
      </c>
      <c r="D1381" s="3" t="str">
        <f ca="1">INDEX(GLOBAL[NAMA BARANG],MATCH(A1381,GLOBAL[ID]))</f>
        <v>Memo Tebal dos</v>
      </c>
      <c r="E1381" s="4">
        <f ca="1">INDEX(GLOBAL[TT],MATCH(A1381,GLOBAL[ID]))</f>
        <v>9</v>
      </c>
      <c r="F1381" s="5" t="str">
        <f ca="1">IF(INDEX(GLOBAL[KET],MATCH(A1381,GLOBAL[ID]))="","-",INDEX(GLOBAL[KET],MATCH(A1381,GLOBAL[ID])))</f>
        <v>70 pc</v>
      </c>
    </row>
    <row r="1382" spans="1:6" ht="15">
      <c r="A1382" s="12">
        <v>2088</v>
      </c>
      <c r="D1382" s="3" t="str">
        <f ca="1">INDEX(GLOBAL[NAMA BARANG],MATCH(A1382,GLOBAL[ID]))</f>
        <v>Memo Tebal dos</v>
      </c>
      <c r="E1382" s="4">
        <f ca="1">INDEX(GLOBAL[TT],MATCH(A1382,GLOBAL[ID]))</f>
        <v>27</v>
      </c>
      <c r="F1382" s="5" t="str">
        <f ca="1">IF(INDEX(GLOBAL[KET],MATCH(A1382,GLOBAL[ID]))="","-",INDEX(GLOBAL[KET],MATCH(A1382,GLOBAL[ID])))</f>
        <v>88 pc</v>
      </c>
    </row>
    <row r="1383" spans="1:6" ht="15">
      <c r="A1383" s="12">
        <v>2089</v>
      </c>
      <c r="D1383" s="3" t="str">
        <f ca="1">INDEX(GLOBAL[NAMA BARANG],MATCH(A1383,GLOBAL[ID]))</f>
        <v>Memo Tebal dos</v>
      </c>
      <c r="E1383" s="4">
        <f ca="1">INDEX(GLOBAL[TT],MATCH(A1383,GLOBAL[ID]))</f>
        <v>7</v>
      </c>
      <c r="F1383" s="5" t="str">
        <f ca="1">IF(INDEX(GLOBAL[KET],MATCH(A1383,GLOBAL[ID]))="","-",INDEX(GLOBAL[KET],MATCH(A1383,GLOBAL[ID])))</f>
        <v>98 pc</v>
      </c>
    </row>
    <row r="1384" spans="1:6" ht="15">
      <c r="A1384" s="12">
        <v>2090</v>
      </c>
      <c r="D1384" s="3" t="str">
        <f ca="1">INDEX(GLOBAL[NAMA BARANG],MATCH(A1384,GLOBAL[ID]))</f>
        <v>Memo WTP cmp</v>
      </c>
      <c r="E1384" s="4">
        <f ca="1">INDEX(GLOBAL[TT],MATCH(A1384,GLOBAL[ID]))</f>
        <v>3</v>
      </c>
      <c r="F1384" s="5" t="str">
        <f ca="1">IF(INDEX(GLOBAL[KET],MATCH(A1384,GLOBAL[ID]))="","-",INDEX(GLOBAL[KET],MATCH(A1384,GLOBAL[ID])))</f>
        <v>216 ls</v>
      </c>
    </row>
    <row r="1385" spans="1:6" ht="15">
      <c r="A1385" s="12">
        <v>2091</v>
      </c>
      <c r="D1385" s="3" t="str">
        <f ca="1">INDEX(GLOBAL[NAMA BARANG],MATCH(A1385,GLOBAL[ID]))</f>
        <v>Memo X161(11)/ 204(4)</v>
      </c>
      <c r="E1385" s="4">
        <f ca="1">INDEX(GLOBAL[TT],MATCH(A1385,GLOBAL[ID]))</f>
        <v>15</v>
      </c>
      <c r="F1385" s="5" t="str">
        <f ca="1">IF(INDEX(GLOBAL[KET],MATCH(A1385,GLOBAL[ID]))="","-",INDEX(GLOBAL[KET],MATCH(A1385,GLOBAL[ID])))</f>
        <v>400 pc</v>
      </c>
    </row>
    <row r="1386" spans="1:6" ht="15">
      <c r="A1386" s="12">
        <v>2092</v>
      </c>
      <c r="D1386" s="3" t="str">
        <f ca="1">INDEX(GLOBAL[NAMA BARANG],MATCH(A1386,GLOBAL[ID]))</f>
        <v>Mesin Label JA MX-3300</v>
      </c>
      <c r="E1386" s="4">
        <f ca="1">INDEX(GLOBAL[TT],MATCH(A1386,GLOBAL[ID]))</f>
        <v>5</v>
      </c>
      <c r="F1386" s="5" t="str">
        <f ca="1">IF(INDEX(GLOBAL[KET],MATCH(A1386,GLOBAL[ID]))="","-",INDEX(GLOBAL[KET],MATCH(A1386,GLOBAL[ID])))</f>
        <v>30 pc</v>
      </c>
    </row>
    <row r="1387" spans="1:6" ht="15">
      <c r="A1387" s="12">
        <v>2093</v>
      </c>
      <c r="D1387" s="3" t="str">
        <f ca="1">INDEX(GLOBAL[NAMA BARANG],MATCH(A1387,GLOBAL[ID]))</f>
        <v>Mesin Tembak 188 Jumbo</v>
      </c>
      <c r="E1387" s="4">
        <f ca="1">INDEX(GLOBAL[TT],MATCH(A1387,GLOBAL[ID]))</f>
        <v>18</v>
      </c>
      <c r="F1387" s="5" t="str">
        <f ca="1">IF(INDEX(GLOBAL[KET],MATCH(A1387,GLOBAL[ID]))="","-",INDEX(GLOBAL[KET],MATCH(A1387,GLOBAL[ID])))</f>
        <v>48 pc</v>
      </c>
    </row>
    <row r="1388" spans="1:6" ht="15">
      <c r="A1388" s="12">
        <v>2095</v>
      </c>
      <c r="D1388" s="3" t="str">
        <f ca="1">INDEX(GLOBAL[NAMA BARANG],MATCH(A1388,GLOBAL[ID]))</f>
        <v>Mesin Tembak Besar Bix done</v>
      </c>
      <c r="E1388" s="4">
        <f ca="1">INDEX(GLOBAL[TT],MATCH(A1388,GLOBAL[ID]))</f>
        <v>1</v>
      </c>
      <c r="F1388" s="5" t="str">
        <f ca="1">IF(INDEX(GLOBAL[KET],MATCH(A1388,GLOBAL[ID]))="","-",INDEX(GLOBAL[KET],MATCH(A1388,GLOBAL[ID])))</f>
        <v>48 pc</v>
      </c>
    </row>
    <row r="1389" spans="1:6" ht="15">
      <c r="A1389" s="12">
        <v>2096</v>
      </c>
      <c r="D1389" s="3" t="str">
        <f ca="1">INDEX(GLOBAL[NAMA BARANG],MATCH(A1389,GLOBAL[ID]))</f>
        <v>Mesin Tembak HE E2010 K (65 BLK) Bixdone kecil</v>
      </c>
      <c r="E1389" s="4">
        <f ca="1">INDEX(GLOBAL[TT],MATCH(A1389,GLOBAL[ID]))</f>
        <v>115</v>
      </c>
      <c r="F1389" s="5" t="str">
        <f ca="1">IF(INDEX(GLOBAL[KET],MATCH(A1389,GLOBAL[ID]))="","-",INDEX(GLOBAL[KET],MATCH(A1389,GLOBAL[ID])))</f>
        <v>100 pc</v>
      </c>
    </row>
    <row r="1390" spans="1:6" ht="15">
      <c r="A1390" s="12">
        <v>2098</v>
      </c>
      <c r="D1390" s="3" t="str">
        <f ca="1">INDEX(GLOBAL[NAMA BARANG],MATCH(A1390,GLOBAL[ID]))</f>
        <v>Mesin Tembak Lem BOSCO</v>
      </c>
      <c r="E1390" s="4">
        <f ca="1">INDEX(GLOBAL[TT],MATCH(A1390,GLOBAL[ID]))</f>
        <v>8</v>
      </c>
      <c r="F1390" s="5" t="str">
        <f ca="1">IF(INDEX(GLOBAL[KET],MATCH(A1390,GLOBAL[ID]))="","-",INDEX(GLOBAL[KET],MATCH(A1390,GLOBAL[ID])))</f>
        <v>200 PCS</v>
      </c>
    </row>
    <row r="1391" spans="1:6" ht="15">
      <c r="A1391" s="12">
        <v>2099</v>
      </c>
      <c r="D1391" s="3" t="str">
        <f ca="1">INDEX(GLOBAL[NAMA BARANG],MATCH(A1391,GLOBAL[ID]))</f>
        <v>Meteran bulat 5 mt/ K07</v>
      </c>
      <c r="E1391" s="4">
        <f ca="1">INDEX(GLOBAL[TT],MATCH(A1391,GLOBAL[ID]))</f>
        <v>6</v>
      </c>
      <c r="F1391" s="5" t="str">
        <f ca="1">IF(INDEX(GLOBAL[KET],MATCH(A1391,GLOBAL[ID]))="","-",INDEX(GLOBAL[KET],MATCH(A1391,GLOBAL[ID])))</f>
        <v>20 ls</v>
      </c>
    </row>
    <row r="1392" spans="1:6" ht="15">
      <c r="A1392" s="12">
        <v>2100</v>
      </c>
      <c r="D1392" s="3" t="str">
        <f ca="1">INDEX(GLOBAL[NAMA BARANG],MATCH(A1392,GLOBAL[ID]))</f>
        <v>Mewarnai Pasir besar</v>
      </c>
      <c r="E1392" s="4">
        <f ca="1">INDEX(GLOBAL[TT],MATCH(A1392,GLOBAL[ID]))</f>
        <v>3</v>
      </c>
      <c r="F1392" s="5" t="str">
        <f ca="1">IF(INDEX(GLOBAL[KET],MATCH(A1392,GLOBAL[ID]))="","-",INDEX(GLOBAL[KET],MATCH(A1392,GLOBAL[ID])))</f>
        <v>1000 pc</v>
      </c>
    </row>
    <row r="1393" spans="1:6" ht="15">
      <c r="A1393" s="12">
        <v>2102</v>
      </c>
      <c r="D1393" s="3" t="str">
        <f ca="1">INDEX(GLOBAL[NAMA BARANG],MATCH(A1393,GLOBAL[ID]))</f>
        <v>Mini Diary 120</v>
      </c>
      <c r="E1393" s="4">
        <f ca="1">INDEX(GLOBAL[TT],MATCH(A1393,GLOBAL[ID]))</f>
        <v>1</v>
      </c>
      <c r="F1393" s="5" t="str">
        <f ca="1">IF(INDEX(GLOBAL[KET],MATCH(A1393,GLOBAL[ID]))="","-",INDEX(GLOBAL[KET],MATCH(A1393,GLOBAL[ID])))</f>
        <v>144 PCS</v>
      </c>
    </row>
    <row r="1394" spans="1:6" ht="15">
      <c r="A1394" s="12">
        <v>2103</v>
      </c>
      <c r="D1394" s="3" t="str">
        <f ca="1">INDEX(GLOBAL[NAMA BARANG],MATCH(A1394,GLOBAL[ID]))</f>
        <v>Minyak maries 718 Surabaya</v>
      </c>
      <c r="E1394" s="4">
        <f ca="1">INDEX(GLOBAL[TT],MATCH(A1394,GLOBAL[ID]))</f>
        <v>50</v>
      </c>
      <c r="F1394" s="5" t="str">
        <f ca="1">IF(INDEX(GLOBAL[KET],MATCH(A1394,GLOBAL[ID]))="","-",INDEX(GLOBAL[KET],MATCH(A1394,GLOBAL[ID])))</f>
        <v>60 pc</v>
      </c>
    </row>
    <row r="1395" spans="1:6" ht="15">
      <c r="A1395" s="12">
        <v>2104</v>
      </c>
      <c r="D1395" s="3" t="str">
        <f ca="1">INDEX(GLOBAL[NAMA BARANG],MATCH(A1395,GLOBAL[ID]))</f>
        <v>Name Card 2 pc Fancy (barbie/P. Hana) PP-A282</v>
      </c>
      <c r="E1395" s="4">
        <f ca="1">INDEX(GLOBAL[TT],MATCH(A1395,GLOBAL[ID]))</f>
        <v>1</v>
      </c>
      <c r="F1395" s="5" t="str">
        <f ca="1">IF(INDEX(GLOBAL[KET],MATCH(A1395,GLOBAL[ID]))="","-",INDEX(GLOBAL[KET],MATCH(A1395,GLOBAL[ID])))</f>
        <v>750 pc</v>
      </c>
    </row>
    <row r="1396" spans="1:6" ht="15">
      <c r="A1396" s="12">
        <v>2106</v>
      </c>
      <c r="D1396" s="3" t="str">
        <f ca="1">INDEX(GLOBAL[NAMA BARANG],MATCH(A1396,GLOBAL[ID]))</f>
        <v>Name plate 7 x 10 kancing jepitan</v>
      </c>
      <c r="E1396" s="4">
        <f ca="1">INDEX(GLOBAL[TT],MATCH(A1396,GLOBAL[ID]))</f>
        <v>5</v>
      </c>
      <c r="F1396" s="5" t="str">
        <f ca="1">IF(INDEX(GLOBAL[KET],MATCH(A1396,GLOBAL[ID]))="","-",INDEX(GLOBAL[KET],MATCH(A1396,GLOBAL[ID])))</f>
        <v>4000 pc</v>
      </c>
    </row>
    <row r="1397" spans="1:6" ht="15">
      <c r="A1397" s="12">
        <v>2107</v>
      </c>
      <c r="D1397" s="3" t="str">
        <f ca="1">INDEX(GLOBAL[NAMA BARANG],MATCH(A1397,GLOBAL[ID]))</f>
        <v>Name plate 7 x 10 miring enter</v>
      </c>
      <c r="E1397" s="4">
        <f ca="1">INDEX(GLOBAL[TT],MATCH(A1397,GLOBAL[ID]))</f>
        <v>2</v>
      </c>
      <c r="F1397" s="5" t="str">
        <f ca="1">IF(INDEX(GLOBAL[KET],MATCH(A1397,GLOBAL[ID]))="","-",INDEX(GLOBAL[KET],MATCH(A1397,GLOBAL[ID])))</f>
        <v>24000 pc</v>
      </c>
    </row>
    <row r="1398" spans="1:6" ht="15">
      <c r="A1398" s="12">
        <v>2108</v>
      </c>
      <c r="D1398" s="3" t="str">
        <f ca="1">INDEX(GLOBAL[NAMA BARANG],MATCH(A1398,GLOBAL[ID]))</f>
        <v>Name plate 7x 10 tegak enter</v>
      </c>
      <c r="E1398" s="4">
        <f ca="1">INDEX(GLOBAL[TT],MATCH(A1398,GLOBAL[ID]))</f>
        <v>2</v>
      </c>
      <c r="F1398" s="5" t="str">
        <f ca="1">IF(INDEX(GLOBAL[KET],MATCH(A1398,GLOBAL[ID]))="","-",INDEX(GLOBAL[KET],MATCH(A1398,GLOBAL[ID])))</f>
        <v>27000 pc</v>
      </c>
    </row>
    <row r="1399" spans="1:6" ht="15">
      <c r="A1399" s="12">
        <v>2109</v>
      </c>
      <c r="D1399" s="3" t="str">
        <f ca="1">INDEX(GLOBAL[NAMA BARANG],MATCH(A1399,GLOBAL[ID]))</f>
        <v>Name plate Kojiko 10,5 x 14 +2 cm</v>
      </c>
      <c r="E1399" s="4">
        <f ca="1">INDEX(GLOBAL[TT],MATCH(A1399,GLOBAL[ID]))</f>
        <v>6</v>
      </c>
      <c r="F1399" s="5" t="str">
        <f ca="1">IF(INDEX(GLOBAL[KET],MATCH(A1399,GLOBAL[ID]))="","-",INDEX(GLOBAL[KET],MATCH(A1399,GLOBAL[ID])))</f>
        <v>13500 pc</v>
      </c>
    </row>
    <row r="1400" spans="1:6" ht="15">
      <c r="A1400" s="12">
        <v>2110</v>
      </c>
      <c r="D1400" s="3" t="str">
        <f ca="1">INDEX(GLOBAL[NAMA BARANG],MATCH(A1400,GLOBAL[ID]))</f>
        <v>Name Tag berdiri putih</v>
      </c>
      <c r="E1400" s="4">
        <f ca="1">INDEX(GLOBAL[TT],MATCH(A1400,GLOBAL[ID]))</f>
        <v>5</v>
      </c>
      <c r="F1400" s="5" t="str">
        <f ca="1">IF(INDEX(GLOBAL[KET],MATCH(A1400,GLOBAL[ID]))="","-",INDEX(GLOBAL[KET],MATCH(A1400,GLOBAL[ID])))</f>
        <v>3000 bh</v>
      </c>
    </row>
    <row r="1401" spans="1:6" ht="15">
      <c r="A1401" s="12">
        <v>2112</v>
      </c>
      <c r="D1401" s="3" t="str">
        <f ca="1">INDEX(GLOBAL[NAMA BARANG],MATCH(A1401,GLOBAL[ID]))</f>
        <v>Name Tag Dus Merah 301</v>
      </c>
      <c r="E1401" s="4">
        <f ca="1">INDEX(GLOBAL[TT],MATCH(A1401,GLOBAL[ID]))</f>
        <v>3</v>
      </c>
      <c r="F1401" s="5" t="str">
        <f ca="1">IF(INDEX(GLOBAL[KET],MATCH(A1401,GLOBAL[ID]))="","-",INDEX(GLOBAL[KET],MATCH(A1401,GLOBAL[ID])))</f>
        <v>4000 PCS</v>
      </c>
    </row>
    <row r="1402" spans="1:6" ht="15">
      <c r="A1402" s="12">
        <v>2113</v>
      </c>
      <c r="D1402" s="3" t="str">
        <f ca="1">INDEX(GLOBAL[NAMA BARANG],MATCH(A1402,GLOBAL[ID]))</f>
        <v>Name Tag peniti polos H-56</v>
      </c>
      <c r="E1402" s="4">
        <f ca="1">INDEX(GLOBAL[TT],MATCH(A1402,GLOBAL[ID]))</f>
        <v>7</v>
      </c>
      <c r="F1402" s="5" t="str">
        <f ca="1">IF(INDEX(GLOBAL[KET],MATCH(A1402,GLOBAL[ID]))="","-",INDEX(GLOBAL[KET],MATCH(A1402,GLOBAL[ID])))</f>
        <v>3000 pc</v>
      </c>
    </row>
    <row r="1403" spans="1:6" ht="15">
      <c r="A1403" s="12">
        <v>2115</v>
      </c>
      <c r="D1403" s="3" t="str">
        <f ca="1">INDEX(GLOBAL[NAMA BARANG],MATCH(A1403,GLOBAL[ID]))</f>
        <v>NB 7025-25K (BC 333)</v>
      </c>
      <c r="E1403" s="4">
        <f ca="1">INDEX(GLOBAL[TT],MATCH(A1403,GLOBAL[ID]))</f>
        <v>4</v>
      </c>
      <c r="F1403" s="5" t="str">
        <f ca="1">IF(INDEX(GLOBAL[KET],MATCH(A1403,GLOBAL[ID]))="","-",INDEX(GLOBAL[KET],MATCH(A1403,GLOBAL[ID])))</f>
        <v>90 PCS</v>
      </c>
    </row>
    <row r="1404" spans="1:6" ht="15">
      <c r="A1404" s="12">
        <v>2121</v>
      </c>
      <c r="D1404" s="3" t="str">
        <f ca="1">INDEX(GLOBAL[NAMA BARANG],MATCH(A1404,GLOBAL[ID]))</f>
        <v>NB B64 fresh fruit (8 gambar)</v>
      </c>
      <c r="E1404" s="4">
        <f ca="1">INDEX(GLOBAL[TT],MATCH(A1404,GLOBAL[ID]))</f>
        <v>7</v>
      </c>
      <c r="F1404" s="5" t="str">
        <f ca="1">IF(INDEX(GLOBAL[KET],MATCH(A1404,GLOBAL[ID]))="","-",INDEX(GLOBAL[KET],MATCH(A1404,GLOBAL[ID])))</f>
        <v>480 pc</v>
      </c>
    </row>
    <row r="1405" spans="1:6" ht="15">
      <c r="A1405" s="12">
        <v>2123</v>
      </c>
      <c r="D1405" s="3" t="str">
        <f ca="1">INDEX(GLOBAL[NAMA BARANG],MATCH(A1405,GLOBAL[ID]))</f>
        <v>NB Exclusive 0801/ 80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96 PCS</v>
      </c>
    </row>
    <row r="1406" spans="1:6" ht="15">
      <c r="A1406" s="12">
        <v>2125</v>
      </c>
      <c r="D1406" s="3" t="str">
        <f ca="1">INDEX(GLOBAL[NAMA BARANG],MATCH(A1406,GLOBAL[ID]))</f>
        <v>NB Pocket 0325 (25K)</v>
      </c>
      <c r="E1406" s="4">
        <f ca="1">INDEX(GLOBAL[TT],MATCH(A1406,GLOBAL[ID]))</f>
        <v>1</v>
      </c>
      <c r="F1406" s="5" t="str">
        <f ca="1">IF(INDEX(GLOBAL[KET],MATCH(A1406,GLOBAL[ID]))="","-",INDEX(GLOBAL[KET],MATCH(A1406,GLOBAL[ID])))</f>
        <v>120 PCS</v>
      </c>
    </row>
    <row r="1407" spans="1:6" ht="15">
      <c r="A1407" s="12">
        <v>2126</v>
      </c>
      <c r="D1407" s="3" t="str">
        <f ca="1">INDEX(GLOBAL[NAMA BARANG],MATCH(A1407,GLOBAL[ID]))</f>
        <v>NB Pocket 2507</v>
      </c>
      <c r="E1407" s="4">
        <f ca="1">INDEX(GLOBAL[TT],MATCH(A1407,GLOBAL[ID]))</f>
        <v>1</v>
      </c>
      <c r="F1407" s="5" t="str">
        <f ca="1">IF(INDEX(GLOBAL[KET],MATCH(A1407,GLOBAL[ID]))="","-",INDEX(GLOBAL[KET],MATCH(A1407,GLOBAL[ID])))</f>
        <v>150 PCS</v>
      </c>
    </row>
    <row r="1408" spans="1:6" ht="15">
      <c r="A1408" s="12">
        <v>2127</v>
      </c>
      <c r="D1408" s="3" t="str">
        <f ca="1">INDEX(GLOBAL[NAMA BARANG],MATCH(A1408,GLOBAL[ID]))</f>
        <v>NB Pocket 25-10</v>
      </c>
      <c r="E1408" s="4">
        <f ca="1">INDEX(GLOBAL[TT],MATCH(A1408,GLOBAL[ID]))</f>
        <v>1</v>
      </c>
      <c r="F1408" s="5" t="str">
        <f ca="1">IF(INDEX(GLOBAL[KET],MATCH(A1408,GLOBAL[ID]))="","-",INDEX(GLOBAL[KET],MATCH(A1408,GLOBAL[ID])))</f>
        <v>150 PCS</v>
      </c>
    </row>
    <row r="1409" spans="1:6" ht="15">
      <c r="A1409" s="12">
        <v>2128</v>
      </c>
      <c r="D1409" s="3" t="str">
        <f ca="1">INDEX(GLOBAL[NAMA BARANG],MATCH(A1409,GLOBAL[ID]))</f>
        <v>NB pocket NB 4003</v>
      </c>
      <c r="E1409" s="4">
        <f ca="1">INDEX(GLOBAL[TT],MATCH(A1409,GLOBAL[ID]))</f>
        <v>92</v>
      </c>
      <c r="F1409" s="5" t="str">
        <f ca="1">IF(INDEX(GLOBAL[KET],MATCH(A1409,GLOBAL[ID]))="","-",INDEX(GLOBAL[KET],MATCH(A1409,GLOBAL[ID])))</f>
        <v>120 pc</v>
      </c>
    </row>
    <row r="1410" spans="1:6" ht="15">
      <c r="A1410" s="12">
        <v>2129</v>
      </c>
      <c r="D1410" s="3" t="str">
        <f ca="1">INDEX(GLOBAL[NAMA BARANG],MATCH(A1410,GLOBAL[ID]))</f>
        <v>NB Ring A5 801 Index</v>
      </c>
      <c r="E1410" s="4">
        <f ca="1">INDEX(GLOBAL[TT],MATCH(A1410,GLOBAL[ID]))</f>
        <v>5</v>
      </c>
      <c r="F1410" s="5" t="str">
        <f ca="1">IF(INDEX(GLOBAL[KET],MATCH(A1410,GLOBAL[ID]))="","-",INDEX(GLOBAL[KET],MATCH(A1410,GLOBAL[ID])))</f>
        <v>160 pc</v>
      </c>
    </row>
    <row r="1411" spans="1:6" ht="15">
      <c r="A1411" s="12">
        <v>2130</v>
      </c>
      <c r="D1411" s="3" t="str">
        <f ca="1">INDEX(GLOBAL[NAMA BARANG],MATCH(A1411,GLOBAL[ID]))</f>
        <v>NB Spiral 3D A6-80</v>
      </c>
      <c r="E1411" s="4">
        <f ca="1">INDEX(GLOBAL[TT],MATCH(A1411,GLOBAL[ID]))</f>
        <v>10</v>
      </c>
      <c r="F1411" s="5" t="str">
        <f ca="1">IF(INDEX(GLOBAL[KET],MATCH(A1411,GLOBAL[ID]))="","-",INDEX(GLOBAL[KET],MATCH(A1411,GLOBAL[ID])))</f>
        <v>360 pc</v>
      </c>
    </row>
    <row r="1412" spans="1:6" ht="15">
      <c r="A1412" s="12">
        <v>2131</v>
      </c>
      <c r="D1412" s="3" t="str">
        <f ca="1">INDEX(GLOBAL[NAMA BARANG],MATCH(A1412,GLOBAL[ID]))</f>
        <v>NB Spiral A6 SQY 190402</v>
      </c>
      <c r="E1412" s="4">
        <f ca="1">INDEX(GLOBAL[TT],MATCH(A1412,GLOBAL[ID]))</f>
        <v>9</v>
      </c>
      <c r="F1412" s="5" t="str">
        <f ca="1">IF(INDEX(GLOBAL[KET],MATCH(A1412,GLOBAL[ID]))="","-",INDEX(GLOBAL[KET],MATCH(A1412,GLOBAL[ID])))</f>
        <v>288 PCS</v>
      </c>
    </row>
    <row r="1413" spans="1:6" ht="15">
      <c r="A1413" s="12">
        <v>2132</v>
      </c>
      <c r="D1413" s="3" t="str">
        <f ca="1">INDEX(GLOBAL[NAMA BARANG],MATCH(A1413,GLOBAL[ID]))</f>
        <v>NB Spiral A6-801</v>
      </c>
      <c r="E1413" s="4">
        <f ca="1">INDEX(GLOBAL[TT],MATCH(A1413,GLOBAL[ID]))</f>
        <v>18</v>
      </c>
      <c r="F1413" s="5" t="str">
        <f ca="1">IF(INDEX(GLOBAL[KET],MATCH(A1413,GLOBAL[ID]))="","-",INDEX(GLOBAL[KET],MATCH(A1413,GLOBAL[ID])))</f>
        <v>380 pc</v>
      </c>
    </row>
    <row r="1414" spans="1:6" ht="15">
      <c r="A1414" s="12">
        <v>2133</v>
      </c>
      <c r="D1414" s="3" t="str">
        <f ca="1">INDEX(GLOBAL[NAMA BARANG],MATCH(A1414,GLOBAL[ID]))</f>
        <v>NB Spiral PC 090 (A5)</v>
      </c>
      <c r="E1414" s="4">
        <f ca="1">INDEX(GLOBAL[TT],MATCH(A1414,GLOBAL[ID]))</f>
        <v>1</v>
      </c>
      <c r="F1414" s="5" t="str">
        <f ca="1">IF(INDEX(GLOBAL[KET],MATCH(A1414,GLOBAL[ID]))="","-",INDEX(GLOBAL[KET],MATCH(A1414,GLOBAL[ID])))</f>
        <v>96 PCS</v>
      </c>
    </row>
    <row r="1415" spans="1:6" ht="15">
      <c r="A1415" s="12">
        <v>2135</v>
      </c>
      <c r="D1415" s="3" t="str">
        <f ca="1">INDEX(GLOBAL[NAMA BARANG],MATCH(A1415,GLOBAL[ID]))</f>
        <v>NB Spiral XQ 80K-851 (A6)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>240 PCS</v>
      </c>
    </row>
    <row r="1416" spans="1:6" ht="15">
      <c r="A1416" s="12">
        <v>2136</v>
      </c>
      <c r="D1416" s="3" t="str">
        <f ca="1">INDEX(GLOBAL[NAMA BARANG],MATCH(A1416,GLOBAL[ID]))</f>
        <v>Notes 156-80</v>
      </c>
      <c r="E1416" s="4">
        <f ca="1">INDEX(GLOBAL[TT],MATCH(A1416,GLOBAL[ID]))</f>
        <v>10</v>
      </c>
      <c r="F1416" s="5" t="str">
        <f ca="1">IF(INDEX(GLOBAL[KET],MATCH(A1416,GLOBAL[ID]))="","-",INDEX(GLOBAL[KET],MATCH(A1416,GLOBAL[ID])))</f>
        <v>60 LSN</v>
      </c>
    </row>
    <row r="1417" spans="1:6" ht="15">
      <c r="A1417" s="12">
        <v>2137</v>
      </c>
      <c r="D1417" s="3" t="str">
        <f ca="1">INDEX(GLOBAL[NAMA BARANG],MATCH(A1417,GLOBAL[ID]))</f>
        <v>Notes Buah Spiral BH/ LC 421 worry</v>
      </c>
      <c r="E1417" s="4">
        <f ca="1">INDEX(GLOBAL[TT],MATCH(A1417,GLOBAL[ID]))</f>
        <v>1</v>
      </c>
      <c r="F1417" s="5" t="str">
        <f ca="1">IF(INDEX(GLOBAL[KET],MATCH(A1417,GLOBAL[ID]))="","-",INDEX(GLOBAL[KET],MATCH(A1417,GLOBAL[ID])))</f>
        <v>120 pc</v>
      </c>
    </row>
    <row r="1418" spans="1:6" ht="15">
      <c r="A1418" s="12">
        <v>2138</v>
      </c>
      <c r="D1418" s="3" t="str">
        <f ca="1">INDEX(GLOBAL[NAMA BARANG],MATCH(A1418,GLOBAL[ID]))</f>
        <v>Notes Fancy 7091 sunlight</v>
      </c>
      <c r="E1418" s="4">
        <f ca="1">INDEX(GLOBAL[TT],MATCH(A1418,GLOBAL[ID]))</f>
        <v>2</v>
      </c>
      <c r="F1418" s="5" t="str">
        <f ca="1">IF(INDEX(GLOBAL[KET],MATCH(A1418,GLOBAL[ID]))="","-",INDEX(GLOBAL[KET],MATCH(A1418,GLOBAL[ID])))</f>
        <v>128 ls</v>
      </c>
    </row>
    <row r="1419" spans="1:6" ht="15">
      <c r="A1419" s="12">
        <v>2139</v>
      </c>
      <c r="D1419" s="3" t="str">
        <f ca="1">INDEX(GLOBAL[NAMA BARANG],MATCH(A1419,GLOBAL[ID]))</f>
        <v>Notes spiral 062(2)/ 061(1)</v>
      </c>
      <c r="E1419" s="4">
        <f ca="1">INDEX(GLOBAL[TT],MATCH(A1419,GLOBAL[ID]))</f>
        <v>4</v>
      </c>
      <c r="F1419" s="5" t="str">
        <f ca="1">IF(INDEX(GLOBAL[KET],MATCH(A1419,GLOBAL[ID]))="","-",INDEX(GLOBAL[KET],MATCH(A1419,GLOBAL[ID])))</f>
        <v>175 ls</v>
      </c>
    </row>
    <row r="1420" spans="1:6" ht="15">
      <c r="A1420" s="12">
        <v>2140</v>
      </c>
      <c r="D1420" s="3" t="str">
        <f ca="1">INDEX(GLOBAL[NAMA BARANG],MATCH(A1420,GLOBAL[ID]))</f>
        <v>Notes spiral 505 kcg + Bp</v>
      </c>
      <c r="E1420" s="4">
        <f ca="1">INDEX(GLOBAL[TT],MATCH(A1420,GLOBAL[ID]))</f>
        <v>5</v>
      </c>
      <c r="F1420" s="5" t="str">
        <f ca="1">IF(INDEX(GLOBAL[KET],MATCH(A1420,GLOBAL[ID]))="","-",INDEX(GLOBAL[KET],MATCH(A1420,GLOBAL[ID])))</f>
        <v>30 ls</v>
      </c>
    </row>
    <row r="1421" spans="1:6" ht="15">
      <c r="A1421" s="12">
        <v>2141</v>
      </c>
      <c r="D1421" s="3" t="str">
        <f ca="1">INDEX(GLOBAL[NAMA BARANG],MATCH(A1421,GLOBAL[ID]))</f>
        <v>Notes spiral princess 708 (tenaga baru)</v>
      </c>
      <c r="E1421" s="4">
        <f ca="1">INDEX(GLOBAL[TT],MATCH(A1421,GLOBAL[ID]))</f>
        <v>4</v>
      </c>
      <c r="F1421" s="5" t="str">
        <f ca="1">IF(INDEX(GLOBAL[KET],MATCH(A1421,GLOBAL[ID]))="","-",INDEX(GLOBAL[KET],MATCH(A1421,GLOBAL[ID])))</f>
        <v>660 pc</v>
      </c>
    </row>
    <row r="1422" spans="1:6" ht="15">
      <c r="A1422" s="12">
        <v>2142</v>
      </c>
      <c r="D1422" s="3" t="str">
        <f ca="1">INDEX(GLOBAL[NAMA BARANG],MATCH(A1422,GLOBAL[ID]))</f>
        <v>Notes spiral Princess berdiri (Mitra)</v>
      </c>
      <c r="E1422" s="4">
        <f ca="1">INDEX(GLOBAL[TT],MATCH(A1422,GLOBAL[ID]))</f>
        <v>5</v>
      </c>
      <c r="F1422" s="5" t="str">
        <f ca="1">IF(INDEX(GLOBAL[KET],MATCH(A1422,GLOBAL[ID]))="","-",INDEX(GLOBAL[KET],MATCH(A1422,GLOBAL[ID])))</f>
        <v>280 pc</v>
      </c>
    </row>
    <row r="1423" spans="1:6" ht="15">
      <c r="A1423" s="12">
        <v>2143</v>
      </c>
      <c r="D1423" s="3" t="str">
        <f ca="1">INDEX(GLOBAL[NAMA BARANG],MATCH(A1423,GLOBAL[ID]))</f>
        <v>Notes yoyo</v>
      </c>
      <c r="E1423" s="4">
        <f ca="1">INDEX(GLOBAL[TT],MATCH(A1423,GLOBAL[ID]))</f>
        <v>2</v>
      </c>
      <c r="F1423" s="5" t="str">
        <f ca="1">IF(INDEX(GLOBAL[KET],MATCH(A1423,GLOBAL[ID]))="","-",INDEX(GLOBAL[KET],MATCH(A1423,GLOBAL[ID])))</f>
        <v>72 ls</v>
      </c>
    </row>
    <row r="1424" spans="1:6" ht="15">
      <c r="A1424" s="12">
        <v>2144</v>
      </c>
      <c r="D1424" s="3" t="str">
        <f ca="1">INDEX(GLOBAL[NAMA BARANG],MATCH(A1424,GLOBAL[ID]))</f>
        <v>Oil Colour Vanco CA 140 (9 ml)</v>
      </c>
      <c r="E1424" s="4">
        <f ca="1">INDEX(GLOBAL[TT],MATCH(A1424,GLOBAL[ID]))</f>
        <v>2</v>
      </c>
      <c r="F1424" s="5" t="str">
        <f ca="1">IF(INDEX(GLOBAL[KET],MATCH(A1424,GLOBAL[ID]))="","-",INDEX(GLOBAL[KET],MATCH(A1424,GLOBAL[ID])))</f>
        <v>120 pc</v>
      </c>
    </row>
    <row r="1425" spans="1:6" ht="15">
      <c r="A1425" s="12">
        <v>2145</v>
      </c>
      <c r="D1425" s="3" t="str">
        <f ca="1">INDEX(GLOBAL[NAMA BARANG],MATCH(A1425,GLOBAL[ID]))</f>
        <v>Oil marries 12W</v>
      </c>
      <c r="E1425" s="4">
        <f ca="1">INDEX(GLOBAL[TT],MATCH(A1425,GLOBAL[ID]))</f>
        <v>29</v>
      </c>
      <c r="F1425" s="5" t="str">
        <f ca="1">IF(INDEX(GLOBAL[KET],MATCH(A1425,GLOBAL[ID]))="","-",INDEX(GLOBAL[KET],MATCH(A1425,GLOBAL[ID])))</f>
        <v>5 ls</v>
      </c>
    </row>
    <row r="1426" spans="1:6" ht="15">
      <c r="A1426" s="12">
        <v>2146</v>
      </c>
      <c r="D1426" s="3" t="str">
        <f ca="1">INDEX(GLOBAL[NAMA BARANG],MATCH(A1426,GLOBAL[ID]))</f>
        <v>Oil Marries E 1387B 14w</v>
      </c>
      <c r="E1426" s="4">
        <f ca="1">INDEX(GLOBAL[TT],MATCH(A1426,GLOBAL[ID]))</f>
        <v>34</v>
      </c>
      <c r="F1426" s="5" t="str">
        <f ca="1">IF(INDEX(GLOBAL[KET],MATCH(A1426,GLOBAL[ID]))="","-",INDEX(GLOBAL[KET],MATCH(A1426,GLOBAL[ID])))</f>
        <v>3 ls</v>
      </c>
    </row>
    <row r="1427" spans="1:6" ht="15">
      <c r="A1427" s="12">
        <v>2147</v>
      </c>
      <c r="D1427" s="3" t="str">
        <f ca="1">INDEX(GLOBAL[NAMA BARANG],MATCH(A1427,GLOBAL[ID]))</f>
        <v>Oil Marries E 1388B 18w</v>
      </c>
      <c r="E1427" s="4">
        <f ca="1">INDEX(GLOBAL[TT],MATCH(A1427,GLOBAL[ID]))</f>
        <v>68</v>
      </c>
      <c r="F1427" s="5" t="str">
        <f ca="1">IF(INDEX(GLOBAL[KET],MATCH(A1427,GLOBAL[ID]))="","-",INDEX(GLOBAL[KET],MATCH(A1427,GLOBAL[ID])))</f>
        <v>3 ls</v>
      </c>
    </row>
    <row r="1428" spans="1:6" ht="15">
      <c r="A1428" s="12">
        <v>2148</v>
      </c>
      <c r="D1428" s="3" t="str">
        <f ca="1">INDEX(GLOBAL[NAMA BARANG],MATCH(A1428,GLOBAL[ID]))</f>
        <v>Oil Pastel 24w Tbg Debozz 670-24</v>
      </c>
      <c r="E1428" s="4">
        <f ca="1">INDEX(GLOBAL[TT],MATCH(A1428,GLOBAL[ID]))</f>
        <v>30</v>
      </c>
      <c r="F1428" s="5">
        <f ca="1">IF(INDEX(GLOBAL[KET],MATCH(A1428,GLOBAL[ID]))="","-",INDEX(GLOBAL[KET],MATCH(A1428,GLOBAL[ID])))</f>
        <v>72</v>
      </c>
    </row>
    <row r="1429" spans="1:6" ht="15">
      <c r="A1429" s="12">
        <v>2149</v>
      </c>
      <c r="D1429" s="3" t="str">
        <f ca="1">INDEX(GLOBAL[NAMA BARANG],MATCH(A1429,GLOBAL[ID]))</f>
        <v>Oil Pastel artist greeble 12W</v>
      </c>
      <c r="E1429" s="4">
        <f ca="1">INDEX(GLOBAL[TT],MATCH(A1429,GLOBAL[ID]))</f>
        <v>1</v>
      </c>
      <c r="F1429" s="5" t="str">
        <f ca="1">IF(INDEX(GLOBAL[KET],MATCH(A1429,GLOBAL[ID]))="","-",INDEX(GLOBAL[KET],MATCH(A1429,GLOBAL[ID])))</f>
        <v>96 pc</v>
      </c>
    </row>
    <row r="1430" spans="1:6" ht="15">
      <c r="A1430" s="12">
        <v>2151</v>
      </c>
      <c r="D1430" s="3" t="str">
        <f ca="1">INDEX(GLOBAL[NAMA BARANG],MATCH(A1430,GLOBAL[ID]))</f>
        <v>Oil Pastel chung hwa 36W</v>
      </c>
      <c r="E1430" s="4">
        <f ca="1">INDEX(GLOBAL[TT],MATCH(A1430,GLOBAL[ID]))</f>
        <v>1</v>
      </c>
      <c r="F1430" s="5">
        <f ca="1">IF(INDEX(GLOBAL[KET],MATCH(A1430,GLOBAL[ID]))="","-",INDEX(GLOBAL[KET],MATCH(A1430,GLOBAL[ID])))</f>
        <v>36</v>
      </c>
    </row>
    <row r="1431" spans="1:6" ht="15">
      <c r="A1431" s="12">
        <v>2152</v>
      </c>
      <c r="D1431" s="3" t="str">
        <f ca="1">INDEX(GLOBAL[NAMA BARANG],MATCH(A1431,GLOBAL[ID]))</f>
        <v>Oil Pastel dady bear JX 8156-12</v>
      </c>
      <c r="E1431" s="4">
        <f ca="1">INDEX(GLOBAL[TT],MATCH(A1431,GLOBAL[ID]))</f>
        <v>1</v>
      </c>
      <c r="F1431" s="5" t="str">
        <f ca="1">IF(INDEX(GLOBAL[KET],MATCH(A1431,GLOBAL[ID]))="","-",INDEX(GLOBAL[KET],MATCH(A1431,GLOBAL[ID])))</f>
        <v>144 set</v>
      </c>
    </row>
    <row r="1432" spans="1:6" ht="15">
      <c r="A1432" s="12">
        <v>2153</v>
      </c>
      <c r="D1432" s="3" t="str">
        <f ca="1">INDEX(GLOBAL[NAMA BARANG],MATCH(A1432,GLOBAL[ID]))</f>
        <v>Oil Pastel dady bear JX 8156-18</v>
      </c>
      <c r="E1432" s="4">
        <f ca="1">INDEX(GLOBAL[TT],MATCH(A1432,GLOBAL[ID]))</f>
        <v>4</v>
      </c>
      <c r="F1432" s="5" t="str">
        <f ca="1">IF(INDEX(GLOBAL[KET],MATCH(A1432,GLOBAL[ID]))="","-",INDEX(GLOBAL[KET],MATCH(A1432,GLOBAL[ID])))</f>
        <v>96 set</v>
      </c>
    </row>
    <row r="1433" spans="1:6" ht="15">
      <c r="A1433" s="12">
        <v>2154</v>
      </c>
      <c r="D1433" s="3" t="str">
        <f ca="1">INDEX(GLOBAL[NAMA BARANG],MATCH(A1433,GLOBAL[ID]))</f>
        <v>Oil Pastel Debozz 12</v>
      </c>
      <c r="E1433" s="4">
        <f ca="1">INDEX(GLOBAL[TT],MATCH(A1433,GLOBAL[ID]))</f>
        <v>18</v>
      </c>
      <c r="F1433" s="5">
        <f ca="1">IF(INDEX(GLOBAL[KET],MATCH(A1433,GLOBAL[ID]))="","-",INDEX(GLOBAL[KET],MATCH(A1433,GLOBAL[ID])))</f>
        <v>144</v>
      </c>
    </row>
    <row r="1434" spans="1:6" ht="15">
      <c r="A1434" s="12">
        <v>2155</v>
      </c>
      <c r="D1434" s="3" t="str">
        <f ca="1">INDEX(GLOBAL[NAMA BARANG],MATCH(A1434,GLOBAL[ID]))</f>
        <v>Oil Pastel Debozz 18</v>
      </c>
      <c r="E1434" s="4">
        <f ca="1">INDEX(GLOBAL[TT],MATCH(A1434,GLOBAL[ID]))</f>
        <v>9</v>
      </c>
      <c r="F1434" s="5">
        <f ca="1">IF(INDEX(GLOBAL[KET],MATCH(A1434,GLOBAL[ID]))="","-",INDEX(GLOBAL[KET],MATCH(A1434,GLOBAL[ID])))</f>
        <v>72</v>
      </c>
    </row>
    <row r="1435" spans="1:6" ht="15">
      <c r="A1435" s="12">
        <v>2157</v>
      </c>
      <c r="D1435" s="3" t="str">
        <f ca="1">INDEX(GLOBAL[NAMA BARANG],MATCH(A1435,GLOBAL[ID]))</f>
        <v>Oil Pastel holo mika 36W bear</v>
      </c>
      <c r="E1435" s="4">
        <f ca="1">INDEX(GLOBAL[TT],MATCH(A1435,GLOBAL[ID]))</f>
        <v>1</v>
      </c>
      <c r="F1435" s="5" t="str">
        <f ca="1">IF(INDEX(GLOBAL[KET],MATCH(A1435,GLOBAL[ID]))="","-",INDEX(GLOBAL[KET],MATCH(A1435,GLOBAL[ID])))</f>
        <v>60 set</v>
      </c>
    </row>
    <row r="1436" spans="1:6" ht="15">
      <c r="A1436" s="12">
        <v>2159</v>
      </c>
      <c r="D1436" s="3" t="str">
        <f ca="1">INDEX(GLOBAL[NAMA BARANG],MATCH(A1436,GLOBAL[ID]))</f>
        <v>Oil Pastel joy star jumbo OPD 24W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>12 ls</v>
      </c>
    </row>
    <row r="1437" spans="1:6" ht="15">
      <c r="A1437" s="12">
        <v>2160</v>
      </c>
      <c r="D1437" s="3" t="str">
        <f ca="1">INDEX(GLOBAL[NAMA BARANG],MATCH(A1437,GLOBAL[ID]))</f>
        <v>Oil Pastel OP 08</v>
      </c>
      <c r="E1437" s="4">
        <f ca="1">INDEX(GLOBAL[TT],MATCH(A1437,GLOBAL[ID]))</f>
        <v>19</v>
      </c>
      <c r="F1437" s="5" t="str">
        <f ca="1">IF(INDEX(GLOBAL[KET],MATCH(A1437,GLOBAL[ID]))="","-",INDEX(GLOBAL[KET],MATCH(A1437,GLOBAL[ID])))</f>
        <v>192 set</v>
      </c>
    </row>
    <row r="1438" spans="1:6" ht="15">
      <c r="A1438" s="12">
        <v>2161</v>
      </c>
      <c r="D1438" s="3" t="str">
        <f ca="1">INDEX(GLOBAL[NAMA BARANG],MATCH(A1438,GLOBAL[ID]))</f>
        <v>Oil Pastel putar 12w pdk 1011 Box (Casing)</v>
      </c>
      <c r="E1438" s="4">
        <f ca="1">INDEX(GLOBAL[TT],MATCH(A1438,GLOBAL[ID]))</f>
        <v>36</v>
      </c>
      <c r="F1438" s="5" t="str">
        <f ca="1">IF(INDEX(GLOBAL[KET],MATCH(A1438,GLOBAL[ID]))="","-",INDEX(GLOBAL[KET],MATCH(A1438,GLOBAL[ID])))</f>
        <v>192 pc</v>
      </c>
    </row>
    <row r="1439" spans="1:6" ht="15">
      <c r="A1439" s="12">
        <v>2162</v>
      </c>
      <c r="D1439" s="3" t="str">
        <f ca="1">INDEX(GLOBAL[NAMA BARANG],MATCH(A1439,GLOBAL[ID]))</f>
        <v>Oil Pastel putar 12W ZJ 660 MM</v>
      </c>
      <c r="E1439" s="4">
        <f ca="1">INDEX(GLOBAL[TT],MATCH(A1439,GLOBAL[ID]))</f>
        <v>1</v>
      </c>
      <c r="F1439" s="5" t="str">
        <f ca="1">IF(INDEX(GLOBAL[KET],MATCH(A1439,GLOBAL[ID]))="","-",INDEX(GLOBAL[KET],MATCH(A1439,GLOBAL[ID])))</f>
        <v xml:space="preserve"> 288 pc</v>
      </c>
    </row>
    <row r="1440" spans="1:6" ht="15">
      <c r="A1440" s="12">
        <v>2163</v>
      </c>
      <c r="D1440" s="3" t="str">
        <f ca="1">INDEX(GLOBAL[NAMA BARANG],MATCH(A1440,GLOBAL[ID]))</f>
        <v>Oil Pastel Selectrum 24W</v>
      </c>
      <c r="E1440" s="4">
        <f ca="1">INDEX(GLOBAL[TT],MATCH(A1440,GLOBAL[ID]))</f>
        <v>5</v>
      </c>
      <c r="F1440" s="5" t="str">
        <f ca="1">IF(INDEX(GLOBAL[KET],MATCH(A1440,GLOBAL[ID]))="","-",INDEX(GLOBAL[KET],MATCH(A1440,GLOBAL[ID])))</f>
        <v>4 ls</v>
      </c>
    </row>
    <row r="1441" spans="1:6" ht="15">
      <c r="A1441" s="12">
        <v>2164</v>
      </c>
      <c r="D1441" s="3" t="str">
        <f ca="1">INDEX(GLOBAL[NAMA BARANG],MATCH(A1441,GLOBAL[ID]))</f>
        <v>Oil Pastel T-crew 18W (dos)</v>
      </c>
      <c r="E1441" s="4">
        <f ca="1">INDEX(GLOBAL[TT],MATCH(A1441,GLOBAL[ID]))</f>
        <v>3</v>
      </c>
      <c r="F1441" s="5" t="str">
        <f ca="1">IF(INDEX(GLOBAL[KET],MATCH(A1441,GLOBAL[ID]))="","-",INDEX(GLOBAL[KET],MATCH(A1441,GLOBAL[ID])))</f>
        <v>96 pc</v>
      </c>
    </row>
    <row r="1442" spans="1:6" ht="15">
      <c r="A1442" s="12">
        <v>2165</v>
      </c>
      <c r="D1442" s="3" t="str">
        <f ca="1">INDEX(GLOBAL[NAMA BARANG],MATCH(A1442,GLOBAL[ID]))</f>
        <v>Oil Pastel T-crew 24W (dos)</v>
      </c>
      <c r="E1442" s="4">
        <f ca="1">INDEX(GLOBAL[TT],MATCH(A1442,GLOBAL[ID]))</f>
        <v>2</v>
      </c>
      <c r="F1442" s="5" t="str">
        <f ca="1">IF(INDEX(GLOBAL[KET],MATCH(A1442,GLOBAL[ID]))="","-",INDEX(GLOBAL[KET],MATCH(A1442,GLOBAL[ID])))</f>
        <v>96 pc</v>
      </c>
    </row>
    <row r="1443" spans="1:6" ht="15">
      <c r="A1443" s="12">
        <v>2166</v>
      </c>
      <c r="D1443" s="3" t="str">
        <f ca="1">INDEX(GLOBAL[NAMA BARANG],MATCH(A1443,GLOBAL[ID]))</f>
        <v>Oil Pastel TTS 6612-12W dos (BT)</v>
      </c>
      <c r="E1443" s="4">
        <f ca="1">INDEX(GLOBAL[TT],MATCH(A1443,GLOBAL[ID]))</f>
        <v>2</v>
      </c>
      <c r="F1443" s="5" t="str">
        <f ca="1">IF(INDEX(GLOBAL[KET],MATCH(A1443,GLOBAL[ID]))="","-",INDEX(GLOBAL[KET],MATCH(A1443,GLOBAL[ID])))</f>
        <v>144 pc</v>
      </c>
    </row>
    <row r="1444" spans="1:6" ht="15">
      <c r="A1444" s="12">
        <v>2168</v>
      </c>
      <c r="D1444" s="3" t="str">
        <f ca="1">INDEX(GLOBAL[NAMA BARANG],MATCH(A1444,GLOBAL[ID]))</f>
        <v>Oil Pastel twister TF 029</v>
      </c>
      <c r="E1444" s="4">
        <f ca="1">INDEX(GLOBAL[TT],MATCH(A1444,GLOBAL[ID]))</f>
        <v>13</v>
      </c>
      <c r="F1444" s="5" t="str">
        <f ca="1">IF(INDEX(GLOBAL[KET],MATCH(A1444,GLOBAL[ID]))="","-",INDEX(GLOBAL[KET],MATCH(A1444,GLOBAL[ID])))</f>
        <v>48 set</v>
      </c>
    </row>
    <row r="1445" spans="1:6" ht="15">
      <c r="A1445" s="12">
        <v>2169</v>
      </c>
      <c r="D1445" s="3" t="str">
        <f ca="1">INDEX(GLOBAL[NAMA BARANG],MATCH(A1445,GLOBAL[ID]))</f>
        <v>Oil Pastel Usagi 12W</v>
      </c>
      <c r="E1445" s="4">
        <f ca="1">INDEX(GLOBAL[TT],MATCH(A1445,GLOBAL[ID]))</f>
        <v>3</v>
      </c>
      <c r="F1445" s="5">
        <f ca="1">IF(INDEX(GLOBAL[KET],MATCH(A1445,GLOBAL[ID]))="","-",INDEX(GLOBAL[KET],MATCH(A1445,GLOBAL[ID])))</f>
        <v>144</v>
      </c>
    </row>
    <row r="1446" spans="1:6" ht="15">
      <c r="A1446" s="12">
        <v>2176</v>
      </c>
      <c r="D1446" s="3" t="str">
        <f ca="1">INDEX(GLOBAL[NAMA BARANG],MATCH(A1446,GLOBAL[ID]))</f>
        <v>Palet Apel</v>
      </c>
      <c r="E1446" s="4">
        <f ca="1">INDEX(GLOBAL[TT],MATCH(A1446,GLOBAL[ID]))</f>
        <v>1</v>
      </c>
      <c r="F1446" s="5" t="str">
        <f ca="1">IF(INDEX(GLOBAL[KET],MATCH(A1446,GLOBAL[ID]))="","-",INDEX(GLOBAL[KET],MATCH(A1446,GLOBAL[ID])))</f>
        <v>60 LSN</v>
      </c>
    </row>
    <row r="1447" spans="1:6" ht="15">
      <c r="A1447" s="12">
        <v>2177</v>
      </c>
      <c r="D1447" s="3" t="str">
        <f ca="1">INDEX(GLOBAL[NAMA BARANG],MATCH(A1447,GLOBAL[ID]))</f>
        <v>Palet brush 2801</v>
      </c>
      <c r="E1447" s="4">
        <f ca="1">INDEX(GLOBAL[TT],MATCH(A1447,GLOBAL[ID]))</f>
        <v>1</v>
      </c>
      <c r="F1447" s="5" t="str">
        <f ca="1">IF(INDEX(GLOBAL[KET],MATCH(A1447,GLOBAL[ID]))="","-",INDEX(GLOBAL[KET],MATCH(A1447,GLOBAL[ID])))</f>
        <v>600 set</v>
      </c>
    </row>
    <row r="1448" spans="1:6" ht="15">
      <c r="A1448" s="12">
        <v>2178</v>
      </c>
      <c r="D1448" s="3" t="str">
        <f ca="1">INDEX(GLOBAL[NAMA BARANG],MATCH(A1448,GLOBAL[ID]))</f>
        <v>Palet Cat air 081</v>
      </c>
      <c r="E1448" s="4">
        <f ca="1">INDEX(GLOBAL[TT],MATCH(A1448,GLOBAL[ID]))</f>
        <v>5</v>
      </c>
      <c r="F1448" s="5" t="str">
        <f ca="1">IF(INDEX(GLOBAL[KET],MATCH(A1448,GLOBAL[ID]))="","-",INDEX(GLOBAL[KET],MATCH(A1448,GLOBAL[ID])))</f>
        <v>375 ls</v>
      </c>
    </row>
    <row r="1449" spans="1:6" ht="15">
      <c r="A1449" s="12">
        <v>2179</v>
      </c>
      <c r="D1449" s="3" t="str">
        <f ca="1">INDEX(GLOBAL[NAMA BARANG],MATCH(A1449,GLOBAL[ID]))</f>
        <v>Palet Cat air 1019</v>
      </c>
      <c r="E1449" s="4">
        <f ca="1">INDEX(GLOBAL[TT],MATCH(A1449,GLOBAL[ID]))</f>
        <v>6</v>
      </c>
      <c r="F1449" s="5" t="str">
        <f ca="1">IF(INDEX(GLOBAL[KET],MATCH(A1449,GLOBAL[ID]))="","-",INDEX(GLOBAL[KET],MATCH(A1449,GLOBAL[ID])))</f>
        <v>384 pc</v>
      </c>
    </row>
    <row r="1450" spans="1:6" ht="15">
      <c r="A1450" s="12">
        <v>2180</v>
      </c>
      <c r="D1450" s="3" t="str">
        <f ca="1">INDEX(GLOBAL[NAMA BARANG],MATCH(A1450,GLOBAL[ID]))</f>
        <v>Palet Cat air Sakura Biasa DOF</v>
      </c>
      <c r="E1450" s="4">
        <f ca="1">INDEX(GLOBAL[TT],MATCH(A1450,GLOBAL[ID]))</f>
        <v>39</v>
      </c>
      <c r="F1450" s="5" t="str">
        <f ca="1">IF(INDEX(GLOBAL[KET],MATCH(A1450,GLOBAL[ID]))="","-",INDEX(GLOBAL[KET],MATCH(A1450,GLOBAL[ID])))</f>
        <v>84 ls</v>
      </c>
    </row>
    <row r="1451" spans="1:6" ht="15">
      <c r="A1451" s="12">
        <v>2181</v>
      </c>
      <c r="D1451" s="3" t="str">
        <f ca="1">INDEX(GLOBAL[NAMA BARANG],MATCH(A1451,GLOBAL[ID]))</f>
        <v>Palet Cat air Sakura Trans</v>
      </c>
      <c r="E1451" s="4">
        <f ca="1">INDEX(GLOBAL[TT],MATCH(A1451,GLOBAL[ID]))</f>
        <v>13</v>
      </c>
      <c r="F1451" s="5" t="str">
        <f ca="1">IF(INDEX(GLOBAL[KET],MATCH(A1451,GLOBAL[ID]))="","-",INDEX(GLOBAL[KET],MATCH(A1451,GLOBAL[ID])))</f>
        <v>84 ls</v>
      </c>
    </row>
    <row r="1452" spans="1:6" ht="15">
      <c r="A1452" s="12">
        <v>2183</v>
      </c>
      <c r="D1452" s="3" t="str">
        <f ca="1">INDEX(GLOBAL[NAMA BARANG],MATCH(A1452,GLOBAL[ID]))</f>
        <v>Palet gambar 1011 Kumbang</v>
      </c>
      <c r="E1452" s="4">
        <f ca="1">INDEX(GLOBAL[TT],MATCH(A1452,GLOBAL[ID]))</f>
        <v>7</v>
      </c>
      <c r="F1452" s="5" t="str">
        <f ca="1">IF(INDEX(GLOBAL[KET],MATCH(A1452,GLOBAL[ID]))="","-",INDEX(GLOBAL[KET],MATCH(A1452,GLOBAL[ID])))</f>
        <v>48 ls</v>
      </c>
    </row>
    <row r="1453" spans="1:6" ht="15">
      <c r="A1453" s="12">
        <v>2184</v>
      </c>
      <c r="D1453" s="3" t="str">
        <f ca="1">INDEX(GLOBAL[NAMA BARANG],MATCH(A1453,GLOBAL[ID]))</f>
        <v>Palet gambar G5321</v>
      </c>
      <c r="E1453" s="4">
        <f ca="1">INDEX(GLOBAL[TT],MATCH(A1453,GLOBAL[ID]))</f>
        <v>3</v>
      </c>
      <c r="F1453" s="5" t="str">
        <f ca="1">IF(INDEX(GLOBAL[KET],MATCH(A1453,GLOBAL[ID]))="","-",INDEX(GLOBAL[KET],MATCH(A1453,GLOBAL[ID])))</f>
        <v>480 pc</v>
      </c>
    </row>
    <row r="1454" spans="1:6" ht="15">
      <c r="A1454" s="12">
        <v>2186</v>
      </c>
      <c r="D1454" s="3" t="str">
        <f ca="1">INDEX(GLOBAL[NAMA BARANG],MATCH(A1454,GLOBAL[ID]))</f>
        <v>Palet Kepiting Dop PKD 202</v>
      </c>
      <c r="E1454" s="4">
        <f ca="1">INDEX(GLOBAL[TT],MATCH(A1454,GLOBAL[ID]))</f>
        <v>2</v>
      </c>
      <c r="F1454" s="5" t="str">
        <f ca="1">IF(INDEX(GLOBAL[KET],MATCH(A1454,GLOBAL[ID]))="","-",INDEX(GLOBAL[KET],MATCH(A1454,GLOBAL[ID])))</f>
        <v>120 LSN</v>
      </c>
    </row>
    <row r="1455" spans="1:6" ht="15">
      <c r="A1455" s="12">
        <v>2188</v>
      </c>
      <c r="D1455" s="3" t="str">
        <f ca="1">INDEX(GLOBAL[NAMA BARANG],MATCH(A1455,GLOBAL[ID]))</f>
        <v>Palet plastik 21,5 x 27,5/ R B9</v>
      </c>
      <c r="E1455" s="4">
        <f ca="1">INDEX(GLOBAL[TT],MATCH(A1455,GLOBAL[ID]))</f>
        <v>2</v>
      </c>
      <c r="F1455" s="5" t="str">
        <f ca="1">IF(INDEX(GLOBAL[KET],MATCH(A1455,GLOBAL[ID]))="","-",INDEX(GLOBAL[KET],MATCH(A1455,GLOBAL[ID])))</f>
        <v>200 pc</v>
      </c>
    </row>
    <row r="1456" spans="1:6" ht="15">
      <c r="A1456" s="12">
        <v>2189</v>
      </c>
      <c r="D1456" s="3" t="str">
        <f ca="1">INDEX(GLOBAL[NAMA BARANG],MATCH(A1456,GLOBAL[ID]))</f>
        <v>Palet PLT 006</v>
      </c>
      <c r="E1456" s="4">
        <f ca="1">INDEX(GLOBAL[TT],MATCH(A1456,GLOBAL[ID]))</f>
        <v>3</v>
      </c>
      <c r="F1456" s="5" t="str">
        <f ca="1">IF(INDEX(GLOBAL[KET],MATCH(A1456,GLOBAL[ID]))="","-",INDEX(GLOBAL[KET],MATCH(A1456,GLOBAL[ID])))</f>
        <v>50 ls</v>
      </c>
    </row>
    <row r="1457" spans="1:6" ht="15">
      <c r="A1457" s="12">
        <v>2190</v>
      </c>
      <c r="D1457" s="3" t="str">
        <f ca="1">INDEX(GLOBAL[NAMA BARANG],MATCH(A1457,GLOBAL[ID]))</f>
        <v>Palet putih UTN</v>
      </c>
      <c r="E1457" s="4">
        <f ca="1">INDEX(GLOBAL[TT],MATCH(A1457,GLOBAL[ID]))</f>
        <v>17</v>
      </c>
      <c r="F1457" s="5" t="str">
        <f ca="1">IF(INDEX(GLOBAL[KET],MATCH(A1457,GLOBAL[ID]))="","-",INDEX(GLOBAL[KET],MATCH(A1457,GLOBAL[ID])))</f>
        <v>125 ls</v>
      </c>
    </row>
    <row r="1458" spans="1:6" ht="15">
      <c r="A1458" s="12">
        <v>2191</v>
      </c>
      <c r="D1458" s="3" t="str">
        <f ca="1">INDEX(GLOBAL[NAMA BARANG],MATCH(A1458,GLOBAL[ID]))</f>
        <v>Palet Sakura Nariko</v>
      </c>
      <c r="E1458" s="4">
        <f ca="1">INDEX(GLOBAL[TT],MATCH(A1458,GLOBAL[ID]))</f>
        <v>3</v>
      </c>
      <c r="F1458" s="5" t="str">
        <f ca="1">IF(INDEX(GLOBAL[KET],MATCH(A1458,GLOBAL[ID]))="","-",INDEX(GLOBAL[KET],MATCH(A1458,GLOBAL[ID])))</f>
        <v>25 ls</v>
      </c>
    </row>
    <row r="1459" spans="1:6" ht="15">
      <c r="A1459" s="12">
        <v>2193</v>
      </c>
      <c r="D1459" s="3" t="str">
        <f ca="1">INDEX(GLOBAL[NAMA BARANG],MATCH(A1459,GLOBAL[ID]))</f>
        <v>Papan W/B Besar 50x70</v>
      </c>
      <c r="E1459" s="4">
        <f ca="1">INDEX(GLOBAL[TT],MATCH(A1459,GLOBAL[ID]))</f>
        <v>1</v>
      </c>
      <c r="F1459" s="5" t="str">
        <f ca="1">IF(INDEX(GLOBAL[KET],MATCH(A1459,GLOBAL[ID]))="","-",INDEX(GLOBAL[KET],MATCH(A1459,GLOBAL[ID])))</f>
        <v>12 pc</v>
      </c>
    </row>
    <row r="1460" spans="1:6" ht="15">
      <c r="A1460" s="12">
        <v>2194</v>
      </c>
      <c r="D1460" s="3" t="str">
        <f ca="1">INDEX(GLOBAL[NAMA BARANG],MATCH(A1460,GLOBAL[ID]))</f>
        <v>Paper Clip V Tec kecil VT 001</v>
      </c>
      <c r="E1460" s="4">
        <f ca="1">INDEX(GLOBAL[TT],MATCH(A1460,GLOBAL[ID]))</f>
        <v>2</v>
      </c>
      <c r="F1460" s="5">
        <f ca="1">IF(INDEX(GLOBAL[KET],MATCH(A1460,GLOBAL[ID]))="","-",INDEX(GLOBAL[KET],MATCH(A1460,GLOBAL[ID])))</f>
        <v>288</v>
      </c>
    </row>
    <row r="1461" spans="1:6" ht="15">
      <c r="A1461" s="12">
        <v>2195</v>
      </c>
      <c r="D1461" s="3" t="str">
        <f ca="1">INDEX(GLOBAL[NAMA BARANG],MATCH(A1461,GLOBAL[ID]))</f>
        <v>Paper Clip warna kecil 28 (733)</v>
      </c>
      <c r="E1461" s="4">
        <f ca="1">INDEX(GLOBAL[TT],MATCH(A1461,GLOBAL[ID]))</f>
        <v>4</v>
      </c>
      <c r="F1461" s="5" t="str">
        <f ca="1">IF(INDEX(GLOBAL[KET],MATCH(A1461,GLOBAL[ID]))="","-",INDEX(GLOBAL[KET],MATCH(A1461,GLOBAL[ID])))</f>
        <v>1000 pc</v>
      </c>
    </row>
    <row r="1462" spans="1:6" ht="15">
      <c r="A1462" s="12">
        <v>2196</v>
      </c>
      <c r="D1462" s="3" t="str">
        <f ca="1">INDEX(GLOBAL[NAMA BARANG],MATCH(A1462,GLOBAL[ID]))</f>
        <v>Payet 2008</v>
      </c>
      <c r="E1462" s="4">
        <f ca="1">INDEX(GLOBAL[TT],MATCH(A1462,GLOBAL[ID]))</f>
        <v>7</v>
      </c>
      <c r="F1462" s="5" t="str">
        <f ca="1">IF(INDEX(GLOBAL[KET],MATCH(A1462,GLOBAL[ID]))="","-",INDEX(GLOBAL[KET],MATCH(A1462,GLOBAL[ID])))</f>
        <v>288 Disp</v>
      </c>
    </row>
    <row r="1463" spans="1:6" ht="15">
      <c r="A1463" s="12">
        <v>2197</v>
      </c>
      <c r="D1463" s="3" t="str">
        <f ca="1">INDEX(GLOBAL[NAMA BARANG],MATCH(A1463,GLOBAL[ID]))</f>
        <v>Pc 16852 (2)</v>
      </c>
      <c r="E1463" s="4">
        <f ca="1">INDEX(GLOBAL[TT],MATCH(A1463,GLOBAL[ID]))</f>
        <v>2</v>
      </c>
      <c r="F1463" s="5" t="str">
        <f ca="1">IF(INDEX(GLOBAL[KET],MATCH(A1463,GLOBAL[ID]))="","-",INDEX(GLOBAL[KET],MATCH(A1463,GLOBAL[ID])))</f>
        <v>120 pc</v>
      </c>
    </row>
    <row r="1464" spans="1:6" ht="15">
      <c r="A1464" s="12">
        <v>2198</v>
      </c>
      <c r="D1464" s="3" t="str">
        <f ca="1">INDEX(GLOBAL[NAMA BARANG],MATCH(A1464,GLOBAL[ID]))</f>
        <v>Pc 2013/VA 30 papan tulis</v>
      </c>
      <c r="E1464" s="4">
        <f ca="1">INDEX(GLOBAL[TT],MATCH(A1464,GLOBAL[ID]))</f>
        <v>46</v>
      </c>
      <c r="F1464" s="5" t="str">
        <f ca="1">IF(INDEX(GLOBAL[KET],MATCH(A1464,GLOBAL[ID]))="","-",INDEX(GLOBAL[KET],MATCH(A1464,GLOBAL[ID])))</f>
        <v>144 pc</v>
      </c>
    </row>
    <row r="1465" spans="1:6" ht="15">
      <c r="A1465" s="12">
        <v>2199</v>
      </c>
      <c r="D1465" s="3" t="str">
        <f ca="1">INDEX(GLOBAL[NAMA BARANG],MATCH(A1465,GLOBAL[ID]))</f>
        <v>Pc 2201</v>
      </c>
      <c r="E1465" s="4">
        <f ca="1">INDEX(GLOBAL[TT],MATCH(A1465,GLOBAL[ID]))</f>
        <v>2</v>
      </c>
      <c r="F1465" s="5" t="str">
        <f ca="1">IF(INDEX(GLOBAL[KET],MATCH(A1465,GLOBAL[ID]))="","-",INDEX(GLOBAL[KET],MATCH(A1465,GLOBAL[ID])))</f>
        <v>96 pc</v>
      </c>
    </row>
    <row r="1466" spans="1:6" ht="15">
      <c r="A1466" s="12">
        <v>2200</v>
      </c>
      <c r="D1466" s="3" t="str">
        <f ca="1">INDEX(GLOBAL[NAMA BARANG],MATCH(A1466,GLOBAL[ID]))</f>
        <v>Pc 3D calculator LT 1060</v>
      </c>
      <c r="E1466" s="4">
        <f ca="1">INDEX(GLOBAL[TT],MATCH(A1466,GLOBAL[ID]))</f>
        <v>1</v>
      </c>
      <c r="F1466" s="5" t="str">
        <f ca="1">IF(INDEX(GLOBAL[KET],MATCH(A1466,GLOBAL[ID]))="","-",INDEX(GLOBAL[KET],MATCH(A1466,GLOBAL[ID])))</f>
        <v>144 pc</v>
      </c>
    </row>
    <row r="1467" spans="1:6" ht="15">
      <c r="A1467" s="12">
        <v>2201</v>
      </c>
      <c r="D1467" s="3" t="str">
        <f ca="1">INDEX(GLOBAL[NAMA BARANG],MATCH(A1467,GLOBAL[ID]))</f>
        <v>Pc 8425</v>
      </c>
      <c r="E1467" s="4">
        <f ca="1">INDEX(GLOBAL[TT],MATCH(A1467,GLOBAL[ID]))</f>
        <v>1</v>
      </c>
      <c r="F1467" s="5" t="str">
        <f ca="1">IF(INDEX(GLOBAL[KET],MATCH(A1467,GLOBAL[ID]))="","-",INDEX(GLOBAL[KET],MATCH(A1467,GLOBAL[ID])))</f>
        <v>60 ls</v>
      </c>
    </row>
    <row r="1468" spans="1:6" ht="15">
      <c r="A1468" s="12">
        <v>2202</v>
      </c>
      <c r="D1468" s="3" t="str">
        <f ca="1">INDEX(GLOBAL[NAMA BARANG],MATCH(A1468,GLOBAL[ID]))</f>
        <v>Pc 8887 kepiting</v>
      </c>
      <c r="E1468" s="4">
        <f ca="1">INDEX(GLOBAL[TT],MATCH(A1468,GLOBAL[ID]))</f>
        <v>2</v>
      </c>
      <c r="F1468" s="5" t="str">
        <f ca="1">IF(INDEX(GLOBAL[KET],MATCH(A1468,GLOBAL[ID]))="","-",INDEX(GLOBAL[KET],MATCH(A1468,GLOBAL[ID])))</f>
        <v>12 ls</v>
      </c>
    </row>
    <row r="1469" spans="1:6" ht="15">
      <c r="A1469" s="12">
        <v>2203</v>
      </c>
      <c r="D1469" s="3" t="str">
        <f ca="1">INDEX(GLOBAL[NAMA BARANG],MATCH(A1469,GLOBAL[ID]))</f>
        <v>Pc 9002 (4)/ 9008(1)</v>
      </c>
      <c r="E1469" s="4">
        <f ca="1">INDEX(GLOBAL[TT],MATCH(A1469,GLOBAL[ID]))</f>
        <v>5</v>
      </c>
      <c r="F1469" s="5" t="str">
        <f ca="1">IF(INDEX(GLOBAL[KET],MATCH(A1469,GLOBAL[ID]))="","-",INDEX(GLOBAL[KET],MATCH(A1469,GLOBAL[ID])))</f>
        <v>16 LSN</v>
      </c>
    </row>
    <row r="1470" spans="1:6" ht="15">
      <c r="A1470" s="12">
        <v>2204</v>
      </c>
      <c r="D1470" s="3" t="str">
        <f ca="1">INDEX(GLOBAL[NAMA BARANG],MATCH(A1470,GLOBAL[ID]))</f>
        <v>Pc A 6855</v>
      </c>
      <c r="E1470" s="4">
        <f ca="1">INDEX(GLOBAL[TT],MATCH(A1470,GLOBAL[ID]))</f>
        <v>1</v>
      </c>
      <c r="F1470" s="5" t="str">
        <f ca="1">IF(INDEX(GLOBAL[KET],MATCH(A1470,GLOBAL[ID]))="","-",INDEX(GLOBAL[KET],MATCH(A1470,GLOBAL[ID])))</f>
        <v>144 PCS</v>
      </c>
    </row>
    <row r="1471" spans="1:6" ht="15">
      <c r="A1471" s="12">
        <v>2205</v>
      </c>
      <c r="D1471" s="3" t="str">
        <f ca="1">INDEX(GLOBAL[NAMA BARANG],MATCH(A1471,GLOBAL[ID]))</f>
        <v>Pc A2-27 Pc 8110 KT</v>
      </c>
      <c r="E1471" s="4">
        <f ca="1">INDEX(GLOBAL[TT],MATCH(A1471,GLOBAL[ID]))</f>
        <v>1</v>
      </c>
      <c r="F1471" s="5" t="str">
        <f ca="1">IF(INDEX(GLOBAL[KET],MATCH(A1471,GLOBAL[ID]))="","-",INDEX(GLOBAL[KET],MATCH(A1471,GLOBAL[ID])))</f>
        <v>96 pc</v>
      </c>
    </row>
    <row r="1472" spans="1:6" ht="15">
      <c r="A1472" s="12">
        <v>2206</v>
      </c>
      <c r="D1472" s="3" t="str">
        <f ca="1">INDEX(GLOBAL[NAMA BARANG],MATCH(A1472,GLOBAL[ID]))</f>
        <v>Pc A2-3 Pc 3311</v>
      </c>
      <c r="E1472" s="4">
        <f ca="1">INDEX(GLOBAL[TT],MATCH(A1472,GLOBAL[ID]))</f>
        <v>1</v>
      </c>
      <c r="F1472" s="5" t="str">
        <f ca="1">IF(INDEX(GLOBAL[KET],MATCH(A1472,GLOBAL[ID]))="","-",INDEX(GLOBAL[KET],MATCH(A1472,GLOBAL[ID])))</f>
        <v>192 pc</v>
      </c>
    </row>
    <row r="1473" spans="1:6" ht="15">
      <c r="A1473" s="12">
        <v>2208</v>
      </c>
      <c r="D1473" s="3" t="str">
        <f ca="1">INDEX(GLOBAL[NAMA BARANG],MATCH(A1473,GLOBAL[ID]))</f>
        <v>Pc AD 030</v>
      </c>
      <c r="E1473" s="4">
        <f ca="1">INDEX(GLOBAL[TT],MATCH(A1473,GLOBAL[ID]))</f>
        <v>17</v>
      </c>
      <c r="F1473" s="5" t="str">
        <f ca="1">IF(INDEX(GLOBAL[KET],MATCH(A1473,GLOBAL[ID]))="","-",INDEX(GLOBAL[KET],MATCH(A1473,GLOBAL[ID])))</f>
        <v>144 pc</v>
      </c>
    </row>
    <row r="1474" spans="1:6" ht="15">
      <c r="A1474" s="12">
        <v>2209</v>
      </c>
      <c r="D1474" s="3" t="str">
        <f ca="1">INDEX(GLOBAL[NAMA BARANG],MATCH(A1474,GLOBAL[ID]))</f>
        <v>Pc angel restleting/ DM 2-28</v>
      </c>
      <c r="E1474" s="4">
        <f ca="1">INDEX(GLOBAL[TT],MATCH(A1474,GLOBAL[ID]))</f>
        <v>1</v>
      </c>
      <c r="F1474" s="5" t="str">
        <f ca="1">IF(INDEX(GLOBAL[KET],MATCH(A1474,GLOBAL[ID]))="","-",INDEX(GLOBAL[KET],MATCH(A1474,GLOBAL[ID])))</f>
        <v>33 ls</v>
      </c>
    </row>
    <row r="1475" spans="1:6" ht="15">
      <c r="A1475" s="12">
        <v>2210</v>
      </c>
      <c r="D1475" s="3" t="str">
        <f ca="1">INDEX(GLOBAL[NAMA BARANG],MATCH(A1475,GLOBAL[ID]))</f>
        <v>Pc arc type 3185</v>
      </c>
      <c r="E1475" s="4">
        <f ca="1">INDEX(GLOBAL[TT],MATCH(A1475,GLOBAL[ID]))</f>
        <v>3</v>
      </c>
      <c r="F1475" s="5" t="str">
        <f ca="1">IF(INDEX(GLOBAL[KET],MATCH(A1475,GLOBAL[ID]))="","-",INDEX(GLOBAL[KET],MATCH(A1475,GLOBAL[ID])))</f>
        <v>144 pc</v>
      </c>
    </row>
    <row r="1476" spans="1:6" ht="15">
      <c r="A1476" s="12">
        <v>2211</v>
      </c>
      <c r="D1476" s="3" t="str">
        <f ca="1">INDEX(GLOBAL[NAMA BARANG],MATCH(A1476,GLOBAL[ID]))</f>
        <v>Pc arc type 8852</v>
      </c>
      <c r="E1476" s="4">
        <f ca="1">INDEX(GLOBAL[TT],MATCH(A1476,GLOBAL[ID]))</f>
        <v>1</v>
      </c>
      <c r="F1476" s="5" t="str">
        <f ca="1">IF(INDEX(GLOBAL[KET],MATCH(A1476,GLOBAL[ID]))="","-",INDEX(GLOBAL[KET],MATCH(A1476,GLOBAL[ID])))</f>
        <v>96 pc</v>
      </c>
    </row>
    <row r="1477" spans="1:6" ht="15">
      <c r="A1477" s="12">
        <v>2212</v>
      </c>
      <c r="D1477" s="3" t="str">
        <f ca="1">INDEX(GLOBAL[NAMA BARANG],MATCH(A1477,GLOBAL[ID]))</f>
        <v>Pc B 249</v>
      </c>
      <c r="E1477" s="4">
        <f ca="1">INDEX(GLOBAL[TT],MATCH(A1477,GLOBAL[ID]))</f>
        <v>1</v>
      </c>
      <c r="F1477" s="5" t="str">
        <f ca="1">IF(INDEX(GLOBAL[KET],MATCH(A1477,GLOBAL[ID]))="","-",INDEX(GLOBAL[KET],MATCH(A1477,GLOBAL[ID])))</f>
        <v>10 ls</v>
      </c>
    </row>
    <row r="1478" spans="1:6" ht="15">
      <c r="A1478" s="12">
        <v>2217</v>
      </c>
      <c r="D1478" s="3" t="str">
        <f ca="1">INDEX(GLOBAL[NAMA BARANG],MATCH(A1478,GLOBAL[ID]))</f>
        <v>Pc botol bts 1063 (BLK)</v>
      </c>
      <c r="E1478" s="4">
        <f ca="1">INDEX(GLOBAL[TT],MATCH(A1478,GLOBAL[ID]))</f>
        <v>5</v>
      </c>
      <c r="F1478" s="5" t="str">
        <f ca="1">IF(INDEX(GLOBAL[KET],MATCH(A1478,GLOBAL[ID]))="","-",INDEX(GLOBAL[KET],MATCH(A1478,GLOBAL[ID])))</f>
        <v>28 ls</v>
      </c>
    </row>
    <row r="1479" spans="1:6" ht="15">
      <c r="A1479" s="12">
        <v>2218</v>
      </c>
      <c r="D1479" s="3" t="str">
        <f ca="1">INDEX(GLOBAL[NAMA BARANG],MATCH(A1479,GLOBAL[ID]))</f>
        <v>Pc Box 121106 blk+ktk</v>
      </c>
      <c r="E1479" s="4">
        <f ca="1">INDEX(GLOBAL[TT],MATCH(A1479,GLOBAL[ID]))</f>
        <v>1</v>
      </c>
      <c r="F1479" s="5" t="str">
        <f ca="1">IF(INDEX(GLOBAL[KET],MATCH(A1479,GLOBAL[ID]))="","-",INDEX(GLOBAL[KET],MATCH(A1479,GLOBAL[ID])))</f>
        <v>144 pc</v>
      </c>
    </row>
    <row r="1480" spans="1:6" ht="15">
      <c r="A1480" s="12">
        <v>2219</v>
      </c>
      <c r="D1480" s="3" t="str">
        <f ca="1">INDEX(GLOBAL[NAMA BARANG],MATCH(A1480,GLOBAL[ID]))</f>
        <v>Pc Box 121126 blk+ktk</v>
      </c>
      <c r="E1480" s="4">
        <f ca="1">INDEX(GLOBAL[TT],MATCH(A1480,GLOBAL[ID]))</f>
        <v>2</v>
      </c>
      <c r="F1480" s="5" t="str">
        <f ca="1">IF(INDEX(GLOBAL[KET],MATCH(A1480,GLOBAL[ID]))="","-",INDEX(GLOBAL[KET],MATCH(A1480,GLOBAL[ID])))</f>
        <v>288 pc</v>
      </c>
    </row>
    <row r="1481" spans="1:6" ht="15">
      <c r="A1481" s="12">
        <v>2220</v>
      </c>
      <c r="D1481" s="3" t="str">
        <f ca="1">INDEX(GLOBAL[NAMA BARANG],MATCH(A1481,GLOBAL[ID]))</f>
        <v>Pc Box 802</v>
      </c>
      <c r="E1481" s="4">
        <f ca="1">INDEX(GLOBAL[TT],MATCH(A1481,GLOBAL[ID]))</f>
        <v>1</v>
      </c>
      <c r="F1481" s="5" t="str">
        <f ca="1">IF(INDEX(GLOBAL[KET],MATCH(A1481,GLOBAL[ID]))="","-",INDEX(GLOBAL[KET],MATCH(A1481,GLOBAL[ID])))</f>
        <v>384 pc</v>
      </c>
    </row>
    <row r="1482" spans="1:6" ht="15">
      <c r="A1482" s="12">
        <v>2221</v>
      </c>
      <c r="D1482" s="3" t="str">
        <f ca="1">INDEX(GLOBAL[NAMA BARANG],MATCH(A1482,GLOBAL[ID]))</f>
        <v>Pc Box 8872 Big Hero</v>
      </c>
      <c r="E1482" s="4">
        <f ca="1">INDEX(GLOBAL[TT],MATCH(A1482,GLOBAL[ID]))</f>
        <v>2</v>
      </c>
      <c r="F1482" s="5" t="str">
        <f ca="1">IF(INDEX(GLOBAL[KET],MATCH(A1482,GLOBAL[ID]))="","-",INDEX(GLOBAL[KET],MATCH(A1482,GLOBAL[ID])))</f>
        <v>96 pc</v>
      </c>
    </row>
    <row r="1483" spans="1:6" ht="15">
      <c r="A1483" s="12">
        <v>2222</v>
      </c>
      <c r="D1483" s="3" t="str">
        <f ca="1">INDEX(GLOBAL[NAMA BARANG],MATCH(A1483,GLOBAL[ID]))</f>
        <v>Pc Box Fy 58M</v>
      </c>
      <c r="E1483" s="4">
        <f ca="1">INDEX(GLOBAL[TT],MATCH(A1483,GLOBAL[ID]))</f>
        <v>3</v>
      </c>
      <c r="F1483" s="5" t="str">
        <f ca="1">IF(INDEX(GLOBAL[KET],MATCH(A1483,GLOBAL[ID]))="","-",INDEX(GLOBAL[KET],MATCH(A1483,GLOBAL[ID])))</f>
        <v>192 pc</v>
      </c>
    </row>
    <row r="1484" spans="1:6" ht="15">
      <c r="A1484" s="12">
        <v>2223</v>
      </c>
      <c r="D1484" s="3" t="str">
        <f ca="1">INDEX(GLOBAL[NAMA BARANG],MATCH(A1484,GLOBAL[ID]))</f>
        <v>Pc Box Fy 59M</v>
      </c>
      <c r="E1484" s="4">
        <f ca="1">INDEX(GLOBAL[TT],MATCH(A1484,GLOBAL[ID]))</f>
        <v>4</v>
      </c>
      <c r="F1484" s="5" t="str">
        <f ca="1">IF(INDEX(GLOBAL[KET],MATCH(A1484,GLOBAL[ID]))="","-",INDEX(GLOBAL[KET],MATCH(A1484,GLOBAL[ID])))</f>
        <v>192 pc</v>
      </c>
    </row>
    <row r="1485" spans="1:6" ht="15">
      <c r="A1485" s="12">
        <v>2224</v>
      </c>
      <c r="D1485" s="3" t="str">
        <f ca="1">INDEX(GLOBAL[NAMA BARANG],MATCH(A1485,GLOBAL[ID]))</f>
        <v>Pc Box K 56A</v>
      </c>
      <c r="E1485" s="4">
        <f ca="1">INDEX(GLOBAL[TT],MATCH(A1485,GLOBAL[ID]))</f>
        <v>8</v>
      </c>
      <c r="F1485" s="5" t="str">
        <f ca="1">IF(INDEX(GLOBAL[KET],MATCH(A1485,GLOBAL[ID]))="","-",INDEX(GLOBAL[KET],MATCH(A1485,GLOBAL[ID])))</f>
        <v>144 pc</v>
      </c>
    </row>
    <row r="1486" spans="1:6" ht="15">
      <c r="A1486" s="12">
        <v>2225</v>
      </c>
      <c r="D1486" s="3" t="str">
        <f ca="1">INDEX(GLOBAL[NAMA BARANG],MATCH(A1486,GLOBAL[ID]))</f>
        <v>Pc Box magnit DF 08 (9)/ DF 09 (7)</v>
      </c>
      <c r="E1486" s="4">
        <f ca="1">INDEX(GLOBAL[TT],MATCH(A1486,GLOBAL[ID]))</f>
        <v>16</v>
      </c>
      <c r="F1486" s="5">
        <f ca="1">IF(INDEX(GLOBAL[KET],MATCH(A1486,GLOBAL[ID]))="","-",INDEX(GLOBAL[KET],MATCH(A1486,GLOBAL[ID])))</f>
        <v>240</v>
      </c>
    </row>
    <row r="1487" spans="1:6" ht="15">
      <c r="A1487" s="12">
        <v>2226</v>
      </c>
      <c r="D1487" s="3" t="str">
        <f ca="1">INDEX(GLOBAL[NAMA BARANG],MATCH(A1487,GLOBAL[ID]))</f>
        <v>Pc Box P1036</v>
      </c>
      <c r="E1487" s="4">
        <f ca="1">INDEX(GLOBAL[TT],MATCH(A1487,GLOBAL[ID]))</f>
        <v>9</v>
      </c>
      <c r="F1487" s="5">
        <f ca="1">IF(INDEX(GLOBAL[KET],MATCH(A1487,GLOBAL[ID]))="","-",INDEX(GLOBAL[KET],MATCH(A1487,GLOBAL[ID])))</f>
        <v>240</v>
      </c>
    </row>
    <row r="1488" spans="1:6" ht="15">
      <c r="A1488" s="12">
        <v>2227</v>
      </c>
      <c r="D1488" s="3" t="str">
        <f ca="1">INDEX(GLOBAL[NAMA BARANG],MATCH(A1488,GLOBAL[ID]))</f>
        <v>Pc Frozen mix Design B2002</v>
      </c>
      <c r="E1488" s="4">
        <f ca="1">INDEX(GLOBAL[TT],MATCH(A1488,GLOBAL[ID]))</f>
        <v>1</v>
      </c>
      <c r="F1488" s="5" t="str">
        <f ca="1">IF(INDEX(GLOBAL[KET],MATCH(A1488,GLOBAL[ID]))="","-",INDEX(GLOBAL[KET],MATCH(A1488,GLOBAL[ID])))</f>
        <v>12 ls</v>
      </c>
    </row>
    <row r="1489" spans="1:6" ht="15">
      <c r="A1489" s="12">
        <v>2228</v>
      </c>
      <c r="D1489" s="3" t="str">
        <f ca="1">INDEX(GLOBAL[NAMA BARANG],MATCH(A1489,GLOBAL[ID]))</f>
        <v>Pc G 3901 PR</v>
      </c>
      <c r="E1489" s="4">
        <f ca="1">INDEX(GLOBAL[TT],MATCH(A1489,GLOBAL[ID]))</f>
        <v>6</v>
      </c>
      <c r="F1489" s="5" t="str">
        <f ca="1">IF(INDEX(GLOBAL[KET],MATCH(A1489,GLOBAL[ID]))="","-",INDEX(GLOBAL[KET],MATCH(A1489,GLOBAL[ID])))</f>
        <v>1440 pc</v>
      </c>
    </row>
    <row r="1490" spans="1:6" ht="15">
      <c r="A1490" s="12">
        <v>2229</v>
      </c>
      <c r="D1490" s="3" t="str">
        <f ca="1">INDEX(GLOBAL[NAMA BARANG],MATCH(A1490,GLOBAL[ID]))</f>
        <v>Pc GP 9315</v>
      </c>
      <c r="E1490" s="4">
        <f ca="1">INDEX(GLOBAL[TT],MATCH(A1490,GLOBAL[ID]))</f>
        <v>5</v>
      </c>
      <c r="F1490" s="5" t="str">
        <f ca="1">IF(INDEX(GLOBAL[KET],MATCH(A1490,GLOBAL[ID]))="","-",INDEX(GLOBAL[KET],MATCH(A1490,GLOBAL[ID])))</f>
        <v>240 pc</v>
      </c>
    </row>
    <row r="1491" spans="1:6" ht="15">
      <c r="A1491" s="12">
        <v>2230</v>
      </c>
      <c r="D1491" s="3" t="str">
        <f ca="1">INDEX(GLOBAL[NAMA BARANG],MATCH(A1491,GLOBAL[ID]))</f>
        <v>Pc Ht 405 A</v>
      </c>
      <c r="E1491" s="4">
        <f ca="1">INDEX(GLOBAL[TT],MATCH(A1491,GLOBAL[ID]))</f>
        <v>4</v>
      </c>
      <c r="F1491" s="5" t="str">
        <f ca="1">IF(INDEX(GLOBAL[KET],MATCH(A1491,GLOBAL[ID]))="","-",INDEX(GLOBAL[KET],MATCH(A1491,GLOBAL[ID])))</f>
        <v>144 pc</v>
      </c>
    </row>
    <row r="1492" spans="1:6" ht="15">
      <c r="A1492" s="12">
        <v>2232</v>
      </c>
      <c r="D1492" s="3" t="str">
        <f ca="1">INDEX(GLOBAL[NAMA BARANG],MATCH(A1492,GLOBAL[ID]))</f>
        <v>Pc Imitasi 372</v>
      </c>
      <c r="E1492" s="4">
        <f ca="1">INDEX(GLOBAL[TT],MATCH(A1492,GLOBAL[ID]))</f>
        <v>3</v>
      </c>
      <c r="F1492" s="5" t="str">
        <f ca="1">IF(INDEX(GLOBAL[KET],MATCH(A1492,GLOBAL[ID]))="","-",INDEX(GLOBAL[KET],MATCH(A1492,GLOBAL[ID])))</f>
        <v>30 ls</v>
      </c>
    </row>
    <row r="1493" spans="1:6" ht="15">
      <c r="A1493" s="12">
        <v>2233</v>
      </c>
      <c r="D1493" s="3" t="str">
        <f ca="1">INDEX(GLOBAL[NAMA BARANG],MATCH(A1493,GLOBAL[ID]))</f>
        <v>Pc Imitasi 373 vintage</v>
      </c>
      <c r="E1493" s="4">
        <f ca="1">INDEX(GLOBAL[TT],MATCH(A1493,GLOBAL[ID]))</f>
        <v>8</v>
      </c>
      <c r="F1493" s="5" t="str">
        <f ca="1">IF(INDEX(GLOBAL[KET],MATCH(A1493,GLOBAL[ID]))="","-",INDEX(GLOBAL[KET],MATCH(A1493,GLOBAL[ID])))</f>
        <v>30 ls</v>
      </c>
    </row>
    <row r="1494" spans="1:6" ht="15">
      <c r="A1494" s="12">
        <v>2234</v>
      </c>
      <c r="D1494" s="3" t="str">
        <f ca="1">INDEX(GLOBAL[NAMA BARANG],MATCH(A1494,GLOBAL[ID]))</f>
        <v>Pc isi F4575 A3235 (Blk)</v>
      </c>
      <c r="E1494" s="4">
        <f ca="1">INDEX(GLOBAL[TT],MATCH(A1494,GLOBAL[ID]))</f>
        <v>4</v>
      </c>
      <c r="F1494" s="5" t="str">
        <f ca="1">IF(INDEX(GLOBAL[KET],MATCH(A1494,GLOBAL[ID]))="","-",INDEX(GLOBAL[KET],MATCH(A1494,GLOBAL[ID])))</f>
        <v>12 ls</v>
      </c>
    </row>
    <row r="1495" spans="1:6" ht="15">
      <c r="A1495" s="12">
        <v>2235</v>
      </c>
      <c r="D1495" s="3" t="str">
        <f ca="1">INDEX(GLOBAL[NAMA BARANG],MATCH(A1495,GLOBAL[ID]))</f>
        <v>Pc JX 3852</v>
      </c>
      <c r="E1495" s="4">
        <f ca="1">INDEX(GLOBAL[TT],MATCH(A1495,GLOBAL[ID]))</f>
        <v>5</v>
      </c>
      <c r="F1495" s="5" t="str">
        <f ca="1">IF(INDEX(GLOBAL[KET],MATCH(A1495,GLOBAL[ID]))="","-",INDEX(GLOBAL[KET],MATCH(A1495,GLOBAL[ID])))</f>
        <v>168 pc</v>
      </c>
    </row>
    <row r="1496" spans="1:6" ht="15">
      <c r="A1496" s="12">
        <v>2236</v>
      </c>
      <c r="D1496" s="3" t="str">
        <f ca="1">INDEX(GLOBAL[NAMA BARANG],MATCH(A1496,GLOBAL[ID]))</f>
        <v>Pc Kain berdiri MM</v>
      </c>
      <c r="E1496" s="4">
        <f ca="1">INDEX(GLOBAL[TT],MATCH(A1496,GLOBAL[ID]))</f>
        <v>2</v>
      </c>
      <c r="F1496" s="5" t="str">
        <f ca="1">IF(INDEX(GLOBAL[KET],MATCH(A1496,GLOBAL[ID]))="","-",INDEX(GLOBAL[KET],MATCH(A1496,GLOBAL[ID])))</f>
        <v>50 ls</v>
      </c>
    </row>
    <row r="1497" spans="1:6" ht="15">
      <c r="A1497" s="12">
        <v>2237</v>
      </c>
      <c r="D1497" s="3" t="str">
        <f ca="1">INDEX(GLOBAL[NAMA BARANG],MATCH(A1497,GLOBAL[ID]))</f>
        <v>Pc Kain Instar Tenaga Baru</v>
      </c>
      <c r="E1497" s="4">
        <f ca="1">INDEX(GLOBAL[TT],MATCH(A1497,GLOBAL[ID]))</f>
        <v>2</v>
      </c>
      <c r="F1497" s="5" t="str">
        <f ca="1">IF(INDEX(GLOBAL[KET],MATCH(A1497,GLOBAL[ID]))="","-",INDEX(GLOBAL[KET],MATCH(A1497,GLOBAL[ID])))</f>
        <v>36 ls</v>
      </c>
    </row>
    <row r="1498" spans="1:6" ht="15">
      <c r="A1498" s="12">
        <v>2240</v>
      </c>
      <c r="D1498" s="3" t="str">
        <f ca="1">INDEX(GLOBAL[NAMA BARANG],MATCH(A1498,GLOBAL[ID]))</f>
        <v>Pc Karton KAX 210-60 ISS Unicorn</v>
      </c>
      <c r="E1498" s="4">
        <f ca="1">INDEX(GLOBAL[TT],MATCH(A1498,GLOBAL[ID]))</f>
        <v>1</v>
      </c>
      <c r="F1498" s="5" t="str">
        <f ca="1">IF(INDEX(GLOBAL[KET],MATCH(A1498,GLOBAL[ID]))="","-",INDEX(GLOBAL[KET],MATCH(A1498,GLOBAL[ID])))</f>
        <v>240 PCS</v>
      </c>
    </row>
    <row r="1499" spans="1:6" ht="15">
      <c r="A1499" s="12">
        <v>2243</v>
      </c>
      <c r="D1499" s="3" t="str">
        <f ca="1">INDEX(GLOBAL[NAMA BARANG],MATCH(A1499,GLOBAL[ID]))</f>
        <v>Pc Karton My 001-004 BLK</v>
      </c>
      <c r="E1499" s="4">
        <f ca="1">INDEX(GLOBAL[TT],MATCH(A1499,GLOBAL[ID]))</f>
        <v>7</v>
      </c>
      <c r="F1499" s="5">
        <f ca="1">IF(INDEX(GLOBAL[KET],MATCH(A1499,GLOBAL[ID]))="","-",INDEX(GLOBAL[KET],MATCH(A1499,GLOBAL[ID])))</f>
        <v>240</v>
      </c>
    </row>
    <row r="1500" spans="1:6" ht="15">
      <c r="A1500" s="12">
        <v>2244</v>
      </c>
      <c r="D1500" s="3" t="str">
        <f ca="1">INDEX(GLOBAL[NAMA BARANG],MATCH(A1500,GLOBAL[ID]))</f>
        <v>Pc Karton Wy 1257</v>
      </c>
      <c r="E1500" s="4">
        <f ca="1">INDEX(GLOBAL[TT],MATCH(A1500,GLOBAL[ID]))</f>
        <v>5</v>
      </c>
      <c r="F1500" s="5" t="str">
        <f ca="1">IF(INDEX(GLOBAL[KET],MATCH(A1500,GLOBAL[ID]))="","-",INDEX(GLOBAL[KET],MATCH(A1500,GLOBAL[ID])))</f>
        <v>240 pc</v>
      </c>
    </row>
    <row r="1501" spans="1:6" ht="15">
      <c r="A1501" s="12">
        <v>2245</v>
      </c>
      <c r="D1501" s="3" t="str">
        <f ca="1">INDEX(GLOBAL[NAMA BARANG],MATCH(A1501,GLOBAL[ID]))</f>
        <v>Pc Karton Wy 1258</v>
      </c>
      <c r="E1501" s="4">
        <f ca="1">INDEX(GLOBAL[TT],MATCH(A1501,GLOBAL[ID]))</f>
        <v>16</v>
      </c>
      <c r="F1501" s="5" t="str">
        <f ca="1">IF(INDEX(GLOBAL[KET],MATCH(A1501,GLOBAL[ID]))="","-",INDEX(GLOBAL[KET],MATCH(A1501,GLOBAL[ID])))</f>
        <v>240 pc</v>
      </c>
    </row>
    <row r="1502" spans="1:6" ht="15">
      <c r="A1502" s="12">
        <v>2246</v>
      </c>
      <c r="D1502" s="3" t="str">
        <f ca="1">INDEX(GLOBAL[NAMA BARANG],MATCH(A1502,GLOBAL[ID]))</f>
        <v>Pc Karton Wy 1263 sorok</v>
      </c>
      <c r="E1502" s="4">
        <f ca="1">INDEX(GLOBAL[TT],MATCH(A1502,GLOBAL[ID]))</f>
        <v>9</v>
      </c>
      <c r="F1502" s="5" t="str">
        <f ca="1">IF(INDEX(GLOBAL[KET],MATCH(A1502,GLOBAL[ID]))="","-",INDEX(GLOBAL[KET],MATCH(A1502,GLOBAL[ID])))</f>
        <v>288 pc</v>
      </c>
    </row>
    <row r="1503" spans="1:6" ht="15">
      <c r="A1503" s="12">
        <v>2247</v>
      </c>
      <c r="D1503" s="3" t="str">
        <f ca="1">INDEX(GLOBAL[NAMA BARANG],MATCH(A1503,GLOBAL[ID]))</f>
        <v>Pc Karton Wy 1270 Blk</v>
      </c>
      <c r="E1503" s="4">
        <f ca="1">INDEX(GLOBAL[TT],MATCH(A1503,GLOBAL[ID]))</f>
        <v>5</v>
      </c>
      <c r="F1503" s="5" t="str">
        <f ca="1">IF(INDEX(GLOBAL[KET],MATCH(A1503,GLOBAL[ID]))="","-",INDEX(GLOBAL[KET],MATCH(A1503,GLOBAL[ID])))</f>
        <v>240 pc</v>
      </c>
    </row>
    <row r="1504" spans="1:6" ht="15">
      <c r="A1504" s="12">
        <v>2252</v>
      </c>
      <c r="D1504" s="3" t="str">
        <f ca="1">INDEX(GLOBAL[NAMA BARANG],MATCH(A1504,GLOBAL[ID]))</f>
        <v>Pc Kayagi 1160/ 6159</v>
      </c>
      <c r="E1504" s="4">
        <f ca="1">INDEX(GLOBAL[TT],MATCH(A1504,GLOBAL[ID]))</f>
        <v>2</v>
      </c>
      <c r="F1504" s="5" t="str">
        <f ca="1">IF(INDEX(GLOBAL[KET],MATCH(A1504,GLOBAL[ID]))="","-",INDEX(GLOBAL[KET],MATCH(A1504,GLOBAL[ID])))</f>
        <v>12 ls</v>
      </c>
    </row>
    <row r="1505" spans="1:6" ht="15">
      <c r="A1505" s="12">
        <v>2254</v>
      </c>
      <c r="D1505" s="3" t="str">
        <f ca="1">INDEX(GLOBAL[NAMA BARANG],MATCH(A1505,GLOBAL[ID]))</f>
        <v>Pc Klg 1609</v>
      </c>
      <c r="E1505" s="4">
        <f ca="1">INDEX(GLOBAL[TT],MATCH(A1505,GLOBAL[ID]))</f>
        <v>2</v>
      </c>
      <c r="F1505" s="5" t="str">
        <f ca="1">IF(INDEX(GLOBAL[KET],MATCH(A1505,GLOBAL[ID]))="","-",INDEX(GLOBAL[KET],MATCH(A1505,GLOBAL[ID])))</f>
        <v>144 ls</v>
      </c>
    </row>
    <row r="1506" spans="1:6" ht="15">
      <c r="A1506" s="12">
        <v>2256</v>
      </c>
      <c r="D1506" s="3" t="str">
        <f ca="1">INDEX(GLOBAL[NAMA BARANG],MATCH(A1506,GLOBAL[ID]))</f>
        <v>Pc Klg 19-15</v>
      </c>
      <c r="E1506" s="4">
        <f ca="1">INDEX(GLOBAL[TT],MATCH(A1506,GLOBAL[ID]))</f>
        <v>1</v>
      </c>
      <c r="F1506" s="5" t="str">
        <f ca="1">IF(INDEX(GLOBAL[KET],MATCH(A1506,GLOBAL[ID]))="","-",INDEX(GLOBAL[KET],MATCH(A1506,GLOBAL[ID])))</f>
        <v>144 PCS</v>
      </c>
    </row>
    <row r="1507" spans="1:6" ht="15">
      <c r="A1507" s="12">
        <v>2267</v>
      </c>
      <c r="D1507" s="3" t="str">
        <f ca="1">INDEX(GLOBAL[NAMA BARANG],MATCH(A1507,GLOBAL[ID]))</f>
        <v>Pc Klg B 233</v>
      </c>
      <c r="E1507" s="4">
        <f ca="1">INDEX(GLOBAL[TT],MATCH(A1507,GLOBAL[ID]))</f>
        <v>2</v>
      </c>
      <c r="F1507" s="5">
        <f ca="1">IF(INDEX(GLOBAL[KET],MATCH(A1507,GLOBAL[ID]))="","-",INDEX(GLOBAL[KET],MATCH(A1507,GLOBAL[ID])))</f>
        <v>120</v>
      </c>
    </row>
    <row r="1508" spans="1:6" ht="15">
      <c r="A1508" s="12">
        <v>2269</v>
      </c>
      <c r="D1508" s="3" t="str">
        <f ca="1">INDEX(GLOBAL[NAMA BARANG],MATCH(A1508,GLOBAL[ID]))</f>
        <v>Pc Klg B 569-05</v>
      </c>
      <c r="E1508" s="4">
        <f ca="1">INDEX(GLOBAL[TT],MATCH(A1508,GLOBAL[ID]))</f>
        <v>1</v>
      </c>
      <c r="F1508" s="5" t="str">
        <f ca="1">IF(INDEX(GLOBAL[KET],MATCH(A1508,GLOBAL[ID]))="","-",INDEX(GLOBAL[KET],MATCH(A1508,GLOBAL[ID])))</f>
        <v>120 pc</v>
      </c>
    </row>
    <row r="1509" spans="1:6" ht="15">
      <c r="A1509" s="12">
        <v>2270</v>
      </c>
      <c r="D1509" s="3" t="str">
        <f ca="1">INDEX(GLOBAL[NAMA BARANG],MATCH(A1509,GLOBAL[ID]))</f>
        <v>Pc Klg B 569-10</v>
      </c>
      <c r="E1509" s="4">
        <f ca="1">INDEX(GLOBAL[TT],MATCH(A1509,GLOBAL[ID]))</f>
        <v>2</v>
      </c>
      <c r="F1509" s="5" t="str">
        <f ca="1">IF(INDEX(GLOBAL[KET],MATCH(A1509,GLOBAL[ID]))="","-",INDEX(GLOBAL[KET],MATCH(A1509,GLOBAL[ID])))</f>
        <v>60 pc</v>
      </c>
    </row>
    <row r="1510" spans="1:6" ht="15">
      <c r="A1510" s="12">
        <v>2272</v>
      </c>
      <c r="D1510" s="3" t="str">
        <f ca="1">INDEX(GLOBAL[NAMA BARANG],MATCH(A1510,GLOBAL[ID]))</f>
        <v>Pc Klg B 652</v>
      </c>
      <c r="E1510" s="4">
        <f ca="1">INDEX(GLOBAL[TT],MATCH(A1510,GLOBAL[ID]))</f>
        <v>8</v>
      </c>
      <c r="F1510" s="5" t="str">
        <f ca="1">IF(INDEX(GLOBAL[KET],MATCH(A1510,GLOBAL[ID]))="","-",INDEX(GLOBAL[KET],MATCH(A1510,GLOBAL[ID])))</f>
        <v>200 pc</v>
      </c>
    </row>
    <row r="1511" spans="1:6" ht="15">
      <c r="A1511" s="12">
        <v>2275</v>
      </c>
      <c r="D1511" s="3" t="str">
        <f ca="1">INDEX(GLOBAL[NAMA BARANG],MATCH(A1511,GLOBAL[ID]))</f>
        <v>Pc Klg B-905 Mobil</v>
      </c>
      <c r="E1511" s="4">
        <f ca="1">INDEX(GLOBAL[TT],MATCH(A1511,GLOBAL[ID]))</f>
        <v>16</v>
      </c>
      <c r="F1511" s="5" t="str">
        <f ca="1">IF(INDEX(GLOBAL[KET],MATCH(A1511,GLOBAL[ID]))="","-",INDEX(GLOBAL[KET],MATCH(A1511,GLOBAL[ID])))</f>
        <v>120 PCS</v>
      </c>
    </row>
    <row r="1512" spans="1:6" ht="15">
      <c r="A1512" s="12">
        <v>2276</v>
      </c>
      <c r="D1512" s="3" t="str">
        <f ca="1">INDEX(GLOBAL[NAMA BARANG],MATCH(A1512,GLOBAL[ID]))</f>
        <v>Pc Klg car smurf B6815/ 6816</v>
      </c>
      <c r="E1512" s="4">
        <f ca="1">INDEX(GLOBAL[TT],MATCH(A1512,GLOBAL[ID]))</f>
        <v>4</v>
      </c>
      <c r="F1512" s="5" t="str">
        <f ca="1">IF(INDEX(GLOBAL[KET],MATCH(A1512,GLOBAL[ID]))="","-",INDEX(GLOBAL[KET],MATCH(A1512,GLOBAL[ID])))</f>
        <v>12 ls</v>
      </c>
    </row>
    <row r="1513" spans="1:6" ht="15">
      <c r="A1513" s="12">
        <v>2277</v>
      </c>
      <c r="D1513" s="3" t="str">
        <f ca="1">INDEX(GLOBAL[NAMA BARANG],MATCH(A1513,GLOBAL[ID]))</f>
        <v>Pc Klg CC 1008 + Isi</v>
      </c>
      <c r="E1513" s="4">
        <f ca="1">INDEX(GLOBAL[TT],MATCH(A1513,GLOBAL[ID]))</f>
        <v>10</v>
      </c>
      <c r="F1513" s="5" t="str">
        <f ca="1">IF(INDEX(GLOBAL[KET],MATCH(A1513,GLOBAL[ID]))="","-",INDEX(GLOBAL[KET],MATCH(A1513,GLOBAL[ID])))</f>
        <v>72 PCS</v>
      </c>
    </row>
    <row r="1514" spans="1:6" ht="15">
      <c r="A1514" s="12">
        <v>2278</v>
      </c>
      <c r="D1514" s="3" t="str">
        <f ca="1">INDEX(GLOBAL[NAMA BARANG],MATCH(A1514,GLOBAL[ID]))</f>
        <v>Pc Klg D-13</v>
      </c>
      <c r="E1514" s="4">
        <f ca="1">INDEX(GLOBAL[TT],MATCH(A1514,GLOBAL[ID]))</f>
        <v>58</v>
      </c>
      <c r="F1514" s="5" t="str">
        <f ca="1">IF(INDEX(GLOBAL[KET],MATCH(A1514,GLOBAL[ID]))="","-",INDEX(GLOBAL[KET],MATCH(A1514,GLOBAL[ID])))</f>
        <v>10 ls</v>
      </c>
    </row>
    <row r="1515" spans="1:6" ht="15">
      <c r="A1515" s="12">
        <v>2279</v>
      </c>
      <c r="D1515" s="3" t="str">
        <f ca="1">INDEX(GLOBAL[NAMA BARANG],MATCH(A1515,GLOBAL[ID]))</f>
        <v>Pc Klg D-8</v>
      </c>
      <c r="E1515" s="4">
        <f ca="1">INDEX(GLOBAL[TT],MATCH(A1515,GLOBAL[ID]))</f>
        <v>3</v>
      </c>
      <c r="F1515" s="5" t="str">
        <f ca="1">IF(INDEX(GLOBAL[KET],MATCH(A1515,GLOBAL[ID]))="","-",INDEX(GLOBAL[KET],MATCH(A1515,GLOBAL[ID])))</f>
        <v>10 ls</v>
      </c>
    </row>
    <row r="1516" spans="1:6" ht="15">
      <c r="A1516" s="12">
        <v>2280</v>
      </c>
      <c r="D1516" s="3" t="str">
        <f ca="1">INDEX(GLOBAL[NAMA BARANG],MATCH(A1516,GLOBAL[ID]))</f>
        <v>Pc Klg Disney Smurf F43 (C12 0106)</v>
      </c>
      <c r="E1516" s="4">
        <f ca="1">INDEX(GLOBAL[TT],MATCH(A1516,GLOBAL[ID]))</f>
        <v>10</v>
      </c>
      <c r="F1516" s="5" t="str">
        <f ca="1">IF(INDEX(GLOBAL[KET],MATCH(A1516,GLOBAL[ID]))="","-",INDEX(GLOBAL[KET],MATCH(A1516,GLOBAL[ID])))</f>
        <v>12 ls</v>
      </c>
    </row>
    <row r="1517" spans="1:6" ht="15">
      <c r="A1517" s="12">
        <v>2281</v>
      </c>
      <c r="D1517" s="3" t="str">
        <f ca="1">INDEX(GLOBAL[NAMA BARANG],MATCH(A1517,GLOBAL[ID]))</f>
        <v>Pc Klg Dkk 288</v>
      </c>
      <c r="E1517" s="4">
        <f ca="1">INDEX(GLOBAL[TT],MATCH(A1517,GLOBAL[ID]))</f>
        <v>2</v>
      </c>
      <c r="F1517" s="5" t="str">
        <f ca="1">IF(INDEX(GLOBAL[KET],MATCH(A1517,GLOBAL[ID]))="","-",INDEX(GLOBAL[KET],MATCH(A1517,GLOBAL[ID])))</f>
        <v>72 pc</v>
      </c>
    </row>
    <row r="1518" spans="1:6" ht="15">
      <c r="A1518" s="12">
        <v>2288</v>
      </c>
      <c r="D1518" s="3" t="str">
        <f ca="1">INDEX(GLOBAL[NAMA BARANG],MATCH(A1518,GLOBAL[ID]))</f>
        <v>Pc Klg H1113 Sheep (C12.014)</v>
      </c>
      <c r="E1518" s="4">
        <f ca="1">INDEX(GLOBAL[TT],MATCH(A1518,GLOBAL[ID]))</f>
        <v>19</v>
      </c>
      <c r="F1518" s="5" t="str">
        <f ca="1">IF(INDEX(GLOBAL[KET],MATCH(A1518,GLOBAL[ID]))="","-",INDEX(GLOBAL[KET],MATCH(A1518,GLOBAL[ID])))</f>
        <v>200 pc</v>
      </c>
    </row>
    <row r="1519" spans="1:6" ht="15">
      <c r="A1519" s="12">
        <v>2291</v>
      </c>
      <c r="D1519" s="3" t="str">
        <f ca="1">INDEX(GLOBAL[NAMA BARANG],MATCH(A1519,GLOBAL[ID]))</f>
        <v>Pc Klg karakter SN 7109</v>
      </c>
      <c r="E1519" s="4">
        <f ca="1">INDEX(GLOBAL[TT],MATCH(A1519,GLOBAL[ID]))</f>
        <v>1</v>
      </c>
      <c r="F1519" s="5" t="str">
        <f ca="1">IF(INDEX(GLOBAL[KET],MATCH(A1519,GLOBAL[ID]))="","-",INDEX(GLOBAL[KET],MATCH(A1519,GLOBAL[ID])))</f>
        <v>144 pc</v>
      </c>
    </row>
    <row r="1520" spans="1:6" ht="15">
      <c r="A1520" s="12">
        <v>2298</v>
      </c>
      <c r="D1520" s="3" t="str">
        <f ca="1">INDEX(GLOBAL[NAMA BARANG],MATCH(A1520,GLOBAL[ID]))</f>
        <v>Pc Klg QZ 101-1 Kalkulator</v>
      </c>
      <c r="E1520" s="4">
        <f ca="1">INDEX(GLOBAL[TT],MATCH(A1520,GLOBAL[ID]))</f>
        <v>2</v>
      </c>
      <c r="F1520" s="5" t="str">
        <f ca="1">IF(INDEX(GLOBAL[KET],MATCH(A1520,GLOBAL[ID]))="","-",INDEX(GLOBAL[KET],MATCH(A1520,GLOBAL[ID])))</f>
        <v>160 pc</v>
      </c>
    </row>
    <row r="1521" spans="1:6" ht="15">
      <c r="A1521" s="12">
        <v>2301</v>
      </c>
      <c r="D1521" s="3" t="str">
        <f ca="1">INDEX(GLOBAL[NAMA BARANG],MATCH(A1521,GLOBAL[ID]))</f>
        <v>Pc Klg ret A - 84</v>
      </c>
      <c r="E1521" s="4">
        <f ca="1">INDEX(GLOBAL[TT],MATCH(A1521,GLOBAL[ID]))</f>
        <v>2</v>
      </c>
      <c r="F1521" s="5" t="str">
        <f ca="1">IF(INDEX(GLOBAL[KET],MATCH(A1521,GLOBAL[ID]))="","-",INDEX(GLOBAL[KET],MATCH(A1521,GLOBAL[ID])))</f>
        <v>192 pc</v>
      </c>
    </row>
    <row r="1522" spans="1:6" ht="15">
      <c r="A1522" s="12">
        <v>2302</v>
      </c>
      <c r="D1522" s="3" t="str">
        <f ca="1">INDEX(GLOBAL[NAMA BARANG],MATCH(A1522,GLOBAL[ID]))</f>
        <v>Pc Klg ret D - 94 kotak</v>
      </c>
      <c r="E1522" s="4">
        <f ca="1">INDEX(GLOBAL[TT],MATCH(A1522,GLOBAL[ID]))</f>
        <v>3</v>
      </c>
      <c r="F1522" s="5" t="str">
        <f ca="1">IF(INDEX(GLOBAL[KET],MATCH(A1522,GLOBAL[ID]))="","-",INDEX(GLOBAL[KET],MATCH(A1522,GLOBAL[ID])))</f>
        <v>180 pc</v>
      </c>
    </row>
    <row r="1523" spans="1:6" ht="15">
      <c r="A1523" s="12">
        <v>2303</v>
      </c>
      <c r="D1523" s="3" t="str">
        <f ca="1">INDEX(GLOBAL[NAMA BARANG],MATCH(A1523,GLOBAL[ID]))</f>
        <v>Pc Klg set KT 6601 (BLK)</v>
      </c>
      <c r="E1523" s="4">
        <f ca="1">INDEX(GLOBAL[TT],MATCH(A1523,GLOBAL[ID]))</f>
        <v>39</v>
      </c>
      <c r="F1523" s="5">
        <f ca="1">IF(INDEX(GLOBAL[KET],MATCH(A1523,GLOBAL[ID]))="","-",INDEX(GLOBAL[KET],MATCH(A1523,GLOBAL[ID])))</f>
        <v>192</v>
      </c>
    </row>
    <row r="1524" spans="1:6" ht="15">
      <c r="A1524" s="12">
        <v>2304</v>
      </c>
      <c r="D1524" s="3" t="str">
        <f ca="1">INDEX(GLOBAL[NAMA BARANG],MATCH(A1524,GLOBAL[ID]))</f>
        <v>Pc Klg susun-sika</v>
      </c>
      <c r="E1524" s="4">
        <f ca="1">INDEX(GLOBAL[TT],MATCH(A1524,GLOBAL[ID]))</f>
        <v>12</v>
      </c>
      <c r="F1524" s="5" t="str">
        <f ca="1">IF(INDEX(GLOBAL[KET],MATCH(A1524,GLOBAL[ID]))="","-",INDEX(GLOBAL[KET],MATCH(A1524,GLOBAL[ID])))</f>
        <v>20 ls</v>
      </c>
    </row>
    <row r="1525" spans="1:6" ht="15">
      <c r="A1525" s="12">
        <v>2305</v>
      </c>
      <c r="D1525" s="3" t="str">
        <f ca="1">INDEX(GLOBAL[NAMA BARANG],MATCH(A1525,GLOBAL[ID]))</f>
        <v>Pc Klg TY 552</v>
      </c>
      <c r="E1525" s="4">
        <f ca="1">INDEX(GLOBAL[TT],MATCH(A1525,GLOBAL[ID]))</f>
        <v>46</v>
      </c>
      <c r="F1525" s="5" t="str">
        <f ca="1">IF(INDEX(GLOBAL[KET],MATCH(A1525,GLOBAL[ID]))="","-",INDEX(GLOBAL[KET],MATCH(A1525,GLOBAL[ID])))</f>
        <v>160 PCS</v>
      </c>
    </row>
    <row r="1526" spans="1:6" ht="15">
      <c r="A1526" s="12">
        <v>2307</v>
      </c>
      <c r="D1526" s="3" t="str">
        <f ca="1">INDEX(GLOBAL[NAMA BARANG],MATCH(A1526,GLOBAL[ID]))</f>
        <v>Pc Klg XD 3348 Minion (XHR)</v>
      </c>
      <c r="E1526" s="4">
        <f ca="1">INDEX(GLOBAL[TT],MATCH(A1526,GLOBAL[ID]))</f>
        <v>6</v>
      </c>
      <c r="F1526" s="5" t="str">
        <f ca="1">IF(INDEX(GLOBAL[KET],MATCH(A1526,GLOBAL[ID]))="","-",INDEX(GLOBAL[KET],MATCH(A1526,GLOBAL[ID])))</f>
        <v>192 PCS</v>
      </c>
    </row>
    <row r="1527" spans="1:6" ht="15">
      <c r="A1527" s="12">
        <v>2308</v>
      </c>
      <c r="D1527" s="3" t="str">
        <f ca="1">INDEX(GLOBAL[NAMA BARANG],MATCH(A1527,GLOBAL[ID]))</f>
        <v>Pc Klg XD 3348 Peppa Pig (X2)</v>
      </c>
      <c r="E1527" s="4">
        <f ca="1">INDEX(GLOBAL[TT],MATCH(A1527,GLOBAL[ID]))</f>
        <v>7</v>
      </c>
      <c r="F1527" s="5" t="str">
        <f ca="1">IF(INDEX(GLOBAL[KET],MATCH(A1527,GLOBAL[ID]))="","-",INDEX(GLOBAL[KET],MATCH(A1527,GLOBAL[ID])))</f>
        <v>192 PCS</v>
      </c>
    </row>
    <row r="1528" spans="1:6" ht="15">
      <c r="A1528" s="12">
        <v>2311</v>
      </c>
      <c r="D1528" s="3" t="str">
        <f ca="1">INDEX(GLOBAL[NAMA BARANG],MATCH(A1528,GLOBAL[ID]))</f>
        <v>Pc Klg ZG-6913</v>
      </c>
      <c r="E1528" s="4">
        <f ca="1">INDEX(GLOBAL[TT],MATCH(A1528,GLOBAL[ID]))</f>
        <v>14</v>
      </c>
      <c r="F1528" s="5" t="str">
        <f ca="1">IF(INDEX(GLOBAL[KET],MATCH(A1528,GLOBAL[ID]))="","-",INDEX(GLOBAL[KET],MATCH(A1528,GLOBAL[ID])))</f>
        <v>12 ls</v>
      </c>
    </row>
    <row r="1529" spans="1:6" ht="15">
      <c r="A1529" s="12">
        <v>2312</v>
      </c>
      <c r="D1529" s="3" t="str">
        <f ca="1">INDEX(GLOBAL[NAMA BARANG],MATCH(A1529,GLOBAL[ID]))</f>
        <v>Pc KM 2 WTP</v>
      </c>
      <c r="E1529" s="4">
        <f ca="1">INDEX(GLOBAL[TT],MATCH(A1529,GLOBAL[ID]))</f>
        <v>2</v>
      </c>
      <c r="F1529" s="5" t="str">
        <f ca="1">IF(INDEX(GLOBAL[KET],MATCH(A1529,GLOBAL[ID]))="","-",INDEX(GLOBAL[KET],MATCH(A1529,GLOBAL[ID])))</f>
        <v>12 LSN</v>
      </c>
    </row>
    <row r="1530" spans="1:6" ht="15">
      <c r="A1530" s="12">
        <v>2313</v>
      </c>
      <c r="D1530" s="3" t="str">
        <f ca="1">INDEX(GLOBAL[NAMA BARANG],MATCH(A1530,GLOBAL[ID]))</f>
        <v>Pc KM 21(5)/ 311A(2)</v>
      </c>
      <c r="E1530" s="4">
        <f ca="1">INDEX(GLOBAL[TT],MATCH(A1530,GLOBAL[ID]))</f>
        <v>7</v>
      </c>
      <c r="F1530" s="5" t="str">
        <f ca="1">IF(INDEX(GLOBAL[KET],MATCH(A1530,GLOBAL[ID]))="","-",INDEX(GLOBAL[KET],MATCH(A1530,GLOBAL[ID])))</f>
        <v>12 ls</v>
      </c>
    </row>
    <row r="1531" spans="1:6" ht="15">
      <c r="A1531" s="12">
        <v>2314</v>
      </c>
      <c r="D1531" s="3" t="str">
        <f ca="1">INDEX(GLOBAL[NAMA BARANG],MATCH(A1531,GLOBAL[ID]))</f>
        <v>Pc KM 22(11)/ KM 23(7)</v>
      </c>
      <c r="E1531" s="4">
        <f ca="1">INDEX(GLOBAL[TT],MATCH(A1531,GLOBAL[ID]))</f>
        <v>18</v>
      </c>
      <c r="F1531" s="5" t="str">
        <f ca="1">IF(INDEX(GLOBAL[KET],MATCH(A1531,GLOBAL[ID]))="","-",INDEX(GLOBAL[KET],MATCH(A1531,GLOBAL[ID])))</f>
        <v>12 ls</v>
      </c>
    </row>
    <row r="1532" spans="1:6" ht="15">
      <c r="A1532" s="12">
        <v>2315</v>
      </c>
      <c r="D1532" s="3" t="str">
        <f ca="1">INDEX(GLOBAL[NAMA BARANG],MATCH(A1532,GLOBAL[ID]))</f>
        <v>Pc KM 30C (Blk)</v>
      </c>
      <c r="E1532" s="4">
        <f ca="1">INDEX(GLOBAL[TT],MATCH(A1532,GLOBAL[ID]))</f>
        <v>10</v>
      </c>
      <c r="F1532" s="5" t="str">
        <f ca="1">IF(INDEX(GLOBAL[KET],MATCH(A1532,GLOBAL[ID]))="","-",INDEX(GLOBAL[KET],MATCH(A1532,GLOBAL[ID])))</f>
        <v>16 ls</v>
      </c>
    </row>
    <row r="1533" spans="1:6" ht="15">
      <c r="A1533" s="12">
        <v>2316</v>
      </c>
      <c r="D1533" s="3" t="str">
        <f ca="1">INDEX(GLOBAL[NAMA BARANG],MATCH(A1533,GLOBAL[ID]))</f>
        <v>Pc KM 3115</v>
      </c>
      <c r="E1533" s="4">
        <f ca="1">INDEX(GLOBAL[TT],MATCH(A1533,GLOBAL[ID]))</f>
        <v>1</v>
      </c>
      <c r="F1533" s="5" t="str">
        <f ca="1">IF(INDEX(GLOBAL[KET],MATCH(A1533,GLOBAL[ID]))="","-",INDEX(GLOBAL[KET],MATCH(A1533,GLOBAL[ID])))</f>
        <v>-</v>
      </c>
    </row>
    <row r="1534" spans="1:6" ht="15">
      <c r="A1534" s="12">
        <v>2317</v>
      </c>
      <c r="D1534" s="3" t="str">
        <f ca="1">INDEX(GLOBAL[NAMA BARANG],MATCH(A1534,GLOBAL[ID]))</f>
        <v>Pc Kode 1 susun biasa 8003</v>
      </c>
      <c r="E1534" s="4">
        <f ca="1">INDEX(GLOBAL[TT],MATCH(A1534,GLOBAL[ID]))</f>
        <v>4</v>
      </c>
      <c r="F1534" s="5" t="str">
        <f ca="1">IF(INDEX(GLOBAL[KET],MATCH(A1534,GLOBAL[ID]))="","-",INDEX(GLOBAL[KET],MATCH(A1534,GLOBAL[ID])))</f>
        <v>168 PCS</v>
      </c>
    </row>
    <row r="1535" spans="1:6" ht="15">
      <c r="A1535" s="12">
        <v>2318</v>
      </c>
      <c r="D1535" s="3" t="str">
        <f ca="1">INDEX(GLOBAL[NAMA BARANG],MATCH(A1535,GLOBAL[ID]))</f>
        <v>Pc Kode 1 susun Kalkulator 8003</v>
      </c>
      <c r="E1535" s="4">
        <f ca="1">INDEX(GLOBAL[TT],MATCH(A1535,GLOBAL[ID]))</f>
        <v>7</v>
      </c>
      <c r="F1535" s="5" t="str">
        <f ca="1">IF(INDEX(GLOBAL[KET],MATCH(A1535,GLOBAL[ID]))="","-",INDEX(GLOBAL[KET],MATCH(A1535,GLOBAL[ID])))</f>
        <v>168 PCS</v>
      </c>
    </row>
    <row r="1536" spans="1:6" ht="15">
      <c r="A1536" s="12">
        <v>2321</v>
      </c>
      <c r="D1536" s="3" t="str">
        <f ca="1">INDEX(GLOBAL[NAMA BARANG],MATCH(A1536,GLOBAL[ID]))</f>
        <v>Pc Kode 3ssn A 2020D Cewek</v>
      </c>
      <c r="E1536" s="4">
        <f ca="1">INDEX(GLOBAL[TT],MATCH(A1536,GLOBAL[ID]))</f>
        <v>1</v>
      </c>
      <c r="F1536" s="5" t="str">
        <f ca="1">IF(INDEX(GLOBAL[KET],MATCH(A1536,GLOBAL[ID]))="","-",INDEX(GLOBAL[KET],MATCH(A1536,GLOBAL[ID])))</f>
        <v>96 PCS</v>
      </c>
    </row>
    <row r="1537" spans="1:6" ht="15">
      <c r="A1537" s="12">
        <v>2322</v>
      </c>
      <c r="D1537" s="3" t="str">
        <f ca="1">INDEX(GLOBAL[NAMA BARANG],MATCH(A1537,GLOBAL[ID]))</f>
        <v>Pc Kode K 22</v>
      </c>
      <c r="E1537" s="4">
        <f ca="1">INDEX(GLOBAL[TT],MATCH(A1537,GLOBAL[ID]))</f>
        <v>37</v>
      </c>
      <c r="F1537" s="5" t="str">
        <f ca="1">IF(INDEX(GLOBAL[KET],MATCH(A1537,GLOBAL[ID]))="","-",INDEX(GLOBAL[KET],MATCH(A1537,GLOBAL[ID])))</f>
        <v>168 pc</v>
      </c>
    </row>
    <row r="1538" spans="1:6" ht="15">
      <c r="A1538" s="12">
        <v>2323</v>
      </c>
      <c r="D1538" s="3" t="str">
        <f ca="1">INDEX(GLOBAL[NAMA BARANG],MATCH(A1538,GLOBAL[ID]))</f>
        <v>Pc KW 2255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72 pc</v>
      </c>
    </row>
    <row r="1539" spans="1:6" ht="15">
      <c r="A1539" s="12">
        <v>2324</v>
      </c>
      <c r="D1539" s="3" t="str">
        <f ca="1">INDEX(GLOBAL[NAMA BARANG],MATCH(A1539,GLOBAL[ID]))</f>
        <v>Pc KX 201-02 Disney C16-161 (ATAS)</v>
      </c>
      <c r="E1539" s="4">
        <f ca="1">INDEX(GLOBAL[TT],MATCH(A1539,GLOBAL[ID]))</f>
        <v>1</v>
      </c>
      <c r="F1539" s="5" t="str">
        <f ca="1">IF(INDEX(GLOBAL[KET],MATCH(A1539,GLOBAL[ID]))="","-",INDEX(GLOBAL[KET],MATCH(A1539,GLOBAL[ID])))</f>
        <v>160 pc</v>
      </c>
    </row>
    <row r="1540" spans="1:6" ht="15">
      <c r="A1540" s="12">
        <v>2326</v>
      </c>
      <c r="D1540" s="3" t="str">
        <f ca="1">INDEX(GLOBAL[NAMA BARANG],MATCH(A1540,GLOBAL[ID]))</f>
        <v>Pc L CE 393/ A/ Segi</v>
      </c>
      <c r="E1540" s="4">
        <f ca="1">INDEX(GLOBAL[TT],MATCH(A1540,GLOBAL[ID]))</f>
        <v>1</v>
      </c>
      <c r="F1540" s="5" t="str">
        <f ca="1">IF(INDEX(GLOBAL[KET],MATCH(A1540,GLOBAL[ID]))="","-",INDEX(GLOBAL[KET],MATCH(A1540,GLOBAL[ID])))</f>
        <v>300 pc</v>
      </c>
    </row>
    <row r="1541" spans="1:6" ht="15">
      <c r="A1541" s="12">
        <v>2327</v>
      </c>
      <c r="D1541" s="3" t="str">
        <f ca="1">INDEX(GLOBAL[NAMA BARANG],MATCH(A1541,GLOBAL[ID]))</f>
        <v>Pc L XT 9907</v>
      </c>
      <c r="E1541" s="4">
        <f ca="1">INDEX(GLOBAL[TT],MATCH(A1541,GLOBAL[ID]))</f>
        <v>1</v>
      </c>
      <c r="F1541" s="5" t="str">
        <f ca="1">IF(INDEX(GLOBAL[KET],MATCH(A1541,GLOBAL[ID]))="","-",INDEX(GLOBAL[KET],MATCH(A1541,GLOBAL[ID])))</f>
        <v>300 pc</v>
      </c>
    </row>
    <row r="1542" spans="1:6" ht="15">
      <c r="A1542" s="12">
        <v>2328</v>
      </c>
      <c r="D1542" s="3" t="str">
        <f ca="1">INDEX(GLOBAL[NAMA BARANG],MATCH(A1542,GLOBAL[ID]))</f>
        <v>Pc L ZM 3452</v>
      </c>
      <c r="E1542" s="4">
        <f ca="1">INDEX(GLOBAL[TT],MATCH(A1542,GLOBAL[ID]))</f>
        <v>1</v>
      </c>
      <c r="F1542" s="5" t="str">
        <f ca="1">IF(INDEX(GLOBAL[KET],MATCH(A1542,GLOBAL[ID]))="","-",INDEX(GLOBAL[KET],MATCH(A1542,GLOBAL[ID])))</f>
        <v>180 pc</v>
      </c>
    </row>
    <row r="1543" spans="1:6" ht="15">
      <c r="A1543" s="12">
        <v>2329</v>
      </c>
      <c r="D1543" s="3" t="str">
        <f ca="1">INDEX(GLOBAL[NAMA BARANG],MATCH(A1543,GLOBAL[ID]))</f>
        <v>Pc lampu 6635-1 Unicorn</v>
      </c>
      <c r="E1543" s="4">
        <f ca="1">INDEX(GLOBAL[TT],MATCH(A1543,GLOBAL[ID]))</f>
        <v>1</v>
      </c>
      <c r="F1543" s="5" t="str">
        <f ca="1">IF(INDEX(GLOBAL[KET],MATCH(A1543,GLOBAL[ID]))="","-",INDEX(GLOBAL[KET],MATCH(A1543,GLOBAL[ID])))</f>
        <v>288 pc</v>
      </c>
    </row>
    <row r="1544" spans="1:6" ht="15">
      <c r="A1544" s="12">
        <v>2330</v>
      </c>
      <c r="D1544" s="3" t="str">
        <f ca="1">INDEX(GLOBAL[NAMA BARANG],MATCH(A1544,GLOBAL[ID]))</f>
        <v>Pc lampu 6635-2 LOL</v>
      </c>
      <c r="E1544" s="4">
        <f ca="1">INDEX(GLOBAL[TT],MATCH(A1544,GLOBAL[ID]))</f>
        <v>2</v>
      </c>
      <c r="F1544" s="5" t="str">
        <f ca="1">IF(INDEX(GLOBAL[KET],MATCH(A1544,GLOBAL[ID]))="","-",INDEX(GLOBAL[KET],MATCH(A1544,GLOBAL[ID])))</f>
        <v>288 pc</v>
      </c>
    </row>
    <row r="1545" spans="1:6" ht="15">
      <c r="A1545" s="12">
        <v>2331</v>
      </c>
      <c r="D1545" s="3" t="str">
        <f ca="1">INDEX(GLOBAL[NAMA BARANG],MATCH(A1545,GLOBAL[ID]))</f>
        <v>Pc lampu 6635-2 LOL</v>
      </c>
      <c r="E1545" s="4">
        <f ca="1">INDEX(GLOBAL[TT],MATCH(A1545,GLOBAL[ID]))</f>
        <v>4</v>
      </c>
      <c r="F1545" s="5" t="str">
        <f ca="1">IF(INDEX(GLOBAL[KET],MATCH(A1545,GLOBAL[ID]))="","-",INDEX(GLOBAL[KET],MATCH(A1545,GLOBAL[ID])))</f>
        <v>432 pc</v>
      </c>
    </row>
    <row r="1546" spans="1:6" ht="15">
      <c r="A1546" s="12">
        <v>2332</v>
      </c>
      <c r="D1546" s="3" t="str">
        <f ca="1">INDEX(GLOBAL[NAMA BARANG],MATCH(A1546,GLOBAL[ID]))</f>
        <v>Pc lampu 6635-5 BTS</v>
      </c>
      <c r="E1546" s="4">
        <f ca="1">INDEX(GLOBAL[TT],MATCH(A1546,GLOBAL[ID]))</f>
        <v>5</v>
      </c>
      <c r="F1546" s="5" t="str">
        <f ca="1">IF(INDEX(GLOBAL[KET],MATCH(A1546,GLOBAL[ID]))="","-",INDEX(GLOBAL[KET],MATCH(A1546,GLOBAL[ID])))</f>
        <v>432 pc</v>
      </c>
    </row>
    <row r="1547" spans="1:6" ht="15">
      <c r="A1547" s="12">
        <v>2333</v>
      </c>
      <c r="D1547" s="3" t="str">
        <f ca="1">INDEX(GLOBAL[NAMA BARANG],MATCH(A1547,GLOBAL[ID]))</f>
        <v>Pc lampu 6636-1 Unicorn</v>
      </c>
      <c r="E1547" s="4">
        <f ca="1">INDEX(GLOBAL[TT],MATCH(A1547,GLOBAL[ID]))</f>
        <v>1</v>
      </c>
      <c r="F1547" s="5" t="str">
        <f ca="1">IF(INDEX(GLOBAL[KET],MATCH(A1547,GLOBAL[ID]))="","-",INDEX(GLOBAL[KET],MATCH(A1547,GLOBAL[ID])))</f>
        <v>432 pc</v>
      </c>
    </row>
    <row r="1548" spans="1:6" ht="15">
      <c r="A1548" s="12">
        <v>2334</v>
      </c>
      <c r="D1548" s="3" t="str">
        <f ca="1">INDEX(GLOBAL[NAMA BARANG],MATCH(A1548,GLOBAL[ID]))</f>
        <v>Pc lampu 6636-2 LOL</v>
      </c>
      <c r="E1548" s="4">
        <f ca="1">INDEX(GLOBAL[TT],MATCH(A1548,GLOBAL[ID]))</f>
        <v>4</v>
      </c>
      <c r="F1548" s="5" t="str">
        <f ca="1">IF(INDEX(GLOBAL[KET],MATCH(A1548,GLOBAL[ID]))="","-",INDEX(GLOBAL[KET],MATCH(A1548,GLOBAL[ID])))</f>
        <v>288 pc</v>
      </c>
    </row>
    <row r="1549" spans="1:6" ht="15">
      <c r="A1549" s="12">
        <v>2335</v>
      </c>
      <c r="D1549" s="3" t="str">
        <f ca="1">INDEX(GLOBAL[NAMA BARANG],MATCH(A1549,GLOBAL[ID]))</f>
        <v>Pc lampu 6636-2 LOL</v>
      </c>
      <c r="E1549" s="4">
        <f ca="1">INDEX(GLOBAL[TT],MATCH(A1549,GLOBAL[ID]))</f>
        <v>5</v>
      </c>
      <c r="F1549" s="5" t="str">
        <f ca="1">IF(INDEX(GLOBAL[KET],MATCH(A1549,GLOBAL[ID]))="","-",INDEX(GLOBAL[KET],MATCH(A1549,GLOBAL[ID])))</f>
        <v>432 pc</v>
      </c>
    </row>
    <row r="1550" spans="1:6" ht="15">
      <c r="A1550" s="12">
        <v>2336</v>
      </c>
      <c r="D1550" s="3" t="str">
        <f ca="1">INDEX(GLOBAL[NAMA BARANG],MATCH(A1550,GLOBAL[ID]))</f>
        <v>Pc lampu 6636-3 Avenger</v>
      </c>
      <c r="E1550" s="4">
        <f ca="1">INDEX(GLOBAL[TT],MATCH(A1550,GLOBAL[ID]))</f>
        <v>2</v>
      </c>
      <c r="F1550" s="5" t="str">
        <f ca="1">IF(INDEX(GLOBAL[KET],MATCH(A1550,GLOBAL[ID]))="","-",INDEX(GLOBAL[KET],MATCH(A1550,GLOBAL[ID])))</f>
        <v>432 pc</v>
      </c>
    </row>
    <row r="1551" spans="1:6" ht="15">
      <c r="A1551" s="12">
        <v>2337</v>
      </c>
      <c r="D1551" s="3" t="str">
        <f ca="1">INDEX(GLOBAL[NAMA BARANG],MATCH(A1551,GLOBAL[ID]))</f>
        <v>Pc lampu 6636-6 BT21</v>
      </c>
      <c r="E1551" s="4">
        <f ca="1">INDEX(GLOBAL[TT],MATCH(A1551,GLOBAL[ID]))</f>
        <v>24</v>
      </c>
      <c r="F1551" s="5" t="str">
        <f ca="1">IF(INDEX(GLOBAL[KET],MATCH(A1551,GLOBAL[ID]))="","-",INDEX(GLOBAL[KET],MATCH(A1551,GLOBAL[ID])))</f>
        <v>432 pc</v>
      </c>
    </row>
    <row r="1552" spans="1:6" ht="15">
      <c r="A1552" s="12">
        <v>2357</v>
      </c>
      <c r="D1552" s="3" t="str">
        <f ca="1">INDEX(GLOBAL[NAMA BARANG],MATCH(A1552,GLOBAL[ID]))</f>
        <v>Pc Magnit + Isi CC 1025</v>
      </c>
      <c r="E1552" s="4">
        <f ca="1">INDEX(GLOBAL[TT],MATCH(A1552,GLOBAL[ID]))</f>
        <v>14</v>
      </c>
      <c r="F1552" s="5">
        <f ca="1">IF(INDEX(GLOBAL[KET],MATCH(A1552,GLOBAL[ID]))="","-",INDEX(GLOBAL[KET],MATCH(A1552,GLOBAL[ID])))</f>
        <v>96</v>
      </c>
    </row>
    <row r="1553" spans="1:6" ht="15">
      <c r="A1553" s="12">
        <v>2358</v>
      </c>
      <c r="D1553" s="3" t="str">
        <f ca="1">INDEX(GLOBAL[NAMA BARANG],MATCH(A1553,GLOBAL[ID]))</f>
        <v>Pc Magnit + Kunci Kombinasi B 35113-20</v>
      </c>
      <c r="E1553" s="4">
        <f ca="1">INDEX(GLOBAL[TT],MATCH(A1553,GLOBAL[ID]))</f>
        <v>3</v>
      </c>
      <c r="F1553" s="5" t="str">
        <f ca="1">IF(INDEX(GLOBAL[KET],MATCH(A1553,GLOBAL[ID]))="","-",INDEX(GLOBAL[KET],MATCH(A1553,GLOBAL[ID])))</f>
        <v>96 PCS</v>
      </c>
    </row>
    <row r="1554" spans="1:6" ht="15">
      <c r="A1554" s="12">
        <v>2360</v>
      </c>
      <c r="D1554" s="3" t="str">
        <f ca="1">INDEX(GLOBAL[NAMA BARANG],MATCH(A1554,GLOBAL[ID]))</f>
        <v>Pc Magnit 0052</v>
      </c>
      <c r="E1554" s="4">
        <f ca="1">INDEX(GLOBAL[TT],MATCH(A1554,GLOBAL[ID]))</f>
        <v>1</v>
      </c>
      <c r="F1554" s="5" t="str">
        <f ca="1">IF(INDEX(GLOBAL[KET],MATCH(A1554,GLOBAL[ID]))="","-",INDEX(GLOBAL[KET],MATCH(A1554,GLOBAL[ID])))</f>
        <v>96 PCS</v>
      </c>
    </row>
    <row r="1555" spans="1:6" ht="15">
      <c r="A1555" s="12">
        <v>2361</v>
      </c>
      <c r="D1555" s="3" t="str">
        <f ca="1">INDEX(GLOBAL[NAMA BARANG],MATCH(A1555,GLOBAL[ID]))</f>
        <v>Pc Magnit 0110 disney/ 0110 apple bear</v>
      </c>
      <c r="E1555" s="4">
        <f ca="1">INDEX(GLOBAL[TT],MATCH(A1555,GLOBAL[ID]))</f>
        <v>1</v>
      </c>
      <c r="F1555" s="5" t="str">
        <f ca="1">IF(INDEX(GLOBAL[KET],MATCH(A1555,GLOBAL[ID]))="","-",INDEX(GLOBAL[KET],MATCH(A1555,GLOBAL[ID])))</f>
        <v>96 pc</v>
      </c>
    </row>
    <row r="1556" spans="1:6" ht="15">
      <c r="A1556" s="12">
        <v>2362</v>
      </c>
      <c r="D1556" s="3" t="str">
        <f ca="1">INDEX(GLOBAL[NAMA BARANG],MATCH(A1556,GLOBAL[ID]))</f>
        <v>Pc Magnit 051 MM blk</v>
      </c>
      <c r="E1556" s="4">
        <f ca="1">INDEX(GLOBAL[TT],MATCH(A1556,GLOBAL[ID]))</f>
        <v>12</v>
      </c>
      <c r="F1556" s="5" t="str">
        <f ca="1">IF(INDEX(GLOBAL[KET],MATCH(A1556,GLOBAL[ID]))="","-",INDEX(GLOBAL[KET],MATCH(A1556,GLOBAL[ID])))</f>
        <v>72 pc</v>
      </c>
    </row>
    <row r="1557" spans="1:6" ht="15">
      <c r="A1557" s="12">
        <v>2363</v>
      </c>
      <c r="D1557" s="3" t="str">
        <f ca="1">INDEX(GLOBAL[NAMA BARANG],MATCH(A1557,GLOBAL[ID]))</f>
        <v>Pc Magnit 1151</v>
      </c>
      <c r="E1557" s="4">
        <f ca="1">INDEX(GLOBAL[TT],MATCH(A1557,GLOBAL[ID]))</f>
        <v>2</v>
      </c>
      <c r="F1557" s="5" t="str">
        <f ca="1">IF(INDEX(GLOBAL[KET],MATCH(A1557,GLOBAL[ID]))="","-",INDEX(GLOBAL[KET],MATCH(A1557,GLOBAL[ID])))</f>
        <v>144 pc</v>
      </c>
    </row>
    <row r="1558" spans="1:6" ht="15">
      <c r="A1558" s="12">
        <v>2366</v>
      </c>
      <c r="D1558" s="3" t="str">
        <f ca="1">INDEX(GLOBAL[NAMA BARANG],MATCH(A1558,GLOBAL[ID]))</f>
        <v>Pc Magnit 35116-20</v>
      </c>
      <c r="E1558" s="4">
        <f ca="1">INDEX(GLOBAL[TT],MATCH(A1558,GLOBAL[ID]))</f>
        <v>2</v>
      </c>
      <c r="F1558" s="5" t="str">
        <f ca="1">IF(INDEX(GLOBAL[KET],MATCH(A1558,GLOBAL[ID]))="","-",INDEX(GLOBAL[KET],MATCH(A1558,GLOBAL[ID])))</f>
        <v>96 PCS</v>
      </c>
    </row>
    <row r="1559" spans="1:6" ht="15">
      <c r="A1559" s="12">
        <v>2367</v>
      </c>
      <c r="D1559" s="3" t="str">
        <f ca="1">INDEX(GLOBAL[NAMA BARANG],MATCH(A1559,GLOBAL[ID]))</f>
        <v>Pc Magnit 35122</v>
      </c>
      <c r="E1559" s="4">
        <f ca="1">INDEX(GLOBAL[TT],MATCH(A1559,GLOBAL[ID]))</f>
        <v>5</v>
      </c>
      <c r="F1559" s="5" t="str">
        <f ca="1">IF(INDEX(GLOBAL[KET],MATCH(A1559,GLOBAL[ID]))="","-",INDEX(GLOBAL[KET],MATCH(A1559,GLOBAL[ID])))</f>
        <v>96 PCS</v>
      </c>
    </row>
    <row r="1560" spans="1:6" ht="15">
      <c r="A1560" s="12">
        <v>2371</v>
      </c>
      <c r="D1560" s="3" t="str">
        <f ca="1">INDEX(GLOBAL[NAMA BARANG],MATCH(A1560,GLOBAL[ID]))</f>
        <v>Pc Magnit 35139</v>
      </c>
      <c r="E1560" s="4">
        <f ca="1">INDEX(GLOBAL[TT],MATCH(A1560,GLOBAL[ID]))</f>
        <v>21</v>
      </c>
      <c r="F1560" s="5" t="str">
        <f ca="1">IF(INDEX(GLOBAL[KET],MATCH(A1560,GLOBAL[ID]))="","-",INDEX(GLOBAL[KET],MATCH(A1560,GLOBAL[ID])))</f>
        <v>96 pc</v>
      </c>
    </row>
    <row r="1561" spans="1:6" ht="15">
      <c r="A1561" s="12">
        <v>2373</v>
      </c>
      <c r="D1561" s="3" t="str">
        <f ca="1">INDEX(GLOBAL[NAMA BARANG],MATCH(A1561,GLOBAL[ID]))</f>
        <v>Pc Magnit 35145 (biasa)</v>
      </c>
      <c r="E1561" s="4">
        <f ca="1">INDEX(GLOBAL[TT],MATCH(A1561,GLOBAL[ID]))</f>
        <v>5</v>
      </c>
      <c r="F1561" s="5" t="str">
        <f ca="1">IF(INDEX(GLOBAL[KET],MATCH(A1561,GLOBAL[ID]))="","-",INDEX(GLOBAL[KET],MATCH(A1561,GLOBAL[ID])))</f>
        <v>96 PCS</v>
      </c>
    </row>
    <row r="1562" spans="1:6" ht="15">
      <c r="A1562" s="12">
        <v>2375</v>
      </c>
      <c r="D1562" s="3" t="str">
        <f ca="1">INDEX(GLOBAL[NAMA BARANG],MATCH(A1562,GLOBAL[ID]))</f>
        <v>Pc Magnit 35165 (biasa)</v>
      </c>
      <c r="E1562" s="4">
        <f ca="1">INDEX(GLOBAL[TT],MATCH(A1562,GLOBAL[ID]))</f>
        <v>7</v>
      </c>
      <c r="F1562" s="5" t="str">
        <f ca="1">IF(INDEX(GLOBAL[KET],MATCH(A1562,GLOBAL[ID]))="","-",INDEX(GLOBAL[KET],MATCH(A1562,GLOBAL[ID])))</f>
        <v>96 PCS</v>
      </c>
    </row>
    <row r="1563" spans="1:6" ht="15">
      <c r="A1563" s="12">
        <v>2379</v>
      </c>
      <c r="D1563" s="3" t="str">
        <f ca="1">INDEX(GLOBAL[NAMA BARANG],MATCH(A1563,GLOBAL[ID]))</f>
        <v>Pc Magnit 3578-20</v>
      </c>
      <c r="E1563" s="4">
        <f ca="1">INDEX(GLOBAL[TT],MATCH(A1563,GLOBAL[ID]))</f>
        <v>6</v>
      </c>
      <c r="F1563" s="5" t="str">
        <f ca="1">IF(INDEX(GLOBAL[KET],MATCH(A1563,GLOBAL[ID]))="","-",INDEX(GLOBAL[KET],MATCH(A1563,GLOBAL[ID])))</f>
        <v>96 pc</v>
      </c>
    </row>
    <row r="1564" spans="1:6" ht="15">
      <c r="A1564" s="12">
        <v>2380</v>
      </c>
      <c r="D1564" s="3" t="str">
        <f ca="1">INDEX(GLOBAL[NAMA BARANG],MATCH(A1564,GLOBAL[ID]))</f>
        <v>Pc Magnit 3D KT 8158</v>
      </c>
      <c r="E1564" s="4">
        <f ca="1">INDEX(GLOBAL[TT],MATCH(A1564,GLOBAL[ID]))</f>
        <v>2</v>
      </c>
      <c r="F1564" s="5" t="str">
        <f ca="1">IF(INDEX(GLOBAL[KET],MATCH(A1564,GLOBAL[ID]))="","-",INDEX(GLOBAL[KET],MATCH(A1564,GLOBAL[ID])))</f>
        <v>144 pc</v>
      </c>
    </row>
    <row r="1565" spans="1:6" ht="15">
      <c r="A1565" s="12">
        <v>2382</v>
      </c>
      <c r="D1565" s="3" t="str">
        <f ca="1">INDEX(GLOBAL[NAMA BARANG],MATCH(A1565,GLOBAL[ID]))</f>
        <v>Pc Magnit 5501 Besar</v>
      </c>
      <c r="E1565" s="4">
        <f ca="1">INDEX(GLOBAL[TT],MATCH(A1565,GLOBAL[ID]))</f>
        <v>1</v>
      </c>
      <c r="F1565" s="5" t="str">
        <f ca="1">IF(INDEX(GLOBAL[KET],MATCH(A1565,GLOBAL[ID]))="","-",INDEX(GLOBAL[KET],MATCH(A1565,GLOBAL[ID])))</f>
        <v>96 pc</v>
      </c>
    </row>
    <row r="1566" spans="1:6" ht="15">
      <c r="A1566" s="12">
        <v>2390</v>
      </c>
      <c r="D1566" s="3" t="str">
        <f ca="1">INDEX(GLOBAL[NAMA BARANG],MATCH(A1566,GLOBAL[ID]))</f>
        <v>Pc Magnit 65009 KB</v>
      </c>
      <c r="E1566" s="4">
        <f ca="1">INDEX(GLOBAL[TT],MATCH(A1566,GLOBAL[ID]))</f>
        <v>1</v>
      </c>
      <c r="F1566" s="5" t="str">
        <f ca="1">IF(INDEX(GLOBAL[KET],MATCH(A1566,GLOBAL[ID]))="","-",INDEX(GLOBAL[KET],MATCH(A1566,GLOBAL[ID])))</f>
        <v>120 pc</v>
      </c>
    </row>
    <row r="1567" spans="1:6" ht="15">
      <c r="A1567" s="12">
        <v>2391</v>
      </c>
      <c r="D1567" s="3" t="str">
        <f ca="1">INDEX(GLOBAL[NAMA BARANG],MATCH(A1567,GLOBAL[ID]))</f>
        <v>Pc Magnit 65031</v>
      </c>
      <c r="E1567" s="4">
        <f ca="1">INDEX(GLOBAL[TT],MATCH(A1567,GLOBAL[ID]))</f>
        <v>4</v>
      </c>
      <c r="F1567" s="5" t="str">
        <f ca="1">IF(INDEX(GLOBAL[KET],MATCH(A1567,GLOBAL[ID]))="","-",INDEX(GLOBAL[KET],MATCH(A1567,GLOBAL[ID])))</f>
        <v>120 PCS</v>
      </c>
    </row>
    <row r="1568" spans="1:6" ht="15">
      <c r="A1568" s="12">
        <v>2395</v>
      </c>
      <c r="D1568" s="3" t="str">
        <f ca="1">INDEX(GLOBAL[NAMA BARANG],MATCH(A1568,GLOBAL[ID]))</f>
        <v>Pc Magnit 8631 + Call</v>
      </c>
      <c r="E1568" s="4">
        <f ca="1">INDEX(GLOBAL[TT],MATCH(A1568,GLOBAL[ID]))</f>
        <v>50</v>
      </c>
      <c r="F1568" s="5" t="str">
        <f ca="1">IF(INDEX(GLOBAL[KET],MATCH(A1568,GLOBAL[ID]))="","-",INDEX(GLOBAL[KET],MATCH(A1568,GLOBAL[ID])))</f>
        <v>160 PCS</v>
      </c>
    </row>
    <row r="1569" spans="1:6" ht="15">
      <c r="A1569" s="12">
        <v>2396</v>
      </c>
      <c r="D1569" s="3" t="str">
        <f ca="1">INDEX(GLOBAL[NAMA BARANG],MATCH(A1569,GLOBAL[ID]))</f>
        <v>Pc Magnit 9315</v>
      </c>
      <c r="E1569" s="4">
        <f ca="1">INDEX(GLOBAL[TT],MATCH(A1569,GLOBAL[ID]))</f>
        <v>4</v>
      </c>
      <c r="F1569" s="5" t="str">
        <f ca="1">IF(INDEX(GLOBAL[KET],MATCH(A1569,GLOBAL[ID]))="","-",INDEX(GLOBAL[KET],MATCH(A1569,GLOBAL[ID])))</f>
        <v>240 PCS</v>
      </c>
    </row>
    <row r="1570" spans="1:6" ht="15">
      <c r="A1570" s="12">
        <v>2397</v>
      </c>
      <c r="D1570" s="3" t="str">
        <f ca="1">INDEX(GLOBAL[NAMA BARANG],MATCH(A1570,GLOBAL[ID]))</f>
        <v>Pc Magnit 9340</v>
      </c>
      <c r="E1570" s="4">
        <f ca="1">INDEX(GLOBAL[TT],MATCH(A1570,GLOBAL[ID]))</f>
        <v>4</v>
      </c>
      <c r="F1570" s="5" t="str">
        <f ca="1">IF(INDEX(GLOBAL[KET],MATCH(A1570,GLOBAL[ID]))="","-",INDEX(GLOBAL[KET],MATCH(A1570,GLOBAL[ID])))</f>
        <v>168 PCS</v>
      </c>
    </row>
    <row r="1571" spans="1:6" ht="15">
      <c r="A1571" s="12">
        <v>2402</v>
      </c>
      <c r="D1571" s="3" t="str">
        <f ca="1">INDEX(GLOBAL[NAMA BARANG],MATCH(A1571,GLOBAL[ID]))</f>
        <v>Pc Magnit 9363</v>
      </c>
      <c r="E1571" s="4">
        <f ca="1">INDEX(GLOBAL[TT],MATCH(A1571,GLOBAL[ID]))</f>
        <v>1</v>
      </c>
      <c r="F1571" s="5" t="str">
        <f ca="1">IF(INDEX(GLOBAL[KET],MATCH(A1571,GLOBAL[ID]))="","-",INDEX(GLOBAL[KET],MATCH(A1571,GLOBAL[ID])))</f>
        <v>192 PCS</v>
      </c>
    </row>
    <row r="1572" spans="1:6" ht="15">
      <c r="A1572" s="12">
        <v>2404</v>
      </c>
      <c r="D1572" s="3" t="str">
        <f ca="1">INDEX(GLOBAL[NAMA BARANG],MATCH(A1572,GLOBAL[ID]))</f>
        <v>Pc Magnit A 6682</v>
      </c>
      <c r="E1572" s="4">
        <f ca="1">INDEX(GLOBAL[TT],MATCH(A1572,GLOBAL[ID]))</f>
        <v>14</v>
      </c>
      <c r="F1572" s="5" t="str">
        <f ca="1">IF(INDEX(GLOBAL[KET],MATCH(A1572,GLOBAL[ID]))="","-",INDEX(GLOBAL[KET],MATCH(A1572,GLOBAL[ID])))</f>
        <v>120 PCS</v>
      </c>
    </row>
    <row r="1573" spans="1:6" ht="15">
      <c r="A1573" s="12">
        <v>2405</v>
      </c>
      <c r="D1573" s="3" t="str">
        <f ca="1">INDEX(GLOBAL[NAMA BARANG],MATCH(A1573,GLOBAL[ID]))</f>
        <v>Pc Magnit A6857/ 3 kal</v>
      </c>
      <c r="E1573" s="4">
        <f ca="1">INDEX(GLOBAL[TT],MATCH(A1573,GLOBAL[ID]))</f>
        <v>3</v>
      </c>
      <c r="F1573" s="5" t="str">
        <f ca="1">IF(INDEX(GLOBAL[KET],MATCH(A1573,GLOBAL[ID]))="","-",INDEX(GLOBAL[KET],MATCH(A1573,GLOBAL[ID])))</f>
        <v>144 pc</v>
      </c>
    </row>
    <row r="1574" spans="1:6" ht="15">
      <c r="A1574" s="12">
        <v>2406</v>
      </c>
      <c r="D1574" s="3" t="str">
        <f ca="1">INDEX(GLOBAL[NAMA BARANG],MATCH(A1574,GLOBAL[ID]))</f>
        <v>Pc Magnit A853</v>
      </c>
      <c r="E1574" s="4">
        <f ca="1">INDEX(GLOBAL[TT],MATCH(A1574,GLOBAL[ID]))</f>
        <v>9</v>
      </c>
      <c r="F1574" s="5" t="str">
        <f ca="1">IF(INDEX(GLOBAL[KET],MATCH(A1574,GLOBAL[ID]))="","-",INDEX(GLOBAL[KET],MATCH(A1574,GLOBAL[ID])))</f>
        <v>96 pc</v>
      </c>
    </row>
    <row r="1575" spans="1:6" ht="15">
      <c r="A1575" s="12">
        <v>2407</v>
      </c>
      <c r="D1575" s="3" t="str">
        <f ca="1">INDEX(GLOBAL[NAMA BARANG],MATCH(A1575,GLOBAL[ID]))</f>
        <v>Pc Magnit AC 2829-5</v>
      </c>
      <c r="E1575" s="4">
        <f ca="1">INDEX(GLOBAL[TT],MATCH(A1575,GLOBAL[ID]))</f>
        <v>1</v>
      </c>
      <c r="F1575" s="5" t="str">
        <f ca="1">IF(INDEX(GLOBAL[KET],MATCH(A1575,GLOBAL[ID]))="","-",INDEX(GLOBAL[KET],MATCH(A1575,GLOBAL[ID])))</f>
        <v>144 PCS</v>
      </c>
    </row>
    <row r="1576" spans="1:6" ht="15">
      <c r="A1576" s="12">
        <v>2408</v>
      </c>
      <c r="D1576" s="3" t="str">
        <f ca="1">INDEX(GLOBAL[NAMA BARANG],MATCH(A1576,GLOBAL[ID]))</f>
        <v>Pc Magnit Air B 35241-1</v>
      </c>
      <c r="E1576" s="4">
        <f ca="1">INDEX(GLOBAL[TT],MATCH(A1576,GLOBAL[ID]))</f>
        <v>4</v>
      </c>
      <c r="F1576" s="5" t="str">
        <f ca="1">IF(INDEX(GLOBAL[KET],MATCH(A1576,GLOBAL[ID]))="","-",INDEX(GLOBAL[KET],MATCH(A1576,GLOBAL[ID])))</f>
        <v>96 PCS</v>
      </c>
    </row>
    <row r="1577" spans="1:6" ht="15">
      <c r="A1577" s="12">
        <v>2409</v>
      </c>
      <c r="D1577" s="3" t="str">
        <f ca="1">INDEX(GLOBAL[NAMA BARANG],MATCH(A1577,GLOBAL[ID]))</f>
        <v>Pc Magnit asahan meja 70SS Hk/ AB</v>
      </c>
      <c r="E1577" s="4">
        <f ca="1">INDEX(GLOBAL[TT],MATCH(A1577,GLOBAL[ID]))</f>
        <v>28</v>
      </c>
      <c r="F1577" s="5" t="str">
        <f ca="1">IF(INDEX(GLOBAL[KET],MATCH(A1577,GLOBAL[ID]))="","-",INDEX(GLOBAL[KET],MATCH(A1577,GLOBAL[ID])))</f>
        <v>120 pc</v>
      </c>
    </row>
    <row r="1578" spans="1:6" ht="15">
      <c r="A1578" s="12">
        <v>2410</v>
      </c>
      <c r="D1578" s="3" t="str">
        <f ca="1">INDEX(GLOBAL[NAMA BARANG],MATCH(A1578,GLOBAL[ID]))</f>
        <v>Pc Magnit AZ 3300 blk</v>
      </c>
      <c r="E1578" s="4">
        <f ca="1">INDEX(GLOBAL[TT],MATCH(A1578,GLOBAL[ID]))</f>
        <v>7</v>
      </c>
      <c r="F1578" s="5" t="str">
        <f ca="1">IF(INDEX(GLOBAL[KET],MATCH(A1578,GLOBAL[ID]))="","-",INDEX(GLOBAL[KET],MATCH(A1578,GLOBAL[ID])))</f>
        <v>96 pc</v>
      </c>
    </row>
    <row r="1579" spans="1:6" ht="15">
      <c r="A1579" s="12">
        <v>2411</v>
      </c>
      <c r="D1579" s="3" t="str">
        <f ca="1">INDEX(GLOBAL[NAMA BARANG],MATCH(A1579,GLOBAL[ID]))</f>
        <v>Pc Magnit AZ 3301 blk</v>
      </c>
      <c r="E1579" s="4">
        <f ca="1">INDEX(GLOBAL[TT],MATCH(A1579,GLOBAL[ID]))</f>
        <v>47</v>
      </c>
      <c r="F1579" s="5" t="str">
        <f ca="1">IF(INDEX(GLOBAL[KET],MATCH(A1579,GLOBAL[ID]))="","-",INDEX(GLOBAL[KET],MATCH(A1579,GLOBAL[ID])))</f>
        <v>96 pc</v>
      </c>
    </row>
    <row r="1580" spans="1:6" ht="15">
      <c r="A1580" s="12">
        <v>2412</v>
      </c>
      <c r="D1580" s="3" t="str">
        <f ca="1">INDEX(GLOBAL[NAMA BARANG],MATCH(A1580,GLOBAL[ID]))</f>
        <v>Pc Magnit AZ 3302 blk</v>
      </c>
      <c r="E1580" s="4">
        <f ca="1">INDEX(GLOBAL[TT],MATCH(A1580,GLOBAL[ID]))</f>
        <v>53</v>
      </c>
      <c r="F1580" s="5" t="str">
        <f ca="1">IF(INDEX(GLOBAL[KET],MATCH(A1580,GLOBAL[ID]))="","-",INDEX(GLOBAL[KET],MATCH(A1580,GLOBAL[ID])))</f>
        <v>96 pc</v>
      </c>
    </row>
    <row r="1581" spans="1:6" ht="15">
      <c r="A1581" s="12">
        <v>2413</v>
      </c>
      <c r="D1581" s="3" t="str">
        <f ca="1">INDEX(GLOBAL[NAMA BARANG],MATCH(A1581,GLOBAL[ID]))</f>
        <v>Pc Magnit B 0011</v>
      </c>
      <c r="E1581" s="4">
        <f ca="1">INDEX(GLOBAL[TT],MATCH(A1581,GLOBAL[ID]))</f>
        <v>6</v>
      </c>
      <c r="F1581" s="5" t="str">
        <f ca="1">IF(INDEX(GLOBAL[KET],MATCH(A1581,GLOBAL[ID]))="","-",INDEX(GLOBAL[KET],MATCH(A1581,GLOBAL[ID])))</f>
        <v>144 pc</v>
      </c>
    </row>
    <row r="1582" spans="1:6" ht="15">
      <c r="A1582" s="12">
        <v>2414</v>
      </c>
      <c r="D1582" s="3" t="str">
        <f ca="1">INDEX(GLOBAL[NAMA BARANG],MATCH(A1582,GLOBAL[ID]))</f>
        <v>Pc Magnit B 120 S 8065</v>
      </c>
      <c r="E1582" s="4">
        <f ca="1">INDEX(GLOBAL[TT],MATCH(A1582,GLOBAL[ID]))</f>
        <v>17</v>
      </c>
      <c r="F1582" s="5" t="str">
        <f ca="1">IF(INDEX(GLOBAL[KET],MATCH(A1582,GLOBAL[ID]))="","-",INDEX(GLOBAL[KET],MATCH(A1582,GLOBAL[ID])))</f>
        <v>144 pc</v>
      </c>
    </row>
    <row r="1583" spans="1:6" ht="15">
      <c r="A1583" s="12">
        <v>2415</v>
      </c>
      <c r="D1583" s="3" t="str">
        <f ca="1">INDEX(GLOBAL[NAMA BARANG],MATCH(A1583,GLOBAL[ID]))</f>
        <v>Pc Magnit B 1902</v>
      </c>
      <c r="E1583" s="4">
        <f ca="1">INDEX(GLOBAL[TT],MATCH(A1583,GLOBAL[ID]))</f>
        <v>1</v>
      </c>
      <c r="F1583" s="5" t="str">
        <f ca="1">IF(INDEX(GLOBAL[KET],MATCH(A1583,GLOBAL[ID]))="","-",INDEX(GLOBAL[KET],MATCH(A1583,GLOBAL[ID])))</f>
        <v>96 pc</v>
      </c>
    </row>
    <row r="1584" spans="1:6" ht="15">
      <c r="A1584" s="12">
        <v>2416</v>
      </c>
      <c r="D1584" s="3" t="str">
        <f ca="1">INDEX(GLOBAL[NAMA BARANG],MATCH(A1584,GLOBAL[ID]))</f>
        <v>Pc Magnit B 2008</v>
      </c>
      <c r="E1584" s="4">
        <f ca="1">INDEX(GLOBAL[TT],MATCH(A1584,GLOBAL[ID]))</f>
        <v>3</v>
      </c>
      <c r="F1584" s="5" t="str">
        <f ca="1">IF(INDEX(GLOBAL[KET],MATCH(A1584,GLOBAL[ID]))="","-",INDEX(GLOBAL[KET],MATCH(A1584,GLOBAL[ID])))</f>
        <v>160 pc</v>
      </c>
    </row>
    <row r="1585" spans="1:6" ht="15">
      <c r="A1585" s="12">
        <v>2417</v>
      </c>
      <c r="D1585" s="3" t="str">
        <f ca="1">INDEX(GLOBAL[NAMA BARANG],MATCH(A1585,GLOBAL[ID]))</f>
        <v>Pc Magnit B 200k/ 388</v>
      </c>
      <c r="E1585" s="4">
        <f ca="1">INDEX(GLOBAL[TT],MATCH(A1585,GLOBAL[ID]))</f>
        <v>3</v>
      </c>
      <c r="F1585" s="5" t="str">
        <f ca="1">IF(INDEX(GLOBAL[KET],MATCH(A1585,GLOBAL[ID]))="","-",INDEX(GLOBAL[KET],MATCH(A1585,GLOBAL[ID])))</f>
        <v>12 ls</v>
      </c>
    </row>
    <row r="1586" spans="1:6" ht="15">
      <c r="A1586" s="12">
        <v>2419</v>
      </c>
      <c r="D1586" s="3" t="str">
        <f ca="1">INDEX(GLOBAL[NAMA BARANG],MATCH(A1586,GLOBAL[ID]))</f>
        <v>Pc Magnit B 222 mainan</v>
      </c>
      <c r="E1586" s="4">
        <f ca="1">INDEX(GLOBAL[TT],MATCH(A1586,GLOBAL[ID]))</f>
        <v>3</v>
      </c>
      <c r="F1586" s="5" t="str">
        <f ca="1">IF(INDEX(GLOBAL[KET],MATCH(A1586,GLOBAL[ID]))="","-",INDEX(GLOBAL[KET],MATCH(A1586,GLOBAL[ID])))</f>
        <v>96 pc</v>
      </c>
    </row>
    <row r="1587" spans="1:6" ht="15">
      <c r="A1587" s="12">
        <v>2423</v>
      </c>
      <c r="D1587" s="3" t="str">
        <f ca="1">INDEX(GLOBAL[NAMA BARANG],MATCH(A1587,GLOBAL[ID]))</f>
        <v>Pc Magnit B 35165</v>
      </c>
      <c r="E1587" s="4">
        <f ca="1">INDEX(GLOBAL[TT],MATCH(A1587,GLOBAL[ID]))</f>
        <v>4</v>
      </c>
      <c r="F1587" s="5" t="str">
        <f ca="1">IF(INDEX(GLOBAL[KET],MATCH(A1587,GLOBAL[ID]))="","-",INDEX(GLOBAL[KET],MATCH(A1587,GLOBAL[ID])))</f>
        <v>96 PCS</v>
      </c>
    </row>
    <row r="1588" spans="1:6" ht="15">
      <c r="A1588" s="12">
        <v>2424</v>
      </c>
      <c r="D1588" s="3" t="str">
        <f ca="1">INDEX(GLOBAL[NAMA BARANG],MATCH(A1588,GLOBAL[ID]))</f>
        <v>Pc Magnit B 35189</v>
      </c>
      <c r="E1588" s="4">
        <f ca="1">INDEX(GLOBAL[TT],MATCH(A1588,GLOBAL[ID]))</f>
        <v>6</v>
      </c>
      <c r="F1588" s="5" t="str">
        <f ca="1">IF(INDEX(GLOBAL[KET],MATCH(A1588,GLOBAL[ID]))="","-",INDEX(GLOBAL[KET],MATCH(A1588,GLOBAL[ID])))</f>
        <v>96 PCS</v>
      </c>
    </row>
    <row r="1589" spans="1:6" ht="15">
      <c r="A1589" s="12">
        <v>2425</v>
      </c>
      <c r="D1589" s="3" t="str">
        <f ca="1">INDEX(GLOBAL[NAMA BARANG],MATCH(A1589,GLOBAL[ID]))</f>
        <v>Pc Magnit B 39 Y 262</v>
      </c>
      <c r="E1589" s="4">
        <f ca="1">INDEX(GLOBAL[TT],MATCH(A1589,GLOBAL[ID]))</f>
        <v>3</v>
      </c>
      <c r="F1589" s="5" t="str">
        <f ca="1">IF(INDEX(GLOBAL[KET],MATCH(A1589,GLOBAL[ID]))="","-",INDEX(GLOBAL[KET],MATCH(A1589,GLOBAL[ID])))</f>
        <v>192 pc</v>
      </c>
    </row>
    <row r="1590" spans="1:6" ht="15">
      <c r="A1590" s="12">
        <v>2426</v>
      </c>
      <c r="D1590" s="3" t="str">
        <f ca="1">INDEX(GLOBAL[NAMA BARANG],MATCH(A1590,GLOBAL[ID]))</f>
        <v>Pc Magnit B-018 disney</v>
      </c>
      <c r="E1590" s="4">
        <f ca="1">INDEX(GLOBAL[TT],MATCH(A1590,GLOBAL[ID]))</f>
        <v>5</v>
      </c>
      <c r="F1590" s="5" t="str">
        <f ca="1">IF(INDEX(GLOBAL[KET],MATCH(A1590,GLOBAL[ID]))="","-",INDEX(GLOBAL[KET],MATCH(A1590,GLOBAL[ID])))</f>
        <v>144 pc</v>
      </c>
    </row>
    <row r="1591" spans="1:6" ht="15">
      <c r="A1591" s="12">
        <v>2428</v>
      </c>
      <c r="D1591" s="3" t="str">
        <f ca="1">INDEX(GLOBAL[NAMA BARANG],MATCH(A1591,GLOBAL[ID]))</f>
        <v>Pc Magnit C 9962 blk set</v>
      </c>
      <c r="E1591" s="4">
        <f ca="1">INDEX(GLOBAL[TT],MATCH(A1591,GLOBAL[ID]))</f>
        <v>5</v>
      </c>
      <c r="F1591" s="5" t="str">
        <f ca="1">IF(INDEX(GLOBAL[KET],MATCH(A1591,GLOBAL[ID]))="","-",INDEX(GLOBAL[KET],MATCH(A1591,GLOBAL[ID])))</f>
        <v>144 pc</v>
      </c>
    </row>
    <row r="1592" spans="1:6" ht="15">
      <c r="A1592" s="12">
        <v>2429</v>
      </c>
      <c r="D1592" s="3" t="str">
        <f ca="1">INDEX(GLOBAL[NAMA BARANG],MATCH(A1592,GLOBAL[ID]))</f>
        <v>Pc Magnit C-2755-1 (22x7.5)</v>
      </c>
      <c r="E1592" s="4">
        <f ca="1">INDEX(GLOBAL[TT],MATCH(A1592,GLOBAL[ID]))</f>
        <v>3</v>
      </c>
      <c r="F1592" s="5" t="str">
        <f ca="1">IF(INDEX(GLOBAL[KET],MATCH(A1592,GLOBAL[ID]))="","-",INDEX(GLOBAL[KET],MATCH(A1592,GLOBAL[ID])))</f>
        <v>144 pc</v>
      </c>
    </row>
    <row r="1593" spans="1:6" ht="15">
      <c r="A1593" s="12">
        <v>2430</v>
      </c>
      <c r="D1593" s="3" t="str">
        <f ca="1">INDEX(GLOBAL[NAMA BARANG],MATCH(A1593,GLOBAL[ID]))</f>
        <v>Pc Magnit call MC 7121 BLK</v>
      </c>
      <c r="E1593" s="4">
        <f ca="1">INDEX(GLOBAL[TT],MATCH(A1593,GLOBAL[ID]))</f>
        <v>17</v>
      </c>
      <c r="F1593" s="5" t="str">
        <f ca="1">IF(INDEX(GLOBAL[KET],MATCH(A1593,GLOBAL[ID]))="","-",INDEX(GLOBAL[KET],MATCH(A1593,GLOBAL[ID])))</f>
        <v>96 PCS</v>
      </c>
    </row>
    <row r="1594" spans="1:6" ht="15">
      <c r="A1594" s="12">
        <v>2431</v>
      </c>
      <c r="D1594" s="3" t="str">
        <f ca="1">INDEX(GLOBAL[NAMA BARANG],MATCH(A1594,GLOBAL[ID]))</f>
        <v>Pc Magnit Card CC 101 2B</v>
      </c>
      <c r="E1594" s="4">
        <f ca="1">INDEX(GLOBAL[TT],MATCH(A1594,GLOBAL[ID]))</f>
        <v>57</v>
      </c>
      <c r="F1594" s="5" t="str">
        <f ca="1">IF(INDEX(GLOBAL[KET],MATCH(A1594,GLOBAL[ID]))="","-",INDEX(GLOBAL[KET],MATCH(A1594,GLOBAL[ID])))</f>
        <v>96 pc</v>
      </c>
    </row>
    <row r="1595" spans="1:6" ht="15">
      <c r="A1595" s="12">
        <v>2432</v>
      </c>
      <c r="D1595" s="3" t="str">
        <f ca="1">INDEX(GLOBAL[NAMA BARANG],MATCH(A1595,GLOBAL[ID]))</f>
        <v>Pc Magnit Card CC 101 7B</v>
      </c>
      <c r="E1595" s="4">
        <f ca="1">INDEX(GLOBAL[TT],MATCH(A1595,GLOBAL[ID]))</f>
        <v>6</v>
      </c>
      <c r="F1595" s="5" t="str">
        <f ca="1">IF(INDEX(GLOBAL[KET],MATCH(A1595,GLOBAL[ID]))="","-",INDEX(GLOBAL[KET],MATCH(A1595,GLOBAL[ID])))</f>
        <v>144 pc</v>
      </c>
    </row>
    <row r="1596" spans="1:6" ht="15">
      <c r="A1596" s="12">
        <v>2434</v>
      </c>
      <c r="D1596" s="3" t="str">
        <f ca="1">INDEX(GLOBAL[NAMA BARANG],MATCH(A1596,GLOBAL[ID]))</f>
        <v>Pc Magnit CC 7806 + Call</v>
      </c>
      <c r="E1596" s="4">
        <f ca="1">INDEX(GLOBAL[TT],MATCH(A1596,GLOBAL[ID]))</f>
        <v>26</v>
      </c>
      <c r="F1596" s="5" t="str">
        <f ca="1">IF(INDEX(GLOBAL[KET],MATCH(A1596,GLOBAL[ID]))="","-",INDEX(GLOBAL[KET],MATCH(A1596,GLOBAL[ID])))</f>
        <v>12 LSN</v>
      </c>
    </row>
    <row r="1597" spans="1:6" ht="15">
      <c r="A1597" s="12">
        <v>2435</v>
      </c>
      <c r="D1597" s="3" t="str">
        <f ca="1">INDEX(GLOBAL[NAMA BARANG],MATCH(A1597,GLOBAL[ID]))</f>
        <v>Pc Magnit CC 7808</v>
      </c>
      <c r="E1597" s="4">
        <f ca="1">INDEX(GLOBAL[TT],MATCH(A1597,GLOBAL[ID]))</f>
        <v>33</v>
      </c>
      <c r="F1597" s="5" t="str">
        <f ca="1">IF(INDEX(GLOBAL[KET],MATCH(A1597,GLOBAL[ID]))="","-",INDEX(GLOBAL[KET],MATCH(A1597,GLOBAL[ID])))</f>
        <v>20 LSN</v>
      </c>
    </row>
    <row r="1598" spans="1:6" ht="15">
      <c r="A1598" s="12">
        <v>2436</v>
      </c>
      <c r="D1598" s="3" t="str">
        <f ca="1">INDEX(GLOBAL[NAMA BARANG],MATCH(A1598,GLOBAL[ID]))</f>
        <v>Pc Magnit CC 856</v>
      </c>
      <c r="E1598" s="4">
        <f ca="1">INDEX(GLOBAL[TT],MATCH(A1598,GLOBAL[ID]))</f>
        <v>5</v>
      </c>
      <c r="F1598" s="5" t="str">
        <f ca="1">IF(INDEX(GLOBAL[KET],MATCH(A1598,GLOBAL[ID]))="","-",INDEX(GLOBAL[KET],MATCH(A1598,GLOBAL[ID])))</f>
        <v>144 pc</v>
      </c>
    </row>
    <row r="1599" spans="1:6" ht="15">
      <c r="A1599" s="12">
        <v>2438</v>
      </c>
      <c r="D1599" s="3" t="str">
        <f ca="1">INDEX(GLOBAL[NAMA BARANG],MATCH(A1599,GLOBAL[ID]))</f>
        <v>Pc Magnit Dkk 9907</v>
      </c>
      <c r="E1599" s="4">
        <f ca="1">INDEX(GLOBAL[TT],MATCH(A1599,GLOBAL[ID]))</f>
        <v>11</v>
      </c>
      <c r="F1599" s="5" t="str">
        <f ca="1">IF(INDEX(GLOBAL[KET],MATCH(A1599,GLOBAL[ID]))="","-",INDEX(GLOBAL[KET],MATCH(A1599,GLOBAL[ID])))</f>
        <v>160 pc</v>
      </c>
    </row>
    <row r="1600" spans="1:6" ht="15">
      <c r="A1600" s="12">
        <v>2439</v>
      </c>
      <c r="D1600" s="3" t="str">
        <f ca="1">INDEX(GLOBAL[NAMA BARANG],MATCH(A1600,GLOBAL[ID]))</f>
        <v>Pc Magnit Dkk 9908</v>
      </c>
      <c r="E1600" s="4">
        <f ca="1">INDEX(GLOBAL[TT],MATCH(A1600,GLOBAL[ID]))</f>
        <v>21</v>
      </c>
      <c r="F1600" s="5" t="str">
        <f ca="1">IF(INDEX(GLOBAL[KET],MATCH(A1600,GLOBAL[ID]))="","-",INDEX(GLOBAL[KET],MATCH(A1600,GLOBAL[ID])))</f>
        <v>160 pc</v>
      </c>
    </row>
    <row r="1601" spans="1:6" ht="15">
      <c r="A1601" s="12">
        <v>2440</v>
      </c>
      <c r="D1601" s="3" t="str">
        <f ca="1">INDEX(GLOBAL[NAMA BARANG],MATCH(A1601,GLOBAL[ID]))</f>
        <v>Pc Magnit Dkk 9910</v>
      </c>
      <c r="E1601" s="4">
        <f ca="1">INDEX(GLOBAL[TT],MATCH(A1601,GLOBAL[ID]))</f>
        <v>21</v>
      </c>
      <c r="F1601" s="5" t="str">
        <f ca="1">IF(INDEX(GLOBAL[KET],MATCH(A1601,GLOBAL[ID]))="","-",INDEX(GLOBAL[KET],MATCH(A1601,GLOBAL[ID])))</f>
        <v>160 bh</v>
      </c>
    </row>
    <row r="1602" spans="1:6" ht="15">
      <c r="A1602" s="12">
        <v>2445</v>
      </c>
      <c r="D1602" s="3" t="str">
        <f ca="1">INDEX(GLOBAL[NAMA BARANG],MATCH(A1602,GLOBAL[ID]))</f>
        <v>Pc Magnit FY-6823</v>
      </c>
      <c r="E1602" s="4">
        <f ca="1">INDEX(GLOBAL[TT],MATCH(A1602,GLOBAL[ID]))</f>
        <v>15</v>
      </c>
      <c r="F1602" s="5" t="str">
        <f ca="1">IF(INDEX(GLOBAL[KET],MATCH(A1602,GLOBAL[ID]))="","-",INDEX(GLOBAL[KET],MATCH(A1602,GLOBAL[ID])))</f>
        <v>144 PCS</v>
      </c>
    </row>
    <row r="1603" spans="1:6" ht="15">
      <c r="A1603" s="12">
        <v>2446</v>
      </c>
      <c r="D1603" s="3" t="str">
        <f ca="1">INDEX(GLOBAL[NAMA BARANG],MATCH(A1603,GLOBAL[ID]))</f>
        <v>Pc Magnit jumbo 3575-19</v>
      </c>
      <c r="E1603" s="4">
        <f ca="1">INDEX(GLOBAL[TT],MATCH(A1603,GLOBAL[ID]))</f>
        <v>25</v>
      </c>
      <c r="F1603" s="5" t="str">
        <f ca="1">IF(INDEX(GLOBAL[KET],MATCH(A1603,GLOBAL[ID]))="","-",INDEX(GLOBAL[KET],MATCH(A1603,GLOBAL[ID])))</f>
        <v>72 pc</v>
      </c>
    </row>
    <row r="1604" spans="1:6" ht="15">
      <c r="A1604" s="12">
        <v>2449</v>
      </c>
      <c r="D1604" s="3" t="str">
        <f ca="1">INDEX(GLOBAL[NAMA BARANG],MATCH(A1604,GLOBAL[ID]))</f>
        <v>Pc Magnit K 27</v>
      </c>
      <c r="E1604" s="4">
        <f ca="1">INDEX(GLOBAL[TT],MATCH(A1604,GLOBAL[ID]))</f>
        <v>4</v>
      </c>
      <c r="F1604" s="5" t="str">
        <f ca="1">IF(INDEX(GLOBAL[KET],MATCH(A1604,GLOBAL[ID]))="","-",INDEX(GLOBAL[KET],MATCH(A1604,GLOBAL[ID])))</f>
        <v>12 ls</v>
      </c>
    </row>
    <row r="1605" spans="1:6" ht="15">
      <c r="A1605" s="12">
        <v>2450</v>
      </c>
      <c r="D1605" s="3" t="str">
        <f ca="1">INDEX(GLOBAL[NAMA BARANG],MATCH(A1605,GLOBAL[ID]))</f>
        <v>Pc Magnit K 61 Box Magnit</v>
      </c>
      <c r="E1605" s="4">
        <f ca="1">INDEX(GLOBAL[TT],MATCH(A1605,GLOBAL[ID]))</f>
        <v>33</v>
      </c>
      <c r="F1605" s="5" t="str">
        <f ca="1">IF(INDEX(GLOBAL[KET],MATCH(A1605,GLOBAL[ID]))="","-",INDEX(GLOBAL[KET],MATCH(A1605,GLOBAL[ID])))</f>
        <v>120 pc</v>
      </c>
    </row>
    <row r="1606" spans="1:6" ht="15">
      <c r="A1606" s="12">
        <v>2451</v>
      </c>
      <c r="D1606" s="3" t="str">
        <f ca="1">INDEX(GLOBAL[NAMA BARANG],MATCH(A1606,GLOBAL[ID]))</f>
        <v>Pc Magnit K 62A Box Magnit</v>
      </c>
      <c r="E1606" s="4">
        <f ca="1">INDEX(GLOBAL[TT],MATCH(A1606,GLOBAL[ID]))</f>
        <v>27</v>
      </c>
      <c r="F1606" s="5" t="str">
        <f ca="1">IF(INDEX(GLOBAL[KET],MATCH(A1606,GLOBAL[ID]))="","-",INDEX(GLOBAL[KET],MATCH(A1606,GLOBAL[ID])))</f>
        <v>144 pc</v>
      </c>
    </row>
    <row r="1607" spans="1:6" ht="15">
      <c r="A1607" s="12">
        <v>2455</v>
      </c>
      <c r="D1607" s="3" t="str">
        <f ca="1">INDEX(GLOBAL[NAMA BARANG],MATCH(A1607,GLOBAL[ID]))</f>
        <v>Pc Magnit KM 8837-6</v>
      </c>
      <c r="E1607" s="4">
        <f ca="1">INDEX(GLOBAL[TT],MATCH(A1607,GLOBAL[ID]))</f>
        <v>1</v>
      </c>
      <c r="F1607" s="5" t="str">
        <f ca="1">IF(INDEX(GLOBAL[KET],MATCH(A1607,GLOBAL[ID]))="","-",INDEX(GLOBAL[KET],MATCH(A1607,GLOBAL[ID])))</f>
        <v>96 pc</v>
      </c>
    </row>
    <row r="1608" spans="1:6" ht="15">
      <c r="A1608" s="12">
        <v>2456</v>
      </c>
      <c r="D1608" s="3" t="str">
        <f ca="1">INDEX(GLOBAL[NAMA BARANG],MATCH(A1608,GLOBAL[ID]))</f>
        <v>Pc Magnit KPM-3551-03</v>
      </c>
      <c r="E1608" s="4">
        <f ca="1">INDEX(GLOBAL[TT],MATCH(A1608,GLOBAL[ID]))</f>
        <v>2</v>
      </c>
      <c r="F1608" s="5" t="str">
        <f ca="1">IF(INDEX(GLOBAL[KET],MATCH(A1608,GLOBAL[ID]))="","-",INDEX(GLOBAL[KET],MATCH(A1608,GLOBAL[ID])))</f>
        <v>96 pc</v>
      </c>
    </row>
    <row r="1609" spans="1:6" ht="15">
      <c r="A1609" s="12">
        <v>2457</v>
      </c>
      <c r="D1609" s="3" t="str">
        <f ca="1">INDEX(GLOBAL[NAMA BARANG],MATCH(A1609,GLOBAL[ID]))</f>
        <v>Pc Magnit KT 06</v>
      </c>
      <c r="E1609" s="4">
        <f ca="1">INDEX(GLOBAL[TT],MATCH(A1609,GLOBAL[ID]))</f>
        <v>2</v>
      </c>
      <c r="F1609" s="5" t="str">
        <f ca="1">IF(INDEX(GLOBAL[KET],MATCH(A1609,GLOBAL[ID]))="","-",INDEX(GLOBAL[KET],MATCH(A1609,GLOBAL[ID])))</f>
        <v>144 pc</v>
      </c>
    </row>
    <row r="1610" spans="1:6" ht="15">
      <c r="A1610" s="12">
        <v>2458</v>
      </c>
      <c r="D1610" s="3" t="str">
        <f ca="1">INDEX(GLOBAL[NAMA BARANG],MATCH(A1610,GLOBAL[ID]))</f>
        <v>Pc Magnit KT 07</v>
      </c>
      <c r="E1610" s="4">
        <f ca="1">INDEX(GLOBAL[TT],MATCH(A1610,GLOBAL[ID]))</f>
        <v>26</v>
      </c>
      <c r="F1610" s="5" t="str">
        <f ca="1">IF(INDEX(GLOBAL[KET],MATCH(A1610,GLOBAL[ID]))="","-",INDEX(GLOBAL[KET],MATCH(A1610,GLOBAL[ID])))</f>
        <v>144 pc</v>
      </c>
    </row>
    <row r="1611" spans="1:6" ht="15">
      <c r="A1611" s="12">
        <v>2459</v>
      </c>
      <c r="D1611" s="3" t="str">
        <f ca="1">INDEX(GLOBAL[NAMA BARANG],MATCH(A1611,GLOBAL[ID]))</f>
        <v>Pc Magnit KT 532</v>
      </c>
      <c r="E1611" s="4">
        <f ca="1">INDEX(GLOBAL[TT],MATCH(A1611,GLOBAL[ID]))</f>
        <v>1</v>
      </c>
      <c r="F1611" s="5" t="str">
        <f ca="1">IF(INDEX(GLOBAL[KET],MATCH(A1611,GLOBAL[ID]))="","-",INDEX(GLOBAL[KET],MATCH(A1611,GLOBAL[ID])))</f>
        <v>144 pc</v>
      </c>
    </row>
    <row r="1612" spans="1:6" ht="15">
      <c r="A1612" s="12">
        <v>2460</v>
      </c>
      <c r="D1612" s="3" t="str">
        <f ca="1">INDEX(GLOBAL[NAMA BARANG],MATCH(A1612,GLOBAL[ID]))</f>
        <v>Pc Magnit KT 858</v>
      </c>
      <c r="E1612" s="4">
        <f ca="1">INDEX(GLOBAL[TT],MATCH(A1612,GLOBAL[ID]))</f>
        <v>5</v>
      </c>
      <c r="F1612" s="5" t="str">
        <f ca="1">IF(INDEX(GLOBAL[KET],MATCH(A1612,GLOBAL[ID]))="","-",INDEX(GLOBAL[KET],MATCH(A1612,GLOBAL[ID])))</f>
        <v>144 pc</v>
      </c>
    </row>
    <row r="1613" spans="1:6" ht="15">
      <c r="A1613" s="12">
        <v>2461</v>
      </c>
      <c r="D1613" s="3" t="str">
        <f ca="1">INDEX(GLOBAL[NAMA BARANG],MATCH(A1613,GLOBAL[ID]))</f>
        <v>Pc Magnit KT 877(4)</v>
      </c>
      <c r="E1613" s="4">
        <f ca="1">INDEX(GLOBAL[TT],MATCH(A1613,GLOBAL[ID]))</f>
        <v>1</v>
      </c>
      <c r="F1613" s="5" t="str">
        <f ca="1">IF(INDEX(GLOBAL[KET],MATCH(A1613,GLOBAL[ID]))="","-",INDEX(GLOBAL[KET],MATCH(A1613,GLOBAL[ID])))</f>
        <v>120 pc</v>
      </c>
    </row>
    <row r="1614" spans="1:6" ht="15">
      <c r="A1614" s="12">
        <v>2462</v>
      </c>
      <c r="D1614" s="3" t="str">
        <f ca="1">INDEX(GLOBAL[NAMA BARANG],MATCH(A1614,GLOBAL[ID]))</f>
        <v>Pc Magnit KX 1673-2 lebar + WB</v>
      </c>
      <c r="E1614" s="4">
        <f ca="1">INDEX(GLOBAL[TT],MATCH(A1614,GLOBAL[ID]))</f>
        <v>36</v>
      </c>
      <c r="F1614" s="5" t="str">
        <f ca="1">IF(INDEX(GLOBAL[KET],MATCH(A1614,GLOBAL[ID]))="","-",INDEX(GLOBAL[KET],MATCH(A1614,GLOBAL[ID])))</f>
        <v>72 pc</v>
      </c>
    </row>
    <row r="1615" spans="1:6" ht="15">
      <c r="A1615" s="12">
        <v>2463</v>
      </c>
      <c r="D1615" s="3" t="str">
        <f ca="1">INDEX(GLOBAL[NAMA BARANG],MATCH(A1615,GLOBAL[ID]))</f>
        <v>Pc Magnit Ky 779 blk</v>
      </c>
      <c r="E1615" s="4">
        <f ca="1">INDEX(GLOBAL[TT],MATCH(A1615,GLOBAL[ID]))</f>
        <v>4</v>
      </c>
      <c r="F1615" s="5" t="str">
        <f ca="1">IF(INDEX(GLOBAL[KET],MATCH(A1615,GLOBAL[ID]))="","-",INDEX(GLOBAL[KET],MATCH(A1615,GLOBAL[ID])))</f>
        <v>144 pc</v>
      </c>
    </row>
    <row r="1616" spans="1:6" ht="15">
      <c r="A1616" s="12">
        <v>2464</v>
      </c>
      <c r="D1616" s="3" t="str">
        <f ca="1">INDEX(GLOBAL[NAMA BARANG],MATCH(A1616,GLOBAL[ID]))</f>
        <v>Pc Magnit LC 5510 lipat WB</v>
      </c>
      <c r="E1616" s="4">
        <f ca="1">INDEX(GLOBAL[TT],MATCH(A1616,GLOBAL[ID]))</f>
        <v>12</v>
      </c>
      <c r="F1616" s="5" t="str">
        <f ca="1">IF(INDEX(GLOBAL[KET],MATCH(A1616,GLOBAL[ID]))="","-",INDEX(GLOBAL[KET],MATCH(A1616,GLOBAL[ID])))</f>
        <v>144 pc</v>
      </c>
    </row>
    <row r="1617" spans="1:6" ht="15">
      <c r="A1617" s="12">
        <v>2468</v>
      </c>
      <c r="D1617" s="3" t="str">
        <f ca="1">INDEX(GLOBAL[NAMA BARANG],MATCH(A1617,GLOBAL[ID]))</f>
        <v>Pc Magnit MC 8088 Timbul</v>
      </c>
      <c r="E1617" s="4">
        <f ca="1">INDEX(GLOBAL[TT],MATCH(A1617,GLOBAL[ID]))</f>
        <v>6</v>
      </c>
      <c r="F1617" s="5" t="str">
        <f ca="1">IF(INDEX(GLOBAL[KET],MATCH(A1617,GLOBAL[ID]))="","-",INDEX(GLOBAL[KET],MATCH(A1617,GLOBAL[ID])))</f>
        <v>144 pc</v>
      </c>
    </row>
    <row r="1618" spans="1:6" ht="15">
      <c r="A1618" s="12">
        <v>2469</v>
      </c>
      <c r="D1618" s="3" t="str">
        <f ca="1">INDEX(GLOBAL[NAMA BARANG],MATCH(A1618,GLOBAL[ID]))</f>
        <v>Pc Magnit minion A 720</v>
      </c>
      <c r="E1618" s="4">
        <f ca="1">INDEX(GLOBAL[TT],MATCH(A1618,GLOBAL[ID]))</f>
        <v>5</v>
      </c>
      <c r="F1618" s="5" t="str">
        <f ca="1">IF(INDEX(GLOBAL[KET],MATCH(A1618,GLOBAL[ID]))="","-",INDEX(GLOBAL[KET],MATCH(A1618,GLOBAL[ID])))</f>
        <v>144 pc</v>
      </c>
    </row>
    <row r="1619" spans="1:6" ht="15">
      <c r="A1619" s="12">
        <v>2470</v>
      </c>
      <c r="D1619" s="3" t="str">
        <f ca="1">INDEX(GLOBAL[NAMA BARANG],MATCH(A1619,GLOBAL[ID]))</f>
        <v>Pc Magnit minion KT 535</v>
      </c>
      <c r="E1619" s="4">
        <f ca="1">INDEX(GLOBAL[TT],MATCH(A1619,GLOBAL[ID]))</f>
        <v>1</v>
      </c>
      <c r="F1619" s="5" t="str">
        <f ca="1">IF(INDEX(GLOBAL[KET],MATCH(A1619,GLOBAL[ID]))="","-",INDEX(GLOBAL[KET],MATCH(A1619,GLOBAL[ID])))</f>
        <v>144 pc</v>
      </c>
    </row>
    <row r="1620" spans="1:6" ht="15">
      <c r="A1620" s="12">
        <v>2471</v>
      </c>
      <c r="D1620" s="3" t="str">
        <f ca="1">INDEX(GLOBAL[NAMA BARANG],MATCH(A1620,GLOBAL[ID]))</f>
        <v>Pc Magnit minion KT 569</v>
      </c>
      <c r="E1620" s="4">
        <f ca="1">INDEX(GLOBAL[TT],MATCH(A1620,GLOBAL[ID]))</f>
        <v>2</v>
      </c>
      <c r="F1620" s="5" t="str">
        <f ca="1">IF(INDEX(GLOBAL[KET],MATCH(A1620,GLOBAL[ID]))="","-",INDEX(GLOBAL[KET],MATCH(A1620,GLOBAL[ID])))</f>
        <v>144 pc</v>
      </c>
    </row>
    <row r="1621" spans="1:6" ht="15">
      <c r="A1621" s="12">
        <v>2472</v>
      </c>
      <c r="D1621" s="3" t="str">
        <f ca="1">INDEX(GLOBAL[NAMA BARANG],MATCH(A1621,GLOBAL[ID]))</f>
        <v>Pc Magnit MS 9022 Bus Set Roda</v>
      </c>
      <c r="E1621" s="4">
        <f ca="1">INDEX(GLOBAL[TT],MATCH(A1621,GLOBAL[ID]))</f>
        <v>11</v>
      </c>
      <c r="F1621" s="5" t="str">
        <f ca="1">IF(INDEX(GLOBAL[KET],MATCH(A1621,GLOBAL[ID]))="","-",INDEX(GLOBAL[KET],MATCH(A1621,GLOBAL[ID])))</f>
        <v>120 pc</v>
      </c>
    </row>
    <row r="1622" spans="1:6" ht="15">
      <c r="A1622" s="12">
        <v>2473</v>
      </c>
      <c r="D1622" s="3" t="str">
        <f ca="1">INDEX(GLOBAL[NAMA BARANG],MATCH(A1622,GLOBAL[ID]))</f>
        <v>Pc Magnit QM-079 Disney</v>
      </c>
      <c r="E1622" s="4">
        <f ca="1">INDEX(GLOBAL[TT],MATCH(A1622,GLOBAL[ID]))</f>
        <v>4</v>
      </c>
      <c r="F1622" s="5" t="str">
        <f ca="1">IF(INDEX(GLOBAL[KET],MATCH(A1622,GLOBAL[ID]))="","-",INDEX(GLOBAL[KET],MATCH(A1622,GLOBAL[ID])))</f>
        <v>144 pc</v>
      </c>
    </row>
    <row r="1623" spans="1:6" ht="15">
      <c r="A1623" s="12">
        <v>2475</v>
      </c>
      <c r="D1623" s="3" t="str">
        <f ca="1">INDEX(GLOBAL[NAMA BARANG],MATCH(A1623,GLOBAL[ID]))</f>
        <v>Pc Magnit S-8088+WB Princess/ MM/ WTP</v>
      </c>
      <c r="E1623" s="4">
        <f ca="1">INDEX(GLOBAL[TT],MATCH(A1623,GLOBAL[ID]))</f>
        <v>13</v>
      </c>
      <c r="F1623" s="5" t="str">
        <f ca="1">IF(INDEX(GLOBAL[KET],MATCH(A1623,GLOBAL[ID]))="","-",INDEX(GLOBAL[KET],MATCH(A1623,GLOBAL[ID])))</f>
        <v>120 pc</v>
      </c>
    </row>
    <row r="1624" spans="1:6" ht="15">
      <c r="A1624" s="12">
        <v>2476</v>
      </c>
      <c r="D1624" s="3" t="str">
        <f ca="1">INDEX(GLOBAL[NAMA BARANG],MATCH(A1624,GLOBAL[ID]))</f>
        <v>Pc Magnit X 501</v>
      </c>
      <c r="E1624" s="4">
        <f ca="1">INDEX(GLOBAL[TT],MATCH(A1624,GLOBAL[ID]))</f>
        <v>16</v>
      </c>
      <c r="F1624" s="5" t="str">
        <f ca="1">IF(INDEX(GLOBAL[KET],MATCH(A1624,GLOBAL[ID]))="","-",INDEX(GLOBAL[KET],MATCH(A1624,GLOBAL[ID])))</f>
        <v>144 pc</v>
      </c>
    </row>
    <row r="1625" spans="1:6" ht="15">
      <c r="A1625" s="12">
        <v>2477</v>
      </c>
      <c r="D1625" s="3" t="str">
        <f ca="1">INDEX(GLOBAL[NAMA BARANG],MATCH(A1625,GLOBAL[ID]))</f>
        <v>Pc Magnit XDC 6102</v>
      </c>
      <c r="E1625" s="4">
        <f ca="1">INDEX(GLOBAL[TT],MATCH(A1625,GLOBAL[ID]))</f>
        <v>3</v>
      </c>
      <c r="F1625" s="5" t="str">
        <f ca="1">IF(INDEX(GLOBAL[KET],MATCH(A1625,GLOBAL[ID]))="","-",INDEX(GLOBAL[KET],MATCH(A1625,GLOBAL[ID])))</f>
        <v>144 pc</v>
      </c>
    </row>
    <row r="1626" spans="1:6" ht="15">
      <c r="A1626" s="12">
        <v>2478</v>
      </c>
      <c r="D1626" s="3" t="str">
        <f ca="1">INDEX(GLOBAL[NAMA BARANG],MATCH(A1626,GLOBAL[ID]))</f>
        <v>Pc Magnit XPM-5190-10 Sandal</v>
      </c>
      <c r="E1626" s="4">
        <f ca="1">INDEX(GLOBAL[TT],MATCH(A1626,GLOBAL[ID]))</f>
        <v>1</v>
      </c>
      <c r="F1626" s="5" t="str">
        <f ca="1">IF(INDEX(GLOBAL[KET],MATCH(A1626,GLOBAL[ID]))="","-",INDEX(GLOBAL[KET],MATCH(A1626,GLOBAL[ID])))</f>
        <v>96 pc</v>
      </c>
    </row>
    <row r="1627" spans="1:6" ht="15">
      <c r="A1627" s="12">
        <v>2480</v>
      </c>
      <c r="D1627" s="3" t="str">
        <f ca="1">INDEX(GLOBAL[NAMA BARANG],MATCH(A1627,GLOBAL[ID]))</f>
        <v>Pc Magnit XU 0084</v>
      </c>
      <c r="E1627" s="4">
        <f ca="1">INDEX(GLOBAL[TT],MATCH(A1627,GLOBAL[ID]))</f>
        <v>3</v>
      </c>
      <c r="F1627" s="5" t="str">
        <f ca="1">IF(INDEX(GLOBAL[KET],MATCH(A1627,GLOBAL[ID]))="","-",INDEX(GLOBAL[KET],MATCH(A1627,GLOBAL[ID])))</f>
        <v>120 PCS</v>
      </c>
    </row>
    <row r="1628" spans="1:6" ht="15">
      <c r="A1628" s="12">
        <v>2481</v>
      </c>
      <c r="D1628" s="3" t="str">
        <f ca="1">INDEX(GLOBAL[NAMA BARANG],MATCH(A1628,GLOBAL[ID]))</f>
        <v>Pc Magnit XU 1219 putar</v>
      </c>
      <c r="E1628" s="4">
        <f ca="1">INDEX(GLOBAL[TT],MATCH(A1628,GLOBAL[ID]))</f>
        <v>4</v>
      </c>
      <c r="F1628" s="5" t="str">
        <f ca="1">IF(INDEX(GLOBAL[KET],MATCH(A1628,GLOBAL[ID]))="","-",INDEX(GLOBAL[KET],MATCH(A1628,GLOBAL[ID])))</f>
        <v>120 pc</v>
      </c>
    </row>
    <row r="1629" spans="1:6" ht="15">
      <c r="A1629" s="12">
        <v>2482</v>
      </c>
      <c r="D1629" s="3" t="str">
        <f ca="1">INDEX(GLOBAL[NAMA BARANG],MATCH(A1629,GLOBAL[ID]))</f>
        <v>Pc Magnit XU 6605 white Board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120 pc</v>
      </c>
    </row>
    <row r="1630" spans="1:6" ht="15">
      <c r="A1630" s="12">
        <v>2484</v>
      </c>
      <c r="D1630" s="3" t="str">
        <f ca="1">INDEX(GLOBAL[NAMA BARANG],MATCH(A1630,GLOBAL[ID]))</f>
        <v>Pc Mainan 8054</v>
      </c>
      <c r="E1630" s="4">
        <f ca="1">INDEX(GLOBAL[TT],MATCH(A1630,GLOBAL[ID]))</f>
        <v>2</v>
      </c>
      <c r="F1630" s="5" t="str">
        <f ca="1">IF(INDEX(GLOBAL[KET],MATCH(A1630,GLOBAL[ID]))="","-",INDEX(GLOBAL[KET],MATCH(A1630,GLOBAL[ID])))</f>
        <v>288 pc</v>
      </c>
    </row>
    <row r="1631" spans="1:6" ht="15">
      <c r="A1631" s="12">
        <v>2485</v>
      </c>
      <c r="D1631" s="3" t="str">
        <f ca="1">INDEX(GLOBAL[NAMA BARANG],MATCH(A1631,GLOBAL[ID]))</f>
        <v>Pc Metal box A 311 Klg (DS 3914)</v>
      </c>
      <c r="E1631" s="4">
        <f ca="1">INDEX(GLOBAL[TT],MATCH(A1631,GLOBAL[ID]))</f>
        <v>4</v>
      </c>
      <c r="F1631" s="5" t="str">
        <f ca="1">IF(INDEX(GLOBAL[KET],MATCH(A1631,GLOBAL[ID]))="","-",INDEX(GLOBAL[KET],MATCH(A1631,GLOBAL[ID])))</f>
        <v>10 ls</v>
      </c>
    </row>
    <row r="1632" spans="1:6" ht="15">
      <c r="A1632" s="12">
        <v>2486</v>
      </c>
      <c r="D1632" s="3" t="str">
        <f ca="1">INDEX(GLOBAL[NAMA BARANG],MATCH(A1632,GLOBAL[ID]))</f>
        <v>Pc mika cermin Pc 218</v>
      </c>
      <c r="E1632" s="4">
        <f ca="1">INDEX(GLOBAL[TT],MATCH(A1632,GLOBAL[ID]))</f>
        <v>5</v>
      </c>
      <c r="F1632" s="5" t="str">
        <f ca="1">IF(INDEX(GLOBAL[KET],MATCH(A1632,GLOBAL[ID]))="","-",INDEX(GLOBAL[KET],MATCH(A1632,GLOBAL[ID])))</f>
        <v>288 pc</v>
      </c>
    </row>
    <row r="1633" spans="1:6" ht="15">
      <c r="A1633" s="12">
        <v>2487</v>
      </c>
      <c r="D1633" s="3" t="str">
        <f ca="1">INDEX(GLOBAL[NAMA BARANG],MATCH(A1633,GLOBAL[ID]))</f>
        <v>Pc Mika Rakitan SQ-803</v>
      </c>
      <c r="E1633" s="4">
        <f ca="1">INDEX(GLOBAL[TT],MATCH(A1633,GLOBAL[ID]))</f>
        <v>31</v>
      </c>
      <c r="F1633" s="5" t="str">
        <f ca="1">IF(INDEX(GLOBAL[KET],MATCH(A1633,GLOBAL[ID]))="","-",INDEX(GLOBAL[KET],MATCH(A1633,GLOBAL[ID])))</f>
        <v>1200 PCS</v>
      </c>
    </row>
    <row r="1634" spans="1:6" ht="15">
      <c r="A1634" s="12">
        <v>2488</v>
      </c>
      <c r="D1634" s="3" t="str">
        <f ca="1">INDEX(GLOBAL[NAMA BARANG],MATCH(A1634,GLOBAL[ID]))</f>
        <v>Pc oval BTS 1067 (BLK)</v>
      </c>
      <c r="E1634" s="4">
        <f ca="1">INDEX(GLOBAL[TT],MATCH(A1634,GLOBAL[ID]))</f>
        <v>2</v>
      </c>
      <c r="F1634" s="5" t="str">
        <f ca="1">IF(INDEX(GLOBAL[KET],MATCH(A1634,GLOBAL[ID]))="","-",INDEX(GLOBAL[KET],MATCH(A1634,GLOBAL[ID])))</f>
        <v>26 ls</v>
      </c>
    </row>
    <row r="1635" spans="1:6" ht="15">
      <c r="A1635" s="12">
        <v>2489</v>
      </c>
      <c r="D1635" s="3" t="str">
        <f ca="1">INDEX(GLOBAL[NAMA BARANG],MATCH(A1635,GLOBAL[ID]))</f>
        <v>Pc P A0960 mobil tarik</v>
      </c>
      <c r="E1635" s="4">
        <f ca="1">INDEX(GLOBAL[TT],MATCH(A1635,GLOBAL[ID]))</f>
        <v>3</v>
      </c>
      <c r="F1635" s="5" t="str">
        <f ca="1">IF(INDEX(GLOBAL[KET],MATCH(A1635,GLOBAL[ID]))="","-",INDEX(GLOBAL[KET],MATCH(A1635,GLOBAL[ID])))</f>
        <v>96 pc</v>
      </c>
    </row>
    <row r="1636" spans="1:6" ht="15">
      <c r="A1636" s="12">
        <v>2490</v>
      </c>
      <c r="D1636" s="3" t="str">
        <f ca="1">INDEX(GLOBAL[NAMA BARANG],MATCH(A1636,GLOBAL[ID]))</f>
        <v>Pc PB 22</v>
      </c>
      <c r="E1636" s="4">
        <f ca="1">INDEX(GLOBAL[TT],MATCH(A1636,GLOBAL[ID]))</f>
        <v>14</v>
      </c>
      <c r="F1636" s="5" t="str">
        <f ca="1">IF(INDEX(GLOBAL[KET],MATCH(A1636,GLOBAL[ID]))="","-",INDEX(GLOBAL[KET],MATCH(A1636,GLOBAL[ID])))</f>
        <v>96 pc</v>
      </c>
    </row>
    <row r="1637" spans="1:6" ht="15">
      <c r="A1637" s="12">
        <v>2491</v>
      </c>
      <c r="D1637" s="3" t="str">
        <f ca="1">INDEX(GLOBAL[NAMA BARANG],MATCH(A1637,GLOBAL[ID]))</f>
        <v>Pc pkm 8861</v>
      </c>
      <c r="E1637" s="4">
        <f ca="1">INDEX(GLOBAL[TT],MATCH(A1637,GLOBAL[ID]))</f>
        <v>2</v>
      </c>
      <c r="F1637" s="5" t="str">
        <f ca="1">IF(INDEX(GLOBAL[KET],MATCH(A1637,GLOBAL[ID]))="","-",INDEX(GLOBAL[KET],MATCH(A1637,GLOBAL[ID])))</f>
        <v>144 PCS</v>
      </c>
    </row>
    <row r="1638" spans="1:6" ht="15">
      <c r="A1638" s="12">
        <v>2492</v>
      </c>
      <c r="D1638" s="3" t="str">
        <f ca="1">INDEX(GLOBAL[NAMA BARANG],MATCH(A1638,GLOBAL[ID]))</f>
        <v>Pc Plst 0093</v>
      </c>
      <c r="E1638" s="4">
        <f ca="1">INDEX(GLOBAL[TT],MATCH(A1638,GLOBAL[ID]))</f>
        <v>2</v>
      </c>
      <c r="F1638" s="5" t="str">
        <f ca="1">IF(INDEX(GLOBAL[KET],MATCH(A1638,GLOBAL[ID]))="","-",INDEX(GLOBAL[KET],MATCH(A1638,GLOBAL[ID])))</f>
        <v>192 pc</v>
      </c>
    </row>
    <row r="1639" spans="1:6" ht="15">
      <c r="A1639" s="12">
        <v>2493</v>
      </c>
      <c r="D1639" s="3" t="str">
        <f ca="1">INDEX(GLOBAL[NAMA BARANG],MATCH(A1639,GLOBAL[ID]))</f>
        <v>Pc Plst 20107 WB</v>
      </c>
      <c r="E1639" s="4">
        <f ca="1">INDEX(GLOBAL[TT],MATCH(A1639,GLOBAL[ID]))</f>
        <v>2</v>
      </c>
      <c r="F1639" s="5" t="str">
        <f ca="1">IF(INDEX(GLOBAL[KET],MATCH(A1639,GLOBAL[ID]))="","-",INDEX(GLOBAL[KET],MATCH(A1639,GLOBAL[ID])))</f>
        <v>96 pc</v>
      </c>
    </row>
    <row r="1640" spans="1:6" ht="15">
      <c r="A1640" s="12">
        <v>2494</v>
      </c>
      <c r="D1640" s="3" t="str">
        <f ca="1">INDEX(GLOBAL[NAMA BARANG],MATCH(A1640,GLOBAL[ID]))</f>
        <v>Pc Plst 908 Sailormoon</v>
      </c>
      <c r="E1640" s="4">
        <f ca="1">INDEX(GLOBAL[TT],MATCH(A1640,GLOBAL[ID]))</f>
        <v>3</v>
      </c>
      <c r="F1640" s="5" t="str">
        <f ca="1">IF(INDEX(GLOBAL[KET],MATCH(A1640,GLOBAL[ID]))="","-",INDEX(GLOBAL[KET],MATCH(A1640,GLOBAL[ID])))</f>
        <v>24 ls</v>
      </c>
    </row>
    <row r="1641" spans="1:6" ht="15">
      <c r="A1641" s="12">
        <v>2495</v>
      </c>
      <c r="D1641" s="3" t="str">
        <f ca="1">INDEX(GLOBAL[NAMA BARANG],MATCH(A1641,GLOBAL[ID]))</f>
        <v>Pc Plst Disney 0093/ SB-36-2 M Mouse</v>
      </c>
      <c r="E1641" s="4">
        <f ca="1">INDEX(GLOBAL[TT],MATCH(A1641,GLOBAL[ID]))</f>
        <v>3</v>
      </c>
      <c r="F1641" s="5" t="str">
        <f ca="1">IF(INDEX(GLOBAL[KET],MATCH(A1641,GLOBAL[ID]))="","-",INDEX(GLOBAL[KET],MATCH(A1641,GLOBAL[ID])))</f>
        <v>192 pc</v>
      </c>
    </row>
    <row r="1642" spans="1:6" ht="15">
      <c r="A1642" s="12">
        <v>2496</v>
      </c>
      <c r="D1642" s="3" t="str">
        <f ca="1">INDEX(GLOBAL[NAMA BARANG],MATCH(A1642,GLOBAL[ID]))</f>
        <v>Pc Plst HT 1024 minion</v>
      </c>
      <c r="E1642" s="4">
        <f ca="1">INDEX(GLOBAL[TT],MATCH(A1642,GLOBAL[ID]))</f>
        <v>5</v>
      </c>
      <c r="F1642" s="5" t="str">
        <f ca="1">IF(INDEX(GLOBAL[KET],MATCH(A1642,GLOBAL[ID]))="","-",INDEX(GLOBAL[KET],MATCH(A1642,GLOBAL[ID])))</f>
        <v>216 pc</v>
      </c>
    </row>
    <row r="1643" spans="1:6" ht="15">
      <c r="A1643" s="12">
        <v>2497</v>
      </c>
      <c r="D1643" s="3" t="str">
        <f ca="1">INDEX(GLOBAL[NAMA BARANG],MATCH(A1643,GLOBAL[ID]))</f>
        <v>Pc Plst HT 406</v>
      </c>
      <c r="E1643" s="4">
        <f ca="1">INDEX(GLOBAL[TT],MATCH(A1643,GLOBAL[ID]))</f>
        <v>7</v>
      </c>
      <c r="F1643" s="5" t="str">
        <f ca="1">IF(INDEX(GLOBAL[KET],MATCH(A1643,GLOBAL[ID]))="","-",INDEX(GLOBAL[KET],MATCH(A1643,GLOBAL[ID])))</f>
        <v>288 pc</v>
      </c>
    </row>
    <row r="1644" spans="1:6" ht="15">
      <c r="A1644" s="12">
        <v>2499</v>
      </c>
      <c r="D1644" s="3" t="str">
        <f ca="1">INDEX(GLOBAL[NAMA BARANG],MATCH(A1644,GLOBAL[ID]))</f>
        <v>Pc Plst kotak B 1F 1502</v>
      </c>
      <c r="E1644" s="4">
        <f ca="1">INDEX(GLOBAL[TT],MATCH(A1644,GLOBAL[ID]))</f>
        <v>21</v>
      </c>
      <c r="F1644" s="5" t="str">
        <f ca="1">IF(INDEX(GLOBAL[KET],MATCH(A1644,GLOBAL[ID]))="","-",INDEX(GLOBAL[KET],MATCH(A1644,GLOBAL[ID])))</f>
        <v>20 ls</v>
      </c>
    </row>
    <row r="1645" spans="1:6" ht="15">
      <c r="A1645" s="12">
        <v>2500</v>
      </c>
      <c r="D1645" s="3" t="str">
        <f ca="1">INDEX(GLOBAL[NAMA BARANG],MATCH(A1645,GLOBAL[ID]))</f>
        <v>Pc Plst kotak B 1F 1504</v>
      </c>
      <c r="E1645" s="4">
        <f ca="1">INDEX(GLOBAL[TT],MATCH(A1645,GLOBAL[ID]))</f>
        <v>17</v>
      </c>
      <c r="F1645" s="5" t="str">
        <f ca="1">IF(INDEX(GLOBAL[KET],MATCH(A1645,GLOBAL[ID]))="","-",INDEX(GLOBAL[KET],MATCH(A1645,GLOBAL[ID])))</f>
        <v>25 ls</v>
      </c>
    </row>
    <row r="1646" spans="1:6" ht="15">
      <c r="A1646" s="12">
        <v>2501</v>
      </c>
      <c r="D1646" s="3" t="str">
        <f ca="1">INDEX(GLOBAL[NAMA BARANG],MATCH(A1646,GLOBAL[ID]))</f>
        <v>Pc Plst PC-102 PB (Princess/ Disney)</v>
      </c>
      <c r="E1646" s="4">
        <f ca="1">INDEX(GLOBAL[TT],MATCH(A1646,GLOBAL[ID]))</f>
        <v>2</v>
      </c>
      <c r="F1646" s="5" t="str">
        <f ca="1">IF(INDEX(GLOBAL[KET],MATCH(A1646,GLOBAL[ID]))="","-",INDEX(GLOBAL[KET],MATCH(A1646,GLOBAL[ID])))</f>
        <v>57 ls</v>
      </c>
    </row>
    <row r="1647" spans="1:6" ht="15">
      <c r="A1647" s="12">
        <v>2502</v>
      </c>
      <c r="D1647" s="3" t="str">
        <f ca="1">INDEX(GLOBAL[NAMA BARANG],MATCH(A1647,GLOBAL[ID]))</f>
        <v>Pc Plst SH 0121</v>
      </c>
      <c r="E1647" s="4">
        <f ca="1">INDEX(GLOBAL[TT],MATCH(A1647,GLOBAL[ID]))</f>
        <v>3</v>
      </c>
      <c r="F1647" s="5" t="str">
        <f ca="1">IF(INDEX(GLOBAL[KET],MATCH(A1647,GLOBAL[ID]))="","-",INDEX(GLOBAL[KET],MATCH(A1647,GLOBAL[ID])))</f>
        <v>96 pc</v>
      </c>
    </row>
    <row r="1648" spans="1:6" ht="15">
      <c r="A1648" s="12">
        <v>2503</v>
      </c>
      <c r="D1648" s="3" t="str">
        <f ca="1">INDEX(GLOBAL[NAMA BARANG],MATCH(A1648,GLOBAL[ID]))</f>
        <v>Pc Plst SN 7206</v>
      </c>
      <c r="E1648" s="4">
        <f ca="1">INDEX(GLOBAL[TT],MATCH(A1648,GLOBAL[ID]))</f>
        <v>3</v>
      </c>
      <c r="F1648" s="5">
        <f ca="1">IF(INDEX(GLOBAL[KET],MATCH(A1648,GLOBAL[ID]))="","-",INDEX(GLOBAL[KET],MATCH(A1648,GLOBAL[ID])))</f>
        <v>96</v>
      </c>
    </row>
    <row r="1649" spans="1:6" ht="15">
      <c r="A1649" s="12">
        <v>2504</v>
      </c>
      <c r="D1649" s="3" t="str">
        <f ca="1">INDEX(GLOBAL[NAMA BARANG],MATCH(A1649,GLOBAL[ID]))</f>
        <v>Pc Plst Topla PBC-05</v>
      </c>
      <c r="E1649" s="4">
        <f ca="1">INDEX(GLOBAL[TT],MATCH(A1649,GLOBAL[ID]))</f>
        <v>6</v>
      </c>
      <c r="F1649" s="5" t="str">
        <f ca="1">IF(INDEX(GLOBAL[KET],MATCH(A1649,GLOBAL[ID]))="","-",INDEX(GLOBAL[KET],MATCH(A1649,GLOBAL[ID])))</f>
        <v>20 ls</v>
      </c>
    </row>
    <row r="1650" spans="1:6" ht="15">
      <c r="A1650" s="12">
        <v>2505</v>
      </c>
      <c r="D1650" s="3" t="str">
        <f ca="1">INDEX(GLOBAL[NAMA BARANG],MATCH(A1650,GLOBAL[ID]))</f>
        <v>Pc Plst TT 6800-6802 kitty</v>
      </c>
      <c r="E1650" s="4">
        <f ca="1">INDEX(GLOBAL[TT],MATCH(A1650,GLOBAL[ID]))</f>
        <v>4</v>
      </c>
      <c r="F1650" s="5" t="str">
        <f ca="1">IF(INDEX(GLOBAL[KET],MATCH(A1650,GLOBAL[ID]))="","-",INDEX(GLOBAL[KET],MATCH(A1650,GLOBAL[ID])))</f>
        <v>96 pc</v>
      </c>
    </row>
    <row r="1651" spans="1:6" ht="15">
      <c r="A1651" s="12">
        <v>2506</v>
      </c>
      <c r="D1651" s="3" t="str">
        <f ca="1">INDEX(GLOBAL[NAMA BARANG],MATCH(A1651,GLOBAL[ID]))</f>
        <v>Pc Plst TT 6800-6802 Thomas</v>
      </c>
      <c r="E1651" s="4">
        <f ca="1">INDEX(GLOBAL[TT],MATCH(A1651,GLOBAL[ID]))</f>
        <v>2</v>
      </c>
      <c r="F1651" s="5" t="str">
        <f ca="1">IF(INDEX(GLOBAL[KET],MATCH(A1651,GLOBAL[ID]))="","-",INDEX(GLOBAL[KET],MATCH(A1651,GLOBAL[ID])))</f>
        <v>96 pc</v>
      </c>
    </row>
    <row r="1652" spans="1:6" ht="15">
      <c r="A1652" s="12">
        <v>2507</v>
      </c>
      <c r="D1652" s="3" t="str">
        <f ca="1">INDEX(GLOBAL[NAMA BARANG],MATCH(A1652,GLOBAL[ID]))</f>
        <v>Pc Plst WB-20108</v>
      </c>
      <c r="E1652" s="4">
        <f ca="1">INDEX(GLOBAL[TT],MATCH(A1652,GLOBAL[ID]))</f>
        <v>1</v>
      </c>
      <c r="F1652" s="5" t="str">
        <f ca="1">IF(INDEX(GLOBAL[KET],MATCH(A1652,GLOBAL[ID]))="","-",INDEX(GLOBAL[KET],MATCH(A1652,GLOBAL[ID])))</f>
        <v>96 pc</v>
      </c>
    </row>
    <row r="1653" spans="1:6" ht="15">
      <c r="A1653" s="12">
        <v>2509</v>
      </c>
      <c r="D1653" s="3" t="str">
        <f ca="1">INDEX(GLOBAL[NAMA BARANG],MATCH(A1653,GLOBAL[ID]))</f>
        <v>Pc r 64</v>
      </c>
      <c r="E1653" s="4">
        <f ca="1">INDEX(GLOBAL[TT],MATCH(A1653,GLOBAL[ID]))</f>
        <v>4</v>
      </c>
      <c r="F1653" s="5" t="str">
        <f ca="1">IF(INDEX(GLOBAL[KET],MATCH(A1653,GLOBAL[ID]))="","-",INDEX(GLOBAL[KET],MATCH(A1653,GLOBAL[ID])))</f>
        <v>216 pc</v>
      </c>
    </row>
    <row r="1654" spans="1:6" ht="15">
      <c r="A1654" s="12">
        <v>2516</v>
      </c>
      <c r="D1654" s="3" t="str">
        <f ca="1">INDEX(GLOBAL[NAMA BARANG],MATCH(A1654,GLOBAL[ID]))</f>
        <v>Pc Ret 1006</v>
      </c>
      <c r="E1654" s="4">
        <f ca="1">INDEX(GLOBAL[TT],MATCH(A1654,GLOBAL[ID]))</f>
        <v>14</v>
      </c>
      <c r="F1654" s="5" t="str">
        <f ca="1">IF(INDEX(GLOBAL[KET],MATCH(A1654,GLOBAL[ID]))="","-",INDEX(GLOBAL[KET],MATCH(A1654,GLOBAL[ID])))</f>
        <v>432 pc</v>
      </c>
    </row>
    <row r="1655" spans="1:6" ht="15">
      <c r="A1655" s="12">
        <v>2517</v>
      </c>
      <c r="D1655" s="3" t="str">
        <f ca="1">INDEX(GLOBAL[NAMA BARANG],MATCH(A1655,GLOBAL[ID]))</f>
        <v>Pc Ret 1123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18 ls</v>
      </c>
    </row>
    <row r="1656" spans="1:6" ht="15">
      <c r="A1656" s="12">
        <v>2518</v>
      </c>
      <c r="D1656" s="3" t="str">
        <f ca="1">INDEX(GLOBAL[NAMA BARANG],MATCH(A1656,GLOBAL[ID]))</f>
        <v>Pc Ret 192 coffee</v>
      </c>
      <c r="E1656" s="4">
        <f ca="1">INDEX(GLOBAL[TT],MATCH(A1656,GLOBAL[ID]))</f>
        <v>2</v>
      </c>
      <c r="F1656" s="5" t="str">
        <f ca="1">IF(INDEX(GLOBAL[KET],MATCH(A1656,GLOBAL[ID]))="","-",INDEX(GLOBAL[KET],MATCH(A1656,GLOBAL[ID])))</f>
        <v>240 pc</v>
      </c>
    </row>
    <row r="1657" spans="1:6" ht="15">
      <c r="A1657" s="12">
        <v>2519</v>
      </c>
      <c r="D1657" s="3" t="str">
        <f ca="1">INDEX(GLOBAL[NAMA BARANG],MATCH(A1657,GLOBAL[ID]))</f>
        <v>Pc Ret 2 oval Burung Hantu</v>
      </c>
      <c r="E1657" s="4">
        <f ca="1">INDEX(GLOBAL[TT],MATCH(A1657,GLOBAL[ID]))</f>
        <v>1</v>
      </c>
      <c r="F1657" s="5" t="str">
        <f ca="1">IF(INDEX(GLOBAL[KET],MATCH(A1657,GLOBAL[ID]))="","-",INDEX(GLOBAL[KET],MATCH(A1657,GLOBAL[ID])))</f>
        <v>40 ls</v>
      </c>
    </row>
    <row r="1658" spans="1:6" ht="15">
      <c r="A1658" s="12">
        <v>2520</v>
      </c>
      <c r="D1658" s="3" t="str">
        <f ca="1">INDEX(GLOBAL[NAMA BARANG],MATCH(A1658,GLOBAL[ID]))</f>
        <v>Pc Ret 2M 8126A</v>
      </c>
      <c r="E1658" s="4">
        <f ca="1">INDEX(GLOBAL[TT],MATCH(A1658,GLOBAL[ID]))</f>
        <v>1</v>
      </c>
      <c r="F1658" s="5" t="str">
        <f ca="1">IF(INDEX(GLOBAL[KET],MATCH(A1658,GLOBAL[ID]))="","-",INDEX(GLOBAL[KET],MATCH(A1658,GLOBAL[ID])))</f>
        <v>168 pc</v>
      </c>
    </row>
    <row r="1659" spans="1:6" ht="15">
      <c r="A1659" s="12">
        <v>2521</v>
      </c>
      <c r="D1659" s="3" t="str">
        <f ca="1">INDEX(GLOBAL[NAMA BARANG],MATCH(A1659,GLOBAL[ID]))</f>
        <v>Pc Ret 2T 8850</v>
      </c>
      <c r="E1659" s="4">
        <f ca="1">INDEX(GLOBAL[TT],MATCH(A1659,GLOBAL[ID]))</f>
        <v>1</v>
      </c>
      <c r="F1659" s="5" t="str">
        <f ca="1">IF(INDEX(GLOBAL[KET],MATCH(A1659,GLOBAL[ID]))="","-",INDEX(GLOBAL[KET],MATCH(A1659,GLOBAL[ID])))</f>
        <v>-</v>
      </c>
    </row>
    <row r="1660" spans="1:6" ht="15">
      <c r="A1660" s="12">
        <v>2522</v>
      </c>
      <c r="D1660" s="3" t="str">
        <f ca="1">INDEX(GLOBAL[NAMA BARANG],MATCH(A1660,GLOBAL[ID]))</f>
        <v>Pc Ret 337</v>
      </c>
      <c r="E1660" s="4">
        <f ca="1">INDEX(GLOBAL[TT],MATCH(A1660,GLOBAL[ID]))</f>
        <v>2</v>
      </c>
      <c r="F1660" s="5" t="str">
        <f ca="1">IF(INDEX(GLOBAL[KET],MATCH(A1660,GLOBAL[ID]))="","-",INDEX(GLOBAL[KET],MATCH(A1660,GLOBAL[ID])))</f>
        <v>-</v>
      </c>
    </row>
    <row r="1661" spans="1:6" ht="15">
      <c r="A1661" s="12">
        <v>2523</v>
      </c>
      <c r="D1661" s="3" t="str">
        <f ca="1">INDEX(GLOBAL[NAMA BARANG],MATCH(A1661,GLOBAL[ID]))</f>
        <v>Pc Ret 3478</v>
      </c>
      <c r="E1661" s="4">
        <f ca="1">INDEX(GLOBAL[TT],MATCH(A1661,GLOBAL[ID]))</f>
        <v>2</v>
      </c>
      <c r="F1661" s="5" t="str">
        <f ca="1">IF(INDEX(GLOBAL[KET],MATCH(A1661,GLOBAL[ID]))="","-",INDEX(GLOBAL[KET],MATCH(A1661,GLOBAL[ID])))</f>
        <v>1200 pc</v>
      </c>
    </row>
    <row r="1662" spans="1:6" ht="15">
      <c r="A1662" s="12">
        <v>2526</v>
      </c>
      <c r="D1662" s="3" t="str">
        <f ca="1">INDEX(GLOBAL[NAMA BARANG],MATCH(A1662,GLOBAL[ID]))</f>
        <v>Pc Ret 5080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216 PCS</v>
      </c>
    </row>
    <row r="1663" spans="1:6" ht="15">
      <c r="A1663" s="12">
        <v>2527</v>
      </c>
      <c r="D1663" s="3" t="str">
        <f ca="1">INDEX(GLOBAL[NAMA BARANG],MATCH(A1663,GLOBAL[ID]))</f>
        <v>Pc Ret 5198</v>
      </c>
      <c r="E1663" s="4">
        <f ca="1">INDEX(GLOBAL[TT],MATCH(A1663,GLOBAL[ID]))</f>
        <v>4</v>
      </c>
      <c r="F1663" s="5" t="str">
        <f ca="1">IF(INDEX(GLOBAL[KET],MATCH(A1663,GLOBAL[ID]))="","-",INDEX(GLOBAL[KET],MATCH(A1663,GLOBAL[ID])))</f>
        <v>8 ls</v>
      </c>
    </row>
    <row r="1664" spans="1:6" ht="15">
      <c r="A1664" s="12">
        <v>2528</v>
      </c>
      <c r="D1664" s="3" t="str">
        <f ca="1">INDEX(GLOBAL[NAMA BARANG],MATCH(A1664,GLOBAL[ID]))</f>
        <v>Pc Ret 6658</v>
      </c>
      <c r="E1664" s="4">
        <f ca="1">INDEX(GLOBAL[TT],MATCH(A1664,GLOBAL[ID]))</f>
        <v>2</v>
      </c>
      <c r="F1664" s="5" t="str">
        <f ca="1">IF(INDEX(GLOBAL[KET],MATCH(A1664,GLOBAL[ID]))="","-",INDEX(GLOBAL[KET],MATCH(A1664,GLOBAL[ID])))</f>
        <v>10 ls</v>
      </c>
    </row>
    <row r="1665" spans="1:6" ht="15">
      <c r="A1665" s="12">
        <v>2529</v>
      </c>
      <c r="D1665" s="3" t="str">
        <f ca="1">INDEX(GLOBAL[NAMA BARANG],MATCH(A1665,GLOBAL[ID]))</f>
        <v>Pc Ret 6806 (6813)/ 6808</v>
      </c>
      <c r="E1665" s="4">
        <f ca="1">INDEX(GLOBAL[TT],MATCH(A1665,GLOBAL[ID]))</f>
        <v>7</v>
      </c>
      <c r="F1665" s="5" t="str">
        <f ca="1">IF(INDEX(GLOBAL[KET],MATCH(A1665,GLOBAL[ID]))="","-",INDEX(GLOBAL[KET],MATCH(A1665,GLOBAL[ID])))</f>
        <v>20 ls</v>
      </c>
    </row>
    <row r="1666" spans="1:6" ht="15">
      <c r="A1666" s="12">
        <v>2530</v>
      </c>
      <c r="D1666" s="3" t="str">
        <f ca="1">INDEX(GLOBAL[NAMA BARANG],MATCH(A1666,GLOBAL[ID]))</f>
        <v>Pc Ret 686</v>
      </c>
      <c r="E1666" s="4">
        <f ca="1">INDEX(GLOBAL[TT],MATCH(A1666,GLOBAL[ID]))</f>
        <v>2</v>
      </c>
      <c r="F1666" s="5" t="str">
        <f ca="1">IF(INDEX(GLOBAL[KET],MATCH(A1666,GLOBAL[ID]))="","-",INDEX(GLOBAL[KET],MATCH(A1666,GLOBAL[ID])))</f>
        <v>10 ls</v>
      </c>
    </row>
    <row r="1667" spans="1:6" ht="15">
      <c r="A1667" s="12">
        <v>2531</v>
      </c>
      <c r="D1667" s="3" t="str">
        <f ca="1">INDEX(GLOBAL[NAMA BARANG],MATCH(A1667,GLOBAL[ID]))</f>
        <v>Pc Ret 802(2)/ 8031(2)</v>
      </c>
      <c r="E1667" s="4">
        <f ca="1">INDEX(GLOBAL[TT],MATCH(A1667,GLOBAL[ID]))</f>
        <v>2</v>
      </c>
      <c r="F1667" s="5" t="str">
        <f ca="1">IF(INDEX(GLOBAL[KET],MATCH(A1667,GLOBAL[ID]))="","-",INDEX(GLOBAL[KET],MATCH(A1667,GLOBAL[ID])))</f>
        <v>18 ls</v>
      </c>
    </row>
    <row r="1668" spans="1:6" ht="15">
      <c r="A1668" s="12">
        <v>2532</v>
      </c>
      <c r="D1668" s="3" t="str">
        <f ca="1">INDEX(GLOBAL[NAMA BARANG],MATCH(A1668,GLOBAL[ID]))</f>
        <v>Pc Ret 8155(2)/ Ret 8118 (1)</v>
      </c>
      <c r="E1668" s="4">
        <f ca="1">INDEX(GLOBAL[TT],MATCH(A1668,GLOBAL[ID]))</f>
        <v>3</v>
      </c>
      <c r="F1668" s="5">
        <f ca="1">IF(INDEX(GLOBAL[KET],MATCH(A1668,GLOBAL[ID]))="","-",INDEX(GLOBAL[KET],MATCH(A1668,GLOBAL[ID])))</f>
        <v>198</v>
      </c>
    </row>
    <row r="1669" spans="1:6" ht="15">
      <c r="A1669" s="12">
        <v>2533</v>
      </c>
      <c r="D1669" s="3" t="str">
        <f ca="1">INDEX(GLOBAL[NAMA BARANG],MATCH(A1669,GLOBAL[ID]))</f>
        <v xml:space="preserve">Pc Ret 8298 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18 ls</v>
      </c>
    </row>
    <row r="1670" spans="1:6" ht="15">
      <c r="A1670" s="12">
        <v>2534</v>
      </c>
      <c r="D1670" s="3" t="str">
        <f ca="1">INDEX(GLOBAL[NAMA BARANG],MATCH(A1670,GLOBAL[ID]))</f>
        <v>Pc Ret 8360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18 ls</v>
      </c>
    </row>
    <row r="1671" spans="1:6" ht="15">
      <c r="A1671" s="12">
        <v>2535</v>
      </c>
      <c r="D1671" s="3" t="str">
        <f ca="1">INDEX(GLOBAL[NAMA BARANG],MATCH(A1671,GLOBAL[ID]))</f>
        <v>Pc Ret 8833</v>
      </c>
      <c r="E1671" s="4">
        <f ca="1">INDEX(GLOBAL[TT],MATCH(A1671,GLOBAL[ID]))</f>
        <v>1</v>
      </c>
      <c r="F1671" s="5" t="str">
        <f ca="1">IF(INDEX(GLOBAL[KET],MATCH(A1671,GLOBAL[ID]))="","-",INDEX(GLOBAL[KET],MATCH(A1671,GLOBAL[ID])))</f>
        <v>-</v>
      </c>
    </row>
    <row r="1672" spans="1:6" ht="15">
      <c r="A1672" s="12">
        <v>2536</v>
      </c>
      <c r="D1672" s="3" t="str">
        <f ca="1">INDEX(GLOBAL[NAMA BARANG],MATCH(A1672,GLOBAL[ID]))</f>
        <v>Pc Ret 8906</v>
      </c>
      <c r="E1672" s="4">
        <f ca="1">INDEX(GLOBAL[TT],MATCH(A1672,GLOBAL[ID]))</f>
        <v>1</v>
      </c>
      <c r="F1672" s="5" t="str">
        <f ca="1">IF(INDEX(GLOBAL[KET],MATCH(A1672,GLOBAL[ID]))="","-",INDEX(GLOBAL[KET],MATCH(A1672,GLOBAL[ID])))</f>
        <v>-</v>
      </c>
    </row>
    <row r="1673" spans="1:6" ht="15">
      <c r="A1673" s="12">
        <v>2537</v>
      </c>
      <c r="D1673" s="3" t="str">
        <f ca="1">INDEX(GLOBAL[NAMA BARANG],MATCH(A1673,GLOBAL[ID]))</f>
        <v>Pc Ret 8963</v>
      </c>
      <c r="E1673" s="4">
        <f ca="1">INDEX(GLOBAL[TT],MATCH(A1673,GLOBAL[ID]))</f>
        <v>1</v>
      </c>
      <c r="F1673" s="5" t="str">
        <f ca="1">IF(INDEX(GLOBAL[KET],MATCH(A1673,GLOBAL[ID]))="","-",INDEX(GLOBAL[KET],MATCH(A1673,GLOBAL[ID])))</f>
        <v>216 pc</v>
      </c>
    </row>
    <row r="1674" spans="1:6" ht="15">
      <c r="A1674" s="12">
        <v>2538</v>
      </c>
      <c r="D1674" s="3" t="str">
        <f ca="1">INDEX(GLOBAL[NAMA BARANG],MATCH(A1674,GLOBAL[ID]))</f>
        <v>Pc Ret 906 (6181)</v>
      </c>
      <c r="E1674" s="4">
        <f ca="1">INDEX(GLOBAL[TT],MATCH(A1674,GLOBAL[ID]))</f>
        <v>7</v>
      </c>
      <c r="F1674" s="5" t="str">
        <f ca="1">IF(INDEX(GLOBAL[KET],MATCH(A1674,GLOBAL[ID]))="","-",INDEX(GLOBAL[KET],MATCH(A1674,GLOBAL[ID])))</f>
        <v>20 ls</v>
      </c>
    </row>
    <row r="1675" spans="1:6" ht="15">
      <c r="A1675" s="12">
        <v>2539</v>
      </c>
      <c r="D1675" s="3" t="str">
        <f ca="1">INDEX(GLOBAL[NAMA BARANG],MATCH(A1675,GLOBAL[ID]))</f>
        <v>Pc Ret 908</v>
      </c>
      <c r="E1675" s="4">
        <f ca="1">INDEX(GLOBAL[TT],MATCH(A1675,GLOBAL[ID]))</f>
        <v>16</v>
      </c>
      <c r="F1675" s="5" t="str">
        <f ca="1">IF(INDEX(GLOBAL[KET],MATCH(A1675,GLOBAL[ID]))="","-",INDEX(GLOBAL[KET],MATCH(A1675,GLOBAL[ID])))</f>
        <v>20 ls</v>
      </c>
    </row>
    <row r="1676" spans="1:6" ht="15">
      <c r="A1676" s="12">
        <v>2540</v>
      </c>
      <c r="D1676" s="3" t="str">
        <f ca="1">INDEX(GLOBAL[NAMA BARANG],MATCH(A1676,GLOBAL[ID]))</f>
        <v>Pc Ret 9207 Strong</v>
      </c>
      <c r="E1676" s="4">
        <f ca="1">INDEX(GLOBAL[TT],MATCH(A1676,GLOBAL[ID]))</f>
        <v>2</v>
      </c>
      <c r="F1676" s="5" t="str">
        <f ca="1">IF(INDEX(GLOBAL[KET],MATCH(A1676,GLOBAL[ID]))="","-",INDEX(GLOBAL[KET],MATCH(A1676,GLOBAL[ID])))</f>
        <v>20 ls</v>
      </c>
    </row>
    <row r="1677" spans="1:6" ht="15">
      <c r="A1677" s="12">
        <v>2541</v>
      </c>
      <c r="D1677" s="3" t="str">
        <f ca="1">INDEX(GLOBAL[NAMA BARANG],MATCH(A1677,GLOBAL[ID]))</f>
        <v>Pc Ret 9308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15 ls</v>
      </c>
    </row>
    <row r="1678" spans="1:6" ht="15">
      <c r="A1678" s="12">
        <v>2547</v>
      </c>
      <c r="D1678" s="3" t="str">
        <f ca="1">INDEX(GLOBAL[NAMA BARANG],MATCH(A1678,GLOBAL[ID]))</f>
        <v>Pc Ret BD 812</v>
      </c>
      <c r="E1678" s="4">
        <f ca="1">INDEX(GLOBAL[TT],MATCH(A1678,GLOBAL[ID]))</f>
        <v>1</v>
      </c>
      <c r="F1678" s="5" t="str">
        <f ca="1">IF(INDEX(GLOBAL[KET],MATCH(A1678,GLOBAL[ID]))="","-",INDEX(GLOBAL[KET],MATCH(A1678,GLOBAL[ID])))</f>
        <v>180 PCS</v>
      </c>
    </row>
    <row r="1679" spans="1:6" ht="15">
      <c r="A1679" s="12">
        <v>2550</v>
      </c>
      <c r="D1679" s="3" t="str">
        <f ca="1">INDEX(GLOBAL[NAMA BARANG],MATCH(A1679,GLOBAL[ID]))</f>
        <v>Pc Ret BD 838</v>
      </c>
      <c r="E1679" s="4">
        <f ca="1">INDEX(GLOBAL[TT],MATCH(A1679,GLOBAL[ID]))</f>
        <v>1</v>
      </c>
      <c r="F1679" s="5" t="str">
        <f ca="1">IF(INDEX(GLOBAL[KET],MATCH(A1679,GLOBAL[ID]))="","-",INDEX(GLOBAL[KET],MATCH(A1679,GLOBAL[ID])))</f>
        <v>180 PCS</v>
      </c>
    </row>
    <row r="1680" spans="1:6" ht="15">
      <c r="A1680" s="12">
        <v>2556</v>
      </c>
      <c r="D1680" s="3" t="str">
        <f ca="1">INDEX(GLOBAL[NAMA BARANG],MATCH(A1680,GLOBAL[ID]))</f>
        <v>Pc Ret Beile Dog 8881(1)/ 8882 restleting(3)</v>
      </c>
      <c r="E1680" s="4">
        <f ca="1">INDEX(GLOBAL[TT],MATCH(A1680,GLOBAL[ID]))</f>
        <v>4</v>
      </c>
      <c r="F1680" s="5" t="str">
        <f ca="1">IF(INDEX(GLOBAL[KET],MATCH(A1680,GLOBAL[ID]))="","-",INDEX(GLOBAL[KET],MATCH(A1680,GLOBAL[ID])))</f>
        <v>20 ls</v>
      </c>
    </row>
    <row r="1681" spans="1:6" ht="15">
      <c r="A1681" s="12">
        <v>2558</v>
      </c>
      <c r="D1681" s="3" t="str">
        <f ca="1">INDEX(GLOBAL[NAMA BARANG],MATCH(A1681,GLOBAL[ID]))</f>
        <v>Pc Ret CQ9-052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198 pc</v>
      </c>
    </row>
    <row r="1682" spans="1:6" ht="15">
      <c r="A1682" s="12">
        <v>2559</v>
      </c>
      <c r="D1682" s="3" t="str">
        <f ca="1">INDEX(GLOBAL[NAMA BARANG],MATCH(A1682,GLOBAL[ID]))</f>
        <v>Pc Ret DM 6210</v>
      </c>
      <c r="E1682" s="4">
        <f ca="1">INDEX(GLOBAL[TT],MATCH(A1682,GLOBAL[ID]))</f>
        <v>1</v>
      </c>
      <c r="F1682" s="5" t="str">
        <f ca="1">IF(INDEX(GLOBAL[KET],MATCH(A1682,GLOBAL[ID]))="","-",INDEX(GLOBAL[KET],MATCH(A1682,GLOBAL[ID])))</f>
        <v>180 pc</v>
      </c>
    </row>
    <row r="1683" spans="1:6" ht="15">
      <c r="A1683" s="12">
        <v>2560</v>
      </c>
      <c r="D1683" s="3" t="str">
        <f ca="1">INDEX(GLOBAL[NAMA BARANG],MATCH(A1683,GLOBAL[ID]))</f>
        <v>Pc Ret Hj D 4167</v>
      </c>
      <c r="E1683" s="4">
        <f ca="1">INDEX(GLOBAL[TT],MATCH(A1683,GLOBAL[ID]))</f>
        <v>4</v>
      </c>
      <c r="F1683" s="5" t="str">
        <f ca="1">IF(INDEX(GLOBAL[KET],MATCH(A1683,GLOBAL[ID]))="","-",INDEX(GLOBAL[KET],MATCH(A1683,GLOBAL[ID])))</f>
        <v>192 pc</v>
      </c>
    </row>
    <row r="1684" spans="1:6" ht="15">
      <c r="A1684" s="12">
        <v>2562</v>
      </c>
      <c r="D1684" s="3" t="str">
        <f ca="1">INDEX(GLOBAL[NAMA BARANG],MATCH(A1684,GLOBAL[ID]))</f>
        <v>Pc Ret Imitasi 252</v>
      </c>
      <c r="E1684" s="4">
        <f ca="1">INDEX(GLOBAL[TT],MATCH(A1684,GLOBAL[ID]))</f>
        <v>1</v>
      </c>
      <c r="F1684" s="5" t="str">
        <f ca="1">IF(INDEX(GLOBAL[KET],MATCH(A1684,GLOBAL[ID]))="","-",INDEX(GLOBAL[KET],MATCH(A1684,GLOBAL[ID])))</f>
        <v>36 ls</v>
      </c>
    </row>
    <row r="1685" spans="1:6" ht="15">
      <c r="A1685" s="12">
        <v>2563</v>
      </c>
      <c r="D1685" s="3" t="str">
        <f ca="1">INDEX(GLOBAL[NAMA BARANG],MATCH(A1685,GLOBAL[ID]))</f>
        <v>Pc Ret Imitasi 385</v>
      </c>
      <c r="E1685" s="4">
        <f ca="1">INDEX(GLOBAL[TT],MATCH(A1685,GLOBAL[ID]))</f>
        <v>2</v>
      </c>
      <c r="F1685" s="5" t="str">
        <f ca="1">IF(INDEX(GLOBAL[KET],MATCH(A1685,GLOBAL[ID]))="","-",INDEX(GLOBAL[KET],MATCH(A1685,GLOBAL[ID])))</f>
        <v>27 ls</v>
      </c>
    </row>
    <row r="1686" spans="1:6" ht="15">
      <c r="A1686" s="12">
        <v>2564</v>
      </c>
      <c r="D1686" s="3" t="str">
        <f ca="1">INDEX(GLOBAL[NAMA BARANG],MATCH(A1686,GLOBAL[ID]))</f>
        <v>Pc Ret Imitasi Disney Mbl/ Ben-10/ Boneka/ Naruto/ Brb/ Strobery/ Spider</v>
      </c>
      <c r="E1686" s="4">
        <f ca="1">INDEX(GLOBAL[TT],MATCH(A1686,GLOBAL[ID]))</f>
        <v>10</v>
      </c>
      <c r="F1686" s="5" t="str">
        <f ca="1">IF(INDEX(GLOBAL[KET],MATCH(A1686,GLOBAL[ID]))="","-",INDEX(GLOBAL[KET],MATCH(A1686,GLOBAL[ID])))</f>
        <v>60 ls</v>
      </c>
    </row>
    <row r="1687" spans="1:6" ht="15">
      <c r="A1687" s="12">
        <v>2565</v>
      </c>
      <c r="D1687" s="3" t="str">
        <f ca="1">INDEX(GLOBAL[NAMA BARANG],MATCH(A1687,GLOBAL[ID]))</f>
        <v>Pc Ret JX-5626 MM</v>
      </c>
      <c r="E1687" s="4">
        <f ca="1">INDEX(GLOBAL[TT],MATCH(A1687,GLOBAL[ID]))</f>
        <v>2</v>
      </c>
      <c r="F1687" s="5" t="str">
        <f ca="1">IF(INDEX(GLOBAL[KET],MATCH(A1687,GLOBAL[ID]))="","-",INDEX(GLOBAL[KET],MATCH(A1687,GLOBAL[ID])))</f>
        <v>360 pc</v>
      </c>
    </row>
    <row r="1688" spans="1:6" ht="15">
      <c r="A1688" s="12">
        <v>2566</v>
      </c>
      <c r="D1688" s="3" t="str">
        <f ca="1">INDEX(GLOBAL[NAMA BARANG],MATCH(A1688,GLOBAL[ID]))</f>
        <v>Pc Ret JX-93007</v>
      </c>
      <c r="E1688" s="4">
        <f ca="1">INDEX(GLOBAL[TT],MATCH(A1688,GLOBAL[ID]))</f>
        <v>1</v>
      </c>
      <c r="F1688" s="5" t="str">
        <f ca="1">IF(INDEX(GLOBAL[KET],MATCH(A1688,GLOBAL[ID]))="","-",INDEX(GLOBAL[KET],MATCH(A1688,GLOBAL[ID])))</f>
        <v>144 pc</v>
      </c>
    </row>
    <row r="1689" spans="1:6" ht="15">
      <c r="A1689" s="12">
        <v>2567</v>
      </c>
      <c r="D1689" s="3" t="str">
        <f ca="1">INDEX(GLOBAL[NAMA BARANG],MATCH(A1689,GLOBAL[ID]))</f>
        <v>Pc Ret Kain 1245 FR(11)/ 3175(1)</v>
      </c>
      <c r="E1689" s="4">
        <f ca="1">INDEX(GLOBAL[TT],MATCH(A1689,GLOBAL[ID]))</f>
        <v>12</v>
      </c>
      <c r="F1689" s="5" t="str">
        <f ca="1">IF(INDEX(GLOBAL[KET],MATCH(A1689,GLOBAL[ID]))="","-",INDEX(GLOBAL[KET],MATCH(A1689,GLOBAL[ID])))</f>
        <v>160 pc</v>
      </c>
    </row>
    <row r="1690" spans="1:6" ht="15">
      <c r="A1690" s="12">
        <v>2568</v>
      </c>
      <c r="D1690" s="3" t="str">
        <f ca="1">INDEX(GLOBAL[NAMA BARANG],MATCH(A1690,GLOBAL[ID]))</f>
        <v>Pc Ret Kain XD 3308 FR</v>
      </c>
      <c r="E1690" s="4">
        <f ca="1">INDEX(GLOBAL[TT],MATCH(A1690,GLOBAL[ID]))</f>
        <v>11</v>
      </c>
      <c r="F1690" s="5" t="str">
        <f ca="1">IF(INDEX(GLOBAL[KET],MATCH(A1690,GLOBAL[ID]))="","-",INDEX(GLOBAL[KET],MATCH(A1690,GLOBAL[ID])))</f>
        <v>160 pc</v>
      </c>
    </row>
    <row r="1691" spans="1:6" ht="15">
      <c r="A1691" s="12">
        <v>2569</v>
      </c>
      <c r="D1691" s="3" t="str">
        <f ca="1">INDEX(GLOBAL[NAMA BARANG],MATCH(A1691,GLOBAL[ID]))</f>
        <v>Pc Ret Ky 1114</v>
      </c>
      <c r="E1691" s="4">
        <f ca="1">INDEX(GLOBAL[TT],MATCH(A1691,GLOBAL[ID]))</f>
        <v>9</v>
      </c>
      <c r="F1691" s="5" t="str">
        <f ca="1">IF(INDEX(GLOBAL[KET],MATCH(A1691,GLOBAL[ID]))="","-",INDEX(GLOBAL[KET],MATCH(A1691,GLOBAL[ID])))</f>
        <v>144 pc</v>
      </c>
    </row>
    <row r="1692" spans="1:6" ht="15">
      <c r="A1692" s="12">
        <v>2570</v>
      </c>
      <c r="D1692" s="3" t="str">
        <f ca="1">INDEX(GLOBAL[NAMA BARANG],MATCH(A1692,GLOBAL[ID]))</f>
        <v>Pc Ret Ky 1123</v>
      </c>
      <c r="E1692" s="4">
        <f ca="1">INDEX(GLOBAL[TT],MATCH(A1692,GLOBAL[ID]))</f>
        <v>1</v>
      </c>
      <c r="F1692" s="5" t="str">
        <f ca="1">IF(INDEX(GLOBAL[KET],MATCH(A1692,GLOBAL[ID]))="","-",INDEX(GLOBAL[KET],MATCH(A1692,GLOBAL[ID])))</f>
        <v>144 pc</v>
      </c>
    </row>
    <row r="1693" spans="1:6" ht="15">
      <c r="A1693" s="12">
        <v>2572</v>
      </c>
      <c r="D1693" s="3" t="str">
        <f ca="1">INDEX(GLOBAL[NAMA BARANG],MATCH(A1693,GLOBAL[ID]))</f>
        <v>Pc Ret Ky 1194</v>
      </c>
      <c r="E1693" s="4">
        <f ca="1">INDEX(GLOBAL[TT],MATCH(A1693,GLOBAL[ID]))</f>
        <v>5</v>
      </c>
      <c r="F1693" s="5" t="str">
        <f ca="1">IF(INDEX(GLOBAL[KET],MATCH(A1693,GLOBAL[ID]))="","-",INDEX(GLOBAL[KET],MATCH(A1693,GLOBAL[ID])))</f>
        <v>144 pc</v>
      </c>
    </row>
    <row r="1694" spans="1:6" ht="15">
      <c r="A1694" s="12">
        <v>2573</v>
      </c>
      <c r="D1694" s="3" t="str">
        <f ca="1">INDEX(GLOBAL[NAMA BARANG],MATCH(A1694,GLOBAL[ID]))</f>
        <v>Pc Ret Ky 1196</v>
      </c>
      <c r="E1694" s="4">
        <f ca="1">INDEX(GLOBAL[TT],MATCH(A1694,GLOBAL[ID]))</f>
        <v>13</v>
      </c>
      <c r="F1694" s="5" t="str">
        <f ca="1">IF(INDEX(GLOBAL[KET],MATCH(A1694,GLOBAL[ID]))="","-",INDEX(GLOBAL[KET],MATCH(A1694,GLOBAL[ID])))</f>
        <v>144 pc</v>
      </c>
    </row>
    <row r="1695" spans="1:6" ht="15">
      <c r="A1695" s="12">
        <v>2575</v>
      </c>
      <c r="D1695" s="3" t="str">
        <f ca="1">INDEX(GLOBAL[NAMA BARANG],MATCH(A1695,GLOBAL[ID]))</f>
        <v>Pc Ret Ky 1203</v>
      </c>
      <c r="E1695" s="4">
        <f ca="1">INDEX(GLOBAL[TT],MATCH(A1695,GLOBAL[ID]))</f>
        <v>2</v>
      </c>
      <c r="F1695" s="5" t="str">
        <f ca="1">IF(INDEX(GLOBAL[KET],MATCH(A1695,GLOBAL[ID]))="","-",INDEX(GLOBAL[KET],MATCH(A1695,GLOBAL[ID])))</f>
        <v>144 PCS</v>
      </c>
    </row>
    <row r="1696" spans="1:6" ht="15">
      <c r="A1696" s="12">
        <v>2576</v>
      </c>
      <c r="D1696" s="3" t="str">
        <f ca="1">INDEX(GLOBAL[NAMA BARANG],MATCH(A1696,GLOBAL[ID]))</f>
        <v>Pc Ret Ky 6159</v>
      </c>
      <c r="E1696" s="4">
        <f ca="1">INDEX(GLOBAL[TT],MATCH(A1696,GLOBAL[ID]))</f>
        <v>7</v>
      </c>
      <c r="F1696" s="5" t="str">
        <f ca="1">IF(INDEX(GLOBAL[KET],MATCH(A1696,GLOBAL[ID]))="","-",INDEX(GLOBAL[KET],MATCH(A1696,GLOBAL[ID])))</f>
        <v>144 pc</v>
      </c>
    </row>
    <row r="1697" spans="1:6" ht="15">
      <c r="A1697" s="12">
        <v>2577</v>
      </c>
      <c r="D1697" s="3" t="str">
        <f ca="1">INDEX(GLOBAL[NAMA BARANG],MATCH(A1697,GLOBAL[ID]))</f>
        <v>Pc Ret Ky 6173</v>
      </c>
      <c r="E1697" s="4">
        <f ca="1">INDEX(GLOBAL[TT],MATCH(A1697,GLOBAL[ID]))</f>
        <v>4</v>
      </c>
      <c r="F1697" s="5" t="str">
        <f ca="1">IF(INDEX(GLOBAL[KET],MATCH(A1697,GLOBAL[ID]))="","-",INDEX(GLOBAL[KET],MATCH(A1697,GLOBAL[ID])))</f>
        <v>144 pc</v>
      </c>
    </row>
    <row r="1698" spans="1:6" ht="15">
      <c r="A1698" s="12">
        <v>2578</v>
      </c>
      <c r="D1698" s="3" t="str">
        <f ca="1">INDEX(GLOBAL[NAMA BARANG],MATCH(A1698,GLOBAL[ID]))</f>
        <v>Pc Ret Ky 6186</v>
      </c>
      <c r="E1698" s="4">
        <f ca="1">INDEX(GLOBAL[TT],MATCH(A1698,GLOBAL[ID]))</f>
        <v>1</v>
      </c>
      <c r="F1698" s="5" t="str">
        <f ca="1">IF(INDEX(GLOBAL[KET],MATCH(A1698,GLOBAL[ID]))="","-",INDEX(GLOBAL[KET],MATCH(A1698,GLOBAL[ID])))</f>
        <v>144 pc</v>
      </c>
    </row>
    <row r="1699" spans="1:6" ht="15">
      <c r="A1699" s="12">
        <v>2579</v>
      </c>
      <c r="D1699" s="3" t="str">
        <f ca="1">INDEX(GLOBAL[NAMA BARANG],MATCH(A1699,GLOBAL[ID]))</f>
        <v>Pc Ret Ky 6197</v>
      </c>
      <c r="E1699" s="4">
        <f ca="1">INDEX(GLOBAL[TT],MATCH(A1699,GLOBAL[ID]))</f>
        <v>11</v>
      </c>
      <c r="F1699" s="5" t="str">
        <f ca="1">IF(INDEX(GLOBAL[KET],MATCH(A1699,GLOBAL[ID]))="","-",INDEX(GLOBAL[KET],MATCH(A1699,GLOBAL[ID])))</f>
        <v>144 pc</v>
      </c>
    </row>
    <row r="1700" spans="1:6" ht="15">
      <c r="A1700" s="12">
        <v>2580</v>
      </c>
      <c r="D1700" s="3" t="str">
        <f ca="1">INDEX(GLOBAL[NAMA BARANG],MATCH(A1700,GLOBAL[ID]))</f>
        <v>Pc Ret Ky 6203(5)/ 6214 (1)</v>
      </c>
      <c r="E1700" s="4">
        <f ca="1">INDEX(GLOBAL[TT],MATCH(A1700,GLOBAL[ID]))</f>
        <v>6</v>
      </c>
      <c r="F1700" s="5" t="str">
        <f ca="1">IF(INDEX(GLOBAL[KET],MATCH(A1700,GLOBAL[ID]))="","-",INDEX(GLOBAL[KET],MATCH(A1700,GLOBAL[ID])))</f>
        <v>144 PCS</v>
      </c>
    </row>
    <row r="1701" spans="1:6" ht="15">
      <c r="A1701" s="12">
        <v>2583</v>
      </c>
      <c r="D1701" s="3" t="str">
        <f ca="1">INDEX(GLOBAL[NAMA BARANG],MATCH(A1701,GLOBAL[ID]))</f>
        <v>Pc Ret oval 2 Bunga</v>
      </c>
      <c r="E1701" s="4">
        <f ca="1">INDEX(GLOBAL[TT],MATCH(A1701,GLOBAL[ID]))</f>
        <v>2</v>
      </c>
      <c r="F1701" s="5" t="str">
        <f ca="1">IF(INDEX(GLOBAL[KET],MATCH(A1701,GLOBAL[ID]))="","-",INDEX(GLOBAL[KET],MATCH(A1701,GLOBAL[ID])))</f>
        <v>40 ls</v>
      </c>
    </row>
    <row r="1702" spans="1:6" ht="15">
      <c r="A1702" s="12">
        <v>2584</v>
      </c>
      <c r="D1702" s="3" t="str">
        <f ca="1">INDEX(GLOBAL[NAMA BARANG],MATCH(A1702,GLOBAL[ID]))</f>
        <v>Pc Ret SF 1508 pita (30)</v>
      </c>
      <c r="E1702" s="4">
        <f ca="1">INDEX(GLOBAL[TT],MATCH(A1702,GLOBAL[ID]))</f>
        <v>2</v>
      </c>
      <c r="F1702" s="5" t="str">
        <f ca="1">IF(INDEX(GLOBAL[KET],MATCH(A1702,GLOBAL[ID]))="","-",INDEX(GLOBAL[KET],MATCH(A1702,GLOBAL[ID])))</f>
        <v>270 pc</v>
      </c>
    </row>
    <row r="1703" spans="1:6" ht="15">
      <c r="A1703" s="12">
        <v>2585</v>
      </c>
      <c r="D1703" s="3" t="str">
        <f ca="1">INDEX(GLOBAL[NAMA BARANG],MATCH(A1703,GLOBAL[ID]))</f>
        <v>Pc Ret SF 54 77</v>
      </c>
      <c r="E1703" s="4">
        <f ca="1">INDEX(GLOBAL[TT],MATCH(A1703,GLOBAL[ID]))</f>
        <v>14</v>
      </c>
      <c r="F1703" s="5" t="str">
        <f ca="1">IF(INDEX(GLOBAL[KET],MATCH(A1703,GLOBAL[ID]))="","-",INDEX(GLOBAL[KET],MATCH(A1703,GLOBAL[ID])))</f>
        <v>100 ls</v>
      </c>
    </row>
    <row r="1704" spans="1:6" ht="15">
      <c r="A1704" s="12">
        <v>2586</v>
      </c>
      <c r="D1704" s="3" t="str">
        <f ca="1">INDEX(GLOBAL[NAMA BARANG],MATCH(A1704,GLOBAL[ID]))</f>
        <v>Pc Ret SGp 2</v>
      </c>
      <c r="E1704" s="4">
        <f ca="1">INDEX(GLOBAL[TT],MATCH(A1704,GLOBAL[ID]))</f>
        <v>2</v>
      </c>
      <c r="F1704" s="5" t="str">
        <f ca="1">IF(INDEX(GLOBAL[KET],MATCH(A1704,GLOBAL[ID]))="","-",INDEX(GLOBAL[KET],MATCH(A1704,GLOBAL[ID])))</f>
        <v>50 ls</v>
      </c>
    </row>
    <row r="1705" spans="1:6" ht="15">
      <c r="A1705" s="12">
        <v>2587</v>
      </c>
      <c r="D1705" s="3" t="str">
        <f ca="1">INDEX(GLOBAL[NAMA BARANG],MATCH(A1705,GLOBAL[ID]))</f>
        <v>Pc Ret SH 7256/ jaring</v>
      </c>
      <c r="E1705" s="4">
        <f ca="1">INDEX(GLOBAL[TT],MATCH(A1705,GLOBAL[ID]))</f>
        <v>3</v>
      </c>
      <c r="F1705" s="5">
        <f ca="1">IF(INDEX(GLOBAL[KET],MATCH(A1705,GLOBAL[ID]))="","-",INDEX(GLOBAL[KET],MATCH(A1705,GLOBAL[ID])))</f>
        <v>288</v>
      </c>
    </row>
    <row r="1706" spans="1:6" ht="15">
      <c r="A1706" s="12">
        <v>2588</v>
      </c>
      <c r="D1706" s="3" t="str">
        <f ca="1">INDEX(GLOBAL[NAMA BARANG],MATCH(A1706,GLOBAL[ID]))</f>
        <v>Pc Ret Strong moshi</v>
      </c>
      <c r="E1706" s="4">
        <f ca="1">INDEX(GLOBAL[TT],MATCH(A1706,GLOBAL[ID]))</f>
        <v>1</v>
      </c>
      <c r="F1706" s="5" t="str">
        <f ca="1">IF(INDEX(GLOBAL[KET],MATCH(A1706,GLOBAL[ID]))="","-",INDEX(GLOBAL[KET],MATCH(A1706,GLOBAL[ID])))</f>
        <v>33 ls</v>
      </c>
    </row>
    <row r="1707" spans="1:6" ht="15">
      <c r="A1707" s="12">
        <v>2589</v>
      </c>
      <c r="D1707" s="3" t="str">
        <f ca="1">INDEX(GLOBAL[NAMA BARANG],MATCH(A1707,GLOBAL[ID]))</f>
        <v>Pc Ret TZ 1179</v>
      </c>
      <c r="E1707" s="4">
        <f ca="1">INDEX(GLOBAL[TT],MATCH(A1707,GLOBAL[ID]))</f>
        <v>2</v>
      </c>
      <c r="F1707" s="5" t="str">
        <f ca="1">IF(INDEX(GLOBAL[KET],MATCH(A1707,GLOBAL[ID]))="","-",INDEX(GLOBAL[KET],MATCH(A1707,GLOBAL[ID])))</f>
        <v>432 pc</v>
      </c>
    </row>
    <row r="1708" spans="1:6" ht="15">
      <c r="A1708" s="12">
        <v>2591</v>
      </c>
      <c r="D1708" s="3" t="str">
        <f ca="1">INDEX(GLOBAL[NAMA BARANG],MATCH(A1708,GLOBAL[ID]))</f>
        <v>Pc Ret XD 3305K</v>
      </c>
      <c r="E1708" s="4">
        <f ca="1">INDEX(GLOBAL[TT],MATCH(A1708,GLOBAL[ID]))</f>
        <v>3</v>
      </c>
      <c r="F1708" s="5">
        <f ca="1">IF(INDEX(GLOBAL[KET],MATCH(A1708,GLOBAL[ID]))="","-",INDEX(GLOBAL[KET],MATCH(A1708,GLOBAL[ID])))</f>
        <v>240</v>
      </c>
    </row>
    <row r="1709" spans="1:6" ht="15">
      <c r="A1709" s="12">
        <v>2592</v>
      </c>
      <c r="D1709" s="3" t="str">
        <f ca="1">INDEX(GLOBAL[NAMA BARANG],MATCH(A1709,GLOBAL[ID]))</f>
        <v>Pc Ret XS 29N LoL garis black</v>
      </c>
      <c r="E1709" s="4">
        <f ca="1">INDEX(GLOBAL[TT],MATCH(A1709,GLOBAL[ID]))</f>
        <v>38</v>
      </c>
      <c r="F1709" s="5">
        <f ca="1">IF(INDEX(GLOBAL[KET],MATCH(A1709,GLOBAL[ID]))="","-",INDEX(GLOBAL[KET],MATCH(A1709,GLOBAL[ID])))</f>
        <v>144</v>
      </c>
    </row>
    <row r="1710" spans="1:6" ht="15">
      <c r="A1710" s="12">
        <v>2593</v>
      </c>
      <c r="D1710" s="3" t="str">
        <f ca="1">INDEX(GLOBAL[NAMA BARANG],MATCH(A1710,GLOBAL[ID]))</f>
        <v>Pc Ret Zhili 8952</v>
      </c>
      <c r="E1710" s="4">
        <f ca="1">INDEX(GLOBAL[TT],MATCH(A1710,GLOBAL[ID]))</f>
        <v>1</v>
      </c>
      <c r="F1710" s="5" t="str">
        <f ca="1">IF(INDEX(GLOBAL[KET],MATCH(A1710,GLOBAL[ID]))="","-",INDEX(GLOBAL[KET],MATCH(A1710,GLOBAL[ID])))</f>
        <v>216 pc</v>
      </c>
    </row>
    <row r="1711" spans="1:6" ht="15">
      <c r="A1711" s="12">
        <v>2594</v>
      </c>
      <c r="D1711" s="3" t="str">
        <f ca="1">INDEX(GLOBAL[NAMA BARANG],MATCH(A1711,GLOBAL[ID]))</f>
        <v>Pc Sandal km 16 Bk</v>
      </c>
      <c r="E1711" s="4">
        <f ca="1">INDEX(GLOBAL[TT],MATCH(A1711,GLOBAL[ID]))</f>
        <v>2</v>
      </c>
      <c r="F1711" s="5" t="str">
        <f ca="1">IF(INDEX(GLOBAL[KET],MATCH(A1711,GLOBAL[ID]))="","-",INDEX(GLOBAL[KET],MATCH(A1711,GLOBAL[ID])))</f>
        <v>144 pc</v>
      </c>
    </row>
    <row r="1712" spans="1:6" ht="15">
      <c r="A1712" s="12">
        <v>2595</v>
      </c>
      <c r="D1712" s="3" t="str">
        <f ca="1">INDEX(GLOBAL[NAMA BARANG],MATCH(A1712,GLOBAL[ID]))</f>
        <v>Pc Set 8015 (A-008)</v>
      </c>
      <c r="E1712" s="4">
        <f ca="1">INDEX(GLOBAL[TT],MATCH(A1712,GLOBAL[ID]))</f>
        <v>7</v>
      </c>
      <c r="F1712" s="5" t="str">
        <f ca="1">IF(INDEX(GLOBAL[KET],MATCH(A1712,GLOBAL[ID]))="","-",INDEX(GLOBAL[KET],MATCH(A1712,GLOBAL[ID])))</f>
        <v>360 pc</v>
      </c>
    </row>
    <row r="1713" spans="1:6" ht="15">
      <c r="A1713" s="12">
        <v>2597</v>
      </c>
      <c r="D1713" s="3" t="str">
        <f ca="1">INDEX(GLOBAL[NAMA BARANG],MATCH(A1713,GLOBAL[ID]))</f>
        <v>Pc Spoon M. Mouse</v>
      </c>
      <c r="E1713" s="4">
        <f ca="1">INDEX(GLOBAL[TT],MATCH(A1713,GLOBAL[ID]))</f>
        <v>13</v>
      </c>
      <c r="F1713" s="5" t="str">
        <f ca="1">IF(INDEX(GLOBAL[KET],MATCH(A1713,GLOBAL[ID]))="","-",INDEX(GLOBAL[KET],MATCH(A1713,GLOBAL[ID])))</f>
        <v>24 ls</v>
      </c>
    </row>
    <row r="1714" spans="1:6" ht="15">
      <c r="A1714" s="12">
        <v>2598</v>
      </c>
      <c r="D1714" s="3" t="str">
        <f ca="1">INDEX(GLOBAL[NAMA BARANG],MATCH(A1714,GLOBAL[ID]))</f>
        <v>Pc Susun Saka 2 susun</v>
      </c>
      <c r="E1714" s="4">
        <f ca="1">INDEX(GLOBAL[TT],MATCH(A1714,GLOBAL[ID]))</f>
        <v>14</v>
      </c>
      <c r="F1714" s="5" t="str">
        <f ca="1">IF(INDEX(GLOBAL[KET],MATCH(A1714,GLOBAL[ID]))="","-",INDEX(GLOBAL[KET],MATCH(A1714,GLOBAL[ID])))</f>
        <v>20 ls</v>
      </c>
    </row>
    <row r="1715" spans="1:6" ht="15">
      <c r="A1715" s="12">
        <v>2600</v>
      </c>
      <c r="D1715" s="3" t="str">
        <f ca="1">INDEX(GLOBAL[NAMA BARANG],MATCH(A1715,GLOBAL[ID]))</f>
        <v>Pc Tesla TS 777</v>
      </c>
      <c r="E1715" s="4">
        <f ca="1">INDEX(GLOBAL[TT],MATCH(A1715,GLOBAL[ID]))</f>
        <v>7</v>
      </c>
      <c r="F1715" s="5" t="str">
        <f ca="1">IF(INDEX(GLOBAL[KET],MATCH(A1715,GLOBAL[ID]))="","-",INDEX(GLOBAL[KET],MATCH(A1715,GLOBAL[ID])))</f>
        <v>24 ls</v>
      </c>
    </row>
    <row r="1716" spans="1:6" ht="15">
      <c r="A1716" s="12">
        <v>2602</v>
      </c>
      <c r="D1716" s="3" t="str">
        <f ca="1">INDEX(GLOBAL[NAMA BARANG],MATCH(A1716,GLOBAL[ID]))</f>
        <v>Pc Topla 2879 B</v>
      </c>
      <c r="E1716" s="4">
        <f ca="1">INDEX(GLOBAL[TT],MATCH(A1716,GLOBAL[ID]))</f>
        <v>5</v>
      </c>
      <c r="F1716" s="5" t="str">
        <f ca="1">IF(INDEX(GLOBAL[KET],MATCH(A1716,GLOBAL[ID]))="","-",INDEX(GLOBAL[KET],MATCH(A1716,GLOBAL[ID])))</f>
        <v>192 PCS</v>
      </c>
    </row>
    <row r="1717" spans="1:6" ht="15">
      <c r="A1717" s="12">
        <v>2603</v>
      </c>
      <c r="D1717" s="3" t="str">
        <f ca="1">INDEX(GLOBAL[NAMA BARANG],MATCH(A1717,GLOBAL[ID]))</f>
        <v>Pc Topla PL 05</v>
      </c>
      <c r="E1717" s="4">
        <f ca="1">INDEX(GLOBAL[TT],MATCH(A1717,GLOBAL[ID]))</f>
        <v>4</v>
      </c>
      <c r="F1717" s="5" t="str">
        <f ca="1">IF(INDEX(GLOBAL[KET],MATCH(A1717,GLOBAL[ID]))="","-",INDEX(GLOBAL[KET],MATCH(A1717,GLOBAL[ID])))</f>
        <v>240 ls</v>
      </c>
    </row>
    <row r="1718" spans="1:6" ht="15">
      <c r="A1718" s="12">
        <v>2604</v>
      </c>
      <c r="D1718" s="3" t="str">
        <f ca="1">INDEX(GLOBAL[NAMA BARANG],MATCH(A1718,GLOBAL[ID]))</f>
        <v xml:space="preserve">Pc WLT 9905 </v>
      </c>
      <c r="E1718" s="4">
        <f ca="1">INDEX(GLOBAL[TT],MATCH(A1718,GLOBAL[ID]))</f>
        <v>3</v>
      </c>
      <c r="F1718" s="5" t="str">
        <f ca="1">IF(INDEX(GLOBAL[KET],MATCH(A1718,GLOBAL[ID]))="","-",INDEX(GLOBAL[KET],MATCH(A1718,GLOBAL[ID])))</f>
        <v>24 ls</v>
      </c>
    </row>
    <row r="1719" spans="1:6" ht="15">
      <c r="A1719" s="12">
        <v>2605</v>
      </c>
      <c r="D1719" s="3" t="str">
        <f ca="1">INDEX(GLOBAL[NAMA BARANG],MATCH(A1719,GLOBAL[ID]))</f>
        <v xml:space="preserve">Pc WLT 9906 </v>
      </c>
      <c r="E1719" s="4">
        <f ca="1">INDEX(GLOBAL[TT],MATCH(A1719,GLOBAL[ID]))</f>
        <v>12</v>
      </c>
      <c r="F1719" s="5" t="str">
        <f ca="1">IF(INDEX(GLOBAL[KET],MATCH(A1719,GLOBAL[ID]))="","-",INDEX(GLOBAL[KET],MATCH(A1719,GLOBAL[ID])))</f>
        <v>288 pc</v>
      </c>
    </row>
    <row r="1720" spans="1:6" ht="15">
      <c r="A1720" s="12">
        <v>2606</v>
      </c>
      <c r="D1720" s="3" t="str">
        <f ca="1">INDEX(GLOBAL[NAMA BARANG],MATCH(A1720,GLOBAL[ID]))</f>
        <v>Pc WLT 9907</v>
      </c>
      <c r="E1720" s="4">
        <f ca="1">INDEX(GLOBAL[TT],MATCH(A1720,GLOBAL[ID]))</f>
        <v>3</v>
      </c>
      <c r="F1720" s="5" t="str">
        <f ca="1">IF(INDEX(GLOBAL[KET],MATCH(A1720,GLOBAL[ID]))="","-",INDEX(GLOBAL[KET],MATCH(A1720,GLOBAL[ID])))</f>
        <v>288 pc</v>
      </c>
    </row>
    <row r="1721" spans="1:6" ht="15">
      <c r="A1721" s="12">
        <v>2607</v>
      </c>
      <c r="D1721" s="3" t="str">
        <f ca="1">INDEX(GLOBAL[NAMA BARANG],MATCH(A1721,GLOBAL[ID]))</f>
        <v>Pc WLT 9908</v>
      </c>
      <c r="E1721" s="4">
        <f ca="1">INDEX(GLOBAL[TT],MATCH(A1721,GLOBAL[ID]))</f>
        <v>7</v>
      </c>
      <c r="F1721" s="5" t="str">
        <f ca="1">IF(INDEX(GLOBAL[KET],MATCH(A1721,GLOBAL[ID]))="","-",INDEX(GLOBAL[KET],MATCH(A1721,GLOBAL[ID])))</f>
        <v>288 pc</v>
      </c>
    </row>
    <row r="1722" spans="1:6" ht="15">
      <c r="A1722" s="12">
        <v>2608</v>
      </c>
      <c r="D1722" s="3" t="str">
        <f ca="1">INDEX(GLOBAL[NAMA BARANG],MATCH(A1722,GLOBAL[ID]))</f>
        <v>Pc WLT 9909</v>
      </c>
      <c r="E1722" s="4">
        <f ca="1">INDEX(GLOBAL[TT],MATCH(A1722,GLOBAL[ID]))</f>
        <v>12</v>
      </c>
      <c r="F1722" s="5" t="str">
        <f ca="1">IF(INDEX(GLOBAL[KET],MATCH(A1722,GLOBAL[ID]))="","-",INDEX(GLOBAL[KET],MATCH(A1722,GLOBAL[ID])))</f>
        <v>24 ls</v>
      </c>
    </row>
    <row r="1723" spans="1:6" ht="15">
      <c r="A1723" s="12">
        <v>2609</v>
      </c>
      <c r="D1723" s="3" t="str">
        <f ca="1">INDEX(GLOBAL[NAMA BARANG],MATCH(A1723,GLOBAL[ID]))</f>
        <v>Pc WLT 9910</v>
      </c>
      <c r="E1723" s="4">
        <f ca="1">INDEX(GLOBAL[TT],MATCH(A1723,GLOBAL[ID]))</f>
        <v>3</v>
      </c>
      <c r="F1723" s="5" t="str">
        <f ca="1">IF(INDEX(GLOBAL[KET],MATCH(A1723,GLOBAL[ID]))="","-",INDEX(GLOBAL[KET],MATCH(A1723,GLOBAL[ID])))</f>
        <v>24 ls</v>
      </c>
    </row>
    <row r="1724" spans="1:6" ht="15">
      <c r="A1724" s="12">
        <v>2610</v>
      </c>
      <c r="D1724" s="3" t="str">
        <f ca="1">INDEX(GLOBAL[NAMA BARANG],MATCH(A1724,GLOBAL[ID]))</f>
        <v>Pc XM 7222 Hk</v>
      </c>
      <c r="E1724" s="4">
        <f ca="1">INDEX(GLOBAL[TT],MATCH(A1724,GLOBAL[ID]))</f>
        <v>6</v>
      </c>
      <c r="F1724" s="5" t="str">
        <f ca="1">IF(INDEX(GLOBAL[KET],MATCH(A1724,GLOBAL[ID]))="","-",INDEX(GLOBAL[KET],MATCH(A1724,GLOBAL[ID])))</f>
        <v>192 pc</v>
      </c>
    </row>
    <row r="1725" spans="1:6" ht="15">
      <c r="A1725" s="12">
        <v>2611</v>
      </c>
      <c r="D1725" s="3" t="str">
        <f ca="1">INDEX(GLOBAL[NAMA BARANG],MATCH(A1725,GLOBAL[ID]))</f>
        <v>Pc XM D222 FR</v>
      </c>
      <c r="E1725" s="4">
        <f ca="1">INDEX(GLOBAL[TT],MATCH(A1725,GLOBAL[ID]))</f>
        <v>6</v>
      </c>
      <c r="F1725" s="5" t="str">
        <f ca="1">IF(INDEX(GLOBAL[KET],MATCH(A1725,GLOBAL[ID]))="","-",INDEX(GLOBAL[KET],MATCH(A1725,GLOBAL[ID])))</f>
        <v>192 pc</v>
      </c>
    </row>
    <row r="1726" spans="1:6" ht="15">
      <c r="A1726" s="12">
        <v>2613</v>
      </c>
      <c r="D1726" s="3" t="str">
        <f ca="1">INDEX(GLOBAL[NAMA BARANG],MATCH(A1726,GLOBAL[ID]))</f>
        <v>Pc/ Stationery set 8801 kantong blk</v>
      </c>
      <c r="E1726" s="4">
        <f ca="1">INDEX(GLOBAL[TT],MATCH(A1726,GLOBAL[ID]))</f>
        <v>10</v>
      </c>
      <c r="F1726" s="5" t="str">
        <f ca="1">IF(INDEX(GLOBAL[KET],MATCH(A1726,GLOBAL[ID]))="","-",INDEX(GLOBAL[KET],MATCH(A1726,GLOBAL[ID])))</f>
        <v>600 pc</v>
      </c>
    </row>
    <row r="1727" spans="1:6" ht="15">
      <c r="A1727" s="12">
        <v>2615</v>
      </c>
      <c r="D1727" s="3" t="str">
        <f ca="1">INDEX(GLOBAL[NAMA BARANG],MATCH(A1727,GLOBAL[ID]))</f>
        <v>Pc/ Stationery Tp set 2233 Blk</v>
      </c>
      <c r="E1727" s="4">
        <f ca="1">INDEX(GLOBAL[TT],MATCH(A1727,GLOBAL[ID]))</f>
        <v>5</v>
      </c>
      <c r="F1727" s="5" t="str">
        <f ca="1">IF(INDEX(GLOBAL[KET],MATCH(A1727,GLOBAL[ID]))="","-",INDEX(GLOBAL[KET],MATCH(A1727,GLOBAL[ID])))</f>
        <v>480 pc</v>
      </c>
    </row>
    <row r="1728" spans="1:6" ht="15">
      <c r="A1728" s="12">
        <v>2616</v>
      </c>
      <c r="D1728" s="3" t="str">
        <f ca="1">INDEX(GLOBAL[NAMA BARANG],MATCH(A1728,GLOBAL[ID]))</f>
        <v>Pembatas/ L Leaf Nariko 690</v>
      </c>
      <c r="E1728" s="4">
        <f ca="1">INDEX(GLOBAL[TT],MATCH(A1728,GLOBAL[ID]))</f>
        <v>10</v>
      </c>
      <c r="F1728" s="5" t="str">
        <f ca="1">IF(INDEX(GLOBAL[KET],MATCH(A1728,GLOBAL[ID]))="","-",INDEX(GLOBAL[KET],MATCH(A1728,GLOBAL[ID])))</f>
        <v>800 pc</v>
      </c>
    </row>
    <row r="1729" spans="1:6" ht="15">
      <c r="A1729" s="12">
        <v>2617</v>
      </c>
      <c r="D1729" s="3" t="str">
        <f ca="1">INDEX(GLOBAL[NAMA BARANG],MATCH(A1729,GLOBAL[ID]))</f>
        <v>Pen Stand JX 3811</v>
      </c>
      <c r="E1729" s="4">
        <f ca="1">INDEX(GLOBAL[TT],MATCH(A1729,GLOBAL[ID]))</f>
        <v>1</v>
      </c>
      <c r="F1729" s="5" t="str">
        <f ca="1">IF(INDEX(GLOBAL[KET],MATCH(A1729,GLOBAL[ID]))="","-",INDEX(GLOBAL[KET],MATCH(A1729,GLOBAL[ID])))</f>
        <v>144 pc</v>
      </c>
    </row>
    <row r="1730" spans="1:6" ht="15">
      <c r="A1730" s="12">
        <v>2620</v>
      </c>
      <c r="D1730" s="3" t="str">
        <f ca="1">INDEX(GLOBAL[NAMA BARANG],MATCH(A1730,GLOBAL[ID]))</f>
        <v>Penghapus W/B clear B</v>
      </c>
      <c r="E1730" s="4">
        <f ca="1">INDEX(GLOBAL[TT],MATCH(A1730,GLOBAL[ID]))</f>
        <v>5</v>
      </c>
      <c r="F1730" s="5" t="str">
        <f ca="1">IF(INDEX(GLOBAL[KET],MATCH(A1730,GLOBAL[ID]))="","-",INDEX(GLOBAL[KET],MATCH(A1730,GLOBAL[ID])))</f>
        <v>48 LSN</v>
      </c>
    </row>
    <row r="1731" spans="1:6" ht="15">
      <c r="A1731" s="12">
        <v>2621</v>
      </c>
      <c r="D1731" s="3" t="str">
        <f ca="1">INDEX(GLOBAL[NAMA BARANG],MATCH(A1731,GLOBAL[ID]))</f>
        <v>Penghapus W/B clear k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60 LSN</v>
      </c>
    </row>
    <row r="1732" spans="1:6" ht="15">
      <c r="A1732" s="12">
        <v>2625</v>
      </c>
      <c r="D1732" s="3" t="str">
        <f ca="1">INDEX(GLOBAL[NAMA BARANG],MATCH(A1732,GLOBAL[ID]))</f>
        <v>Penghapus W/B Enter Kecil 823</v>
      </c>
      <c r="E1732" s="4">
        <f ca="1">INDEX(GLOBAL[TT],MATCH(A1732,GLOBAL[ID]))</f>
        <v>3</v>
      </c>
      <c r="F1732" s="5" t="str">
        <f ca="1">IF(INDEX(GLOBAL[KET],MATCH(A1732,GLOBAL[ID]))="","-",INDEX(GLOBAL[KET],MATCH(A1732,GLOBAL[ID])))</f>
        <v>60 LSN</v>
      </c>
    </row>
    <row r="1733" spans="1:6" ht="15">
      <c r="A1733" s="12">
        <v>2627</v>
      </c>
      <c r="D1733" s="3" t="str">
        <f ca="1">INDEX(GLOBAL[NAMA BARANG],MATCH(A1733,GLOBAL[ID]))</f>
        <v>Penghapus W/B Kenjoy lubang K</v>
      </c>
      <c r="E1733" s="4">
        <f ca="1">INDEX(GLOBAL[TT],MATCH(A1733,GLOBAL[ID]))</f>
        <v>1</v>
      </c>
      <c r="F1733" s="5" t="str">
        <f ca="1">IF(INDEX(GLOBAL[KET],MATCH(A1733,GLOBAL[ID]))="","-",INDEX(GLOBAL[KET],MATCH(A1733,GLOBAL[ID])))</f>
        <v>60 ls</v>
      </c>
    </row>
    <row r="1734" spans="1:6" ht="15">
      <c r="A1734" s="12">
        <v>2629</v>
      </c>
      <c r="D1734" s="3" t="str">
        <f ca="1">INDEX(GLOBAL[NAMA BARANG],MATCH(A1734,GLOBAL[ID]))</f>
        <v>Penghapus W/B T 68</v>
      </c>
      <c r="E1734" s="4">
        <f ca="1">INDEX(GLOBAL[TT],MATCH(A1734,GLOBAL[ID]))</f>
        <v>1</v>
      </c>
      <c r="F1734" s="5" t="str">
        <f ca="1">IF(INDEX(GLOBAL[KET],MATCH(A1734,GLOBAL[ID]))="","-",INDEX(GLOBAL[KET],MATCH(A1734,GLOBAL[ID])))</f>
        <v>240 PCS</v>
      </c>
    </row>
    <row r="1735" spans="1:6" ht="15">
      <c r="A1735" s="12">
        <v>2630</v>
      </c>
      <c r="D1735" s="3" t="str">
        <f ca="1">INDEX(GLOBAL[NAMA BARANG],MATCH(A1735,GLOBAL[ID]))</f>
        <v>Pensil (SBS) 1 Set</v>
      </c>
      <c r="E1735" s="4">
        <f ca="1">INDEX(GLOBAL[TT],MATCH(A1735,GLOBAL[ID]))</f>
        <v>3</v>
      </c>
      <c r="F1735" s="5" t="str">
        <f ca="1">IF(INDEX(GLOBAL[KET],MATCH(A1735,GLOBAL[ID]))="","-",INDEX(GLOBAL[KET],MATCH(A1735,GLOBAL[ID])))</f>
        <v>3600pc</v>
      </c>
    </row>
    <row r="1736" spans="1:6" ht="15">
      <c r="A1736" s="12">
        <v>2631</v>
      </c>
      <c r="D1736" s="3" t="str">
        <f ca="1">INDEX(GLOBAL[NAMA BARANG],MATCH(A1736,GLOBAL[ID]))</f>
        <v>Pensil + Kuas Staedler 256-261</v>
      </c>
      <c r="E1736" s="4">
        <f ca="1">INDEX(GLOBAL[TT],MATCH(A1736,GLOBAL[ID]))</f>
        <v>2</v>
      </c>
      <c r="F1736" s="5" t="str">
        <f ca="1">IF(INDEX(GLOBAL[KET],MATCH(A1736,GLOBAL[ID]))="","-",INDEX(GLOBAL[KET],MATCH(A1736,GLOBAL[ID])))</f>
        <v>7 1/2 grs</v>
      </c>
    </row>
    <row r="1737" spans="1:6" ht="15">
      <c r="A1737" s="12">
        <v>2632</v>
      </c>
      <c r="D1737" s="3" t="str">
        <f ca="1">INDEX(GLOBAL[NAMA BARANG],MATCH(A1737,GLOBAL[ID]))</f>
        <v>Pensil + Stip 378 mobil (36)</v>
      </c>
      <c r="E1737" s="4">
        <f ca="1">INDEX(GLOBAL[TT],MATCH(A1737,GLOBAL[ID]))</f>
        <v>2</v>
      </c>
      <c r="F1737" s="5" t="str">
        <f ca="1">IF(INDEX(GLOBAL[KET],MATCH(A1737,GLOBAL[ID]))="","-",INDEX(GLOBAL[KET],MATCH(A1737,GLOBAL[ID])))</f>
        <v>24 box</v>
      </c>
    </row>
    <row r="1738" spans="1:6" ht="15">
      <c r="A1738" s="12">
        <v>2633</v>
      </c>
      <c r="D1738" s="3" t="str">
        <f ca="1">INDEX(GLOBAL[NAMA BARANG],MATCH(A1738,GLOBAL[ID]))</f>
        <v>Pensil + Stip 5221 Ninja</v>
      </c>
      <c r="E1738" s="4">
        <f ca="1">INDEX(GLOBAL[TT],MATCH(A1738,GLOBAL[ID]))</f>
        <v>1</v>
      </c>
      <c r="F1738" s="5" t="str">
        <f ca="1">IF(INDEX(GLOBAL[KET],MATCH(A1738,GLOBAL[ID]))="","-",INDEX(GLOBAL[KET],MATCH(A1738,GLOBAL[ID])))</f>
        <v>20 box</v>
      </c>
    </row>
    <row r="1739" spans="1:6" ht="15">
      <c r="A1739" s="12">
        <v>2634</v>
      </c>
      <c r="D1739" s="3" t="str">
        <f ca="1">INDEX(GLOBAL[NAMA BARANG],MATCH(A1739,GLOBAL[ID]))</f>
        <v>Pensil + Stip 5221 Ninja</v>
      </c>
      <c r="E1739" s="4">
        <f ca="1">INDEX(GLOBAL[TT],MATCH(A1739,GLOBAL[ID]))</f>
        <v>1</v>
      </c>
      <c r="F1739" s="5" t="str">
        <f ca="1">IF(INDEX(GLOBAL[KET],MATCH(A1739,GLOBAL[ID]))="","-",INDEX(GLOBAL[KET],MATCH(A1739,GLOBAL[ID])))</f>
        <v>23 box</v>
      </c>
    </row>
    <row r="1740" spans="1:6" ht="15">
      <c r="A1740" s="12">
        <v>2635</v>
      </c>
      <c r="D1740" s="3" t="str">
        <f ca="1">INDEX(GLOBAL[NAMA BARANG],MATCH(A1740,GLOBAL[ID]))</f>
        <v>Pensil + Stip Boneka 5520 (36)</v>
      </c>
      <c r="E1740" s="4">
        <f ca="1">INDEX(GLOBAL[TT],MATCH(A1740,GLOBAL[ID]))</f>
        <v>1</v>
      </c>
      <c r="F1740" s="5" t="str">
        <f ca="1">IF(INDEX(GLOBAL[KET],MATCH(A1740,GLOBAL[ID]))="","-",INDEX(GLOBAL[KET],MATCH(A1740,GLOBAL[ID])))</f>
        <v>27 box</v>
      </c>
    </row>
    <row r="1741" spans="1:6" ht="15">
      <c r="A1741" s="12">
        <v>2636</v>
      </c>
      <c r="D1741" s="3" t="str">
        <f ca="1">INDEX(GLOBAL[NAMA BARANG],MATCH(A1741,GLOBAL[ID]))</f>
        <v>Pensil + Stip Klg KB-147 (30)</v>
      </c>
      <c r="E1741" s="4">
        <f ca="1">INDEX(GLOBAL[TT],MATCH(A1741,GLOBAL[ID]))</f>
        <v>5</v>
      </c>
      <c r="F1741" s="5" t="str">
        <f ca="1">IF(INDEX(GLOBAL[KET],MATCH(A1741,GLOBAL[ID]))="","-",INDEX(GLOBAL[KET],MATCH(A1741,GLOBAL[ID])))</f>
        <v>96 tabung</v>
      </c>
    </row>
    <row r="1742" spans="1:6" ht="15">
      <c r="A1742" s="12">
        <v>2637</v>
      </c>
      <c r="D1742" s="3" t="str">
        <f ca="1">INDEX(GLOBAL[NAMA BARANG],MATCH(A1742,GLOBAL[ID]))</f>
        <v>Pensil + Stip Klg KB-148</v>
      </c>
      <c r="E1742" s="4">
        <f ca="1">INDEX(GLOBAL[TT],MATCH(A1742,GLOBAL[ID]))</f>
        <v>4</v>
      </c>
      <c r="F1742" s="5" t="str">
        <f ca="1">IF(INDEX(GLOBAL[KET],MATCH(A1742,GLOBAL[ID]))="","-",INDEX(GLOBAL[KET],MATCH(A1742,GLOBAL[ID])))</f>
        <v>96 tabung</v>
      </c>
    </row>
    <row r="1743" spans="1:6" ht="15">
      <c r="A1743" s="12">
        <v>2638</v>
      </c>
      <c r="D1743" s="3" t="str">
        <f ca="1">INDEX(GLOBAL[NAMA BARANG],MATCH(A1743,GLOBAL[ID]))</f>
        <v>Pensil + Stip Kodok 033</v>
      </c>
      <c r="E1743" s="4">
        <f ca="1">INDEX(GLOBAL[TT],MATCH(A1743,GLOBAL[ID]))</f>
        <v>1</v>
      </c>
      <c r="F1743" s="5" t="str">
        <f ca="1">IF(INDEX(GLOBAL[KET],MATCH(A1743,GLOBAL[ID]))="","-",INDEX(GLOBAL[KET],MATCH(A1743,GLOBAL[ID])))</f>
        <v>19 box</v>
      </c>
    </row>
    <row r="1744" spans="1:6" ht="15">
      <c r="A1744" s="12">
        <v>2639</v>
      </c>
      <c r="D1744" s="3" t="str">
        <f ca="1">INDEX(GLOBAL[NAMA BARANG],MATCH(A1744,GLOBAL[ID]))</f>
        <v>Pensil 2B Fancy (36) 8 Seri</v>
      </c>
      <c r="E1744" s="4">
        <f ca="1">INDEX(GLOBAL[TT],MATCH(A1744,GLOBAL[ID]))</f>
        <v>1</v>
      </c>
      <c r="F1744" s="5" t="str">
        <f ca="1">IF(INDEX(GLOBAL[KET],MATCH(A1744,GLOBAL[ID]))="","-",INDEX(GLOBAL[KET],MATCH(A1744,GLOBAL[ID])))</f>
        <v>80 pk</v>
      </c>
    </row>
    <row r="1745" spans="1:6" ht="15">
      <c r="A1745" s="12">
        <v>2640</v>
      </c>
      <c r="D1745" s="3" t="str">
        <f ca="1">INDEX(GLOBAL[NAMA BARANG],MATCH(A1745,GLOBAL[ID]))</f>
        <v>Pensil 2B Fancy Ky FPP50</v>
      </c>
      <c r="E1745" s="4">
        <f ca="1">INDEX(GLOBAL[TT],MATCH(A1745,GLOBAL[ID]))</f>
        <v>8</v>
      </c>
      <c r="F1745" s="5" t="str">
        <f ca="1">IF(INDEX(GLOBAL[KET],MATCH(A1745,GLOBAL[ID]))="","-",INDEX(GLOBAL[KET],MATCH(A1745,GLOBAL[ID])))</f>
        <v>60 pot</v>
      </c>
    </row>
    <row r="1746" spans="1:6" ht="15">
      <c r="A1746" s="12">
        <v>2641</v>
      </c>
      <c r="D1746" s="3" t="str">
        <f ca="1">INDEX(GLOBAL[NAMA BARANG],MATCH(A1746,GLOBAL[ID]))</f>
        <v>Pensil 2B Flouren Zendi 288 (36)</v>
      </c>
      <c r="E1746" s="4">
        <f ca="1">INDEX(GLOBAL[TT],MATCH(A1746,GLOBAL[ID]))</f>
        <v>62</v>
      </c>
      <c r="F1746" s="5" t="str">
        <f ca="1">IF(INDEX(GLOBAL[KET],MATCH(A1746,GLOBAL[ID]))="","-",INDEX(GLOBAL[KET],MATCH(A1746,GLOBAL[ID])))</f>
        <v>48 box</v>
      </c>
    </row>
    <row r="1747" spans="1:6" ht="15">
      <c r="A1747" s="12">
        <v>2642</v>
      </c>
      <c r="D1747" s="3" t="str">
        <f ca="1">INDEX(GLOBAL[NAMA BARANG],MATCH(A1747,GLOBAL[ID]))</f>
        <v>Pensil 2B Flouren+stip 388(36)</v>
      </c>
      <c r="E1747" s="4">
        <f ca="1">INDEX(GLOBAL[TT],MATCH(A1747,GLOBAL[ID]))</f>
        <v>50</v>
      </c>
      <c r="F1747" s="5" t="str">
        <f ca="1">IF(INDEX(GLOBAL[KET],MATCH(A1747,GLOBAL[ID]))="","-",INDEX(GLOBAL[KET],MATCH(A1747,GLOBAL[ID])))</f>
        <v>48 box</v>
      </c>
    </row>
    <row r="1748" spans="1:6" ht="15">
      <c r="A1748" s="12">
        <v>2643</v>
      </c>
      <c r="D1748" s="3" t="str">
        <f ca="1">INDEX(GLOBAL[NAMA BARANG],MATCH(A1748,GLOBAL[ID]))</f>
        <v>Pensil 2B Holoscop</v>
      </c>
      <c r="E1748" s="4">
        <f ca="1">INDEX(GLOBAL[TT],MATCH(A1748,GLOBAL[ID]))</f>
        <v>2</v>
      </c>
      <c r="F1748" s="5" t="str">
        <f ca="1">IF(INDEX(GLOBAL[KET],MATCH(A1748,GLOBAL[ID]))="","-",INDEX(GLOBAL[KET],MATCH(A1748,GLOBAL[ID])))</f>
        <v>30 gr</v>
      </c>
    </row>
    <row r="1749" spans="1:6" ht="15">
      <c r="A1749" s="12">
        <v>2644</v>
      </c>
      <c r="D1749" s="3" t="str">
        <f ca="1">INDEX(GLOBAL[NAMA BARANG],MATCH(A1749,GLOBAL[ID]))</f>
        <v>Pensil 6925 A putar</v>
      </c>
      <c r="E1749" s="4">
        <f ca="1">INDEX(GLOBAL[TT],MATCH(A1749,GLOBAL[ID]))</f>
        <v>2</v>
      </c>
      <c r="F1749" s="5" t="str">
        <f ca="1">IF(INDEX(GLOBAL[KET],MATCH(A1749,GLOBAL[ID]))="","-",INDEX(GLOBAL[KET],MATCH(A1749,GLOBAL[ID])))</f>
        <v>40 box</v>
      </c>
    </row>
    <row r="1750" spans="1:6" ht="15">
      <c r="A1750" s="12">
        <v>2646</v>
      </c>
      <c r="D1750" s="3" t="str">
        <f ca="1">INDEX(GLOBAL[NAMA BARANG],MATCH(A1750,GLOBAL[ID]))</f>
        <v>Pensil Carpenter 500</v>
      </c>
      <c r="E1750" s="4">
        <f ca="1">INDEX(GLOBAL[TT],MATCH(A1750,GLOBAL[ID]))</f>
        <v>4</v>
      </c>
      <c r="F1750" s="5" t="str">
        <f ca="1">IF(INDEX(GLOBAL[KET],MATCH(A1750,GLOBAL[ID]))="","-",INDEX(GLOBAL[KET],MATCH(A1750,GLOBAL[ID])))</f>
        <v>20 GRS</v>
      </c>
    </row>
    <row r="1751" spans="1:6" ht="15">
      <c r="A1751" s="12">
        <v>2647</v>
      </c>
      <c r="D1751" s="3" t="str">
        <f ca="1">INDEX(GLOBAL[NAMA BARANG],MATCH(A1751,GLOBAL[ID]))</f>
        <v>Pensil Chung Hwa 2B 6151</v>
      </c>
      <c r="E1751" s="4">
        <f ca="1">INDEX(GLOBAL[TT],MATCH(A1751,GLOBAL[ID]))</f>
        <v>5</v>
      </c>
      <c r="F1751" s="5" t="str">
        <f ca="1">IF(INDEX(GLOBAL[KET],MATCH(A1751,GLOBAL[ID]))="","-",INDEX(GLOBAL[KET],MATCH(A1751,GLOBAL[ID])))</f>
        <v>30 grs</v>
      </c>
    </row>
    <row r="1752" spans="1:6" ht="15">
      <c r="A1752" s="12">
        <v>2648</v>
      </c>
      <c r="D1752" s="3" t="str">
        <f ca="1">INDEX(GLOBAL[NAMA BARANG],MATCH(A1752,GLOBAL[ID]))</f>
        <v>Pensil Chung Hwa 6161 2B</v>
      </c>
      <c r="E1752" s="4">
        <f ca="1">INDEX(GLOBAL[TT],MATCH(A1752,GLOBAL[ID]))</f>
        <v>2</v>
      </c>
      <c r="F1752" s="5" t="str">
        <f ca="1">IF(INDEX(GLOBAL[KET],MATCH(A1752,GLOBAL[ID]))="","-",INDEX(GLOBAL[KET],MATCH(A1752,GLOBAL[ID])))</f>
        <v>30 gr</v>
      </c>
    </row>
    <row r="1753" spans="1:6" ht="15">
      <c r="A1753" s="12">
        <v>2650</v>
      </c>
      <c r="D1753" s="3" t="str">
        <f ca="1">INDEX(GLOBAL[NAMA BARANG],MATCH(A1753,GLOBAL[ID]))</f>
        <v>Pensil Collen 2B</v>
      </c>
      <c r="E1753" s="4">
        <f ca="1">INDEX(GLOBAL[TT],MATCH(A1753,GLOBAL[ID]))</f>
        <v>2</v>
      </c>
      <c r="F1753" s="5" t="str">
        <f ca="1">IF(INDEX(GLOBAL[KET],MATCH(A1753,GLOBAL[ID]))="","-",INDEX(GLOBAL[KET],MATCH(A1753,GLOBAL[ID])))</f>
        <v>40 box</v>
      </c>
    </row>
    <row r="1754" spans="1:6" ht="15">
      <c r="A1754" s="12">
        <v>2651</v>
      </c>
      <c r="D1754" s="3" t="str">
        <f ca="1">INDEX(GLOBAL[NAMA BARANG],MATCH(A1754,GLOBAL[ID]))</f>
        <v>Pensil Cowry 2B Fancy</v>
      </c>
      <c r="E1754" s="4">
        <f ca="1">INDEX(GLOBAL[TT],MATCH(A1754,GLOBAL[ID]))</f>
        <v>55</v>
      </c>
      <c r="F1754" s="5" t="str">
        <f ca="1">IF(INDEX(GLOBAL[KET],MATCH(A1754,GLOBAL[ID]))="","-",INDEX(GLOBAL[KET],MATCH(A1754,GLOBAL[ID])))</f>
        <v>20 gr</v>
      </c>
    </row>
    <row r="1755" spans="1:6" ht="15">
      <c r="A1755" s="12">
        <v>2652</v>
      </c>
      <c r="D1755" s="3" t="str">
        <f ca="1">INDEX(GLOBAL[NAMA BARANG],MATCH(A1755,GLOBAL[ID]))</f>
        <v>Pensil DM 5188</v>
      </c>
      <c r="E1755" s="4">
        <f ca="1">INDEX(GLOBAL[TT],MATCH(A1755,GLOBAL[ID]))</f>
        <v>41</v>
      </c>
      <c r="F1755" s="5" t="str">
        <f ca="1">IF(INDEX(GLOBAL[KET],MATCH(A1755,GLOBAL[ID]))="","-",INDEX(GLOBAL[KET],MATCH(A1755,GLOBAL[ID])))</f>
        <v>240 ls</v>
      </c>
    </row>
    <row r="1756" spans="1:6" ht="15">
      <c r="A1756" s="12">
        <v>2653</v>
      </c>
      <c r="D1756" s="3" t="str">
        <f ca="1">INDEX(GLOBAL[NAMA BARANG],MATCH(A1756,GLOBAL[ID]))</f>
        <v>Pensil DM 7812</v>
      </c>
      <c r="E1756" s="4">
        <f ca="1">INDEX(GLOBAL[TT],MATCH(A1756,GLOBAL[ID]))</f>
        <v>3</v>
      </c>
      <c r="F1756" s="5" t="str">
        <f ca="1">IF(INDEX(GLOBAL[KET],MATCH(A1756,GLOBAL[ID]))="","-",INDEX(GLOBAL[KET],MATCH(A1756,GLOBAL[ID])))</f>
        <v>10 box</v>
      </c>
    </row>
    <row r="1757" spans="1:6" ht="15">
      <c r="A1757" s="12">
        <v>2655</v>
      </c>
      <c r="D1757" s="3" t="str">
        <f ca="1">INDEX(GLOBAL[NAMA BARANG],MATCH(A1757,GLOBAL[ID]))</f>
        <v>Pensil Fancy lucu (100)</v>
      </c>
      <c r="E1757" s="4">
        <f ca="1">INDEX(GLOBAL[TT],MATCH(A1757,GLOBAL[ID]))</f>
        <v>22</v>
      </c>
      <c r="F1757" s="5" t="str">
        <f ca="1">IF(INDEX(GLOBAL[KET],MATCH(A1757,GLOBAL[ID]))="","-",INDEX(GLOBAL[KET],MATCH(A1757,GLOBAL[ID])))</f>
        <v>24 dos</v>
      </c>
    </row>
    <row r="1758" spans="1:6" ht="15">
      <c r="A1758" s="12">
        <v>2656</v>
      </c>
      <c r="D1758" s="3" t="str">
        <f ca="1">INDEX(GLOBAL[NAMA BARANG],MATCH(A1758,GLOBAL[ID]))</f>
        <v>Pensil Grebell paket ujian</v>
      </c>
      <c r="E1758" s="4">
        <f ca="1">INDEX(GLOBAL[TT],MATCH(A1758,GLOBAL[ID]))</f>
        <v>8</v>
      </c>
      <c r="F1758" s="5" t="str">
        <f ca="1">IF(INDEX(GLOBAL[KET],MATCH(A1758,GLOBAL[ID]))="","-",INDEX(GLOBAL[KET],MATCH(A1758,GLOBAL[ID])))</f>
        <v>288 set</v>
      </c>
    </row>
    <row r="1759" spans="1:6" ht="15">
      <c r="A1759" s="12">
        <v>2657</v>
      </c>
      <c r="D1759" s="3" t="str">
        <f ca="1">INDEX(GLOBAL[NAMA BARANG],MATCH(A1759,GLOBAL[ID]))</f>
        <v>Pensil HB RT 6 (makro)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40 dos</v>
      </c>
    </row>
    <row r="1760" spans="1:6" ht="15">
      <c r="A1760" s="12">
        <v>2658</v>
      </c>
      <c r="D1760" s="3" t="str">
        <f ca="1">INDEX(GLOBAL[NAMA BARANG],MATCH(A1760,GLOBAL[ID]))</f>
        <v>Pensil Jumbo + asahan (458)</v>
      </c>
      <c r="E1760" s="4">
        <f ca="1">INDEX(GLOBAL[TT],MATCH(A1760,GLOBAL[ID]))</f>
        <v>4</v>
      </c>
      <c r="F1760" s="5" t="str">
        <f ca="1">IF(INDEX(GLOBAL[KET],MATCH(A1760,GLOBAL[ID]))="","-",INDEX(GLOBAL[KET],MATCH(A1760,GLOBAL[ID])))</f>
        <v>50 ls</v>
      </c>
    </row>
    <row r="1761" spans="1:6" ht="15">
      <c r="A1761" s="12">
        <v>2659</v>
      </c>
      <c r="D1761" s="3" t="str">
        <f ca="1">INDEX(GLOBAL[NAMA BARANG],MATCH(A1761,GLOBAL[ID]))</f>
        <v>Pensil Jumbo biasa (1058)</v>
      </c>
      <c r="E1761" s="4">
        <f ca="1">INDEX(GLOBAL[TT],MATCH(A1761,GLOBAL[ID]))</f>
        <v>10</v>
      </c>
      <c r="F1761" s="5" t="str">
        <f ca="1">IF(INDEX(GLOBAL[KET],MATCH(A1761,GLOBAL[ID]))="","-",INDEX(GLOBAL[KET],MATCH(A1761,GLOBAL[ID])))</f>
        <v>100 ls</v>
      </c>
    </row>
    <row r="1762" spans="1:6" ht="15">
      <c r="A1762" s="12">
        <v>2671</v>
      </c>
      <c r="D1762" s="3" t="str">
        <f ca="1">INDEX(GLOBAL[NAMA BARANG],MATCH(A1762,GLOBAL[ID]))</f>
        <v>Pensil metalik white word</v>
      </c>
      <c r="E1762" s="4">
        <f ca="1">INDEX(GLOBAL[TT],MATCH(A1762,GLOBAL[ID]))</f>
        <v>2</v>
      </c>
      <c r="F1762" s="5" t="str">
        <f ca="1">IF(INDEX(GLOBAL[KET],MATCH(A1762,GLOBAL[ID]))="","-",INDEX(GLOBAL[KET],MATCH(A1762,GLOBAL[ID])))</f>
        <v>240 ls</v>
      </c>
    </row>
    <row r="1763" spans="1:6" ht="15">
      <c r="A1763" s="12">
        <v>2676</v>
      </c>
      <c r="D1763" s="3" t="str">
        <f ca="1">INDEX(GLOBAL[NAMA BARANG],MATCH(A1763,GLOBAL[ID]))</f>
        <v>Pensil TF 188</v>
      </c>
      <c r="E1763" s="4">
        <f ca="1">INDEX(GLOBAL[TT],MATCH(A1763,GLOBAL[ID]))</f>
        <v>3</v>
      </c>
      <c r="F1763" s="5" t="str">
        <f ca="1">IF(INDEX(GLOBAL[KET],MATCH(A1763,GLOBAL[ID]))="","-",INDEX(GLOBAL[KET],MATCH(A1763,GLOBAL[ID])))</f>
        <v>20 GRS</v>
      </c>
    </row>
    <row r="1764" spans="1:6" ht="15">
      <c r="A1764" s="12">
        <v>2677</v>
      </c>
      <c r="D1764" s="3" t="str">
        <f ca="1">INDEX(GLOBAL[NAMA BARANG],MATCH(A1764,GLOBAL[ID]))</f>
        <v>Pensil TF 288</v>
      </c>
      <c r="E1764" s="4">
        <f ca="1">INDEX(GLOBAL[TT],MATCH(A1764,GLOBAL[ID]))</f>
        <v>3</v>
      </c>
      <c r="F1764" s="5" t="str">
        <f ca="1">IF(INDEX(GLOBAL[KET],MATCH(A1764,GLOBAL[ID]))="","-",INDEX(GLOBAL[KET],MATCH(A1764,GLOBAL[ID])))</f>
        <v>20 GRS</v>
      </c>
    </row>
    <row r="1765" spans="1:6" ht="15">
      <c r="A1765" s="12">
        <v>2678</v>
      </c>
      <c r="D1765" s="3" t="str">
        <f ca="1">INDEX(GLOBAL[NAMA BARANG],MATCH(A1765,GLOBAL[ID]))</f>
        <v>Pensil TF 488</v>
      </c>
      <c r="E1765" s="4">
        <f ca="1">INDEX(GLOBAL[TT],MATCH(A1765,GLOBAL[ID]))</f>
        <v>5</v>
      </c>
      <c r="F1765" s="5" t="str">
        <f ca="1">IF(INDEX(GLOBAL[KET],MATCH(A1765,GLOBAL[ID]))="","-",INDEX(GLOBAL[KET],MATCH(A1765,GLOBAL[ID])))</f>
        <v>20 GRS</v>
      </c>
    </row>
    <row r="1766" spans="1:6" ht="15">
      <c r="A1766" s="12">
        <v>2679</v>
      </c>
      <c r="D1766" s="3" t="str">
        <f ca="1">INDEX(GLOBAL[NAMA BARANG],MATCH(A1766,GLOBAL[ID]))</f>
        <v>Pensil TF 588</v>
      </c>
      <c r="E1766" s="4">
        <f ca="1">INDEX(GLOBAL[TT],MATCH(A1766,GLOBAL[ID]))</f>
        <v>1</v>
      </c>
      <c r="F1766" s="5" t="str">
        <f ca="1">IF(INDEX(GLOBAL[KET],MATCH(A1766,GLOBAL[ID]))="","-",INDEX(GLOBAL[KET],MATCH(A1766,GLOBAL[ID])))</f>
        <v>20 GRS</v>
      </c>
    </row>
    <row r="1767" spans="1:6" ht="15">
      <c r="A1767" s="12">
        <v>2680</v>
      </c>
      <c r="D1767" s="3" t="str">
        <f ca="1">INDEX(GLOBAL[NAMA BARANG],MATCH(A1767,GLOBAL[ID]))</f>
        <v>Pensil TF 688</v>
      </c>
      <c r="E1767" s="4">
        <f ca="1">INDEX(GLOBAL[TT],MATCH(A1767,GLOBAL[ID]))</f>
        <v>6</v>
      </c>
      <c r="F1767" s="5" t="str">
        <f ca="1">IF(INDEX(GLOBAL[KET],MATCH(A1767,GLOBAL[ID]))="","-",INDEX(GLOBAL[KET],MATCH(A1767,GLOBAL[ID])))</f>
        <v>20 GRS</v>
      </c>
    </row>
    <row r="1768" spans="1:6" ht="15">
      <c r="A1768" s="12">
        <v>2682</v>
      </c>
      <c r="D1768" s="3" t="str">
        <f ca="1">INDEX(GLOBAL[NAMA BARANG],MATCH(A1768,GLOBAL[ID]))</f>
        <v>Pensil TF 788</v>
      </c>
      <c r="E1768" s="4">
        <f ca="1">INDEX(GLOBAL[TT],MATCH(A1768,GLOBAL[ID]))</f>
        <v>5</v>
      </c>
      <c r="F1768" s="5" t="str">
        <f ca="1">IF(INDEX(GLOBAL[KET],MATCH(A1768,GLOBAL[ID]))="","-",INDEX(GLOBAL[KET],MATCH(A1768,GLOBAL[ID])))</f>
        <v>20 GRS</v>
      </c>
    </row>
    <row r="1769" spans="1:6" ht="15">
      <c r="A1769" s="12">
        <v>2683</v>
      </c>
      <c r="D1769" s="3" t="str">
        <f ca="1">INDEX(GLOBAL[NAMA BARANG],MATCH(A1769,GLOBAL[ID]))</f>
        <v>Pensil TF 88 S</v>
      </c>
      <c r="E1769" s="4">
        <f ca="1">INDEX(GLOBAL[TT],MATCH(A1769,GLOBAL[ID]))</f>
        <v>101</v>
      </c>
      <c r="F1769" s="5" t="str">
        <f ca="1">IF(INDEX(GLOBAL[KET],MATCH(A1769,GLOBAL[ID]))="","-",INDEX(GLOBAL[KET],MATCH(A1769,GLOBAL[ID])))</f>
        <v>20 gr</v>
      </c>
    </row>
    <row r="1770" spans="1:6" ht="15">
      <c r="A1770" s="12">
        <v>2684</v>
      </c>
      <c r="D1770" s="3" t="str">
        <f ca="1">INDEX(GLOBAL[NAMA BARANG],MATCH(A1770,GLOBAL[ID]))</f>
        <v>Pensil TF 888</v>
      </c>
      <c r="E1770" s="4">
        <f ca="1">INDEX(GLOBAL[TT],MATCH(A1770,GLOBAL[ID]))</f>
        <v>1</v>
      </c>
      <c r="F1770" s="5" t="str">
        <f ca="1">IF(INDEX(GLOBAL[KET],MATCH(A1770,GLOBAL[ID]))="","-",INDEX(GLOBAL[KET],MATCH(A1770,GLOBAL[ID])))</f>
        <v>20 GRS</v>
      </c>
    </row>
    <row r="1771" spans="1:6" ht="15">
      <c r="A1771" s="12">
        <v>2686</v>
      </c>
      <c r="D1771" s="3" t="str">
        <f ca="1">INDEX(GLOBAL[NAMA BARANG],MATCH(A1771,GLOBAL[ID]))</f>
        <v>Pensil TF 99 S</v>
      </c>
      <c r="E1771" s="4">
        <f ca="1">INDEX(GLOBAL[TT],MATCH(A1771,GLOBAL[ID]))</f>
        <v>46</v>
      </c>
      <c r="F1771" s="5" t="str">
        <f ca="1">IF(INDEX(GLOBAL[KET],MATCH(A1771,GLOBAL[ID]))="","-",INDEX(GLOBAL[KET],MATCH(A1771,GLOBAL[ID])))</f>
        <v>20 gr</v>
      </c>
    </row>
    <row r="1772" spans="1:6" ht="15">
      <c r="A1772" s="12">
        <v>2687</v>
      </c>
      <c r="D1772" s="3" t="str">
        <f ca="1">INDEX(GLOBAL[NAMA BARANG],MATCH(A1772,GLOBAL[ID]))</f>
        <v>Pensil TZ PC LE</v>
      </c>
      <c r="E1772" s="4">
        <f ca="1">INDEX(GLOBAL[TT],MATCH(A1772,GLOBAL[ID]))</f>
        <v>5</v>
      </c>
      <c r="F1772" s="5" t="str">
        <f ca="1">IF(INDEX(GLOBAL[KET],MATCH(A1772,GLOBAL[ID]))="","-",INDEX(GLOBAL[KET],MATCH(A1772,GLOBAL[ID])))</f>
        <v>60 box</v>
      </c>
    </row>
    <row r="1773" spans="1:6" ht="15">
      <c r="A1773" s="12">
        <v>2688</v>
      </c>
      <c r="D1773" s="3" t="str">
        <f ca="1">INDEX(GLOBAL[NAMA BARANG],MATCH(A1773,GLOBAL[ID]))</f>
        <v>Pensil Unicorn P588 (50)</v>
      </c>
      <c r="E1773" s="4">
        <f ca="1">INDEX(GLOBAL[TT],MATCH(A1773,GLOBAL[ID]))</f>
        <v>7</v>
      </c>
      <c r="F1773" s="5" t="str">
        <f ca="1">IF(INDEX(GLOBAL[KET],MATCH(A1773,GLOBAL[ID]))="","-",INDEX(GLOBAL[KET],MATCH(A1773,GLOBAL[ID])))</f>
        <v>72 box</v>
      </c>
    </row>
    <row r="1774" spans="1:6" ht="15">
      <c r="A1774" s="12">
        <v>2689</v>
      </c>
      <c r="D1774" s="3" t="str">
        <f ca="1">INDEX(GLOBAL[NAMA BARANG],MATCH(A1774,GLOBAL[ID]))</f>
        <v>Pensil Venox (Bensia) (100)</v>
      </c>
      <c r="E1774" s="4">
        <f ca="1">INDEX(GLOBAL[TT],MATCH(A1774,GLOBAL[ID]))</f>
        <v>86</v>
      </c>
      <c r="F1774" s="5" t="str">
        <f ca="1">IF(INDEX(GLOBAL[KET],MATCH(A1774,GLOBAL[ID]))="","-",INDEX(GLOBAL[KET],MATCH(A1774,GLOBAL[ID])))</f>
        <v>32 box</v>
      </c>
    </row>
    <row r="1775" spans="1:6" ht="15">
      <c r="A1775" s="12">
        <v>2690</v>
      </c>
      <c r="D1775" s="3" t="str">
        <f ca="1">INDEX(GLOBAL[NAMA BARANG],MATCH(A1775,GLOBAL[ID]))</f>
        <v>Pensil warna 12w pjg Zoo</v>
      </c>
      <c r="E1775" s="4">
        <f ca="1">INDEX(GLOBAL[TT],MATCH(A1775,GLOBAL[ID]))</f>
        <v>24</v>
      </c>
      <c r="F1775" s="5" t="str">
        <f ca="1">IF(INDEX(GLOBAL[KET],MATCH(A1775,GLOBAL[ID]))="","-",INDEX(GLOBAL[KET],MATCH(A1775,GLOBAL[ID])))</f>
        <v>240 pc</v>
      </c>
    </row>
    <row r="1776" spans="1:6" ht="15">
      <c r="A1776" s="12">
        <v>2691</v>
      </c>
      <c r="D1776" s="3" t="str">
        <f ca="1">INDEX(GLOBAL[NAMA BARANG],MATCH(A1776,GLOBAL[ID]))</f>
        <v>Pensil Warna KY CP 1224</v>
      </c>
      <c r="E1776" s="4">
        <f ca="1">INDEX(GLOBAL[TT],MATCH(A1776,GLOBAL[ID]))</f>
        <v>1</v>
      </c>
      <c r="F1776" s="5" t="str">
        <f ca="1">IF(INDEX(GLOBAL[KET],MATCH(A1776,GLOBAL[ID]))="","-",INDEX(GLOBAL[KET],MATCH(A1776,GLOBAL[ID])))</f>
        <v>144 LSN</v>
      </c>
    </row>
    <row r="1777" spans="1:6" ht="15">
      <c r="A1777" s="12">
        <v>2692</v>
      </c>
      <c r="D1777" s="3" t="str">
        <f ca="1">INDEX(GLOBAL[NAMA BARANG],MATCH(A1777,GLOBAL[ID]))</f>
        <v>Pensil XD 2071 (40)</v>
      </c>
      <c r="E1777" s="4">
        <f ca="1">INDEX(GLOBAL[TT],MATCH(A1777,GLOBAL[ID]))</f>
        <v>6</v>
      </c>
      <c r="F1777" s="5" t="str">
        <f ca="1">IF(INDEX(GLOBAL[KET],MATCH(A1777,GLOBAL[ID]))="","-",INDEX(GLOBAL[KET],MATCH(A1777,GLOBAL[ID])))</f>
        <v>40 box</v>
      </c>
    </row>
    <row r="1778" spans="1:6" ht="15">
      <c r="A1778" s="12">
        <v>2693</v>
      </c>
      <c r="D1778" s="3" t="str">
        <f ca="1">INDEX(GLOBAL[NAMA BARANG],MATCH(A1778,GLOBAL[ID]))</f>
        <v>Pensil Zhong Hwa 69 2B</v>
      </c>
      <c r="E1778" s="4">
        <f ca="1">INDEX(GLOBAL[TT],MATCH(A1778,GLOBAL[ID]))</f>
        <v>4</v>
      </c>
      <c r="F1778" s="5" t="str">
        <f ca="1">IF(INDEX(GLOBAL[KET],MATCH(A1778,GLOBAL[ID]))="","-",INDEX(GLOBAL[KET],MATCH(A1778,GLOBAL[ID])))</f>
        <v>10 box</v>
      </c>
    </row>
    <row r="1779" spans="1:6" ht="15">
      <c r="A1779" s="12">
        <v>2695</v>
      </c>
      <c r="D1779" s="3" t="str">
        <f ca="1">INDEX(GLOBAL[NAMA BARANG],MATCH(A1779,GLOBAL[ID]))</f>
        <v>Pianika Altoz Koper Br</v>
      </c>
      <c r="E1779" s="4">
        <f ca="1">INDEX(GLOBAL[TT],MATCH(A1779,GLOBAL[ID]))</f>
        <v>10</v>
      </c>
      <c r="F1779" s="5" t="str">
        <f ca="1">IF(INDEX(GLOBAL[KET],MATCH(A1779,GLOBAL[ID]))="","-",INDEX(GLOBAL[KET],MATCH(A1779,GLOBAL[ID])))</f>
        <v>12 PCS</v>
      </c>
    </row>
    <row r="1780" spans="1:6" ht="15">
      <c r="A1780" s="12">
        <v>2696</v>
      </c>
      <c r="D1780" s="3" t="str">
        <f ca="1">INDEX(GLOBAL[NAMA BARANG],MATCH(A1780,GLOBAL[ID]))</f>
        <v>Pianika Altoz Koper Mr</v>
      </c>
      <c r="E1780" s="4">
        <f ca="1">INDEX(GLOBAL[TT],MATCH(A1780,GLOBAL[ID]))</f>
        <v>3</v>
      </c>
      <c r="F1780" s="5" t="str">
        <f ca="1">IF(INDEX(GLOBAL[KET],MATCH(A1780,GLOBAL[ID]))="","-",INDEX(GLOBAL[KET],MATCH(A1780,GLOBAL[ID])))</f>
        <v>12 PCS</v>
      </c>
    </row>
    <row r="1781" spans="1:6" ht="15">
      <c r="A1781" s="12">
        <v>2704</v>
      </c>
      <c r="D1781" s="3" t="str">
        <f ca="1">INDEX(GLOBAL[NAMA BARANG],MATCH(A1781,GLOBAL[ID]))</f>
        <v>Pianika Lovely</v>
      </c>
      <c r="E1781" s="4">
        <f ca="1">INDEX(GLOBAL[TT],MATCH(A1781,GLOBAL[ID]))</f>
        <v>73</v>
      </c>
      <c r="F1781" s="5" t="str">
        <f ca="1">IF(INDEX(GLOBAL[KET],MATCH(A1781,GLOBAL[ID]))="","-",INDEX(GLOBAL[KET],MATCH(A1781,GLOBAL[ID])))</f>
        <v>12 PCS</v>
      </c>
    </row>
    <row r="1782" spans="1:6" ht="15">
      <c r="A1782" s="12">
        <v>2712</v>
      </c>
      <c r="D1782" s="3" t="str">
        <f ca="1">INDEX(GLOBAL[NAMA BARANG],MATCH(A1782,GLOBAL[ID]))</f>
        <v>Piring Cat air 006 B Kumbang</v>
      </c>
      <c r="E1782" s="4">
        <f ca="1">INDEX(GLOBAL[TT],MATCH(A1782,GLOBAL[ID]))</f>
        <v>7</v>
      </c>
      <c r="F1782" s="5" t="str">
        <f ca="1">IF(INDEX(GLOBAL[KET],MATCH(A1782,GLOBAL[ID]))="","-",INDEX(GLOBAL[KET],MATCH(A1782,GLOBAL[ID])))</f>
        <v>48 ls</v>
      </c>
    </row>
    <row r="1783" spans="1:6" ht="15">
      <c r="A1783" s="12">
        <v>2713</v>
      </c>
      <c r="D1783" s="3" t="str">
        <f ca="1">INDEX(GLOBAL[NAMA BARANG],MATCH(A1783,GLOBAL[ID]))</f>
        <v>Piring Cat air 009 B Boneka</v>
      </c>
      <c r="E1783" s="4">
        <f ca="1">INDEX(GLOBAL[TT],MATCH(A1783,GLOBAL[ID]))</f>
        <v>14</v>
      </c>
      <c r="F1783" s="5" t="str">
        <f ca="1">IF(INDEX(GLOBAL[KET],MATCH(A1783,GLOBAL[ID]))="","-",INDEX(GLOBAL[KET],MATCH(A1783,GLOBAL[ID])))</f>
        <v>48 ls</v>
      </c>
    </row>
    <row r="1784" spans="1:6" ht="15">
      <c r="A1784" s="12">
        <v>2714</v>
      </c>
      <c r="D1784" s="3" t="str">
        <f ca="1">INDEX(GLOBAL[NAMA BARANG],MATCH(A1784,GLOBAL[ID]))</f>
        <v>Piring Cat air Bunga</v>
      </c>
      <c r="E1784" s="4">
        <f ca="1">INDEX(GLOBAL[TT],MATCH(A1784,GLOBAL[ID]))</f>
        <v>2</v>
      </c>
      <c r="F1784" s="5" t="str">
        <f ca="1">IF(INDEX(GLOBAL[KET],MATCH(A1784,GLOBAL[ID]))="","-",INDEX(GLOBAL[KET],MATCH(A1784,GLOBAL[ID])))</f>
        <v>60 ls</v>
      </c>
    </row>
    <row r="1785" spans="1:6" ht="15">
      <c r="A1785" s="12">
        <v>2716</v>
      </c>
      <c r="D1785" s="3" t="str">
        <f ca="1">INDEX(GLOBAL[NAMA BARANG],MATCH(A1785,GLOBAL[ID]))</f>
        <v>Piring Cat air segi (L Ku)</v>
      </c>
      <c r="E1785" s="4">
        <f ca="1">INDEX(GLOBAL[TT],MATCH(A1785,GLOBAL[ID]))</f>
        <v>2</v>
      </c>
      <c r="F1785" s="5" t="str">
        <f ca="1">IF(INDEX(GLOBAL[KET],MATCH(A1785,GLOBAL[ID]))="","-",INDEX(GLOBAL[KET],MATCH(A1785,GLOBAL[ID])))</f>
        <v>72 ls</v>
      </c>
    </row>
    <row r="1786" spans="1:6" ht="15">
      <c r="A1786" s="12">
        <v>2717</v>
      </c>
      <c r="D1786" s="3" t="str">
        <f ca="1">INDEX(GLOBAL[NAMA BARANG],MATCH(A1786,GLOBAL[ID]))</f>
        <v>Piring Cat air segi (L Ku)</v>
      </c>
      <c r="E1786" s="4">
        <f ca="1">INDEX(GLOBAL[TT],MATCH(A1786,GLOBAL[ID]))</f>
        <v>18</v>
      </c>
      <c r="F1786" s="5" t="str">
        <f ca="1">IF(INDEX(GLOBAL[KET],MATCH(A1786,GLOBAL[ID]))="","-",INDEX(GLOBAL[KET],MATCH(A1786,GLOBAL[ID])))</f>
        <v>80 ls</v>
      </c>
    </row>
    <row r="1787" spans="1:6" ht="15">
      <c r="A1787" s="12">
        <v>2718</v>
      </c>
      <c r="D1787" s="3" t="str">
        <f ca="1">INDEX(GLOBAL[NAMA BARANG],MATCH(A1787,GLOBAL[ID]))</f>
        <v>Pisau ukir 4 pc</v>
      </c>
      <c r="E1787" s="4">
        <f ca="1">INDEX(GLOBAL[TT],MATCH(A1787,GLOBAL[ID]))</f>
        <v>1</v>
      </c>
      <c r="F1787" s="5" t="str">
        <f ca="1">IF(INDEX(GLOBAL[KET],MATCH(A1787,GLOBAL[ID]))="","-",INDEX(GLOBAL[KET],MATCH(A1787,GLOBAL[ID])))</f>
        <v>360 pc</v>
      </c>
    </row>
    <row r="1788" spans="1:6" ht="15">
      <c r="A1788" s="12">
        <v>2719</v>
      </c>
      <c r="D1788" s="3" t="str">
        <f ca="1">INDEX(GLOBAL[NAMA BARANG],MATCH(A1788,GLOBAL[ID]))</f>
        <v>Pita 18 polos motif</v>
      </c>
      <c r="E1788" s="4">
        <f ca="1">INDEX(GLOBAL[TT],MATCH(A1788,GLOBAL[ID]))</f>
        <v>2</v>
      </c>
      <c r="F1788" s="5">
        <f ca="1">IF(INDEX(GLOBAL[KET],MATCH(A1788,GLOBAL[ID]))="","-",INDEX(GLOBAL[KET],MATCH(A1788,GLOBAL[ID])))</f>
        <v>2400</v>
      </c>
    </row>
    <row r="1789" spans="1:6" ht="15">
      <c r="A1789" s="12">
        <v>2722</v>
      </c>
      <c r="D1789" s="3" t="str">
        <f ca="1">INDEX(GLOBAL[NAMA BARANG],MATCH(A1789,GLOBAL[ID]))</f>
        <v>Pita gold 1cm-19/ gold glitter</v>
      </c>
      <c r="E1789" s="4">
        <f ca="1">INDEX(GLOBAL[TT],MATCH(A1789,GLOBAL[ID]))</f>
        <v>4</v>
      </c>
      <c r="F1789" s="5">
        <f ca="1">IF(INDEX(GLOBAL[KET],MATCH(A1789,GLOBAL[ID]))="","-",INDEX(GLOBAL[KET],MATCH(A1789,GLOBAL[ID])))</f>
        <v>120</v>
      </c>
    </row>
    <row r="1790" spans="1:6" ht="15">
      <c r="A1790" s="12">
        <v>2723</v>
      </c>
      <c r="D1790" s="3" t="str">
        <f ca="1">INDEX(GLOBAL[NAMA BARANG],MATCH(A1790,GLOBAL[ID]))</f>
        <v>Pita gold 1cm-19/ silver glitter</v>
      </c>
      <c r="E1790" s="4">
        <f ca="1">INDEX(GLOBAL[TT],MATCH(A1790,GLOBAL[ID]))</f>
        <v>2</v>
      </c>
      <c r="F1790" s="5">
        <f ca="1">IF(INDEX(GLOBAL[KET],MATCH(A1790,GLOBAL[ID]))="","-",INDEX(GLOBAL[KET],MATCH(A1790,GLOBAL[ID])))</f>
        <v>120</v>
      </c>
    </row>
    <row r="1791" spans="1:6" ht="15">
      <c r="A1791" s="12">
        <v>2724</v>
      </c>
      <c r="D1791" s="3" t="str">
        <f ca="1">INDEX(GLOBAL[NAMA BARANG],MATCH(A1791,GLOBAL[ID]))</f>
        <v>Pita gold 2cm-20/ gold glitter</v>
      </c>
      <c r="E1791" s="4">
        <f ca="1">INDEX(GLOBAL[TT],MATCH(A1791,GLOBAL[ID]))</f>
        <v>2</v>
      </c>
      <c r="F1791" s="5" t="str">
        <f ca="1">IF(INDEX(GLOBAL[KET],MATCH(A1791,GLOBAL[ID]))="","-",INDEX(GLOBAL[KET],MATCH(A1791,GLOBAL[ID])))</f>
        <v>60 SLOP</v>
      </c>
    </row>
    <row r="1792" spans="1:6" ht="15">
      <c r="A1792" s="12">
        <v>2725</v>
      </c>
      <c r="D1792" s="3" t="str">
        <f ca="1">INDEX(GLOBAL[NAMA BARANG],MATCH(A1792,GLOBAL[ID]))</f>
        <v>Pita gold 2cm-20/ silver glitter</v>
      </c>
      <c r="E1792" s="4">
        <f ca="1">INDEX(GLOBAL[TT],MATCH(A1792,GLOBAL[ID]))</f>
        <v>9</v>
      </c>
      <c r="F1792" s="5" t="str">
        <f ca="1">IF(INDEX(GLOBAL[KET],MATCH(A1792,GLOBAL[ID]))="","-",INDEX(GLOBAL[KET],MATCH(A1792,GLOBAL[ID])))</f>
        <v>60 SLOP</v>
      </c>
    </row>
    <row r="1793" spans="1:6" ht="15">
      <c r="A1793" s="12">
        <v>2727</v>
      </c>
      <c r="D1793" s="3" t="str">
        <f ca="1">INDEX(GLOBAL[NAMA BARANG],MATCH(A1793,GLOBAL[ID]))</f>
        <v>Pita Jepang List Emas</v>
      </c>
      <c r="E1793" s="4">
        <f ca="1">INDEX(GLOBAL[TT],MATCH(A1793,GLOBAL[ID]))</f>
        <v>15</v>
      </c>
      <c r="F1793" s="5" t="str">
        <f ca="1">IF(INDEX(GLOBAL[KET],MATCH(A1793,GLOBAL[ID]))="","-",INDEX(GLOBAL[KET],MATCH(A1793,GLOBAL[ID])))</f>
        <v>40 SLOP</v>
      </c>
    </row>
    <row r="1794" spans="1:6" ht="15">
      <c r="A1794" s="12">
        <v>2735</v>
      </c>
      <c r="D1794" s="3" t="str">
        <f ca="1">INDEX(GLOBAL[NAMA BARANG],MATCH(A1794,GLOBAL[ID]))</f>
        <v>Pita Jepang Polos</v>
      </c>
      <c r="E1794" s="4">
        <f ca="1">INDEX(GLOBAL[TT],MATCH(A1794,GLOBAL[ID]))</f>
        <v>5</v>
      </c>
      <c r="F1794" s="5" t="str">
        <f ca="1">IF(INDEX(GLOBAL[KET],MATCH(A1794,GLOBAL[ID]))="","-",INDEX(GLOBAL[KET],MATCH(A1794,GLOBAL[ID])))</f>
        <v>40 SLOP</v>
      </c>
    </row>
    <row r="1795" spans="1:6" ht="15">
      <c r="A1795" s="12">
        <v>2737</v>
      </c>
      <c r="D1795" s="3" t="str">
        <f ca="1">INDEX(GLOBAL[NAMA BARANG],MATCH(A1795,GLOBAL[ID]))</f>
        <v>Pita kado LS 30-1</v>
      </c>
      <c r="E1795" s="4">
        <f ca="1">INDEX(GLOBAL[TT],MATCH(A1795,GLOBAL[ID]))</f>
        <v>1</v>
      </c>
      <c r="F1795" s="5">
        <f ca="1">IF(INDEX(GLOBAL[KET],MATCH(A1795,GLOBAL[ID]))="","-",INDEX(GLOBAL[KET],MATCH(A1795,GLOBAL[ID])))</f>
        <v>1500</v>
      </c>
    </row>
    <row r="1796" spans="1:6" ht="15">
      <c r="A1796" s="12">
        <v>2738</v>
      </c>
      <c r="D1796" s="3" t="str">
        <f ca="1">INDEX(GLOBAL[NAMA BARANG],MATCH(A1796,GLOBAL[ID]))</f>
        <v>Pita tarik 18 renda motif</v>
      </c>
      <c r="E1796" s="4">
        <f ca="1">INDEX(GLOBAL[TT],MATCH(A1796,GLOBAL[ID]))</f>
        <v>9</v>
      </c>
      <c r="F1796" s="5">
        <f ca="1">IF(INDEX(GLOBAL[KET],MATCH(A1796,GLOBAL[ID]))="","-",INDEX(GLOBAL[KET],MATCH(A1796,GLOBAL[ID])))</f>
        <v>2400</v>
      </c>
    </row>
    <row r="1797" spans="1:6" ht="15">
      <c r="A1797" s="12">
        <v>2739</v>
      </c>
      <c r="D1797" s="3" t="str">
        <f ca="1">INDEX(GLOBAL[NAMA BARANG],MATCH(A1797,GLOBAL[ID]))</f>
        <v>Pita tarik 23 list gold</v>
      </c>
      <c r="E1797" s="4">
        <f ca="1">INDEX(GLOBAL[TT],MATCH(A1797,GLOBAL[ID]))</f>
        <v>5</v>
      </c>
      <c r="F1797" s="5">
        <f ca="1">IF(INDEX(GLOBAL[KET],MATCH(A1797,GLOBAL[ID]))="","-",INDEX(GLOBAL[KET],MATCH(A1797,GLOBAL[ID])))</f>
        <v>2000</v>
      </c>
    </row>
    <row r="1798" spans="1:6" ht="15">
      <c r="A1798" s="12">
        <v>2740</v>
      </c>
      <c r="D1798" s="3" t="str">
        <f ca="1">INDEX(GLOBAL[NAMA BARANG],MATCH(A1798,GLOBAL[ID]))</f>
        <v>Pita tarik 23 motif polos</v>
      </c>
      <c r="E1798" s="4">
        <f ca="1">INDEX(GLOBAL[TT],MATCH(A1798,GLOBAL[ID]))</f>
        <v>2</v>
      </c>
      <c r="F1798" s="5">
        <f ca="1">IF(INDEX(GLOBAL[KET],MATCH(A1798,GLOBAL[ID]))="","-",INDEX(GLOBAL[KET],MATCH(A1798,GLOBAL[ID])))</f>
        <v>2000</v>
      </c>
    </row>
    <row r="1799" spans="1:6" ht="15">
      <c r="A1799" s="12">
        <v>2741</v>
      </c>
      <c r="D1799" s="3" t="str">
        <f ca="1">INDEX(GLOBAL[NAMA BARANG],MATCH(A1799,GLOBAL[ID]))</f>
        <v>Pita tarik 30 list emas</v>
      </c>
      <c r="E1799" s="4">
        <f ca="1">INDEX(GLOBAL[TT],MATCH(A1799,GLOBAL[ID]))</f>
        <v>12</v>
      </c>
      <c r="F1799" s="5" t="str">
        <f ca="1">IF(INDEX(GLOBAL[KET],MATCH(A1799,GLOBAL[ID]))="","-",INDEX(GLOBAL[KET],MATCH(A1799,GLOBAL[ID])))</f>
        <v>1000 pc</v>
      </c>
    </row>
    <row r="1800" spans="1:6" ht="15">
      <c r="A1800" s="12">
        <v>2747</v>
      </c>
      <c r="D1800" s="3" t="str">
        <f ca="1">INDEX(GLOBAL[NAMA BARANG],MATCH(A1800,GLOBAL[ID]))</f>
        <v>Pompa balon 020-3 / 001-4 (k)</v>
      </c>
      <c r="E1800" s="4">
        <f ca="1">INDEX(GLOBAL[TT],MATCH(A1800,GLOBAL[ID]))</f>
        <v>8</v>
      </c>
      <c r="F1800" s="5">
        <f ca="1">IF(INDEX(GLOBAL[KET],MATCH(A1800,GLOBAL[ID]))="","-",INDEX(GLOBAL[KET],MATCH(A1800,GLOBAL[ID])))</f>
        <v>100</v>
      </c>
    </row>
    <row r="1801" spans="1:6" ht="15">
      <c r="A1801" s="12">
        <v>2748</v>
      </c>
      <c r="D1801" s="3" t="str">
        <f ca="1">INDEX(GLOBAL[NAMA BARANG],MATCH(A1801,GLOBAL[ID]))</f>
        <v>Post it 889 K pony</v>
      </c>
      <c r="E1801" s="4">
        <f ca="1">INDEX(GLOBAL[TT],MATCH(A1801,GLOBAL[ID]))</f>
        <v>5</v>
      </c>
      <c r="F1801" s="5">
        <f ca="1">IF(INDEX(GLOBAL[KET],MATCH(A1801,GLOBAL[ID]))="","-",INDEX(GLOBAL[KET],MATCH(A1801,GLOBAL[ID])))</f>
        <v>1200</v>
      </c>
    </row>
    <row r="1802" spans="1:6" ht="15">
      <c r="A1802" s="12">
        <v>2750</v>
      </c>
      <c r="D1802" s="3" t="str">
        <f ca="1">INDEX(GLOBAL[NAMA BARANG],MATCH(A1802,GLOBAL[ID]))</f>
        <v>Post it 96-20</v>
      </c>
      <c r="E1802" s="4">
        <f ca="1">INDEX(GLOBAL[TT],MATCH(A1802,GLOBAL[ID]))</f>
        <v>1</v>
      </c>
      <c r="F1802" s="5">
        <f ca="1">IF(INDEX(GLOBAL[KET],MATCH(A1802,GLOBAL[ID]))="","-",INDEX(GLOBAL[KET],MATCH(A1802,GLOBAL[ID])))</f>
        <v>1200</v>
      </c>
    </row>
    <row r="1803" spans="1:6" ht="15">
      <c r="A1803" s="12">
        <v>2751</v>
      </c>
      <c r="D1803" s="3" t="str">
        <f ca="1">INDEX(GLOBAL[NAMA BARANG],MATCH(A1803,GLOBAL[ID]))</f>
        <v>Post it 96-21</v>
      </c>
      <c r="E1803" s="4">
        <f ca="1">INDEX(GLOBAL[TT],MATCH(A1803,GLOBAL[ID]))</f>
        <v>19</v>
      </c>
      <c r="F1803" s="5">
        <f ca="1">IF(INDEX(GLOBAL[KET],MATCH(A1803,GLOBAL[ID]))="","-",INDEX(GLOBAL[KET],MATCH(A1803,GLOBAL[ID])))</f>
        <v>1200</v>
      </c>
    </row>
    <row r="1804" spans="1:6" ht="15">
      <c r="A1804" s="12">
        <v>2753</v>
      </c>
      <c r="D1804" s="3" t="str">
        <f ca="1">INDEX(GLOBAL[NAMA BARANG],MATCH(A1804,GLOBAL[ID]))</f>
        <v>Post it PF 1368</v>
      </c>
      <c r="E1804" s="4">
        <f ca="1">INDEX(GLOBAL[TT],MATCH(A1804,GLOBAL[ID]))</f>
        <v>6</v>
      </c>
      <c r="F1804" s="5" t="str">
        <f ca="1">IF(INDEX(GLOBAL[KET],MATCH(A1804,GLOBAL[ID]))="","-",INDEX(GLOBAL[KET],MATCH(A1804,GLOBAL[ID])))</f>
        <v>1152 pc</v>
      </c>
    </row>
    <row r="1805" spans="1:6" ht="15">
      <c r="A1805" s="12">
        <v>2754</v>
      </c>
      <c r="D1805" s="3" t="str">
        <f ca="1">INDEX(GLOBAL[NAMA BARANG],MATCH(A1805,GLOBAL[ID]))</f>
        <v>Post it PF 1899(1)/ 2899(8)</v>
      </c>
      <c r="E1805" s="4">
        <f ca="1">INDEX(GLOBAL[TT],MATCH(A1805,GLOBAL[ID]))</f>
        <v>9</v>
      </c>
      <c r="F1805" s="5" t="str">
        <f ca="1">IF(INDEX(GLOBAL[KET],MATCH(A1805,GLOBAL[ID]))="","-",INDEX(GLOBAL[KET],MATCH(A1805,GLOBAL[ID])))</f>
        <v>1152 pc</v>
      </c>
    </row>
    <row r="1806" spans="1:6" ht="15">
      <c r="A1806" s="12">
        <v>2755</v>
      </c>
      <c r="D1806" s="3" t="str">
        <f ca="1">INDEX(GLOBAL[NAMA BARANG],MATCH(A1806,GLOBAL[ID]))</f>
        <v>Post it PF 2368</v>
      </c>
      <c r="E1806" s="4">
        <f ca="1">INDEX(GLOBAL[TT],MATCH(A1806,GLOBAL[ID]))</f>
        <v>1</v>
      </c>
      <c r="F1806" s="5" t="str">
        <f ca="1">IF(INDEX(GLOBAL[KET],MATCH(A1806,GLOBAL[ID]))="","-",INDEX(GLOBAL[KET],MATCH(A1806,GLOBAL[ID])))</f>
        <v>1152 pc</v>
      </c>
    </row>
    <row r="1807" spans="1:6" ht="15">
      <c r="A1807" s="12">
        <v>2756</v>
      </c>
      <c r="D1807" s="3" t="str">
        <f ca="1">INDEX(GLOBAL[NAMA BARANG],MATCH(A1807,GLOBAL[ID]))</f>
        <v>Post it PF 3368(5)/ 4368(4)</v>
      </c>
      <c r="E1807" s="4">
        <f ca="1">INDEX(GLOBAL[TT],MATCH(A1807,GLOBAL[ID]))</f>
        <v>9</v>
      </c>
      <c r="F1807" s="5" t="str">
        <f ca="1">IF(INDEX(GLOBAL[KET],MATCH(A1807,GLOBAL[ID]))="","-",INDEX(GLOBAL[KET],MATCH(A1807,GLOBAL[ID])))</f>
        <v>1152 pc</v>
      </c>
    </row>
    <row r="1808" spans="1:6" ht="15">
      <c r="A1808" s="12">
        <v>2757</v>
      </c>
      <c r="D1808" s="3" t="str">
        <f ca="1">INDEX(GLOBAL[NAMA BARANG],MATCH(A1808,GLOBAL[ID]))</f>
        <v>Post it PF 3899</v>
      </c>
      <c r="E1808" s="4">
        <f ca="1">INDEX(GLOBAL[TT],MATCH(A1808,GLOBAL[ID]))</f>
        <v>5</v>
      </c>
      <c r="F1808" s="5" t="str">
        <f ca="1">IF(INDEX(GLOBAL[KET],MATCH(A1808,GLOBAL[ID]))="","-",INDEX(GLOBAL[KET],MATCH(A1808,GLOBAL[ID])))</f>
        <v>1152 pc</v>
      </c>
    </row>
    <row r="1809" spans="1:6" ht="15">
      <c r="A1809" s="12">
        <v>2758</v>
      </c>
      <c r="D1809" s="3" t="str">
        <f ca="1">INDEX(GLOBAL[NAMA BARANG],MATCH(A1809,GLOBAL[ID]))</f>
        <v>Post it PF 5368(3)/ 6368(6)</v>
      </c>
      <c r="E1809" s="4">
        <f ca="1">INDEX(GLOBAL[TT],MATCH(A1809,GLOBAL[ID]))</f>
        <v>9</v>
      </c>
      <c r="F1809" s="5" t="str">
        <f ca="1">IF(INDEX(GLOBAL[KET],MATCH(A1809,GLOBAL[ID]))="","-",INDEX(GLOBAL[KET],MATCH(A1809,GLOBAL[ID])))</f>
        <v>1152 pc</v>
      </c>
    </row>
    <row r="1810" spans="1:6" ht="15">
      <c r="A1810" s="12">
        <v>2759</v>
      </c>
      <c r="D1810" s="3" t="str">
        <f ca="1">INDEX(GLOBAL[NAMA BARANG],MATCH(A1810,GLOBAL[ID]))</f>
        <v>Post it PF 5899(2)/ 6899(2)</v>
      </c>
      <c r="E1810" s="4">
        <f ca="1">INDEX(GLOBAL[TT],MATCH(A1810,GLOBAL[ID]))</f>
        <v>4</v>
      </c>
      <c r="F1810" s="5" t="str">
        <f ca="1">IF(INDEX(GLOBAL[KET],MATCH(A1810,GLOBAL[ID]))="","-",INDEX(GLOBAL[KET],MATCH(A1810,GLOBAL[ID])))</f>
        <v>1152 pc</v>
      </c>
    </row>
    <row r="1811" spans="1:6" ht="15">
      <c r="A1811" s="12">
        <v>2760</v>
      </c>
      <c r="D1811" s="3" t="str">
        <f ca="1">INDEX(GLOBAL[NAMA BARANG],MATCH(A1811,GLOBAL[ID]))</f>
        <v>Post it Post A</v>
      </c>
      <c r="E1811" s="4">
        <f ca="1">INDEX(GLOBAL[TT],MATCH(A1811,GLOBAL[ID]))</f>
        <v>1</v>
      </c>
      <c r="F1811" s="5" t="str">
        <f ca="1">IF(INDEX(GLOBAL[KET],MATCH(A1811,GLOBAL[ID]))="","-",INDEX(GLOBAL[KET],MATCH(A1811,GLOBAL[ID])))</f>
        <v>1200 pc</v>
      </c>
    </row>
    <row r="1812" spans="1:6" ht="15">
      <c r="A1812" s="12">
        <v>2761</v>
      </c>
      <c r="D1812" s="3" t="str">
        <f ca="1">INDEX(GLOBAL[NAMA BARANG],MATCH(A1812,GLOBAL[ID]))</f>
        <v>Post it SHF 5</v>
      </c>
      <c r="E1812" s="4">
        <f ca="1">INDEX(GLOBAL[TT],MATCH(A1812,GLOBAL[ID]))</f>
        <v>1</v>
      </c>
      <c r="F1812" s="5">
        <f ca="1">IF(INDEX(GLOBAL[KET],MATCH(A1812,GLOBAL[ID]))="","-",INDEX(GLOBAL[KET],MATCH(A1812,GLOBAL[ID])))</f>
        <v>1200</v>
      </c>
    </row>
    <row r="1813" spans="1:6" ht="15">
      <c r="A1813" s="12">
        <v>2762</v>
      </c>
      <c r="D1813" s="3" t="str">
        <f ca="1">INDEX(GLOBAL[NAMA BARANG],MATCH(A1813,GLOBAL[ID]))</f>
        <v>Punch 821 Stempel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864 pc</v>
      </c>
    </row>
    <row r="1814" spans="1:6" ht="15">
      <c r="A1814" s="12">
        <v>2763</v>
      </c>
      <c r="D1814" s="3" t="str">
        <f ca="1">INDEX(GLOBAL[NAMA BARANG],MATCH(A1814,GLOBAL[ID]))</f>
        <v>Punch General (B) (330)</v>
      </c>
      <c r="E1814" s="4">
        <f ca="1">INDEX(GLOBAL[TT],MATCH(A1814,GLOBAL[ID]))</f>
        <v>28</v>
      </c>
      <c r="F1814" s="5" t="str">
        <f ca="1">IF(INDEX(GLOBAL[KET],MATCH(A1814,GLOBAL[ID]))="","-",INDEX(GLOBAL[KET],MATCH(A1814,GLOBAL[ID])))</f>
        <v>5 ls</v>
      </c>
    </row>
    <row r="1815" spans="1:6" ht="15">
      <c r="A1815" s="12">
        <v>2764</v>
      </c>
      <c r="D1815" s="3" t="str">
        <f ca="1">INDEX(GLOBAL[NAMA BARANG],MATCH(A1815,GLOBAL[ID]))</f>
        <v>Punch General (K) (220)</v>
      </c>
      <c r="E1815" s="4">
        <f ca="1">INDEX(GLOBAL[TT],MATCH(A1815,GLOBAL[ID]))</f>
        <v>17</v>
      </c>
      <c r="F1815" s="5" t="str">
        <f ca="1">IF(INDEX(GLOBAL[KET],MATCH(A1815,GLOBAL[ID]))="","-",INDEX(GLOBAL[KET],MATCH(A1815,GLOBAL[ID])))</f>
        <v>10 ls</v>
      </c>
    </row>
    <row r="1816" spans="1:6" ht="15">
      <c r="A1816" s="12">
        <v>2765</v>
      </c>
      <c r="D1816" s="3" t="str">
        <f ca="1">INDEX(GLOBAL[NAMA BARANG],MATCH(A1816,GLOBAL[ID]))</f>
        <v>Push pin warna Nariko</v>
      </c>
      <c r="E1816" s="4">
        <f ca="1">INDEX(GLOBAL[TT],MATCH(A1816,GLOBAL[ID]))</f>
        <v>2</v>
      </c>
      <c r="F1816" s="5" t="str">
        <f ca="1">IF(INDEX(GLOBAL[KET],MATCH(A1816,GLOBAL[ID]))="","-",INDEX(GLOBAL[KET],MATCH(A1816,GLOBAL[ID])))</f>
        <v>720 pk</v>
      </c>
    </row>
    <row r="1817" spans="1:6" ht="15">
      <c r="A1817" s="12">
        <v>2767</v>
      </c>
      <c r="D1817" s="3" t="str">
        <f ca="1">INDEX(GLOBAL[NAMA BARANG],MATCH(A1817,GLOBAL[ID]))</f>
        <v>Puzzle S 6663</v>
      </c>
      <c r="E1817" s="4">
        <f ca="1">INDEX(GLOBAL[TT],MATCH(A1817,GLOBAL[ID]))</f>
        <v>1</v>
      </c>
      <c r="F1817" s="5" t="str">
        <f ca="1">IF(INDEX(GLOBAL[KET],MATCH(A1817,GLOBAL[ID]))="","-",INDEX(GLOBAL[KET],MATCH(A1817,GLOBAL[ID])))</f>
        <v>500 pc</v>
      </c>
    </row>
    <row r="1818" spans="1:6" ht="15">
      <c r="A1818" s="12">
        <v>2768</v>
      </c>
      <c r="D1818" s="3" t="str">
        <f ca="1">INDEX(GLOBAL[NAMA BARANG],MATCH(A1818,GLOBAL[ID]))</f>
        <v>Puzzle Spiderman Gloria</v>
      </c>
      <c r="E1818" s="4">
        <f ca="1">INDEX(GLOBAL[TT],MATCH(A1818,GLOBAL[ID]))</f>
        <v>7</v>
      </c>
      <c r="F1818" s="5" t="str">
        <f ca="1">IF(INDEX(GLOBAL[KET],MATCH(A1818,GLOBAL[ID]))="","-",INDEX(GLOBAL[KET],MATCH(A1818,GLOBAL[ID])))</f>
        <v>260 pc</v>
      </c>
    </row>
    <row r="1819" spans="1:6" ht="15">
      <c r="A1819" s="12">
        <v>2769</v>
      </c>
      <c r="D1819" s="3" t="str">
        <f ca="1">INDEX(GLOBAL[NAMA BARANG],MATCH(A1819,GLOBAL[ID]))</f>
        <v>Puzzle TG PO-01 Fancy CMP</v>
      </c>
      <c r="E1819" s="4">
        <f ca="1">INDEX(GLOBAL[TT],MATCH(A1819,GLOBAL[ID]))</f>
        <v>6</v>
      </c>
      <c r="F1819" s="5" t="str">
        <f ca="1">IF(INDEX(GLOBAL[KET],MATCH(A1819,GLOBAL[ID]))="","-",INDEX(GLOBAL[KET],MATCH(A1819,GLOBAL[ID])))</f>
        <v>2000 pc</v>
      </c>
    </row>
    <row r="1820" spans="1:6" ht="15">
      <c r="A1820" s="12">
        <v>2770</v>
      </c>
      <c r="D1820" s="3" t="str">
        <f ca="1">INDEX(GLOBAL[NAMA BARANG],MATCH(A1820,GLOBAL[ID]))</f>
        <v>Puzzle TG PO-01 Fancy CMP</v>
      </c>
      <c r="E1820" s="4">
        <f ca="1">INDEX(GLOBAL[TT],MATCH(A1820,GLOBAL[ID]))</f>
        <v>10</v>
      </c>
      <c r="F1820" s="5" t="str">
        <f ca="1">IF(INDEX(GLOBAL[KET],MATCH(A1820,GLOBAL[ID]))="","-",INDEX(GLOBAL[KET],MATCH(A1820,GLOBAL[ID])))</f>
        <v>2500 pc</v>
      </c>
    </row>
    <row r="1821" spans="1:6" ht="15">
      <c r="A1821" s="12">
        <v>2771</v>
      </c>
      <c r="D1821" s="3" t="str">
        <f ca="1">INDEX(GLOBAL[NAMA BARANG],MATCH(A1821,GLOBAL[ID]))</f>
        <v>Puzzle TG PO-01 Fancy CMP</v>
      </c>
      <c r="E1821" s="4">
        <f ca="1">INDEX(GLOBAL[TT],MATCH(A1821,GLOBAL[ID]))</f>
        <v>7</v>
      </c>
      <c r="F1821" s="5" t="str">
        <f ca="1">IF(INDEX(GLOBAL[KET],MATCH(A1821,GLOBAL[ID]))="","-",INDEX(GLOBAL[KET],MATCH(A1821,GLOBAL[ID])))</f>
        <v>3000 pc</v>
      </c>
    </row>
    <row r="1822" spans="1:6" ht="15">
      <c r="A1822" s="12">
        <v>2773</v>
      </c>
      <c r="D1822" s="3" t="str">
        <f ca="1">INDEX(GLOBAL[NAMA BARANG],MATCH(A1822,GLOBAL[ID]))</f>
        <v>PW 12W Jos 812</v>
      </c>
      <c r="E1822" s="4">
        <f ca="1">INDEX(GLOBAL[TT],MATCH(A1822,GLOBAL[ID]))</f>
        <v>3</v>
      </c>
      <c r="F1822" s="5" t="str">
        <f ca="1">IF(INDEX(GLOBAL[KET],MATCH(A1822,GLOBAL[ID]))="","-",INDEX(GLOBAL[KET],MATCH(A1822,GLOBAL[ID])))</f>
        <v>20 LSN</v>
      </c>
    </row>
    <row r="1823" spans="1:6" ht="15">
      <c r="A1823" s="12">
        <v>2774</v>
      </c>
      <c r="D1823" s="3" t="str">
        <f ca="1">INDEX(GLOBAL[NAMA BARANG],MATCH(A1823,GLOBAL[ID]))</f>
        <v>PW 12W Koala</v>
      </c>
      <c r="E1823" s="4">
        <f ca="1">INDEX(GLOBAL[TT],MATCH(A1823,GLOBAL[ID]))</f>
        <v>9</v>
      </c>
      <c r="F1823" s="5" t="str">
        <f ca="1">IF(INDEX(GLOBAL[KET],MATCH(A1823,GLOBAL[ID]))="","-",INDEX(GLOBAL[KET],MATCH(A1823,GLOBAL[ID])))</f>
        <v>20 LSN</v>
      </c>
    </row>
    <row r="1824" spans="1:6" ht="15">
      <c r="A1824" s="12">
        <v>2775</v>
      </c>
      <c r="D1824" s="3" t="str">
        <f ca="1">INDEX(GLOBAL[NAMA BARANG],MATCH(A1824,GLOBAL[ID]))</f>
        <v>PW 12w panjang BTS</v>
      </c>
      <c r="E1824" s="4">
        <f ca="1">INDEX(GLOBAL[TT],MATCH(A1824,GLOBAL[ID]))</f>
        <v>34</v>
      </c>
      <c r="F1824" s="5" t="str">
        <f ca="1">IF(INDEX(GLOBAL[KET],MATCH(A1824,GLOBAL[ID]))="","-",INDEX(GLOBAL[KET],MATCH(A1824,GLOBAL[ID])))</f>
        <v>20 gr</v>
      </c>
    </row>
    <row r="1825" spans="1:6" ht="15">
      <c r="A1825" s="12">
        <v>2776</v>
      </c>
      <c r="D1825" s="3" t="str">
        <f ca="1">INDEX(GLOBAL[NAMA BARANG],MATCH(A1825,GLOBAL[ID]))</f>
        <v>PW 12w panjang Vanco 200</v>
      </c>
      <c r="E1825" s="4">
        <f ca="1">INDEX(GLOBAL[TT],MATCH(A1825,GLOBAL[ID]))</f>
        <v>4</v>
      </c>
      <c r="F1825" s="5" t="str">
        <f ca="1">IF(INDEX(GLOBAL[KET],MATCH(A1825,GLOBAL[ID]))="","-",INDEX(GLOBAL[KET],MATCH(A1825,GLOBAL[ID])))</f>
        <v>240 ls</v>
      </c>
    </row>
    <row r="1826" spans="1:6" ht="15">
      <c r="A1826" s="12">
        <v>2777</v>
      </c>
      <c r="D1826" s="3" t="str">
        <f ca="1">INDEX(GLOBAL[NAMA BARANG],MATCH(A1826,GLOBAL[ID]))</f>
        <v>PW Infico 3,5 pdk 1235</v>
      </c>
      <c r="E1826" s="4">
        <f ca="1">INDEX(GLOBAL[TT],MATCH(A1826,GLOBAL[ID]))</f>
        <v>1</v>
      </c>
      <c r="F1826" s="5" t="str">
        <f ca="1">IF(INDEX(GLOBAL[KET],MATCH(A1826,GLOBAL[ID]))="","-",INDEX(GLOBAL[KET],MATCH(A1826,GLOBAL[ID])))</f>
        <v>24 ls</v>
      </c>
    </row>
    <row r="1827" spans="1:6" ht="15">
      <c r="A1827" s="12">
        <v>2780</v>
      </c>
      <c r="D1827" s="3" t="str">
        <f ca="1">INDEX(GLOBAL[NAMA BARANG],MATCH(A1827,GLOBAL[ID]))</f>
        <v>PW Kiko 12/12W</v>
      </c>
      <c r="E1827" s="4">
        <f ca="1">INDEX(GLOBAL[TT],MATCH(A1827,GLOBAL[ID]))</f>
        <v>5</v>
      </c>
      <c r="F1827" s="5" t="str">
        <f ca="1">IF(INDEX(GLOBAL[KET],MATCH(A1827,GLOBAL[ID]))="","-",INDEX(GLOBAL[KET],MATCH(A1827,GLOBAL[ID])))</f>
        <v>20 LSN</v>
      </c>
    </row>
    <row r="1828" spans="1:6" ht="15">
      <c r="A1828" s="12">
        <v>2781</v>
      </c>
      <c r="D1828" s="3" t="str">
        <f ca="1">INDEX(GLOBAL[NAMA BARANG],MATCH(A1828,GLOBAL[ID]))</f>
        <v>PW Kiko 12/24W</v>
      </c>
      <c r="E1828" s="4">
        <f ca="1">INDEX(GLOBAL[TT],MATCH(A1828,GLOBAL[ID]))</f>
        <v>2</v>
      </c>
      <c r="F1828" s="5" t="str">
        <f ca="1">IF(INDEX(GLOBAL[KET],MATCH(A1828,GLOBAL[ID]))="","-",INDEX(GLOBAL[KET],MATCH(A1828,GLOBAL[ID])))</f>
        <v>20 LSN</v>
      </c>
    </row>
    <row r="1829" spans="1:6" ht="15">
      <c r="A1829" s="12">
        <v>2783</v>
      </c>
      <c r="D1829" s="3" t="str">
        <f ca="1">INDEX(GLOBAL[NAMA BARANG],MATCH(A1829,GLOBAL[ID]))</f>
        <v>PW Kiko 6/12W</v>
      </c>
      <c r="E1829" s="4">
        <f ca="1">INDEX(GLOBAL[TT],MATCH(A1829,GLOBAL[ID]))</f>
        <v>1</v>
      </c>
      <c r="F1829" s="5" t="str">
        <f ca="1">IF(INDEX(GLOBAL[KET],MATCH(A1829,GLOBAL[ID]))="","-",INDEX(GLOBAL[KET],MATCH(A1829,GLOBAL[ID])))</f>
        <v>40 LSN</v>
      </c>
    </row>
    <row r="1830" spans="1:6" ht="15">
      <c r="A1830" s="12">
        <v>2787</v>
      </c>
      <c r="D1830" s="3" t="str">
        <f ca="1">INDEX(GLOBAL[NAMA BARANG],MATCH(A1830,GLOBAL[ID]))</f>
        <v>PW Pjg 12/ 24 W 0723</v>
      </c>
      <c r="E1830" s="4">
        <f ca="1">INDEX(GLOBAL[TT],MATCH(A1830,GLOBAL[ID]))</f>
        <v>1</v>
      </c>
      <c r="F1830" s="5" t="str">
        <f ca="1">IF(INDEX(GLOBAL[KET],MATCH(A1830,GLOBAL[ID]))="","-",INDEX(GLOBAL[KET],MATCH(A1830,GLOBAL[ID])))</f>
        <v>20 ls</v>
      </c>
    </row>
    <row r="1831" spans="1:6" ht="15">
      <c r="A1831" s="12">
        <v>2789</v>
      </c>
      <c r="D1831" s="3" t="str">
        <f ca="1">INDEX(GLOBAL[NAMA BARANG],MATCH(A1831,GLOBAL[ID]))</f>
        <v>PW Station I pendek</v>
      </c>
      <c r="E1831" s="4">
        <f ca="1">INDEX(GLOBAL[TT],MATCH(A1831,GLOBAL[ID]))</f>
        <v>1</v>
      </c>
      <c r="F1831" s="5" t="str">
        <f ca="1">IF(INDEX(GLOBAL[KET],MATCH(A1831,GLOBAL[ID]))="","-",INDEX(GLOBAL[KET],MATCH(A1831,GLOBAL[ID])))</f>
        <v>40 gr</v>
      </c>
    </row>
    <row r="1832" spans="1:6" ht="15">
      <c r="A1832" s="12">
        <v>2790</v>
      </c>
      <c r="D1832" s="3" t="str">
        <f ca="1">INDEX(GLOBAL[NAMA BARANG],MATCH(A1832,GLOBAL[ID]))</f>
        <v>PW Super Lead 3724</v>
      </c>
      <c r="E1832" s="4">
        <f ca="1">INDEX(GLOBAL[TT],MATCH(A1832,GLOBAL[ID]))</f>
        <v>5</v>
      </c>
      <c r="F1832" s="5" t="str">
        <f ca="1">IF(INDEX(GLOBAL[KET],MATCH(A1832,GLOBAL[ID]))="","-",INDEX(GLOBAL[KET],MATCH(A1832,GLOBAL[ID])))</f>
        <v>120 pc</v>
      </c>
    </row>
    <row r="1833" spans="1:6" ht="15">
      <c r="A1833" s="12">
        <v>2793</v>
      </c>
      <c r="D1833" s="3" t="str">
        <f ca="1">INDEX(GLOBAL[NAMA BARANG],MATCH(A1833,GLOBAL[ID]))</f>
        <v>PW Trifelo 12w TF-128-12 Double colour</v>
      </c>
      <c r="E1833" s="4">
        <f ca="1">INDEX(GLOBAL[TT],MATCH(A1833,GLOBAL[ID]))</f>
        <v>2</v>
      </c>
      <c r="F1833" s="5" t="str">
        <f ca="1">IF(INDEX(GLOBAL[KET],MATCH(A1833,GLOBAL[ID]))="","-",INDEX(GLOBAL[KET],MATCH(A1833,GLOBAL[ID])))</f>
        <v>240 pc</v>
      </c>
    </row>
    <row r="1834" spans="1:6" ht="15">
      <c r="A1834" s="12">
        <v>2794</v>
      </c>
      <c r="D1834" s="3" t="str">
        <f ca="1">INDEX(GLOBAL[NAMA BARANG],MATCH(A1834,GLOBAL[ID]))</f>
        <v>PW Trifelo 6/ 12w</v>
      </c>
      <c r="E1834" s="4">
        <f ca="1">INDEX(GLOBAL[TT],MATCH(A1834,GLOBAL[ID]))</f>
        <v>3</v>
      </c>
      <c r="F1834" s="5" t="str">
        <f ca="1">IF(INDEX(GLOBAL[KET],MATCH(A1834,GLOBAL[ID]))="","-",INDEX(GLOBAL[KET],MATCH(A1834,GLOBAL[ID])))</f>
        <v>480 set</v>
      </c>
    </row>
    <row r="1835" spans="1:6" ht="15">
      <c r="A1835" s="12">
        <v>2796</v>
      </c>
      <c r="D1835" s="3" t="str">
        <f ca="1">INDEX(GLOBAL[NAMA BARANG],MATCH(A1835,GLOBAL[ID]))</f>
        <v>Refill Cross</v>
      </c>
      <c r="E1835" s="4">
        <f ca="1">INDEX(GLOBAL[TT],MATCH(A1835,GLOBAL[ID]))</f>
        <v>1</v>
      </c>
      <c r="F1835" s="5" t="str">
        <f ca="1">IF(INDEX(GLOBAL[KET],MATCH(A1835,GLOBAL[ID]))="","-",INDEX(GLOBAL[KET],MATCH(A1835,GLOBAL[ID])))</f>
        <v>1000 ls</v>
      </c>
    </row>
    <row r="1836" spans="1:6" ht="15">
      <c r="A1836" s="12">
        <v>2801</v>
      </c>
      <c r="D1836" s="3" t="str">
        <f ca="1">INDEX(GLOBAL[NAMA BARANG],MATCH(A1836,GLOBAL[ID]))</f>
        <v>Sampul Boxy Fancy (150 stok 26)</v>
      </c>
      <c r="E1836" s="4">
        <f ca="1">INDEX(GLOBAL[TT],MATCH(A1836,GLOBAL[ID]))</f>
        <v>120</v>
      </c>
      <c r="F1836" s="5">
        <f ca="1">IF(INDEX(GLOBAL[KET],MATCH(A1836,GLOBAL[ID]))="","-",INDEX(GLOBAL[KET],MATCH(A1836,GLOBAL[ID])))</f>
        <v>180</v>
      </c>
    </row>
    <row r="1837" spans="1:6" ht="15">
      <c r="A1837" s="12">
        <v>2802</v>
      </c>
      <c r="D1837" s="3" t="str">
        <f ca="1">INDEX(GLOBAL[NAMA BARANG],MATCH(A1837,GLOBAL[ID]))</f>
        <v>Sampul boxy OPP alexander</v>
      </c>
      <c r="E1837" s="4">
        <f ca="1">INDEX(GLOBAL[TT],MATCH(A1837,GLOBAL[ID]))</f>
        <v>1</v>
      </c>
      <c r="F1837" s="5" t="str">
        <f ca="1">IF(INDEX(GLOBAL[KET],MATCH(A1837,GLOBAL[ID]))="","-",INDEX(GLOBAL[KET],MATCH(A1837,GLOBAL[ID])))</f>
        <v>300 PAK</v>
      </c>
    </row>
    <row r="1838" spans="1:6" ht="15">
      <c r="A1838" s="12">
        <v>2805</v>
      </c>
      <c r="D1838" s="3" t="str">
        <f ca="1">INDEX(GLOBAL[NAMA BARANG],MATCH(A1838,GLOBAL[ID]))</f>
        <v>Sampul Buku Kuning Tipis</v>
      </c>
      <c r="E1838" s="4">
        <f ca="1">INDEX(GLOBAL[TT],MATCH(A1838,GLOBAL[ID]))</f>
        <v>4</v>
      </c>
      <c r="F1838" s="5">
        <f ca="1">IF(INDEX(GLOBAL[KET],MATCH(A1838,GLOBAL[ID]))="","-",INDEX(GLOBAL[KET],MATCH(A1838,GLOBAL[ID])))</f>
        <v>300</v>
      </c>
    </row>
    <row r="1839" spans="1:6" ht="15">
      <c r="A1839" s="12">
        <v>2808</v>
      </c>
      <c r="D1839" s="3" t="str">
        <f ca="1">INDEX(GLOBAL[NAMA BARANG],MATCH(A1839,GLOBAL[ID]))</f>
        <v>Sampul Folio lem alexander</v>
      </c>
      <c r="E1839" s="4">
        <f ca="1">INDEX(GLOBAL[TT],MATCH(A1839,GLOBAL[ID]))</f>
        <v>24</v>
      </c>
      <c r="F1839" s="5" t="str">
        <f ca="1">IF(INDEX(GLOBAL[KET],MATCH(A1839,GLOBAL[ID]))="","-",INDEX(GLOBAL[KET],MATCH(A1839,GLOBAL[ID])))</f>
        <v>200 pk</v>
      </c>
    </row>
    <row r="1840" spans="1:6" ht="15">
      <c r="A1840" s="12">
        <v>2809</v>
      </c>
      <c r="D1840" s="3" t="str">
        <f ca="1">INDEX(GLOBAL[NAMA BARANG],MATCH(A1840,GLOBAL[ID]))</f>
        <v>Sampul jersey Folio</v>
      </c>
      <c r="E1840" s="4">
        <f ca="1">INDEX(GLOBAL[TT],MATCH(A1840,GLOBAL[ID]))</f>
        <v>1</v>
      </c>
      <c r="F1840" s="5" t="str">
        <f ca="1">IF(INDEX(GLOBAL[KET],MATCH(A1840,GLOBAL[ID]))="","-",INDEX(GLOBAL[KET],MATCH(A1840,GLOBAL[ID])))</f>
        <v>160 pc</v>
      </c>
    </row>
    <row r="1841" spans="1:6" ht="15">
      <c r="A1841" s="12">
        <v>2810</v>
      </c>
      <c r="D1841" s="3" t="str">
        <f ca="1">INDEX(GLOBAL[NAMA BARANG],MATCH(A1841,GLOBAL[ID]))</f>
        <v>Sampul Kenjoy 34,5 motif warna</v>
      </c>
      <c r="E1841" s="4">
        <f ca="1">INDEX(GLOBAL[TT],MATCH(A1841,GLOBAL[ID]))</f>
        <v>3</v>
      </c>
      <c r="F1841" s="5">
        <f ca="1">IF(INDEX(GLOBAL[KET],MATCH(A1841,GLOBAL[ID]))="","-",INDEX(GLOBAL[KET],MATCH(A1841,GLOBAL[ID])))</f>
        <v>270</v>
      </c>
    </row>
    <row r="1842" spans="1:6" ht="15">
      <c r="A1842" s="12">
        <v>2818</v>
      </c>
      <c r="D1842" s="3" t="str">
        <f ca="1">INDEX(GLOBAL[NAMA BARANG],MATCH(A1842,GLOBAL[ID]))</f>
        <v>Sampul Roll Dust 254</v>
      </c>
      <c r="E1842" s="4">
        <f ca="1">INDEX(GLOBAL[TT],MATCH(A1842,GLOBAL[ID]))</f>
        <v>4</v>
      </c>
      <c r="F1842" s="5" t="str">
        <f ca="1">IF(INDEX(GLOBAL[KET],MATCH(A1842,GLOBAL[ID]))="","-",INDEX(GLOBAL[KET],MATCH(A1842,GLOBAL[ID])))</f>
        <v>500 ROL</v>
      </c>
    </row>
    <row r="1843" spans="1:6" ht="15">
      <c r="A1843" s="12">
        <v>2823</v>
      </c>
      <c r="D1843" s="3" t="str">
        <f ca="1">INDEX(GLOBAL[NAMA BARANG],MATCH(A1843,GLOBAL[ID]))</f>
        <v>Selang Pianika SP 12 (1) 246</v>
      </c>
      <c r="E1843" s="4">
        <f ca="1">INDEX(GLOBAL[TT],MATCH(A1843,GLOBAL[ID]))</f>
        <v>23</v>
      </c>
      <c r="F1843" s="5">
        <f ca="1">IF(INDEX(GLOBAL[KET],MATCH(A1843,GLOBAL[ID]))="","-",INDEX(GLOBAL[KET],MATCH(A1843,GLOBAL[ID])))</f>
        <v>250</v>
      </c>
    </row>
    <row r="1844" spans="1:6" ht="15">
      <c r="A1844" s="12">
        <v>2826</v>
      </c>
      <c r="D1844" s="3" t="str">
        <f ca="1">INDEX(GLOBAL[NAMA BARANG],MATCH(A1844,GLOBAL[ID]))</f>
        <v>Silet Pemes Renteng Yin Guang</v>
      </c>
      <c r="E1844" s="4">
        <f ca="1">INDEX(GLOBAL[TT],MATCH(A1844,GLOBAL[ID]))</f>
        <v>5</v>
      </c>
      <c r="F1844" s="5" t="str">
        <f ca="1">IF(INDEX(GLOBAL[KET],MATCH(A1844,GLOBAL[ID]))="","-",INDEX(GLOBAL[KET],MATCH(A1844,GLOBAL[ID])))</f>
        <v>240 LSN</v>
      </c>
    </row>
    <row r="1845" spans="1:6" ht="15">
      <c r="A1845" s="12">
        <v>2833</v>
      </c>
      <c r="D1845" s="3" t="str">
        <f ca="1">INDEX(GLOBAL[NAMA BARANG],MATCH(A1845,GLOBAL[ID]))</f>
        <v>Sipoa 17 baris kayu</v>
      </c>
      <c r="E1845" s="4">
        <f ca="1">INDEX(GLOBAL[TT],MATCH(A1845,GLOBAL[ID]))</f>
        <v>2</v>
      </c>
      <c r="F1845" s="5" t="str">
        <f ca="1">IF(INDEX(GLOBAL[KET],MATCH(A1845,GLOBAL[ID]))="","-",INDEX(GLOBAL[KET],MATCH(A1845,GLOBAL[ID])))</f>
        <v>60 pc</v>
      </c>
    </row>
    <row r="1846" spans="1:6" ht="15">
      <c r="A1846" s="12">
        <v>2835</v>
      </c>
      <c r="D1846" s="3" t="str">
        <f ca="1">INDEX(GLOBAL[NAMA BARANG],MATCH(A1846,GLOBAL[ID]))</f>
        <v>Sipoa 8010</v>
      </c>
      <c r="E1846" s="4">
        <f ca="1">INDEX(GLOBAL[TT],MATCH(A1846,GLOBAL[ID]))</f>
        <v>12</v>
      </c>
      <c r="F1846" s="5" t="str">
        <f ca="1">IF(INDEX(GLOBAL[KET],MATCH(A1846,GLOBAL[ID]))="","-",INDEX(GLOBAL[KET],MATCH(A1846,GLOBAL[ID])))</f>
        <v>144 pc</v>
      </c>
    </row>
    <row r="1847" spans="1:6" ht="15">
      <c r="A1847" s="12">
        <v>2836</v>
      </c>
      <c r="D1847" s="3" t="str">
        <f ca="1">INDEX(GLOBAL[NAMA BARANG],MATCH(A1847,GLOBAL[ID]))</f>
        <v>Sipoa 8011 apel</v>
      </c>
      <c r="E1847" s="4">
        <f ca="1">INDEX(GLOBAL[TT],MATCH(A1847,GLOBAL[ID]))</f>
        <v>4</v>
      </c>
      <c r="F1847" s="5" t="str">
        <f ca="1">IF(INDEX(GLOBAL[KET],MATCH(A1847,GLOBAL[ID]))="","-",INDEX(GLOBAL[KET],MATCH(A1847,GLOBAL[ID])))</f>
        <v>240 pc</v>
      </c>
    </row>
    <row r="1848" spans="1:6" ht="15">
      <c r="A1848" s="12">
        <v>2837</v>
      </c>
      <c r="D1848" s="3" t="str">
        <f ca="1">INDEX(GLOBAL[NAMA BARANG],MATCH(A1848,GLOBAL[ID]))</f>
        <v>Sipoa 8012</v>
      </c>
      <c r="E1848" s="4">
        <f ca="1">INDEX(GLOBAL[TT],MATCH(A1848,GLOBAL[ID]))</f>
        <v>14</v>
      </c>
      <c r="F1848" s="5" t="str">
        <f ca="1">IF(INDEX(GLOBAL[KET],MATCH(A1848,GLOBAL[ID]))="","-",INDEX(GLOBAL[KET],MATCH(A1848,GLOBAL[ID])))</f>
        <v>240 pc</v>
      </c>
    </row>
    <row r="1849" spans="1:6" ht="15">
      <c r="A1849" s="12">
        <v>2838</v>
      </c>
      <c r="D1849" s="3" t="str">
        <f ca="1">INDEX(GLOBAL[NAMA BARANG],MATCH(A1849,GLOBAL[ID]))</f>
        <v>Sipoa 8013</v>
      </c>
      <c r="E1849" s="4">
        <f ca="1">INDEX(GLOBAL[TT],MATCH(A1849,GLOBAL[ID]))</f>
        <v>4</v>
      </c>
      <c r="F1849" s="5" t="str">
        <f ca="1">IF(INDEX(GLOBAL[KET],MATCH(A1849,GLOBAL[ID]))="","-",INDEX(GLOBAL[KET],MATCH(A1849,GLOBAL[ID])))</f>
        <v>240 pc</v>
      </c>
    </row>
    <row r="1850" spans="1:6" ht="15">
      <c r="A1850" s="12">
        <v>2840</v>
      </c>
      <c r="D1850" s="3" t="str">
        <f ca="1">INDEX(GLOBAL[NAMA BARANG],MATCH(A1850,GLOBAL[ID]))</f>
        <v>Sipoa 8023</v>
      </c>
      <c r="E1850" s="4">
        <f ca="1">INDEX(GLOBAL[TT],MATCH(A1850,GLOBAL[ID]))</f>
        <v>6</v>
      </c>
      <c r="F1850" s="5" t="str">
        <f ca="1">IF(INDEX(GLOBAL[KET],MATCH(A1850,GLOBAL[ID]))="","-",INDEX(GLOBAL[KET],MATCH(A1850,GLOBAL[ID])))</f>
        <v>288 pc</v>
      </c>
    </row>
    <row r="1851" spans="1:6" ht="15">
      <c r="A1851" s="12">
        <v>2841</v>
      </c>
      <c r="D1851" s="3" t="str">
        <f ca="1">INDEX(GLOBAL[NAMA BARANG],MATCH(A1851,GLOBAL[ID]))</f>
        <v>Sipoa Angel Strawberry</v>
      </c>
      <c r="E1851" s="4">
        <f ca="1">INDEX(GLOBAL[TT],MATCH(A1851,GLOBAL[ID]))</f>
        <v>10</v>
      </c>
      <c r="F1851" s="5" t="str">
        <f ca="1">IF(INDEX(GLOBAL[KET],MATCH(A1851,GLOBAL[ID]))="","-",INDEX(GLOBAL[KET],MATCH(A1851,GLOBAL[ID])))</f>
        <v>30 ls</v>
      </c>
    </row>
    <row r="1852" spans="1:6" ht="15">
      <c r="A1852" s="12">
        <v>2843</v>
      </c>
      <c r="D1852" s="3" t="str">
        <f ca="1">INDEX(GLOBAL[NAMA BARANG],MATCH(A1852,GLOBAL[ID]))</f>
        <v>Sipoa CS 816 Rabbit</v>
      </c>
      <c r="E1852" s="4">
        <f ca="1">INDEX(GLOBAL[TT],MATCH(A1852,GLOBAL[ID]))</f>
        <v>3</v>
      </c>
      <c r="F1852" s="5" t="str">
        <f ca="1">IF(INDEX(GLOBAL[KET],MATCH(A1852,GLOBAL[ID]))="","-",INDEX(GLOBAL[KET],MATCH(A1852,GLOBAL[ID])))</f>
        <v>384 pc</v>
      </c>
    </row>
    <row r="1853" spans="1:6" ht="15">
      <c r="A1853" s="12">
        <v>2845</v>
      </c>
      <c r="D1853" s="3" t="str">
        <f ca="1">INDEX(GLOBAL[NAMA BARANG],MATCH(A1853,GLOBAL[ID]))</f>
        <v>Sipoa kaki K 807 Moshi Moshi BLK</v>
      </c>
      <c r="E1853" s="4">
        <f ca="1">INDEX(GLOBAL[TT],MATCH(A1853,GLOBAL[ID]))</f>
        <v>4</v>
      </c>
      <c r="F1853" s="5" t="str">
        <f ca="1">IF(INDEX(GLOBAL[KET],MATCH(A1853,GLOBAL[ID]))="","-",INDEX(GLOBAL[KET],MATCH(A1853,GLOBAL[ID])))</f>
        <v>36 ls</v>
      </c>
    </row>
    <row r="1854" spans="1:6" ht="15">
      <c r="A1854" s="12">
        <v>2846</v>
      </c>
      <c r="D1854" s="3" t="str">
        <f ca="1">INDEX(GLOBAL[NAMA BARANG],MATCH(A1854,GLOBAL[ID]))</f>
        <v>Sipoa rainbow besar</v>
      </c>
      <c r="E1854" s="4">
        <f ca="1">INDEX(GLOBAL[TT],MATCH(A1854,GLOBAL[ID]))</f>
        <v>8</v>
      </c>
      <c r="F1854" s="5" t="str">
        <f ca="1">IF(INDEX(GLOBAL[KET],MATCH(A1854,GLOBAL[ID]))="","-",INDEX(GLOBAL[KET],MATCH(A1854,GLOBAL[ID])))</f>
        <v>1 grs</v>
      </c>
    </row>
    <row r="1855" spans="1:6" ht="15">
      <c r="A1855" s="12">
        <v>2847</v>
      </c>
      <c r="D1855" s="3" t="str">
        <f ca="1">INDEX(GLOBAL[NAMA BARANG],MATCH(A1855,GLOBAL[ID]))</f>
        <v>Sipoa sedang 8590</v>
      </c>
      <c r="E1855" s="4">
        <f ca="1">INDEX(GLOBAL[TT],MATCH(A1855,GLOBAL[ID]))</f>
        <v>7</v>
      </c>
      <c r="F1855" s="5" t="str">
        <f ca="1">IF(INDEX(GLOBAL[KET],MATCH(A1855,GLOBAL[ID]))="","-",INDEX(GLOBAL[KET],MATCH(A1855,GLOBAL[ID])))</f>
        <v>216 pc</v>
      </c>
    </row>
    <row r="1856" spans="1:6" ht="15">
      <c r="A1856" s="12">
        <v>2848</v>
      </c>
      <c r="D1856" s="3" t="str">
        <f ca="1">INDEX(GLOBAL[NAMA BARANG],MATCH(A1856,GLOBAL[ID]))</f>
        <v>Sipoa T 13 Baru ETJ</v>
      </c>
      <c r="E1856" s="4">
        <f ca="1">INDEX(GLOBAL[TT],MATCH(A1856,GLOBAL[ID]))</f>
        <v>1</v>
      </c>
      <c r="F1856" s="5">
        <f ca="1">IF(INDEX(GLOBAL[KET],MATCH(A1856,GLOBAL[ID]))="","-",INDEX(GLOBAL[KET],MATCH(A1856,GLOBAL[ID])))</f>
        <v>300</v>
      </c>
    </row>
    <row r="1857" spans="1:6" ht="15">
      <c r="A1857" s="12">
        <v>2849</v>
      </c>
      <c r="D1857" s="3" t="str">
        <f ca="1">INDEX(GLOBAL[NAMA BARANG],MATCH(A1857,GLOBAL[ID]))</f>
        <v>Sipoa T 17 Baru ETJ</v>
      </c>
      <c r="E1857" s="4">
        <f ca="1">INDEX(GLOBAL[TT],MATCH(A1857,GLOBAL[ID]))</f>
        <v>4</v>
      </c>
      <c r="F1857" s="5">
        <f ca="1">IF(INDEX(GLOBAL[KET],MATCH(A1857,GLOBAL[ID]))="","-",INDEX(GLOBAL[KET],MATCH(A1857,GLOBAL[ID])))</f>
        <v>300</v>
      </c>
    </row>
    <row r="1858" spans="1:6" ht="15">
      <c r="A1858" s="12">
        <v>2851</v>
      </c>
      <c r="D1858" s="3" t="str">
        <f ca="1">INDEX(GLOBAL[NAMA BARANG],MATCH(A1858,GLOBAL[ID]))</f>
        <v>Sipoa YM 011</v>
      </c>
      <c r="E1858" s="4">
        <f ca="1">INDEX(GLOBAL[TT],MATCH(A1858,GLOBAL[ID]))</f>
        <v>14</v>
      </c>
      <c r="F1858" s="5" t="str">
        <f ca="1">IF(INDEX(GLOBAL[KET],MATCH(A1858,GLOBAL[ID]))="","-",INDEX(GLOBAL[KET],MATCH(A1858,GLOBAL[ID])))</f>
        <v>60 ls</v>
      </c>
    </row>
    <row r="1859" spans="1:6" ht="15">
      <c r="A1859" s="12">
        <v>2852</v>
      </c>
      <c r="D1859" s="3" t="str">
        <f ca="1">INDEX(GLOBAL[NAMA BARANG],MATCH(A1859,GLOBAL[ID]))</f>
        <v>Slide Binder 7mm K</v>
      </c>
      <c r="E1859" s="4">
        <f ca="1">INDEX(GLOBAL[TT],MATCH(A1859,GLOBAL[ID]))</f>
        <v>3</v>
      </c>
      <c r="F1859" s="5">
        <f ca="1">IF(INDEX(GLOBAL[KET],MATCH(A1859,GLOBAL[ID]))="","-",INDEX(GLOBAL[KET],MATCH(A1859,GLOBAL[ID])))</f>
        <v>2000</v>
      </c>
    </row>
    <row r="1860" spans="1:6" ht="15">
      <c r="A1860" s="12">
        <v>2853</v>
      </c>
      <c r="D1860" s="3" t="str">
        <f ca="1">INDEX(GLOBAL[NAMA BARANG],MATCH(A1860,GLOBAL[ID]))</f>
        <v>Spidol 12W 555 Yoeker</v>
      </c>
      <c r="E1860" s="4">
        <f ca="1">INDEX(GLOBAL[TT],MATCH(A1860,GLOBAL[ID]))</f>
        <v>21</v>
      </c>
      <c r="F1860" s="5" t="str">
        <f ca="1">IF(INDEX(GLOBAL[KET],MATCH(A1860,GLOBAL[ID]))="","-",INDEX(GLOBAL[KET],MATCH(A1860,GLOBAL[ID])))</f>
        <v>40 LSN</v>
      </c>
    </row>
    <row r="1861" spans="1:6" ht="15">
      <c r="A1861" s="12">
        <v>2854</v>
      </c>
      <c r="D1861" s="3" t="str">
        <f ca="1">INDEX(GLOBAL[NAMA BARANG],MATCH(A1861,GLOBAL[ID]))</f>
        <v>Spidol 12W 838 Golden</v>
      </c>
      <c r="E1861" s="4">
        <f ca="1">INDEX(GLOBAL[TT],MATCH(A1861,GLOBAL[ID]))</f>
        <v>26</v>
      </c>
      <c r="F1861" s="5" t="str">
        <f ca="1">IF(INDEX(GLOBAL[KET],MATCH(A1861,GLOBAL[ID]))="","-",INDEX(GLOBAL[KET],MATCH(A1861,GLOBAL[ID])))</f>
        <v>24 LSN</v>
      </c>
    </row>
    <row r="1862" spans="1:6" ht="15">
      <c r="A1862" s="12">
        <v>2856</v>
      </c>
      <c r="D1862" s="3" t="str">
        <f ca="1">INDEX(GLOBAL[NAMA BARANG],MATCH(A1862,GLOBAL[ID]))</f>
        <v>Spidol 1F Wp 636-12 Infico</v>
      </c>
      <c r="E1862" s="4">
        <f ca="1">INDEX(GLOBAL[TT],MATCH(A1862,GLOBAL[ID]))</f>
        <v>6</v>
      </c>
      <c r="F1862" s="5" t="str">
        <f ca="1">IF(INDEX(GLOBAL[KET],MATCH(A1862,GLOBAL[ID]))="","-",INDEX(GLOBAL[KET],MATCH(A1862,GLOBAL[ID])))</f>
        <v>12 LSN</v>
      </c>
    </row>
    <row r="1863" spans="1:6" ht="15">
      <c r="A1863" s="12">
        <v>2858</v>
      </c>
      <c r="D1863" s="3" t="str">
        <f ca="1">INDEX(GLOBAL[NAMA BARANG],MATCH(A1863,GLOBAL[ID]))</f>
        <v>Spidol Hitam Xue Si WT-8009 Executive</v>
      </c>
      <c r="E1863" s="4">
        <f ca="1">INDEX(GLOBAL[TT],MATCH(A1863,GLOBAL[ID]))</f>
        <v>1</v>
      </c>
      <c r="F1863" s="5" t="str">
        <f ca="1">IF(INDEX(GLOBAL[KET],MATCH(A1863,GLOBAL[ID]))="","-",INDEX(GLOBAL[KET],MATCH(A1863,GLOBAL[ID])))</f>
        <v>72 ls</v>
      </c>
    </row>
    <row r="1864" spans="1:6" ht="15">
      <c r="A1864" s="12">
        <v>2860</v>
      </c>
      <c r="D1864" s="3" t="str">
        <f ca="1">INDEX(GLOBAL[NAMA BARANG],MATCH(A1864,GLOBAL[ID]))</f>
        <v>Spidol marker Chagli PM 9905</v>
      </c>
      <c r="E1864" s="4">
        <f ca="1">INDEX(GLOBAL[TT],MATCH(A1864,GLOBAL[ID]))</f>
        <v>5</v>
      </c>
      <c r="F1864" s="5" t="str">
        <f ca="1">IF(INDEX(GLOBAL[KET],MATCH(A1864,GLOBAL[ID]))="","-",INDEX(GLOBAL[KET],MATCH(A1864,GLOBAL[ID])))</f>
        <v>120 ls</v>
      </c>
    </row>
    <row r="1865" spans="1:6" ht="15">
      <c r="A1865" s="12">
        <v>2861</v>
      </c>
      <c r="D1865" s="3" t="str">
        <f ca="1">INDEX(GLOBAL[NAMA BARANG],MATCH(A1865,GLOBAL[ID]))</f>
        <v>Spidol Show 8 warna</v>
      </c>
      <c r="E1865" s="4">
        <f ca="1">INDEX(GLOBAL[TT],MATCH(A1865,GLOBAL[ID]))</f>
        <v>8</v>
      </c>
      <c r="F1865" s="5" t="str">
        <f ca="1">IF(INDEX(GLOBAL[KET],MATCH(A1865,GLOBAL[ID]))="","-",INDEX(GLOBAL[KET],MATCH(A1865,GLOBAL[ID])))</f>
        <v>12 ls</v>
      </c>
    </row>
    <row r="1866" spans="1:6" ht="15">
      <c r="A1866" s="12">
        <v>2862</v>
      </c>
      <c r="D1866" s="3" t="str">
        <f ca="1">INDEX(GLOBAL[NAMA BARANG],MATCH(A1866,GLOBAL[ID]))</f>
        <v>Spidol Tabung 661-8</v>
      </c>
      <c r="E1866" s="4">
        <f ca="1">INDEX(GLOBAL[TT],MATCH(A1866,GLOBAL[ID]))</f>
        <v>3</v>
      </c>
      <c r="F1866" s="5" t="str">
        <f ca="1">IF(INDEX(GLOBAL[KET],MATCH(A1866,GLOBAL[ID]))="","-",INDEX(GLOBAL[KET],MATCH(A1866,GLOBAL[ID])))</f>
        <v>144 pc</v>
      </c>
    </row>
    <row r="1867" spans="1:6" ht="15">
      <c r="A1867" s="12">
        <v>2865</v>
      </c>
      <c r="D1867" s="3" t="str">
        <f ca="1">INDEX(GLOBAL[NAMA BARANG],MATCH(A1867,GLOBAL[ID]))</f>
        <v>Stabillo 2w HL 219 Zendi</v>
      </c>
      <c r="E1867" s="4">
        <f ca="1">INDEX(GLOBAL[TT],MATCH(A1867,GLOBAL[ID]))</f>
        <v>60</v>
      </c>
      <c r="F1867" s="5" t="str">
        <f ca="1">IF(INDEX(GLOBAL[KET],MATCH(A1867,GLOBAL[ID]))="","-",INDEX(GLOBAL[KET],MATCH(A1867,GLOBAL[ID])))</f>
        <v>144 ls</v>
      </c>
    </row>
    <row r="1868" spans="1:6" ht="15">
      <c r="A1868" s="12">
        <v>2866</v>
      </c>
      <c r="D1868" s="3" t="str">
        <f ca="1">INDEX(GLOBAL[NAMA BARANG],MATCH(A1868,GLOBAL[ID]))</f>
        <v>Stabillo 2w HL 220(4)/ 221(9)</v>
      </c>
      <c r="E1868" s="4">
        <f ca="1">INDEX(GLOBAL[TT],MATCH(A1868,GLOBAL[ID]))</f>
        <v>13</v>
      </c>
      <c r="F1868" s="5" t="str">
        <f ca="1">IF(INDEX(GLOBAL[KET],MATCH(A1868,GLOBAL[ID]))="","-",INDEX(GLOBAL[KET],MATCH(A1868,GLOBAL[ID])))</f>
        <v>144 ls</v>
      </c>
    </row>
    <row r="1869" spans="1:6" ht="15">
      <c r="A1869" s="12">
        <v>2867</v>
      </c>
      <c r="D1869" s="3" t="str">
        <f ca="1">INDEX(GLOBAL[NAMA BARANG],MATCH(A1869,GLOBAL[ID]))</f>
        <v>Stabillo 6608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112 box</v>
      </c>
    </row>
    <row r="1870" spans="1:6" ht="15">
      <c r="A1870" s="12">
        <v>2868</v>
      </c>
      <c r="D1870" s="3" t="str">
        <f ca="1">INDEX(GLOBAL[NAMA BARANG],MATCH(A1870,GLOBAL[ID]))</f>
        <v>Stabillo CS 187</v>
      </c>
      <c r="E1870" s="4">
        <f ca="1">INDEX(GLOBAL[TT],MATCH(A1870,GLOBAL[ID]))</f>
        <v>1</v>
      </c>
      <c r="F1870" s="5" t="str">
        <f ca="1">IF(INDEX(GLOBAL[KET],MATCH(A1870,GLOBAL[ID]))="","-",INDEX(GLOBAL[KET],MATCH(A1870,GLOBAL[ID])))</f>
        <v>144 ls</v>
      </c>
    </row>
    <row r="1871" spans="1:6" ht="15">
      <c r="A1871" s="12">
        <v>2869</v>
      </c>
      <c r="D1871" s="3" t="str">
        <f ca="1">INDEX(GLOBAL[NAMA BARANG],MATCH(A1871,GLOBAL[ID]))</f>
        <v>Stabillo CS 2001 Cosh Blk</v>
      </c>
      <c r="E1871" s="4">
        <f ca="1">INDEX(GLOBAL[TT],MATCH(A1871,GLOBAL[ID]))</f>
        <v>4</v>
      </c>
      <c r="F1871" s="5" t="str">
        <f ca="1">IF(INDEX(GLOBAL[KET],MATCH(A1871,GLOBAL[ID]))="","-",INDEX(GLOBAL[KET],MATCH(A1871,GLOBAL[ID])))</f>
        <v>144 ls</v>
      </c>
    </row>
    <row r="1872" spans="1:6" ht="15">
      <c r="A1872" s="12">
        <v>2871</v>
      </c>
      <c r="D1872" s="3" t="str">
        <f ca="1">INDEX(GLOBAL[NAMA BARANG],MATCH(A1872,GLOBAL[ID]))</f>
        <v>Stabillo Fancy STF-2588 mini</v>
      </c>
      <c r="E1872" s="4">
        <f ca="1">INDEX(GLOBAL[TT],MATCH(A1872,GLOBAL[ID]))</f>
        <v>1</v>
      </c>
      <c r="F1872" s="5" t="str">
        <f ca="1">IF(INDEX(GLOBAL[KET],MATCH(A1872,GLOBAL[ID]))="","-",INDEX(GLOBAL[KET],MATCH(A1872,GLOBAL[ID])))</f>
        <v>100 ls</v>
      </c>
    </row>
    <row r="1873" spans="1:6" ht="15">
      <c r="A1873" s="12">
        <v>2872</v>
      </c>
      <c r="D1873" s="3" t="str">
        <f ca="1">INDEX(GLOBAL[NAMA BARANG],MATCH(A1873,GLOBAL[ID]))</f>
        <v>Stabillo Gell GH 789/ 808 joss</v>
      </c>
      <c r="E1873" s="4">
        <f ca="1">INDEX(GLOBAL[TT],MATCH(A1873,GLOBAL[ID]))</f>
        <v>4</v>
      </c>
      <c r="F1873" s="5" t="str">
        <f ca="1">IF(INDEX(GLOBAL[KET],MATCH(A1873,GLOBAL[ID]))="","-",INDEX(GLOBAL[KET],MATCH(A1873,GLOBAL[ID])))</f>
        <v>1000 pc</v>
      </c>
    </row>
    <row r="1874" spans="1:6" ht="15">
      <c r="A1874" s="12">
        <v>2874</v>
      </c>
      <c r="D1874" s="3" t="str">
        <f ca="1">INDEX(GLOBAL[NAMA BARANG],MATCH(A1874,GLOBAL[ID]))</f>
        <v>Stabillo HP 6608A K</v>
      </c>
      <c r="E1874" s="4">
        <f ca="1">INDEX(GLOBAL[TT],MATCH(A1874,GLOBAL[ID]))</f>
        <v>26</v>
      </c>
      <c r="F1874" s="5" t="str">
        <f ca="1">IF(INDEX(GLOBAL[KET],MATCH(A1874,GLOBAL[ID]))="","-",INDEX(GLOBAL[KET],MATCH(A1874,GLOBAL[ID])))</f>
        <v>1440 pc</v>
      </c>
    </row>
    <row r="1875" spans="1:6" ht="15">
      <c r="A1875" s="12">
        <v>2875</v>
      </c>
      <c r="D1875" s="3" t="str">
        <f ca="1">INDEX(GLOBAL[NAMA BARANG],MATCH(A1875,GLOBAL[ID]))</f>
        <v>Stabillo PR 9002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96 ls</v>
      </c>
    </row>
    <row r="1876" spans="1:6" ht="15">
      <c r="A1876" s="12">
        <v>2876</v>
      </c>
      <c r="D1876" s="3" t="str">
        <f ca="1">INDEX(GLOBAL[NAMA BARANG],MATCH(A1876,GLOBAL[ID]))</f>
        <v>Stabillo TF JHP 789 jelly</v>
      </c>
      <c r="E1876" s="4">
        <f ca="1">INDEX(GLOBAL[TT],MATCH(A1876,GLOBAL[ID]))</f>
        <v>46</v>
      </c>
      <c r="F1876" s="5" t="str">
        <f ca="1">IF(INDEX(GLOBAL[KET],MATCH(A1876,GLOBAL[ID]))="","-",INDEX(GLOBAL[KET],MATCH(A1876,GLOBAL[ID])))</f>
        <v>72 ls</v>
      </c>
    </row>
    <row r="1877" spans="1:6" ht="15">
      <c r="A1877" s="12">
        <v>2877</v>
      </c>
      <c r="D1877" s="3" t="str">
        <f ca="1">INDEX(GLOBAL[NAMA BARANG],MATCH(A1877,GLOBAL[ID]))</f>
        <v>Stabillo TF Mini 105(4)</v>
      </c>
      <c r="E1877" s="4">
        <f ca="1">INDEX(GLOBAL[TT],MATCH(A1877,GLOBAL[ID]))</f>
        <v>4</v>
      </c>
      <c r="F1877" s="5" t="str">
        <f ca="1">IF(INDEX(GLOBAL[KET],MATCH(A1877,GLOBAL[ID]))="","-",INDEX(GLOBAL[KET],MATCH(A1877,GLOBAL[ID])))</f>
        <v>2 ls</v>
      </c>
    </row>
    <row r="1878" spans="1:6" ht="15">
      <c r="A1878" s="12">
        <v>2881</v>
      </c>
      <c r="D1878" s="3" t="str">
        <f ca="1">INDEX(GLOBAL[NAMA BARANG],MATCH(A1878,GLOBAL[ID]))</f>
        <v>Stabillo TF-616</v>
      </c>
      <c r="E1878" s="4">
        <f ca="1">INDEX(GLOBAL[TT],MATCH(A1878,GLOBAL[ID]))</f>
        <v>3</v>
      </c>
      <c r="F1878" s="5" t="str">
        <f ca="1">IF(INDEX(GLOBAL[KET],MATCH(A1878,GLOBAL[ID]))="","-",INDEX(GLOBAL[KET],MATCH(A1878,GLOBAL[ID])))</f>
        <v>32 PAK (24 PCS)</v>
      </c>
    </row>
    <row r="1879" spans="1:6" ht="15">
      <c r="A1879" s="12">
        <v>2883</v>
      </c>
      <c r="D1879" s="3" t="str">
        <f ca="1">INDEX(GLOBAL[NAMA BARANG],MATCH(A1879,GLOBAL[ID]))</f>
        <v>Stabillo WT-7002 (@ 10pc) Executive</v>
      </c>
      <c r="E1879" s="4">
        <f ca="1">INDEX(GLOBAL[TT],MATCH(A1879,GLOBAL[ID]))</f>
        <v>5</v>
      </c>
      <c r="F1879" s="5" t="str">
        <f ca="1">IF(INDEX(GLOBAL[KET],MATCH(A1879,GLOBAL[ID]))="","-",INDEX(GLOBAL[KET],MATCH(A1879,GLOBAL[ID])))</f>
        <v>96 box</v>
      </c>
    </row>
    <row r="1880" spans="1:6" ht="15">
      <c r="A1880" s="12">
        <v>2888</v>
      </c>
      <c r="D1880" s="3" t="str">
        <f ca="1">INDEX(GLOBAL[NAMA BARANG],MATCH(A1880,GLOBAL[ID]))</f>
        <v>Stamp Flash Pkc</v>
      </c>
      <c r="E1880" s="4">
        <f ca="1">INDEX(GLOBAL[TT],MATCH(A1880,GLOBAL[ID]))</f>
        <v>7</v>
      </c>
      <c r="F1880" s="5" t="str">
        <f ca="1">IF(INDEX(GLOBAL[KET],MATCH(A1880,GLOBAL[ID]))="","-",INDEX(GLOBAL[KET],MATCH(A1880,GLOBAL[ID])))</f>
        <v>60 ls</v>
      </c>
    </row>
    <row r="1881" spans="1:6" ht="15">
      <c r="A1881" s="12">
        <v>2889</v>
      </c>
      <c r="D1881" s="3" t="str">
        <f ca="1">INDEX(GLOBAL[NAMA BARANG],MATCH(A1881,GLOBAL[ID]))</f>
        <v>Stamp Set 340-02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60 ls</v>
      </c>
    </row>
    <row r="1882" spans="1:6" ht="15">
      <c r="A1882" s="12">
        <v>2893</v>
      </c>
      <c r="D1882" s="3" t="str">
        <f ca="1">INDEX(GLOBAL[NAMA BARANG],MATCH(A1882,GLOBAL[ID]))</f>
        <v>Stampad Hero B</v>
      </c>
      <c r="E1882" s="4">
        <f ca="1">INDEX(GLOBAL[TT],MATCH(A1882,GLOBAL[ID]))</f>
        <v>6</v>
      </c>
      <c r="F1882" s="5" t="str">
        <f ca="1">IF(INDEX(GLOBAL[KET],MATCH(A1882,GLOBAL[ID]))="","-",INDEX(GLOBAL[KET],MATCH(A1882,GLOBAL[ID])))</f>
        <v>20 LSN</v>
      </c>
    </row>
    <row r="1883" spans="1:6" ht="15">
      <c r="A1883" s="12">
        <v>2894</v>
      </c>
      <c r="D1883" s="3" t="str">
        <f ca="1">INDEX(GLOBAL[NAMA BARANG],MATCH(A1883,GLOBAL[ID]))</f>
        <v>Stampad Hero k</v>
      </c>
      <c r="E1883" s="4">
        <f ca="1">INDEX(GLOBAL[TT],MATCH(A1883,GLOBAL[ID]))</f>
        <v>6</v>
      </c>
      <c r="F1883" s="5" t="str">
        <f ca="1">IF(INDEX(GLOBAL[KET],MATCH(A1883,GLOBAL[ID]))="","-",INDEX(GLOBAL[KET],MATCH(A1883,GLOBAL[ID])))</f>
        <v>24 ls</v>
      </c>
    </row>
    <row r="1884" spans="1:6" ht="15">
      <c r="A1884" s="12">
        <v>2897</v>
      </c>
      <c r="D1884" s="3" t="str">
        <f ca="1">INDEX(GLOBAL[NAMA BARANG],MATCH(A1884,GLOBAL[ID]))</f>
        <v>Standart Bk V Tech no 7</v>
      </c>
      <c r="E1884" s="4">
        <f ca="1">INDEX(GLOBAL[TT],MATCH(A1884,GLOBAL[ID]))</f>
        <v>64</v>
      </c>
      <c r="F1884" s="5" t="str">
        <f ca="1">IF(INDEX(GLOBAL[KET],MATCH(A1884,GLOBAL[ID]))="","-",INDEX(GLOBAL[KET],MATCH(A1884,GLOBAL[ID])))</f>
        <v>60 pc</v>
      </c>
    </row>
    <row r="1885" spans="1:6" ht="15">
      <c r="A1885" s="12">
        <v>2898</v>
      </c>
      <c r="D1885" s="3" t="str">
        <f ca="1">INDEX(GLOBAL[NAMA BARANG],MATCH(A1885,GLOBAL[ID]))</f>
        <v>Standart Bk V-tec ST-065/ 6.5"</v>
      </c>
      <c r="E1885" s="4">
        <f ca="1">INDEX(GLOBAL[TT],MATCH(A1885,GLOBAL[ID]))</f>
        <v>47</v>
      </c>
      <c r="F1885" s="5" t="str">
        <f ca="1">IF(INDEX(GLOBAL[KET],MATCH(A1885,GLOBAL[ID]))="","-",INDEX(GLOBAL[KET],MATCH(A1885,GLOBAL[ID])))</f>
        <v>60 SET</v>
      </c>
    </row>
    <row r="1886" spans="1:6" ht="15">
      <c r="A1886" s="12">
        <v>2899</v>
      </c>
      <c r="D1886" s="3" t="str">
        <f ca="1">INDEX(GLOBAL[NAMA BARANG],MATCH(A1886,GLOBAL[ID]))</f>
        <v>Stapler Achuna 110</v>
      </c>
      <c r="E1886" s="4">
        <f ca="1">INDEX(GLOBAL[TT],MATCH(A1886,GLOBAL[ID]))</f>
        <v>4</v>
      </c>
      <c r="F1886" s="5" t="str">
        <f ca="1">IF(INDEX(GLOBAL[KET],MATCH(A1886,GLOBAL[ID]))="","-",INDEX(GLOBAL[KET],MATCH(A1886,GLOBAL[ID])))</f>
        <v>48 ls</v>
      </c>
    </row>
    <row r="1887" spans="1:6" ht="15">
      <c r="A1887" s="12">
        <v>2900</v>
      </c>
      <c r="D1887" s="3" t="str">
        <f ca="1">INDEX(GLOBAL[NAMA BARANG],MATCH(A1887,GLOBAL[ID]))</f>
        <v>Stapler HD 10 (STHD 10)</v>
      </c>
      <c r="E1887" s="4">
        <f ca="1">INDEX(GLOBAL[TT],MATCH(A1887,GLOBAL[ID]))</f>
        <v>4</v>
      </c>
      <c r="F1887" s="5" t="str">
        <f ca="1">IF(INDEX(GLOBAL[KET],MATCH(A1887,GLOBAL[ID]))="","-",INDEX(GLOBAL[KET],MATCH(A1887,GLOBAL[ID])))</f>
        <v>25 ls</v>
      </c>
    </row>
    <row r="1888" spans="1:6" ht="15">
      <c r="A1888" s="12">
        <v>2901</v>
      </c>
      <c r="D1888" s="3" t="str">
        <f ca="1">INDEX(GLOBAL[NAMA BARANG],MATCH(A1888,GLOBAL[ID]))</f>
        <v>Stapler Rapid Soon</v>
      </c>
      <c r="E1888" s="4">
        <f ca="1">INDEX(GLOBAL[TT],MATCH(A1888,GLOBAL[ID]))</f>
        <v>1</v>
      </c>
      <c r="F1888" s="5" t="str">
        <f ca="1">IF(INDEX(GLOBAL[KET],MATCH(A1888,GLOBAL[ID]))="","-",INDEX(GLOBAL[KET],MATCH(A1888,GLOBAL[ID])))</f>
        <v>20 pc</v>
      </c>
    </row>
    <row r="1889" spans="1:6" ht="15">
      <c r="A1889" s="12">
        <v>2902</v>
      </c>
      <c r="D1889" s="3" t="str">
        <f ca="1">INDEX(GLOBAL[NAMA BARANG],MATCH(A1889,GLOBAL[ID]))</f>
        <v>Stapler SDI 1104</v>
      </c>
      <c r="E1889" s="4">
        <f ca="1">INDEX(GLOBAL[TT],MATCH(A1889,GLOBAL[ID]))</f>
        <v>2</v>
      </c>
      <c r="F1889" s="5" t="str">
        <f ca="1">IF(INDEX(GLOBAL[KET],MATCH(A1889,GLOBAL[ID]))="","-",INDEX(GLOBAL[KET],MATCH(A1889,GLOBAL[ID])))</f>
        <v>30 LSN</v>
      </c>
    </row>
    <row r="1890" spans="1:6" ht="15">
      <c r="A1890" s="12">
        <v>2903</v>
      </c>
      <c r="D1890" s="3" t="str">
        <f ca="1">INDEX(GLOBAL[NAMA BARANG],MATCH(A1890,GLOBAL[ID]))</f>
        <v>Stapler V Tech HD 10NR</v>
      </c>
      <c r="E1890" s="4">
        <f ca="1">INDEX(GLOBAL[TT],MATCH(A1890,GLOBAL[ID]))</f>
        <v>1</v>
      </c>
      <c r="F1890" s="5" t="str">
        <f ca="1">IF(INDEX(GLOBAL[KET],MATCH(A1890,GLOBAL[ID]))="","-",INDEX(GLOBAL[KET],MATCH(A1890,GLOBAL[ID])))</f>
        <v>360 pc</v>
      </c>
    </row>
    <row r="1891" spans="1:6" ht="15">
      <c r="A1891" s="12">
        <v>2904</v>
      </c>
      <c r="D1891" s="3" t="str">
        <f ca="1">INDEX(GLOBAL[NAMA BARANG],MATCH(A1891,GLOBAL[ID]))</f>
        <v>Stapler V Tech HD 45L</v>
      </c>
      <c r="E1891" s="4">
        <f ca="1">INDEX(GLOBAL[TT],MATCH(A1891,GLOBAL[ID]))</f>
        <v>2</v>
      </c>
      <c r="F1891" s="5" t="str">
        <f ca="1">IF(INDEX(GLOBAL[KET],MATCH(A1891,GLOBAL[ID]))="","-",INDEX(GLOBAL[KET],MATCH(A1891,GLOBAL[ID])))</f>
        <v>40 pc</v>
      </c>
    </row>
    <row r="1892" spans="1:6" ht="15">
      <c r="A1892" s="12">
        <v>2905</v>
      </c>
      <c r="D1892" s="3" t="str">
        <f ca="1">INDEX(GLOBAL[NAMA BARANG],MATCH(A1892,GLOBAL[ID]))</f>
        <v>Stapler V Tech HDZ 10M</v>
      </c>
      <c r="E1892" s="4">
        <f ca="1">INDEX(GLOBAL[TT],MATCH(A1892,GLOBAL[ID]))</f>
        <v>4</v>
      </c>
      <c r="F1892" s="5" t="str">
        <f ca="1">IF(INDEX(GLOBAL[KET],MATCH(A1892,GLOBAL[ID]))="","-",INDEX(GLOBAL[KET],MATCH(A1892,GLOBAL[ID])))</f>
        <v>720 pc</v>
      </c>
    </row>
    <row r="1893" spans="1:6" ht="15">
      <c r="A1893" s="12">
        <v>2906</v>
      </c>
      <c r="D1893" s="3" t="str">
        <f ca="1">INDEX(GLOBAL[NAMA BARANG],MATCH(A1893,GLOBAL[ID]))</f>
        <v>Stapler V Tech MOD-10</v>
      </c>
      <c r="E1893" s="4">
        <f ca="1">INDEX(GLOBAL[TT],MATCH(A1893,GLOBAL[ID]))</f>
        <v>7</v>
      </c>
      <c r="F1893" s="5" t="str">
        <f ca="1">IF(INDEX(GLOBAL[KET],MATCH(A1893,GLOBAL[ID]))="","-",INDEX(GLOBAL[KET],MATCH(A1893,GLOBAL[ID])))</f>
        <v>360 pc</v>
      </c>
    </row>
    <row r="1894" spans="1:6" ht="15">
      <c r="A1894" s="12">
        <v>2907</v>
      </c>
      <c r="D1894" s="3" t="str">
        <f ca="1">INDEX(GLOBAL[NAMA BARANG],MATCH(A1894,GLOBAL[ID]))</f>
        <v>Stapler V Tech MOD-10M</v>
      </c>
      <c r="E1894" s="4">
        <f ca="1">INDEX(GLOBAL[TT],MATCH(A1894,GLOBAL[ID]))</f>
        <v>3</v>
      </c>
      <c r="F1894" s="5" t="str">
        <f ca="1">IF(INDEX(GLOBAL[KET],MATCH(A1894,GLOBAL[ID]))="","-",INDEX(GLOBAL[KET],MATCH(A1894,GLOBAL[ID])))</f>
        <v>720 pc</v>
      </c>
    </row>
    <row r="1895" spans="1:6" ht="15">
      <c r="A1895" s="12">
        <v>2908</v>
      </c>
      <c r="D1895" s="3" t="str">
        <f ca="1">INDEX(GLOBAL[NAMA BARANG],MATCH(A1895,GLOBAL[ID]))</f>
        <v>Stapler V Tech MOD-45M</v>
      </c>
      <c r="E1895" s="4">
        <f ca="1">INDEX(GLOBAL[TT],MATCH(A1895,GLOBAL[ID]))</f>
        <v>6</v>
      </c>
      <c r="F1895" s="5" t="str">
        <f ca="1">IF(INDEX(GLOBAL[KET],MATCH(A1895,GLOBAL[ID]))="","-",INDEX(GLOBAL[KET],MATCH(A1895,GLOBAL[ID])))</f>
        <v>480 pc</v>
      </c>
    </row>
    <row r="1896" spans="1:6" ht="15">
      <c r="A1896" s="12">
        <v>2909</v>
      </c>
      <c r="D1896" s="3" t="str">
        <f ca="1">INDEX(GLOBAL[NAMA BARANG],MATCH(A1896,GLOBAL[ID]))</f>
        <v>Stapler V Tech NR 10</v>
      </c>
      <c r="E1896" s="4">
        <f ca="1">INDEX(GLOBAL[TT],MATCH(A1896,GLOBAL[ID]))</f>
        <v>9</v>
      </c>
      <c r="F1896" s="5" t="str">
        <f ca="1">IF(INDEX(GLOBAL[KET],MATCH(A1896,GLOBAL[ID]))="","-",INDEX(GLOBAL[KET],MATCH(A1896,GLOBAL[ID])))</f>
        <v>360 pc</v>
      </c>
    </row>
    <row r="1897" spans="1:6" ht="15">
      <c r="A1897" s="12">
        <v>2910</v>
      </c>
      <c r="D1897" s="3" t="str">
        <f ca="1">INDEX(GLOBAL[NAMA BARANG],MATCH(A1897,GLOBAL[ID]))</f>
        <v>Stapler V Tech Standy 10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240 pc</v>
      </c>
    </row>
    <row r="1898" spans="1:6" ht="15">
      <c r="A1898" s="12">
        <v>2911</v>
      </c>
      <c r="D1898" s="3" t="str">
        <f ca="1">INDEX(GLOBAL[NAMA BARANG],MATCH(A1898,GLOBAL[ID]))</f>
        <v>Stationery Box Fy 03 Hp</v>
      </c>
      <c r="E1898" s="4">
        <f ca="1">INDEX(GLOBAL[TT],MATCH(A1898,GLOBAL[ID]))</f>
        <v>1</v>
      </c>
      <c r="F1898" s="5" t="str">
        <f ca="1">IF(INDEX(GLOBAL[KET],MATCH(A1898,GLOBAL[ID]))="","-",INDEX(GLOBAL[KET],MATCH(A1898,GLOBAL[ID])))</f>
        <v>16 ls</v>
      </c>
    </row>
    <row r="1899" spans="1:6" ht="15">
      <c r="A1899" s="12">
        <v>2912</v>
      </c>
      <c r="D1899" s="3" t="str">
        <f ca="1">INDEX(GLOBAL[NAMA BARANG],MATCH(A1899,GLOBAL[ID]))</f>
        <v>Stempel SK 1602</v>
      </c>
      <c r="E1899" s="4">
        <f ca="1">INDEX(GLOBAL[TT],MATCH(A1899,GLOBAL[ID]))</f>
        <v>8</v>
      </c>
      <c r="F1899" s="5" t="str">
        <f ca="1">IF(INDEX(GLOBAL[KET],MATCH(A1899,GLOBAL[ID]))="","-",INDEX(GLOBAL[KET],MATCH(A1899,GLOBAL[ID])))</f>
        <v>432 pc</v>
      </c>
    </row>
    <row r="1900" spans="1:6" ht="15">
      <c r="A1900" s="12">
        <v>2913</v>
      </c>
      <c r="D1900" s="3" t="str">
        <f ca="1">INDEX(GLOBAL[NAMA BARANG],MATCH(A1900,GLOBAL[ID]))</f>
        <v>Stempel SK 849K</v>
      </c>
      <c r="E1900" s="4">
        <f ca="1">INDEX(GLOBAL[TT],MATCH(A1900,GLOBAL[ID]))</f>
        <v>8</v>
      </c>
      <c r="F1900" s="5" t="str">
        <f ca="1">IF(INDEX(GLOBAL[KET],MATCH(A1900,GLOBAL[ID]))="","-",INDEX(GLOBAL[KET],MATCH(A1900,GLOBAL[ID])))</f>
        <v>360 pc</v>
      </c>
    </row>
    <row r="1901" spans="1:6" ht="15">
      <c r="A1901" s="12">
        <v>2914</v>
      </c>
      <c r="D1901" s="3" t="str">
        <f ca="1">INDEX(GLOBAL[NAMA BARANG],MATCH(A1901,GLOBAL[ID]))</f>
        <v>Stick note 654 4C</v>
      </c>
      <c r="E1901" s="4">
        <f ca="1">INDEX(GLOBAL[TT],MATCH(A1901,GLOBAL[ID]))</f>
        <v>6</v>
      </c>
      <c r="F1901" s="5" t="str">
        <f ca="1">IF(INDEX(GLOBAL[KET],MATCH(A1901,GLOBAL[ID]))="","-",INDEX(GLOBAL[KET],MATCH(A1901,GLOBAL[ID])))</f>
        <v>600 pc</v>
      </c>
    </row>
    <row r="1902" spans="1:6" ht="15">
      <c r="A1902" s="12">
        <v>2915</v>
      </c>
      <c r="D1902" s="3" t="str">
        <f ca="1">INDEX(GLOBAL[NAMA BARANG],MATCH(A1902,GLOBAL[ID]))</f>
        <v>Stick Note DF AO 3L (garis)</v>
      </c>
      <c r="E1902" s="4">
        <f ca="1">INDEX(GLOBAL[TT],MATCH(A1902,GLOBAL[ID]))</f>
        <v>15</v>
      </c>
      <c r="F1902" s="5" t="str">
        <f ca="1">IF(INDEX(GLOBAL[KET],MATCH(A1902,GLOBAL[ID]))="","-",INDEX(GLOBAL[KET],MATCH(A1902,GLOBAL[ID])))</f>
        <v>384 pc</v>
      </c>
    </row>
    <row r="1903" spans="1:6" ht="15">
      <c r="A1903" s="12">
        <v>2917</v>
      </c>
      <c r="D1903" s="3" t="str">
        <f ca="1">INDEX(GLOBAL[NAMA BARANG],MATCH(A1903,GLOBAL[ID]))</f>
        <v>Stick note KC 5830</v>
      </c>
      <c r="E1903" s="4">
        <f ca="1">INDEX(GLOBAL[TT],MATCH(A1903,GLOBAL[ID]))</f>
        <v>8</v>
      </c>
      <c r="F1903" s="5">
        <f ca="1">IF(INDEX(GLOBAL[KET],MATCH(A1903,GLOBAL[ID]))="","-",INDEX(GLOBAL[KET],MATCH(A1903,GLOBAL[ID])))</f>
        <v>1600</v>
      </c>
    </row>
    <row r="1904" spans="1:6" ht="15">
      <c r="A1904" s="12">
        <v>2918</v>
      </c>
      <c r="D1904" s="3" t="str">
        <f ca="1">INDEX(GLOBAL[NAMA BARANG],MATCH(A1904,GLOBAL[ID]))</f>
        <v>Stick Note plastik 112</v>
      </c>
      <c r="E1904" s="4">
        <f ca="1">INDEX(GLOBAL[TT],MATCH(A1904,GLOBAL[ID]))</f>
        <v>1</v>
      </c>
      <c r="F1904" s="5" t="str">
        <f ca="1">IF(INDEX(GLOBAL[KET],MATCH(A1904,GLOBAL[ID]))="","-",INDEX(GLOBAL[KET],MATCH(A1904,GLOBAL[ID])))</f>
        <v>1440 pc</v>
      </c>
    </row>
    <row r="1905" spans="1:6" ht="15">
      <c r="A1905" s="12">
        <v>2920</v>
      </c>
      <c r="D1905" s="3" t="str">
        <f ca="1">INDEX(GLOBAL[NAMA BARANG],MATCH(A1905,GLOBAL[ID]))</f>
        <v>Stick Note TF 0243</v>
      </c>
      <c r="E1905" s="4">
        <f ca="1">INDEX(GLOBAL[TT],MATCH(A1905,GLOBAL[ID]))</f>
        <v>28</v>
      </c>
      <c r="F1905" s="5" t="str">
        <f ca="1">IF(INDEX(GLOBAL[KET],MATCH(A1905,GLOBAL[ID]))="","-",INDEX(GLOBAL[KET],MATCH(A1905,GLOBAL[ID])))</f>
        <v>108 pc</v>
      </c>
    </row>
    <row r="1906" spans="1:6" ht="15">
      <c r="A1906" s="12">
        <v>2922</v>
      </c>
      <c r="D1906" s="3" t="str">
        <f ca="1">INDEX(GLOBAL[NAMA BARANG],MATCH(A1906,GLOBAL[ID]))</f>
        <v>Stick Note TF 0244 (400lb)</v>
      </c>
      <c r="E1906" s="4">
        <f ca="1">INDEX(GLOBAL[TT],MATCH(A1906,GLOBAL[ID]))</f>
        <v>2</v>
      </c>
      <c r="F1906" s="5" t="str">
        <f ca="1">IF(INDEX(GLOBAL[KET],MATCH(A1906,GLOBAL[ID]))="","-",INDEX(GLOBAL[KET],MATCH(A1906,GLOBAL[ID])))</f>
        <v>108 PCS</v>
      </c>
    </row>
    <row r="1907" spans="1:6" ht="15">
      <c r="A1907" s="12">
        <v>2923</v>
      </c>
      <c r="D1907" s="3" t="str">
        <f ca="1">INDEX(GLOBAL[NAMA BARANG],MATCH(A1907,GLOBAL[ID]))</f>
        <v>Stick Note TF 0245-8C (400)</v>
      </c>
      <c r="E1907" s="4">
        <f ca="1">INDEX(GLOBAL[TT],MATCH(A1907,GLOBAL[ID]))</f>
        <v>1</v>
      </c>
      <c r="F1907" s="5" t="str">
        <f ca="1">IF(INDEX(GLOBAL[KET],MATCH(A1907,GLOBAL[ID]))="","-",INDEX(GLOBAL[KET],MATCH(A1907,GLOBAL[ID])))</f>
        <v>108 PCS</v>
      </c>
    </row>
    <row r="1908" spans="1:6" ht="15">
      <c r="A1908" s="12">
        <v>2924</v>
      </c>
      <c r="D1908" s="3" t="str">
        <f ca="1">INDEX(GLOBAL[NAMA BARANG],MATCH(A1908,GLOBAL[ID]))</f>
        <v>Stick Note TF 654 5C</v>
      </c>
      <c r="E1908" s="4">
        <f ca="1">INDEX(GLOBAL[TT],MATCH(A1908,GLOBAL[ID]))</f>
        <v>2</v>
      </c>
      <c r="F1908" s="5" t="str">
        <f ca="1">IF(INDEX(GLOBAL[KET],MATCH(A1908,GLOBAL[ID]))="","-",INDEX(GLOBAL[KET],MATCH(A1908,GLOBAL[ID])))</f>
        <v>300 pc</v>
      </c>
    </row>
    <row r="1909" spans="1:6" ht="15">
      <c r="A1909" s="12">
        <v>2926</v>
      </c>
      <c r="D1909" s="3" t="str">
        <f ca="1">INDEX(GLOBAL[NAMA BARANG],MATCH(A1909,GLOBAL[ID]))</f>
        <v>Stick Transparant MH (Wi WW01) Balon</v>
      </c>
      <c r="E1909" s="4">
        <f ca="1">INDEX(GLOBAL[TT],MATCH(A1909,GLOBAL[ID]))</f>
        <v>1</v>
      </c>
      <c r="F1909" s="5">
        <f ca="1">IF(INDEX(GLOBAL[KET],MATCH(A1909,GLOBAL[ID]))="","-",INDEX(GLOBAL[KET],MATCH(A1909,GLOBAL[ID])))</f>
        <v>100</v>
      </c>
    </row>
    <row r="1910" spans="1:6" ht="15">
      <c r="A1910" s="12">
        <v>2927</v>
      </c>
      <c r="D1910" s="3" t="str">
        <f ca="1">INDEX(GLOBAL[NAMA BARANG],MATCH(A1910,GLOBAL[ID]))</f>
        <v>Sticker 2U 501-520</v>
      </c>
      <c r="E1910" s="4">
        <f ca="1">INDEX(GLOBAL[TT],MATCH(A1910,GLOBAL[ID]))</f>
        <v>1</v>
      </c>
      <c r="F1910" s="5" t="str">
        <f ca="1">IF(INDEX(GLOBAL[KET],MATCH(A1910,GLOBAL[ID]))="","-",INDEX(GLOBAL[KET],MATCH(A1910,GLOBAL[ID])))</f>
        <v>500 pc</v>
      </c>
    </row>
    <row r="1911" spans="1:6" ht="15">
      <c r="A1911" s="12">
        <v>2928</v>
      </c>
      <c r="D1911" s="3" t="str">
        <f ca="1">INDEX(GLOBAL[NAMA BARANG],MATCH(A1911,GLOBAL[ID]))</f>
        <v>Sticker Book Seal 500 (1x90)</v>
      </c>
      <c r="E1911" s="4">
        <f ca="1">INDEX(GLOBAL[TT],MATCH(A1911,GLOBAL[ID]))</f>
        <v>2</v>
      </c>
      <c r="F1911" s="5" t="str">
        <f ca="1">IF(INDEX(GLOBAL[KET],MATCH(A1911,GLOBAL[ID]))="","-",INDEX(GLOBAL[KET],MATCH(A1911,GLOBAL[ID])))</f>
        <v>20 card</v>
      </c>
    </row>
    <row r="1912" spans="1:6" ht="15">
      <c r="A1912" s="12">
        <v>2929</v>
      </c>
      <c r="D1912" s="3" t="str">
        <f ca="1">INDEX(GLOBAL[NAMA BARANG],MATCH(A1912,GLOBAL[ID]))</f>
        <v>Sticker JB 96</v>
      </c>
      <c r="E1912" s="4">
        <f ca="1">INDEX(GLOBAL[TT],MATCH(A1912,GLOBAL[ID]))</f>
        <v>1</v>
      </c>
      <c r="F1912" s="5" t="str">
        <f ca="1">IF(INDEX(GLOBAL[KET],MATCH(A1912,GLOBAL[ID]))="","-",INDEX(GLOBAL[KET],MATCH(A1912,GLOBAL[ID])))</f>
        <v>2000 pc</v>
      </c>
    </row>
    <row r="1913" spans="1:6" ht="15">
      <c r="A1913" s="12">
        <v>2930</v>
      </c>
      <c r="D1913" s="3" t="str">
        <f ca="1">INDEX(GLOBAL[NAMA BARANG],MATCH(A1913,GLOBAL[ID]))</f>
        <v>Sticker Nama Disney (blm jadi) 1 pak 2pc</v>
      </c>
      <c r="E1913" s="4">
        <f ca="1">INDEX(GLOBAL[TT],MATCH(A1913,GLOBAL[ID]))</f>
        <v>4</v>
      </c>
      <c r="F1913" s="5" t="str">
        <f ca="1">IF(INDEX(GLOBAL[KET],MATCH(A1913,GLOBAL[ID]))="","-",INDEX(GLOBAL[KET],MATCH(A1913,GLOBAL[ID])))</f>
        <v>800 pc</v>
      </c>
    </row>
    <row r="1914" spans="1:6" ht="15">
      <c r="A1914" s="12">
        <v>2931</v>
      </c>
      <c r="D1914" s="3" t="str">
        <f ca="1">INDEX(GLOBAL[NAMA BARANG],MATCH(A1914,GLOBAL[ID]))</f>
        <v>Sticker TWM 1001-1012</v>
      </c>
      <c r="E1914" s="4">
        <f ca="1">INDEX(GLOBAL[TT],MATCH(A1914,GLOBAL[ID]))</f>
        <v>4</v>
      </c>
      <c r="F1914" s="5">
        <f ca="1">IF(INDEX(GLOBAL[KET],MATCH(A1914,GLOBAL[ID]))="","-",INDEX(GLOBAL[KET],MATCH(A1914,GLOBAL[ID])))</f>
        <v>480</v>
      </c>
    </row>
    <row r="1915" spans="1:6" ht="15">
      <c r="A1915" s="12">
        <v>2932</v>
      </c>
      <c r="D1915" s="3" t="str">
        <f ca="1">INDEX(GLOBAL[NAMA BARANG],MATCH(A1915,GLOBAL[ID]))</f>
        <v>Sticker WTP Timbul 4 Design (@ 30pc)</v>
      </c>
      <c r="E1915" s="4">
        <f ca="1">INDEX(GLOBAL[TT],MATCH(A1915,GLOBAL[ID]))</f>
        <v>1</v>
      </c>
      <c r="F1915" s="5" t="str">
        <f ca="1">IF(INDEX(GLOBAL[KET],MATCH(A1915,GLOBAL[ID]))="","-",INDEX(GLOBAL[KET],MATCH(A1915,GLOBAL[ID])))</f>
        <v>2520 pc</v>
      </c>
    </row>
    <row r="1916" spans="1:6" ht="15">
      <c r="A1916" s="12">
        <v>2933</v>
      </c>
      <c r="D1916" s="3" t="str">
        <f ca="1">INDEX(GLOBAL[NAMA BARANG],MATCH(A1916,GLOBAL[ID]))</f>
        <v>StickerRom Decor 2FXH 8011-8019</v>
      </c>
      <c r="E1916" s="4">
        <f ca="1">INDEX(GLOBAL[TT],MATCH(A1916,GLOBAL[ID]))</f>
        <v>1</v>
      </c>
      <c r="F1916" s="5">
        <f ca="1">IF(INDEX(GLOBAL[KET],MATCH(A1916,GLOBAL[ID]))="","-",INDEX(GLOBAL[KET],MATCH(A1916,GLOBAL[ID])))</f>
        <v>2400</v>
      </c>
    </row>
    <row r="1917" spans="1:6" ht="15">
      <c r="A1917" s="12">
        <v>2934</v>
      </c>
      <c r="D1917" s="3" t="str">
        <f ca="1">INDEX(GLOBAL[NAMA BARANG],MATCH(A1917,GLOBAL[ID]))</f>
        <v>StickerRom Decor FHD 001-012</v>
      </c>
      <c r="E1917" s="4">
        <f ca="1">INDEX(GLOBAL[TT],MATCH(A1917,GLOBAL[ID]))</f>
        <v>1</v>
      </c>
      <c r="F1917" s="5" t="str">
        <f ca="1">IF(INDEX(GLOBAL[KET],MATCH(A1917,GLOBAL[ID]))="","-",INDEX(GLOBAL[KET],MATCH(A1917,GLOBAL[ID])))</f>
        <v>500 pc</v>
      </c>
    </row>
    <row r="1918" spans="1:6" ht="15">
      <c r="A1918" s="12">
        <v>2935</v>
      </c>
      <c r="D1918" s="3" t="str">
        <f ca="1">INDEX(GLOBAL[NAMA BARANG],MATCH(A1918,GLOBAL[ID]))</f>
        <v>StickerRom Decor Ok V 025-032</v>
      </c>
      <c r="E1918" s="4">
        <f ca="1">INDEX(GLOBAL[TT],MATCH(A1918,GLOBAL[ID]))</f>
        <v>4</v>
      </c>
      <c r="F1918" s="5">
        <f ca="1">IF(INDEX(GLOBAL[KET],MATCH(A1918,GLOBAL[ID]))="","-",INDEX(GLOBAL[KET],MATCH(A1918,GLOBAL[ID])))</f>
        <v>800</v>
      </c>
    </row>
    <row r="1919" spans="1:6" ht="15">
      <c r="A1919" s="12">
        <v>2936</v>
      </c>
      <c r="D1919" s="3" t="str">
        <f ca="1">INDEX(GLOBAL[NAMA BARANG],MATCH(A1919,GLOBAL[ID]))</f>
        <v>StickerRom Decor SC 1001-08/</v>
      </c>
      <c r="E1919" s="4">
        <f ca="1">INDEX(GLOBAL[TT],MATCH(A1919,GLOBAL[ID]))</f>
        <v>4</v>
      </c>
      <c r="F1919" s="5">
        <f ca="1">IF(INDEX(GLOBAL[KET],MATCH(A1919,GLOBAL[ID]))="","-",INDEX(GLOBAL[KET],MATCH(A1919,GLOBAL[ID])))</f>
        <v>800</v>
      </c>
    </row>
    <row r="1920" spans="1:6" ht="15">
      <c r="A1920" s="12">
        <v>2937</v>
      </c>
      <c r="D1920" s="3" t="str">
        <f ca="1">INDEX(GLOBAL[NAMA BARANG],MATCH(A1920,GLOBAL[ID]))</f>
        <v>Stip 002 Bunga Beauty (1 card=12)</v>
      </c>
      <c r="E1920" s="4">
        <f ca="1">INDEX(GLOBAL[TT],MATCH(A1920,GLOBAL[ID]))</f>
        <v>6</v>
      </c>
      <c r="F1920" s="5" t="str">
        <f ca="1">IF(INDEX(GLOBAL[KET],MATCH(A1920,GLOBAL[ID]))="","-",INDEX(GLOBAL[KET],MATCH(A1920,GLOBAL[ID])))</f>
        <v>100 card</v>
      </c>
    </row>
    <row r="1921" spans="1:6" ht="15">
      <c r="A1921" s="12">
        <v>2938</v>
      </c>
      <c r="D1921" s="3" t="str">
        <f ca="1">INDEX(GLOBAL[NAMA BARANG],MATCH(A1921,GLOBAL[ID]))</f>
        <v>Stip 1402 Sepak bola (36)</v>
      </c>
      <c r="E1921" s="4">
        <f ca="1">INDEX(GLOBAL[TT],MATCH(A1921,GLOBAL[ID]))</f>
        <v>1</v>
      </c>
      <c r="F1921" s="5" t="str">
        <f ca="1">IF(INDEX(GLOBAL[KET],MATCH(A1921,GLOBAL[ID]))="","-",INDEX(GLOBAL[KET],MATCH(A1921,GLOBAL[ID])))</f>
        <v>40 box</v>
      </c>
    </row>
    <row r="1922" spans="1:6" ht="15">
      <c r="A1922" s="12">
        <v>2939</v>
      </c>
      <c r="D1922" s="3" t="str">
        <f ca="1">INDEX(GLOBAL[NAMA BARANG],MATCH(A1922,GLOBAL[ID]))</f>
        <v>Stip 2115</v>
      </c>
      <c r="E1922" s="4">
        <f ca="1">INDEX(GLOBAL[TT],MATCH(A1922,GLOBAL[ID]))</f>
        <v>3</v>
      </c>
      <c r="F1922" s="5" t="str">
        <f ca="1">IF(INDEX(GLOBAL[KET],MATCH(A1922,GLOBAL[ID]))="","-",INDEX(GLOBAL[KET],MATCH(A1922,GLOBAL[ID])))</f>
        <v>30 ls</v>
      </c>
    </row>
    <row r="1923" spans="1:6" ht="15">
      <c r="A1923" s="12">
        <v>2940</v>
      </c>
      <c r="D1923" s="3" t="str">
        <f ca="1">INDEX(GLOBAL[NAMA BARANG],MATCH(A1923,GLOBAL[ID]))</f>
        <v>Stip 2819 Monochi (30 pc) Boneka coklat</v>
      </c>
      <c r="E1923" s="4">
        <f ca="1">INDEX(GLOBAL[TT],MATCH(A1923,GLOBAL[ID]))</f>
        <v>3</v>
      </c>
      <c r="F1923" s="5" t="str">
        <f ca="1">IF(INDEX(GLOBAL[KET],MATCH(A1923,GLOBAL[ID]))="","-",INDEX(GLOBAL[KET],MATCH(A1923,GLOBAL[ID])))</f>
        <v>20 box</v>
      </c>
    </row>
    <row r="1924" spans="1:6" ht="15">
      <c r="A1924" s="12">
        <v>2941</v>
      </c>
      <c r="D1924" s="3" t="str">
        <f ca="1">INDEX(GLOBAL[NAMA BARANG],MATCH(A1924,GLOBAL[ID]))</f>
        <v>Stip 3901 PR</v>
      </c>
      <c r="E1924" s="4">
        <f ca="1">INDEX(GLOBAL[TT],MATCH(A1924,GLOBAL[ID]))</f>
        <v>3</v>
      </c>
      <c r="F1924" s="5" t="str">
        <f ca="1">IF(INDEX(GLOBAL[KET],MATCH(A1924,GLOBAL[ID]))="","-",INDEX(GLOBAL[KET],MATCH(A1924,GLOBAL[ID])))</f>
        <v>40 box</v>
      </c>
    </row>
    <row r="1925" spans="1:6" ht="15">
      <c r="A1925" s="12">
        <v>2942</v>
      </c>
      <c r="D1925" s="3" t="str">
        <f ca="1">INDEX(GLOBAL[NAMA BARANG],MATCH(A1925,GLOBAL[ID]))</f>
        <v>Stip 4005 (1x40)</v>
      </c>
      <c r="E1925" s="4">
        <f ca="1">INDEX(GLOBAL[TT],MATCH(A1925,GLOBAL[ID]))</f>
        <v>1</v>
      </c>
      <c r="F1925" s="5" t="str">
        <f ca="1">IF(INDEX(GLOBAL[KET],MATCH(A1925,GLOBAL[ID]))="","-",INDEX(GLOBAL[KET],MATCH(A1925,GLOBAL[ID])))</f>
        <v>30 box</v>
      </c>
    </row>
    <row r="1926" spans="1:6" ht="15">
      <c r="A1926" s="12">
        <v>2943</v>
      </c>
      <c r="D1926" s="3" t="str">
        <f ca="1">INDEX(GLOBAL[NAMA BARANG],MATCH(A1926,GLOBAL[ID]))</f>
        <v>Stip 5218 Monster (1 Box=32)</v>
      </c>
      <c r="E1926" s="4">
        <f ca="1">INDEX(GLOBAL[TT],MATCH(A1926,GLOBAL[ID]))</f>
        <v>11</v>
      </c>
      <c r="F1926" s="5" t="str">
        <f ca="1">IF(INDEX(GLOBAL[KET],MATCH(A1926,GLOBAL[ID]))="","-",INDEX(GLOBAL[KET],MATCH(A1926,GLOBAL[ID])))</f>
        <v>20 Dos</v>
      </c>
    </row>
    <row r="1927" spans="1:6" ht="15">
      <c r="A1927" s="12">
        <v>2944</v>
      </c>
      <c r="D1927" s="3" t="str">
        <f ca="1">INDEX(GLOBAL[NAMA BARANG],MATCH(A1927,GLOBAL[ID]))</f>
        <v>Stip 5220 Boneka (1 Box=36)</v>
      </c>
      <c r="E1927" s="4">
        <f ca="1">INDEX(GLOBAL[TT],MATCH(A1927,GLOBAL[ID]))</f>
        <v>11</v>
      </c>
      <c r="F1927" s="5" t="str">
        <f ca="1">IF(INDEX(GLOBAL[KET],MATCH(A1927,GLOBAL[ID]))="","-",INDEX(GLOBAL[KET],MATCH(A1927,GLOBAL[ID])))</f>
        <v>20 Dos</v>
      </c>
    </row>
    <row r="1928" spans="1:6" ht="15">
      <c r="A1928" s="12">
        <v>2945</v>
      </c>
      <c r="D1928" s="3" t="str">
        <f ca="1">INDEX(GLOBAL[NAMA BARANG],MATCH(A1928,GLOBAL[ID]))</f>
        <v>Stip 5221 Ninja (1 Box=36)</v>
      </c>
      <c r="E1928" s="4">
        <f ca="1">INDEX(GLOBAL[TT],MATCH(A1928,GLOBAL[ID]))</f>
        <v>9</v>
      </c>
      <c r="F1928" s="5" t="str">
        <f ca="1">IF(INDEX(GLOBAL[KET],MATCH(A1928,GLOBAL[ID]))="","-",INDEX(GLOBAL[KET],MATCH(A1928,GLOBAL[ID])))</f>
        <v>20 Dos</v>
      </c>
    </row>
    <row r="1929" spans="1:6" ht="15">
      <c r="A1929" s="12">
        <v>2946</v>
      </c>
      <c r="D1929" s="3" t="str">
        <f ca="1">INDEX(GLOBAL[NAMA BARANG],MATCH(A1929,GLOBAL[ID]))</f>
        <v>Stip 6171</v>
      </c>
      <c r="E1929" s="4">
        <f ca="1">INDEX(GLOBAL[TT],MATCH(A1929,GLOBAL[ID]))</f>
        <v>5</v>
      </c>
      <c r="F1929" s="5" t="str">
        <f ca="1">IF(INDEX(GLOBAL[KET],MATCH(A1929,GLOBAL[ID]))="","-",INDEX(GLOBAL[KET],MATCH(A1929,GLOBAL[ID])))</f>
        <v>16 box</v>
      </c>
    </row>
    <row r="1930" spans="1:6" ht="15">
      <c r="A1930" s="12">
        <v>2947</v>
      </c>
      <c r="D1930" s="3" t="str">
        <f ca="1">INDEX(GLOBAL[NAMA BARANG],MATCH(A1930,GLOBAL[ID]))</f>
        <v>Stip 6180</v>
      </c>
      <c r="E1930" s="4">
        <f ca="1">INDEX(GLOBAL[TT],MATCH(A1930,GLOBAL[ID]))</f>
        <v>7</v>
      </c>
      <c r="F1930" s="5" t="str">
        <f ca="1">IF(INDEX(GLOBAL[KET],MATCH(A1930,GLOBAL[ID]))="","-",INDEX(GLOBAL[KET],MATCH(A1930,GLOBAL[ID])))</f>
        <v>16 box</v>
      </c>
    </row>
    <row r="1931" spans="1:6" ht="15">
      <c r="A1931" s="12">
        <v>2948</v>
      </c>
      <c r="D1931" s="3" t="str">
        <f ca="1">INDEX(GLOBAL[NAMA BARANG],MATCH(A1931,GLOBAL[ID]))</f>
        <v>Stip 6195</v>
      </c>
      <c r="E1931" s="4">
        <f ca="1">INDEX(GLOBAL[TT],MATCH(A1931,GLOBAL[ID]))</f>
        <v>9</v>
      </c>
      <c r="F1931" s="5" t="str">
        <f ca="1">IF(INDEX(GLOBAL[KET],MATCH(A1931,GLOBAL[ID]))="","-",INDEX(GLOBAL[KET],MATCH(A1931,GLOBAL[ID])))</f>
        <v>20 box</v>
      </c>
    </row>
    <row r="1932" spans="1:6" ht="15">
      <c r="A1932" s="12">
        <v>2949</v>
      </c>
      <c r="D1932" s="3" t="str">
        <f ca="1">INDEX(GLOBAL[NAMA BARANG],MATCH(A1932,GLOBAL[ID]))</f>
        <v>Stip 6213</v>
      </c>
      <c r="E1932" s="4">
        <f ca="1">INDEX(GLOBAL[TT],MATCH(A1932,GLOBAL[ID]))</f>
        <v>10</v>
      </c>
      <c r="F1932" s="5" t="str">
        <f ca="1">IF(INDEX(GLOBAL[KET],MATCH(A1932,GLOBAL[ID]))="","-",INDEX(GLOBAL[KET],MATCH(A1932,GLOBAL[ID])))</f>
        <v>16 box</v>
      </c>
    </row>
    <row r="1933" spans="1:6" ht="15">
      <c r="A1933" s="12">
        <v>2950</v>
      </c>
      <c r="D1933" s="3" t="str">
        <f ca="1">INDEX(GLOBAL[NAMA BARANG],MATCH(A1933,GLOBAL[ID]))</f>
        <v>Stip 6219</v>
      </c>
      <c r="E1933" s="4">
        <f ca="1">INDEX(GLOBAL[TT],MATCH(A1933,GLOBAL[ID]))</f>
        <v>8</v>
      </c>
      <c r="F1933" s="5" t="str">
        <f ca="1">IF(INDEX(GLOBAL[KET],MATCH(A1933,GLOBAL[ID]))="","-",INDEX(GLOBAL[KET],MATCH(A1933,GLOBAL[ID])))</f>
        <v>20 box</v>
      </c>
    </row>
    <row r="1934" spans="1:6" ht="15">
      <c r="A1934" s="12">
        <v>2951</v>
      </c>
      <c r="D1934" s="3" t="str">
        <f ca="1">INDEX(GLOBAL[NAMA BARANG],MATCH(A1934,GLOBAL[ID]))</f>
        <v>Stip 8904</v>
      </c>
      <c r="E1934" s="4">
        <f ca="1">INDEX(GLOBAL[TT],MATCH(A1934,GLOBAL[ID]))</f>
        <v>1</v>
      </c>
      <c r="F1934" s="5" t="str">
        <f ca="1">IF(INDEX(GLOBAL[KET],MATCH(A1934,GLOBAL[ID]))="","-",INDEX(GLOBAL[KET],MATCH(A1934,GLOBAL[ID])))</f>
        <v>24 box</v>
      </c>
    </row>
    <row r="1935" spans="1:6" ht="15">
      <c r="A1935" s="12">
        <v>2952</v>
      </c>
      <c r="D1935" s="3" t="str">
        <f ca="1">INDEX(GLOBAL[NAMA BARANG],MATCH(A1935,GLOBAL[ID]))</f>
        <v>Stip 943 Kotak (1 Box=24)</v>
      </c>
      <c r="E1935" s="4">
        <f ca="1">INDEX(GLOBAL[TT],MATCH(A1935,GLOBAL[ID]))</f>
        <v>10</v>
      </c>
      <c r="F1935" s="5" t="str">
        <f ca="1">IF(INDEX(GLOBAL[KET],MATCH(A1935,GLOBAL[ID]))="","-",INDEX(GLOBAL[KET],MATCH(A1935,GLOBAL[ID])))</f>
        <v>30 box</v>
      </c>
    </row>
    <row r="1936" spans="1:6" ht="15">
      <c r="A1936" s="12">
        <v>2953</v>
      </c>
      <c r="D1936" s="3" t="str">
        <f ca="1">INDEX(GLOBAL[NAMA BARANG],MATCH(A1936,GLOBAL[ID]))</f>
        <v>Stip 944 Botol (1 Box=32)</v>
      </c>
      <c r="E1936" s="4">
        <f ca="1">INDEX(GLOBAL[TT],MATCH(A1936,GLOBAL[ID]))</f>
        <v>2</v>
      </c>
      <c r="F1936" s="5" t="str">
        <f ca="1">IF(INDEX(GLOBAL[KET],MATCH(A1936,GLOBAL[ID]))="","-",INDEX(GLOBAL[KET],MATCH(A1936,GLOBAL[ID])))</f>
        <v>30 box</v>
      </c>
    </row>
    <row r="1937" spans="1:6" ht="15">
      <c r="A1937" s="12">
        <v>2954</v>
      </c>
      <c r="D1937" s="3" t="str">
        <f ca="1">INDEX(GLOBAL[NAMA BARANG],MATCH(A1937,GLOBAL[ID]))</f>
        <v>Stip A 032 bentuk Shaun (1x24)</v>
      </c>
      <c r="E1937" s="4">
        <f ca="1">INDEX(GLOBAL[TT],MATCH(A1937,GLOBAL[ID]))</f>
        <v>1</v>
      </c>
      <c r="F1937" s="5" t="str">
        <f ca="1">IF(INDEX(GLOBAL[KET],MATCH(A1937,GLOBAL[ID]))="","-",INDEX(GLOBAL[KET],MATCH(A1937,GLOBAL[ID])))</f>
        <v>40 box</v>
      </c>
    </row>
    <row r="1938" spans="1:6" ht="15">
      <c r="A1938" s="12">
        <v>2955</v>
      </c>
      <c r="D1938" s="3" t="str">
        <f ca="1">INDEX(GLOBAL[NAMA BARANG],MATCH(A1938,GLOBAL[ID]))</f>
        <v>Stip A 037 Smurf</v>
      </c>
      <c r="E1938" s="4">
        <f ca="1">INDEX(GLOBAL[TT],MATCH(A1938,GLOBAL[ID]))</f>
        <v>4</v>
      </c>
      <c r="F1938" s="5" t="str">
        <f ca="1">IF(INDEX(GLOBAL[KET],MATCH(A1938,GLOBAL[ID]))="","-",INDEX(GLOBAL[KET],MATCH(A1938,GLOBAL[ID])))</f>
        <v>40 box</v>
      </c>
    </row>
    <row r="1939" spans="1:6" ht="15">
      <c r="A1939" s="12">
        <v>2956</v>
      </c>
      <c r="D1939" s="3" t="str">
        <f ca="1">INDEX(GLOBAL[NAMA BARANG],MATCH(A1939,GLOBAL[ID]))</f>
        <v>Stip A 081-082</v>
      </c>
      <c r="E1939" s="4">
        <f ca="1">INDEX(GLOBAL[TT],MATCH(A1939,GLOBAL[ID]))</f>
        <v>5</v>
      </c>
      <c r="F1939" s="5" t="str">
        <f ca="1">IF(INDEX(GLOBAL[KET],MATCH(A1939,GLOBAL[ID]))="","-",INDEX(GLOBAL[KET],MATCH(A1939,GLOBAL[ID])))</f>
        <v>48 box</v>
      </c>
    </row>
    <row r="1940" spans="1:6" ht="15">
      <c r="A1940" s="12">
        <v>2957</v>
      </c>
      <c r="D1940" s="3" t="str">
        <f ca="1">INDEX(GLOBAL[NAMA BARANG],MATCH(A1940,GLOBAL[ID]))</f>
        <v>Stip A 086 Apple (1x20)</v>
      </c>
      <c r="E1940" s="4">
        <f ca="1">INDEX(GLOBAL[TT],MATCH(A1940,GLOBAL[ID]))</f>
        <v>13</v>
      </c>
      <c r="F1940" s="5" t="str">
        <f ca="1">IF(INDEX(GLOBAL[KET],MATCH(A1940,GLOBAL[ID]))="","-",INDEX(GLOBAL[KET],MATCH(A1940,GLOBAL[ID])))</f>
        <v>40 tas</v>
      </c>
    </row>
    <row r="1941" spans="1:6" ht="15">
      <c r="A1941" s="12">
        <v>2958</v>
      </c>
      <c r="D1941" s="3" t="str">
        <f ca="1">INDEX(GLOBAL[NAMA BARANG],MATCH(A1941,GLOBAL[ID]))</f>
        <v>Stip A 089 Kupu2 (1x18)</v>
      </c>
      <c r="E1941" s="4">
        <f ca="1">INDEX(GLOBAL[TT],MATCH(A1941,GLOBAL[ID]))</f>
        <v>7</v>
      </c>
      <c r="F1941" s="5" t="str">
        <f ca="1">IF(INDEX(GLOBAL[KET],MATCH(A1941,GLOBAL[ID]))="","-",INDEX(GLOBAL[KET],MATCH(A1941,GLOBAL[ID])))</f>
        <v>45 tas</v>
      </c>
    </row>
    <row r="1942" spans="1:6" ht="15">
      <c r="A1942" s="12">
        <v>2959</v>
      </c>
      <c r="D1942" s="3" t="str">
        <f ca="1">INDEX(GLOBAL[NAMA BARANG],MATCH(A1942,GLOBAL[ID]))</f>
        <v>Stip A 090 WTP (1x24)</v>
      </c>
      <c r="E1942" s="4">
        <f ca="1">INDEX(GLOBAL[TT],MATCH(A1942,GLOBAL[ID]))</f>
        <v>12</v>
      </c>
      <c r="F1942" s="5" t="str">
        <f ca="1">IF(INDEX(GLOBAL[KET],MATCH(A1942,GLOBAL[ID]))="","-",INDEX(GLOBAL[KET],MATCH(A1942,GLOBAL[ID])))</f>
        <v>40 tas</v>
      </c>
    </row>
    <row r="1943" spans="1:6" ht="15">
      <c r="A1943" s="12">
        <v>2960</v>
      </c>
      <c r="D1943" s="3" t="str">
        <f ca="1">INDEX(GLOBAL[NAMA BARANG],MATCH(A1943,GLOBAL[ID]))</f>
        <v>Stip A 091-092 (1x48)</v>
      </c>
      <c r="E1943" s="4">
        <f ca="1">INDEX(GLOBAL[TT],MATCH(A1943,GLOBAL[ID]))</f>
        <v>5</v>
      </c>
      <c r="F1943" s="5" t="str">
        <f ca="1">IF(INDEX(GLOBAL[KET],MATCH(A1943,GLOBAL[ID]))="","-",INDEX(GLOBAL[KET],MATCH(A1943,GLOBAL[ID])))</f>
        <v>48 box</v>
      </c>
    </row>
    <row r="1944" spans="1:6" ht="15">
      <c r="A1944" s="12">
        <v>2961</v>
      </c>
      <c r="D1944" s="3" t="str">
        <f ca="1">INDEX(GLOBAL[NAMA BARANG],MATCH(A1944,GLOBAL[ID]))</f>
        <v>Stip A 093 WTP (1x12)</v>
      </c>
      <c r="E1944" s="4">
        <f ca="1">INDEX(GLOBAL[TT],MATCH(A1944,GLOBAL[ID]))</f>
        <v>16</v>
      </c>
      <c r="F1944" s="5" t="str">
        <f ca="1">IF(INDEX(GLOBAL[KET],MATCH(A1944,GLOBAL[ID]))="","-",INDEX(GLOBAL[KET],MATCH(A1944,GLOBAL[ID])))</f>
        <v>30 box</v>
      </c>
    </row>
    <row r="1945" spans="1:6" ht="15">
      <c r="A1945" s="12">
        <v>2962</v>
      </c>
      <c r="D1945" s="3" t="str">
        <f ca="1">INDEX(GLOBAL[NAMA BARANG],MATCH(A1945,GLOBAL[ID]))</f>
        <v>Stip A 098 Boneka (1x40)</v>
      </c>
      <c r="E1945" s="4">
        <f ca="1">INDEX(GLOBAL[TT],MATCH(A1945,GLOBAL[ID]))</f>
        <v>4</v>
      </c>
      <c r="F1945" s="5" t="str">
        <f ca="1">IF(INDEX(GLOBAL[KET],MATCH(A1945,GLOBAL[ID]))="","-",INDEX(GLOBAL[KET],MATCH(A1945,GLOBAL[ID])))</f>
        <v>20 box</v>
      </c>
    </row>
    <row r="1946" spans="1:6" ht="15">
      <c r="A1946" s="12">
        <v>2963</v>
      </c>
      <c r="D1946" s="3" t="str">
        <f ca="1">INDEX(GLOBAL[NAMA BARANG],MATCH(A1946,GLOBAL[ID]))</f>
        <v>Stip Abjad Disney (26)</v>
      </c>
      <c r="E1946" s="4">
        <f ca="1">INDEX(GLOBAL[TT],MATCH(A1946,GLOBAL[ID]))</f>
        <v>2</v>
      </c>
      <c r="F1946" s="5" t="str">
        <f ca="1">IF(INDEX(GLOBAL[KET],MATCH(A1946,GLOBAL[ID]))="","-",INDEX(GLOBAL[KET],MATCH(A1946,GLOBAL[ID])))</f>
        <v>80 box</v>
      </c>
    </row>
    <row r="1947" spans="1:6" ht="15">
      <c r="A1947" s="12">
        <v>2964</v>
      </c>
      <c r="D1947" s="3" t="str">
        <f ca="1">INDEX(GLOBAL[NAMA BARANG],MATCH(A1947,GLOBAL[ID]))</f>
        <v>Stip bentuk love warna K 6934 (120)</v>
      </c>
      <c r="E1947" s="4">
        <f ca="1">INDEX(GLOBAL[TT],MATCH(A1947,GLOBAL[ID]))</f>
        <v>3</v>
      </c>
      <c r="F1947" s="5" t="str">
        <f ca="1">IF(INDEX(GLOBAL[KET],MATCH(A1947,GLOBAL[ID]))="","-",INDEX(GLOBAL[KET],MATCH(A1947,GLOBAL[ID])))</f>
        <v>240 ls</v>
      </c>
    </row>
    <row r="1948" spans="1:6" ht="15">
      <c r="A1948" s="12">
        <v>2965</v>
      </c>
      <c r="D1948" s="3" t="str">
        <f ca="1">INDEX(GLOBAL[NAMA BARANG],MATCH(A1948,GLOBAL[ID]))</f>
        <v>Stip BF 109</v>
      </c>
      <c r="E1948" s="4">
        <f ca="1">INDEX(GLOBAL[TT],MATCH(A1948,GLOBAL[ID]))</f>
        <v>3</v>
      </c>
      <c r="F1948" s="5" t="str">
        <f ca="1">IF(INDEX(GLOBAL[KET],MATCH(A1948,GLOBAL[ID]))="","-",INDEX(GLOBAL[KET],MATCH(A1948,GLOBAL[ID])))</f>
        <v>3200 pc</v>
      </c>
    </row>
    <row r="1949" spans="1:6" ht="15">
      <c r="A1949" s="12">
        <v>2966</v>
      </c>
      <c r="D1949" s="3" t="str">
        <f ca="1">INDEX(GLOBAL[NAMA BARANG],MATCH(A1949,GLOBAL[ID]))</f>
        <v>Stip Boneka salju 6219</v>
      </c>
      <c r="E1949" s="4">
        <f ca="1">INDEX(GLOBAL[TT],MATCH(A1949,GLOBAL[ID]))</f>
        <v>1</v>
      </c>
      <c r="F1949" s="5" t="str">
        <f ca="1">IF(INDEX(GLOBAL[KET],MATCH(A1949,GLOBAL[ID]))="","-",INDEX(GLOBAL[KET],MATCH(A1949,GLOBAL[ID])))</f>
        <v>20 box</v>
      </c>
    </row>
    <row r="1950" spans="1:6" ht="15">
      <c r="A1950" s="12">
        <v>2967</v>
      </c>
      <c r="D1950" s="3" t="str">
        <f ca="1">INDEX(GLOBAL[NAMA BARANG],MATCH(A1950,GLOBAL[ID]))</f>
        <v>Stip Brush C14-228 (48)</v>
      </c>
      <c r="E1950" s="4">
        <f ca="1">INDEX(GLOBAL[TT],MATCH(A1950,GLOBAL[ID]))</f>
        <v>4</v>
      </c>
      <c r="F1950" s="5" t="str">
        <f ca="1">IF(INDEX(GLOBAL[KET],MATCH(A1950,GLOBAL[ID]))="","-",INDEX(GLOBAL[KET],MATCH(A1950,GLOBAL[ID])))</f>
        <v>96 ls</v>
      </c>
    </row>
    <row r="1951" spans="1:6" ht="15">
      <c r="A1951" s="12">
        <v>2968</v>
      </c>
      <c r="D1951" s="3" t="str">
        <f ca="1">INDEX(GLOBAL[NAMA BARANG],MATCH(A1951,GLOBAL[ID]))</f>
        <v>Stip Collen (36)</v>
      </c>
      <c r="E1951" s="4">
        <f ca="1">INDEX(GLOBAL[TT],MATCH(A1951,GLOBAL[ID]))</f>
        <v>2</v>
      </c>
      <c r="F1951" s="5" t="str">
        <f ca="1">IF(INDEX(GLOBAL[KET],MATCH(A1951,GLOBAL[ID]))="","-",INDEX(GLOBAL[KET],MATCH(A1951,GLOBAL[ID])))</f>
        <v>48 box</v>
      </c>
    </row>
    <row r="1952" spans="1:6" ht="15">
      <c r="A1952" s="12">
        <v>2972</v>
      </c>
      <c r="D1952" s="3" t="str">
        <f ca="1">INDEX(GLOBAL[NAMA BARANG],MATCH(A1952,GLOBAL[ID]))</f>
        <v>Stip Doraemon 0931 (24)</v>
      </c>
      <c r="E1952" s="4">
        <f ca="1">INDEX(GLOBAL[TT],MATCH(A1952,GLOBAL[ID]))</f>
        <v>7</v>
      </c>
      <c r="F1952" s="5" t="str">
        <f ca="1">IF(INDEX(GLOBAL[KET],MATCH(A1952,GLOBAL[ID]))="","-",INDEX(GLOBAL[KET],MATCH(A1952,GLOBAL[ID])))</f>
        <v>40 box</v>
      </c>
    </row>
    <row r="1953" spans="1:6" ht="15">
      <c r="A1953" s="12">
        <v>2974</v>
      </c>
      <c r="D1953" s="3" t="str">
        <f ca="1">INDEX(GLOBAL[NAMA BARANG],MATCH(A1953,GLOBAL[ID]))</f>
        <v>Stip ER 1318 minion (30)</v>
      </c>
      <c r="E1953" s="4">
        <f ca="1">INDEX(GLOBAL[TT],MATCH(A1953,GLOBAL[ID]))</f>
        <v>3</v>
      </c>
      <c r="F1953" s="5" t="str">
        <f ca="1">IF(INDEX(GLOBAL[KET],MATCH(A1953,GLOBAL[ID]))="","-",INDEX(GLOBAL[KET],MATCH(A1953,GLOBAL[ID])))</f>
        <v>40 box</v>
      </c>
    </row>
    <row r="1954" spans="1:6" ht="15">
      <c r="A1954" s="12">
        <v>2975</v>
      </c>
      <c r="D1954" s="3" t="str">
        <f ca="1">INDEX(GLOBAL[NAMA BARANG],MATCH(A1954,GLOBAL[ID]))</f>
        <v>Stip ER 2065 lapis 1 box 24</v>
      </c>
      <c r="E1954" s="4">
        <f ca="1">INDEX(GLOBAL[TT],MATCH(A1954,GLOBAL[ID]))</f>
        <v>2</v>
      </c>
      <c r="F1954" s="5" t="str">
        <f ca="1">IF(INDEX(GLOBAL[KET],MATCH(A1954,GLOBAL[ID]))="","-",INDEX(GLOBAL[KET],MATCH(A1954,GLOBAL[ID])))</f>
        <v>80 box</v>
      </c>
    </row>
    <row r="1955" spans="1:6" ht="15">
      <c r="A1955" s="12">
        <v>2976</v>
      </c>
      <c r="D1955" s="3" t="str">
        <f ca="1">INDEX(GLOBAL[NAMA BARANG],MATCH(A1955,GLOBAL[ID]))</f>
        <v>Stip girls pjg Ky H 8113</v>
      </c>
      <c r="E1955" s="4">
        <f ca="1">INDEX(GLOBAL[TT],MATCH(A1955,GLOBAL[ID]))</f>
        <v>2</v>
      </c>
      <c r="F1955" s="5" t="str">
        <f ca="1">IF(INDEX(GLOBAL[KET],MATCH(A1955,GLOBAL[ID]))="","-",INDEX(GLOBAL[KET],MATCH(A1955,GLOBAL[ID])))</f>
        <v>24 box</v>
      </c>
    </row>
    <row r="1956" spans="1:6" ht="15">
      <c r="A1956" s="12">
        <v>2977</v>
      </c>
      <c r="D1956" s="3" t="str">
        <f ca="1">INDEX(GLOBAL[NAMA BARANG],MATCH(A1956,GLOBAL[ID]))</f>
        <v>Stip HK besar 6764 (60)</v>
      </c>
      <c r="E1956" s="4">
        <f ca="1">INDEX(GLOBAL[TT],MATCH(A1956,GLOBAL[ID]))</f>
        <v>47</v>
      </c>
      <c r="F1956" s="5" t="str">
        <f ca="1">IF(INDEX(GLOBAL[KET],MATCH(A1956,GLOBAL[ID]))="","-",INDEX(GLOBAL[KET],MATCH(A1956,GLOBAL[ID])))</f>
        <v>120 ls</v>
      </c>
    </row>
    <row r="1957" spans="1:6" ht="15">
      <c r="A1957" s="12">
        <v>2978</v>
      </c>
      <c r="D1957" s="3" t="str">
        <f ca="1">INDEX(GLOBAL[NAMA BARANG],MATCH(A1957,GLOBAL[ID]))</f>
        <v>Stip HK K 6762 (120 pc) BLK</v>
      </c>
      <c r="E1957" s="4">
        <f ca="1">INDEX(GLOBAL[TT],MATCH(A1957,GLOBAL[ID]))</f>
        <v>48</v>
      </c>
      <c r="F1957" s="5" t="str">
        <f ca="1">IF(INDEX(GLOBAL[KET],MATCH(A1957,GLOBAL[ID]))="","-",INDEX(GLOBAL[KET],MATCH(A1957,GLOBAL[ID])))</f>
        <v>240 ls</v>
      </c>
    </row>
    <row r="1958" spans="1:6" ht="15">
      <c r="A1958" s="12">
        <v>2980</v>
      </c>
      <c r="D1958" s="3" t="str">
        <f ca="1">INDEX(GLOBAL[NAMA BARANG],MATCH(A1958,GLOBAL[ID]))</f>
        <v>Stip Jumbo 1038 Big Hero</v>
      </c>
      <c r="E1958" s="4">
        <f ca="1">INDEX(GLOBAL[TT],MATCH(A1958,GLOBAL[ID]))</f>
        <v>1</v>
      </c>
      <c r="F1958" s="5" t="str">
        <f ca="1">IF(INDEX(GLOBAL[KET],MATCH(A1958,GLOBAL[ID]))="","-",INDEX(GLOBAL[KET],MATCH(A1958,GLOBAL[ID])))</f>
        <v>30 box</v>
      </c>
    </row>
    <row r="1959" spans="1:6" ht="15">
      <c r="A1959" s="12">
        <v>2981</v>
      </c>
      <c r="D1959" s="3" t="str">
        <f ca="1">INDEX(GLOBAL[NAMA BARANG],MATCH(A1959,GLOBAL[ID]))</f>
        <v>Stip Jumbo Disney 4710 (24)</v>
      </c>
      <c r="E1959" s="4">
        <f ca="1">INDEX(GLOBAL[TT],MATCH(A1959,GLOBAL[ID]))</f>
        <v>1</v>
      </c>
      <c r="F1959" s="5" t="str">
        <f ca="1">IF(INDEX(GLOBAL[KET],MATCH(A1959,GLOBAL[ID]))="","-",INDEX(GLOBAL[KET],MATCH(A1959,GLOBAL[ID])))</f>
        <v>40 box</v>
      </c>
    </row>
    <row r="1960" spans="1:6" ht="15">
      <c r="A1960" s="12">
        <v>2982</v>
      </c>
      <c r="D1960" s="3" t="str">
        <f ca="1">INDEX(GLOBAL[NAMA BARANG],MATCH(A1960,GLOBAL[ID]))</f>
        <v>Stip JX-99002 Set + Asahan Apple bear (24 pc)</v>
      </c>
      <c r="E1960" s="4">
        <f ca="1">INDEX(GLOBAL[TT],MATCH(A1960,GLOBAL[ID]))</f>
        <v>4</v>
      </c>
      <c r="F1960" s="5" t="str">
        <f ca="1">IF(INDEX(GLOBAL[KET],MATCH(A1960,GLOBAL[ID]))="","-",INDEX(GLOBAL[KET],MATCH(A1960,GLOBAL[ID])))</f>
        <v>20 box</v>
      </c>
    </row>
    <row r="1961" spans="1:6" ht="15">
      <c r="A1961" s="12">
        <v>2983</v>
      </c>
      <c r="D1961" s="3" t="str">
        <f ca="1">INDEX(GLOBAL[NAMA BARANG],MATCH(A1961,GLOBAL[ID]))</f>
        <v>Stip JX-99009 Kursi goyang (24 pc)</v>
      </c>
      <c r="E1961" s="4">
        <f ca="1">INDEX(GLOBAL[TT],MATCH(A1961,GLOBAL[ID]))</f>
        <v>1</v>
      </c>
      <c r="F1961" s="5" t="str">
        <f ca="1">IF(INDEX(GLOBAL[KET],MATCH(A1961,GLOBAL[ID]))="","-",INDEX(GLOBAL[KET],MATCH(A1961,GLOBAL[ID])))</f>
        <v>36 box</v>
      </c>
    </row>
    <row r="1962" spans="1:6" ht="15">
      <c r="A1962" s="12">
        <v>2984</v>
      </c>
      <c r="D1962" s="3" t="str">
        <f ca="1">INDEX(GLOBAL[NAMA BARANG],MATCH(A1962,GLOBAL[ID]))</f>
        <v>Stip Kucing 6171/ Robot 6193</v>
      </c>
      <c r="E1962" s="4">
        <f ca="1">INDEX(GLOBAL[TT],MATCH(A1962,GLOBAL[ID]))</f>
        <v>2</v>
      </c>
      <c r="F1962" s="5" t="str">
        <f ca="1">IF(INDEX(GLOBAL[KET],MATCH(A1962,GLOBAL[ID]))="","-",INDEX(GLOBAL[KET],MATCH(A1962,GLOBAL[ID])))</f>
        <v>16 box</v>
      </c>
    </row>
    <row r="1963" spans="1:6" ht="15">
      <c r="A1963" s="12">
        <v>2985</v>
      </c>
      <c r="D1963" s="3" t="str">
        <f ca="1">INDEX(GLOBAL[NAMA BARANG],MATCH(A1963,GLOBAL[ID]))</f>
        <v>Stip Matahari 0025</v>
      </c>
      <c r="E1963" s="4">
        <f ca="1">INDEX(GLOBAL[TT],MATCH(A1963,GLOBAL[ID]))</f>
        <v>3</v>
      </c>
      <c r="F1963" s="5" t="str">
        <f ca="1">IF(INDEX(GLOBAL[KET],MATCH(A1963,GLOBAL[ID]))="","-",INDEX(GLOBAL[KET],MATCH(A1963,GLOBAL[ID])))</f>
        <v>100 disp</v>
      </c>
    </row>
    <row r="1964" spans="1:6" ht="15">
      <c r="A1964" s="12">
        <v>2986</v>
      </c>
      <c r="D1964" s="3" t="str">
        <f ca="1">INDEX(GLOBAL[NAMA BARANG],MATCH(A1964,GLOBAL[ID]))</f>
        <v>Stip Minion (36)</v>
      </c>
      <c r="E1964" s="4">
        <f ca="1">INDEX(GLOBAL[TT],MATCH(A1964,GLOBAL[ID]))</f>
        <v>29</v>
      </c>
      <c r="F1964" s="5" t="str">
        <f ca="1">IF(INDEX(GLOBAL[KET],MATCH(A1964,GLOBAL[ID]))="","-",INDEX(GLOBAL[KET],MATCH(A1964,GLOBAL[ID])))</f>
        <v>40 box</v>
      </c>
    </row>
    <row r="1965" spans="1:6" ht="15">
      <c r="A1965" s="12">
        <v>2987</v>
      </c>
      <c r="D1965" s="3" t="str">
        <f ca="1">INDEX(GLOBAL[NAMA BARANG],MATCH(A1965,GLOBAL[ID]))</f>
        <v>Stip minion 1316/ 17 (36)</v>
      </c>
      <c r="E1965" s="4">
        <f ca="1">INDEX(GLOBAL[TT],MATCH(A1965,GLOBAL[ID]))</f>
        <v>30</v>
      </c>
      <c r="F1965" s="5" t="str">
        <f ca="1">IF(INDEX(GLOBAL[KET],MATCH(A1965,GLOBAL[ID]))="","-",INDEX(GLOBAL[KET],MATCH(A1965,GLOBAL[ID])))</f>
        <v>40 pak</v>
      </c>
    </row>
    <row r="1966" spans="1:6" ht="15">
      <c r="A1966" s="12">
        <v>2988</v>
      </c>
      <c r="D1966" s="3" t="str">
        <f ca="1">INDEX(GLOBAL[NAMA BARANG],MATCH(A1966,GLOBAL[ID]))</f>
        <v>Stip Minion 6763 (120) K</v>
      </c>
      <c r="E1966" s="4">
        <f ca="1">INDEX(GLOBAL[TT],MATCH(A1966,GLOBAL[ID]))</f>
        <v>37</v>
      </c>
      <c r="F1966" s="5" t="str">
        <f ca="1">IF(INDEX(GLOBAL[KET],MATCH(A1966,GLOBAL[ID]))="","-",INDEX(GLOBAL[KET],MATCH(A1966,GLOBAL[ID])))</f>
        <v>240 ls</v>
      </c>
    </row>
    <row r="1967" spans="1:6" ht="15">
      <c r="A1967" s="12">
        <v>2989</v>
      </c>
      <c r="D1967" s="3" t="str">
        <f ca="1">INDEX(GLOBAL[NAMA BARANG],MATCH(A1967,GLOBAL[ID]))</f>
        <v>Stip Minion B 6765 (60)</v>
      </c>
      <c r="E1967" s="4">
        <f ca="1">INDEX(GLOBAL[TT],MATCH(A1967,GLOBAL[ID]))</f>
        <v>61</v>
      </c>
      <c r="F1967" s="5" t="str">
        <f ca="1">IF(INDEX(GLOBAL[KET],MATCH(A1967,GLOBAL[ID]))="","-",INDEX(GLOBAL[KET],MATCH(A1967,GLOBAL[ID])))</f>
        <v>120 ls</v>
      </c>
    </row>
    <row r="1968" spans="1:6" ht="15">
      <c r="A1968" s="12">
        <v>2990</v>
      </c>
      <c r="D1968" s="3" t="str">
        <f ca="1">INDEX(GLOBAL[NAMA BARANG],MATCH(A1968,GLOBAL[ID]))</f>
        <v>Stip MK-01 M Mouse (1x100)</v>
      </c>
      <c r="E1968" s="4">
        <f ca="1">INDEX(GLOBAL[TT],MATCH(A1968,GLOBAL[ID]))</f>
        <v>2</v>
      </c>
      <c r="F1968" s="5" t="str">
        <f ca="1">IF(INDEX(GLOBAL[KET],MATCH(A1968,GLOBAL[ID]))="","-",INDEX(GLOBAL[KET],MATCH(A1968,GLOBAL[ID])))</f>
        <v>20 box</v>
      </c>
    </row>
    <row r="1969" spans="1:6" ht="15">
      <c r="A1969" s="12">
        <v>2991</v>
      </c>
      <c r="D1969" s="3" t="str">
        <f ca="1">INDEX(GLOBAL[NAMA BARANG],MATCH(A1969,GLOBAL[ID]))</f>
        <v>Stip Monokurobo Oval (B) Mnk 828 (24)</v>
      </c>
      <c r="E1969" s="4">
        <f ca="1">INDEX(GLOBAL[TT],MATCH(A1969,GLOBAL[ID]))</f>
        <v>8</v>
      </c>
      <c r="F1969" s="5" t="str">
        <f ca="1">IF(INDEX(GLOBAL[KET],MATCH(A1969,GLOBAL[ID]))="","-",INDEX(GLOBAL[KET],MATCH(A1969,GLOBAL[ID])))</f>
        <v>80 box</v>
      </c>
    </row>
    <row r="1970" spans="1:6" ht="15">
      <c r="A1970" s="12">
        <v>2992</v>
      </c>
      <c r="D1970" s="3" t="str">
        <f ca="1">INDEX(GLOBAL[NAMA BARANG],MATCH(A1970,GLOBAL[ID]))</f>
        <v>Stip Monokurobo Oval (Tg) Mnk 827 (24)</v>
      </c>
      <c r="E1970" s="4">
        <f ca="1">INDEX(GLOBAL[TT],MATCH(A1970,GLOBAL[ID]))</f>
        <v>3</v>
      </c>
      <c r="F1970" s="5" t="str">
        <f ca="1">IF(INDEX(GLOBAL[KET],MATCH(A1970,GLOBAL[ID]))="","-",INDEX(GLOBAL[KET],MATCH(A1970,GLOBAL[ID])))</f>
        <v>80 box</v>
      </c>
    </row>
    <row r="1971" spans="1:6" ht="15">
      <c r="A1971" s="12">
        <v>2993</v>
      </c>
      <c r="D1971" s="3" t="str">
        <f ca="1">INDEX(GLOBAL[NAMA BARANG],MATCH(A1971,GLOBAL[ID]))</f>
        <v>Stip MS 2078 + magic(36)</v>
      </c>
      <c r="E1971" s="4">
        <f ca="1">INDEX(GLOBAL[TT],MATCH(A1971,GLOBAL[ID]))</f>
        <v>1</v>
      </c>
      <c r="F1971" s="5" t="str">
        <f ca="1">IF(INDEX(GLOBAL[KET],MATCH(A1971,GLOBAL[ID]))="","-",INDEX(GLOBAL[KET],MATCH(A1971,GLOBAL[ID])))</f>
        <v>21 box</v>
      </c>
    </row>
    <row r="1972" spans="1:6" ht="15">
      <c r="A1972" s="12">
        <v>2994</v>
      </c>
      <c r="D1972" s="3" t="str">
        <f ca="1">INDEX(GLOBAL[NAMA BARANG],MATCH(A1972,GLOBAL[ID]))</f>
        <v>Stip P09/ 2pc (48)</v>
      </c>
      <c r="E1972" s="4">
        <f ca="1">INDEX(GLOBAL[TT],MATCH(A1972,GLOBAL[ID]))</f>
        <v>1</v>
      </c>
      <c r="F1972" s="5" t="str">
        <f ca="1">IF(INDEX(GLOBAL[KET],MATCH(A1972,GLOBAL[ID]))="","-",INDEX(GLOBAL[KET],MATCH(A1972,GLOBAL[ID])))</f>
        <v>48 box</v>
      </c>
    </row>
    <row r="1973" spans="1:6" ht="15">
      <c r="A1973" s="12">
        <v>2995</v>
      </c>
      <c r="D1973" s="3" t="str">
        <f ca="1">INDEX(GLOBAL[NAMA BARANG],MATCH(A1973,GLOBAL[ID]))</f>
        <v>Stip RC 6008</v>
      </c>
      <c r="E1973" s="4">
        <f ca="1">INDEX(GLOBAL[TT],MATCH(A1973,GLOBAL[ID]))</f>
        <v>19</v>
      </c>
      <c r="F1973" s="5" t="str">
        <f ca="1">IF(INDEX(GLOBAL[KET],MATCH(A1973,GLOBAL[ID]))="","-",INDEX(GLOBAL[KET],MATCH(A1973,GLOBAL[ID])))</f>
        <v>64 BOX (24)</v>
      </c>
    </row>
    <row r="1974" spans="1:6" ht="15">
      <c r="A1974" s="12">
        <v>2996</v>
      </c>
      <c r="D1974" s="3" t="str">
        <f ca="1">INDEX(GLOBAL[NAMA BARANG],MATCH(A1974,GLOBAL[ID]))</f>
        <v>Stip RC 6031 (48)</v>
      </c>
      <c r="E1974" s="4">
        <f ca="1">INDEX(GLOBAL[TT],MATCH(A1974,GLOBAL[ID]))</f>
        <v>2</v>
      </c>
      <c r="F1974" s="5" t="str">
        <f ca="1">IF(INDEX(GLOBAL[KET],MATCH(A1974,GLOBAL[ID]))="","-",INDEX(GLOBAL[KET],MATCH(A1974,GLOBAL[ID])))</f>
        <v>48 box</v>
      </c>
    </row>
    <row r="1975" spans="1:6" ht="15">
      <c r="A1975" s="12">
        <v>2997</v>
      </c>
      <c r="D1975" s="3" t="str">
        <f ca="1">INDEX(GLOBAL[NAMA BARANG],MATCH(A1975,GLOBAL[ID]))</f>
        <v>Stip RC 6032</v>
      </c>
      <c r="E1975" s="4">
        <f ca="1">INDEX(GLOBAL[TT],MATCH(A1975,GLOBAL[ID]))</f>
        <v>1</v>
      </c>
      <c r="F1975" s="5" t="str">
        <f ca="1">IF(INDEX(GLOBAL[KET],MATCH(A1975,GLOBAL[ID]))="","-",INDEX(GLOBAL[KET],MATCH(A1975,GLOBAL[ID])))</f>
        <v>48 box</v>
      </c>
    </row>
    <row r="1976" spans="1:6" ht="15">
      <c r="A1976" s="12">
        <v>2998</v>
      </c>
      <c r="D1976" s="3" t="str">
        <f ca="1">INDEX(GLOBAL[NAMA BARANG],MATCH(A1976,GLOBAL[ID]))</f>
        <v>Stip RC 6034</v>
      </c>
      <c r="E1976" s="4">
        <f ca="1">INDEX(GLOBAL[TT],MATCH(A1976,GLOBAL[ID]))</f>
        <v>1</v>
      </c>
      <c r="F1976" s="5" t="str">
        <f ca="1">IF(INDEX(GLOBAL[KET],MATCH(A1976,GLOBAL[ID]))="","-",INDEX(GLOBAL[KET],MATCH(A1976,GLOBAL[ID])))</f>
        <v>48 box</v>
      </c>
    </row>
    <row r="1977" spans="1:6" ht="15">
      <c r="A1977" s="12">
        <v>2999</v>
      </c>
      <c r="D1977" s="3" t="str">
        <f ca="1">INDEX(GLOBAL[NAMA BARANG],MATCH(A1977,GLOBAL[ID]))</f>
        <v>Stip RC 6035</v>
      </c>
      <c r="E1977" s="4">
        <f ca="1">INDEX(GLOBAL[TT],MATCH(A1977,GLOBAL[ID]))</f>
        <v>3</v>
      </c>
      <c r="F1977" s="5" t="str">
        <f ca="1">IF(INDEX(GLOBAL[KET],MATCH(A1977,GLOBAL[ID]))="","-",INDEX(GLOBAL[KET],MATCH(A1977,GLOBAL[ID])))</f>
        <v>48 box</v>
      </c>
    </row>
    <row r="1978" spans="1:6" ht="15">
      <c r="A1978" s="12">
        <v>3000</v>
      </c>
      <c r="D1978" s="3" t="str">
        <f ca="1">INDEX(GLOBAL[NAMA BARANG],MATCH(A1978,GLOBAL[ID]))</f>
        <v>Stip RC 6037</v>
      </c>
      <c r="E1978" s="4">
        <f ca="1">INDEX(GLOBAL[TT],MATCH(A1978,GLOBAL[ID]))</f>
        <v>2</v>
      </c>
      <c r="F1978" s="5" t="str">
        <f ca="1">IF(INDEX(GLOBAL[KET],MATCH(A1978,GLOBAL[ID]))="","-",INDEX(GLOBAL[KET],MATCH(A1978,GLOBAL[ID])))</f>
        <v>48 box</v>
      </c>
    </row>
    <row r="1979" spans="1:6" ht="15">
      <c r="A1979" s="12">
        <v>3001</v>
      </c>
      <c r="D1979" s="3" t="str">
        <f ca="1">INDEX(GLOBAL[NAMA BARANG],MATCH(A1979,GLOBAL[ID]))</f>
        <v>Stip Sika 369 Besar</v>
      </c>
      <c r="E1979" s="4">
        <f ca="1">INDEX(GLOBAL[TT],MATCH(A1979,GLOBAL[ID]))</f>
        <v>20</v>
      </c>
      <c r="F1979" s="5" t="str">
        <f ca="1">IF(INDEX(GLOBAL[KET],MATCH(A1979,GLOBAL[ID]))="","-",INDEX(GLOBAL[KET],MATCH(A1979,GLOBAL[ID])))</f>
        <v>50 pk</v>
      </c>
    </row>
    <row r="1980" spans="1:6" ht="15">
      <c r="A1980" s="12">
        <v>3002</v>
      </c>
      <c r="D1980" s="3" t="str">
        <f ca="1">INDEX(GLOBAL[NAMA BARANG],MATCH(A1980,GLOBAL[ID]))</f>
        <v>Stip TB 1602 (30)</v>
      </c>
      <c r="E1980" s="4">
        <f ca="1">INDEX(GLOBAL[TT],MATCH(A1980,GLOBAL[ID]))</f>
        <v>20</v>
      </c>
      <c r="F1980" s="5" t="str">
        <f ca="1">IF(INDEX(GLOBAL[KET],MATCH(A1980,GLOBAL[ID]))="","-",INDEX(GLOBAL[KET],MATCH(A1980,GLOBAL[ID])))</f>
        <v>75 ls</v>
      </c>
    </row>
    <row r="1981" spans="1:6" ht="15">
      <c r="A1981" s="12">
        <v>3003</v>
      </c>
      <c r="D1981" s="3" t="str">
        <f ca="1">INDEX(GLOBAL[NAMA BARANG],MATCH(A1981,GLOBAL[ID]))</f>
        <v>Stip TB 1605 (30)</v>
      </c>
      <c r="E1981" s="4">
        <f ca="1">INDEX(GLOBAL[TT],MATCH(A1981,GLOBAL[ID]))</f>
        <v>50</v>
      </c>
      <c r="F1981" s="5" t="str">
        <f ca="1">IF(INDEX(GLOBAL[KET],MATCH(A1981,GLOBAL[ID]))="","-",INDEX(GLOBAL[KET],MATCH(A1981,GLOBAL[ID])))</f>
        <v>1080 pc</v>
      </c>
    </row>
    <row r="1982" spans="1:6" ht="15">
      <c r="A1982" s="12">
        <v>3004</v>
      </c>
      <c r="D1982" s="3" t="str">
        <f ca="1">INDEX(GLOBAL[NAMA BARANG],MATCH(A1982,GLOBAL[ID]))</f>
        <v>Stip TB 8000</v>
      </c>
      <c r="E1982" s="4">
        <f ca="1">INDEX(GLOBAL[TT],MATCH(A1982,GLOBAL[ID]))</f>
        <v>34</v>
      </c>
      <c r="F1982" s="5" t="str">
        <f ca="1">IF(INDEX(GLOBAL[KET],MATCH(A1982,GLOBAL[ID]))="","-",INDEX(GLOBAL[KET],MATCH(A1982,GLOBAL[ID])))</f>
        <v>30 box</v>
      </c>
    </row>
    <row r="1983" spans="1:6" ht="15">
      <c r="A1983" s="12">
        <v>3005</v>
      </c>
      <c r="D1983" s="3" t="str">
        <f ca="1">INDEX(GLOBAL[NAMA BARANG],MATCH(A1983,GLOBAL[ID]))</f>
        <v>Stip TB 8059</v>
      </c>
      <c r="E1983" s="4">
        <f ca="1">INDEX(GLOBAL[TT],MATCH(A1983,GLOBAL[ID]))</f>
        <v>62</v>
      </c>
      <c r="F1983" s="5" t="str">
        <f ca="1">IF(INDEX(GLOBAL[KET],MATCH(A1983,GLOBAL[ID]))="","-",INDEX(GLOBAL[KET],MATCH(A1983,GLOBAL[ID])))</f>
        <v>30 box</v>
      </c>
    </row>
    <row r="1984" spans="1:6" ht="15">
      <c r="A1984" s="12">
        <v>3006</v>
      </c>
      <c r="D1984" s="3" t="str">
        <f ca="1">INDEX(GLOBAL[NAMA BARANG],MATCH(A1984,GLOBAL[ID]))</f>
        <v>Stip TB 8066</v>
      </c>
      <c r="E1984" s="4">
        <f ca="1">INDEX(GLOBAL[TT],MATCH(A1984,GLOBAL[ID]))</f>
        <v>30</v>
      </c>
      <c r="F1984" s="5" t="str">
        <f ca="1">IF(INDEX(GLOBAL[KET],MATCH(A1984,GLOBAL[ID]))="","-",INDEX(GLOBAL[KET],MATCH(A1984,GLOBAL[ID])))</f>
        <v>30 box</v>
      </c>
    </row>
    <row r="1985" spans="1:6" ht="15">
      <c r="A1985" s="12">
        <v>3007</v>
      </c>
      <c r="D1985" s="3" t="str">
        <f ca="1">INDEX(GLOBAL[NAMA BARANG],MATCH(A1985,GLOBAL[ID]))</f>
        <v>Stip TB 9856 (30)</v>
      </c>
      <c r="E1985" s="4">
        <f ca="1">INDEX(GLOBAL[TT],MATCH(A1985,GLOBAL[ID]))</f>
        <v>17</v>
      </c>
      <c r="F1985" s="5" t="str">
        <f ca="1">IF(INDEX(GLOBAL[KET],MATCH(A1985,GLOBAL[ID]))="","-",INDEX(GLOBAL[KET],MATCH(A1985,GLOBAL[ID])))</f>
        <v>60 ls</v>
      </c>
    </row>
    <row r="1986" spans="1:6" ht="15">
      <c r="A1986" s="12">
        <v>3008</v>
      </c>
      <c r="D1986" s="3" t="str">
        <f ca="1">INDEX(GLOBAL[NAMA BARANG],MATCH(A1986,GLOBAL[ID]))</f>
        <v>Stip TB 9865 (36)</v>
      </c>
      <c r="E1986" s="4">
        <f ca="1">INDEX(GLOBAL[TT],MATCH(A1986,GLOBAL[ID]))</f>
        <v>8</v>
      </c>
      <c r="F1986" s="5" t="str">
        <f ca="1">IF(INDEX(GLOBAL[KET],MATCH(A1986,GLOBAL[ID]))="","-",INDEX(GLOBAL[KET],MATCH(A1986,GLOBAL[ID])))</f>
        <v>60 ls</v>
      </c>
    </row>
    <row r="1987" spans="1:6" ht="15">
      <c r="A1987" s="12">
        <v>3009</v>
      </c>
      <c r="D1987" s="3" t="str">
        <f ca="1">INDEX(GLOBAL[NAMA BARANG],MATCH(A1987,GLOBAL[ID]))</f>
        <v>Stip TB 9866 (60)</v>
      </c>
      <c r="E1987" s="4">
        <f ca="1">INDEX(GLOBAL[TT],MATCH(A1987,GLOBAL[ID]))</f>
        <v>24</v>
      </c>
      <c r="F1987" s="5" t="str">
        <f ca="1">IF(INDEX(GLOBAL[KET],MATCH(A1987,GLOBAL[ID]))="","-",INDEX(GLOBAL[KET],MATCH(A1987,GLOBAL[ID])))</f>
        <v>120 ls</v>
      </c>
    </row>
    <row r="1988" spans="1:6" ht="15">
      <c r="A1988" s="12">
        <v>3010</v>
      </c>
      <c r="D1988" s="3" t="str">
        <f ca="1">INDEX(GLOBAL[NAMA BARANG],MATCH(A1988,GLOBAL[ID]))</f>
        <v>Stip Toples 134 (1x50) Panda</v>
      </c>
      <c r="E1988" s="4">
        <f ca="1">INDEX(GLOBAL[TT],MATCH(A1988,GLOBAL[ID]))</f>
        <v>12</v>
      </c>
      <c r="F1988" s="5" t="str">
        <f ca="1">IF(INDEX(GLOBAL[KET],MATCH(A1988,GLOBAL[ID]))="","-",INDEX(GLOBAL[KET],MATCH(A1988,GLOBAL[ID])))</f>
        <v>12 box</v>
      </c>
    </row>
    <row r="1989" spans="1:6" ht="15">
      <c r="A1989" s="12">
        <v>3011</v>
      </c>
      <c r="D1989" s="3" t="str">
        <f ca="1">INDEX(GLOBAL[NAMA BARANG],MATCH(A1989,GLOBAL[ID]))</f>
        <v>Stip Trifello 300 B</v>
      </c>
      <c r="E1989" s="4">
        <f ca="1">INDEX(GLOBAL[TT],MATCH(A1989,GLOBAL[ID]))</f>
        <v>2</v>
      </c>
      <c r="F1989" s="5" t="str">
        <f ca="1">IF(INDEX(GLOBAL[KET],MATCH(A1989,GLOBAL[ID]))="","-",INDEX(GLOBAL[KET],MATCH(A1989,GLOBAL[ID])))</f>
        <v>50 box</v>
      </c>
    </row>
    <row r="1990" spans="1:6" ht="15">
      <c r="A1990" s="12">
        <v>3012</v>
      </c>
      <c r="D1990" s="3" t="str">
        <f ca="1">INDEX(GLOBAL[NAMA BARANG],MATCH(A1990,GLOBAL[ID]))</f>
        <v>Stip Trifello TF-377 (@ 24)</v>
      </c>
      <c r="E1990" s="4">
        <f ca="1">INDEX(GLOBAL[TT],MATCH(A1990,GLOBAL[ID]))</f>
        <v>4</v>
      </c>
      <c r="F1990" s="5" t="str">
        <f ca="1">IF(INDEX(GLOBAL[KET],MATCH(A1990,GLOBAL[ID]))="","-",INDEX(GLOBAL[KET],MATCH(A1990,GLOBAL[ID])))</f>
        <v>40 box</v>
      </c>
    </row>
    <row r="1991" spans="1:6" ht="15">
      <c r="A1991" s="12">
        <v>3013</v>
      </c>
      <c r="D1991" s="3" t="str">
        <f ca="1">INDEX(GLOBAL[NAMA BARANG],MATCH(A1991,GLOBAL[ID]))</f>
        <v>Stip+Asahan M-78 (30)</v>
      </c>
      <c r="E1991" s="4">
        <f ca="1">INDEX(GLOBAL[TT],MATCH(A1991,GLOBAL[ID]))</f>
        <v>2</v>
      </c>
      <c r="F1991" s="5" t="str">
        <f ca="1">IF(INDEX(GLOBAL[KET],MATCH(A1991,GLOBAL[ID]))="","-",INDEX(GLOBAL[KET],MATCH(A1991,GLOBAL[ID])))</f>
        <v>24 box</v>
      </c>
    </row>
    <row r="1992" spans="1:6" ht="15">
      <c r="A1992" s="12">
        <v>3014</v>
      </c>
      <c r="D1992" s="3" t="str">
        <f ca="1">INDEX(GLOBAL[NAMA BARANG],MATCH(A1992,GLOBAL[ID]))</f>
        <v xml:space="preserve">Suling Trend 900 </v>
      </c>
      <c r="E1992" s="4">
        <f ca="1">INDEX(GLOBAL[TT],MATCH(A1992,GLOBAL[ID]))</f>
        <v>4</v>
      </c>
      <c r="F1992" s="5" t="str">
        <f ca="1">IF(INDEX(GLOBAL[KET],MATCH(A1992,GLOBAL[ID]))="","-",INDEX(GLOBAL[KET],MATCH(A1992,GLOBAL[ID])))</f>
        <v>24 ls</v>
      </c>
    </row>
    <row r="1993" spans="1:6" ht="15">
      <c r="A1993" s="12">
        <v>3015</v>
      </c>
      <c r="D1993" s="3" t="str">
        <f ca="1">INDEX(GLOBAL[NAMA BARANG],MATCH(A1993,GLOBAL[ID]))</f>
        <v>Suling Yamaha</v>
      </c>
      <c r="E1993" s="4">
        <f ca="1">INDEX(GLOBAL[TT],MATCH(A1993,GLOBAL[ID]))</f>
        <v>10</v>
      </c>
      <c r="F1993" s="5" t="str">
        <f ca="1">IF(INDEX(GLOBAL[KET],MATCH(A1993,GLOBAL[ID]))="","-",INDEX(GLOBAL[KET],MATCH(A1993,GLOBAL[ID])))</f>
        <v>60 PCS</v>
      </c>
    </row>
    <row r="1994" spans="1:6" ht="15">
      <c r="A1994" s="12">
        <v>3016</v>
      </c>
      <c r="D1994" s="3" t="str">
        <f ca="1">INDEX(GLOBAL[NAMA BARANG],MATCH(A1994,GLOBAL[ID]))</f>
        <v>Super Box Topla TP/ SB</v>
      </c>
      <c r="E1994" s="4">
        <f ca="1">INDEX(GLOBAL[TT],MATCH(A1994,GLOBAL[ID]))</f>
        <v>5</v>
      </c>
      <c r="F1994" s="5" t="str">
        <f ca="1">IF(INDEX(GLOBAL[KET],MATCH(A1994,GLOBAL[ID]))="","-",INDEX(GLOBAL[KET],MATCH(A1994,GLOBAL[ID])))</f>
        <v>24 pc</v>
      </c>
    </row>
    <row r="1995" spans="1:6" ht="15">
      <c r="A1995" s="12">
        <v>3017</v>
      </c>
      <c r="D1995" s="3" t="str">
        <f ca="1">INDEX(GLOBAL[NAMA BARANG],MATCH(A1995,GLOBAL[ID]))</f>
        <v>Tali Batik Putih B Alpindo</v>
      </c>
      <c r="E1995" s="4">
        <f ca="1">INDEX(GLOBAL[TT],MATCH(A1995,GLOBAL[ID]))</f>
        <v>42</v>
      </c>
      <c r="F1995" s="5" t="str">
        <f ca="1">IF(INDEX(GLOBAL[KET],MATCH(A1995,GLOBAL[ID]))="","-",INDEX(GLOBAL[KET],MATCH(A1995,GLOBAL[ID])))</f>
        <v>50 LSN</v>
      </c>
    </row>
    <row r="1996" spans="1:6" ht="15">
      <c r="A1996" s="12">
        <v>3018</v>
      </c>
      <c r="D1996" s="3" t="str">
        <f ca="1">INDEX(GLOBAL[NAMA BARANG],MATCH(A1996,GLOBAL[ID]))</f>
        <v>Tali Batik Putih T Alpindo</v>
      </c>
      <c r="E1996" s="4">
        <f ca="1">INDEX(GLOBAL[TT],MATCH(A1996,GLOBAL[ID]))</f>
        <v>27</v>
      </c>
      <c r="F1996" s="5" t="str">
        <f ca="1">IF(INDEX(GLOBAL[KET],MATCH(A1996,GLOBAL[ID]))="","-",INDEX(GLOBAL[KET],MATCH(A1996,GLOBAL[ID])))</f>
        <v>50 LSN</v>
      </c>
    </row>
    <row r="1997" spans="1:6" ht="15">
      <c r="A1997" s="12">
        <v>3025</v>
      </c>
      <c r="D1997" s="3" t="str">
        <f ca="1">INDEX(GLOBAL[NAMA BARANG],MATCH(A1997,GLOBAL[ID]))</f>
        <v>Tali Jepit Cantol K</v>
      </c>
      <c r="E1997" s="4">
        <f ca="1">INDEX(GLOBAL[TT],MATCH(A1997,GLOBAL[ID]))</f>
        <v>8</v>
      </c>
      <c r="F1997" s="5">
        <f ca="1">IF(INDEX(GLOBAL[KET],MATCH(A1997,GLOBAL[ID]))="","-",INDEX(GLOBAL[KET],MATCH(A1997,GLOBAL[ID])))</f>
        <v>5000</v>
      </c>
    </row>
    <row r="1998" spans="1:6" ht="15">
      <c r="A1998" s="12">
        <v>3026</v>
      </c>
      <c r="D1998" s="3" t="str">
        <f ca="1">INDEX(GLOBAL[NAMA BARANG],MATCH(A1998,GLOBAL[ID]))</f>
        <v>Tali jepit ht biasa gading</v>
      </c>
      <c r="E1998" s="4">
        <f ca="1">INDEX(GLOBAL[TT],MATCH(A1998,GLOBAL[ID]))</f>
        <v>3</v>
      </c>
      <c r="F1998" s="5">
        <f ca="1">IF(INDEX(GLOBAL[KET],MATCH(A1998,GLOBAL[ID]))="","-",INDEX(GLOBAL[KET],MATCH(A1998,GLOBAL[ID])))</f>
        <v>5000</v>
      </c>
    </row>
    <row r="1999" spans="1:6" ht="15">
      <c r="A1999" s="12">
        <v>3028</v>
      </c>
      <c r="D1999" s="3" t="str">
        <f ca="1">INDEX(GLOBAL[NAMA BARANG],MATCH(A1999,GLOBAL[ID]))</f>
        <v>Tali Jepit metalik K 806 M</v>
      </c>
      <c r="E1999" s="4">
        <f ca="1">INDEX(GLOBAL[TT],MATCH(A1999,GLOBAL[ID]))</f>
        <v>4</v>
      </c>
      <c r="F1999" s="5">
        <f ca="1">IF(INDEX(GLOBAL[KET],MATCH(A1999,GLOBAL[ID]))="","-",INDEX(GLOBAL[KET],MATCH(A1999,GLOBAL[ID])))</f>
        <v>5000</v>
      </c>
    </row>
    <row r="2000" spans="1:6" ht="15">
      <c r="A2000" s="12">
        <v>3033</v>
      </c>
      <c r="D2000" s="3" t="str">
        <f ca="1">INDEX(GLOBAL[NAMA BARANG],MATCH(A2000,GLOBAL[ID]))</f>
        <v>Tali metalik (kecil) B(8) K(4) Ht(2) Hj(2)</v>
      </c>
      <c r="E2000" s="4">
        <f ca="1">INDEX(GLOBAL[TT],MATCH(A2000,GLOBAL[ID]))</f>
        <v>16</v>
      </c>
      <c r="F2000" s="5">
        <f ca="1">IF(INDEX(GLOBAL[KET],MATCH(A2000,GLOBAL[ID]))="","-",INDEX(GLOBAL[KET],MATCH(A2000,GLOBAL[ID])))</f>
        <v>500</v>
      </c>
    </row>
    <row r="2001" spans="1:6" ht="15">
      <c r="A2001" s="12">
        <v>3034</v>
      </c>
      <c r="D2001" s="3" t="str">
        <f ca="1">INDEX(GLOBAL[NAMA BARANG],MATCH(A2001,GLOBAL[ID]))</f>
        <v>Tali metalik B Br</v>
      </c>
      <c r="E2001" s="4">
        <f ca="1">INDEX(GLOBAL[TT],MATCH(A2001,GLOBAL[ID]))</f>
        <v>2</v>
      </c>
      <c r="F2001" s="5">
        <f ca="1">IF(INDEX(GLOBAL[KET],MATCH(A2001,GLOBAL[ID]))="","-",INDEX(GLOBAL[KET],MATCH(A2001,GLOBAL[ID])))</f>
        <v>300</v>
      </c>
    </row>
    <row r="2002" spans="1:6" ht="15">
      <c r="A2002" s="12">
        <v>3036</v>
      </c>
      <c r="D2002" s="3" t="str">
        <f ca="1">INDEX(GLOBAL[NAMA BARANG],MATCH(A2002,GLOBAL[ID]))</f>
        <v>Tali Peony  B (19), Hj (2)</v>
      </c>
      <c r="E2002" s="4">
        <f ca="1">INDEX(GLOBAL[TT],MATCH(A2002,GLOBAL[ID]))</f>
        <v>21</v>
      </c>
      <c r="F2002" s="5" t="str">
        <f ca="1">IF(INDEX(GLOBAL[KET],MATCH(A2002,GLOBAL[ID]))="","-",INDEX(GLOBAL[KET],MATCH(A2002,GLOBAL[ID])))</f>
        <v>5000 PCS</v>
      </c>
    </row>
    <row r="2003" spans="1:6" ht="15">
      <c r="A2003" s="12">
        <v>3037</v>
      </c>
      <c r="D2003" s="3" t="str">
        <f ca="1">INDEX(GLOBAL[NAMA BARANG],MATCH(A2003,GLOBAL[ID]))</f>
        <v>Tali Peony  Ht (20), Or (10)</v>
      </c>
      <c r="E2003" s="4">
        <f ca="1">INDEX(GLOBAL[TT],MATCH(A2003,GLOBAL[ID]))</f>
        <v>30</v>
      </c>
      <c r="F2003" s="5" t="str">
        <f ca="1">IF(INDEX(GLOBAL[KET],MATCH(A2003,GLOBAL[ID]))="","-",INDEX(GLOBAL[KET],MATCH(A2003,GLOBAL[ID])))</f>
        <v>5000 PCS</v>
      </c>
    </row>
    <row r="2004" spans="1:6" ht="15">
      <c r="A2004" s="12">
        <v>3038</v>
      </c>
      <c r="D2004" s="3" t="str">
        <f ca="1">INDEX(GLOBAL[NAMA BARANG],MATCH(A2004,GLOBAL[ID]))</f>
        <v>Tali Peony  M (1), K (9)</v>
      </c>
      <c r="E2004" s="4">
        <f ca="1">INDEX(GLOBAL[TT],MATCH(A2004,GLOBAL[ID]))</f>
        <v>10</v>
      </c>
      <c r="F2004" s="5" t="str">
        <f ca="1">IF(INDEX(GLOBAL[KET],MATCH(A2004,GLOBAL[ID]))="","-",INDEX(GLOBAL[KET],MATCH(A2004,GLOBAL[ID])))</f>
        <v>5000 PCS</v>
      </c>
    </row>
    <row r="2005" spans="1:6" ht="15">
      <c r="A2005" s="12">
        <v>3042</v>
      </c>
      <c r="D2005" s="3" t="str">
        <f ca="1">INDEX(GLOBAL[NAMA BARANG],MATCH(A2005,GLOBAL[ID]))</f>
        <v>Tali Peony P</v>
      </c>
      <c r="E2005" s="4">
        <f ca="1">INDEX(GLOBAL[TT],MATCH(A2005,GLOBAL[ID]))</f>
        <v>4</v>
      </c>
      <c r="F2005" s="5" t="str">
        <f ca="1">IF(INDEX(GLOBAL[KET],MATCH(A2005,GLOBAL[ID]))="","-",INDEX(GLOBAL[KET],MATCH(A2005,GLOBAL[ID])))</f>
        <v>5000 PCS</v>
      </c>
    </row>
    <row r="2006" spans="1:6" ht="15">
      <c r="A2006" s="12">
        <v>3043</v>
      </c>
      <c r="D2006" s="3" t="str">
        <f ca="1">INDEX(GLOBAL[NAMA BARANG],MATCH(A2006,GLOBAL[ID]))</f>
        <v>Tali Plk 10-04 Dy 31x38 Tali Kur</v>
      </c>
      <c r="E2006" s="4">
        <f ca="1">INDEX(GLOBAL[TT],MATCH(A2006,GLOBAL[ID]))</f>
        <v>1</v>
      </c>
      <c r="F2006" s="5" t="str">
        <f ca="1">IF(INDEX(GLOBAL[KET],MATCH(A2006,GLOBAL[ID]))="","-",INDEX(GLOBAL[KET],MATCH(A2006,GLOBAL[ID])))</f>
        <v>30 ls</v>
      </c>
    </row>
    <row r="2007" spans="1:6" ht="15">
      <c r="A2007" s="12">
        <v>3044</v>
      </c>
      <c r="D2007" s="3" t="str">
        <f ca="1">INDEX(GLOBAL[NAMA BARANG],MATCH(A2007,GLOBAL[ID]))</f>
        <v>Tali Transparant Yoyo montana Hj(22)/ B(11)</v>
      </c>
      <c r="E2007" s="4">
        <f ca="1">INDEX(GLOBAL[TT],MATCH(A2007,GLOBAL[ID]))</f>
        <v>33</v>
      </c>
      <c r="F2007" s="5">
        <f ca="1">IF(INDEX(GLOBAL[KET],MATCH(A2007,GLOBAL[ID]))="","-",INDEX(GLOBAL[KET],MATCH(A2007,GLOBAL[ID])))</f>
        <v>2000</v>
      </c>
    </row>
    <row r="2008" spans="1:6" ht="15">
      <c r="A2008" s="12">
        <v>3045</v>
      </c>
      <c r="D2008" s="3" t="str">
        <f ca="1">INDEX(GLOBAL[NAMA BARANG],MATCH(A2008,GLOBAL[ID]))</f>
        <v>Tali Transparant Yoyo montana Ht(5)/ M(22)</v>
      </c>
      <c r="E2008" s="4">
        <f ca="1">INDEX(GLOBAL[TT],MATCH(A2008,GLOBAL[ID]))</f>
        <v>27</v>
      </c>
      <c r="F2008" s="5">
        <f ca="1">IF(INDEX(GLOBAL[KET],MATCH(A2008,GLOBAL[ID]))="","-",INDEX(GLOBAL[KET],MATCH(A2008,GLOBAL[ID])))</f>
        <v>2000</v>
      </c>
    </row>
    <row r="2009" spans="1:6" ht="15">
      <c r="A2009" s="12">
        <v>3046</v>
      </c>
      <c r="D2009" s="3" t="str">
        <f ca="1">INDEX(GLOBAL[NAMA BARANG],MATCH(A2009,GLOBAL[ID]))</f>
        <v>Tali yoyo Merah Butek</v>
      </c>
      <c r="E2009" s="4">
        <f ca="1">INDEX(GLOBAL[TT],MATCH(A2009,GLOBAL[ID]))</f>
        <v>1</v>
      </c>
      <c r="F2009" s="5" t="str">
        <f ca="1">IF(INDEX(GLOBAL[KET],MATCH(A2009,GLOBAL[ID]))="","-",INDEX(GLOBAL[KET],MATCH(A2009,GLOBAL[ID])))</f>
        <v>2000 pc</v>
      </c>
    </row>
    <row r="2010" spans="1:6" ht="15">
      <c r="A2010" s="12">
        <v>3047</v>
      </c>
      <c r="D2010" s="3" t="str">
        <f ca="1">INDEX(GLOBAL[NAMA BARANG],MATCH(A2010,GLOBAL[ID]))</f>
        <v>Tali yoyo orange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2000 pc</v>
      </c>
    </row>
    <row r="2011" spans="1:6" ht="15">
      <c r="A2011" s="12">
        <v>3049</v>
      </c>
      <c r="D2011" s="3" t="str">
        <f ca="1">INDEX(GLOBAL[NAMA BARANG],MATCH(A2011,GLOBAL[ID]))</f>
        <v>Tas 017</v>
      </c>
      <c r="E2011" s="4">
        <f ca="1">INDEX(GLOBAL[TT],MATCH(A2011,GLOBAL[ID]))</f>
        <v>1</v>
      </c>
      <c r="F2011" s="5" t="str">
        <f ca="1">IF(INDEX(GLOBAL[KET],MATCH(A2011,GLOBAL[ID]))="","-",INDEX(GLOBAL[KET],MATCH(A2011,GLOBAL[ID])))</f>
        <v>200 PCS</v>
      </c>
    </row>
    <row r="2012" spans="1:6" ht="15">
      <c r="A2012" s="12">
        <v>3050</v>
      </c>
      <c r="D2012" s="3" t="str">
        <f ca="1">INDEX(GLOBAL[NAMA BARANG],MATCH(A2012,GLOBAL[ID]))</f>
        <v>Tas 16 x 21</v>
      </c>
      <c r="E2012" s="4">
        <f ca="1">INDEX(GLOBAL[TT],MATCH(A2012,GLOBAL[ID]))</f>
        <v>1</v>
      </c>
      <c r="F2012" s="5" t="str">
        <f ca="1">IF(INDEX(GLOBAL[KET],MATCH(A2012,GLOBAL[ID]))="","-",INDEX(GLOBAL[KET],MATCH(A2012,GLOBAL[ID])))</f>
        <v>50 LSN</v>
      </c>
    </row>
    <row r="2013" spans="1:6" ht="15">
      <c r="A2013" s="12">
        <v>3051</v>
      </c>
      <c r="D2013" s="3" t="str">
        <f ca="1">INDEX(GLOBAL[NAMA BARANG],MATCH(A2013,GLOBAL[ID]))</f>
        <v>Tas 30x40 Spunbound</v>
      </c>
      <c r="E2013" s="4">
        <f ca="1">INDEX(GLOBAL[TT],MATCH(A2013,GLOBAL[ID]))</f>
        <v>1</v>
      </c>
      <c r="F2013" s="5" t="str">
        <f ca="1">IF(INDEX(GLOBAL[KET],MATCH(A2013,GLOBAL[ID]))="","-",INDEX(GLOBAL[KET],MATCH(A2013,GLOBAL[ID])))</f>
        <v>70 ls</v>
      </c>
    </row>
    <row r="2014" spans="1:6" ht="15">
      <c r="A2014" s="12">
        <v>3053</v>
      </c>
      <c r="D2014" s="3" t="str">
        <f ca="1">INDEX(GLOBAL[NAMA BARANG],MATCH(A2014,GLOBAL[ID]))</f>
        <v>Tas 602(2)/ 601 L/ 621(1)</v>
      </c>
      <c r="E2014" s="4">
        <f ca="1">INDEX(GLOBAL[TT],MATCH(A2014,GLOBAL[ID]))</f>
        <v>3</v>
      </c>
      <c r="F2014" s="5" t="str">
        <f ca="1">IF(INDEX(GLOBAL[KET],MATCH(A2014,GLOBAL[ID]))="","-",INDEX(GLOBAL[KET],MATCH(A2014,GLOBAL[ID])))</f>
        <v>600 pc</v>
      </c>
    </row>
    <row r="2015" spans="1:6" ht="15">
      <c r="A2015" s="12">
        <v>3054</v>
      </c>
      <c r="D2015" s="3" t="str">
        <f ca="1">INDEX(GLOBAL[NAMA BARANG],MATCH(A2015,GLOBAL[ID]))</f>
        <v>Tas 8185 4S</v>
      </c>
      <c r="E2015" s="4">
        <f ca="1">INDEX(GLOBAL[TT],MATCH(A2015,GLOBAL[ID]))</f>
        <v>1</v>
      </c>
      <c r="F2015" s="5" t="str">
        <f ca="1">IF(INDEX(GLOBAL[KET],MATCH(A2015,GLOBAL[ID]))="","-",INDEX(GLOBAL[KET],MATCH(A2015,GLOBAL[ID])))</f>
        <v>48 ls</v>
      </c>
    </row>
    <row r="2016" spans="1:6" ht="15">
      <c r="A2016" s="12">
        <v>3055</v>
      </c>
      <c r="D2016" s="3" t="str">
        <f ca="1">INDEX(GLOBAL[NAMA BARANG],MATCH(A2016,GLOBAL[ID]))</f>
        <v>Tas A5 Fancy (Hk+BB)</v>
      </c>
      <c r="E2016" s="4">
        <f ca="1">INDEX(GLOBAL[TT],MATCH(A2016,GLOBAL[ID]))</f>
        <v>2</v>
      </c>
      <c r="F2016" s="5" t="str">
        <f ca="1">IF(INDEX(GLOBAL[KET],MATCH(A2016,GLOBAL[ID]))="","-",INDEX(GLOBAL[KET],MATCH(A2016,GLOBAL[ID])))</f>
        <v>32 ls</v>
      </c>
    </row>
    <row r="2017" spans="1:6" ht="15">
      <c r="A2017" s="12">
        <v>3056</v>
      </c>
      <c r="D2017" s="3" t="str">
        <f ca="1">INDEX(GLOBAL[NAMA BARANG],MATCH(A2017,GLOBAL[ID]))</f>
        <v>Tas A5 Fancy (Hk+BB)</v>
      </c>
      <c r="E2017" s="4">
        <f ca="1">INDEX(GLOBAL[TT],MATCH(A2017,GLOBAL[ID]))</f>
        <v>2</v>
      </c>
      <c r="F2017" s="5" t="str">
        <f ca="1">IF(INDEX(GLOBAL[KET],MATCH(A2017,GLOBAL[ID]))="","-",INDEX(GLOBAL[KET],MATCH(A2017,GLOBAL[ID])))</f>
        <v>34 ls</v>
      </c>
    </row>
    <row r="2018" spans="1:6" ht="15">
      <c r="A2018" s="12">
        <v>3059</v>
      </c>
      <c r="D2018" s="3" t="str">
        <f ca="1">INDEX(GLOBAL[NAMA BARANG],MATCH(A2018,GLOBAL[ID]))</f>
        <v>Tas batik mas Buku kecil</v>
      </c>
      <c r="E2018" s="4">
        <f ca="1">INDEX(GLOBAL[TT],MATCH(A2018,GLOBAL[ID]))</f>
        <v>5</v>
      </c>
      <c r="F2018" s="5" t="str">
        <f ca="1">IF(INDEX(GLOBAL[KET],MATCH(A2018,GLOBAL[ID]))="","-",INDEX(GLOBAL[KET],MATCH(A2018,GLOBAL[ID])))</f>
        <v>80 ls</v>
      </c>
    </row>
    <row r="2019" spans="1:6" ht="15">
      <c r="A2019" s="12">
        <v>3060</v>
      </c>
      <c r="D2019" s="3" t="str">
        <f ca="1">INDEX(GLOBAL[NAMA BARANG],MATCH(A2019,GLOBAL[ID]))</f>
        <v>Tas batik Mj 1 kecil</v>
      </c>
      <c r="E2019" s="4">
        <f ca="1">INDEX(GLOBAL[TT],MATCH(A2019,GLOBAL[ID]))</f>
        <v>7</v>
      </c>
      <c r="F2019" s="5" t="str">
        <f ca="1">IF(INDEX(GLOBAL[KET],MATCH(A2019,GLOBAL[ID]))="","-",INDEX(GLOBAL[KET],MATCH(A2019,GLOBAL[ID])))</f>
        <v>70 ls</v>
      </c>
    </row>
    <row r="2020" spans="1:6" ht="15">
      <c r="A2020" s="12">
        <v>3061</v>
      </c>
      <c r="D2020" s="3" t="str">
        <f ca="1">INDEX(GLOBAL[NAMA BARANG],MATCH(A2020,GLOBAL[ID]))</f>
        <v>Tas batik Mj 1 kecil</v>
      </c>
      <c r="E2020" s="4">
        <f ca="1">INDEX(GLOBAL[TT],MATCH(A2020,GLOBAL[ID]))</f>
        <v>5</v>
      </c>
      <c r="F2020" s="5" t="str">
        <f ca="1">IF(INDEX(GLOBAL[KET],MATCH(A2020,GLOBAL[ID]))="","-",INDEX(GLOBAL[KET],MATCH(A2020,GLOBAL[ID])))</f>
        <v>75 ls</v>
      </c>
    </row>
    <row r="2021" spans="1:6" ht="15">
      <c r="A2021" s="12">
        <v>3062</v>
      </c>
      <c r="D2021" s="3" t="str">
        <f ca="1">INDEX(GLOBAL[NAMA BARANG],MATCH(A2021,GLOBAL[ID]))</f>
        <v>Tas Batik Mj 1 Kecil (baru)</v>
      </c>
      <c r="E2021" s="4">
        <f ca="1">INDEX(GLOBAL[TT],MATCH(A2021,GLOBAL[ID]))</f>
        <v>14</v>
      </c>
      <c r="F2021" s="5" t="str">
        <f ca="1">IF(INDEX(GLOBAL[KET],MATCH(A2021,GLOBAL[ID]))="","-",INDEX(GLOBAL[KET],MATCH(A2021,GLOBAL[ID])))</f>
        <v>90 LSN</v>
      </c>
    </row>
    <row r="2022" spans="1:6" ht="15">
      <c r="A2022" s="12">
        <v>3064</v>
      </c>
      <c r="D2022" s="3" t="str">
        <f ca="1">INDEX(GLOBAL[NAMA BARANG],MATCH(A2022,GLOBAL[ID]))</f>
        <v>Tas batik Mj1</v>
      </c>
      <c r="E2022" s="4">
        <f ca="1">INDEX(GLOBAL[TT],MATCH(A2022,GLOBAL[ID]))</f>
        <v>46</v>
      </c>
      <c r="F2022" s="5" t="str">
        <f ca="1">IF(INDEX(GLOBAL[KET],MATCH(A2022,GLOBAL[ID]))="","-",INDEX(GLOBAL[KET],MATCH(A2022,GLOBAL[ID])))</f>
        <v>80 ls</v>
      </c>
    </row>
    <row r="2023" spans="1:6" ht="15">
      <c r="A2023" s="12">
        <v>3069</v>
      </c>
      <c r="D2023" s="3" t="str">
        <f ca="1">INDEX(GLOBAL[NAMA BARANG],MATCH(A2023,GLOBAL[ID]))</f>
        <v>Tas batik panjang/ sarung (Baru)</v>
      </c>
      <c r="E2023" s="4">
        <f ca="1">INDEX(GLOBAL[TT],MATCH(A2023,GLOBAL[ID]))</f>
        <v>2</v>
      </c>
      <c r="F2023" s="5" t="str">
        <f ca="1">IF(INDEX(GLOBAL[KET],MATCH(A2023,GLOBAL[ID]))="","-",INDEX(GLOBAL[KET],MATCH(A2023,GLOBAL[ID])))</f>
        <v>100 ls</v>
      </c>
    </row>
    <row r="2024" spans="1:6" ht="15">
      <c r="A2024" s="12">
        <v>3071</v>
      </c>
      <c r="D2024" s="3" t="str">
        <f ca="1">INDEX(GLOBAL[NAMA BARANG],MATCH(A2024,GLOBAL[ID]))</f>
        <v>Tas batik Topline K</v>
      </c>
      <c r="E2024" s="4">
        <f ca="1">INDEX(GLOBAL[TT],MATCH(A2024,GLOBAL[ID]))</f>
        <v>2</v>
      </c>
      <c r="F2024" s="5" t="str">
        <f ca="1">IF(INDEX(GLOBAL[KET],MATCH(A2024,GLOBAL[ID]))="","-",INDEX(GLOBAL[KET],MATCH(A2024,GLOBAL[ID])))</f>
        <v>36 ls</v>
      </c>
    </row>
    <row r="2025" spans="1:6" ht="15">
      <c r="A2025" s="12">
        <v>3079</v>
      </c>
      <c r="D2025" s="3" t="str">
        <f ca="1">INDEX(GLOBAL[NAMA BARANG],MATCH(A2025,GLOBAL[ID]))</f>
        <v>Tas Biru mix Besar pohon(2)/ Bulat(2)</v>
      </c>
      <c r="E2025" s="4">
        <f ca="1">INDEX(GLOBAL[TT],MATCH(A2025,GLOBAL[ID]))</f>
        <v>4</v>
      </c>
      <c r="F2025" s="5" t="str">
        <f ca="1">IF(INDEX(GLOBAL[KET],MATCH(A2025,GLOBAL[ID]))="","-",INDEX(GLOBAL[KET],MATCH(A2025,GLOBAL[ID])))</f>
        <v>25 ls</v>
      </c>
    </row>
    <row r="2026" spans="1:6" ht="15">
      <c r="A2026" s="12">
        <v>3080</v>
      </c>
      <c r="D2026" s="3" t="str">
        <f ca="1">INDEX(GLOBAL[NAMA BARANG],MATCH(A2026,GLOBAL[ID]))</f>
        <v>Tas Branded k</v>
      </c>
      <c r="E2026" s="4">
        <f ca="1">INDEX(GLOBAL[TT],MATCH(A2026,GLOBAL[ID]))</f>
        <v>1</v>
      </c>
      <c r="F2026" s="5" t="str">
        <f ca="1">IF(INDEX(GLOBAL[KET],MATCH(A2026,GLOBAL[ID]))="","-",INDEX(GLOBAL[KET],MATCH(A2026,GLOBAL[ID])))</f>
        <v>50 LSN</v>
      </c>
    </row>
    <row r="2027" spans="1:6" ht="15">
      <c r="A2027" s="12">
        <v>3085</v>
      </c>
      <c r="D2027" s="3" t="str">
        <f ca="1">INDEX(GLOBAL[NAMA BARANG],MATCH(A2027,GLOBAL[ID]))</f>
        <v>Tas Fabric Ck F6</v>
      </c>
      <c r="E2027" s="4">
        <f ca="1">INDEX(GLOBAL[TT],MATCH(A2027,GLOBAL[ID]))</f>
        <v>1</v>
      </c>
      <c r="F2027" s="5" t="str">
        <f ca="1">IF(INDEX(GLOBAL[KET],MATCH(A2027,GLOBAL[ID]))="","-",INDEX(GLOBAL[KET],MATCH(A2027,GLOBAL[ID])))</f>
        <v>480 pc</v>
      </c>
    </row>
    <row r="2028" spans="1:6" ht="15">
      <c r="A2028" s="12">
        <v>3086</v>
      </c>
      <c r="D2028" s="3" t="str">
        <f ca="1">INDEX(GLOBAL[NAMA BARANG],MATCH(A2028,GLOBAL[ID]))</f>
        <v>Tas Fabric Xmy 106 motif Horse</v>
      </c>
      <c r="E2028" s="4">
        <f ca="1">INDEX(GLOBAL[TT],MATCH(A2028,GLOBAL[ID]))</f>
        <v>2</v>
      </c>
      <c r="F2028" s="5">
        <f ca="1">IF(INDEX(GLOBAL[KET],MATCH(A2028,GLOBAL[ID]))="","-",INDEX(GLOBAL[KET],MATCH(A2028,GLOBAL[ID])))</f>
        <v>480</v>
      </c>
    </row>
    <row r="2029" spans="1:6" ht="15">
      <c r="A2029" s="12">
        <v>3087</v>
      </c>
      <c r="D2029" s="3" t="str">
        <f ca="1">INDEX(GLOBAL[NAMA BARANG],MATCH(A2029,GLOBAL[ID]))</f>
        <v>Tas Fabric Xmy 15A</v>
      </c>
      <c r="E2029" s="4">
        <f ca="1">INDEX(GLOBAL[TT],MATCH(A2029,GLOBAL[ID]))</f>
        <v>1</v>
      </c>
      <c r="F2029" s="5" t="str">
        <f ca="1">IF(INDEX(GLOBAL[KET],MATCH(A2029,GLOBAL[ID]))="","-",INDEX(GLOBAL[KET],MATCH(A2029,GLOBAL[ID])))</f>
        <v>40 ls</v>
      </c>
    </row>
    <row r="2030" spans="1:6" ht="15">
      <c r="A2030" s="12">
        <v>3088</v>
      </c>
      <c r="D2030" s="3" t="str">
        <f ca="1">INDEX(GLOBAL[NAMA BARANG],MATCH(A2030,GLOBAL[ID]))</f>
        <v>Tas Fabric Xmy 1714-15</v>
      </c>
      <c r="E2030" s="4">
        <f ca="1">INDEX(GLOBAL[TT],MATCH(A2030,GLOBAL[ID]))</f>
        <v>6</v>
      </c>
      <c r="F2030" s="5">
        <f ca="1">IF(INDEX(GLOBAL[KET],MATCH(A2030,GLOBAL[ID]))="","-",INDEX(GLOBAL[KET],MATCH(A2030,GLOBAL[ID])))</f>
        <v>480</v>
      </c>
    </row>
    <row r="2031" spans="1:6" ht="15">
      <c r="A2031" s="12">
        <v>3089</v>
      </c>
      <c r="D2031" s="3" t="str">
        <f ca="1">INDEX(GLOBAL[NAMA BARANG],MATCH(A2031,GLOBAL[ID]))</f>
        <v>Tas Fabric Xmy JDG 32x32 gagang</v>
      </c>
      <c r="E2031" s="4">
        <f ca="1">INDEX(GLOBAL[TT],MATCH(A2031,GLOBAL[ID]))</f>
        <v>6</v>
      </c>
      <c r="F2031" s="5" t="str">
        <f ca="1">IF(INDEX(GLOBAL[KET],MATCH(A2031,GLOBAL[ID]))="","-",INDEX(GLOBAL[KET],MATCH(A2031,GLOBAL[ID])))</f>
        <v>40 ls</v>
      </c>
    </row>
    <row r="2032" spans="1:6" ht="15">
      <c r="A2032" s="12">
        <v>3090</v>
      </c>
      <c r="D2032" s="3" t="str">
        <f ca="1">INDEX(GLOBAL[NAMA BARANG],MATCH(A2032,GLOBAL[ID]))</f>
        <v>Tas Fabric Xmy JDG/ motif korea</v>
      </c>
      <c r="E2032" s="4">
        <f ca="1">INDEX(GLOBAL[TT],MATCH(A2032,GLOBAL[ID]))</f>
        <v>3</v>
      </c>
      <c r="F2032" s="5" t="str">
        <f ca="1">IF(INDEX(GLOBAL[KET],MATCH(A2032,GLOBAL[ID]))="","-",INDEX(GLOBAL[KET],MATCH(A2032,GLOBAL[ID])))</f>
        <v>80 PCS</v>
      </c>
    </row>
    <row r="2033" spans="1:6" ht="15">
      <c r="A2033" s="12">
        <v>3091</v>
      </c>
      <c r="D2033" s="3" t="str">
        <f ca="1">INDEX(GLOBAL[NAMA BARANG],MATCH(A2033,GLOBAL[ID]))</f>
        <v>Tas Fancy plastik K 18x22 (T1,75)</v>
      </c>
      <c r="E2033" s="4">
        <f ca="1">INDEX(GLOBAL[TT],MATCH(A2033,GLOBAL[ID]))</f>
        <v>1</v>
      </c>
      <c r="F2033" s="5">
        <f ca="1">IF(INDEX(GLOBAL[KET],MATCH(A2033,GLOBAL[ID]))="","-",INDEX(GLOBAL[KET],MATCH(A2033,GLOBAL[ID])))</f>
        <v>1200</v>
      </c>
    </row>
    <row r="2034" spans="1:6" ht="15">
      <c r="A2034" s="12">
        <v>3092</v>
      </c>
      <c r="D2034" s="3" t="str">
        <f ca="1">INDEX(GLOBAL[NAMA BARANG],MATCH(A2034,GLOBAL[ID]))</f>
        <v>Tas Fancy plastik T 22x28 (T1,76)</v>
      </c>
      <c r="E2034" s="4">
        <f ca="1">INDEX(GLOBAL[TT],MATCH(A2034,GLOBAL[ID]))</f>
        <v>2</v>
      </c>
      <c r="F2034" s="5" t="str">
        <f ca="1">IF(INDEX(GLOBAL[KET],MATCH(A2034,GLOBAL[ID]))="","-",INDEX(GLOBAL[KET],MATCH(A2034,GLOBAL[ID])))</f>
        <v>960 pc</v>
      </c>
    </row>
    <row r="2035" spans="1:6" ht="15">
      <c r="A2035" s="12">
        <v>3093</v>
      </c>
      <c r="D2035" s="3" t="str">
        <f ca="1">INDEX(GLOBAL[NAMA BARANG],MATCH(A2035,GLOBAL[ID]))</f>
        <v>Tas Folio tali 1 Bola Bale</v>
      </c>
      <c r="E2035" s="4">
        <f ca="1">INDEX(GLOBAL[TT],MATCH(A2035,GLOBAL[ID]))</f>
        <v>2</v>
      </c>
      <c r="F2035" s="5" t="str">
        <f ca="1">IF(INDEX(GLOBAL[KET],MATCH(A2035,GLOBAL[ID]))="","-",INDEX(GLOBAL[KET],MATCH(A2035,GLOBAL[ID])))</f>
        <v>20 ls</v>
      </c>
    </row>
    <row r="2036" spans="1:6" ht="15">
      <c r="A2036" s="12">
        <v>3094</v>
      </c>
      <c r="D2036" s="3" t="str">
        <f ca="1">INDEX(GLOBAL[NAMA BARANG],MATCH(A2036,GLOBAL[ID]))</f>
        <v>Tas Folio tali 1 Fancy(2)/ tali 1 minion(1)</v>
      </c>
      <c r="E2036" s="4">
        <f ca="1">INDEX(GLOBAL[TT],MATCH(A2036,GLOBAL[ID]))</f>
        <v>3</v>
      </c>
      <c r="F2036" s="5">
        <f ca="1">IF(INDEX(GLOBAL[KET],MATCH(A2036,GLOBAL[ID]))="","-",INDEX(GLOBAL[KET],MATCH(A2036,GLOBAL[ID])))</f>
        <v>240</v>
      </c>
    </row>
    <row r="2037" spans="1:6" ht="15">
      <c r="A2037" s="12">
        <v>3095</v>
      </c>
      <c r="D2037" s="3" t="str">
        <f ca="1">INDEX(GLOBAL[NAMA BARANG],MATCH(A2037,GLOBAL[ID]))</f>
        <v>Tas Folio tali 2 Fancy Minion</v>
      </c>
      <c r="E2037" s="4">
        <f ca="1">INDEX(GLOBAL[TT],MATCH(A2037,GLOBAL[ID]))</f>
        <v>1</v>
      </c>
      <c r="F2037" s="5" t="str">
        <f ca="1">IF(INDEX(GLOBAL[KET],MATCH(A2037,GLOBAL[ID]))="","-",INDEX(GLOBAL[KET],MATCH(A2037,GLOBAL[ID])))</f>
        <v>240 pc</v>
      </c>
    </row>
    <row r="2038" spans="1:6" ht="15">
      <c r="A2038" s="12">
        <v>3097</v>
      </c>
      <c r="D2038" s="3" t="str">
        <f ca="1">INDEX(GLOBAL[NAMA BARANG],MATCH(A2038,GLOBAL[ID]))</f>
        <v>Tas Gagang transparan B (AD 25)</v>
      </c>
      <c r="E2038" s="4">
        <f ca="1">INDEX(GLOBAL[TT],MATCH(A2038,GLOBAL[ID]))</f>
        <v>16</v>
      </c>
      <c r="F2038" s="5" t="str">
        <f ca="1">IF(INDEX(GLOBAL[KET],MATCH(A2038,GLOBAL[ID]))="","-",INDEX(GLOBAL[KET],MATCH(A2038,GLOBAL[ID])))</f>
        <v>40 ls</v>
      </c>
    </row>
    <row r="2039" spans="1:6" ht="15">
      <c r="A2039" s="12">
        <v>3098</v>
      </c>
      <c r="D2039" s="3" t="str">
        <f ca="1">INDEX(GLOBAL[NAMA BARANG],MATCH(A2039,GLOBAL[ID]))</f>
        <v>Tas Gagang transparan K (AD 27)</v>
      </c>
      <c r="E2039" s="4">
        <f ca="1">INDEX(GLOBAL[TT],MATCH(A2039,GLOBAL[ID]))</f>
        <v>1</v>
      </c>
      <c r="F2039" s="5" t="str">
        <f ca="1">IF(INDEX(GLOBAL[KET],MATCH(A2039,GLOBAL[ID]))="","-",INDEX(GLOBAL[KET],MATCH(A2039,GLOBAL[ID])))</f>
        <v>60 ls</v>
      </c>
    </row>
    <row r="2040" spans="1:6" ht="15">
      <c r="A2040" s="12">
        <v>3099</v>
      </c>
      <c r="D2040" s="3" t="str">
        <f ca="1">INDEX(GLOBAL[NAMA BARANG],MATCH(A2040,GLOBAL[ID]))</f>
        <v>Tas GG 02 HZD 711/ 263</v>
      </c>
      <c r="E2040" s="4">
        <f ca="1">INDEX(GLOBAL[TT],MATCH(A2040,GLOBAL[ID]))</f>
        <v>1</v>
      </c>
      <c r="F2040" s="5" t="str">
        <f ca="1">IF(INDEX(GLOBAL[KET],MATCH(A2040,GLOBAL[ID]))="","-",INDEX(GLOBAL[KET],MATCH(A2040,GLOBAL[ID])))</f>
        <v>40 ls</v>
      </c>
    </row>
    <row r="2041" spans="1:6" ht="15">
      <c r="A2041" s="12">
        <v>3100</v>
      </c>
      <c r="D2041" s="3" t="str">
        <f ca="1">INDEX(GLOBAL[NAMA BARANG],MATCH(A2041,GLOBAL[ID]))</f>
        <v>Tas GG 02 HZD 793(4)/ 955</v>
      </c>
      <c r="E2041" s="4">
        <f ca="1">INDEX(GLOBAL[TT],MATCH(A2041,GLOBAL[ID]))</f>
        <v>5</v>
      </c>
      <c r="F2041" s="5" t="str">
        <f ca="1">IF(INDEX(GLOBAL[KET],MATCH(A2041,GLOBAL[ID]))="","-",INDEX(GLOBAL[KET],MATCH(A2041,GLOBAL[ID])))</f>
        <v>40 LSN</v>
      </c>
    </row>
    <row r="2042" spans="1:6" ht="15">
      <c r="A2042" s="12">
        <v>3101</v>
      </c>
      <c r="D2042" s="3" t="str">
        <f ca="1">INDEX(GLOBAL[NAMA BARANG],MATCH(A2042,GLOBAL[ID]))</f>
        <v>Tas GG 02 HZD 9093/ 750</v>
      </c>
      <c r="E2042" s="4">
        <f ca="1">INDEX(GLOBAL[TT],MATCH(A2042,GLOBAL[ID]))</f>
        <v>2</v>
      </c>
      <c r="F2042" s="5" t="str">
        <f ca="1">IF(INDEX(GLOBAL[KET],MATCH(A2042,GLOBAL[ID]))="","-",INDEX(GLOBAL[KET],MATCH(A2042,GLOBAL[ID])))</f>
        <v>40 ls</v>
      </c>
    </row>
    <row r="2043" spans="1:6" ht="15">
      <c r="A2043" s="12">
        <v>3102</v>
      </c>
      <c r="D2043" s="3" t="str">
        <f ca="1">INDEX(GLOBAL[NAMA BARANG],MATCH(A2043,GLOBAL[ID]))</f>
        <v>Tas GG 02 HZD mix</v>
      </c>
      <c r="E2043" s="4">
        <f ca="1">INDEX(GLOBAL[TT],MATCH(A2043,GLOBAL[ID]))</f>
        <v>3</v>
      </c>
      <c r="F2043" s="5" t="str">
        <f ca="1">IF(INDEX(GLOBAL[KET],MATCH(A2043,GLOBAL[ID]))="","-",INDEX(GLOBAL[KET],MATCH(A2043,GLOBAL[ID])))</f>
        <v>40 ls</v>
      </c>
    </row>
    <row r="2044" spans="1:6" ht="15">
      <c r="A2044" s="12">
        <v>3103</v>
      </c>
      <c r="D2044" s="3" t="str">
        <f ca="1">INDEX(GLOBAL[NAMA BARANG],MATCH(A2044,GLOBAL[ID]))</f>
        <v>Tas GG 03 2063/ 2064/ 2065</v>
      </c>
      <c r="E2044" s="4">
        <f ca="1">INDEX(GLOBAL[TT],MATCH(A2044,GLOBAL[ID]))</f>
        <v>2</v>
      </c>
      <c r="F2044" s="5" t="str">
        <f ca="1">IF(INDEX(GLOBAL[KET],MATCH(A2044,GLOBAL[ID]))="","-",INDEX(GLOBAL[KET],MATCH(A2044,GLOBAL[ID])))</f>
        <v>30 ls</v>
      </c>
    </row>
    <row r="2045" spans="1:6" ht="15">
      <c r="A2045" s="12">
        <v>3105</v>
      </c>
      <c r="D2045" s="3" t="str">
        <f ca="1">INDEX(GLOBAL[NAMA BARANG],MATCH(A2045,GLOBAL[ID]))</f>
        <v>Tas GG 03 721(2)/ 929(2)</v>
      </c>
      <c r="E2045" s="4">
        <f ca="1">INDEX(GLOBAL[TT],MATCH(A2045,GLOBAL[ID]))</f>
        <v>4</v>
      </c>
      <c r="F2045" s="5" t="str">
        <f ca="1">IF(INDEX(GLOBAL[KET],MATCH(A2045,GLOBAL[ID]))="","-",INDEX(GLOBAL[KET],MATCH(A2045,GLOBAL[ID])))</f>
        <v>30 ls</v>
      </c>
    </row>
    <row r="2046" spans="1:6" ht="15">
      <c r="A2046" s="12">
        <v>3106</v>
      </c>
      <c r="D2046" s="3" t="str">
        <f ca="1">INDEX(GLOBAL[NAMA BARANG],MATCH(A2046,GLOBAL[ID]))</f>
        <v>Tas GG 03 9060</v>
      </c>
      <c r="E2046" s="4">
        <f ca="1">INDEX(GLOBAL[TT],MATCH(A2046,GLOBAL[ID]))</f>
        <v>4</v>
      </c>
      <c r="F2046" s="5" t="str">
        <f ca="1">IF(INDEX(GLOBAL[KET],MATCH(A2046,GLOBAL[ID]))="","-",INDEX(GLOBAL[KET],MATCH(A2046,GLOBAL[ID])))</f>
        <v>30 ls</v>
      </c>
    </row>
    <row r="2047" spans="1:6" ht="15">
      <c r="A2047" s="12">
        <v>3107</v>
      </c>
      <c r="D2047" s="3" t="str">
        <f ca="1">INDEX(GLOBAL[NAMA BARANG],MATCH(A2047,GLOBAL[ID]))</f>
        <v>Tas HB T01 Tali Kur batik</v>
      </c>
      <c r="E2047" s="4">
        <f ca="1">INDEX(GLOBAL[TT],MATCH(A2047,GLOBAL[ID]))</f>
        <v>3</v>
      </c>
      <c r="F2047" s="5" t="str">
        <f ca="1">IF(INDEX(GLOBAL[KET],MATCH(A2047,GLOBAL[ID]))="","-",INDEX(GLOBAL[KET],MATCH(A2047,GLOBAL[ID])))</f>
        <v>600 pc</v>
      </c>
    </row>
    <row r="2048" spans="1:6" ht="15">
      <c r="A2048" s="12">
        <v>3108</v>
      </c>
      <c r="D2048" s="3" t="str">
        <f ca="1">INDEX(GLOBAL[NAMA BARANG],MATCH(A2048,GLOBAL[ID]))</f>
        <v>Tas HBE 06/M Tali Bendera</v>
      </c>
      <c r="E2048" s="4">
        <f ca="1">INDEX(GLOBAL[TT],MATCH(A2048,GLOBAL[ID]))</f>
        <v>2</v>
      </c>
      <c r="F2048" s="5" t="str">
        <f ca="1">IF(INDEX(GLOBAL[KET],MATCH(A2048,GLOBAL[ID]))="","-",INDEX(GLOBAL[KET],MATCH(A2048,GLOBAL[ID])))</f>
        <v>50 ls</v>
      </c>
    </row>
    <row r="2049" spans="1:6" ht="15">
      <c r="A2049" s="12">
        <v>3109</v>
      </c>
      <c r="D2049" s="3" t="str">
        <f ca="1">INDEX(GLOBAL[NAMA BARANG],MATCH(A2049,GLOBAL[ID]))</f>
        <v>Tas HD 095</v>
      </c>
      <c r="E2049" s="4">
        <f ca="1">INDEX(GLOBAL[TT],MATCH(A2049,GLOBAL[ID]))</f>
        <v>1</v>
      </c>
      <c r="F2049" s="5">
        <f ca="1">IF(INDEX(GLOBAL[KET],MATCH(A2049,GLOBAL[ID]))="","-",INDEX(GLOBAL[KET],MATCH(A2049,GLOBAL[ID])))</f>
        <v>360</v>
      </c>
    </row>
    <row r="2050" spans="1:6" ht="15">
      <c r="A2050" s="12">
        <v>3110</v>
      </c>
      <c r="D2050" s="3" t="str">
        <f ca="1">INDEX(GLOBAL[NAMA BARANG],MATCH(A2050,GLOBAL[ID]))</f>
        <v>Tas HD 158</v>
      </c>
      <c r="E2050" s="4">
        <f ca="1">INDEX(GLOBAL[TT],MATCH(A2050,GLOBAL[ID]))</f>
        <v>2</v>
      </c>
      <c r="F2050" s="5">
        <f ca="1">IF(INDEX(GLOBAL[KET],MATCH(A2050,GLOBAL[ID]))="","-",INDEX(GLOBAL[KET],MATCH(A2050,GLOBAL[ID])))</f>
        <v>360</v>
      </c>
    </row>
    <row r="2051" spans="1:6" ht="15">
      <c r="A2051" s="12">
        <v>3111</v>
      </c>
      <c r="D2051" s="3" t="str">
        <f ca="1">INDEX(GLOBAL[NAMA BARANG],MATCH(A2051,GLOBAL[ID]))</f>
        <v>Tas HD 197</v>
      </c>
      <c r="E2051" s="4">
        <f ca="1">INDEX(GLOBAL[TT],MATCH(A2051,GLOBAL[ID]))</f>
        <v>2</v>
      </c>
      <c r="F2051" s="5">
        <f ca="1">IF(INDEX(GLOBAL[KET],MATCH(A2051,GLOBAL[ID]))="","-",INDEX(GLOBAL[KET],MATCH(A2051,GLOBAL[ID])))</f>
        <v>360</v>
      </c>
    </row>
    <row r="2052" spans="1:6" ht="15">
      <c r="A2052" s="12">
        <v>3113</v>
      </c>
      <c r="D2052" s="3" t="str">
        <f ca="1">INDEX(GLOBAL[NAMA BARANG],MATCH(A2052,GLOBAL[ID]))</f>
        <v>Tas HD 234</v>
      </c>
      <c r="E2052" s="4">
        <f ca="1">INDEX(GLOBAL[TT],MATCH(A2052,GLOBAL[ID]))</f>
        <v>11</v>
      </c>
      <c r="F2052" s="5">
        <f ca="1">IF(INDEX(GLOBAL[KET],MATCH(A2052,GLOBAL[ID]))="","-",INDEX(GLOBAL[KET],MATCH(A2052,GLOBAL[ID])))</f>
        <v>480</v>
      </c>
    </row>
    <row r="2053" spans="1:6" ht="15">
      <c r="A2053" s="12">
        <v>3122</v>
      </c>
      <c r="D2053" s="3" t="str">
        <f ca="1">INDEX(GLOBAL[NAMA BARANG],MATCH(A2053,GLOBAL[ID]))</f>
        <v>Tas J 1706</v>
      </c>
      <c r="E2053" s="4">
        <f ca="1">INDEX(GLOBAL[TT],MATCH(A2053,GLOBAL[ID]))</f>
        <v>2</v>
      </c>
      <c r="F2053" s="5" t="str">
        <f ca="1">IF(INDEX(GLOBAL[KET],MATCH(A2053,GLOBAL[ID]))="","-",INDEX(GLOBAL[KET],MATCH(A2053,GLOBAL[ID])))</f>
        <v>10 ls</v>
      </c>
    </row>
    <row r="2054" spans="1:6" ht="15">
      <c r="A2054" s="12">
        <v>3124</v>
      </c>
      <c r="D2054" s="3" t="str">
        <f ca="1">INDEX(GLOBAL[NAMA BARANG],MATCH(A2054,GLOBAL[ID]))</f>
        <v>Tas jinjing 912 kecil</v>
      </c>
      <c r="E2054" s="4">
        <f ca="1">INDEX(GLOBAL[TT],MATCH(A2054,GLOBAL[ID]))</f>
        <v>2</v>
      </c>
      <c r="F2054" s="5" t="str">
        <f ca="1">IF(INDEX(GLOBAL[KET],MATCH(A2054,GLOBAL[ID]))="","-",INDEX(GLOBAL[KET],MATCH(A2054,GLOBAL[ID])))</f>
        <v>360 pc</v>
      </c>
    </row>
    <row r="2055" spans="1:6" ht="15">
      <c r="A2055" s="12">
        <v>3125</v>
      </c>
      <c r="D2055" s="3" t="str">
        <f ca="1">INDEX(GLOBAL[NAMA BARANG],MATCH(A2055,GLOBAL[ID]))</f>
        <v>Tas K 20x25 Etj</v>
      </c>
      <c r="E2055" s="4">
        <f ca="1">INDEX(GLOBAL[TT],MATCH(A2055,GLOBAL[ID]))</f>
        <v>18</v>
      </c>
      <c r="F2055" s="5" t="str">
        <f ca="1">IF(INDEX(GLOBAL[KET],MATCH(A2055,GLOBAL[ID]))="","-",INDEX(GLOBAL[KET],MATCH(A2055,GLOBAL[ID])))</f>
        <v>30 ls</v>
      </c>
    </row>
    <row r="2056" spans="1:6" ht="15">
      <c r="A2056" s="12">
        <v>3126</v>
      </c>
      <c r="D2056" s="3" t="str">
        <f ca="1">INDEX(GLOBAL[NAMA BARANG],MATCH(A2056,GLOBAL[ID]))</f>
        <v>Tas Kado FG L/19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50 ls</v>
      </c>
    </row>
    <row r="2057" spans="1:6" ht="15">
      <c r="A2057" s="12">
        <v>3127</v>
      </c>
      <c r="D2057" s="3" t="str">
        <f ca="1">INDEX(GLOBAL[NAMA BARANG],MATCH(A2057,GLOBAL[ID]))</f>
        <v>Tas Kado FG XL</v>
      </c>
      <c r="E2057" s="4">
        <f ca="1">INDEX(GLOBAL[TT],MATCH(A2057,GLOBAL[ID]))</f>
        <v>1</v>
      </c>
      <c r="F2057" s="5" t="str">
        <f ca="1">IF(INDEX(GLOBAL[KET],MATCH(A2057,GLOBAL[ID]))="","-",INDEX(GLOBAL[KET],MATCH(A2057,GLOBAL[ID])))</f>
        <v>40 ls</v>
      </c>
    </row>
    <row r="2058" spans="1:6" ht="15">
      <c r="A2058" s="12">
        <v>3128</v>
      </c>
      <c r="D2058" s="3" t="str">
        <f ca="1">INDEX(GLOBAL[NAMA BARANG],MATCH(A2058,GLOBAL[ID]))</f>
        <v>Tas Kado GG2 2048 (10, 249 (6)</v>
      </c>
      <c r="E2058" s="4">
        <f ca="1">INDEX(GLOBAL[TT],MATCH(A2058,GLOBAL[ID]))</f>
        <v>16</v>
      </c>
      <c r="F2058" s="5" t="str">
        <f ca="1">IF(INDEX(GLOBAL[KET],MATCH(A2058,GLOBAL[ID]))="","-",INDEX(GLOBAL[KET],MATCH(A2058,GLOBAL[ID])))</f>
        <v>40 LSN</v>
      </c>
    </row>
    <row r="2059" spans="1:6" ht="15">
      <c r="A2059" s="12">
        <v>3129</v>
      </c>
      <c r="D2059" s="3" t="str">
        <f ca="1">INDEX(GLOBAL[NAMA BARANG],MATCH(A2059,GLOBAL[ID]))</f>
        <v>Tas Kado GG2 248</v>
      </c>
      <c r="E2059" s="4">
        <f ca="1">INDEX(GLOBAL[TT],MATCH(A2059,GLOBAL[ID]))</f>
        <v>1</v>
      </c>
      <c r="F2059" s="5" t="str">
        <f ca="1">IF(INDEX(GLOBAL[KET],MATCH(A2059,GLOBAL[ID]))="","-",INDEX(GLOBAL[KET],MATCH(A2059,GLOBAL[ID])))</f>
        <v>40 LSN</v>
      </c>
    </row>
    <row r="2060" spans="1:6" ht="15">
      <c r="A2060" s="12">
        <v>3130</v>
      </c>
      <c r="D2060" s="3" t="str">
        <f ca="1">INDEX(GLOBAL[NAMA BARANG],MATCH(A2060,GLOBAL[ID]))</f>
        <v>Tas Kado GG2 3021-3024</v>
      </c>
      <c r="E2060" s="4">
        <f ca="1">INDEX(GLOBAL[TT],MATCH(A2060,GLOBAL[ID]))</f>
        <v>6</v>
      </c>
      <c r="F2060" s="5" t="str">
        <f ca="1">IF(INDEX(GLOBAL[KET],MATCH(A2060,GLOBAL[ID]))="","-",INDEX(GLOBAL[KET],MATCH(A2060,GLOBAL[ID])))</f>
        <v>40 LSN</v>
      </c>
    </row>
    <row r="2061" spans="1:6" ht="15">
      <c r="A2061" s="12">
        <v>3132</v>
      </c>
      <c r="D2061" s="3" t="str">
        <f ca="1">INDEX(GLOBAL[NAMA BARANG],MATCH(A2061,GLOBAL[ID]))</f>
        <v>Tas Kado GG2 811 (1), 903 (1)</v>
      </c>
      <c r="E2061" s="4">
        <f ca="1">INDEX(GLOBAL[TT],MATCH(A2061,GLOBAL[ID]))</f>
        <v>2</v>
      </c>
      <c r="F2061" s="5" t="str">
        <f ca="1">IF(INDEX(GLOBAL[KET],MATCH(A2061,GLOBAL[ID]))="","-",INDEX(GLOBAL[KET],MATCH(A2061,GLOBAL[ID])))</f>
        <v>40 LSN</v>
      </c>
    </row>
    <row r="2062" spans="1:6" ht="15">
      <c r="A2062" s="12">
        <v>3133</v>
      </c>
      <c r="D2062" s="3" t="str">
        <f ca="1">INDEX(GLOBAL[NAMA BARANG],MATCH(A2062,GLOBAL[ID]))</f>
        <v>Tas Kado GG2 Coklat Tali Rajut</v>
      </c>
      <c r="E2062" s="4">
        <f ca="1">INDEX(GLOBAL[TT],MATCH(A2062,GLOBAL[ID]))</f>
        <v>1</v>
      </c>
      <c r="F2062" s="5" t="str">
        <f ca="1">IF(INDEX(GLOBAL[KET],MATCH(A2062,GLOBAL[ID]))="","-",INDEX(GLOBAL[KET],MATCH(A2062,GLOBAL[ID])))</f>
        <v>40 LSN</v>
      </c>
    </row>
    <row r="2063" spans="1:6" ht="15">
      <c r="A2063" s="12">
        <v>3134</v>
      </c>
      <c r="D2063" s="3" t="str">
        <f ca="1">INDEX(GLOBAL[NAMA BARANG],MATCH(A2063,GLOBAL[ID]))</f>
        <v>Tas Kain E 100 A</v>
      </c>
      <c r="E2063" s="4">
        <f ca="1">INDEX(GLOBAL[TT],MATCH(A2063,GLOBAL[ID]))</f>
        <v>2</v>
      </c>
      <c r="F2063" s="5" t="str">
        <f ca="1">IF(INDEX(GLOBAL[KET],MATCH(A2063,GLOBAL[ID]))="","-",INDEX(GLOBAL[KET],MATCH(A2063,GLOBAL[ID])))</f>
        <v>300 PCS</v>
      </c>
    </row>
    <row r="2064" spans="1:6" ht="15">
      <c r="A2064" s="12">
        <v>3135</v>
      </c>
      <c r="D2064" s="3" t="str">
        <f ca="1">INDEX(GLOBAL[NAMA BARANG],MATCH(A2064,GLOBAL[ID]))</f>
        <v>Tas Kain E 101 A</v>
      </c>
      <c r="E2064" s="4">
        <f ca="1">INDEX(GLOBAL[TT],MATCH(A2064,GLOBAL[ID]))</f>
        <v>2</v>
      </c>
      <c r="F2064" s="5">
        <f ca="1">IF(INDEX(GLOBAL[KET],MATCH(A2064,GLOBAL[ID]))="","-",INDEX(GLOBAL[KET],MATCH(A2064,GLOBAL[ID])))</f>
        <v>250</v>
      </c>
    </row>
    <row r="2065" spans="1:6" ht="15">
      <c r="A2065" s="12">
        <v>3136</v>
      </c>
      <c r="D2065" s="3" t="str">
        <f ca="1">INDEX(GLOBAL[NAMA BARANG],MATCH(A2065,GLOBAL[ID]))</f>
        <v>Tas Kain Fancy B restleting</v>
      </c>
      <c r="E2065" s="4">
        <f ca="1">INDEX(GLOBAL[TT],MATCH(A2065,GLOBAL[ID]))</f>
        <v>1</v>
      </c>
      <c r="F2065" s="5">
        <f ca="1">IF(INDEX(GLOBAL[KET],MATCH(A2065,GLOBAL[ID]))="","-",INDEX(GLOBAL[KET],MATCH(A2065,GLOBAL[ID])))</f>
        <v>180</v>
      </c>
    </row>
    <row r="2066" spans="1:6" ht="15">
      <c r="A2066" s="12">
        <v>3137</v>
      </c>
      <c r="D2066" s="3" t="str">
        <f ca="1">INDEX(GLOBAL[NAMA BARANG],MATCH(A2066,GLOBAL[ID]))</f>
        <v>Tas Kain Ret K-27 (Hj/ Htm/ Coklat/ Mr Tua) cream</v>
      </c>
      <c r="E2066" s="4">
        <f ca="1">INDEX(GLOBAL[TT],MATCH(A2066,GLOBAL[ID]))</f>
        <v>12</v>
      </c>
      <c r="F2066" s="5" t="str">
        <f ca="1">IF(INDEX(GLOBAL[KET],MATCH(A2066,GLOBAL[ID]))="","-",INDEX(GLOBAL[KET],MATCH(A2066,GLOBAL[ID])))</f>
        <v>288 pc</v>
      </c>
    </row>
    <row r="2067" spans="1:6" ht="15">
      <c r="A2067" s="12">
        <v>3140</v>
      </c>
      <c r="D2067" s="3" t="str">
        <f ca="1">INDEX(GLOBAL[NAMA BARANG],MATCH(A2067,GLOBAL[ID]))</f>
        <v>Tas Karung 40x45</v>
      </c>
      <c r="E2067" s="4">
        <f ca="1">INDEX(GLOBAL[TT],MATCH(A2067,GLOBAL[ID]))</f>
        <v>2</v>
      </c>
      <c r="F2067" s="5" t="str">
        <f ca="1">IF(INDEX(GLOBAL[KET],MATCH(A2067,GLOBAL[ID]))="","-",INDEX(GLOBAL[KET],MATCH(A2067,GLOBAL[ID])))</f>
        <v>120 PCS</v>
      </c>
    </row>
    <row r="2068" spans="1:6" ht="15">
      <c r="A2068" s="12">
        <v>3142</v>
      </c>
      <c r="D2068" s="3" t="str">
        <f ca="1">INDEX(GLOBAL[NAMA BARANG],MATCH(A2068,GLOBAL[ID]))</f>
        <v>Tas Karung 50x55</v>
      </c>
      <c r="E2068" s="4">
        <f ca="1">INDEX(GLOBAL[TT],MATCH(A2068,GLOBAL[ID]))</f>
        <v>9</v>
      </c>
      <c r="F2068" s="5" t="str">
        <f ca="1">IF(INDEX(GLOBAL[KET],MATCH(A2068,GLOBAL[ID]))="","-",INDEX(GLOBAL[KET],MATCH(A2068,GLOBAL[ID])))</f>
        <v>120 PCS</v>
      </c>
    </row>
    <row r="2069" spans="1:6" ht="15">
      <c r="A2069" s="12">
        <v>3144</v>
      </c>
      <c r="D2069" s="3" t="str">
        <f ca="1">INDEX(GLOBAL[NAMA BARANG],MATCH(A2069,GLOBAL[ID]))</f>
        <v>Tas Karung 70x70</v>
      </c>
      <c r="E2069" s="4">
        <f ca="1">INDEX(GLOBAL[TT],MATCH(A2069,GLOBAL[ID]))</f>
        <v>29</v>
      </c>
      <c r="F2069" s="5" t="str">
        <f ca="1">IF(INDEX(GLOBAL[KET],MATCH(A2069,GLOBAL[ID]))="","-",INDEX(GLOBAL[KET],MATCH(A2069,GLOBAL[ID])))</f>
        <v>120 PCS</v>
      </c>
    </row>
    <row r="2070" spans="1:6" ht="15">
      <c r="A2070" s="12">
        <v>3145</v>
      </c>
      <c r="D2070" s="3" t="str">
        <f ca="1">INDEX(GLOBAL[NAMA BARANG],MATCH(A2070,GLOBAL[ID]))</f>
        <v xml:space="preserve">Tas Karung A (65x55) 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120 pc</v>
      </c>
    </row>
    <row r="2071" spans="1:6" ht="15">
      <c r="A2071" s="12">
        <v>3152</v>
      </c>
      <c r="D2071" s="3" t="str">
        <f ca="1">INDEX(GLOBAL[NAMA BARANG],MATCH(A2071,GLOBAL[ID]))</f>
        <v>Tas Karung C (45x50) (50x45)</v>
      </c>
      <c r="E2071" s="4">
        <f ca="1">INDEX(GLOBAL[TT],MATCH(A2071,GLOBAL[ID]))</f>
        <v>2</v>
      </c>
      <c r="F2071" s="5" t="str">
        <f ca="1">IF(INDEX(GLOBAL[KET],MATCH(A2071,GLOBAL[ID]))="","-",INDEX(GLOBAL[KET],MATCH(A2071,GLOBAL[ID])))</f>
        <v>10 ls</v>
      </c>
    </row>
    <row r="2072" spans="1:6" ht="15">
      <c r="A2072" s="12">
        <v>3154</v>
      </c>
      <c r="D2072" s="3" t="str">
        <f ca="1">INDEX(GLOBAL[NAMA BARANG],MATCH(A2072,GLOBAL[ID]))</f>
        <v>Tas Kertas (Emas, Silver, Hj daun) PHS</v>
      </c>
      <c r="E2072" s="4">
        <f ca="1">INDEX(GLOBAL[TT],MATCH(A2072,GLOBAL[ID]))</f>
        <v>15</v>
      </c>
      <c r="F2072" s="5" t="str">
        <f ca="1">IF(INDEX(GLOBAL[KET],MATCH(A2072,GLOBAL[ID]))="","-",INDEX(GLOBAL[KET],MATCH(A2072,GLOBAL[ID])))</f>
        <v>20 ls</v>
      </c>
    </row>
    <row r="2073" spans="1:6" ht="15">
      <c r="A2073" s="12">
        <v>3155</v>
      </c>
      <c r="D2073" s="3" t="str">
        <f ca="1">INDEX(GLOBAL[NAMA BARANG],MATCH(A2073,GLOBAL[ID]))</f>
        <v>Tas Kertas 1/ SS/ 12,5 x 16</v>
      </c>
      <c r="E2073" s="4">
        <f ca="1">INDEX(GLOBAL[TT],MATCH(A2073,GLOBAL[ID]))</f>
        <v>3</v>
      </c>
      <c r="F2073" s="5" t="str">
        <f ca="1">IF(INDEX(GLOBAL[KET],MATCH(A2073,GLOBAL[ID]))="","-",INDEX(GLOBAL[KET],MATCH(A2073,GLOBAL[ID])))</f>
        <v>50 ls</v>
      </c>
    </row>
    <row r="2074" spans="1:6" ht="15">
      <c r="A2074" s="12">
        <v>3156</v>
      </c>
      <c r="D2074" s="3" t="str">
        <f ca="1">INDEX(GLOBAL[NAMA BARANG],MATCH(A2074,GLOBAL[ID]))</f>
        <v>Tas Kertas 8863C/ 181C</v>
      </c>
      <c r="E2074" s="4">
        <f ca="1">INDEX(GLOBAL[TT],MATCH(A2074,GLOBAL[ID]))</f>
        <v>1</v>
      </c>
      <c r="F2074" s="5" t="str">
        <f ca="1">IF(INDEX(GLOBAL[KET],MATCH(A2074,GLOBAL[ID]))="","-",INDEX(GLOBAL[KET],MATCH(A2074,GLOBAL[ID])))</f>
        <v>40 ls</v>
      </c>
    </row>
    <row r="2075" spans="1:6" ht="15">
      <c r="A2075" s="12">
        <v>3157</v>
      </c>
      <c r="D2075" s="3" t="str">
        <f ca="1">INDEX(GLOBAL[NAMA BARANG],MATCH(A2075,GLOBAL[ID]))</f>
        <v>Tas Kertas 8891A/ 8875A</v>
      </c>
      <c r="E2075" s="4">
        <f ca="1">INDEX(GLOBAL[TT],MATCH(A2075,GLOBAL[ID]))</f>
        <v>1</v>
      </c>
      <c r="F2075" s="5" t="str">
        <f ca="1">IF(INDEX(GLOBAL[KET],MATCH(A2075,GLOBAL[ID]))="","-",INDEX(GLOBAL[KET],MATCH(A2075,GLOBAL[ID])))</f>
        <v>20 ls</v>
      </c>
    </row>
    <row r="2076" spans="1:6" ht="15">
      <c r="A2076" s="12">
        <v>3158</v>
      </c>
      <c r="D2076" s="3" t="str">
        <f ca="1">INDEX(GLOBAL[NAMA BARANG],MATCH(A2076,GLOBAL[ID]))</f>
        <v>Tas Kertas 8891C/ 8875C</v>
      </c>
      <c r="E2076" s="4">
        <f ca="1">INDEX(GLOBAL[TT],MATCH(A2076,GLOBAL[ID]))</f>
        <v>1</v>
      </c>
      <c r="F2076" s="5" t="str">
        <f ca="1">IF(INDEX(GLOBAL[KET],MATCH(A2076,GLOBAL[ID]))="","-",INDEX(GLOBAL[KET],MATCH(A2076,GLOBAL[ID])))</f>
        <v>40 ls</v>
      </c>
    </row>
    <row r="2077" spans="1:6" ht="15">
      <c r="A2077" s="12">
        <v>3159</v>
      </c>
      <c r="D2077" s="3" t="str">
        <f ca="1">INDEX(GLOBAL[NAMA BARANG],MATCH(A2077,GLOBAL[ID]))</f>
        <v>Tas Kertas 9173M</v>
      </c>
      <c r="E2077" s="4">
        <f ca="1">INDEX(GLOBAL[TT],MATCH(A2077,GLOBAL[ID]))</f>
        <v>3</v>
      </c>
      <c r="F2077" s="5">
        <f ca="1">IF(INDEX(GLOBAL[KET],MATCH(A2077,GLOBAL[ID]))="","-",INDEX(GLOBAL[KET],MATCH(A2077,GLOBAL[ID])))</f>
        <v>360</v>
      </c>
    </row>
    <row r="2078" spans="1:6" ht="15">
      <c r="A2078" s="12">
        <v>3160</v>
      </c>
      <c r="D2078" s="3" t="str">
        <f ca="1">INDEX(GLOBAL[NAMA BARANG],MATCH(A2078,GLOBAL[ID]))</f>
        <v>Tas Kertas BL 9173 L</v>
      </c>
      <c r="E2078" s="4">
        <f ca="1">INDEX(GLOBAL[TT],MATCH(A2078,GLOBAL[ID]))</f>
        <v>1</v>
      </c>
      <c r="F2078" s="5" t="str">
        <f ca="1">IF(INDEX(GLOBAL[KET],MATCH(A2078,GLOBAL[ID]))="","-",INDEX(GLOBAL[KET],MATCH(A2078,GLOBAL[ID])))</f>
        <v>20 ls</v>
      </c>
    </row>
    <row r="2079" spans="1:6" ht="15">
      <c r="A2079" s="12">
        <v>3161</v>
      </c>
      <c r="D2079" s="3" t="str">
        <f ca="1">INDEX(GLOBAL[NAMA BARANG],MATCH(A2079,GLOBAL[ID]))</f>
        <v>Tas Kertas DU bk 9173 H</v>
      </c>
      <c r="E2079" s="4">
        <f ca="1">INDEX(GLOBAL[TT],MATCH(A2079,GLOBAL[ID]))</f>
        <v>2</v>
      </c>
      <c r="F2079" s="5" t="str">
        <f ca="1">IF(INDEX(GLOBAL[KET],MATCH(A2079,GLOBAL[ID]))="","-",INDEX(GLOBAL[KET],MATCH(A2079,GLOBAL[ID])))</f>
        <v>-</v>
      </c>
    </row>
    <row r="2080" spans="1:6" ht="15">
      <c r="A2080" s="12">
        <v>3163</v>
      </c>
      <c r="D2080" s="3" t="str">
        <f ca="1">INDEX(GLOBAL[NAMA BARANG],MATCH(A2080,GLOBAL[ID]))</f>
        <v>Tas Kertas Ly SD 283 B(2)/ 284 B(17)</v>
      </c>
      <c r="E2080" s="4">
        <f ca="1">INDEX(GLOBAL[TT],MATCH(A2080,GLOBAL[ID]))</f>
        <v>16</v>
      </c>
      <c r="F2080" s="5" t="str">
        <f ca="1">IF(INDEX(GLOBAL[KET],MATCH(A2080,GLOBAL[ID]))="","-",INDEX(GLOBAL[KET],MATCH(A2080,GLOBAL[ID])))</f>
        <v>360 pc</v>
      </c>
    </row>
    <row r="2081" spans="1:6" ht="15">
      <c r="A2081" s="12">
        <v>3164</v>
      </c>
      <c r="D2081" s="3" t="str">
        <f ca="1">INDEX(GLOBAL[NAMA BARANG],MATCH(A2081,GLOBAL[ID]))</f>
        <v>Tas Kertas Ly SD 286 B</v>
      </c>
      <c r="E2081" s="4">
        <f ca="1">INDEX(GLOBAL[TT],MATCH(A2081,GLOBAL[ID]))</f>
        <v>7</v>
      </c>
      <c r="F2081" s="5" t="str">
        <f ca="1">IF(INDEX(GLOBAL[KET],MATCH(A2081,GLOBAL[ID]))="","-",INDEX(GLOBAL[KET],MATCH(A2081,GLOBAL[ID])))</f>
        <v>360 pc</v>
      </c>
    </row>
    <row r="2082" spans="1:6" ht="15">
      <c r="A2082" s="12">
        <v>3165</v>
      </c>
      <c r="D2082" s="3" t="str">
        <f ca="1">INDEX(GLOBAL[NAMA BARANG],MATCH(A2082,GLOBAL[ID]))</f>
        <v>Tas Kertas Ly XL 277 B</v>
      </c>
      <c r="E2082" s="4">
        <f ca="1">INDEX(GLOBAL[TT],MATCH(A2082,GLOBAL[ID]))</f>
        <v>1</v>
      </c>
      <c r="F2082" s="5" t="str">
        <f ca="1">IF(INDEX(GLOBAL[KET],MATCH(A2082,GLOBAL[ID]))="","-",INDEX(GLOBAL[KET],MATCH(A2082,GLOBAL[ID])))</f>
        <v>30 ls</v>
      </c>
    </row>
    <row r="2083" spans="1:6" ht="15">
      <c r="A2083" s="12">
        <v>3166</v>
      </c>
      <c r="D2083" s="3" t="str">
        <f ca="1">INDEX(GLOBAL[NAMA BARANG],MATCH(A2083,GLOBAL[ID]))</f>
        <v>Tas Kertas Ly XL 289</v>
      </c>
      <c r="E2083" s="4">
        <f ca="1">INDEX(GLOBAL[TT],MATCH(A2083,GLOBAL[ID]))</f>
        <v>1</v>
      </c>
      <c r="F2083" s="5" t="str">
        <f ca="1">IF(INDEX(GLOBAL[KET],MATCH(A2083,GLOBAL[ID]))="","-",INDEX(GLOBAL[KET],MATCH(A2083,GLOBAL[ID])))</f>
        <v>30 ls</v>
      </c>
    </row>
    <row r="2084" spans="1:6" ht="15">
      <c r="A2084" s="12">
        <v>3167</v>
      </c>
      <c r="D2084" s="3" t="str">
        <f ca="1">INDEX(GLOBAL[NAMA BARANG],MATCH(A2084,GLOBAL[ID]))</f>
        <v>Tas Kertas pk 10-04/ 31 X381 XL</v>
      </c>
      <c r="E2084" s="4">
        <f ca="1">INDEX(GLOBAL[TT],MATCH(A2084,GLOBAL[ID]))</f>
        <v>3</v>
      </c>
      <c r="F2084" s="5" t="str">
        <f ca="1">IF(INDEX(GLOBAL[KET],MATCH(A2084,GLOBAL[ID]))="","-",INDEX(GLOBAL[KET],MATCH(A2084,GLOBAL[ID])))</f>
        <v>480 pc</v>
      </c>
    </row>
    <row r="2085" spans="1:6" ht="15">
      <c r="A2085" s="12">
        <v>3168</v>
      </c>
      <c r="D2085" s="3" t="str">
        <f ca="1">INDEX(GLOBAL[NAMA BARANG],MATCH(A2085,GLOBAL[ID]))</f>
        <v>Tas LL D (K)</v>
      </c>
      <c r="E2085" s="4">
        <f ca="1">INDEX(GLOBAL[TT],MATCH(A2085,GLOBAL[ID]))</f>
        <v>9</v>
      </c>
      <c r="F2085" s="5" t="str">
        <f ca="1">IF(INDEX(GLOBAL[KET],MATCH(A2085,GLOBAL[ID]))="","-",INDEX(GLOBAL[KET],MATCH(A2085,GLOBAL[ID])))</f>
        <v>1200 pc</v>
      </c>
    </row>
    <row r="2086" spans="1:6" ht="15">
      <c r="A2086" s="12">
        <v>3170</v>
      </c>
      <c r="D2086" s="3" t="str">
        <f ca="1">INDEX(GLOBAL[NAMA BARANG],MATCH(A2086,GLOBAL[ID]))</f>
        <v>Tas lux My 024</v>
      </c>
      <c r="E2086" s="4">
        <f ca="1">INDEX(GLOBAL[TT],MATCH(A2086,GLOBAL[ID]))</f>
        <v>3</v>
      </c>
      <c r="F2086" s="5" t="str">
        <f ca="1">IF(INDEX(GLOBAL[KET],MATCH(A2086,GLOBAL[ID]))="","-",INDEX(GLOBAL[KET],MATCH(A2086,GLOBAL[ID])))</f>
        <v>120 bh</v>
      </c>
    </row>
    <row r="2087" spans="1:6" ht="15">
      <c r="A2087" s="12">
        <v>3171</v>
      </c>
      <c r="D2087" s="3" t="str">
        <f ca="1">INDEX(GLOBAL[NAMA BARANG],MATCH(A2087,GLOBAL[ID]))</f>
        <v>Tas lux My 025</v>
      </c>
      <c r="E2087" s="4">
        <f ca="1">INDEX(GLOBAL[TT],MATCH(A2087,GLOBAL[ID]))</f>
        <v>1</v>
      </c>
      <c r="F2087" s="5">
        <f ca="1">IF(INDEX(GLOBAL[KET],MATCH(A2087,GLOBAL[ID]))="","-",INDEX(GLOBAL[KET],MATCH(A2087,GLOBAL[ID])))</f>
        <v>200</v>
      </c>
    </row>
    <row r="2088" spans="1:6" ht="15">
      <c r="A2088" s="12">
        <v>3172</v>
      </c>
      <c r="D2088" s="3" t="str">
        <f ca="1">INDEX(GLOBAL[NAMA BARANG],MATCH(A2088,GLOBAL[ID]))</f>
        <v>Tas Ly 083/ 086 B</v>
      </c>
      <c r="E2088" s="4">
        <f ca="1">INDEX(GLOBAL[TT],MATCH(A2088,GLOBAL[ID]))</f>
        <v>4</v>
      </c>
      <c r="F2088" s="5">
        <f ca="1">IF(INDEX(GLOBAL[KET],MATCH(A2088,GLOBAL[ID]))="","-",INDEX(GLOBAL[KET],MATCH(A2088,GLOBAL[ID])))</f>
        <v>360</v>
      </c>
    </row>
    <row r="2089" spans="1:6" ht="15">
      <c r="A2089" s="12">
        <v>3173</v>
      </c>
      <c r="D2089" s="3" t="str">
        <f ca="1">INDEX(GLOBAL[NAMA BARANG],MATCH(A2089,GLOBAL[ID]))</f>
        <v>Tas Ly HD 126/ 131B</v>
      </c>
      <c r="E2089" s="4">
        <f ca="1">INDEX(GLOBAL[TT],MATCH(A2089,GLOBAL[ID]))</f>
        <v>9</v>
      </c>
      <c r="F2089" s="5" t="str">
        <f ca="1">IF(INDEX(GLOBAL[KET],MATCH(A2089,GLOBAL[ID]))="","-",INDEX(GLOBAL[KET],MATCH(A2089,GLOBAL[ID])))</f>
        <v>360 pc</v>
      </c>
    </row>
    <row r="2090" spans="1:6" ht="15">
      <c r="A2090" s="12">
        <v>3174</v>
      </c>
      <c r="D2090" s="3" t="str">
        <f ca="1">INDEX(GLOBAL[NAMA BARANG],MATCH(A2090,GLOBAL[ID]))</f>
        <v>Tas Ly HD 132 B</v>
      </c>
      <c r="E2090" s="4">
        <f ca="1">INDEX(GLOBAL[TT],MATCH(A2090,GLOBAL[ID]))</f>
        <v>3</v>
      </c>
      <c r="F2090" s="5">
        <f ca="1">IF(INDEX(GLOBAL[KET],MATCH(A2090,GLOBAL[ID]))="","-",INDEX(GLOBAL[KET],MATCH(A2090,GLOBAL[ID])))</f>
        <v>360</v>
      </c>
    </row>
    <row r="2091" spans="1:6" ht="15">
      <c r="A2091" s="12">
        <v>3175</v>
      </c>
      <c r="D2091" s="3" t="str">
        <f ca="1">INDEX(GLOBAL[NAMA BARANG],MATCH(A2091,GLOBAL[ID]))</f>
        <v>Tas Ly HD 148 B</v>
      </c>
      <c r="E2091" s="4">
        <f ca="1">INDEX(GLOBAL[TT],MATCH(A2091,GLOBAL[ID]))</f>
        <v>5</v>
      </c>
      <c r="F2091" s="5">
        <f ca="1">IF(INDEX(GLOBAL[KET],MATCH(A2091,GLOBAL[ID]))="","-",INDEX(GLOBAL[KET],MATCH(A2091,GLOBAL[ID])))</f>
        <v>360</v>
      </c>
    </row>
    <row r="2092" spans="1:6" ht="15">
      <c r="A2092" s="12">
        <v>3176</v>
      </c>
      <c r="D2092" s="3" t="str">
        <f ca="1">INDEX(GLOBAL[NAMA BARANG],MATCH(A2092,GLOBAL[ID]))</f>
        <v>Tas Ly HD 149 B</v>
      </c>
      <c r="E2092" s="4">
        <f ca="1">INDEX(GLOBAL[TT],MATCH(A2092,GLOBAL[ID]))</f>
        <v>14</v>
      </c>
      <c r="F2092" s="5">
        <f ca="1">IF(INDEX(GLOBAL[KET],MATCH(A2092,GLOBAL[ID]))="","-",INDEX(GLOBAL[KET],MATCH(A2092,GLOBAL[ID])))</f>
        <v>360</v>
      </c>
    </row>
    <row r="2093" spans="1:6" ht="15">
      <c r="A2093" s="12">
        <v>3177</v>
      </c>
      <c r="D2093" s="3" t="str">
        <f ca="1">INDEX(GLOBAL[NAMA BARANG],MATCH(A2093,GLOBAL[ID]))</f>
        <v>Tas Ly HD 150 B</v>
      </c>
      <c r="E2093" s="4">
        <f ca="1">INDEX(GLOBAL[TT],MATCH(A2093,GLOBAL[ID]))</f>
        <v>4</v>
      </c>
      <c r="F2093" s="5">
        <f ca="1">IF(INDEX(GLOBAL[KET],MATCH(A2093,GLOBAL[ID]))="","-",INDEX(GLOBAL[KET],MATCH(A2093,GLOBAL[ID])))</f>
        <v>360</v>
      </c>
    </row>
    <row r="2094" spans="1:6" ht="15">
      <c r="A2094" s="12">
        <v>3179</v>
      </c>
      <c r="D2094" s="3" t="str">
        <f ca="1">INDEX(GLOBAL[NAMA BARANG],MATCH(A2094,GLOBAL[ID]))</f>
        <v>Tas Ly SD 211B</v>
      </c>
      <c r="E2094" s="4">
        <f ca="1">INDEX(GLOBAL[TT],MATCH(A2094,GLOBAL[ID]))</f>
        <v>1</v>
      </c>
      <c r="F2094" s="5">
        <f ca="1">IF(INDEX(GLOBAL[KET],MATCH(A2094,GLOBAL[ID]))="","-",INDEX(GLOBAL[KET],MATCH(A2094,GLOBAL[ID])))</f>
        <v>360</v>
      </c>
    </row>
    <row r="2095" spans="1:6" ht="15">
      <c r="A2095" s="12">
        <v>3180</v>
      </c>
      <c r="D2095" s="3" t="str">
        <f ca="1">INDEX(GLOBAL[NAMA BARANG],MATCH(A2095,GLOBAL[ID]))</f>
        <v>Tas LySD 154 K</v>
      </c>
      <c r="E2095" s="4">
        <f ca="1">INDEX(GLOBAL[TT],MATCH(A2095,GLOBAL[ID]))</f>
        <v>7</v>
      </c>
      <c r="F2095" s="5">
        <f ca="1">IF(INDEX(GLOBAL[KET],MATCH(A2095,GLOBAL[ID]))="","-",INDEX(GLOBAL[KET],MATCH(A2095,GLOBAL[ID])))</f>
        <v>480</v>
      </c>
    </row>
    <row r="2096" spans="1:6" ht="15">
      <c r="A2096" s="12">
        <v>3181</v>
      </c>
      <c r="D2096" s="3" t="str">
        <f ca="1">INDEX(GLOBAL[NAMA BARANG],MATCH(A2096,GLOBAL[ID]))</f>
        <v>Tas LySD 229 K</v>
      </c>
      <c r="E2096" s="4">
        <f ca="1">INDEX(GLOBAL[TT],MATCH(A2096,GLOBAL[ID]))</f>
        <v>36</v>
      </c>
      <c r="F2096" s="5" t="str">
        <f ca="1">IF(INDEX(GLOBAL[KET],MATCH(A2096,GLOBAL[ID]))="","-",INDEX(GLOBAL[KET],MATCH(A2096,GLOBAL[ID])))</f>
        <v>480 pc</v>
      </c>
    </row>
    <row r="2097" spans="1:6" ht="15">
      <c r="A2097" s="12">
        <v>3182</v>
      </c>
      <c r="D2097" s="3" t="str">
        <f ca="1">INDEX(GLOBAL[NAMA BARANG],MATCH(A2097,GLOBAL[ID]))</f>
        <v>Tas LySD 241 K</v>
      </c>
      <c r="E2097" s="4">
        <f ca="1">INDEX(GLOBAL[TT],MATCH(A2097,GLOBAL[ID]))</f>
        <v>2</v>
      </c>
      <c r="F2097" s="5" t="str">
        <f ca="1">IF(INDEX(GLOBAL[KET],MATCH(A2097,GLOBAL[ID]))="","-",INDEX(GLOBAL[KET],MATCH(A2097,GLOBAL[ID])))</f>
        <v>480 pc</v>
      </c>
    </row>
    <row r="2098" spans="1:6" ht="15">
      <c r="A2098" s="12">
        <v>3184</v>
      </c>
      <c r="D2098" s="3" t="str">
        <f ca="1">INDEX(GLOBAL[NAMA BARANG],MATCH(A2098,GLOBAL[ID]))</f>
        <v>Tas Mika besar Tenteng tangan R 013</v>
      </c>
      <c r="E2098" s="4">
        <f ca="1">INDEX(GLOBAL[TT],MATCH(A2098,GLOBAL[ID]))</f>
        <v>2</v>
      </c>
      <c r="F2098" s="5" t="str">
        <f ca="1">IF(INDEX(GLOBAL[KET],MATCH(A2098,GLOBAL[ID]))="","-",INDEX(GLOBAL[KET],MATCH(A2098,GLOBAL[ID])))</f>
        <v>30 ls</v>
      </c>
    </row>
    <row r="2099" spans="1:6" ht="15">
      <c r="A2099" s="12">
        <v>3185</v>
      </c>
      <c r="D2099" s="3" t="str">
        <f ca="1">INDEX(GLOBAL[NAMA BARANG],MATCH(A2099,GLOBAL[ID]))</f>
        <v>Tas Mika PP ME 812 kecil</v>
      </c>
      <c r="E2099" s="4">
        <f ca="1">INDEX(GLOBAL[TT],MATCH(A2099,GLOBAL[ID]))</f>
        <v>3</v>
      </c>
      <c r="F2099" s="5" t="str">
        <f ca="1">IF(INDEX(GLOBAL[KET],MATCH(A2099,GLOBAL[ID]))="","-",INDEX(GLOBAL[KET],MATCH(A2099,GLOBAL[ID])))</f>
        <v>15 ls</v>
      </c>
    </row>
    <row r="2100" spans="1:6" ht="15">
      <c r="A2100" s="12">
        <v>3186</v>
      </c>
      <c r="D2100" s="3" t="str">
        <f ca="1">INDEX(GLOBAL[NAMA BARANG],MATCH(A2100,GLOBAL[ID]))</f>
        <v>Tas Mika PP TM 911</v>
      </c>
      <c r="E2100" s="4">
        <f ca="1">INDEX(GLOBAL[TT],MATCH(A2100,GLOBAL[ID]))</f>
        <v>3</v>
      </c>
      <c r="F2100" s="5" t="str">
        <f ca="1">IF(INDEX(GLOBAL[KET],MATCH(A2100,GLOBAL[ID]))="","-",INDEX(GLOBAL[KET],MATCH(A2100,GLOBAL[ID])))</f>
        <v>120 pc</v>
      </c>
    </row>
    <row r="2101" spans="1:6" ht="15">
      <c r="A2101" s="12">
        <v>3187</v>
      </c>
      <c r="D2101" s="3" t="str">
        <f ca="1">INDEX(GLOBAL[NAMA BARANG],MATCH(A2101,GLOBAL[ID]))</f>
        <v>Tas Mika+Tali CL MM</v>
      </c>
      <c r="E2101" s="4">
        <f ca="1">INDEX(GLOBAL[TT],MATCH(A2101,GLOBAL[ID]))</f>
        <v>13</v>
      </c>
      <c r="F2101" s="5" t="str">
        <f ca="1">IF(INDEX(GLOBAL[KET],MATCH(A2101,GLOBAL[ID]))="","-",INDEX(GLOBAL[KET],MATCH(A2101,GLOBAL[ID])))</f>
        <v>848 pc</v>
      </c>
    </row>
    <row r="2102" spans="1:6" ht="15">
      <c r="A2102" s="12">
        <v>3190</v>
      </c>
      <c r="D2102" s="3" t="str">
        <f ca="1">INDEX(GLOBAL[NAMA BARANG],MATCH(A2102,GLOBAL[ID]))</f>
        <v>Tas Nariko 4A</v>
      </c>
      <c r="E2102" s="4">
        <f ca="1">INDEX(GLOBAL[TT],MATCH(A2102,GLOBAL[ID]))</f>
        <v>23</v>
      </c>
      <c r="F2102" s="5" t="str">
        <f ca="1">IF(INDEX(GLOBAL[KET],MATCH(A2102,GLOBAL[ID]))="","-",INDEX(GLOBAL[KET],MATCH(A2102,GLOBAL[ID])))</f>
        <v>50 ls</v>
      </c>
    </row>
    <row r="2103" spans="1:6" ht="15">
      <c r="A2103" s="12">
        <v>3191</v>
      </c>
      <c r="D2103" s="3" t="str">
        <f ca="1">INDEX(GLOBAL[NAMA BARANG],MATCH(A2103,GLOBAL[ID]))</f>
        <v>Tas Pita Kado Jumbo FC 401 (1378)</v>
      </c>
      <c r="E2103" s="4">
        <f ca="1">INDEX(GLOBAL[TT],MATCH(A2103,GLOBAL[ID]))</f>
        <v>2</v>
      </c>
      <c r="F2103" s="5">
        <f ca="1">IF(INDEX(GLOBAL[KET],MATCH(A2103,GLOBAL[ID]))="","-",INDEX(GLOBAL[KET],MATCH(A2103,GLOBAL[ID])))</f>
        <v>240</v>
      </c>
    </row>
    <row r="2104" spans="1:6" ht="15">
      <c r="A2104" s="12">
        <v>3192</v>
      </c>
      <c r="D2104" s="3" t="str">
        <f ca="1">INDEX(GLOBAL[NAMA BARANG],MATCH(A2104,GLOBAL[ID]))</f>
        <v>Tas Pita Kado Jumbo FC 401 (1407)</v>
      </c>
      <c r="E2104" s="4">
        <f ca="1">INDEX(GLOBAL[TT],MATCH(A2104,GLOBAL[ID]))</f>
        <v>8</v>
      </c>
      <c r="F2104" s="5">
        <f ca="1">IF(INDEX(GLOBAL[KET],MATCH(A2104,GLOBAL[ID]))="","-",INDEX(GLOBAL[KET],MATCH(A2104,GLOBAL[ID])))</f>
        <v>240</v>
      </c>
    </row>
    <row r="2105" spans="1:6" ht="15">
      <c r="A2105" s="12">
        <v>3193</v>
      </c>
      <c r="D2105" s="3" t="str">
        <f ca="1">INDEX(GLOBAL[NAMA BARANG],MATCH(A2105,GLOBAL[ID]))</f>
        <v>Tas Pita Kado Jumbo FC 401 (1411)</v>
      </c>
      <c r="E2105" s="4">
        <f ca="1">INDEX(GLOBAL[TT],MATCH(A2105,GLOBAL[ID]))</f>
        <v>2</v>
      </c>
      <c r="F2105" s="5">
        <f ca="1">IF(INDEX(GLOBAL[KET],MATCH(A2105,GLOBAL[ID]))="","-",INDEX(GLOBAL[KET],MATCH(A2105,GLOBAL[ID])))</f>
        <v>240</v>
      </c>
    </row>
    <row r="2106" spans="1:6" ht="15">
      <c r="A2106" s="12">
        <v>3194</v>
      </c>
      <c r="D2106" s="3" t="str">
        <f ca="1">INDEX(GLOBAL[NAMA BARANG],MATCH(A2106,GLOBAL[ID]))</f>
        <v>Tas Pita Kado Jumbo FC 401 (1422)</v>
      </c>
      <c r="E2106" s="4">
        <f ca="1">INDEX(GLOBAL[TT],MATCH(A2106,GLOBAL[ID]))</f>
        <v>7</v>
      </c>
      <c r="F2106" s="5">
        <f ca="1">IF(INDEX(GLOBAL[KET],MATCH(A2106,GLOBAL[ID]))="","-",INDEX(GLOBAL[KET],MATCH(A2106,GLOBAL[ID])))</f>
        <v>240</v>
      </c>
    </row>
    <row r="2107" spans="1:6" ht="15">
      <c r="A2107" s="12">
        <v>3195</v>
      </c>
      <c r="D2107" s="3" t="str">
        <f ca="1">INDEX(GLOBAL[NAMA BARANG],MATCH(A2107,GLOBAL[ID]))</f>
        <v>Tas Pita Kado Jumbo FC 401 (1426)</v>
      </c>
      <c r="E2107" s="4">
        <f ca="1">INDEX(GLOBAL[TT],MATCH(A2107,GLOBAL[ID]))</f>
        <v>5</v>
      </c>
      <c r="F2107" s="5">
        <f ca="1">IF(INDEX(GLOBAL[KET],MATCH(A2107,GLOBAL[ID]))="","-",INDEX(GLOBAL[KET],MATCH(A2107,GLOBAL[ID])))</f>
        <v>240</v>
      </c>
    </row>
    <row r="2108" spans="1:6" ht="15">
      <c r="A2108" s="12">
        <v>3196</v>
      </c>
      <c r="D2108" s="3" t="str">
        <f ca="1">INDEX(GLOBAL[NAMA BARANG],MATCH(A2108,GLOBAL[ID]))</f>
        <v>Tas Pita Kado Jumbo FC 401 (1439)</v>
      </c>
      <c r="E2108" s="4">
        <f ca="1">INDEX(GLOBAL[TT],MATCH(A2108,GLOBAL[ID]))</f>
        <v>7</v>
      </c>
      <c r="F2108" s="5">
        <f ca="1">IF(INDEX(GLOBAL[KET],MATCH(A2108,GLOBAL[ID]))="","-",INDEX(GLOBAL[KET],MATCH(A2108,GLOBAL[ID])))</f>
        <v>240</v>
      </c>
    </row>
    <row r="2109" spans="1:6" ht="15">
      <c r="A2109" s="12">
        <v>3197</v>
      </c>
      <c r="D2109" s="3" t="str">
        <f ca="1">INDEX(GLOBAL[NAMA BARANG],MATCH(A2109,GLOBAL[ID]))</f>
        <v>Tas Pita Kado Jumbo FC 401 (1460)</v>
      </c>
      <c r="E2109" s="4">
        <f ca="1">INDEX(GLOBAL[TT],MATCH(A2109,GLOBAL[ID]))</f>
        <v>4</v>
      </c>
      <c r="F2109" s="5">
        <f ca="1">IF(INDEX(GLOBAL[KET],MATCH(A2109,GLOBAL[ID]))="","-",INDEX(GLOBAL[KET],MATCH(A2109,GLOBAL[ID])))</f>
        <v>240</v>
      </c>
    </row>
    <row r="2110" spans="1:6" ht="15">
      <c r="A2110" s="12">
        <v>3198</v>
      </c>
      <c r="D2110" s="3" t="str">
        <f ca="1">INDEX(GLOBAL[NAMA BARANG],MATCH(A2110,GLOBAL[ID]))</f>
        <v>Tas Pita Kado k FG 101 (1021)</v>
      </c>
      <c r="E2110" s="4">
        <f ca="1">INDEX(GLOBAL[TT],MATCH(A2110,GLOBAL[ID]))</f>
        <v>1</v>
      </c>
      <c r="F2110" s="5">
        <f ca="1">IF(INDEX(GLOBAL[KET],MATCH(A2110,GLOBAL[ID]))="","-",INDEX(GLOBAL[KET],MATCH(A2110,GLOBAL[ID])))</f>
        <v>720</v>
      </c>
    </row>
    <row r="2111" spans="1:6" ht="15">
      <c r="A2111" s="12">
        <v>3199</v>
      </c>
      <c r="D2111" s="3" t="str">
        <f ca="1">INDEX(GLOBAL[NAMA BARANG],MATCH(A2111,GLOBAL[ID]))</f>
        <v>Tas Pita Kado k FG 101 (1030)</v>
      </c>
      <c r="E2111" s="4">
        <f ca="1">INDEX(GLOBAL[TT],MATCH(A2111,GLOBAL[ID]))</f>
        <v>1</v>
      </c>
      <c r="F2111" s="5">
        <f ca="1">IF(INDEX(GLOBAL[KET],MATCH(A2111,GLOBAL[ID]))="","-",INDEX(GLOBAL[KET],MATCH(A2111,GLOBAL[ID])))</f>
        <v>720</v>
      </c>
    </row>
    <row r="2112" spans="1:6" ht="15">
      <c r="A2112" s="12">
        <v>3200</v>
      </c>
      <c r="D2112" s="3" t="str">
        <f ca="1">INDEX(GLOBAL[NAMA BARANG],MATCH(A2112,GLOBAL[ID]))</f>
        <v>Tas Pita Kado k FG 101 (1033)</v>
      </c>
      <c r="E2112" s="4">
        <f ca="1">INDEX(GLOBAL[TT],MATCH(A2112,GLOBAL[ID]))</f>
        <v>1</v>
      </c>
      <c r="F2112" s="5">
        <f ca="1">IF(INDEX(GLOBAL[KET],MATCH(A2112,GLOBAL[ID]))="","-",INDEX(GLOBAL[KET],MATCH(A2112,GLOBAL[ID])))</f>
        <v>720</v>
      </c>
    </row>
    <row r="2113" spans="1:6" ht="15">
      <c r="A2113" s="12">
        <v>3201</v>
      </c>
      <c r="D2113" s="3" t="str">
        <f ca="1">INDEX(GLOBAL[NAMA BARANG],MATCH(A2113,GLOBAL[ID]))</f>
        <v>Tas Pita Kado k FG 101 (1036)</v>
      </c>
      <c r="E2113" s="4">
        <f ca="1">INDEX(GLOBAL[TT],MATCH(A2113,GLOBAL[ID]))</f>
        <v>5</v>
      </c>
      <c r="F2113" s="5">
        <f ca="1">IF(INDEX(GLOBAL[KET],MATCH(A2113,GLOBAL[ID]))="","-",INDEX(GLOBAL[KET],MATCH(A2113,GLOBAL[ID])))</f>
        <v>720</v>
      </c>
    </row>
    <row r="2114" spans="1:6" ht="15">
      <c r="A2114" s="12">
        <v>3202</v>
      </c>
      <c r="D2114" s="3" t="str">
        <f ca="1">INDEX(GLOBAL[NAMA BARANG],MATCH(A2114,GLOBAL[ID]))</f>
        <v>Tas Pita Kado k FG 101 (1040)</v>
      </c>
      <c r="E2114" s="4">
        <f ca="1">INDEX(GLOBAL[TT],MATCH(A2114,GLOBAL[ID]))</f>
        <v>2</v>
      </c>
      <c r="F2114" s="5">
        <f ca="1">IF(INDEX(GLOBAL[KET],MATCH(A2114,GLOBAL[ID]))="","-",INDEX(GLOBAL[KET],MATCH(A2114,GLOBAL[ID])))</f>
        <v>720</v>
      </c>
    </row>
    <row r="2115" spans="1:6" ht="15">
      <c r="A2115" s="12">
        <v>3203</v>
      </c>
      <c r="D2115" s="3" t="str">
        <f ca="1">INDEX(GLOBAL[NAMA BARANG],MATCH(A2115,GLOBAL[ID]))</f>
        <v>Tas Pita Kado k FG 101 (1041)</v>
      </c>
      <c r="E2115" s="4">
        <f ca="1">INDEX(GLOBAL[TT],MATCH(A2115,GLOBAL[ID]))</f>
        <v>3</v>
      </c>
      <c r="F2115" s="5">
        <f ca="1">IF(INDEX(GLOBAL[KET],MATCH(A2115,GLOBAL[ID]))="","-",INDEX(GLOBAL[KET],MATCH(A2115,GLOBAL[ID])))</f>
        <v>720</v>
      </c>
    </row>
    <row r="2116" spans="1:6" ht="15">
      <c r="A2116" s="12">
        <v>3204</v>
      </c>
      <c r="D2116" s="3" t="str">
        <f ca="1">INDEX(GLOBAL[NAMA BARANG],MATCH(A2116,GLOBAL[ID]))</f>
        <v>Tas Pita Kado k FG 101 (1838)</v>
      </c>
      <c r="E2116" s="4">
        <f ca="1">INDEX(GLOBAL[TT],MATCH(A2116,GLOBAL[ID]))</f>
        <v>1</v>
      </c>
      <c r="F2116" s="5">
        <f ca="1">IF(INDEX(GLOBAL[KET],MATCH(A2116,GLOBAL[ID]))="","-",INDEX(GLOBAL[KET],MATCH(A2116,GLOBAL[ID])))</f>
        <v>720</v>
      </c>
    </row>
    <row r="2117" spans="1:6" ht="15">
      <c r="A2117" s="12">
        <v>3205</v>
      </c>
      <c r="D2117" s="3" t="str">
        <f ca="1">INDEX(GLOBAL[NAMA BARANG],MATCH(A2117,GLOBAL[ID]))</f>
        <v>Tas Plastik B C1</v>
      </c>
      <c r="E2117" s="4">
        <f ca="1">INDEX(GLOBAL[TT],MATCH(A2117,GLOBAL[ID]))</f>
        <v>4</v>
      </c>
      <c r="F2117" s="5" t="str">
        <f ca="1">IF(INDEX(GLOBAL[KET],MATCH(A2117,GLOBAL[ID]))="","-",INDEX(GLOBAL[KET],MATCH(A2117,GLOBAL[ID])))</f>
        <v>120 pc</v>
      </c>
    </row>
    <row r="2118" spans="1:6" ht="15">
      <c r="A2118" s="12">
        <v>3206</v>
      </c>
      <c r="D2118" s="3" t="str">
        <f ca="1">INDEX(GLOBAL[NAMA BARANG],MATCH(A2118,GLOBAL[ID]))</f>
        <v>Tas Plastik B C1</v>
      </c>
      <c r="E2118" s="4">
        <f ca="1">INDEX(GLOBAL[TT],MATCH(A2118,GLOBAL[ID]))</f>
        <v>1</v>
      </c>
      <c r="F2118" s="5" t="str">
        <f ca="1">IF(INDEX(GLOBAL[KET],MATCH(A2118,GLOBAL[ID]))="","-",INDEX(GLOBAL[KET],MATCH(A2118,GLOBAL[ID])))</f>
        <v>130 pc</v>
      </c>
    </row>
    <row r="2119" spans="1:6" ht="15">
      <c r="A2119" s="12">
        <v>3207</v>
      </c>
      <c r="D2119" s="3" t="str">
        <f ca="1">INDEX(GLOBAL[NAMA BARANG],MATCH(A2119,GLOBAL[ID]))</f>
        <v>Tas plastik Besar C1</v>
      </c>
      <c r="E2119" s="4">
        <f ca="1">INDEX(GLOBAL[TT],MATCH(A2119,GLOBAL[ID]))</f>
        <v>1</v>
      </c>
      <c r="F2119" s="5">
        <f ca="1">IF(INDEX(GLOBAL[KET],MATCH(A2119,GLOBAL[ID]))="","-",INDEX(GLOBAL[KET],MATCH(A2119,GLOBAL[ID])))</f>
        <v>100</v>
      </c>
    </row>
    <row r="2120" spans="1:6" ht="15">
      <c r="A2120" s="12">
        <v>3208</v>
      </c>
      <c r="D2120" s="3" t="str">
        <f ca="1">INDEX(GLOBAL[NAMA BARANG],MATCH(A2120,GLOBAL[ID]))</f>
        <v>Tas plastik Besar C1</v>
      </c>
      <c r="E2120" s="4">
        <f ca="1">INDEX(GLOBAL[TT],MATCH(A2120,GLOBAL[ID]))</f>
        <v>1</v>
      </c>
      <c r="F2120" s="5">
        <f ca="1">IF(INDEX(GLOBAL[KET],MATCH(A2120,GLOBAL[ID]))="","-",INDEX(GLOBAL[KET],MATCH(A2120,GLOBAL[ID])))</f>
        <v>110</v>
      </c>
    </row>
    <row r="2121" spans="1:6" ht="15">
      <c r="A2121" s="12">
        <v>3209</v>
      </c>
      <c r="D2121" s="3" t="str">
        <f ca="1">INDEX(GLOBAL[NAMA BARANG],MATCH(A2121,GLOBAL[ID]))</f>
        <v>Tas plastik Besar C1</v>
      </c>
      <c r="E2121" s="4">
        <f ca="1">INDEX(GLOBAL[TT],MATCH(A2121,GLOBAL[ID]))</f>
        <v>1</v>
      </c>
      <c r="F2121" s="5">
        <f ca="1">IF(INDEX(GLOBAL[KET],MATCH(A2121,GLOBAL[ID]))="","-",INDEX(GLOBAL[KET],MATCH(A2121,GLOBAL[ID])))</f>
        <v>115</v>
      </c>
    </row>
    <row r="2122" spans="1:6" ht="15">
      <c r="A2122" s="12">
        <v>3210</v>
      </c>
      <c r="D2122" s="3" t="str">
        <f ca="1">INDEX(GLOBAL[NAMA BARANG],MATCH(A2122,GLOBAL[ID]))</f>
        <v>Tas plastik Besar C1</v>
      </c>
      <c r="E2122" s="4">
        <f ca="1">INDEX(GLOBAL[TT],MATCH(A2122,GLOBAL[ID]))</f>
        <v>5</v>
      </c>
      <c r="F2122" s="5" t="str">
        <f ca="1">IF(INDEX(GLOBAL[KET],MATCH(A2122,GLOBAL[ID]))="","-",INDEX(GLOBAL[KET],MATCH(A2122,GLOBAL[ID])))</f>
        <v>150 pc</v>
      </c>
    </row>
    <row r="2123" spans="1:6" ht="15">
      <c r="A2123" s="12">
        <v>3211</v>
      </c>
      <c r="D2123" s="3" t="str">
        <f ca="1">INDEX(GLOBAL[NAMA BARANG],MATCH(A2123,GLOBAL[ID]))</f>
        <v>Tas plastik Besar C1</v>
      </c>
      <c r="E2123" s="4">
        <f ca="1">INDEX(GLOBAL[TT],MATCH(A2123,GLOBAL[ID]))</f>
        <v>1</v>
      </c>
      <c r="F2123" s="5">
        <f ca="1">IF(INDEX(GLOBAL[KET],MATCH(A2123,GLOBAL[ID]))="","-",INDEX(GLOBAL[KET],MATCH(A2123,GLOBAL[ID])))</f>
        <v>170</v>
      </c>
    </row>
    <row r="2124" spans="1:6" ht="15">
      <c r="A2124" s="12">
        <v>3212</v>
      </c>
      <c r="D2124" s="3" t="str">
        <f ca="1">INDEX(GLOBAL[NAMA BARANG],MATCH(A2124,GLOBAL[ID]))</f>
        <v>Tas plastik Besar C1</v>
      </c>
      <c r="E2124" s="4">
        <f ca="1">INDEX(GLOBAL[TT],MATCH(A2124,GLOBAL[ID]))</f>
        <v>1</v>
      </c>
      <c r="F2124" s="5" t="str">
        <f ca="1">IF(INDEX(GLOBAL[KET],MATCH(A2124,GLOBAL[ID]))="","-",INDEX(GLOBAL[KET],MATCH(A2124,GLOBAL[ID])))</f>
        <v>83 pc</v>
      </c>
    </row>
    <row r="2125" spans="1:6" ht="15">
      <c r="A2125" s="12">
        <v>3213</v>
      </c>
      <c r="D2125" s="3" t="str">
        <f ca="1">INDEX(GLOBAL[NAMA BARANG],MATCH(A2125,GLOBAL[ID]))</f>
        <v>Tas Plastik kecil A1</v>
      </c>
      <c r="E2125" s="4">
        <f ca="1">INDEX(GLOBAL[TT],MATCH(A2125,GLOBAL[ID]))</f>
        <v>7</v>
      </c>
      <c r="F2125" s="5" t="str">
        <f ca="1">IF(INDEX(GLOBAL[KET],MATCH(A2125,GLOBAL[ID]))="","-",INDEX(GLOBAL[KET],MATCH(A2125,GLOBAL[ID])))</f>
        <v>200 pc</v>
      </c>
    </row>
    <row r="2126" spans="1:6" ht="15">
      <c r="A2126" s="12">
        <v>3214</v>
      </c>
      <c r="D2126" s="3" t="str">
        <f ca="1">INDEX(GLOBAL[NAMA BARANG],MATCH(A2126,GLOBAL[ID]))</f>
        <v>Tas plastik kecil A1</v>
      </c>
      <c r="E2126" s="4">
        <f ca="1">INDEX(GLOBAL[TT],MATCH(A2126,GLOBAL[ID]))</f>
        <v>1</v>
      </c>
      <c r="F2126" s="5" t="str">
        <f ca="1">IF(INDEX(GLOBAL[KET],MATCH(A2126,GLOBAL[ID]))="","-",INDEX(GLOBAL[KET],MATCH(A2126,GLOBAL[ID])))</f>
        <v>116 pc</v>
      </c>
    </row>
    <row r="2127" spans="1:6" ht="15">
      <c r="A2127" s="12">
        <v>3215</v>
      </c>
      <c r="D2127" s="3" t="str">
        <f ca="1">INDEX(GLOBAL[NAMA BARANG],MATCH(A2127,GLOBAL[ID]))</f>
        <v>Tas Plastik kecil A1</v>
      </c>
      <c r="E2127" s="4">
        <f ca="1">INDEX(GLOBAL[TT],MATCH(A2127,GLOBAL[ID]))</f>
        <v>5</v>
      </c>
      <c r="F2127" s="5" t="str">
        <f ca="1">IF(INDEX(GLOBAL[KET],MATCH(A2127,GLOBAL[ID]))="","-",INDEX(GLOBAL[KET],MATCH(A2127,GLOBAL[ID])))</f>
        <v>130 pc</v>
      </c>
    </row>
    <row r="2128" spans="1:6" ht="15">
      <c r="A2128" s="12">
        <v>3216</v>
      </c>
      <c r="D2128" s="3" t="str">
        <f ca="1">INDEX(GLOBAL[NAMA BARANG],MATCH(A2128,GLOBAL[ID]))</f>
        <v>Tas Plastik kecil A1</v>
      </c>
      <c r="E2128" s="4">
        <f ca="1">INDEX(GLOBAL[TT],MATCH(A2128,GLOBAL[ID]))</f>
        <v>2</v>
      </c>
      <c r="F2128" s="5" t="str">
        <f ca="1">IF(INDEX(GLOBAL[KET],MATCH(A2128,GLOBAL[ID]))="","-",INDEX(GLOBAL[KET],MATCH(A2128,GLOBAL[ID])))</f>
        <v>140 pc</v>
      </c>
    </row>
    <row r="2129" spans="1:6" ht="15">
      <c r="A2129" s="12">
        <v>3217</v>
      </c>
      <c r="D2129" s="3" t="str">
        <f ca="1">INDEX(GLOBAL[NAMA BARANG],MATCH(A2129,GLOBAL[ID]))</f>
        <v>Tas Plastik kecil A1</v>
      </c>
      <c r="E2129" s="4">
        <f ca="1">INDEX(GLOBAL[TT],MATCH(A2129,GLOBAL[ID]))</f>
        <v>4</v>
      </c>
      <c r="F2129" s="5" t="str">
        <f ca="1">IF(INDEX(GLOBAL[KET],MATCH(A2129,GLOBAL[ID]))="","-",INDEX(GLOBAL[KET],MATCH(A2129,GLOBAL[ID])))</f>
        <v>150 pc</v>
      </c>
    </row>
    <row r="2130" spans="1:6" ht="15.75">
      <c r="A2130" s="12">
        <v>3218</v>
      </c>
      <c r="D2130" s="3" t="str">
        <f ca="1">INDEX(GLOBAL[NAMA BARANG],MATCH(A2130,GLOBAL[ID]))</f>
        <v>Tas Plastik kecil A1</v>
      </c>
      <c r="E2130" s="4">
        <f ca="1">INDEX(GLOBAL[TT],MATCH(A2130,GLOBAL[ID]))</f>
        <v>6</v>
      </c>
      <c r="F2130" s="13" t="str">
        <f ca="1">IF(INDEX(GLOBAL[KET],MATCH(A2130,GLOBAL[ID]))="","-",INDEX(GLOBAL[KET],MATCH(A2130,GLOBAL[ID])))</f>
        <v>160 pc</v>
      </c>
    </row>
    <row r="2131" spans="1:6" ht="15">
      <c r="A2131" s="12">
        <v>3219</v>
      </c>
      <c r="D2131" s="3" t="str">
        <f ca="1">INDEX(GLOBAL[NAMA BARANG],MATCH(A2131,GLOBAL[ID]))</f>
        <v>Tas plastik kecil A1</v>
      </c>
      <c r="E2131" s="4">
        <f ca="1">INDEX(GLOBAL[TT],MATCH(A2131,GLOBAL[ID]))</f>
        <v>1</v>
      </c>
      <c r="F2131" s="5" t="str">
        <f ca="1">IF(INDEX(GLOBAL[KET],MATCH(A2131,GLOBAL[ID]))="","-",INDEX(GLOBAL[KET],MATCH(A2131,GLOBAL[ID])))</f>
        <v>167 pc</v>
      </c>
    </row>
    <row r="2132" spans="1:6" ht="15">
      <c r="A2132" s="12">
        <v>3220</v>
      </c>
      <c r="D2132" s="3" t="str">
        <f ca="1">INDEX(GLOBAL[NAMA BARANG],MATCH(A2132,GLOBAL[ID]))</f>
        <v>Tas Plastik kecil A1</v>
      </c>
      <c r="E2132" s="4">
        <f ca="1">INDEX(GLOBAL[TT],MATCH(A2132,GLOBAL[ID]))</f>
        <v>7</v>
      </c>
      <c r="F2132" s="5">
        <f ca="1">IF(INDEX(GLOBAL[KET],MATCH(A2132,GLOBAL[ID]))="","-",INDEX(GLOBAL[KET],MATCH(A2132,GLOBAL[ID])))</f>
        <v>170</v>
      </c>
    </row>
    <row r="2133" spans="1:6" ht="15">
      <c r="A2133" s="12">
        <v>3221</v>
      </c>
      <c r="D2133" s="3" t="str">
        <f ca="1">INDEX(GLOBAL[NAMA BARANG],MATCH(A2133,GLOBAL[ID]))</f>
        <v>Tas plastik kecil A1</v>
      </c>
      <c r="E2133" s="4">
        <f ca="1">INDEX(GLOBAL[TT],MATCH(A2133,GLOBAL[ID]))</f>
        <v>1</v>
      </c>
      <c r="F2133" s="5" t="str">
        <f ca="1">IF(INDEX(GLOBAL[KET],MATCH(A2133,GLOBAL[ID]))="","-",INDEX(GLOBAL[KET],MATCH(A2133,GLOBAL[ID])))</f>
        <v>170 pc</v>
      </c>
    </row>
    <row r="2134" spans="1:6" ht="15">
      <c r="A2134" s="12">
        <v>3222</v>
      </c>
      <c r="D2134" s="3" t="str">
        <f ca="1">INDEX(GLOBAL[NAMA BARANG],MATCH(A2134,GLOBAL[ID]))</f>
        <v>Tas Plastik kecil A1</v>
      </c>
      <c r="E2134" s="4">
        <f ca="1">INDEX(GLOBAL[TT],MATCH(A2134,GLOBAL[ID]))</f>
        <v>1</v>
      </c>
      <c r="F2134" s="5">
        <f ca="1">IF(INDEX(GLOBAL[KET],MATCH(A2134,GLOBAL[ID]))="","-",INDEX(GLOBAL[KET],MATCH(A2134,GLOBAL[ID])))</f>
        <v>180</v>
      </c>
    </row>
    <row r="2135" spans="1:6" ht="15">
      <c r="A2135" s="12">
        <v>3223</v>
      </c>
      <c r="D2135" s="3" t="str">
        <f ca="1">INDEX(GLOBAL[NAMA BARANG],MATCH(A2135,GLOBAL[ID]))</f>
        <v>Tas plastik kecil A1</v>
      </c>
      <c r="E2135" s="4">
        <f ca="1">INDEX(GLOBAL[TT],MATCH(A2135,GLOBAL[ID]))</f>
        <v>1</v>
      </c>
      <c r="F2135" s="5" t="str">
        <f ca="1">IF(INDEX(GLOBAL[KET],MATCH(A2135,GLOBAL[ID]))="","-",INDEX(GLOBAL[KET],MATCH(A2135,GLOBAL[ID])))</f>
        <v>186 pc</v>
      </c>
    </row>
    <row r="2136" spans="1:6" ht="15">
      <c r="A2136" s="12">
        <v>3224</v>
      </c>
      <c r="D2136" s="3" t="str">
        <f ca="1">INDEX(GLOBAL[NAMA BARANG],MATCH(A2136,GLOBAL[ID]))</f>
        <v>Tas Plastik T B1</v>
      </c>
      <c r="E2136" s="4">
        <f ca="1">INDEX(GLOBAL[TT],MATCH(A2136,GLOBAL[ID]))</f>
        <v>10</v>
      </c>
      <c r="F2136" s="5" t="str">
        <f ca="1">IF(INDEX(GLOBAL[KET],MATCH(A2136,GLOBAL[ID]))="","-",INDEX(GLOBAL[KET],MATCH(A2136,GLOBAL[ID])))</f>
        <v>130 pc</v>
      </c>
    </row>
    <row r="2137" spans="1:6" ht="15">
      <c r="A2137" s="12">
        <v>3225</v>
      </c>
      <c r="D2137" s="3" t="str">
        <f ca="1">INDEX(GLOBAL[NAMA BARANG],MATCH(A2137,GLOBAL[ID]))</f>
        <v>Tas Plastik T B1</v>
      </c>
      <c r="E2137" s="4">
        <f ca="1">INDEX(GLOBAL[TT],MATCH(A2137,GLOBAL[ID]))</f>
        <v>19</v>
      </c>
      <c r="F2137" s="5">
        <f ca="1">IF(INDEX(GLOBAL[KET],MATCH(A2137,GLOBAL[ID]))="","-",INDEX(GLOBAL[KET],MATCH(A2137,GLOBAL[ID])))</f>
        <v>140</v>
      </c>
    </row>
    <row r="2138" spans="1:6" ht="15">
      <c r="A2138" s="12">
        <v>3226</v>
      </c>
      <c r="D2138" s="3" t="str">
        <f ca="1">INDEX(GLOBAL[NAMA BARANG],MATCH(A2138,GLOBAL[ID]))</f>
        <v>Tas Plastik T B1</v>
      </c>
      <c r="E2138" s="4">
        <f ca="1">INDEX(GLOBAL[TT],MATCH(A2138,GLOBAL[ID]))</f>
        <v>12</v>
      </c>
      <c r="F2138" s="5">
        <f ca="1">IF(INDEX(GLOBAL[KET],MATCH(A2138,GLOBAL[ID]))="","-",INDEX(GLOBAL[KET],MATCH(A2138,GLOBAL[ID])))</f>
        <v>150</v>
      </c>
    </row>
    <row r="2139" spans="1:6" ht="15">
      <c r="A2139" s="12">
        <v>3227</v>
      </c>
      <c r="D2139" s="3" t="str">
        <f ca="1">INDEX(GLOBAL[NAMA BARANG],MATCH(A2139,GLOBAL[ID]))</f>
        <v>Tas Plastik T B1</v>
      </c>
      <c r="E2139" s="4">
        <f ca="1">INDEX(GLOBAL[TT],MATCH(A2139,GLOBAL[ID]))</f>
        <v>3</v>
      </c>
      <c r="F2139" s="5" t="str">
        <f ca="1">IF(INDEX(GLOBAL[KET],MATCH(A2139,GLOBAL[ID]))="","-",INDEX(GLOBAL[KET],MATCH(A2139,GLOBAL[ID])))</f>
        <v>20 pc</v>
      </c>
    </row>
    <row r="2140" spans="1:6" ht="15">
      <c r="A2140" s="12">
        <v>3228</v>
      </c>
      <c r="D2140" s="3" t="str">
        <f ca="1">INDEX(GLOBAL[NAMA BARANG],MATCH(A2140,GLOBAL[ID]))</f>
        <v>Tas Plastik T B1</v>
      </c>
      <c r="E2140" s="4">
        <f ca="1">INDEX(GLOBAL[TT],MATCH(A2140,GLOBAL[ID]))</f>
        <v>2</v>
      </c>
      <c r="F2140" s="5">
        <f ca="1">IF(INDEX(GLOBAL[KET],MATCH(A2140,GLOBAL[ID]))="","-",INDEX(GLOBAL[KET],MATCH(A2140,GLOBAL[ID])))</f>
        <v>60</v>
      </c>
    </row>
    <row r="2141" spans="1:6" ht="15">
      <c r="A2141" s="12">
        <v>3229</v>
      </c>
      <c r="D2141" s="3" t="str">
        <f ca="1">INDEX(GLOBAL[NAMA BARANG],MATCH(A2141,GLOBAL[ID]))</f>
        <v>Tas plastik Tanggung B1</v>
      </c>
      <c r="E2141" s="4">
        <f ca="1">INDEX(GLOBAL[TT],MATCH(A2141,GLOBAL[ID]))</f>
        <v>1</v>
      </c>
      <c r="F2141" s="5" t="str">
        <f ca="1">IF(INDEX(GLOBAL[KET],MATCH(A2141,GLOBAL[ID]))="","-",INDEX(GLOBAL[KET],MATCH(A2141,GLOBAL[ID])))</f>
        <v>110 pc</v>
      </c>
    </row>
    <row r="2142" spans="1:6" ht="15">
      <c r="A2142" s="12">
        <v>3230</v>
      </c>
      <c r="D2142" s="3" t="str">
        <f ca="1">INDEX(GLOBAL[NAMA BARANG],MATCH(A2142,GLOBAL[ID]))</f>
        <v>Tas plastik Tanggung B1</v>
      </c>
      <c r="E2142" s="4">
        <f ca="1">INDEX(GLOBAL[TT],MATCH(A2142,GLOBAL[ID]))</f>
        <v>4</v>
      </c>
      <c r="F2142" s="5" t="str">
        <f ca="1">IF(INDEX(GLOBAL[KET],MATCH(A2142,GLOBAL[ID]))="","-",INDEX(GLOBAL[KET],MATCH(A2142,GLOBAL[ID])))</f>
        <v>200 pc</v>
      </c>
    </row>
    <row r="2143" spans="1:6" ht="15">
      <c r="A2143" s="12">
        <v>3231</v>
      </c>
      <c r="D2143" s="3" t="str">
        <f ca="1">INDEX(GLOBAL[NAMA BARANG],MATCH(A2143,GLOBAL[ID]))</f>
        <v>Tas PLK 10-06/ M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600 pc</v>
      </c>
    </row>
    <row r="2144" spans="1:6" ht="15">
      <c r="A2144" s="12">
        <v>3232</v>
      </c>
      <c r="D2144" s="3" t="str">
        <f ca="1">INDEX(GLOBAL[NAMA BARANG],MATCH(A2144,GLOBAL[ID]))</f>
        <v>Tas PLK 10-07 Dy (26x34) Tali L</v>
      </c>
      <c r="E2144" s="4">
        <f ca="1">INDEX(GLOBAL[TT],MATCH(A2144,GLOBAL[ID]))</f>
        <v>8</v>
      </c>
      <c r="F2144" s="5" t="str">
        <f ca="1">IF(INDEX(GLOBAL[KET],MATCH(A2144,GLOBAL[ID]))="","-",INDEX(GLOBAL[KET],MATCH(A2144,GLOBAL[ID])))</f>
        <v>40 ls</v>
      </c>
    </row>
    <row r="2145" spans="1:6" ht="15">
      <c r="A2145" s="12">
        <v>3233</v>
      </c>
      <c r="D2145" s="3" t="str">
        <f ca="1">INDEX(GLOBAL[NAMA BARANG],MATCH(A2145,GLOBAL[ID]))</f>
        <v>Tas PLK 10-08 Tali Tenteng</v>
      </c>
      <c r="E2145" s="4">
        <f ca="1">INDEX(GLOBAL[TT],MATCH(A2145,GLOBAL[ID]))</f>
        <v>5</v>
      </c>
      <c r="F2145" s="5" t="str">
        <f ca="1">IF(INDEX(GLOBAL[KET],MATCH(A2145,GLOBAL[ID]))="","-",INDEX(GLOBAL[KET],MATCH(A2145,GLOBAL[ID])))</f>
        <v>30 ls</v>
      </c>
    </row>
    <row r="2146" spans="1:6" ht="15">
      <c r="A2146" s="12">
        <v>3234</v>
      </c>
      <c r="D2146" s="3" t="str">
        <f ca="1">INDEX(GLOBAL[NAMA BARANG],MATCH(A2146,GLOBAL[ID]))</f>
        <v>Tas polos 131 k</v>
      </c>
      <c r="E2146" s="4">
        <f ca="1">INDEX(GLOBAL[TT],MATCH(A2146,GLOBAL[ID]))</f>
        <v>12</v>
      </c>
      <c r="F2146" s="5">
        <f ca="1">IF(INDEX(GLOBAL[KET],MATCH(A2146,GLOBAL[ID]))="","-",INDEX(GLOBAL[KET],MATCH(A2146,GLOBAL[ID])))</f>
        <v>480</v>
      </c>
    </row>
    <row r="2147" spans="1:6" ht="15">
      <c r="A2147" s="12">
        <v>3235</v>
      </c>
      <c r="D2147" s="3" t="str">
        <f ca="1">INDEX(GLOBAL[NAMA BARANG],MATCH(A2147,GLOBAL[ID]))</f>
        <v>Tas polos 804/ 832/ 838</v>
      </c>
      <c r="E2147" s="4">
        <f ca="1">INDEX(GLOBAL[TT],MATCH(A2147,GLOBAL[ID]))</f>
        <v>23</v>
      </c>
      <c r="F2147" s="5">
        <f ca="1">IF(INDEX(GLOBAL[KET],MATCH(A2147,GLOBAL[ID]))="","-",INDEX(GLOBAL[KET],MATCH(A2147,GLOBAL[ID])))</f>
        <v>480</v>
      </c>
    </row>
    <row r="2148" spans="1:6" ht="15">
      <c r="A2148" s="12">
        <v>3236</v>
      </c>
      <c r="D2148" s="3" t="str">
        <f ca="1">INDEX(GLOBAL[NAMA BARANG],MATCH(A2148,GLOBAL[ID]))</f>
        <v xml:space="preserve">Tas Ransel Spon Bond FR+Hk </v>
      </c>
      <c r="E2148" s="4">
        <f ca="1">INDEX(GLOBAL[TT],MATCH(A2148,GLOBAL[ID]))</f>
        <v>1</v>
      </c>
      <c r="F2148" s="5" t="str">
        <f ca="1">IF(INDEX(GLOBAL[KET],MATCH(A2148,GLOBAL[ID]))="","-",INDEX(GLOBAL[KET],MATCH(A2148,GLOBAL[ID])))</f>
        <v>60 ls</v>
      </c>
    </row>
    <row r="2149" spans="1:6" ht="15">
      <c r="A2149" s="12">
        <v>3237</v>
      </c>
      <c r="D2149" s="3" t="str">
        <f ca="1">INDEX(GLOBAL[NAMA BARANG],MATCH(A2149,GLOBAL[ID]))</f>
        <v>Tas SB 1514-8 Set T</v>
      </c>
      <c r="E2149" s="4">
        <f ca="1">INDEX(GLOBAL[TT],MATCH(A2149,GLOBAL[ID]))</f>
        <v>1</v>
      </c>
      <c r="F2149" s="5" t="str">
        <f ca="1">IF(INDEX(GLOBAL[KET],MATCH(A2149,GLOBAL[ID]))="","-",INDEX(GLOBAL[KET],MATCH(A2149,GLOBAL[ID])))</f>
        <v>50 ls</v>
      </c>
    </row>
    <row r="2150" spans="1:6" ht="15">
      <c r="A2150" s="12">
        <v>3238</v>
      </c>
      <c r="D2150" s="3" t="str">
        <f ca="1">INDEX(GLOBAL[NAMA BARANG],MATCH(A2150,GLOBAL[ID]))</f>
        <v>Tas SEP 194</v>
      </c>
      <c r="E2150" s="4">
        <f ca="1">INDEX(GLOBAL[TT],MATCH(A2150,GLOBAL[ID]))</f>
        <v>8</v>
      </c>
      <c r="F2150" s="5" t="str">
        <f ca="1">IF(INDEX(GLOBAL[KET],MATCH(A2150,GLOBAL[ID]))="","-",INDEX(GLOBAL[KET],MATCH(A2150,GLOBAL[ID])))</f>
        <v>10 ls</v>
      </c>
    </row>
    <row r="2151" spans="1:6" ht="15">
      <c r="A2151" s="12">
        <v>3239</v>
      </c>
      <c r="D2151" s="3" t="str">
        <f ca="1">INDEX(GLOBAL[NAMA BARANG],MATCH(A2151,GLOBAL[ID]))</f>
        <v>Tas Shoes C15 246/ Hp 363 (60)</v>
      </c>
      <c r="E2151" s="4">
        <f ca="1">INDEX(GLOBAL[TT],MATCH(A2151,GLOBAL[ID]))</f>
        <v>4</v>
      </c>
      <c r="F2151" s="5" t="str">
        <f ca="1">IF(INDEX(GLOBAL[KET],MATCH(A2151,GLOBAL[ID]))="","-",INDEX(GLOBAL[KET],MATCH(A2151,GLOBAL[ID])))</f>
        <v>36 pk</v>
      </c>
    </row>
    <row r="2152" spans="1:6" ht="15">
      <c r="A2152" s="12">
        <v>3240</v>
      </c>
      <c r="D2152" s="3" t="str">
        <f ca="1">INDEX(GLOBAL[NAMA BARANG],MATCH(A2152,GLOBAL[ID]))</f>
        <v>Tas Shop Ly FD 683</v>
      </c>
      <c r="E2152" s="4">
        <f ca="1">INDEX(GLOBAL[TT],MATCH(A2152,GLOBAL[ID]))</f>
        <v>2</v>
      </c>
      <c r="F2152" s="5" t="str">
        <f ca="1">IF(INDEX(GLOBAL[KET],MATCH(A2152,GLOBAL[ID]))="","-",INDEX(GLOBAL[KET],MATCH(A2152,GLOBAL[ID])))</f>
        <v>360 pc</v>
      </c>
    </row>
    <row r="2153" spans="1:6" ht="15">
      <c r="A2153" s="12">
        <v>3241</v>
      </c>
      <c r="D2153" s="3" t="str">
        <f ca="1">INDEX(GLOBAL[NAMA BARANG],MATCH(A2153,GLOBAL[ID]))</f>
        <v>Tas Shop Ly SD 287 B</v>
      </c>
      <c r="E2153" s="4">
        <f ca="1">INDEX(GLOBAL[TT],MATCH(A2153,GLOBAL[ID]))</f>
        <v>3</v>
      </c>
      <c r="F2153" s="5">
        <f ca="1">IF(INDEX(GLOBAL[KET],MATCH(A2153,GLOBAL[ID]))="","-",INDEX(GLOBAL[KET],MATCH(A2153,GLOBAL[ID])))</f>
        <v>360</v>
      </c>
    </row>
    <row r="2154" spans="1:6" ht="15">
      <c r="A2154" s="12">
        <v>3242</v>
      </c>
      <c r="D2154" s="3" t="str">
        <f ca="1">INDEX(GLOBAL[NAMA BARANG],MATCH(A2154,GLOBAL[ID]))</f>
        <v>Tas Shop Ly SD 291B</v>
      </c>
      <c r="E2154" s="4">
        <f ca="1">INDEX(GLOBAL[TT],MATCH(A2154,GLOBAL[ID]))</f>
        <v>1</v>
      </c>
      <c r="F2154" s="5">
        <f ca="1">IF(INDEX(GLOBAL[KET],MATCH(A2154,GLOBAL[ID]))="","-",INDEX(GLOBAL[KET],MATCH(A2154,GLOBAL[ID])))</f>
        <v>360</v>
      </c>
    </row>
    <row r="2155" spans="1:6" ht="15">
      <c r="A2155" s="12">
        <v>3243</v>
      </c>
      <c r="D2155" s="3" t="str">
        <f ca="1">INDEX(GLOBAL[NAMA BARANG],MATCH(A2155,GLOBAL[ID]))</f>
        <v>Tas Shop Ly SD L 280 B</v>
      </c>
      <c r="E2155" s="4">
        <f ca="1">INDEX(GLOBAL[TT],MATCH(A2155,GLOBAL[ID]))</f>
        <v>6</v>
      </c>
      <c r="F2155" s="5">
        <f ca="1">IF(INDEX(GLOBAL[KET],MATCH(A2155,GLOBAL[ID]))="","-",INDEX(GLOBAL[KET],MATCH(A2155,GLOBAL[ID])))</f>
        <v>360</v>
      </c>
    </row>
    <row r="2156" spans="1:6" ht="15">
      <c r="A2156" s="12">
        <v>3245</v>
      </c>
      <c r="D2156" s="3" t="str">
        <f ca="1">INDEX(GLOBAL[NAMA BARANG],MATCH(A2156,GLOBAL[ID]))</f>
        <v>Tas Shop Ly SD L XL</v>
      </c>
      <c r="E2156" s="4">
        <f ca="1">INDEX(GLOBAL[TT],MATCH(A2156,GLOBAL[ID]))</f>
        <v>2</v>
      </c>
      <c r="F2156" s="5">
        <f ca="1">IF(INDEX(GLOBAL[KET],MATCH(A2156,GLOBAL[ID]))="","-",INDEX(GLOBAL[KET],MATCH(A2156,GLOBAL[ID])))</f>
        <v>240</v>
      </c>
    </row>
    <row r="2157" spans="1:6" ht="15">
      <c r="A2157" s="12">
        <v>3246</v>
      </c>
      <c r="D2157" s="3" t="str">
        <f ca="1">INDEX(GLOBAL[NAMA BARANG],MATCH(A2157,GLOBAL[ID]))</f>
        <v>Tas Shop Ly SD S Tg</v>
      </c>
      <c r="E2157" s="4">
        <f ca="1">INDEX(GLOBAL[TT],MATCH(A2157,GLOBAL[ID]))</f>
        <v>5</v>
      </c>
      <c r="F2157" s="5">
        <f ca="1">IF(INDEX(GLOBAL[KET],MATCH(A2157,GLOBAL[ID]))="","-",INDEX(GLOBAL[KET],MATCH(A2157,GLOBAL[ID])))</f>
        <v>360</v>
      </c>
    </row>
    <row r="2158" spans="1:6" ht="15">
      <c r="A2158" s="12">
        <v>3247</v>
      </c>
      <c r="D2158" s="3" t="str">
        <f ca="1">INDEX(GLOBAL[NAMA BARANG],MATCH(A2158,GLOBAL[ID]))</f>
        <v>Tas Shop Teng-Teng Sleting (10 pc) WKD</v>
      </c>
      <c r="E2158" s="4">
        <f ca="1">INDEX(GLOBAL[TT],MATCH(A2158,GLOBAL[ID]))</f>
        <v>3</v>
      </c>
      <c r="F2158" s="5" t="str">
        <f ca="1">IF(INDEX(GLOBAL[KET],MATCH(A2158,GLOBAL[ID]))="","-",INDEX(GLOBAL[KET],MATCH(A2158,GLOBAL[ID])))</f>
        <v>30 bks</v>
      </c>
    </row>
    <row r="2159" spans="1:6" ht="15">
      <c r="A2159" s="12">
        <v>3248</v>
      </c>
      <c r="D2159" s="3" t="str">
        <f ca="1">INDEX(GLOBAL[NAMA BARANG],MATCH(A2159,GLOBAL[ID]))</f>
        <v xml:space="preserve">Tas Shopcraft LyNP 542-1/4 </v>
      </c>
      <c r="E2159" s="4">
        <f ca="1">INDEX(GLOBAL[TT],MATCH(A2159,GLOBAL[ID]))</f>
        <v>2</v>
      </c>
      <c r="F2159" s="5" t="str">
        <f ca="1">IF(INDEX(GLOBAL[KET],MATCH(A2159,GLOBAL[ID]))="","-",INDEX(GLOBAL[KET],MATCH(A2159,GLOBAL[ID])))</f>
        <v>20 box</v>
      </c>
    </row>
    <row r="2160" spans="1:6" ht="15">
      <c r="A2160" s="12">
        <v>3249</v>
      </c>
      <c r="D2160" s="3" t="str">
        <f ca="1">INDEX(GLOBAL[NAMA BARANG],MATCH(A2160,GLOBAL[ID]))</f>
        <v xml:space="preserve">Tas Shopcraft Tly Mp 061/ 064 </v>
      </c>
      <c r="E2160" s="4">
        <f ca="1">INDEX(GLOBAL[TT],MATCH(A2160,GLOBAL[ID]))</f>
        <v>4</v>
      </c>
      <c r="F2160" s="5" t="str">
        <f ca="1">IF(INDEX(GLOBAL[KET],MATCH(A2160,GLOBAL[ID]))="","-",INDEX(GLOBAL[KET],MATCH(A2160,GLOBAL[ID])))</f>
        <v>90 box</v>
      </c>
    </row>
    <row r="2161" spans="1:6" ht="15">
      <c r="A2161" s="12">
        <v>3250</v>
      </c>
      <c r="D2161" s="3" t="str">
        <f ca="1">INDEX(GLOBAL[NAMA BARANG],MATCH(A2161,GLOBAL[ID]))</f>
        <v>Tas Silver 18x23</v>
      </c>
      <c r="E2161" s="4">
        <f ca="1">INDEX(GLOBAL[TT],MATCH(A2161,GLOBAL[ID]))</f>
        <v>3</v>
      </c>
      <c r="F2161" s="5" t="str">
        <f ca="1">IF(INDEX(GLOBAL[KET],MATCH(A2161,GLOBAL[ID]))="","-",INDEX(GLOBAL[KET],MATCH(A2161,GLOBAL[ID])))</f>
        <v>90 ls</v>
      </c>
    </row>
    <row r="2162" spans="1:6" ht="15">
      <c r="A2162" s="12">
        <v>3251</v>
      </c>
      <c r="D2162" s="3" t="str">
        <f ca="1">INDEX(GLOBAL[NAMA BARANG],MATCH(A2162,GLOBAL[ID]))</f>
        <v>Tas Sleret S</v>
      </c>
      <c r="E2162" s="4">
        <f ca="1">INDEX(GLOBAL[TT],MATCH(A2162,GLOBAL[ID]))</f>
        <v>4</v>
      </c>
      <c r="F2162" s="5" t="str">
        <f ca="1">IF(INDEX(GLOBAL[KET],MATCH(A2162,GLOBAL[ID]))="","-",INDEX(GLOBAL[KET],MATCH(A2162,GLOBAL[ID])))</f>
        <v>100 ls</v>
      </c>
    </row>
    <row r="2163" spans="1:6" ht="15">
      <c r="A2163" s="12">
        <v>3253</v>
      </c>
      <c r="D2163" s="3" t="str">
        <f ca="1">INDEX(GLOBAL[NAMA BARANG],MATCH(A2163,GLOBAL[ID]))</f>
        <v xml:space="preserve">Tas Sleting (A5 52) jaring </v>
      </c>
      <c r="E2163" s="4">
        <f ca="1">INDEX(GLOBAL[TT],MATCH(A2163,GLOBAL[ID]))</f>
        <v>4</v>
      </c>
      <c r="F2163" s="5" t="str">
        <f ca="1">IF(INDEX(GLOBAL[KET],MATCH(A2163,GLOBAL[ID]))="","-",INDEX(GLOBAL[KET],MATCH(A2163,GLOBAL[ID])))</f>
        <v>80 ls</v>
      </c>
    </row>
    <row r="2164" spans="1:6" ht="15">
      <c r="A2164" s="12">
        <v>3254</v>
      </c>
      <c r="D2164" s="3" t="str">
        <f ca="1">INDEX(GLOBAL[NAMA BARANG],MATCH(A2164,GLOBAL[ID]))</f>
        <v>Tas Spon Bond mukenah 27x29x12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50 ls</v>
      </c>
    </row>
    <row r="2165" spans="1:6" ht="15">
      <c r="A2165" s="12">
        <v>3255</v>
      </c>
      <c r="D2165" s="3" t="str">
        <f ca="1">INDEX(GLOBAL[NAMA BARANG],MATCH(A2165,GLOBAL[ID]))</f>
        <v>Tas T 34x31 ETJ</v>
      </c>
      <c r="E2165" s="4">
        <f ca="1">INDEX(GLOBAL[TT],MATCH(A2165,GLOBAL[ID]))</f>
        <v>4</v>
      </c>
      <c r="F2165" s="5" t="str">
        <f ca="1">IF(INDEX(GLOBAL[KET],MATCH(A2165,GLOBAL[ID]))="","-",INDEX(GLOBAL[KET],MATCH(A2165,GLOBAL[ID])))</f>
        <v>25 ls</v>
      </c>
    </row>
    <row r="2166" spans="1:6" ht="15">
      <c r="A2166" s="12">
        <v>3256</v>
      </c>
      <c r="D2166" s="3" t="str">
        <f ca="1">INDEX(GLOBAL[NAMA BARANG],MATCH(A2166,GLOBAL[ID]))</f>
        <v>Tas T 41x36 ETJ</v>
      </c>
      <c r="E2166" s="4">
        <f ca="1">INDEX(GLOBAL[TT],MATCH(A2166,GLOBAL[ID]))</f>
        <v>5</v>
      </c>
      <c r="F2166" s="5" t="str">
        <f ca="1">IF(INDEX(GLOBAL[KET],MATCH(A2166,GLOBAL[ID]))="","-",INDEX(GLOBAL[KET],MATCH(A2166,GLOBAL[ID])))</f>
        <v>22 ls</v>
      </c>
    </row>
    <row r="2167" spans="1:6" ht="15">
      <c r="A2167" s="12">
        <v>3257</v>
      </c>
      <c r="D2167" s="3" t="str">
        <f ca="1">INDEX(GLOBAL[NAMA BARANG],MATCH(A2167,GLOBAL[ID]))</f>
        <v>Tas tali 22x22</v>
      </c>
      <c r="E2167" s="4">
        <f ca="1">INDEX(GLOBAL[TT],MATCH(A2167,GLOBAL[ID]))</f>
        <v>1</v>
      </c>
      <c r="F2167" s="5" t="str">
        <f ca="1">IF(INDEX(GLOBAL[KET],MATCH(A2167,GLOBAL[ID]))="","-",INDEX(GLOBAL[KET],MATCH(A2167,GLOBAL[ID])))</f>
        <v>85 ls</v>
      </c>
    </row>
    <row r="2168" spans="1:6" ht="15">
      <c r="A2168" s="12">
        <v>3260</v>
      </c>
      <c r="D2168" s="3" t="str">
        <f ca="1">INDEX(GLOBAL[NAMA BARANG],MATCH(A2168,GLOBAL[ID]))</f>
        <v>Tas Tali Cartoon 20x25 Tg</v>
      </c>
      <c r="E2168" s="4">
        <f ca="1">INDEX(GLOBAL[TT],MATCH(A2168,GLOBAL[ID]))</f>
        <v>4</v>
      </c>
      <c r="F2168" s="5" t="str">
        <f ca="1">IF(INDEX(GLOBAL[KET],MATCH(A2168,GLOBAL[ID]))="","-",INDEX(GLOBAL[KET],MATCH(A2168,GLOBAL[ID])))</f>
        <v>50 ls</v>
      </c>
    </row>
    <row r="2169" spans="1:6" ht="15">
      <c r="A2169" s="12">
        <v>3261</v>
      </c>
      <c r="D2169" s="3" t="str">
        <f ca="1">INDEX(GLOBAL[NAMA BARANG],MATCH(A2169,GLOBAL[ID]))</f>
        <v>Tas Tali Folio 1 Frozen</v>
      </c>
      <c r="E2169" s="4">
        <f ca="1">INDEX(GLOBAL[TT],MATCH(A2169,GLOBAL[ID]))</f>
        <v>4</v>
      </c>
      <c r="F2169" s="5" t="str">
        <f ca="1">IF(INDEX(GLOBAL[KET],MATCH(A2169,GLOBAL[ID]))="","-",INDEX(GLOBAL[KET],MATCH(A2169,GLOBAL[ID])))</f>
        <v>240 pc</v>
      </c>
    </row>
    <row r="2170" spans="1:6" ht="15">
      <c r="A2170" s="12">
        <v>3262</v>
      </c>
      <c r="D2170" s="3" t="str">
        <f ca="1">INDEX(GLOBAL[NAMA BARANG],MATCH(A2170,GLOBAL[ID]))</f>
        <v>Tas Tali kecil kur JB S2-2 jos Mimikado</v>
      </c>
      <c r="E2170" s="4">
        <f ca="1">INDEX(GLOBAL[TT],MATCH(A2170,GLOBAL[ID]))</f>
        <v>45</v>
      </c>
      <c r="F2170" s="5" t="str">
        <f ca="1">IF(INDEX(GLOBAL[KET],MATCH(A2170,GLOBAL[ID]))="","-",INDEX(GLOBAL[KET],MATCH(A2170,GLOBAL[ID])))</f>
        <v>100 ls</v>
      </c>
    </row>
    <row r="2171" spans="1:6" ht="15">
      <c r="A2171" s="12">
        <v>3263</v>
      </c>
      <c r="D2171" s="3" t="str">
        <f ca="1">INDEX(GLOBAL[NAMA BARANG],MATCH(A2171,GLOBAL[ID]))</f>
        <v>Tas Tali Kertas Kado bsr AL (1 Pk=10 pc)</v>
      </c>
      <c r="E2171" s="4">
        <f ca="1">INDEX(GLOBAL[TT],MATCH(A2171,GLOBAL[ID]))</f>
        <v>2</v>
      </c>
      <c r="F2171" s="5" t="str">
        <f ca="1">IF(INDEX(GLOBAL[KET],MATCH(A2171,GLOBAL[ID]))="","-",INDEX(GLOBAL[KET],MATCH(A2171,GLOBAL[ID])))</f>
        <v>218 pk</v>
      </c>
    </row>
    <row r="2172" spans="1:6" ht="15">
      <c r="A2172" s="12">
        <v>3264</v>
      </c>
      <c r="D2172" s="3" t="str">
        <f ca="1">INDEX(GLOBAL[NAMA BARANG],MATCH(A2172,GLOBAL[ID]))</f>
        <v>Tas Tali Kertas Tg (Pelangi/ Biru Grs/ Silver Bunga/ Mrh Garis) 25x25</v>
      </c>
      <c r="E2172" s="4">
        <f ca="1">INDEX(GLOBAL[TT],MATCH(A2172,GLOBAL[ID]))</f>
        <v>16</v>
      </c>
      <c r="F2172" s="5" t="str">
        <f ca="1">IF(INDEX(GLOBAL[KET],MATCH(A2172,GLOBAL[ID]))="","-",INDEX(GLOBAL[KET],MATCH(A2172,GLOBAL[ID])))</f>
        <v>25 ls</v>
      </c>
    </row>
    <row r="2173" spans="1:6" ht="15">
      <c r="A2173" s="12">
        <v>3265</v>
      </c>
      <c r="D2173" s="3" t="str">
        <f ca="1">INDEX(GLOBAL[NAMA BARANG],MATCH(A2173,GLOBAL[ID]))</f>
        <v>Tas Tali kur batik S</v>
      </c>
      <c r="E2173" s="4">
        <f ca="1">INDEX(GLOBAL[TT],MATCH(A2173,GLOBAL[ID]))</f>
        <v>1</v>
      </c>
      <c r="F2173" s="5" t="str">
        <f ca="1">IF(INDEX(GLOBAL[KET],MATCH(A2173,GLOBAL[ID]))="","-",INDEX(GLOBAL[KET],MATCH(A2173,GLOBAL[ID])))</f>
        <v>60 ls</v>
      </c>
    </row>
    <row r="2174" spans="1:6" ht="15">
      <c r="A2174" s="12">
        <v>3266</v>
      </c>
      <c r="D2174" s="3" t="str">
        <f ca="1">INDEX(GLOBAL[NAMA BARANG],MATCH(A2174,GLOBAL[ID]))</f>
        <v xml:space="preserve">Tas Tali Metalik (1 Pk=12 pc) Gold Silver </v>
      </c>
      <c r="E2174" s="4">
        <f ca="1">INDEX(GLOBAL[TT],MATCH(A2174,GLOBAL[ID]))</f>
        <v>2</v>
      </c>
      <c r="F2174" s="5" t="str">
        <f ca="1">IF(INDEX(GLOBAL[KET],MATCH(A2174,GLOBAL[ID]))="","-",INDEX(GLOBAL[KET],MATCH(A2174,GLOBAL[ID])))</f>
        <v>50 ls</v>
      </c>
    </row>
    <row r="2175" spans="1:6" ht="15">
      <c r="A2175" s="12">
        <v>3267</v>
      </c>
      <c r="D2175" s="3" t="str">
        <f ca="1">INDEX(GLOBAL[NAMA BARANG],MATCH(A2175,GLOBAL[ID]))</f>
        <v>Tas Tali Metalik (1 Pk=12 pc) Gold/ Silver 20x25</v>
      </c>
      <c r="E2175" s="4">
        <f ca="1">INDEX(GLOBAL[TT],MATCH(A2175,GLOBAL[ID]))</f>
        <v>3</v>
      </c>
      <c r="F2175" s="5" t="str">
        <f ca="1">IF(INDEX(GLOBAL[KET],MATCH(A2175,GLOBAL[ID]))="","-",INDEX(GLOBAL[KET],MATCH(A2175,GLOBAL[ID])))</f>
        <v>60 ls</v>
      </c>
    </row>
    <row r="2176" spans="1:6" ht="15">
      <c r="A2176" s="12">
        <v>3268</v>
      </c>
      <c r="D2176" s="3" t="str">
        <f ca="1">INDEX(GLOBAL[NAMA BARANG],MATCH(A2176,GLOBAL[ID]))</f>
        <v>Tas Tali Metalik 15x20 (K)</v>
      </c>
      <c r="E2176" s="4">
        <f ca="1">INDEX(GLOBAL[TT],MATCH(A2176,GLOBAL[ID]))</f>
        <v>5</v>
      </c>
      <c r="F2176" s="5" t="str">
        <f ca="1">IF(INDEX(GLOBAL[KET],MATCH(A2176,GLOBAL[ID]))="","-",INDEX(GLOBAL[KET],MATCH(A2176,GLOBAL[ID])))</f>
        <v>90 ls</v>
      </c>
    </row>
    <row r="2177" spans="1:6" ht="15">
      <c r="A2177" s="12">
        <v>3269</v>
      </c>
      <c r="D2177" s="3" t="str">
        <f ca="1">INDEX(GLOBAL[NAMA BARANG],MATCH(A2177,GLOBAL[ID]))</f>
        <v>Tas Tali Metalik 15x20 Kcl</v>
      </c>
      <c r="E2177" s="4">
        <f ca="1">INDEX(GLOBAL[TT],MATCH(A2177,GLOBAL[ID]))</f>
        <v>7</v>
      </c>
      <c r="F2177" s="5" t="str">
        <f ca="1">IF(INDEX(GLOBAL[KET],MATCH(A2177,GLOBAL[ID]))="","-",INDEX(GLOBAL[KET],MATCH(A2177,GLOBAL[ID])))</f>
        <v>100 ls</v>
      </c>
    </row>
    <row r="2178" spans="1:6" ht="15">
      <c r="A2178" s="12">
        <v>3270</v>
      </c>
      <c r="D2178" s="3" t="str">
        <f ca="1">INDEX(GLOBAL[NAMA BARANG],MATCH(A2178,GLOBAL[ID]))</f>
        <v>Tas Tali plst 222 A (K)</v>
      </c>
      <c r="E2178" s="4">
        <f ca="1">INDEX(GLOBAL[TT],MATCH(A2178,GLOBAL[ID]))</f>
        <v>1</v>
      </c>
      <c r="F2178" s="5" t="str">
        <f ca="1">IF(INDEX(GLOBAL[KET],MATCH(A2178,GLOBAL[ID]))="","-",INDEX(GLOBAL[KET],MATCH(A2178,GLOBAL[ID])))</f>
        <v>1000 pc</v>
      </c>
    </row>
    <row r="2179" spans="1:6" ht="15">
      <c r="A2179" s="12">
        <v>3271</v>
      </c>
      <c r="D2179" s="3" t="str">
        <f ca="1">INDEX(GLOBAL[NAMA BARANG],MATCH(A2179,GLOBAL[ID]))</f>
        <v>Tas Tali plst K (B545)</v>
      </c>
      <c r="E2179" s="4">
        <f ca="1">INDEX(GLOBAL[TT],MATCH(A2179,GLOBAL[ID]))</f>
        <v>4</v>
      </c>
      <c r="F2179" s="5" t="str">
        <f ca="1">IF(INDEX(GLOBAL[KET],MATCH(A2179,GLOBAL[ID]))="","-",INDEX(GLOBAL[KET],MATCH(A2179,GLOBAL[ID])))</f>
        <v>100 ls</v>
      </c>
    </row>
    <row r="2180" spans="1:6" ht="15">
      <c r="A2180" s="12">
        <v>3272</v>
      </c>
      <c r="D2180" s="3" t="str">
        <f ca="1">INDEX(GLOBAL[NAMA BARANG],MATCH(A2180,GLOBAL[ID]))</f>
        <v>Tas Tali plst kecil jos JBS 4-5</v>
      </c>
      <c r="E2180" s="4">
        <f ca="1">INDEX(GLOBAL[TT],MATCH(A2180,GLOBAL[ID]))</f>
        <v>12</v>
      </c>
      <c r="F2180" s="5" t="str">
        <f ca="1">IF(INDEX(GLOBAL[KET],MATCH(A2180,GLOBAL[ID]))="","-",INDEX(GLOBAL[KET],MATCH(A2180,GLOBAL[ID])))</f>
        <v>100 ls</v>
      </c>
    </row>
    <row r="2181" spans="1:6" ht="15">
      <c r="A2181" s="12">
        <v>3273</v>
      </c>
      <c r="D2181" s="3" t="str">
        <f ca="1">INDEX(GLOBAL[NAMA BARANG],MATCH(A2181,GLOBAL[ID]))</f>
        <v>Tas Tali Pot mika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40 ls</v>
      </c>
    </row>
    <row r="2182" spans="1:6" ht="15">
      <c r="A2182" s="12">
        <v>3274</v>
      </c>
      <c r="D2182" s="3" t="str">
        <f ca="1">INDEX(GLOBAL[NAMA BARANG],MATCH(A2182,GLOBAL[ID]))</f>
        <v>Tas Tali Pot mika</v>
      </c>
      <c r="E2182" s="4">
        <f ca="1">INDEX(GLOBAL[TT],MATCH(A2182,GLOBAL[ID]))</f>
        <v>4</v>
      </c>
      <c r="F2182" s="5" t="str">
        <f ca="1">IF(INDEX(GLOBAL[KET],MATCH(A2182,GLOBAL[ID]))="","-",INDEX(GLOBAL[KET],MATCH(A2182,GLOBAL[ID])))</f>
        <v>50 ls</v>
      </c>
    </row>
    <row r="2183" spans="1:6" ht="15">
      <c r="A2183" s="12">
        <v>3275</v>
      </c>
      <c r="D2183" s="3" t="str">
        <f ca="1">INDEX(GLOBAL[NAMA BARANG],MATCH(A2183,GLOBAL[ID]))</f>
        <v>Tas Tali Transp RD-L/ Tg (PHS)</v>
      </c>
      <c r="E2183" s="4">
        <f ca="1">INDEX(GLOBAL[TT],MATCH(A2183,GLOBAL[ID]))</f>
        <v>3</v>
      </c>
      <c r="F2183" s="5" t="str">
        <f ca="1">IF(INDEX(GLOBAL[KET],MATCH(A2183,GLOBAL[ID]))="","-",INDEX(GLOBAL[KET],MATCH(A2183,GLOBAL[ID])))</f>
        <v>60 ls</v>
      </c>
    </row>
    <row r="2184" spans="1:6" ht="15">
      <c r="A2184" s="12">
        <v>3276</v>
      </c>
      <c r="D2184" s="3" t="str">
        <f ca="1">INDEX(GLOBAL[NAMA BARANG],MATCH(A2184,GLOBAL[ID]))</f>
        <v>Tas Tali Tulisan" kecil campur</v>
      </c>
      <c r="E2184" s="4">
        <f ca="1">INDEX(GLOBAL[TT],MATCH(A2184,GLOBAL[ID]))</f>
        <v>3</v>
      </c>
      <c r="F2184" s="5" t="str">
        <f ca="1">IF(INDEX(GLOBAL[KET],MATCH(A2184,GLOBAL[ID]))="","-",INDEX(GLOBAL[KET],MATCH(A2184,GLOBAL[ID])))</f>
        <v>50 ls</v>
      </c>
    </row>
    <row r="2185" spans="1:6" ht="15">
      <c r="A2185" s="12">
        <v>3277</v>
      </c>
      <c r="D2185" s="3" t="str">
        <f ca="1">INDEX(GLOBAL[NAMA BARANG],MATCH(A2185,GLOBAL[ID]))</f>
        <v>Tas Tali Ultah Kcl Iching</v>
      </c>
      <c r="E2185" s="4">
        <f ca="1">INDEX(GLOBAL[TT],MATCH(A2185,GLOBAL[ID]))</f>
        <v>3</v>
      </c>
      <c r="F2185" s="5" t="str">
        <f ca="1">IF(INDEX(GLOBAL[KET],MATCH(A2185,GLOBAL[ID]))="","-",INDEX(GLOBAL[KET],MATCH(A2185,GLOBAL[ID])))</f>
        <v>120 ls</v>
      </c>
    </row>
    <row r="2186" spans="1:6" ht="15">
      <c r="A2186" s="12">
        <v>3278</v>
      </c>
      <c r="D2186" s="3" t="str">
        <f ca="1">INDEX(GLOBAL[NAMA BARANG],MATCH(A2186,GLOBAL[ID]))</f>
        <v>Tas Tenteng Butek 184 B</v>
      </c>
      <c r="E2186" s="4">
        <f ca="1">INDEX(GLOBAL[TT],MATCH(A2186,GLOBAL[ID]))</f>
        <v>6</v>
      </c>
      <c r="F2186" s="5" t="str">
        <f ca="1">IF(INDEX(GLOBAL[KET],MATCH(A2186,GLOBAL[ID]))="","-",INDEX(GLOBAL[KET],MATCH(A2186,GLOBAL[ID])))</f>
        <v>40 ls</v>
      </c>
    </row>
    <row r="2187" spans="1:6" ht="15">
      <c r="A2187" s="12">
        <v>3279</v>
      </c>
      <c r="D2187" s="3" t="str">
        <f ca="1">INDEX(GLOBAL[NAMA BARANG],MATCH(A2187,GLOBAL[ID]))</f>
        <v>Tas Tenteng trans/ handbag XS</v>
      </c>
      <c r="E2187" s="4">
        <f ca="1">INDEX(GLOBAL[TT],MATCH(A2187,GLOBAL[ID]))</f>
        <v>3</v>
      </c>
      <c r="F2187" s="5" t="str">
        <f ca="1">IF(INDEX(GLOBAL[KET],MATCH(A2187,GLOBAL[ID]))="","-",INDEX(GLOBAL[KET],MATCH(A2187,GLOBAL[ID])))</f>
        <v>300 pc</v>
      </c>
    </row>
    <row r="2188" spans="1:6" ht="15">
      <c r="A2188" s="12">
        <v>3280</v>
      </c>
      <c r="D2188" s="3" t="str">
        <f ca="1">INDEX(GLOBAL[NAMA BARANG],MATCH(A2188,GLOBAL[ID]))</f>
        <v>Tas Tenteng Transparent 10-06 M</v>
      </c>
      <c r="E2188" s="4">
        <f ca="1">INDEX(GLOBAL[TT],MATCH(A2188,GLOBAL[ID]))</f>
        <v>2</v>
      </c>
      <c r="F2188" s="5" t="str">
        <f ca="1">IF(INDEX(GLOBAL[KET],MATCH(A2188,GLOBAL[ID]))="","-",INDEX(GLOBAL[KET],MATCH(A2188,GLOBAL[ID])))</f>
        <v>600 pc</v>
      </c>
    </row>
    <row r="2189" spans="1:6" ht="15">
      <c r="A2189" s="12">
        <v>3281</v>
      </c>
      <c r="D2189" s="3" t="str">
        <f ca="1">INDEX(GLOBAL[NAMA BARANG],MATCH(A2189,GLOBAL[ID]))</f>
        <v>Tas Transparan L(tanggung) Tali</v>
      </c>
      <c r="E2189" s="4">
        <f ca="1">INDEX(GLOBAL[TT],MATCH(A2189,GLOBAL[ID]))</f>
        <v>1</v>
      </c>
      <c r="F2189" s="5" t="str">
        <f ca="1">IF(INDEX(GLOBAL[KET],MATCH(A2189,GLOBAL[ID]))="","-",INDEX(GLOBAL[KET],MATCH(A2189,GLOBAL[ID])))</f>
        <v>40 ls</v>
      </c>
    </row>
    <row r="2190" spans="1:6" ht="15">
      <c r="A2190" s="12">
        <v>3282</v>
      </c>
      <c r="D2190" s="3" t="str">
        <f ca="1">INDEX(GLOBAL[NAMA BARANG],MATCH(A2190,GLOBAL[ID]))</f>
        <v>Tas Tulisan 20x25</v>
      </c>
      <c r="E2190" s="4">
        <f ca="1">INDEX(GLOBAL[TT],MATCH(A2190,GLOBAL[ID]))</f>
        <v>2</v>
      </c>
      <c r="F2190" s="5" t="str">
        <f ca="1">IF(INDEX(GLOBAL[KET],MATCH(A2190,GLOBAL[ID]))="","-",INDEX(GLOBAL[KET],MATCH(A2190,GLOBAL[ID])))</f>
        <v>60 ls</v>
      </c>
    </row>
    <row r="2191" spans="1:6" ht="15">
      <c r="A2191" s="12">
        <v>3283</v>
      </c>
      <c r="D2191" s="3" t="str">
        <f ca="1">INDEX(GLOBAL[NAMA BARANG],MATCH(A2191,GLOBAL[ID]))</f>
        <v>Tas Tulisan 20x25</v>
      </c>
      <c r="E2191" s="4">
        <f ca="1">INDEX(GLOBAL[TT],MATCH(A2191,GLOBAL[ID]))</f>
        <v>3</v>
      </c>
      <c r="F2191" s="5" t="str">
        <f ca="1">IF(INDEX(GLOBAL[KET],MATCH(A2191,GLOBAL[ID]))="","-",INDEX(GLOBAL[KET],MATCH(A2191,GLOBAL[ID])))</f>
        <v>70 ls</v>
      </c>
    </row>
    <row r="2192" spans="1:6" ht="15">
      <c r="A2192" s="12">
        <v>3284</v>
      </c>
      <c r="D2192" s="3" t="str">
        <f ca="1">INDEX(GLOBAL[NAMA BARANG],MATCH(A2192,GLOBAL[ID]))</f>
        <v>Tas ultah 5w</v>
      </c>
      <c r="E2192" s="4">
        <f ca="1">INDEX(GLOBAL[TT],MATCH(A2192,GLOBAL[ID]))</f>
        <v>5</v>
      </c>
      <c r="F2192" s="5" t="str">
        <f ca="1">IF(INDEX(GLOBAL[KET],MATCH(A2192,GLOBAL[ID]))="","-",INDEX(GLOBAL[KET],MATCH(A2192,GLOBAL[ID])))</f>
        <v>60 ls</v>
      </c>
    </row>
    <row r="2193" spans="1:6" ht="15">
      <c r="A2193" s="12">
        <v>3285</v>
      </c>
      <c r="D2193" s="3" t="str">
        <f ca="1">INDEX(GLOBAL[NAMA BARANG],MATCH(A2193,GLOBAL[ID]))</f>
        <v>Tas ultah polkadot kecil 15x25</v>
      </c>
      <c r="E2193" s="4">
        <f ca="1">INDEX(GLOBAL[TT],MATCH(A2193,GLOBAL[ID]))</f>
        <v>8</v>
      </c>
      <c r="F2193" s="5" t="str">
        <f ca="1">IF(INDEX(GLOBAL[KET],MATCH(A2193,GLOBAL[ID]))="","-",INDEX(GLOBAL[KET],MATCH(A2193,GLOBAL[ID])))</f>
        <v>60 ls</v>
      </c>
    </row>
    <row r="2194" spans="1:6" ht="15">
      <c r="A2194" s="12">
        <v>3286</v>
      </c>
      <c r="D2194" s="3" t="str">
        <f ca="1">INDEX(GLOBAL[NAMA BARANG],MATCH(A2194,GLOBAL[ID]))</f>
        <v>Tas ultah warna warna</v>
      </c>
      <c r="E2194" s="4">
        <f ca="1">INDEX(GLOBAL[TT],MATCH(A2194,GLOBAL[ID]))</f>
        <v>3</v>
      </c>
      <c r="F2194" s="5" t="str">
        <f ca="1">IF(INDEX(GLOBAL[KET],MATCH(A2194,GLOBAL[ID]))="","-",INDEX(GLOBAL[KET],MATCH(A2194,GLOBAL[ID])))</f>
        <v>500 pk</v>
      </c>
    </row>
    <row r="2195" spans="1:6" ht="15">
      <c r="A2195" s="12">
        <v>3287</v>
      </c>
      <c r="D2195" s="3" t="str">
        <f ca="1">INDEX(GLOBAL[NAMA BARANG],MATCH(A2195,GLOBAL[ID]))</f>
        <v>Tas Xmy 1609-12</v>
      </c>
      <c r="E2195" s="4">
        <f ca="1">INDEX(GLOBAL[TT],MATCH(A2195,GLOBAL[ID]))</f>
        <v>2</v>
      </c>
      <c r="F2195" s="5" t="str">
        <f ca="1">IF(INDEX(GLOBAL[KET],MATCH(A2195,GLOBAL[ID]))="","-",INDEX(GLOBAL[KET],MATCH(A2195,GLOBAL[ID])))</f>
        <v>40 ls</v>
      </c>
    </row>
    <row r="2196" spans="1:6" ht="15">
      <c r="A2196" s="12">
        <v>3288</v>
      </c>
      <c r="D2196" s="3" t="str">
        <f ca="1">INDEX(GLOBAL[NAMA BARANG],MATCH(A2196,GLOBAL[ID]))</f>
        <v>Tas Xmy JDL (1609-04)</v>
      </c>
      <c r="E2196" s="4">
        <f ca="1">INDEX(GLOBAL[TT],MATCH(A2196,GLOBAL[ID]))</f>
        <v>2</v>
      </c>
      <c r="F2196" s="5" t="str">
        <f ca="1">IF(INDEX(GLOBAL[KET],MATCH(A2196,GLOBAL[ID]))="","-",INDEX(GLOBAL[KET],MATCH(A2196,GLOBAL[ID])))</f>
        <v>30 ls</v>
      </c>
    </row>
    <row r="2197" spans="1:6" ht="15">
      <c r="A2197" s="12">
        <v>3289</v>
      </c>
      <c r="D2197" s="3" t="str">
        <f ca="1">INDEX(GLOBAL[NAMA BARANG],MATCH(A2197,GLOBAL[ID]))</f>
        <v>Tas Xmy KT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-</v>
      </c>
    </row>
    <row r="2198" spans="1:6" ht="15">
      <c r="A2198" s="12">
        <v>3290</v>
      </c>
      <c r="D2198" s="3" t="str">
        <f ca="1">INDEX(GLOBAL[NAMA BARANG],MATCH(A2198,GLOBAL[ID]))</f>
        <v>Tas Zipper Folio Tali 1 MM Topla</v>
      </c>
      <c r="E2198" s="4">
        <f ca="1">INDEX(GLOBAL[TT],MATCH(A2198,GLOBAL[ID]))</f>
        <v>5</v>
      </c>
      <c r="F2198" s="5">
        <f ca="1">IF(INDEX(GLOBAL[KET],MATCH(A2198,GLOBAL[ID]))="","-",INDEX(GLOBAL[KET],MATCH(A2198,GLOBAL[ID])))</f>
        <v>240</v>
      </c>
    </row>
    <row r="2199" spans="1:6" ht="15">
      <c r="A2199" s="12">
        <v>3291</v>
      </c>
      <c r="D2199" s="3" t="str">
        <f ca="1">INDEX(GLOBAL[NAMA BARANG],MATCH(A2199,GLOBAL[ID]))</f>
        <v xml:space="preserve">Tas Zipper Folio Tali 2 MM </v>
      </c>
      <c r="E2199" s="4">
        <f ca="1">INDEX(GLOBAL[TT],MATCH(A2199,GLOBAL[ID]))</f>
        <v>6</v>
      </c>
      <c r="F2199" s="5">
        <f ca="1">IF(INDEX(GLOBAL[KET],MATCH(A2199,GLOBAL[ID]))="","-",INDEX(GLOBAL[KET],MATCH(A2199,GLOBAL[ID])))</f>
        <v>240</v>
      </c>
    </row>
    <row r="2200" spans="1:6" ht="15">
      <c r="A2200" s="12">
        <v>3292</v>
      </c>
      <c r="D2200" s="3" t="str">
        <f ca="1">INDEX(GLOBAL[NAMA BARANG],MATCH(A2200,GLOBAL[ID]))</f>
        <v>Tas/ MAP jinjing Cute bear</v>
      </c>
      <c r="E2200" s="4">
        <f ca="1">INDEX(GLOBAL[TT],MATCH(A2200,GLOBAL[ID]))</f>
        <v>1</v>
      </c>
      <c r="F2200" s="5" t="str">
        <f ca="1">IF(INDEX(GLOBAL[KET],MATCH(A2200,GLOBAL[ID]))="","-",INDEX(GLOBAL[KET],MATCH(A2200,GLOBAL[ID])))</f>
        <v>20 ls</v>
      </c>
    </row>
    <row r="2201" spans="1:6" ht="15">
      <c r="A2201" s="12">
        <v>3293</v>
      </c>
      <c r="D2201" s="3" t="str">
        <f ca="1">INDEX(GLOBAL[NAMA BARANG],MATCH(A2201,GLOBAL[ID]))</f>
        <v>Tas/ paper Bag motif campur</v>
      </c>
      <c r="E2201" s="4">
        <f ca="1">INDEX(GLOBAL[TT],MATCH(A2201,GLOBAL[ID]))</f>
        <v>1</v>
      </c>
      <c r="F2201" s="5" t="str">
        <f ca="1">IF(INDEX(GLOBAL[KET],MATCH(A2201,GLOBAL[ID]))="","-",INDEX(GLOBAL[KET],MATCH(A2201,GLOBAL[ID])))</f>
        <v>50 ls</v>
      </c>
    </row>
    <row r="2202" spans="1:6" ht="15">
      <c r="A2202" s="12">
        <v>3294</v>
      </c>
      <c r="D2202" s="3" t="str">
        <f ca="1">INDEX(GLOBAL[NAMA BARANG],MATCH(A2202,GLOBAL[ID]))</f>
        <v>Tempelan Kaca 2,5</v>
      </c>
      <c r="E2202" s="4">
        <f ca="1">INDEX(GLOBAL[TT],MATCH(A2202,GLOBAL[ID]))</f>
        <v>1</v>
      </c>
      <c r="F2202" s="5" t="str">
        <f ca="1">IF(INDEX(GLOBAL[KET],MATCH(A2202,GLOBAL[ID]))="","-",INDEX(GLOBAL[KET],MATCH(A2202,GLOBAL[ID])))</f>
        <v>7200 pc</v>
      </c>
    </row>
    <row r="2203" spans="1:6" ht="15">
      <c r="A2203" s="12">
        <v>3295</v>
      </c>
      <c r="D2203" s="3" t="str">
        <f ca="1">INDEX(GLOBAL[NAMA BARANG],MATCH(A2203,GLOBAL[ID]))</f>
        <v>Tempelan Kaca 3,5</v>
      </c>
      <c r="E2203" s="4">
        <f ca="1">INDEX(GLOBAL[TT],MATCH(A2203,GLOBAL[ID]))</f>
        <v>4</v>
      </c>
      <c r="F2203" s="5" t="str">
        <f ca="1">IF(INDEX(GLOBAL[KET],MATCH(A2203,GLOBAL[ID]))="","-",INDEX(GLOBAL[KET],MATCH(A2203,GLOBAL[ID])))</f>
        <v>7200 pc</v>
      </c>
    </row>
    <row r="2204" spans="1:6" ht="15">
      <c r="A2204" s="12">
        <v>3296</v>
      </c>
      <c r="D2204" s="3" t="str">
        <f ca="1">INDEX(GLOBAL[NAMA BARANG],MATCH(A2204,GLOBAL[ID]))</f>
        <v>Tempelan Kaca 33 D (3,5")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20.000 pc</v>
      </c>
    </row>
    <row r="2205" spans="1:6" ht="15">
      <c r="A2205" s="12">
        <v>3297</v>
      </c>
      <c r="D2205" s="3" t="str">
        <f ca="1">INDEX(GLOBAL[NAMA BARANG],MATCH(A2205,GLOBAL[ID]))</f>
        <v>Tempelan Kaca 35 D (Gantungan kcl+Tg)</v>
      </c>
      <c r="E2205" s="4">
        <f ca="1">INDEX(GLOBAL[TT],MATCH(A2205,GLOBAL[ID]))</f>
        <v>2</v>
      </c>
      <c r="F2205" s="5" t="str">
        <f ca="1">IF(INDEX(GLOBAL[KET],MATCH(A2205,GLOBAL[ID]))="","-",INDEX(GLOBAL[KET],MATCH(A2205,GLOBAL[ID])))</f>
        <v>15.000 pc</v>
      </c>
    </row>
    <row r="2206" spans="1:6" ht="15">
      <c r="A2206" s="12">
        <v>3298</v>
      </c>
      <c r="D2206" s="3" t="str">
        <f ca="1">INDEX(GLOBAL[NAMA BARANG],MATCH(A2206,GLOBAL[ID]))</f>
        <v>Tempelan Kaca 35 D (Gantungan kcl+Tg)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70.000 pc</v>
      </c>
    </row>
    <row r="2207" spans="1:6" ht="15">
      <c r="A2207" s="12">
        <v>3299</v>
      </c>
      <c r="D2207" s="3" t="str">
        <f ca="1">INDEX(GLOBAL[NAMA BARANG],MATCH(A2207,GLOBAL[ID]))</f>
        <v>Tempelan Kaca 4,5</v>
      </c>
      <c r="E2207" s="4">
        <f ca="1">INDEX(GLOBAL[TT],MATCH(A2207,GLOBAL[ID]))</f>
        <v>1</v>
      </c>
      <c r="F2207" s="5" t="str">
        <f ca="1">IF(INDEX(GLOBAL[KET],MATCH(A2207,GLOBAL[ID]))="","-",INDEX(GLOBAL[KET],MATCH(A2207,GLOBAL[ID])))</f>
        <v>5040 pc</v>
      </c>
    </row>
    <row r="2208" spans="1:6" ht="15">
      <c r="A2208" s="12">
        <v>3300</v>
      </c>
      <c r="D2208" s="3" t="str">
        <f ca="1">INDEX(GLOBAL[NAMA BARANG],MATCH(A2208,GLOBAL[ID]))</f>
        <v>Tempelan Kaca 8</v>
      </c>
      <c r="E2208" s="4">
        <f ca="1">INDEX(GLOBAL[TT],MATCH(A2208,GLOBAL[ID]))</f>
        <v>2</v>
      </c>
      <c r="F2208" s="5" t="str">
        <f ca="1">IF(INDEX(GLOBAL[KET],MATCH(A2208,GLOBAL[ID]))="","-",INDEX(GLOBAL[KET],MATCH(A2208,GLOBAL[ID])))</f>
        <v>2016 pc</v>
      </c>
    </row>
    <row r="2209" spans="1:6" ht="15">
      <c r="A2209" s="12">
        <v>3302</v>
      </c>
      <c r="D2209" s="3" t="str">
        <f ca="1">INDEX(GLOBAL[NAMA BARANG],MATCH(A2209,GLOBAL[ID]))</f>
        <v>Tinta Daishen B</v>
      </c>
      <c r="E2209" s="4">
        <f ca="1">INDEX(GLOBAL[TT],MATCH(A2209,GLOBAL[ID]))</f>
        <v>6</v>
      </c>
      <c r="F2209" s="5" t="str">
        <f ca="1">IF(INDEX(GLOBAL[KET],MATCH(A2209,GLOBAL[ID]))="","-",INDEX(GLOBAL[KET],MATCH(A2209,GLOBAL[ID])))</f>
        <v>12 ls</v>
      </c>
    </row>
    <row r="2210" spans="1:6" ht="15">
      <c r="A2210" s="12">
        <v>3306</v>
      </c>
      <c r="D2210" s="3" t="str">
        <f ca="1">INDEX(GLOBAL[NAMA BARANG],MATCH(A2210,GLOBAL[ID]))</f>
        <v>Tipe-ex 0425 B/ 25/ 4</v>
      </c>
      <c r="E2210" s="4">
        <f ca="1">INDEX(GLOBAL[TT],MATCH(A2210,GLOBAL[ID]))</f>
        <v>1</v>
      </c>
      <c r="F2210" s="5" t="str">
        <f ca="1">IF(INDEX(GLOBAL[KET],MATCH(A2210,GLOBAL[ID]))="","-",INDEX(GLOBAL[KET],MATCH(A2210,GLOBAL[ID])))</f>
        <v>48 ls</v>
      </c>
    </row>
    <row r="2211" spans="1:6" ht="15">
      <c r="A2211" s="12">
        <v>3309</v>
      </c>
      <c r="D2211" s="3" t="str">
        <f ca="1">INDEX(GLOBAL[NAMA BARANG],MATCH(A2211,GLOBAL[ID]))</f>
        <v>Tipe-ex 1001(3)/ 240(2)</v>
      </c>
      <c r="E2211" s="4">
        <f ca="1">INDEX(GLOBAL[TT],MATCH(A2211,GLOBAL[ID]))</f>
        <v>5</v>
      </c>
      <c r="F2211" s="5" t="str">
        <f ca="1">IF(INDEX(GLOBAL[KET],MATCH(A2211,GLOBAL[ID]))="","-",INDEX(GLOBAL[KET],MATCH(A2211,GLOBAL[ID])))</f>
        <v>576 PCS</v>
      </c>
    </row>
    <row r="2212" spans="1:6" ht="15">
      <c r="A2212" s="12">
        <v>3310</v>
      </c>
      <c r="D2212" s="3" t="str">
        <f ca="1">INDEX(GLOBAL[NAMA BARANG],MATCH(A2212,GLOBAL[ID]))</f>
        <v>Tipe-ex 1002(13)/ 3010(8)</v>
      </c>
      <c r="E2212" s="4">
        <f ca="1">INDEX(GLOBAL[TT],MATCH(A2212,GLOBAL[ID]))</f>
        <v>21</v>
      </c>
      <c r="F2212" s="5" t="str">
        <f ca="1">IF(INDEX(GLOBAL[KET],MATCH(A2212,GLOBAL[ID]))="","-",INDEX(GLOBAL[KET],MATCH(A2212,GLOBAL[ID])))</f>
        <v>576 PCS</v>
      </c>
    </row>
    <row r="2213" spans="1:6" ht="15">
      <c r="A2213" s="12">
        <v>3311</v>
      </c>
      <c r="D2213" s="3" t="str">
        <f ca="1">INDEX(GLOBAL[NAMA BARANG],MATCH(A2213,GLOBAL[ID]))</f>
        <v>Tipe-ex 1005(9)/ 3009(6)</v>
      </c>
      <c r="E2213" s="4">
        <f ca="1">INDEX(GLOBAL[TT],MATCH(A2213,GLOBAL[ID]))</f>
        <v>15</v>
      </c>
      <c r="F2213" s="5" t="str">
        <f ca="1">IF(INDEX(GLOBAL[KET],MATCH(A2213,GLOBAL[ID]))="","-",INDEX(GLOBAL[KET],MATCH(A2213,GLOBAL[ID])))</f>
        <v>576 PCS</v>
      </c>
    </row>
    <row r="2214" spans="1:6" ht="15">
      <c r="A2214" s="12">
        <v>3312</v>
      </c>
      <c r="D2214" s="3" t="str">
        <f ca="1">INDEX(GLOBAL[NAMA BARANG],MATCH(A2214,GLOBAL[ID]))</f>
        <v>Tipe-ex 1007(8)/ 1009(9)</v>
      </c>
      <c r="E2214" s="4">
        <f ca="1">INDEX(GLOBAL[TT],MATCH(A2214,GLOBAL[ID]))</f>
        <v>17</v>
      </c>
      <c r="F2214" s="5" t="str">
        <f ca="1">IF(INDEX(GLOBAL[KET],MATCH(A2214,GLOBAL[ID]))="","-",INDEX(GLOBAL[KET],MATCH(A2214,GLOBAL[ID])))</f>
        <v>576 PCS</v>
      </c>
    </row>
    <row r="2215" spans="1:6" ht="15">
      <c r="A2215" s="12">
        <v>3313</v>
      </c>
      <c r="D2215" s="3" t="str">
        <f ca="1">INDEX(GLOBAL[NAMA BARANG],MATCH(A2215,GLOBAL[ID]))</f>
        <v>Tipe-ex 1291</v>
      </c>
      <c r="E2215" s="4">
        <f ca="1">INDEX(GLOBAL[TT],MATCH(A2215,GLOBAL[ID]))</f>
        <v>55</v>
      </c>
      <c r="F2215" s="5" t="str">
        <f ca="1">IF(INDEX(GLOBAL[KET],MATCH(A2215,GLOBAL[ID]))="","-",INDEX(GLOBAL[KET],MATCH(A2215,GLOBAL[ID])))</f>
        <v>60 ls</v>
      </c>
    </row>
    <row r="2216" spans="1:6" ht="15">
      <c r="A2216" s="12">
        <v>3314</v>
      </c>
      <c r="D2216" s="3" t="str">
        <f ca="1">INDEX(GLOBAL[NAMA BARANG],MATCH(A2216,GLOBAL[ID]))</f>
        <v>Tipe-ex 136(12)/ 202(13)</v>
      </c>
      <c r="E2216" s="4">
        <f ca="1">INDEX(GLOBAL[TT],MATCH(A2216,GLOBAL[ID]))</f>
        <v>25</v>
      </c>
      <c r="F2216" s="5" t="str">
        <f ca="1">IF(INDEX(GLOBAL[KET],MATCH(A2216,GLOBAL[ID]))="","-",INDEX(GLOBAL[KET],MATCH(A2216,GLOBAL[ID])))</f>
        <v>576 PCS</v>
      </c>
    </row>
    <row r="2217" spans="1:6" ht="15">
      <c r="A2217" s="12">
        <v>3315</v>
      </c>
      <c r="D2217" s="3" t="str">
        <f ca="1">INDEX(GLOBAL[NAMA BARANG],MATCH(A2217,GLOBAL[ID]))</f>
        <v>Tipe-ex 1878 Dos</v>
      </c>
      <c r="E2217" s="4">
        <f ca="1">INDEX(GLOBAL[TT],MATCH(A2217,GLOBAL[ID]))</f>
        <v>137</v>
      </c>
      <c r="F2217" s="5" t="str">
        <f ca="1">IF(INDEX(GLOBAL[KET],MATCH(A2217,GLOBAL[ID]))="","-",INDEX(GLOBAL[KET],MATCH(A2217,GLOBAL[ID])))</f>
        <v>20 ls</v>
      </c>
    </row>
    <row r="2218" spans="1:6" ht="15">
      <c r="A2218" s="12">
        <v>3316</v>
      </c>
      <c r="D2218" s="3" t="str">
        <f ca="1">INDEX(GLOBAL[NAMA BARANG],MATCH(A2218,GLOBAL[ID]))</f>
        <v>Tipe-ex 1878 mika</v>
      </c>
      <c r="E2218" s="4">
        <f ca="1">INDEX(GLOBAL[TT],MATCH(A2218,GLOBAL[ID]))</f>
        <v>29</v>
      </c>
      <c r="F2218" s="5" t="str">
        <f ca="1">IF(INDEX(GLOBAL[KET],MATCH(A2218,GLOBAL[ID]))="","-",INDEX(GLOBAL[KET],MATCH(A2218,GLOBAL[ID])))</f>
        <v>576 PCS</v>
      </c>
    </row>
    <row r="2219" spans="1:6" ht="15">
      <c r="A2219" s="12">
        <v>3317</v>
      </c>
      <c r="D2219" s="3" t="str">
        <f ca="1">INDEX(GLOBAL[NAMA BARANG],MATCH(A2219,GLOBAL[ID]))</f>
        <v>Tipe-ex 203</v>
      </c>
      <c r="E2219" s="4">
        <f ca="1">INDEX(GLOBAL[TT],MATCH(A2219,GLOBAL[ID]))</f>
        <v>2</v>
      </c>
      <c r="F2219" s="5" t="str">
        <f ca="1">IF(INDEX(GLOBAL[KET],MATCH(A2219,GLOBAL[ID]))="","-",INDEX(GLOBAL[KET],MATCH(A2219,GLOBAL[ID])))</f>
        <v>576 PCS</v>
      </c>
    </row>
    <row r="2220" spans="1:6" ht="15">
      <c r="A2220" s="12">
        <v>3318</v>
      </c>
      <c r="D2220" s="3" t="str">
        <f ca="1">INDEX(GLOBAL[NAMA BARANG],MATCH(A2220,GLOBAL[ID]))</f>
        <v>Tipe-ex 2201(53)/ 241(35)</v>
      </c>
      <c r="E2220" s="4">
        <f ca="1">INDEX(GLOBAL[TT],MATCH(A2220,GLOBAL[ID]))</f>
        <v>88</v>
      </c>
      <c r="F2220" s="5" t="str">
        <f ca="1">IF(INDEX(GLOBAL[KET],MATCH(A2220,GLOBAL[ID]))="","-",INDEX(GLOBAL[KET],MATCH(A2220,GLOBAL[ID])))</f>
        <v>64 ls</v>
      </c>
    </row>
    <row r="2221" spans="1:6" ht="15">
      <c r="A2221" s="12">
        <v>3319</v>
      </c>
      <c r="D2221" s="3" t="str">
        <f ca="1">INDEX(GLOBAL[NAMA BARANG],MATCH(A2221,GLOBAL[ID]))</f>
        <v>Tipe-ex 2264 (24 pc)</v>
      </c>
      <c r="E2221" s="4">
        <f ca="1">INDEX(GLOBAL[TT],MATCH(A2221,GLOBAL[ID]))</f>
        <v>35</v>
      </c>
      <c r="F2221" s="5" t="str">
        <f ca="1">IF(INDEX(GLOBAL[KET],MATCH(A2221,GLOBAL[ID]))="","-",INDEX(GLOBAL[KET],MATCH(A2221,GLOBAL[ID])))</f>
        <v>96 ls</v>
      </c>
    </row>
    <row r="2222" spans="1:6" ht="15">
      <c r="A2222" s="12">
        <v>3320</v>
      </c>
      <c r="D2222" s="3" t="str">
        <f ca="1">INDEX(GLOBAL[NAMA BARANG],MATCH(A2222,GLOBAL[ID]))</f>
        <v>Tipe-ex 242(14)/ 968(2)</v>
      </c>
      <c r="E2222" s="4">
        <f ca="1">INDEX(GLOBAL[TT],MATCH(A2222,GLOBAL[ID]))</f>
        <v>16</v>
      </c>
      <c r="F2222" s="5" t="str">
        <f ca="1">IF(INDEX(GLOBAL[KET],MATCH(A2222,GLOBAL[ID]))="","-",INDEX(GLOBAL[KET],MATCH(A2222,GLOBAL[ID])))</f>
        <v>48 ls</v>
      </c>
    </row>
    <row r="2223" spans="1:6" ht="15">
      <c r="A2223" s="12">
        <v>3321</v>
      </c>
      <c r="D2223" s="3" t="str">
        <f ca="1">INDEX(GLOBAL[NAMA BARANG],MATCH(A2223,GLOBAL[ID]))</f>
        <v>Tipe-ex 264(2)</v>
      </c>
      <c r="E2223" s="4">
        <f ca="1">INDEX(GLOBAL[TT],MATCH(A2223,GLOBAL[ID]))</f>
        <v>2</v>
      </c>
      <c r="F2223" s="5" t="str">
        <f ca="1">IF(INDEX(GLOBAL[KET],MATCH(A2223,GLOBAL[ID]))="","-",INDEX(GLOBAL[KET],MATCH(A2223,GLOBAL[ID])))</f>
        <v>96 ls</v>
      </c>
    </row>
    <row r="2224" spans="1:6" ht="15">
      <c r="A2224" s="12">
        <v>3322</v>
      </c>
      <c r="D2224" s="3" t="str">
        <f ca="1">INDEX(GLOBAL[NAMA BARANG],MATCH(A2224,GLOBAL[ID]))</f>
        <v>Tipe-ex 3003(6)/ 3006(9)</v>
      </c>
      <c r="E2224" s="4">
        <f ca="1">INDEX(GLOBAL[TT],MATCH(A2224,GLOBAL[ID]))</f>
        <v>15</v>
      </c>
      <c r="F2224" s="5" t="str">
        <f ca="1">IF(INDEX(GLOBAL[KET],MATCH(A2224,GLOBAL[ID]))="","-",INDEX(GLOBAL[KET],MATCH(A2224,GLOBAL[ID])))</f>
        <v>48 ls</v>
      </c>
    </row>
    <row r="2225" spans="1:6" ht="15">
      <c r="A2225" s="12">
        <v>3323</v>
      </c>
      <c r="D2225" s="3" t="str">
        <f ca="1">INDEX(GLOBAL[NAMA BARANG],MATCH(A2225,GLOBAL[ID]))</f>
        <v>Tipe-ex 3005(6)/ 302(17)</v>
      </c>
      <c r="E2225" s="4">
        <f ca="1">INDEX(GLOBAL[TT],MATCH(A2225,GLOBAL[ID]))</f>
        <v>23</v>
      </c>
      <c r="F2225" s="5" t="str">
        <f ca="1">IF(INDEX(GLOBAL[KET],MATCH(A2225,GLOBAL[ID]))="","-",INDEX(GLOBAL[KET],MATCH(A2225,GLOBAL[ID])))</f>
        <v>48 ls</v>
      </c>
    </row>
    <row r="2226" spans="1:6" ht="15">
      <c r="A2226" s="12">
        <v>3324</v>
      </c>
      <c r="D2226" s="3" t="str">
        <f ca="1">INDEX(GLOBAL[NAMA BARANG],MATCH(A2226,GLOBAL[ID]))</f>
        <v>Tipe-ex 313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144 PCS</v>
      </c>
    </row>
    <row r="2227" spans="1:6" ht="15">
      <c r="A2227" s="12">
        <v>3325</v>
      </c>
      <c r="D2227" s="3" t="str">
        <f ca="1">INDEX(GLOBAL[NAMA BARANG],MATCH(A2227,GLOBAL[ID]))</f>
        <v>Tipe-ex 328/ 338</v>
      </c>
      <c r="E2227" s="4">
        <f ca="1">INDEX(GLOBAL[TT],MATCH(A2227,GLOBAL[ID]))</f>
        <v>1</v>
      </c>
      <c r="F2227" s="5" t="str">
        <f ca="1">IF(INDEX(GLOBAL[KET],MATCH(A2227,GLOBAL[ID]))="","-",INDEX(GLOBAL[KET],MATCH(A2227,GLOBAL[ID])))</f>
        <v>576 pc</v>
      </c>
    </row>
    <row r="2228" spans="1:6" ht="15">
      <c r="A2228" s="12">
        <v>3326</v>
      </c>
      <c r="D2228" s="3" t="str">
        <f ca="1">INDEX(GLOBAL[NAMA BARANG],MATCH(A2228,GLOBAL[ID]))</f>
        <v>Tipe-ex 351</v>
      </c>
      <c r="E2228" s="4">
        <f ca="1">INDEX(GLOBAL[TT],MATCH(A2228,GLOBAL[ID]))</f>
        <v>1</v>
      </c>
      <c r="F2228" s="5" t="str">
        <f ca="1">IF(INDEX(GLOBAL[KET],MATCH(A2228,GLOBAL[ID]))="","-",INDEX(GLOBAL[KET],MATCH(A2228,GLOBAL[ID])))</f>
        <v>432 pc</v>
      </c>
    </row>
    <row r="2229" spans="1:6" ht="15">
      <c r="A2229" s="12">
        <v>3327</v>
      </c>
      <c r="D2229" s="3" t="str">
        <f ca="1">INDEX(GLOBAL[NAMA BARANG],MATCH(A2229,GLOBAL[ID]))</f>
        <v>Tipe-ex 358</v>
      </c>
      <c r="E2229" s="4">
        <f ca="1">INDEX(GLOBAL[TT],MATCH(A2229,GLOBAL[ID]))</f>
        <v>2</v>
      </c>
      <c r="F2229" s="5" t="str">
        <f ca="1">IF(INDEX(GLOBAL[KET],MATCH(A2229,GLOBAL[ID]))="","-",INDEX(GLOBAL[KET],MATCH(A2229,GLOBAL[ID])))</f>
        <v>48 ls</v>
      </c>
    </row>
    <row r="2230" spans="1:6" ht="15">
      <c r="A2230" s="12">
        <v>3328</v>
      </c>
      <c r="D2230" s="3" t="str">
        <f ca="1">INDEX(GLOBAL[NAMA BARANG],MATCH(A2230,GLOBAL[ID]))</f>
        <v>Tipe-ex 636(36)</v>
      </c>
      <c r="E2230" s="4">
        <f ca="1">INDEX(GLOBAL[TT],MATCH(A2230,GLOBAL[ID]))</f>
        <v>36</v>
      </c>
      <c r="F2230" s="5" t="str">
        <f ca="1">IF(INDEX(GLOBAL[KET],MATCH(A2230,GLOBAL[ID]))="","-",INDEX(GLOBAL[KET],MATCH(A2230,GLOBAL[ID])))</f>
        <v>48 ls</v>
      </c>
    </row>
    <row r="2231" spans="1:6" ht="15">
      <c r="A2231" s="12">
        <v>3329</v>
      </c>
      <c r="D2231" s="3" t="str">
        <f ca="1">INDEX(GLOBAL[NAMA BARANG],MATCH(A2231,GLOBAL[ID]))</f>
        <v>Tipe-ex 65(10)/ 241(6)</v>
      </c>
      <c r="E2231" s="4">
        <f ca="1">INDEX(GLOBAL[TT],MATCH(A2231,GLOBAL[ID]))</f>
        <v>16</v>
      </c>
      <c r="F2231" s="5" t="str">
        <f ca="1">IF(INDEX(GLOBAL[KET],MATCH(A2231,GLOBAL[ID]))="","-",INDEX(GLOBAL[KET],MATCH(A2231,GLOBAL[ID])))</f>
        <v>-</v>
      </c>
    </row>
    <row r="2232" spans="1:6" ht="15">
      <c r="A2232" s="12">
        <v>3330</v>
      </c>
      <c r="D2232" s="3" t="str">
        <f ca="1">INDEX(GLOBAL[NAMA BARANG],MATCH(A2232,GLOBAL[ID]))</f>
        <v>Tipe-ex 715</v>
      </c>
      <c r="E2232" s="4">
        <f ca="1">INDEX(GLOBAL[TT],MATCH(A2232,GLOBAL[ID]))</f>
        <v>2</v>
      </c>
      <c r="F2232" s="5" t="str">
        <f ca="1">IF(INDEX(GLOBAL[KET],MATCH(A2232,GLOBAL[ID]))="","-",INDEX(GLOBAL[KET],MATCH(A2232,GLOBAL[ID])))</f>
        <v>48 ls</v>
      </c>
    </row>
    <row r="2233" spans="1:6" ht="15">
      <c r="A2233" s="12">
        <v>3331</v>
      </c>
      <c r="D2233" s="3" t="str">
        <f ca="1">INDEX(GLOBAL[NAMA BARANG],MATCH(A2233,GLOBAL[ID]))</f>
        <v>Tipe-ex 7287(5)/ 327(21)</v>
      </c>
      <c r="E2233" s="4">
        <f ca="1">INDEX(GLOBAL[TT],MATCH(A2233,GLOBAL[ID]))</f>
        <v>26</v>
      </c>
      <c r="F2233" s="5" t="str">
        <f ca="1">IF(INDEX(GLOBAL[KET],MATCH(A2233,GLOBAL[ID]))="","-",INDEX(GLOBAL[KET],MATCH(A2233,GLOBAL[ID])))</f>
        <v>48 LSN</v>
      </c>
    </row>
    <row r="2234" spans="1:6" ht="15">
      <c r="A2234" s="12">
        <v>3332</v>
      </c>
      <c r="D2234" s="3" t="str">
        <f ca="1">INDEX(GLOBAL[NAMA BARANG],MATCH(A2234,GLOBAL[ID]))</f>
        <v>Tipe-ex 731</v>
      </c>
      <c r="E2234" s="4">
        <f ca="1">INDEX(GLOBAL[TT],MATCH(A2234,GLOBAL[ID]))</f>
        <v>2</v>
      </c>
      <c r="F2234" s="5" t="str">
        <f ca="1">IF(INDEX(GLOBAL[KET],MATCH(A2234,GLOBAL[ID]))="","-",INDEX(GLOBAL[KET],MATCH(A2234,GLOBAL[ID])))</f>
        <v>60 ls</v>
      </c>
    </row>
    <row r="2235" spans="1:6" ht="15">
      <c r="A2235" s="12">
        <v>3334</v>
      </c>
      <c r="D2235" s="3" t="str">
        <f ca="1">INDEX(GLOBAL[NAMA BARANG],MATCH(A2235,GLOBAL[ID]))</f>
        <v>Tipe-ex 737 A</v>
      </c>
      <c r="E2235" s="4">
        <f ca="1">INDEX(GLOBAL[TT],MATCH(A2235,GLOBAL[ID]))</f>
        <v>4</v>
      </c>
      <c r="F2235" s="5" t="str">
        <f ca="1">IF(INDEX(GLOBAL[KET],MATCH(A2235,GLOBAL[ID]))="","-",INDEX(GLOBAL[KET],MATCH(A2235,GLOBAL[ID])))</f>
        <v>48 LSN</v>
      </c>
    </row>
    <row r="2236" spans="1:6" ht="15">
      <c r="A2236" s="12">
        <v>3341</v>
      </c>
      <c r="D2236" s="3" t="str">
        <f ca="1">INDEX(GLOBAL[NAMA BARANG],MATCH(A2236,GLOBAL[ID]))</f>
        <v>Tipe-ex 8113</v>
      </c>
      <c r="E2236" s="4">
        <f ca="1">INDEX(GLOBAL[TT],MATCH(A2236,GLOBAL[ID]))</f>
        <v>1</v>
      </c>
      <c r="F2236" s="5" t="str">
        <f ca="1">IF(INDEX(GLOBAL[KET],MATCH(A2236,GLOBAL[ID]))="","-",INDEX(GLOBAL[KET],MATCH(A2236,GLOBAL[ID])))</f>
        <v>23 box</v>
      </c>
    </row>
    <row r="2237" spans="1:6" ht="15">
      <c r="A2237" s="12">
        <v>3342</v>
      </c>
      <c r="D2237" s="3" t="str">
        <f ca="1">INDEX(GLOBAL[NAMA BARANG],MATCH(A2237,GLOBAL[ID]))</f>
        <v>Tipe-ex 8171</v>
      </c>
      <c r="E2237" s="4">
        <f ca="1">INDEX(GLOBAL[TT],MATCH(A2237,GLOBAL[ID]))</f>
        <v>1</v>
      </c>
      <c r="F2237" s="5" t="str">
        <f ca="1">IF(INDEX(GLOBAL[KET],MATCH(A2237,GLOBAL[ID]))="","-",INDEX(GLOBAL[KET],MATCH(A2237,GLOBAL[ID])))</f>
        <v>576 pc</v>
      </c>
    </row>
    <row r="2238" spans="1:6" ht="15">
      <c r="A2238" s="12">
        <v>3343</v>
      </c>
      <c r="D2238" s="3" t="str">
        <f ca="1">INDEX(GLOBAL[NAMA BARANG],MATCH(A2238,GLOBAL[ID]))</f>
        <v>Tipe-ex 821(14)/ 612(35)</v>
      </c>
      <c r="E2238" s="4">
        <f ca="1">INDEX(GLOBAL[TT],MATCH(A2238,GLOBAL[ID]))</f>
        <v>49</v>
      </c>
      <c r="F2238" s="5" t="str">
        <f ca="1">IF(INDEX(GLOBAL[KET],MATCH(A2238,GLOBAL[ID]))="","-",INDEX(GLOBAL[KET],MATCH(A2238,GLOBAL[ID])))</f>
        <v>48 LSN</v>
      </c>
    </row>
    <row r="2239" spans="1:6" ht="15">
      <c r="A2239" s="12">
        <v>3344</v>
      </c>
      <c r="D2239" s="3" t="str">
        <f ca="1">INDEX(GLOBAL[NAMA BARANG],MATCH(A2239,GLOBAL[ID]))</f>
        <v>Tipe-ex 8219 A Bear (24)</v>
      </c>
      <c r="E2239" s="4">
        <f ca="1">INDEX(GLOBAL[TT],MATCH(A2239,GLOBAL[ID]))</f>
        <v>1</v>
      </c>
      <c r="F2239" s="5" t="str">
        <f ca="1">IF(INDEX(GLOBAL[KET],MATCH(A2239,GLOBAL[ID]))="","-",INDEX(GLOBAL[KET],MATCH(A2239,GLOBAL[ID])))</f>
        <v>18 box</v>
      </c>
    </row>
    <row r="2240" spans="1:6" ht="15">
      <c r="A2240" s="12">
        <v>3345</v>
      </c>
      <c r="D2240" s="3" t="str">
        <f ca="1">INDEX(GLOBAL[NAMA BARANG],MATCH(A2240,GLOBAL[ID]))</f>
        <v>Tipe-ex 835(7)/ 901(11)</v>
      </c>
      <c r="E2240" s="4">
        <f ca="1">INDEX(GLOBAL[TT],MATCH(A2240,GLOBAL[ID]))</f>
        <v>18</v>
      </c>
      <c r="F2240" s="5" t="str">
        <f ca="1">IF(INDEX(GLOBAL[KET],MATCH(A2240,GLOBAL[ID]))="","-",INDEX(GLOBAL[KET],MATCH(A2240,GLOBAL[ID])))</f>
        <v>48 LSN</v>
      </c>
    </row>
    <row r="2241" spans="1:6" ht="15">
      <c r="A2241" s="12">
        <v>3346</v>
      </c>
      <c r="D2241" s="3" t="str">
        <f ca="1">INDEX(GLOBAL[NAMA BARANG],MATCH(A2241,GLOBAL[ID]))</f>
        <v>Tipe-ex 837(5)</v>
      </c>
      <c r="E2241" s="4">
        <f ca="1">INDEX(GLOBAL[TT],MATCH(A2241,GLOBAL[ID]))</f>
        <v>5</v>
      </c>
      <c r="F2241" s="5" t="str">
        <f ca="1">IF(INDEX(GLOBAL[KET],MATCH(A2241,GLOBAL[ID]))="","-",INDEX(GLOBAL[KET],MATCH(A2241,GLOBAL[ID])))</f>
        <v>48 LSN</v>
      </c>
    </row>
    <row r="2242" spans="1:6" ht="15">
      <c r="A2242" s="12">
        <v>3347</v>
      </c>
      <c r="D2242" s="3" t="str">
        <f ca="1">INDEX(GLOBAL[NAMA BARANG],MATCH(A2242,GLOBAL[ID]))</f>
        <v>Tipe-ex 889(9)/ 890(11)</v>
      </c>
      <c r="E2242" s="4">
        <f ca="1">INDEX(GLOBAL[TT],MATCH(A2242,GLOBAL[ID]))</f>
        <v>20</v>
      </c>
      <c r="F2242" s="5" t="str">
        <f ca="1">IF(INDEX(GLOBAL[KET],MATCH(A2242,GLOBAL[ID]))="","-",INDEX(GLOBAL[KET],MATCH(A2242,GLOBAL[ID])))</f>
        <v>48 ls</v>
      </c>
    </row>
    <row r="2243" spans="1:6" ht="15">
      <c r="A2243" s="12">
        <v>3348</v>
      </c>
      <c r="D2243" s="3" t="str">
        <f ca="1">INDEX(GLOBAL[NAMA BARANG],MATCH(A2243,GLOBAL[ID]))</f>
        <v>Tipe-ex 8958 (24)</v>
      </c>
      <c r="E2243" s="4">
        <f ca="1">INDEX(GLOBAL[TT],MATCH(A2243,GLOBAL[ID]))</f>
        <v>4</v>
      </c>
      <c r="F2243" s="5" t="str">
        <f ca="1">IF(INDEX(GLOBAL[KET],MATCH(A2243,GLOBAL[ID]))="","-",INDEX(GLOBAL[KET],MATCH(A2243,GLOBAL[ID])))</f>
        <v>24 box</v>
      </c>
    </row>
    <row r="2244" spans="1:6" ht="15">
      <c r="A2244" s="12">
        <v>3349</v>
      </c>
      <c r="D2244" s="3" t="str">
        <f ca="1">INDEX(GLOBAL[NAMA BARANG],MATCH(A2244,GLOBAL[ID]))</f>
        <v>Tipe-ex 905</v>
      </c>
      <c r="E2244" s="4">
        <f ca="1">INDEX(GLOBAL[TT],MATCH(A2244,GLOBAL[ID]))</f>
        <v>1</v>
      </c>
      <c r="F2244" s="5" t="str">
        <f ca="1">IF(INDEX(GLOBAL[KET],MATCH(A2244,GLOBAL[ID]))="","-",INDEX(GLOBAL[KET],MATCH(A2244,GLOBAL[ID])))</f>
        <v>2304 pc</v>
      </c>
    </row>
    <row r="2245" spans="1:6" ht="15">
      <c r="A2245" s="12">
        <v>3352</v>
      </c>
      <c r="D2245" s="3" t="str">
        <f ca="1">INDEX(GLOBAL[NAMA BARANG],MATCH(A2245,GLOBAL[ID]))</f>
        <v>Tipe-ex A263(2)</v>
      </c>
      <c r="E2245" s="4">
        <f ca="1">INDEX(GLOBAL[TT],MATCH(A2245,GLOBAL[ID]))</f>
        <v>2</v>
      </c>
      <c r="F2245" s="5" t="str">
        <f ca="1">IF(INDEX(GLOBAL[KET],MATCH(A2245,GLOBAL[ID]))="","-",INDEX(GLOBAL[KET],MATCH(A2245,GLOBAL[ID])))</f>
        <v>96 ls</v>
      </c>
    </row>
    <row r="2246" spans="1:6" ht="15">
      <c r="A2246" s="12">
        <v>3353</v>
      </c>
      <c r="D2246" s="3" t="str">
        <f ca="1">INDEX(GLOBAL[NAMA BARANG],MATCH(A2246,GLOBAL[ID]))</f>
        <v>Tipe-ex Aopo 939 besi</v>
      </c>
      <c r="E2246" s="4">
        <f ca="1">INDEX(GLOBAL[TT],MATCH(A2246,GLOBAL[ID]))</f>
        <v>3</v>
      </c>
      <c r="F2246" s="5" t="str">
        <f ca="1">IF(INDEX(GLOBAL[KET],MATCH(A2246,GLOBAL[ID]))="","-",INDEX(GLOBAL[KET],MATCH(A2246,GLOBAL[ID])))</f>
        <v>72 ls</v>
      </c>
    </row>
    <row r="2247" spans="1:6" ht="15">
      <c r="A2247" s="12">
        <v>3354</v>
      </c>
      <c r="D2247" s="3" t="str">
        <f ca="1">INDEX(GLOBAL[NAMA BARANG],MATCH(A2247,GLOBAL[ID]))</f>
        <v>Tipe-ex Aopo 953</v>
      </c>
      <c r="E2247" s="4">
        <f ca="1">INDEX(GLOBAL[TT],MATCH(A2247,GLOBAL[ID]))</f>
        <v>20</v>
      </c>
      <c r="F2247" s="5" t="str">
        <f ca="1">IF(INDEX(GLOBAL[KET],MATCH(A2247,GLOBAL[ID]))="","-",INDEX(GLOBAL[KET],MATCH(A2247,GLOBAL[ID])))</f>
        <v>144 ls</v>
      </c>
    </row>
    <row r="2248" spans="1:6" ht="15">
      <c r="A2248" s="12">
        <v>3355</v>
      </c>
      <c r="D2248" s="3" t="str">
        <f ca="1">INDEX(GLOBAL[NAMA BARANG],MATCH(A2248,GLOBAL[ID]))</f>
        <v>Tipe-ex Aopo 958</v>
      </c>
      <c r="E2248" s="4">
        <f ca="1">INDEX(GLOBAL[TT],MATCH(A2248,GLOBAL[ID]))</f>
        <v>7</v>
      </c>
      <c r="F2248" s="5" t="str">
        <f ca="1">IF(INDEX(GLOBAL[KET],MATCH(A2248,GLOBAL[ID]))="","-",INDEX(GLOBAL[KET],MATCH(A2248,GLOBAL[ID])))</f>
        <v>60 ls</v>
      </c>
    </row>
    <row r="2249" spans="1:6" ht="15">
      <c r="A2249" s="12">
        <v>3356</v>
      </c>
      <c r="D2249" s="3" t="str">
        <f ca="1">INDEX(GLOBAL[NAMA BARANG],MATCH(A2249,GLOBAL[ID]))</f>
        <v>Tipe-ex Bengke</v>
      </c>
      <c r="E2249" s="4">
        <f ca="1">INDEX(GLOBAL[TT],MATCH(A2249,GLOBAL[ID]))</f>
        <v>2</v>
      </c>
      <c r="F2249" s="5" t="str">
        <f ca="1">IF(INDEX(GLOBAL[KET],MATCH(A2249,GLOBAL[ID]))="","-",INDEX(GLOBAL[KET],MATCH(A2249,GLOBAL[ID])))</f>
        <v>24 ls</v>
      </c>
    </row>
    <row r="2250" spans="1:6" ht="15">
      <c r="A2250" s="12">
        <v>3357</v>
      </c>
      <c r="D2250" s="3" t="str">
        <f ca="1">INDEX(GLOBAL[NAMA BARANG],MATCH(A2250,GLOBAL[ID]))</f>
        <v>Tipe-ex Botol CT 328/ 325</v>
      </c>
      <c r="E2250" s="4">
        <f ca="1">INDEX(GLOBAL[TT],MATCH(A2250,GLOBAL[ID]))</f>
        <v>5</v>
      </c>
      <c r="F2250" s="5" t="str">
        <f ca="1">IF(INDEX(GLOBAL[KET],MATCH(A2250,GLOBAL[ID]))="","-",INDEX(GLOBAL[KET],MATCH(A2250,GLOBAL[ID])))</f>
        <v>36 ls</v>
      </c>
    </row>
    <row r="2251" spans="1:6" ht="15">
      <c r="A2251" s="12">
        <v>3360</v>
      </c>
      <c r="D2251" s="3" t="str">
        <f ca="1">INDEX(GLOBAL[NAMA BARANG],MATCH(A2251,GLOBAL[ID]))</f>
        <v>Tipe-ex CF 6004</v>
      </c>
      <c r="E2251" s="4">
        <f ca="1">INDEX(GLOBAL[TT],MATCH(A2251,GLOBAL[ID]))</f>
        <v>1</v>
      </c>
      <c r="F2251" s="5" t="str">
        <f ca="1">IF(INDEX(GLOBAL[KET],MATCH(A2251,GLOBAL[ID]))="","-",INDEX(GLOBAL[KET],MATCH(A2251,GLOBAL[ID])))</f>
        <v>60 BOX</v>
      </c>
    </row>
    <row r="2252" spans="1:6" ht="15">
      <c r="A2252" s="12">
        <v>3362</v>
      </c>
      <c r="D2252" s="3" t="str">
        <f ca="1">INDEX(GLOBAL[NAMA BARANG],MATCH(A2252,GLOBAL[ID]))</f>
        <v>Tipe-ex CR 811 (blk)</v>
      </c>
      <c r="E2252" s="4">
        <f ca="1">INDEX(GLOBAL[TT],MATCH(A2252,GLOBAL[ID]))</f>
        <v>26</v>
      </c>
      <c r="F2252" s="5" t="str">
        <f ca="1">IF(INDEX(GLOBAL[KET],MATCH(A2252,GLOBAL[ID]))="","-",INDEX(GLOBAL[KET],MATCH(A2252,GLOBAL[ID])))</f>
        <v>36 ls</v>
      </c>
    </row>
    <row r="2253" spans="1:6" ht="15">
      <c r="A2253" s="12">
        <v>3364</v>
      </c>
      <c r="D2253" s="3" t="str">
        <f ca="1">INDEX(GLOBAL[NAMA BARANG],MATCH(A2253,GLOBAL[ID]))</f>
        <v>Tipe-ex CR 853 (24)</v>
      </c>
      <c r="E2253" s="4">
        <f ca="1">INDEX(GLOBAL[TT],MATCH(A2253,GLOBAL[ID]))</f>
        <v>6</v>
      </c>
      <c r="F2253" s="5" t="str">
        <f ca="1">IF(INDEX(GLOBAL[KET],MATCH(A2253,GLOBAL[ID]))="","-",INDEX(GLOBAL[KET],MATCH(A2253,GLOBAL[ID])))</f>
        <v>16 box</v>
      </c>
    </row>
    <row r="2254" spans="1:6" ht="15">
      <c r="A2254" s="12">
        <v>3365</v>
      </c>
      <c r="D2254" s="3" t="str">
        <f ca="1">INDEX(GLOBAL[NAMA BARANG],MATCH(A2254,GLOBAL[ID]))</f>
        <v>Tipe-ex CR 881</v>
      </c>
      <c r="E2254" s="4">
        <f ca="1">INDEX(GLOBAL[TT],MATCH(A2254,GLOBAL[ID]))</f>
        <v>1</v>
      </c>
      <c r="F2254" s="5" t="str">
        <f ca="1">IF(INDEX(GLOBAL[KET],MATCH(A2254,GLOBAL[ID]))="","-",INDEX(GLOBAL[KET],MATCH(A2254,GLOBAL[ID])))</f>
        <v>12 box/ 30</v>
      </c>
    </row>
    <row r="2255" spans="1:6" ht="15">
      <c r="A2255" s="12">
        <v>3370</v>
      </c>
      <c r="D2255" s="49" t="str">
        <f ca="1">INDEX(GLOBAL[NAMA BARANG],MATCH(A2255,GLOBAL[ID]))</f>
        <v>Tipe-ex DMS 304</v>
      </c>
      <c r="E2255" s="50">
        <f ca="1">INDEX(GLOBAL[TT],MATCH(A2255,GLOBAL[ID]))</f>
        <v>4</v>
      </c>
      <c r="F2255" s="51" t="str">
        <f ca="1">IF(INDEX(GLOBAL[KET],MATCH(A2255,GLOBAL[ID]))="","-",INDEX(GLOBAL[KET],MATCH(A2255,GLOBAL[ID])))</f>
        <v>48 ls</v>
      </c>
    </row>
    <row r="2256" spans="1:6" ht="15">
      <c r="A2256" s="12">
        <v>3371</v>
      </c>
      <c r="D2256" s="56" t="str">
        <f ca="1">INDEX(GLOBAL[NAMA BARANG],MATCH(A2256,GLOBAL[ID]))</f>
        <v>Tipe-ex DMS 312 (36)</v>
      </c>
      <c r="E2256" s="57">
        <f ca="1">INDEX(GLOBAL[TT],MATCH(A2256,GLOBAL[ID]))</f>
        <v>1</v>
      </c>
      <c r="F2256" s="58" t="str">
        <f ca="1">IF(INDEX(GLOBAL[KET],MATCH(A2256,GLOBAL[ID]))="","-",INDEX(GLOBAL[KET],MATCH(A2256,GLOBAL[ID])))</f>
        <v>18 box</v>
      </c>
    </row>
    <row r="2257" spans="1:6" ht="15">
      <c r="A2257" s="12">
        <v>3372</v>
      </c>
      <c r="D2257" s="56" t="str">
        <f ca="1">INDEX(GLOBAL[NAMA BARANG],MATCH(A2257,GLOBAL[ID]))</f>
        <v>Tipe-ex DMS 332 (48)</v>
      </c>
      <c r="E2257" s="57">
        <f ca="1">INDEX(GLOBAL[TT],MATCH(A2257,GLOBAL[ID]))</f>
        <v>7</v>
      </c>
      <c r="F2257" s="58" t="str">
        <f ca="1">IF(INDEX(GLOBAL[KET],MATCH(A2257,GLOBAL[ID]))="","-",INDEX(GLOBAL[KET],MATCH(A2257,GLOBAL[ID])))</f>
        <v>864 pc</v>
      </c>
    </row>
    <row r="2258" spans="1:6" ht="15">
      <c r="A2258" s="12">
        <v>3374</v>
      </c>
      <c r="D2258" s="56" t="str">
        <f ca="1">INDEX(GLOBAL[NAMA BARANG],MATCH(A2258,GLOBAL[ID]))</f>
        <v>Tipe-ex DMS 338</v>
      </c>
      <c r="E2258" s="57">
        <f ca="1">INDEX(GLOBAL[TT],MATCH(A2258,GLOBAL[ID]))</f>
        <v>7</v>
      </c>
      <c r="F2258" s="58" t="str">
        <f ca="1">IF(INDEX(GLOBAL[KET],MATCH(A2258,GLOBAL[ID]))="","-",INDEX(GLOBAL[KET],MATCH(A2258,GLOBAL[ID])))</f>
        <v>432 pc</v>
      </c>
    </row>
    <row r="2259" spans="1:6" ht="15">
      <c r="A2259" s="12">
        <v>3375</v>
      </c>
      <c r="D2259" s="56" t="str">
        <f ca="1">INDEX(GLOBAL[NAMA BARANG],MATCH(A2259,GLOBAL[ID]))</f>
        <v>Tipe-ex DMS 342(3)/ 347(8)</v>
      </c>
      <c r="E2259" s="57">
        <f ca="1">INDEX(GLOBAL[TT],MATCH(A2259,GLOBAL[ID]))</f>
        <v>11</v>
      </c>
      <c r="F2259" s="58">
        <f ca="1">IF(INDEX(GLOBAL[KET],MATCH(A2259,GLOBAL[ID]))="","-",INDEX(GLOBAL[KET],MATCH(A2259,GLOBAL[ID])))</f>
        <v>432</v>
      </c>
    </row>
    <row r="2260" spans="1:6" ht="15">
      <c r="A2260" s="12">
        <v>3376</v>
      </c>
      <c r="D2260" s="56" t="str">
        <f ca="1">INDEX(GLOBAL[NAMA BARANG],MATCH(A2260,GLOBAL[ID]))</f>
        <v>Tipe-ex DP 3147 berisi botol</v>
      </c>
      <c r="E2260" s="57">
        <f ca="1">INDEX(GLOBAL[TT],MATCH(A2260,GLOBAL[ID]))</f>
        <v>5</v>
      </c>
      <c r="F2260" s="58" t="str">
        <f ca="1">IF(INDEX(GLOBAL[KET],MATCH(A2260,GLOBAL[ID]))="","-",INDEX(GLOBAL[KET],MATCH(A2260,GLOBAL[ID])))</f>
        <v>48 ls</v>
      </c>
    </row>
    <row r="2261" spans="1:6" ht="15">
      <c r="A2261" s="12">
        <v>3377</v>
      </c>
      <c r="D2261" s="56" t="str">
        <f ca="1">INDEX(GLOBAL[NAMA BARANG],MATCH(A2261,GLOBAL[ID]))</f>
        <v>Tipe-ex DP 8152</v>
      </c>
      <c r="E2261" s="57">
        <f ca="1">INDEX(GLOBAL[TT],MATCH(A2261,GLOBAL[ID]))</f>
        <v>1</v>
      </c>
      <c r="F2261" s="58" t="str">
        <f ca="1">IF(INDEX(GLOBAL[KET],MATCH(A2261,GLOBAL[ID]))="","-",INDEX(GLOBAL[KET],MATCH(A2261,GLOBAL[ID])))</f>
        <v>576 pc</v>
      </c>
    </row>
    <row r="2262" spans="1:6" ht="15">
      <c r="A2262" s="12">
        <v>3378</v>
      </c>
      <c r="D2262" s="87" t="str">
        <f ca="1">INDEX(GLOBAL[NAMA BARANG],MATCH(A2262,GLOBAL[ID]))</f>
        <v>Tipe-ex DP 8181</v>
      </c>
      <c r="E2262" s="88">
        <f ca="1">INDEX(GLOBAL[TT],MATCH(A2262,GLOBAL[ID]))</f>
        <v>9</v>
      </c>
      <c r="F2262" s="89" t="str">
        <f ca="1">IF(INDEX(GLOBAL[KET],MATCH(A2262,GLOBAL[ID]))="","-",INDEX(GLOBAL[KET],MATCH(A2262,GLOBAL[ID])))</f>
        <v>576 pc</v>
      </c>
    </row>
    <row r="2263" spans="1:6" ht="15">
      <c r="A2263" s="12">
        <v>3380</v>
      </c>
      <c r="D2263" s="87" t="str">
        <f ca="1">INDEX(GLOBAL[NAMA BARANG],MATCH(A2263,GLOBAL[ID]))</f>
        <v>Tipe-ex Hk 0810</v>
      </c>
      <c r="E2263" s="88">
        <f ca="1">INDEX(GLOBAL[TT],MATCH(A2263,GLOBAL[ID]))</f>
        <v>20</v>
      </c>
      <c r="F2263" s="89" t="str">
        <f ca="1">IF(INDEX(GLOBAL[KET],MATCH(A2263,GLOBAL[ID]))="","-",INDEX(GLOBAL[KET],MATCH(A2263,GLOBAL[ID])))</f>
        <v>40 ls</v>
      </c>
    </row>
    <row r="2264" spans="1:6" ht="15">
      <c r="A2264" s="12">
        <v>3381</v>
      </c>
      <c r="D2264" s="87" t="str">
        <f ca="1">INDEX(GLOBAL[NAMA BARANG],MATCH(A2264,GLOBAL[ID]))</f>
        <v>Tipe-ex jos CF 01 B</v>
      </c>
      <c r="E2264" s="88">
        <f ca="1">INDEX(GLOBAL[TT],MATCH(A2264,GLOBAL[ID]))</f>
        <v>22</v>
      </c>
      <c r="F2264" s="89" t="str">
        <f ca="1">IF(INDEX(GLOBAL[KET],MATCH(A2264,GLOBAL[ID]))="","-",INDEX(GLOBAL[KET],MATCH(A2264,GLOBAL[ID])))</f>
        <v>36 ls</v>
      </c>
    </row>
    <row r="2265" spans="1:6" ht="15">
      <c r="A2265" s="12">
        <v>3383</v>
      </c>
      <c r="D2265" s="87" t="str">
        <f ca="1">INDEX(GLOBAL[NAMA BARANG],MATCH(A2265,GLOBAL[ID]))</f>
        <v>Tipe-ex Kertas 0821</v>
      </c>
      <c r="E2265" s="88">
        <f ca="1">INDEX(GLOBAL[TT],MATCH(A2265,GLOBAL[ID]))</f>
        <v>1</v>
      </c>
      <c r="F2265" s="89" t="str">
        <f ca="1">IF(INDEX(GLOBAL[KET],MATCH(A2265,GLOBAL[ID]))="","-",INDEX(GLOBAL[KET],MATCH(A2265,GLOBAL[ID])))</f>
        <v>192 LSN</v>
      </c>
    </row>
    <row r="2266" spans="1:6" ht="15">
      <c r="A2266" s="12">
        <v>3388</v>
      </c>
      <c r="D2266" s="87" t="str">
        <f ca="1">INDEX(GLOBAL[NAMA BARANG],MATCH(A2266,GLOBAL[ID]))</f>
        <v>Tipe-ex Kertas 8001 M mouse</v>
      </c>
      <c r="E2266" s="88">
        <f ca="1">INDEX(GLOBAL[TT],MATCH(A2266,GLOBAL[ID]))</f>
        <v>1</v>
      </c>
      <c r="F2266" s="89" t="str">
        <f ca="1">IF(INDEX(GLOBAL[KET],MATCH(A2266,GLOBAL[ID]))="","-",INDEX(GLOBAL[KET],MATCH(A2266,GLOBAL[ID])))</f>
        <v>40 box</v>
      </c>
    </row>
    <row r="2267" spans="1:6" ht="15">
      <c r="A2267" s="12">
        <v>3390</v>
      </c>
      <c r="D2267" s="87" t="str">
        <f ca="1">INDEX(GLOBAL[NAMA BARANG],MATCH(A2267,GLOBAL[ID]))</f>
        <v>Tipe-ex Kertas Candy 4M 3C 507</v>
      </c>
      <c r="E2267" s="88">
        <f ca="1">INDEX(GLOBAL[TT],MATCH(A2267,GLOBAL[ID]))</f>
        <v>10</v>
      </c>
      <c r="F2267" s="89" t="str">
        <f ca="1">IF(INDEX(GLOBAL[KET],MATCH(A2267,GLOBAL[ID]))="","-",INDEX(GLOBAL[KET],MATCH(A2267,GLOBAL[ID])))</f>
        <v>48 ls</v>
      </c>
    </row>
    <row r="2268" spans="1:6" ht="15">
      <c r="A2268" s="12">
        <v>3391</v>
      </c>
      <c r="D2268" s="87" t="str">
        <f ca="1">INDEX(GLOBAL[NAMA BARANG],MATCH(A2268,GLOBAL[ID]))</f>
        <v>Tipe-ex Kertas Dominic Dp 8908 FR</v>
      </c>
      <c r="E2268" s="88">
        <f ca="1">INDEX(GLOBAL[TT],MATCH(A2268,GLOBAL[ID]))</f>
        <v>2</v>
      </c>
      <c r="F2268" s="89" t="str">
        <f ca="1">IF(INDEX(GLOBAL[KET],MATCH(A2268,GLOBAL[ID]))="","-",INDEX(GLOBAL[KET],MATCH(A2268,GLOBAL[ID])))</f>
        <v>1440 pc</v>
      </c>
    </row>
    <row r="2269" spans="1:6" ht="15">
      <c r="A2269" s="12">
        <v>3392</v>
      </c>
      <c r="D2269" s="87" t="str">
        <f ca="1">INDEX(GLOBAL[NAMA BARANG],MATCH(A2269,GLOBAL[ID]))</f>
        <v>Tipe-ex KL 409 A robot</v>
      </c>
      <c r="E2269" s="88">
        <f ca="1">INDEX(GLOBAL[TT],MATCH(A2269,GLOBAL[ID]))</f>
        <v>1</v>
      </c>
      <c r="F2269" s="89" t="str">
        <f ca="1">IF(INDEX(GLOBAL[KET],MATCH(A2269,GLOBAL[ID]))="","-",INDEX(GLOBAL[KET],MATCH(A2269,GLOBAL[ID])))</f>
        <v>36 ls</v>
      </c>
    </row>
    <row r="2270" spans="1:6" ht="15">
      <c r="A2270" s="12">
        <v>3393</v>
      </c>
      <c r="D2270" s="107" t="str">
        <f ca="1">INDEX(GLOBAL[NAMA BARANG],MATCH(A2270,GLOBAL[ID]))</f>
        <v>Tipe-ex KT 1126/ kitty</v>
      </c>
      <c r="E2270" s="108">
        <f ca="1">INDEX(GLOBAL[TT],MATCH(A2270,GLOBAL[ID]))</f>
        <v>5</v>
      </c>
      <c r="F2270" s="109" t="str">
        <f ca="1">IF(INDEX(GLOBAL[KET],MATCH(A2270,GLOBAL[ID]))="","-",INDEX(GLOBAL[KET],MATCH(A2270,GLOBAL[ID])))</f>
        <v>576 pc</v>
      </c>
    </row>
    <row r="2271" spans="1:6" ht="15">
      <c r="A2271" s="12">
        <v>3394</v>
      </c>
      <c r="D2271" s="107" t="str">
        <f ca="1">INDEX(GLOBAL[NAMA BARANG],MATCH(A2271,GLOBAL[ID]))</f>
        <v>Tipe-ex Ky CT 486 blk</v>
      </c>
      <c r="E2271" s="108">
        <f ca="1">INDEX(GLOBAL[TT],MATCH(A2271,GLOBAL[ID]))</f>
        <v>30</v>
      </c>
      <c r="F2271" s="109" t="str">
        <f ca="1">IF(INDEX(GLOBAL[KET],MATCH(A2271,GLOBAL[ID]))="","-",INDEX(GLOBAL[KET],MATCH(A2271,GLOBAL[ID])))</f>
        <v>864 pc</v>
      </c>
    </row>
    <row r="2272" spans="1:6" ht="15">
      <c r="A2272" s="12">
        <v>3395</v>
      </c>
      <c r="D2272" s="107" t="str">
        <f ca="1">INDEX(GLOBAL[NAMA BARANG],MATCH(A2272,GLOBAL[ID]))</f>
        <v>Tipe-ex Ky CT 487 blk</v>
      </c>
      <c r="E2272" s="108">
        <f ca="1">INDEX(GLOBAL[TT],MATCH(A2272,GLOBAL[ID]))</f>
        <v>31</v>
      </c>
      <c r="F2272" s="109" t="str">
        <f ca="1">IF(INDEX(GLOBAL[KET],MATCH(A2272,GLOBAL[ID]))="","-",INDEX(GLOBAL[KET],MATCH(A2272,GLOBAL[ID])))</f>
        <v>864 pc</v>
      </c>
    </row>
    <row r="2273" spans="1:6" ht="15">
      <c r="A2273" s="12">
        <v>3396</v>
      </c>
      <c r="D2273" s="107" t="str">
        <f ca="1">INDEX(GLOBAL[NAMA BARANG],MATCH(A2273,GLOBAL[ID]))</f>
        <v>Tipe-ex KY DB 7001</v>
      </c>
      <c r="E2273" s="108">
        <f ca="1">INDEX(GLOBAL[TT],MATCH(A2273,GLOBAL[ID]))</f>
        <v>9</v>
      </c>
      <c r="F2273" s="109" t="str">
        <f ca="1">IF(INDEX(GLOBAL[KET],MATCH(A2273,GLOBAL[ID]))="","-",INDEX(GLOBAL[KET],MATCH(A2273,GLOBAL[ID])))</f>
        <v>48 ls</v>
      </c>
    </row>
    <row r="2274" spans="1:6" ht="15">
      <c r="A2274" s="12">
        <v>3397</v>
      </c>
      <c r="D2274" s="107" t="str">
        <f ca="1">INDEX(GLOBAL[NAMA BARANG],MATCH(A2274,GLOBAL[ID]))</f>
        <v>Tipe-ex KY DB 7002</v>
      </c>
      <c r="E2274" s="108">
        <f ca="1">INDEX(GLOBAL[TT],MATCH(A2274,GLOBAL[ID]))</f>
        <v>8</v>
      </c>
      <c r="F2274" s="109" t="str">
        <f ca="1">IF(INDEX(GLOBAL[KET],MATCH(A2274,GLOBAL[ID]))="","-",INDEX(GLOBAL[KET],MATCH(A2274,GLOBAL[ID])))</f>
        <v>48 ls</v>
      </c>
    </row>
    <row r="2275" spans="1:6" ht="15">
      <c r="A2275" s="12">
        <v>3398</v>
      </c>
      <c r="D2275" s="107" t="str">
        <f ca="1">INDEX(GLOBAL[NAMA BARANG],MATCH(A2275,GLOBAL[ID]))</f>
        <v>Tipe-ex labu 1878</v>
      </c>
      <c r="E2275" s="108">
        <f ca="1">INDEX(GLOBAL[TT],MATCH(A2275,GLOBAL[ID]))</f>
        <v>52</v>
      </c>
      <c r="F2275" s="109" t="str">
        <f ca="1">IF(INDEX(GLOBAL[KET],MATCH(A2275,GLOBAL[ID]))="","-",INDEX(GLOBAL[KET],MATCH(A2275,GLOBAL[ID])))</f>
        <v>48 ls</v>
      </c>
    </row>
    <row r="2276" spans="1:6" ht="15">
      <c r="A2276" s="12">
        <v>3400</v>
      </c>
      <c r="D2276" s="107" t="str">
        <f ca="1">INDEX(GLOBAL[NAMA BARANG],MATCH(A2276,GLOBAL[ID]))</f>
        <v>Tipe-ex sakura 328 pjg</v>
      </c>
      <c r="E2276" s="108">
        <f ca="1">INDEX(GLOBAL[TT],MATCH(A2276,GLOBAL[ID]))</f>
        <v>6</v>
      </c>
      <c r="F2276" s="109" t="str">
        <f ca="1">IF(INDEX(GLOBAL[KET],MATCH(A2276,GLOBAL[ID]))="","-",INDEX(GLOBAL[KET],MATCH(A2276,GLOBAL[ID])))</f>
        <v>48 ls</v>
      </c>
    </row>
    <row r="2277" spans="1:6" ht="15">
      <c r="A2277" s="12">
        <v>3401</v>
      </c>
      <c r="D2277" s="107" t="str">
        <f ca="1">INDEX(GLOBAL[NAMA BARANG],MATCH(A2277,GLOBAL[ID]))</f>
        <v>Tipe-ex senter 5000 Hk Mix TT</v>
      </c>
      <c r="E2277" s="108">
        <f ca="1">INDEX(GLOBAL[TT],MATCH(A2277,GLOBAL[ID]))</f>
        <v>3</v>
      </c>
      <c r="F2277" s="109" t="str">
        <f ca="1">IF(INDEX(GLOBAL[KET],MATCH(A2277,GLOBAL[ID]))="","-",INDEX(GLOBAL[KET],MATCH(A2277,GLOBAL[ID])))</f>
        <v>576 pc</v>
      </c>
    </row>
    <row r="2278" spans="1:6" ht="15">
      <c r="A2278" s="12">
        <v>3403</v>
      </c>
      <c r="D2278" s="107" t="str">
        <f ca="1">INDEX(GLOBAL[NAMA BARANG],MATCH(A2278,GLOBAL[ID]))</f>
        <v>Tipe-ex XDM 5026</v>
      </c>
      <c r="E2278" s="108">
        <f ca="1">INDEX(GLOBAL[TT],MATCH(A2278,GLOBAL[ID]))</f>
        <v>2</v>
      </c>
      <c r="F2278" s="109" t="str">
        <f ca="1">IF(INDEX(GLOBAL[KET],MATCH(A2278,GLOBAL[ID]))="","-",INDEX(GLOBAL[KET],MATCH(A2278,GLOBAL[ID])))</f>
        <v>60 LSN</v>
      </c>
    </row>
    <row r="2279" spans="1:6" ht="15">
      <c r="A2279" s="12">
        <v>3404</v>
      </c>
      <c r="D2279" s="107" t="str">
        <f ca="1">INDEX(GLOBAL[NAMA BARANG],MATCH(A2279,GLOBAL[ID]))</f>
        <v>Tipe-ex XDM 5037</v>
      </c>
      <c r="E2279" s="108">
        <f ca="1">INDEX(GLOBAL[TT],MATCH(A2279,GLOBAL[ID]))</f>
        <v>2</v>
      </c>
      <c r="F2279" s="109" t="str">
        <f ca="1">IF(INDEX(GLOBAL[KET],MATCH(A2279,GLOBAL[ID]))="","-",INDEX(GLOBAL[KET],MATCH(A2279,GLOBAL[ID])))</f>
        <v>60 LSN</v>
      </c>
    </row>
    <row r="2280" spans="1:6" ht="15">
      <c r="A2280" s="12">
        <v>3405</v>
      </c>
      <c r="D2280" s="107" t="str">
        <f ca="1">INDEX(GLOBAL[NAMA BARANG],MATCH(A2280,GLOBAL[ID]))</f>
        <v>Tipe-ex XDM 6080</v>
      </c>
      <c r="E2280" s="108">
        <f ca="1">INDEX(GLOBAL[TT],MATCH(A2280,GLOBAL[ID]))</f>
        <v>3</v>
      </c>
      <c r="F2280" s="109" t="str">
        <f ca="1">IF(INDEX(GLOBAL[KET],MATCH(A2280,GLOBAL[ID]))="","-",INDEX(GLOBAL[KET],MATCH(A2280,GLOBAL[ID])))</f>
        <v>60 LSN</v>
      </c>
    </row>
    <row r="2281" spans="1:6" ht="15">
      <c r="A2281" s="12">
        <v>3406</v>
      </c>
      <c r="D2281" s="107" t="str">
        <f ca="1">INDEX(GLOBAL[NAMA BARANG],MATCH(A2281,GLOBAL[ID]))</f>
        <v>Tipe-ex XDM 702</v>
      </c>
      <c r="E2281" s="108">
        <f ca="1">INDEX(GLOBAL[TT],MATCH(A2281,GLOBAL[ID]))</f>
        <v>3</v>
      </c>
      <c r="F2281" s="109" t="str">
        <f ca="1">IF(INDEX(GLOBAL[KET],MATCH(A2281,GLOBAL[ID]))="","-",INDEX(GLOBAL[KET],MATCH(A2281,GLOBAL[ID])))</f>
        <v>76 pc</v>
      </c>
    </row>
    <row r="2282" spans="1:6" ht="15">
      <c r="A2282" s="12">
        <v>3408</v>
      </c>
      <c r="D2282" s="107" t="str">
        <f ca="1">INDEX(GLOBAL[NAMA BARANG],MATCH(A2282,GLOBAL[ID]))</f>
        <v>Tipe-ex YS 1082</v>
      </c>
      <c r="E2282" s="108">
        <f ca="1">INDEX(GLOBAL[TT],MATCH(A2282,GLOBAL[ID]))</f>
        <v>3</v>
      </c>
      <c r="F2282" s="109" t="str">
        <f ca="1">IF(INDEX(GLOBAL[KET],MATCH(A2282,GLOBAL[ID]))="","-",INDEX(GLOBAL[KET],MATCH(A2282,GLOBAL[ID])))</f>
        <v>576 pc</v>
      </c>
    </row>
    <row r="2283" spans="1:6" ht="15">
      <c r="A2283" s="12">
        <v>3409</v>
      </c>
      <c r="D2283" s="107" t="str">
        <f ca="1">INDEX(GLOBAL[NAMA BARANG],MATCH(A2283,GLOBAL[ID]))</f>
        <v>Topeng ultah 129/ 55 isi 10</v>
      </c>
      <c r="E2283" s="108">
        <f ca="1">INDEX(GLOBAL[TT],MATCH(A2283,GLOBAL[ID]))</f>
        <v>2</v>
      </c>
      <c r="F2283" s="109" t="str">
        <f ca="1">IF(INDEX(GLOBAL[KET],MATCH(A2283,GLOBAL[ID]))="","-",INDEX(GLOBAL[KET],MATCH(A2283,GLOBAL[ID])))</f>
        <v>250 pk</v>
      </c>
    </row>
    <row r="2284" spans="1:6" ht="15">
      <c r="A2284" s="12">
        <v>3410</v>
      </c>
      <c r="D2284" s="107" t="str">
        <f ca="1">INDEX(GLOBAL[NAMA BARANG],MATCH(A2284,GLOBAL[ID]))</f>
        <v>Topi Fancy party Crown (mahkota)</v>
      </c>
      <c r="E2284" s="108">
        <f ca="1">INDEX(GLOBAL[TT],MATCH(A2284,GLOBAL[ID]))</f>
        <v>6</v>
      </c>
      <c r="F2284" s="109">
        <f ca="1">IF(INDEX(GLOBAL[KET],MATCH(A2284,GLOBAL[ID]))="","-",INDEX(GLOBAL[KET],MATCH(A2284,GLOBAL[ID])))</f>
        <v>600</v>
      </c>
    </row>
    <row r="2285" spans="1:6" ht="15">
      <c r="A2285" s="12">
        <v>3411</v>
      </c>
      <c r="D2285" s="107" t="str">
        <f ca="1">INDEX(GLOBAL[NAMA BARANG],MATCH(A2285,GLOBAL[ID]))</f>
        <v>Topi Kerucut</v>
      </c>
      <c r="E2285" s="108">
        <f ca="1">INDEX(GLOBAL[TT],MATCH(A2285,GLOBAL[ID]))</f>
        <v>12</v>
      </c>
      <c r="F2285" s="109" t="str">
        <f ca="1">IF(INDEX(GLOBAL[KET],MATCH(A2285,GLOBAL[ID]))="","-",INDEX(GLOBAL[KET],MATCH(A2285,GLOBAL[ID])))</f>
        <v>300 pk</v>
      </c>
    </row>
    <row r="2286" spans="1:6" ht="15">
      <c r="A2286" s="12">
        <v>3412</v>
      </c>
      <c r="D2286" s="107" t="str">
        <f ca="1">INDEX(GLOBAL[NAMA BARANG],MATCH(A2286,GLOBAL[ID]))</f>
        <v>Topi Kerucut (Parama)</v>
      </c>
      <c r="E2286" s="108">
        <f ca="1">INDEX(GLOBAL[TT],MATCH(A2286,GLOBAL[ID]))</f>
        <v>15</v>
      </c>
      <c r="F2286" s="109">
        <f ca="1">IF(INDEX(GLOBAL[KET],MATCH(A2286,GLOBAL[ID]))="","-",INDEX(GLOBAL[KET],MATCH(A2286,GLOBAL[ID])))</f>
        <v>600</v>
      </c>
    </row>
    <row r="2287" spans="1:6" ht="15">
      <c r="A2287" s="12">
        <v>3413</v>
      </c>
      <c r="D2287" s="107" t="str">
        <f ca="1">INDEX(GLOBAL[NAMA BARANG],MATCH(A2287,GLOBAL[ID]))</f>
        <v>Topi Kerucut 3D</v>
      </c>
      <c r="E2287" s="108">
        <f ca="1">INDEX(GLOBAL[TT],MATCH(A2287,GLOBAL[ID]))</f>
        <v>21</v>
      </c>
      <c r="F2287" s="109" t="str">
        <f ca="1">IF(INDEX(GLOBAL[KET],MATCH(A2287,GLOBAL[ID]))="","-",INDEX(GLOBAL[KET],MATCH(A2287,GLOBAL[ID])))</f>
        <v>288 pc</v>
      </c>
    </row>
    <row r="2288" spans="1:6" ht="15">
      <c r="A2288" s="12">
        <v>3414</v>
      </c>
      <c r="D2288" s="107" t="str">
        <f ca="1">INDEX(GLOBAL[NAMA BARANG],MATCH(A2288,GLOBAL[ID]))</f>
        <v>Topi Kerucut alpindo</v>
      </c>
      <c r="E2288" s="108">
        <f ca="1">INDEX(GLOBAL[TT],MATCH(A2288,GLOBAL[ID]))</f>
        <v>8</v>
      </c>
      <c r="F2288" s="109" t="str">
        <f ca="1">IF(INDEX(GLOBAL[KET],MATCH(A2288,GLOBAL[ID]))="","-",INDEX(GLOBAL[KET],MATCH(A2288,GLOBAL[ID])))</f>
        <v>250 pk</v>
      </c>
    </row>
    <row r="2289" spans="1:6" ht="15">
      <c r="A2289" s="12">
        <v>3415</v>
      </c>
      <c r="D2289" s="107" t="str">
        <f ca="1">INDEX(GLOBAL[NAMA BARANG],MATCH(A2289,GLOBAL[ID]))</f>
        <v>Topi Mahkota Ratu Emas</v>
      </c>
      <c r="E2289" s="108">
        <f ca="1">INDEX(GLOBAL[TT],MATCH(A2289,GLOBAL[ID]))</f>
        <v>1</v>
      </c>
      <c r="F2289" s="109">
        <f ca="1">IF(INDEX(GLOBAL[KET],MATCH(A2289,GLOBAL[ID]))="","-",INDEX(GLOBAL[KET],MATCH(A2289,GLOBAL[ID])))</f>
        <v>600</v>
      </c>
    </row>
    <row r="2290" spans="1:6" ht="15">
      <c r="A2290" s="12">
        <v>3416</v>
      </c>
      <c r="D2290" s="107" t="str">
        <f ca="1">INDEX(GLOBAL[NAMA BARANG],MATCH(A2290,GLOBAL[ID]))</f>
        <v>Topi ultah disney</v>
      </c>
      <c r="E2290" s="108">
        <f ca="1">INDEX(GLOBAL[TT],MATCH(A2290,GLOBAL[ID]))</f>
        <v>4</v>
      </c>
      <c r="F2290" s="109" t="str">
        <f ca="1">IF(INDEX(GLOBAL[KET],MATCH(A2290,GLOBAL[ID]))="","-",INDEX(GLOBAL[KET],MATCH(A2290,GLOBAL[ID])))</f>
        <v>300 pc</v>
      </c>
    </row>
    <row r="2291" spans="1:6" ht="15">
      <c r="A2291" s="12">
        <v>3417</v>
      </c>
      <c r="D2291" s="107" t="str">
        <f ca="1">INDEX(GLOBAL[NAMA BARANG],MATCH(A2291,GLOBAL[ID]))</f>
        <v>Topi ultah isi 5 ETJ</v>
      </c>
      <c r="E2291" s="108">
        <f ca="1">INDEX(GLOBAL[TT],MATCH(A2291,GLOBAL[ID]))</f>
        <v>3</v>
      </c>
      <c r="F2291" s="109" t="str">
        <f ca="1">IF(INDEX(GLOBAL[KET],MATCH(A2291,GLOBAL[ID]))="","-",INDEX(GLOBAL[KET],MATCH(A2291,GLOBAL[ID])))</f>
        <v>600 pc</v>
      </c>
    </row>
    <row r="2292" spans="1:6" ht="15">
      <c r="A2292" s="12">
        <v>3418</v>
      </c>
      <c r="D2292" s="107" t="str">
        <f ca="1">INDEX(GLOBAL[NAMA BARANG],MATCH(A2292,GLOBAL[ID]))</f>
        <v>Tusuk Surat TF  WR 1-001</v>
      </c>
      <c r="E2292" s="108">
        <f ca="1">INDEX(GLOBAL[TT],MATCH(A2292,GLOBAL[ID]))</f>
        <v>2</v>
      </c>
      <c r="F2292" s="109" t="str">
        <f ca="1">IF(INDEX(GLOBAL[KET],MATCH(A2292,GLOBAL[ID]))="","-",INDEX(GLOBAL[KET],MATCH(A2292,GLOBAL[ID])))</f>
        <v>20 LSN</v>
      </c>
    </row>
    <row r="2293" spans="1:6" ht="15">
      <c r="A2293" s="12">
        <v>3421</v>
      </c>
      <c r="D2293" s="107" t="str">
        <f ca="1">INDEX(GLOBAL[NAMA BARANG],MATCH(A2293,GLOBAL[ID]))</f>
        <v>WC 12W Mozaki</v>
      </c>
      <c r="E2293" s="108">
        <f ca="1">INDEX(GLOBAL[TT],MATCH(A2293,GLOBAL[ID]))</f>
        <v>1</v>
      </c>
      <c r="F2293" s="109" t="str">
        <f ca="1">IF(INDEX(GLOBAL[KET],MATCH(A2293,GLOBAL[ID]))="","-",INDEX(GLOBAL[KET],MATCH(A2293,GLOBAL[ID])))</f>
        <v>16 LSN</v>
      </c>
    </row>
    <row r="2294" spans="1:6" ht="15">
      <c r="A2294" s="12">
        <v>3422</v>
      </c>
      <c r="D2294" s="107" t="str">
        <f ca="1">INDEX(GLOBAL[NAMA BARANG],MATCH(A2294,GLOBAL[ID]))</f>
        <v>WC Marries 1306/ 12w 9m</v>
      </c>
      <c r="E2294" s="108">
        <f ca="1">INDEX(GLOBAL[TT],MATCH(A2294,GLOBAL[ID]))</f>
        <v>29</v>
      </c>
      <c r="F2294" s="109" t="str">
        <f ca="1">IF(INDEX(GLOBAL[KET],MATCH(A2294,GLOBAL[ID]))="","-",INDEX(GLOBAL[KET],MATCH(A2294,GLOBAL[ID])))</f>
        <v>60 pc</v>
      </c>
    </row>
    <row r="2295" spans="1:6" ht="15">
      <c r="A2295" s="12">
        <v>3423</v>
      </c>
      <c r="D2295" s="107" t="str">
        <f ca="1">INDEX(GLOBAL[NAMA BARANG],MATCH(A2295,GLOBAL[ID]))</f>
        <v>WC Marries 1325/ 12W BT (34) GM (22)</v>
      </c>
      <c r="E2295" s="108">
        <f ca="1">INDEX(GLOBAL[TT],MATCH(A2295,GLOBAL[ID]))</f>
        <v>56</v>
      </c>
      <c r="F2295" s="109" t="str">
        <f ca="1">IF(INDEX(GLOBAL[KET],MATCH(A2295,GLOBAL[ID]))="","-",INDEX(GLOBAL[KET],MATCH(A2295,GLOBAL[ID])))</f>
        <v>12 LSN</v>
      </c>
    </row>
    <row r="2296" spans="1:6" ht="15">
      <c r="A2296" s="12">
        <v>3424</v>
      </c>
      <c r="D2296" s="107" t="str">
        <f ca="1">INDEX(GLOBAL[NAMA BARANG],MATCH(A2296,GLOBAL[ID]))</f>
        <v>WC Marries 1325/ 12W GM</v>
      </c>
      <c r="E2296" s="108">
        <f ca="1">INDEX(GLOBAL[TT],MATCH(A2296,GLOBAL[ID]))</f>
        <v>99</v>
      </c>
      <c r="F2296" s="109">
        <f ca="1">IF(INDEX(GLOBAL[KET],MATCH(A2296,GLOBAL[ID]))="","-",INDEX(GLOBAL[KET],MATCH(A2296,GLOBAL[ID])))</f>
        <v>96</v>
      </c>
    </row>
    <row r="2297" spans="1:6" ht="15">
      <c r="A2297" s="12">
        <v>3425</v>
      </c>
      <c r="D2297" s="107" t="str">
        <f ca="1">INDEX(GLOBAL[NAMA BARANG],MATCH(A2297,GLOBAL[ID]))</f>
        <v>WC Marries 1325/ 12w SBY</v>
      </c>
      <c r="E2297" s="108">
        <f ca="1">INDEX(GLOBAL[TT],MATCH(A2297,GLOBAL[ID]))</f>
        <v>7</v>
      </c>
      <c r="F2297" s="109" t="str">
        <f ca="1">IF(INDEX(GLOBAL[KET],MATCH(A2297,GLOBAL[ID]))="","-",INDEX(GLOBAL[KET],MATCH(A2297,GLOBAL[ID])))</f>
        <v>12 ls</v>
      </c>
    </row>
    <row r="2298" spans="1:6" ht="15">
      <c r="A2298" s="12">
        <v>3426</v>
      </c>
      <c r="D2298" s="107" t="str">
        <f ca="1">INDEX(GLOBAL[NAMA BARANG],MATCH(A2298,GLOBAL[ID]))</f>
        <v>WC Marries E 1337 B/ 14w</v>
      </c>
      <c r="E2298" s="108">
        <f ca="1">INDEX(GLOBAL[TT],MATCH(A2298,GLOBAL[ID]))</f>
        <v>3</v>
      </c>
      <c r="F2298" s="109" t="str">
        <f ca="1">IF(INDEX(GLOBAL[KET],MATCH(A2298,GLOBAL[ID]))="","-",INDEX(GLOBAL[KET],MATCH(A2298,GLOBAL[ID])))</f>
        <v>3 ls</v>
      </c>
    </row>
    <row r="2299" spans="1:6" ht="15">
      <c r="A2299" s="12">
        <v>3427</v>
      </c>
      <c r="D2299" s="107" t="str">
        <f ca="1">INDEX(GLOBAL[NAMA BARANG],MATCH(A2299,GLOBAL[ID]))</f>
        <v>WC TF WC 1331 pp</v>
      </c>
      <c r="E2299" s="108">
        <f ca="1">INDEX(GLOBAL[TT],MATCH(A2299,GLOBAL[ID]))</f>
        <v>44</v>
      </c>
      <c r="F2299" s="109" t="str">
        <f ca="1">IF(INDEX(GLOBAL[KET],MATCH(A2299,GLOBAL[ID]))="","-",INDEX(GLOBAL[KET],MATCH(A2299,GLOBAL[ID])))</f>
        <v>96 set</v>
      </c>
    </row>
    <row r="2300" spans="1:6" ht="15">
      <c r="A2300" s="12">
        <v>3428</v>
      </c>
      <c r="D2300" s="107" t="str">
        <f ca="1">INDEX(GLOBAL[NAMA BARANG],MATCH(A2300,GLOBAL[ID]))</f>
        <v>Zipper Data envelope DE F4 lama</v>
      </c>
      <c r="E2300" s="108">
        <f ca="1">INDEX(GLOBAL[TT],MATCH(A2300,GLOBAL[ID]))</f>
        <v>1</v>
      </c>
      <c r="F2300" s="109" t="str">
        <f ca="1">IF(INDEX(GLOBAL[KET],MATCH(A2300,GLOBAL[ID]))="","-",INDEX(GLOBAL[KET],MATCH(A2300,GLOBAL[ID])))</f>
        <v>48 ls</v>
      </c>
    </row>
    <row r="2301" spans="1:6" ht="15">
      <c r="A2301" s="12"/>
    </row>
    <row r="2302" spans="1:6" ht="15">
      <c r="A2302"/>
    </row>
    <row r="2303" spans="1:6" ht="15">
      <c r="A2303"/>
    </row>
    <row r="2304" spans="1:6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6" priority="2" operator="equal">
      <formula>"""0"""</formula>
    </cfRule>
  </conditionalFormatting>
  <conditionalFormatting sqref="F2:F2300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973"/>
  <sheetViews>
    <sheetView topLeftCell="A671" workbookViewId="0">
      <selection activeCell="D685" sqref="C5:H971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2799</v>
      </c>
      <c r="C4" t="s">
        <v>3803</v>
      </c>
      <c r="D4" t="s">
        <v>3804</v>
      </c>
      <c r="E4" t="s">
        <v>3805</v>
      </c>
      <c r="F4" t="s">
        <v>3806</v>
      </c>
      <c r="G4" t="s">
        <v>3807</v>
      </c>
      <c r="H4" t="s">
        <v>3808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ZD-9091</v>
      </c>
      <c r="D7" s="22" t="str">
        <f>INDEX(IMPORT[Jenis],A7)</f>
        <v>Pocket</v>
      </c>
      <c r="E7" s="22">
        <f>INDEX(IMPORT[Qty/ C],A7)</f>
        <v>480</v>
      </c>
      <c r="F7" s="22">
        <f ca="1">INDEX(IMPORT[C],A7)</f>
        <v>1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 t="str">
        <f>INDEX(IMPORT[Seri],A8)</f>
        <v>ZD-9099</v>
      </c>
      <c r="D8" s="22" t="str">
        <f>INDEX(IMPORT[Jenis],A8)</f>
        <v>Pocket</v>
      </c>
      <c r="E8" s="22">
        <f>INDEX(IMPORT[Qty/ C],A8)</f>
        <v>720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>
        <f>INDEX(IMPORT[Seri],A9)</f>
        <v>1000</v>
      </c>
      <c r="D9" s="22" t="str">
        <f>INDEX(IMPORT[Jenis],A9)</f>
        <v>Stamp</v>
      </c>
      <c r="E9" s="22">
        <f>INDEX(IMPORT[Qty/ C],A9)</f>
        <v>288</v>
      </c>
      <c r="F9" s="22">
        <f ca="1">INDEX(IMPORT[C],A9)</f>
        <v>2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QJ126</v>
      </c>
      <c r="D10" s="22" t="str">
        <f>INDEX(IMPORT[Jenis],A10)</f>
        <v>Call Bell</v>
      </c>
      <c r="E10" s="22">
        <f>INDEX(IMPORT[Qty/ C],A10)</f>
        <v>120</v>
      </c>
      <c r="F10" s="22">
        <f ca="1">INDEX(IMPORT[C],A10)</f>
        <v>5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 t="str">
        <f>INDEX(IMPORT[Seri],A11)</f>
        <v>YS-C55</v>
      </c>
      <c r="D11" s="22" t="str">
        <f>INDEX(IMPORT[Jenis],A11)</f>
        <v>B5 File</v>
      </c>
      <c r="E11" s="22">
        <f>INDEX(IMPORT[Qty/ C],A11)</f>
        <v>960</v>
      </c>
      <c r="F11" s="22">
        <f ca="1">INDEX(IMPORT[C],A11)</f>
        <v>1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6606</v>
      </c>
      <c r="D12" s="22" t="str">
        <f>INDEX(IMPORT[Jenis],A12)</f>
        <v>Ruler</v>
      </c>
      <c r="E12" s="22">
        <f>INDEX(IMPORT[Qty/ C],A12)</f>
        <v>720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>
        <f>INDEX(IMPORT[Seri],A13)</f>
        <v>6605</v>
      </c>
      <c r="D13" s="22" t="str">
        <f>INDEX(IMPORT[Jenis],A13)</f>
        <v>Ruler</v>
      </c>
      <c r="E13" s="22">
        <f>INDEX(IMPORT[Qty/ C],A13)</f>
        <v>960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 t="str">
        <f>INDEX(IMPORT[Seri],A14)</f>
        <v>XNB-0031</v>
      </c>
      <c r="D14" s="22" t="str">
        <f>INDEX(IMPORT[Jenis],A14)</f>
        <v>Ruler</v>
      </c>
      <c r="E14" s="22">
        <f>INDEX(IMPORT[Qty/ C],A14)</f>
        <v>864</v>
      </c>
      <c r="F14" s="22">
        <f ca="1">INDEX(IMPORT[C],A14)</f>
        <v>2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984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4311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3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4317</v>
      </c>
      <c r="D17" s="22" t="str">
        <f>INDEX(IMPORT[Jenis],A17)</f>
        <v>Ruler</v>
      </c>
      <c r="E17" s="22">
        <f>INDEX(IMPORT[Qty/ C],A17)</f>
        <v>720</v>
      </c>
      <c r="F17" s="22">
        <f ca="1">INDEX(IMPORT[C],A17)</f>
        <v>1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>
        <f>INDEX(IMPORT[Seri],A18)</f>
        <v>1516</v>
      </c>
      <c r="D18" s="22" t="str">
        <f>INDEX(IMPORT[Jenis],A18)</f>
        <v>Ruler</v>
      </c>
      <c r="E18" s="22">
        <f>INDEX(IMPORT[Qty/ C],A18)</f>
        <v>2880</v>
      </c>
      <c r="F18" s="22">
        <f ca="1">INDEX(IMPORT[C],A18)</f>
        <v>8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HC-12</v>
      </c>
      <c r="D19" s="22" t="str">
        <f>INDEX(IMPORT[Jenis],A19)</f>
        <v>Pull Ribbon</v>
      </c>
      <c r="E19" s="22">
        <f>INDEX(IMPORT[Qty/ C],A19)</f>
        <v>6000</v>
      </c>
      <c r="F19" s="22">
        <f ca="1">INDEX(IMPORT[C],A19)</f>
        <v>4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HC-18</v>
      </c>
      <c r="D20" s="22" t="str">
        <f>INDEX(IMPORT[Jenis],A20)</f>
        <v>Pull Ribbon</v>
      </c>
      <c r="E20" s="22">
        <f>INDEX(IMPORT[Qty/ C],A20)</f>
        <v>3000</v>
      </c>
      <c r="F20" s="22">
        <f ca="1">INDEX(IMPORT[C],A20)</f>
        <v>9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HC-30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4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LS-30-1</v>
      </c>
      <c r="D22" s="22" t="str">
        <f>INDEX(IMPORT[Jenis],A22)</f>
        <v>Pull Ribbon</v>
      </c>
      <c r="E22" s="22">
        <f>INDEX(IMPORT[Qty/ C],A22)</f>
        <v>1500</v>
      </c>
      <c r="F22" s="22">
        <f ca="1">INDEX(IMPORT[C],A22)</f>
        <v>2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JG-88 Kayu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271 Lampu</v>
      </c>
      <c r="D24" s="22" t="str">
        <f>INDEX(IMPORT[Jenis],A24)</f>
        <v>Ballpen</v>
      </c>
      <c r="E24" s="22">
        <f>INDEX(IMPORT[Qty/ C],A24)</f>
        <v>200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SG-6060</v>
      </c>
      <c r="D25" s="22" t="str">
        <f>INDEX(IMPORT[Jenis],A25)</f>
        <v>Note book</v>
      </c>
      <c r="E25" s="22">
        <f>INDEX(IMPORT[Qty/ C],A25)</f>
        <v>285</v>
      </c>
      <c r="F25" s="22">
        <f ca="1">INDEX(IMPORT[C],A25)</f>
        <v>1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J-B002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4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J-B003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5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J-B004</v>
      </c>
      <c r="D28" s="22" t="str">
        <f>INDEX(IMPORT[Jenis],A28)</f>
        <v>Scissors</v>
      </c>
      <c r="E28" s="22">
        <f>INDEX(IMPORT[Qty/ C],A28)</f>
        <v>480</v>
      </c>
      <c r="F28" s="22">
        <f ca="1">INDEX(IMPORT[C],A28)</f>
        <v>4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HY011</v>
      </c>
      <c r="D29" s="22" t="str">
        <f>INDEX(IMPORT[Jenis],A29)</f>
        <v>Scissors</v>
      </c>
      <c r="E29" s="22">
        <f>INDEX(IMPORT[Qty/ C],A29)</f>
        <v>500</v>
      </c>
      <c r="F29" s="22">
        <f ca="1">INDEX(IMPORT[C],A29)</f>
        <v>1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ZD9099</v>
      </c>
      <c r="D30" s="22" t="str">
        <f>INDEX(IMPORT[Jenis],A30)</f>
        <v>Pocket</v>
      </c>
      <c r="E30" s="22">
        <f>INDEX(IMPORT[Qty/ C],A30)</f>
        <v>480</v>
      </c>
      <c r="F30" s="22">
        <f ca="1">INDEX(IMPORT[C],A30)</f>
        <v>2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ZD9134</v>
      </c>
      <c r="D31" s="22" t="str">
        <f>INDEX(IMPORT[Jenis],A31)</f>
        <v>Pocket</v>
      </c>
      <c r="E31" s="22">
        <f>INDEX(IMPORT[Qty/ C],A31)</f>
        <v>720</v>
      </c>
      <c r="F31" s="22">
        <f ca="1">INDEX(IMPORT[C],A31)</f>
        <v>1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SL-920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2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H-8114</v>
      </c>
      <c r="D33" s="22" t="str">
        <f>INDEX(IMPORT[Jenis],A33)</f>
        <v>Pocket</v>
      </c>
      <c r="E33" s="22">
        <f>INDEX(IMPORT[Qty/ C],A33)</f>
        <v>480</v>
      </c>
      <c r="F33" s="22">
        <f ca="1">INDEX(IMPORT[C],A33)</f>
        <v>1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BC-6018</v>
      </c>
      <c r="D34" s="22" t="str">
        <f>INDEX(IMPORT[Jenis],A34)</f>
        <v>Ruler</v>
      </c>
      <c r="E34" s="22">
        <f>INDEX(IMPORT[Qty/ C],A34)</f>
        <v>1200</v>
      </c>
      <c r="F34" s="22">
        <f ca="1">INDEX(IMPORT[C],A34)</f>
        <v>6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3CM</v>
      </c>
      <c r="D35" s="22" t="str">
        <f>INDEX(IMPORT[Jenis],A35)</f>
        <v>Hooks</v>
      </c>
      <c r="E35" s="22">
        <f>INDEX(IMPORT[Qty/ C],A35)</f>
        <v>11952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3.5CM</v>
      </c>
      <c r="D36" s="22" t="str">
        <f>INDEX(IMPORT[Jenis],A36)</f>
        <v>Hooks</v>
      </c>
      <c r="E36" s="22">
        <f>INDEX(IMPORT[Qty/ C],A36)</f>
        <v>8640</v>
      </c>
      <c r="F36" s="22">
        <f ca="1">INDEX(IMPORT[C],A36)</f>
        <v>5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4CM</v>
      </c>
      <c r="D37" s="22" t="str">
        <f>INDEX(IMPORT[Jenis],A37)</f>
        <v>Hooks</v>
      </c>
      <c r="E37" s="22">
        <f>INDEX(IMPORT[Qty/ C],A37)</f>
        <v>7920</v>
      </c>
      <c r="F37" s="22">
        <f ca="1">INDEX(IMPORT[C],A37)</f>
        <v>1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4.5CM</v>
      </c>
      <c r="D38" s="22" t="str">
        <f>INDEX(IMPORT[Jenis],A38)</f>
        <v>Hooks</v>
      </c>
      <c r="E38" s="22">
        <f>INDEX(IMPORT[Qty/ C],A38)</f>
        <v>5760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6CM</v>
      </c>
      <c r="D39" s="22" t="str">
        <f>INDEX(IMPORT[Jenis],A39)</f>
        <v>Hooks</v>
      </c>
      <c r="E39" s="22">
        <f>INDEX(IMPORT[Qty/ C],A39)</f>
        <v>2880</v>
      </c>
      <c r="F39" s="22">
        <f ca="1">INDEX(IMPORT[C],A39)</f>
        <v>5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 t="str">
        <f>INDEX(IMPORT[Seri],A40)</f>
        <v>8CM</v>
      </c>
      <c r="D40" s="22" t="str">
        <f>INDEX(IMPORT[Jenis],A40)</f>
        <v>Hooks</v>
      </c>
      <c r="E40" s="22">
        <f>INDEX(IMPORT[Qty/ C],A40)</f>
        <v>1728</v>
      </c>
      <c r="F40" s="22">
        <f ca="1">INDEX(IMPORT[C],A40)</f>
        <v>3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>
        <f>INDEX(IMPORT[Seri],A41)</f>
        <v>1505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2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1503-CD</v>
      </c>
      <c r="D42" s="22" t="str">
        <f>INDEX(IMPORT[Jenis],A42)</f>
        <v>Tape</v>
      </c>
      <c r="E42" s="22">
        <f>INDEX(IMPORT[Qty/ C],A42)</f>
        <v>200</v>
      </c>
      <c r="F42" s="22">
        <f ca="1">INDEX(IMPORT[C],A42)</f>
        <v>7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 t="str">
        <f>INDEX(IMPORT[Seri],A43)</f>
        <v>1510-G</v>
      </c>
      <c r="D43" s="22" t="str">
        <f>INDEX(IMPORT[Jenis],A43)</f>
        <v>Tape</v>
      </c>
      <c r="E43" s="22">
        <f>INDEX(IMPORT[Qty/ C],A43)</f>
        <v>480</v>
      </c>
      <c r="F43" s="22">
        <f ca="1">INDEX(IMPORT[C],A43)</f>
        <v>2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>
        <f>INDEX(IMPORT[Seri],A44)</f>
        <v>4505</v>
      </c>
      <c r="D44" s="22" t="str">
        <f>INDEX(IMPORT[Jenis],A44)</f>
        <v>Tape</v>
      </c>
      <c r="E44" s="22">
        <f>INDEX(IMPORT[Qty/ C],A44)</f>
        <v>144</v>
      </c>
      <c r="F44" s="22">
        <f ca="1">INDEX(IMPORT[C],A44)</f>
        <v>9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251-73A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B-6626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B-6636</v>
      </c>
      <c r="D47" s="22" t="str">
        <f>INDEX(IMPORT[Jenis],A47)</f>
        <v>Brush</v>
      </c>
      <c r="E47" s="22">
        <f>INDEX(IMPORT[Qty/ C],A47)</f>
        <v>600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SK849K</v>
      </c>
      <c r="D48" s="22" t="str">
        <f>INDEX(IMPORT[Jenis],A48)</f>
        <v>Eraser</v>
      </c>
      <c r="E48" s="22">
        <f>INDEX(IMPORT[Qty/ C],A48)</f>
        <v>360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Y-02</v>
      </c>
      <c r="D49" s="22" t="str">
        <f>INDEX(IMPORT[Jenis],A49)</f>
        <v>Glitter</v>
      </c>
      <c r="E49" s="22">
        <f>INDEX(IMPORT[Qty/ C],A49)</f>
        <v>288</v>
      </c>
      <c r="F49" s="22">
        <f ca="1">INDEX(IMPORT[C],A49)</f>
        <v>1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783-12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17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782-12</v>
      </c>
      <c r="D51" s="22" t="str">
        <f>INDEX(IMPORT[Jenis],A51)</f>
        <v>Glitter</v>
      </c>
      <c r="E51" s="22">
        <f>INDEX(IMPORT[Qty/ C],A51)</f>
        <v>96</v>
      </c>
      <c r="F51" s="22">
        <f ca="1">INDEX(IMPORT[C],A51)</f>
        <v>1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GF-88</v>
      </c>
      <c r="D52" s="22" t="str">
        <f>INDEX(IMPORT[Jenis],A52)</f>
        <v>Glitter</v>
      </c>
      <c r="E52" s="22">
        <f>INDEX(IMPORT[Qty/ C],A52)</f>
        <v>288</v>
      </c>
      <c r="F52" s="22">
        <f ca="1">INDEX(IMPORT[C],A52)</f>
        <v>7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GF-2012</v>
      </c>
      <c r="D53" s="22" t="str">
        <f>INDEX(IMPORT[Jenis],A53)</f>
        <v>Glitter</v>
      </c>
      <c r="E53" s="22">
        <f>INDEX(IMPORT[Qty/ C],A53)</f>
        <v>60</v>
      </c>
      <c r="F53" s="22">
        <f ca="1">INDEX(IMPORT[C],A53)</f>
        <v>16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 t="str">
        <f>INDEX(IMPORT[Seri],A54)</f>
        <v>349 ANGKA</v>
      </c>
      <c r="D54" s="22" t="str">
        <f>INDEX(IMPORT[Jenis],A54)</f>
        <v>Letter</v>
      </c>
      <c r="E54" s="22">
        <f>INDEX(IMPORT[Qty/ C],A54)</f>
        <v>600</v>
      </c>
      <c r="F54" s="22">
        <f ca="1">INDEX(IMPORT[C],A54)</f>
        <v>2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840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3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845</v>
      </c>
      <c r="D56" s="22" t="str">
        <f>INDEX(IMPORT[Jenis],A56)</f>
        <v>Pallete</v>
      </c>
      <c r="E56" s="22">
        <f>INDEX(IMPORT[Qty/ C],A56)</f>
        <v>120</v>
      </c>
      <c r="F56" s="22">
        <f ca="1">INDEX(IMPORT[C],A56)</f>
        <v>2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>
        <f>INDEX(IMPORT[Seri],A57)</f>
        <v>850</v>
      </c>
      <c r="D57" s="22" t="str">
        <f>INDEX(IMPORT[Jenis],A57)</f>
        <v>Pallete</v>
      </c>
      <c r="E57" s="22">
        <f>INDEX(IMPORT[Qty/ C],A57)</f>
        <v>360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HC2907</v>
      </c>
      <c r="D58" s="22" t="str">
        <f>INDEX(IMPORT[Jenis],A58)</f>
        <v>Sharpener</v>
      </c>
      <c r="E58" s="22">
        <f>INDEX(IMPORT[Qty/ C],A58)</f>
        <v>180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30*20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2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30*24</v>
      </c>
      <c r="D60" s="22" t="str">
        <f>INDEX(IMPORT[Jenis],A60)</f>
        <v>Pocket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33*27</v>
      </c>
      <c r="D61" s="22" t="str">
        <f>INDEX(IMPORT[Jenis],A61)</f>
        <v>Pocket L tidur</v>
      </c>
      <c r="E61" s="22">
        <f>INDEX(IMPORT[Qty/ C],A61)</f>
        <v>1080</v>
      </c>
      <c r="F61" s="22">
        <f ca="1">INDEX(IMPORT[C],A61)</f>
        <v>2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 t="str">
        <f>INDEX(IMPORT[Seri],A62)</f>
        <v>28*32</v>
      </c>
      <c r="D62" s="22" t="str">
        <f>INDEX(IMPORT[Jenis],A62)</f>
        <v>Pocket</v>
      </c>
      <c r="E62" s="22">
        <f>INDEX(IMPORT[Qty/ C],A62)</f>
        <v>1080</v>
      </c>
      <c r="F62" s="22">
        <f ca="1">INDEX(IMPORT[C],A62)</f>
        <v>9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857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856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3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>
        <f>INDEX(IMPORT[Seri],A65)</f>
        <v>858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859</v>
      </c>
      <c r="D66" s="22" t="str">
        <f>INDEX(IMPORT[Jenis],A66)</f>
        <v>Brush</v>
      </c>
      <c r="E66" s="22">
        <f>INDEX(IMPORT[Qty/ C],A66)</f>
        <v>480</v>
      </c>
      <c r="F66" s="22">
        <f ca="1">INDEX(IMPORT[C],A66)</f>
        <v>4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251-6B</v>
      </c>
      <c r="D67" s="22" t="str">
        <f>INDEX(IMPORT[Jenis],A67)</f>
        <v>Brush</v>
      </c>
      <c r="E67" s="22">
        <f>INDEX(IMPORT[Qty/ C],A67)</f>
        <v>600</v>
      </c>
      <c r="F67" s="22">
        <f ca="1">INDEX(IMPORT[C],A67)</f>
        <v>2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GF-32</v>
      </c>
      <c r="D68" s="22" t="str">
        <f>INDEX(IMPORT[Jenis],A68)</f>
        <v>Glitter</v>
      </c>
      <c r="E68" s="22">
        <f>INDEX(IMPORT[Qty/ C],A68)</f>
        <v>96</v>
      </c>
      <c r="F68" s="22">
        <f ca="1">INDEX(IMPORT[C],A68)</f>
        <v>29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GB-30</v>
      </c>
      <c r="D69" s="22" t="str">
        <f>INDEX(IMPORT[Jenis],A69)</f>
        <v>Ruler</v>
      </c>
      <c r="E69" s="22">
        <f>INDEX(IMPORT[Qty/ C],A69)</f>
        <v>300</v>
      </c>
      <c r="F69" s="22">
        <f ca="1">INDEX(IMPORT[C],A69)</f>
        <v>72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B3</v>
      </c>
      <c r="D70" s="22" t="str">
        <f>INDEX(IMPORT[Jenis],A70)</f>
        <v>Card</v>
      </c>
      <c r="E70" s="22">
        <f>INDEX(IMPORT[Qty/ C],A70)</f>
        <v>5000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BC-8996</v>
      </c>
      <c r="D71" s="22" t="str">
        <f>INDEX(IMPORT[Jenis],A71)</f>
        <v>Ruler</v>
      </c>
      <c r="E71" s="22">
        <f>INDEX(IMPORT[Qty/ C],A71)</f>
        <v>480</v>
      </c>
      <c r="F71" s="22">
        <f ca="1">INDEX(IMPORT[C],A71)</f>
        <v>5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105</v>
      </c>
      <c r="D72" s="22" t="str">
        <f>INDEX(IMPORT[Jenis],A72)</f>
        <v>Pencil box</v>
      </c>
      <c r="E72" s="22">
        <f>INDEX(IMPORT[Qty/ C],A72)</f>
        <v>144</v>
      </c>
      <c r="F72" s="22">
        <f ca="1">INDEX(IMPORT[C],A72)</f>
        <v>6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A-1359</v>
      </c>
      <c r="D73" s="22" t="str">
        <f>INDEX(IMPORT[Jenis],A73)</f>
        <v>Pencil box</v>
      </c>
      <c r="E73" s="22">
        <f>INDEX(IMPORT[Qty/ C],A73)</f>
        <v>120</v>
      </c>
      <c r="F73" s="22">
        <f ca="1">INDEX(IMPORT[C],A73)</f>
        <v>10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A-1185</v>
      </c>
      <c r="D74" s="22" t="str">
        <f>INDEX(IMPORT[Jenis],A74)</f>
        <v>Pencil box</v>
      </c>
      <c r="E74" s="22">
        <f>INDEX(IMPORT[Qty/ C],A74)</f>
        <v>160</v>
      </c>
      <c r="F74" s="22">
        <f ca="1">INDEX(IMPORT[C],A74)</f>
        <v>24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KW-1919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17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KW-1616</v>
      </c>
      <c r="D76" s="22" t="str">
        <f>INDEX(IMPORT[Jenis],A76)</f>
        <v>Pencil box</v>
      </c>
      <c r="E76" s="22">
        <f>INDEX(IMPORT[Qty/ C],A76)</f>
        <v>60</v>
      </c>
      <c r="F76" s="22">
        <f ca="1">INDEX(IMPORT[C],A76)</f>
        <v>9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6612</v>
      </c>
      <c r="D77" s="22" t="str">
        <f>INDEX(IMPORT[Jenis],A77)</f>
        <v>ID Card (Ht habis)</v>
      </c>
      <c r="E77" s="22">
        <f>INDEX(IMPORT[Qty/ C],A77)</f>
        <v>1000</v>
      </c>
      <c r="F77" s="22">
        <f ca="1">INDEX(IMPORT[C],A77)</f>
        <v>41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NO.2030</v>
      </c>
      <c r="D78" s="22" t="str">
        <f>INDEX(IMPORT[Jenis],A78)</f>
        <v>Ruler</v>
      </c>
      <c r="E78" s="22">
        <f>INDEX(IMPORT[Qty/ C],A78)</f>
        <v>288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1862</v>
      </c>
      <c r="D79" s="22" t="str">
        <f>INDEX(IMPORT[Jenis],A79)</f>
        <v>Ruler</v>
      </c>
      <c r="E79" s="22">
        <f>INDEX(IMPORT[Qty/ C],A79)</f>
        <v>144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7712</v>
      </c>
      <c r="D80" s="22" t="str">
        <f>INDEX(IMPORT[Jenis],A80)</f>
        <v>Sharpener</v>
      </c>
      <c r="E80" s="22">
        <f>INDEX(IMPORT[Qty/ C],A80)</f>
        <v>192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DP-986</v>
      </c>
      <c r="D81" s="22" t="str">
        <f>INDEX(IMPORT[Jenis],A81)</f>
        <v>Correction tape</v>
      </c>
      <c r="E81" s="22">
        <f>INDEX(IMPORT[Qty/ C],A81)</f>
        <v>864</v>
      </c>
      <c r="F81" s="22">
        <f ca="1">INDEX(IMPORT[C],A81)</f>
        <v>1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TW-8068</v>
      </c>
      <c r="D82" s="22" t="str">
        <f>INDEX(IMPORT[Jenis],A82)</f>
        <v>Ruler</v>
      </c>
      <c r="E82" s="22">
        <f>INDEX(IMPORT[Qty/ C],A82)</f>
        <v>1440</v>
      </c>
      <c r="F82" s="22">
        <f ca="1">INDEX(IMPORT[C],A82)</f>
        <v>5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KT005</v>
      </c>
      <c r="D83" s="22" t="str">
        <f>INDEX(IMPORT[Jenis],A83)</f>
        <v>Ruler</v>
      </c>
      <c r="E83" s="22">
        <f>INDEX(IMPORT[Qty/ C],A83)</f>
        <v>1248</v>
      </c>
      <c r="F83" s="22">
        <f ca="1">INDEX(IMPORT[C],A83)</f>
        <v>6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308</v>
      </c>
      <c r="D84" s="22" t="str">
        <f>INDEX(IMPORT[Jenis],A84)</f>
        <v>Ruler</v>
      </c>
      <c r="E84" s="22">
        <f>INDEX(IMPORT[Qty/ C],A84)</f>
        <v>2400</v>
      </c>
      <c r="F84" s="22">
        <f ca="1">INDEX(IMPORT[C],A84)</f>
        <v>1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SK1617</v>
      </c>
      <c r="D85" s="22" t="str">
        <f>INDEX(IMPORT[Jenis],A85)</f>
        <v>Stempel</v>
      </c>
      <c r="E85" s="22">
        <f>INDEX(IMPORT[Qty/ C],A85)</f>
        <v>432</v>
      </c>
      <c r="F85" s="22">
        <f ca="1">INDEX(IMPORT[C],A85)</f>
        <v>2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8898</v>
      </c>
      <c r="D86" s="22" t="str">
        <f>INDEX(IMPORT[Jenis],A86)</f>
        <v>Stationery set</v>
      </c>
      <c r="E86" s="22">
        <f>INDEX(IMPORT[Qty/ C],A86)</f>
        <v>480</v>
      </c>
      <c r="F86" s="22">
        <f ca="1">INDEX(IMPORT[C],A86)</f>
        <v>37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KT-6601</v>
      </c>
      <c r="D87" s="22" t="str">
        <f>INDEX(IMPORT[Jenis],A87)</f>
        <v>Stationery set</v>
      </c>
      <c r="E87" s="22">
        <f>INDEX(IMPORT[Qty/ C],A87)</f>
        <v>192</v>
      </c>
      <c r="F87" s="22">
        <f ca="1">INDEX(IMPORT[C],A87)</f>
        <v>10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C-9960</v>
      </c>
      <c r="D88" s="22" t="str">
        <f>INDEX(IMPORT[Jenis],A88)</f>
        <v>Pencil box</v>
      </c>
      <c r="E88" s="22">
        <f>INDEX(IMPORT[Qty/ C],A88)</f>
        <v>240</v>
      </c>
      <c r="F88" s="22">
        <f ca="1">INDEX(IMPORT[C],A88)</f>
        <v>11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KW-1717</v>
      </c>
      <c r="D89" s="22" t="str">
        <f>INDEX(IMPORT[Jenis],A89)</f>
        <v>Pencil box</v>
      </c>
      <c r="E89" s="22">
        <f>INDEX(IMPORT[Qty/ C],A89)</f>
        <v>60</v>
      </c>
      <c r="F89" s="22">
        <f ca="1">INDEX(IMPORT[C],A89)</f>
        <v>21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A-6500</v>
      </c>
      <c r="D90" s="22" t="str">
        <f>INDEX(IMPORT[Jenis],A90)</f>
        <v>Pencil box</v>
      </c>
      <c r="E90" s="22">
        <f>INDEX(IMPORT[Qty/ C],A90)</f>
        <v>120</v>
      </c>
      <c r="F90" s="22">
        <f ca="1">INDEX(IMPORT[C],A90)</f>
        <v>20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A-1301</v>
      </c>
      <c r="D91" s="22" t="str">
        <f>INDEX(IMPORT[Jenis],A91)</f>
        <v>Pencil box</v>
      </c>
      <c r="E91" s="22">
        <f>INDEX(IMPORT[Qty/ C],A91)</f>
        <v>144</v>
      </c>
      <c r="F91" s="22">
        <f ca="1">INDEX(IMPORT[C],A91)</f>
        <v>11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HB5246</v>
      </c>
      <c r="D92" s="22" t="str">
        <f>INDEX(IMPORT[Jenis],A92)</f>
        <v>Pencil box</v>
      </c>
      <c r="E92" s="22">
        <f>INDEX(IMPORT[Qty/ C],A92)</f>
        <v>300</v>
      </c>
      <c r="F92" s="22">
        <f ca="1">INDEX(IMPORT[C],A92)</f>
        <v>3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8867A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2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8853A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8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8913A</v>
      </c>
      <c r="D95" s="22" t="str">
        <f>INDEX(IMPORT[Jenis],A95)</f>
        <v>Paper Pocket</v>
      </c>
      <c r="E95" s="22">
        <f>INDEX(IMPORT[Qty/ C],A95)</f>
        <v>360</v>
      </c>
      <c r="F95" s="22">
        <f ca="1">INDEX(IMPORT[C],A95)</f>
        <v>6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GB-60</v>
      </c>
      <c r="D96" s="22" t="str">
        <f>INDEX(IMPORT[Jenis],A96)</f>
        <v>Ruler</v>
      </c>
      <c r="E96" s="22">
        <f>INDEX(IMPORT[Qty/ C],A96)</f>
        <v>300</v>
      </c>
      <c r="F96" s="22">
        <f ca="1">INDEX(IMPORT[C],A96)</f>
        <v>1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LW-60</v>
      </c>
      <c r="D97" s="22" t="str">
        <f>INDEX(IMPORT[Jenis],A97)</f>
        <v>Magnifier</v>
      </c>
      <c r="E97" s="22">
        <f>INDEX(IMPORT[Qty/ C],A97)</f>
        <v>300</v>
      </c>
      <c r="F97" s="22">
        <f ca="1">INDEX(IMPORT[C],A97)</f>
        <v>1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LW-70</v>
      </c>
      <c r="D98" s="22" t="str">
        <f>INDEX(IMPORT[Jenis],A98)</f>
        <v>Magnifier</v>
      </c>
      <c r="E98" s="22">
        <f>INDEX(IMPORT[Qty/ C],A98)</f>
        <v>240</v>
      </c>
      <c r="F98" s="22">
        <f ca="1">INDEX(IMPORT[C],A98)</f>
        <v>2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LW-80</v>
      </c>
      <c r="D99" s="22" t="str">
        <f>INDEX(IMPORT[Jenis],A99)</f>
        <v>Magnifier</v>
      </c>
      <c r="E99" s="22">
        <f>INDEX(IMPORT[Qty/ C],A99)</f>
        <v>180</v>
      </c>
      <c r="F99" s="22">
        <f ca="1">INDEX(IMPORT[C],A99)</f>
        <v>3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LW-90</v>
      </c>
      <c r="D100" s="22" t="str">
        <f>INDEX(IMPORT[Jenis],A100)</f>
        <v>Magnifier</v>
      </c>
      <c r="E100" s="22">
        <f>INDEX(IMPORT[Qty/ C],A100)</f>
        <v>180</v>
      </c>
      <c r="F100" s="22">
        <f ca="1">INDEX(IMPORT[C],A100)</f>
        <v>2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YT-1003</v>
      </c>
      <c r="D101" s="22" t="str">
        <f>INDEX(IMPORT[Jenis],A101)</f>
        <v>Magnifier</v>
      </c>
      <c r="E101" s="22">
        <f>INDEX(IMPORT[Qty/ C],A101)</f>
        <v>600</v>
      </c>
      <c r="F101" s="22">
        <f ca="1">INDEX(IMPORT[C],A101)</f>
        <v>6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YT-1004</v>
      </c>
      <c r="D102" s="22" t="str">
        <f>INDEX(IMPORT[Jenis],A102)</f>
        <v>Magnifier</v>
      </c>
      <c r="E102" s="22">
        <f>INDEX(IMPORT[Qty/ C],A102)</f>
        <v>400</v>
      </c>
      <c r="F102" s="22">
        <f ca="1">INDEX(IMPORT[C],A102)</f>
        <v>4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YT-1009</v>
      </c>
      <c r="D103" s="22" t="str">
        <f>INDEX(IMPORT[Jenis],A103)</f>
        <v>Magnifier</v>
      </c>
      <c r="E103" s="22">
        <f>INDEX(IMPORT[Qty/ C],A103)</f>
        <v>200</v>
      </c>
      <c r="F103" s="22">
        <f ca="1">INDEX(IMPORT[C],A103)</f>
        <v>1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YS-01</v>
      </c>
      <c r="D104" s="22" t="str">
        <f>INDEX(IMPORT[Jenis],A104)</f>
        <v>Brush</v>
      </c>
      <c r="E104" s="22">
        <f>INDEX(IMPORT[Qty/ C],A104)</f>
        <v>600</v>
      </c>
      <c r="F104" s="22">
        <f ca="1">INDEX(IMPORT[C],A104)</f>
        <v>3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YS-02</v>
      </c>
      <c r="D105" s="22" t="str">
        <f>INDEX(IMPORT[Jenis],A105)</f>
        <v>Brush</v>
      </c>
      <c r="E105" s="22">
        <f>INDEX(IMPORT[Qty/ C],A105)</f>
        <v>600</v>
      </c>
      <c r="F105" s="22">
        <f ca="1">INDEX(IMPORT[C],A105)</f>
        <v>3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661-8</v>
      </c>
      <c r="D106" s="22" t="str">
        <f>INDEX(IMPORT[Jenis],A106)</f>
        <v>Brush</v>
      </c>
      <c r="E106" s="22">
        <f>INDEX(IMPORT[Qty/ C],A106)</f>
        <v>480</v>
      </c>
      <c r="F106" s="22">
        <f ca="1">INDEX(IMPORT[C],A106)</f>
        <v>11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N-006</v>
      </c>
      <c r="D107" s="22" t="str">
        <f>INDEX(IMPORT[Jenis],A107)</f>
        <v>Brush</v>
      </c>
      <c r="E107" s="22">
        <f>INDEX(IMPORT[Qty/ C],A107)</f>
        <v>240</v>
      </c>
      <c r="F107" s="22">
        <f ca="1">INDEX(IMPORT[C],A107)</f>
        <v>2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YM-006</v>
      </c>
      <c r="D108" s="22" t="str">
        <f>INDEX(IMPORT[Jenis],A108)</f>
        <v>Brush</v>
      </c>
      <c r="E108" s="22">
        <f>INDEX(IMPORT[Qty/ C],A108)</f>
        <v>480</v>
      </c>
      <c r="F108" s="22">
        <f ca="1">INDEX(IMPORT[C],A108)</f>
        <v>2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Y-2</v>
      </c>
      <c r="D109" s="22" t="str">
        <f>INDEX(IMPORT[Jenis],A109)</f>
        <v>Brush</v>
      </c>
      <c r="E109" s="22">
        <f>INDEX(IMPORT[Qty/ C],A109)</f>
        <v>2400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Y-4</v>
      </c>
      <c r="D110" s="22" t="str">
        <f>INDEX(IMPORT[Jenis],A110)</f>
        <v>Brush</v>
      </c>
      <c r="E110" s="22">
        <f>INDEX(IMPORT[Qty/ C],A110)</f>
        <v>2400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B-4</v>
      </c>
      <c r="D111" s="22" t="str">
        <f>INDEX(IMPORT[Jenis],A111)</f>
        <v>Brush</v>
      </c>
      <c r="E111" s="22">
        <f>INDEX(IMPORT[Qty/ C],A111)</f>
        <v>1920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B-6</v>
      </c>
      <c r="D112" s="22" t="str">
        <f>INDEX(IMPORT[Jenis],A112)</f>
        <v>Brush</v>
      </c>
      <c r="E112" s="22">
        <f>INDEX(IMPORT[Qty/ C],A112)</f>
        <v>1920</v>
      </c>
      <c r="F112" s="22">
        <f ca="1">INDEX(IMPORT[C],A112)</f>
        <v>1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KM-7733L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39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KM-7733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18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KM-8833L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30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KM-8833</v>
      </c>
      <c r="D116" s="22" t="str">
        <f>INDEX(IMPORT[Jenis],A116)</f>
        <v>Ruler</v>
      </c>
      <c r="E116" s="22">
        <f>INDEX(IMPORT[Qty/ C],A116)</f>
        <v>960</v>
      </c>
      <c r="F116" s="22">
        <f ca="1">INDEX(IMPORT[C],A116)</f>
        <v>23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532-A4</v>
      </c>
      <c r="D117" s="22" t="str">
        <f>INDEX(IMPORT[Jenis],A117)</f>
        <v>File</v>
      </c>
      <c r="E117" s="22">
        <f>INDEX(IMPORT[Qty/ C],A117)</f>
        <v>800</v>
      </c>
      <c r="F117" s="22">
        <f ca="1">INDEX(IMPORT[C],A117)</f>
        <v>1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532-B4</v>
      </c>
      <c r="D118" s="22" t="str">
        <f>INDEX(IMPORT[Jenis],A118)</f>
        <v>File</v>
      </c>
      <c r="E118" s="22">
        <f>INDEX(IMPORT[Qty/ C],A118)</f>
        <v>720</v>
      </c>
      <c r="F118" s="22">
        <f ca="1">INDEX(IMPORT[C],A118)</f>
        <v>1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532-B6</v>
      </c>
      <c r="D119" s="22" t="str">
        <f>INDEX(IMPORT[Jenis],A119)</f>
        <v>File</v>
      </c>
      <c r="E119" s="22">
        <f>INDEX(IMPORT[Qty/ C],A119)</f>
        <v>1680</v>
      </c>
      <c r="F119" s="22">
        <f ca="1">INDEX(IMPORT[C],A119)</f>
        <v>1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WLT9900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9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WLT9901</v>
      </c>
      <c r="D121" s="22" t="str">
        <f>INDEX(IMPORT[Jenis],A121)</f>
        <v>Pencil box</v>
      </c>
      <c r="E121" s="22">
        <f>INDEX(IMPORT[Qty/ C],A121)</f>
        <v>288</v>
      </c>
      <c r="F121" s="22">
        <f ca="1">INDEX(IMPORT[C],A121)</f>
        <v>22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WLT9902</v>
      </c>
      <c r="D122" s="22" t="str">
        <f>INDEX(IMPORT[Jenis],A122)</f>
        <v>Pencil box</v>
      </c>
      <c r="E122" s="22">
        <f>INDEX(IMPORT[Qty/ C],A122)</f>
        <v>288</v>
      </c>
      <c r="F122" s="22">
        <f ca="1">INDEX(IMPORT[C],A122)</f>
        <v>16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WLT9903</v>
      </c>
      <c r="D123" s="22" t="str">
        <f>INDEX(IMPORT[Jenis],A123)</f>
        <v>Pencil box</v>
      </c>
      <c r="E123" s="22">
        <f>INDEX(IMPORT[Qty/ C],A123)</f>
        <v>288</v>
      </c>
      <c r="F123" s="22">
        <f ca="1">INDEX(IMPORT[C],A123)</f>
        <v>14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12cm</v>
      </c>
      <c r="D124" s="22" t="str">
        <f>INDEX(IMPORT[Jenis],A124)</f>
        <v>Pull Ribbon</v>
      </c>
      <c r="E124" s="22">
        <f>INDEX(IMPORT[Qty/ C],A124)</f>
        <v>6000</v>
      </c>
      <c r="F124" s="22">
        <f ca="1">INDEX(IMPORT[C],A124)</f>
        <v>4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18cm</v>
      </c>
      <c r="D125" s="22" t="str">
        <f>INDEX(IMPORT[Jenis],A125)</f>
        <v>Pull Ribbon</v>
      </c>
      <c r="E125" s="22">
        <f>INDEX(IMPORT[Qty/ C],A125)</f>
        <v>3000</v>
      </c>
      <c r="F125" s="22">
        <f ca="1">INDEX(IMPORT[C],A125)</f>
        <v>4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18cm-1</v>
      </c>
      <c r="D126" s="22" t="str">
        <f>INDEX(IMPORT[Jenis],A126)</f>
        <v>Pull Ribbon</v>
      </c>
      <c r="E126" s="22">
        <f>INDEX(IMPORT[Qty/ C],A126)</f>
        <v>3000</v>
      </c>
      <c r="F126" s="22">
        <f ca="1">INDEX(IMPORT[C],A126)</f>
        <v>8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LS-18</v>
      </c>
      <c r="D127" s="22" t="str">
        <f>INDEX(IMPORT[Jenis],A127)</f>
        <v>Pull Ribbon</v>
      </c>
      <c r="E127" s="22">
        <f>INDEX(IMPORT[Qty/ C],A127)</f>
        <v>3000</v>
      </c>
      <c r="F127" s="22">
        <f ca="1">INDEX(IMPORT[C],A127)</f>
        <v>1</v>
      </c>
      <c r="G127" s="22" t="str">
        <f>IF(INDEX(IMPORT[Catatan],A127)="","",INDEX(IMPORT[Catatan],A127))</f>
        <v/>
      </c>
      <c r="H127" s="22">
        <f>INDEX(IMPORT[Ket],A127)</f>
        <v>2019</v>
      </c>
    </row>
    <row r="128" spans="1:8">
      <c r="A128" s="12">
        <v>124</v>
      </c>
      <c r="C128" s="22" t="str">
        <f>INDEX(IMPORT[Seri],A128)</f>
        <v>LS-23</v>
      </c>
      <c r="D128" s="22" t="str">
        <f>INDEX(IMPORT[Jenis],A128)</f>
        <v>Pull Ribbon</v>
      </c>
      <c r="E128" s="22">
        <f>INDEX(IMPORT[Qty/ C],A128)</f>
        <v>2000</v>
      </c>
      <c r="F128" s="22">
        <f ca="1">INDEX(IMPORT[C],A128)</f>
        <v>1</v>
      </c>
      <c r="G128" s="22" t="str">
        <f>IF(INDEX(IMPORT[Catatan],A128)="","",INDEX(IMPORT[Catatan],A128))</f>
        <v/>
      </c>
      <c r="H128" s="22">
        <f>INDEX(IMPORT[Ket],A128)</f>
        <v>2019</v>
      </c>
    </row>
    <row r="129" spans="1:8">
      <c r="A129" s="12">
        <v>125</v>
      </c>
      <c r="C129" s="22" t="str">
        <f>INDEX(IMPORT[Seri],A129)</f>
        <v>WLT-8838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9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WLT-8933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1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WLT-8927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2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WLT-8921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2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WLT-8840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WLT-8886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25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WLT-8846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WLT-8909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16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WLT-8891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3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WLT-8946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1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WLT-8952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2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WLT-8890A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4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WLT-8889A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2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WLT-8962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WLT-8839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1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WLT-8850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WLT-8953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WLT-8843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WLT-8841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WLT-8843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2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WLT-8935</v>
      </c>
      <c r="D149" s="22" t="str">
        <f>INDEX(IMPORT[Jenis],A149)</f>
        <v>Post It WALITO</v>
      </c>
      <c r="E149" s="22">
        <f>INDEX(IMPORT[Qty/ C],A149)</f>
        <v>1200</v>
      </c>
      <c r="F149" s="22">
        <f ca="1">INDEX(IMPORT[C],A149)</f>
        <v>2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WLT-8922</v>
      </c>
      <c r="D150" s="22" t="str">
        <f>INDEX(IMPORT[Jenis],A150)</f>
        <v>Post It WALITO</v>
      </c>
      <c r="E150" s="22">
        <f>INDEX(IMPORT[Qty/ C],A150)</f>
        <v>1200</v>
      </c>
      <c r="F150" s="22">
        <f ca="1">INDEX(IMPORT[C],A150)</f>
        <v>1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Post It plastik gambar (fancy) biasa/ holo</v>
      </c>
      <c r="D151" s="22">
        <f>INDEX(IMPORT[Jenis],A151)</f>
        <v>0</v>
      </c>
      <c r="E151" s="22">
        <f>INDEX(IMPORT[Qty/ C],A151)</f>
        <v>1800</v>
      </c>
      <c r="F151" s="22">
        <f ca="1">INDEX(IMPORT[C],A151)</f>
        <v>653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HMB-820</v>
      </c>
      <c r="D152" s="22" t="str">
        <f>INDEX(IMPORT[Jenis],A152)</f>
        <v>Book Tab</v>
      </c>
      <c r="E152" s="22">
        <f>INDEX(IMPORT[Qty/ C],A152)</f>
        <v>300</v>
      </c>
      <c r="F152" s="22">
        <f ca="1">INDEX(IMPORT[C],A152)</f>
        <v>84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HMB-812</v>
      </c>
      <c r="D153" s="22" t="str">
        <f>INDEX(IMPORT[Jenis],A153)</f>
        <v>Book Tab</v>
      </c>
      <c r="E153" s="22">
        <f>INDEX(IMPORT[Qty/ C],A153)</f>
        <v>300</v>
      </c>
      <c r="F153" s="22">
        <f ca="1">INDEX(IMPORT[C],A153)</f>
        <v>198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PF-3368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4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PF-6368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3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PF-4368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3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PF-5368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2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PF-2368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2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PF-6899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3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PF-3899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4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PF-2899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5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PF-1368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5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PF-1899</v>
      </c>
      <c r="D163" s="22" t="str">
        <f>INDEX(IMPORT[Jenis],A163)</f>
        <v>Stick Marker</v>
      </c>
      <c r="E163" s="22">
        <f>INDEX(IMPORT[Qty/ C],A163)</f>
        <v>1152</v>
      </c>
      <c r="F163" s="22">
        <f ca="1">INDEX(IMPORT[C],A163)</f>
        <v>3</v>
      </c>
      <c r="G163" s="22" t="str">
        <f>IF(INDEX(IMPORT[Catatan],A163)="","",INDEX(IMPORT[Catatan],A163))</f>
        <v/>
      </c>
      <c r="H163" s="22" t="str">
        <f>INDEX(IMPORT[Ket],A163)</f>
        <v>2019 POST IT</v>
      </c>
    </row>
    <row r="164" spans="1:8">
      <c r="A164" s="12">
        <v>160</v>
      </c>
      <c r="C164" s="22" t="str">
        <f>INDEX(IMPORT[Seri],A164)</f>
        <v>PF-5899</v>
      </c>
      <c r="D164" s="22" t="str">
        <f>INDEX(IMPORT[Jenis],A164)</f>
        <v>Stick Marker</v>
      </c>
      <c r="E164" s="22">
        <f>INDEX(IMPORT[Qty/ C],A164)</f>
        <v>1152</v>
      </c>
      <c r="F164" s="22">
        <f ca="1">INDEX(IMPORT[C],A164)</f>
        <v>1</v>
      </c>
      <c r="G164" s="22" t="str">
        <f>IF(INDEX(IMPORT[Catatan],A164)="","",INDEX(IMPORT[Catatan],A164))</f>
        <v/>
      </c>
      <c r="H164" s="22" t="str">
        <f>INDEX(IMPORT[Ket],A164)</f>
        <v>2019 POST IT</v>
      </c>
    </row>
    <row r="165" spans="1:8">
      <c r="A165" s="12">
        <v>161</v>
      </c>
      <c r="C165" s="22" t="str">
        <f>INDEX(IMPORT[Seri],A165)</f>
        <v>HMB-120</v>
      </c>
      <c r="D165" s="22" t="str">
        <f>INDEX(IMPORT[Jenis],A165)</f>
        <v>Book Tab</v>
      </c>
      <c r="E165" s="22">
        <f>INDEX(IMPORT[Qty/ C],A165)</f>
        <v>300</v>
      </c>
      <c r="F165" s="22">
        <f ca="1">INDEX(IMPORT[C],A165)</f>
        <v>104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HMB-220</v>
      </c>
      <c r="D166" s="22" t="str">
        <f>INDEX(IMPORT[Jenis],A166)</f>
        <v>Book Tab</v>
      </c>
      <c r="E166" s="22">
        <f>INDEX(IMPORT[Qty/ C],A166)</f>
        <v>300</v>
      </c>
      <c r="F166" s="22">
        <f ca="1">INDEX(IMPORT[C],A166)</f>
        <v>167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HMB-320</v>
      </c>
      <c r="D167" s="22" t="str">
        <f>INDEX(IMPORT[Jenis],A167)</f>
        <v>Book Tab</v>
      </c>
      <c r="E167" s="22">
        <f>INDEX(IMPORT[Qty/ C],A167)</f>
        <v>300</v>
      </c>
      <c r="F167" s="22">
        <f ca="1">INDEX(IMPORT[C],A167)</f>
        <v>139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BL-8</v>
      </c>
      <c r="D168" s="22" t="str">
        <f>INDEX(IMPORT[Jenis],A168)</f>
        <v>Brush</v>
      </c>
      <c r="E168" s="22">
        <f>INDEX(IMPORT[Qty/ C],A168)</f>
        <v>500</v>
      </c>
      <c r="F168" s="22">
        <f ca="1">INDEX(IMPORT[C],A168)</f>
        <v>5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145mm-6"</v>
      </c>
      <c r="D169" s="22" t="str">
        <f>INDEX(IMPORT[Jenis],A169)</f>
        <v>Clips</v>
      </c>
      <c r="E169" s="22">
        <f>INDEX(IMPORT[Qty/ C],A169)</f>
        <v>240</v>
      </c>
      <c r="F169" s="22">
        <f ca="1">INDEX(IMPORT[C],A169)</f>
        <v>13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BP-A8021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BP-A8031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2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BP-A8032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BP-A8035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2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BP-A9031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19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BP-A9032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18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BP-A9035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18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BP-A9037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17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BP-8781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5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BP-8782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3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BP-8785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7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BP-8788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6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BP-8793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6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BP-8795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6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BP-A8005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7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 t="str">
        <f>INDEX(IMPORT[Seri],A185)</f>
        <v>BP-A8010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7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 t="str">
        <f>INDEX(IMPORT[Seri],A186)</f>
        <v>BP-A8025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8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>
        <f>INDEX(IMPORT[Seri],A187)</f>
        <v>8763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9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>
        <f>INDEX(IMPORT[Seri],A188)</f>
        <v>8789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>
        <f>INDEX(IMPORT[Seri],A189)</f>
        <v>8792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9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A8001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8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A8015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8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A8028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3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A8023</v>
      </c>
      <c r="D193" s="22" t="str">
        <f>INDEX(IMPORT[Jenis],A193)</f>
        <v>Gell pen</v>
      </c>
      <c r="E193" s="22">
        <f>INDEX(IMPORT[Qty/ C],A193)</f>
        <v>1728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JOSS-188 B</v>
      </c>
      <c r="D194" s="22" t="str">
        <f>INDEX(IMPORT[Jenis],A194)</f>
        <v>Gell pen</v>
      </c>
      <c r="E194" s="22">
        <f>INDEX(IMPORT[Qty/ C],A194)</f>
        <v>1728</v>
      </c>
      <c r="F194" s="22">
        <f ca="1">INDEX(IMPORT[C],A194)</f>
        <v>22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GR-89 (12)</v>
      </c>
      <c r="D195" s="22" t="str">
        <f>INDEX(IMPORT[Jenis],A195)</f>
        <v>Gell Refill</v>
      </c>
      <c r="E195" s="22">
        <f>INDEX(IMPORT[Qty/ C],A195)</f>
        <v>576</v>
      </c>
      <c r="F195" s="22">
        <f ca="1">INDEX(IMPORT[C],A195)</f>
        <v>2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JOSS-268</v>
      </c>
      <c r="D196" s="22" t="str">
        <f>INDEX(IMPORT[Jenis],A196)</f>
        <v>Gell Refill biru</v>
      </c>
      <c r="E196" s="22">
        <f>INDEX(IMPORT[Qty/ C],A196)</f>
        <v>2880</v>
      </c>
      <c r="F196" s="22">
        <f ca="1">INDEX(IMPORT[C],A196)</f>
        <v>9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JOSS-268</v>
      </c>
      <c r="D197" s="22" t="str">
        <f>INDEX(IMPORT[Jenis],A197)</f>
        <v>Gell Refill Hitam</v>
      </c>
      <c r="E197" s="22">
        <f>INDEX(IMPORT[Qty/ C],A197)</f>
        <v>2880</v>
      </c>
      <c r="F197" s="22">
        <f ca="1">INDEX(IMPORT[C],A197)</f>
        <v>8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>
        <f>INDEX(IMPORT[Seri],A198)</f>
        <v>3008</v>
      </c>
      <c r="D198" s="22" t="str">
        <f>INDEX(IMPORT[Jenis],A198)</f>
        <v>Magnet</v>
      </c>
      <c r="E198" s="22">
        <f>INDEX(IMPORT[Qty/ C],A198)</f>
        <v>400</v>
      </c>
      <c r="F198" s="22">
        <f ca="1">INDEX(IMPORT[C],A198)</f>
        <v>4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002</v>
      </c>
      <c r="D199" s="22" t="str">
        <f>INDEX(IMPORT[Jenis],A199)</f>
        <v>Magnet</v>
      </c>
      <c r="E199" s="22">
        <f>INDEX(IMPORT[Qty/ C],A199)</f>
        <v>320</v>
      </c>
      <c r="F199" s="22">
        <f ca="1">INDEX(IMPORT[C],A199)</f>
        <v>6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3010T</v>
      </c>
      <c r="D200" s="22" t="str">
        <f>INDEX(IMPORT[Jenis],A200)</f>
        <v>Magnet</v>
      </c>
      <c r="E200" s="22">
        <f>INDEX(IMPORT[Qty/ C],A200)</f>
        <v>400</v>
      </c>
      <c r="F200" s="22">
        <f ca="1">INDEX(IMPORT[C],A200)</f>
        <v>1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2010T</v>
      </c>
      <c r="D201" s="22" t="str">
        <f>INDEX(IMPORT[Jenis],A201)</f>
        <v>Magnet</v>
      </c>
      <c r="E201" s="22">
        <f>INDEX(IMPORT[Qty/ C],A201)</f>
        <v>800</v>
      </c>
      <c r="F201" s="22">
        <f ca="1">INDEX(IMPORT[C],A201)</f>
        <v>3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X3510</v>
      </c>
      <c r="D202" s="22" t="str">
        <f>INDEX(IMPORT[Jenis],A202)</f>
        <v>Magnet</v>
      </c>
      <c r="E202" s="22">
        <f>INDEX(IMPORT[Qty/ C],A202)</f>
        <v>400</v>
      </c>
      <c r="F202" s="22">
        <f ca="1">INDEX(IMPORT[C],A202)</f>
        <v>3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X4008</v>
      </c>
      <c r="D203" s="22" t="str">
        <f>INDEX(IMPORT[Jenis],A203)</f>
        <v>Magnet</v>
      </c>
      <c r="E203" s="22">
        <f>INDEX(IMPORT[Qty/ C],A203)</f>
        <v>360</v>
      </c>
      <c r="F203" s="22">
        <f ca="1">INDEX(IMPORT[C],A203)</f>
        <v>3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X3010</v>
      </c>
      <c r="D204" s="22" t="str">
        <f>INDEX(IMPORT[Jenis],A204)</f>
        <v>Magnet Smile kuning</v>
      </c>
      <c r="E204" s="22">
        <f>INDEX(IMPORT[Qty/ C],A204)</f>
        <v>400</v>
      </c>
      <c r="F204" s="22">
        <f ca="1">INDEX(IMPORT[C],A204)</f>
        <v>2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3010J</v>
      </c>
      <c r="D205" s="22" t="str">
        <f>INDEX(IMPORT[Jenis],A205)</f>
        <v>Magnet Smile warna</v>
      </c>
      <c r="E205" s="22">
        <f>INDEX(IMPORT[Qty/ C],A205)</f>
        <v>400</v>
      </c>
      <c r="F205" s="22">
        <f ca="1">INDEX(IMPORT[C],A205)</f>
        <v>2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>
        <f>INDEX(IMPORT[Seri],A206)</f>
        <v>100918</v>
      </c>
      <c r="D206" s="22" t="str">
        <f>INDEX(IMPORT[Jenis],A206)</f>
        <v>Note Book</v>
      </c>
      <c r="E206" s="22">
        <f>INDEX(IMPORT[Qty/ C],A206)</f>
        <v>600</v>
      </c>
      <c r="F206" s="22">
        <f ca="1">INDEX(IMPORT[C],A206)</f>
        <v>1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70100-9</v>
      </c>
      <c r="D207" s="22" t="str">
        <f>INDEX(IMPORT[Jenis],A207)</f>
        <v>Note Book</v>
      </c>
      <c r="E207" s="22">
        <f>INDEX(IMPORT[Qty/ C],A207)</f>
        <v>768</v>
      </c>
      <c r="F207" s="22">
        <f ca="1">INDEX(IMPORT[C],A207)</f>
        <v>3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18-35</v>
      </c>
      <c r="D208" s="22" t="str">
        <f>INDEX(IMPORT[Jenis],A208)</f>
        <v>Note book</v>
      </c>
      <c r="E208" s="22">
        <f>INDEX(IMPORT[Qty/ C],A208)</f>
        <v>80</v>
      </c>
      <c r="F208" s="22">
        <f ca="1">INDEX(IMPORT[C],A208)</f>
        <v>7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25-35</v>
      </c>
      <c r="D209" s="22" t="str">
        <f>INDEX(IMPORT[Jenis],A209)</f>
        <v>Note book</v>
      </c>
      <c r="E209" s="22">
        <f>INDEX(IMPORT[Qty/ C],A209)</f>
        <v>120</v>
      </c>
      <c r="F209" s="22">
        <f ca="1">INDEX(IMPORT[C],A209)</f>
        <v>2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KW-1919</v>
      </c>
      <c r="D210" s="22" t="str">
        <f>INDEX(IMPORT[Jenis],A210)</f>
        <v>Pencil Box</v>
      </c>
      <c r="E210" s="22">
        <f>INDEX(IMPORT[Qty/ C],A210)</f>
        <v>60</v>
      </c>
      <c r="F210" s="22">
        <f ca="1">INDEX(IMPORT[C],A210)</f>
        <v>48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KW-1616</v>
      </c>
      <c r="D211" s="22" t="str">
        <f>INDEX(IMPORT[Jenis],A211)</f>
        <v>Pencil Box</v>
      </c>
      <c r="E211" s="22">
        <f>INDEX(IMPORT[Qty/ C],A211)</f>
        <v>60</v>
      </c>
      <c r="F211" s="22">
        <f ca="1">INDEX(IMPORT[C],A211)</f>
        <v>48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A-6500</v>
      </c>
      <c r="D212" s="22" t="str">
        <f>INDEX(IMPORT[Jenis],A212)</f>
        <v>Pencil Box</v>
      </c>
      <c r="E212" s="22">
        <f>INDEX(IMPORT[Qty/ C],A212)</f>
        <v>120</v>
      </c>
      <c r="F212" s="22">
        <f ca="1">INDEX(IMPORT[C],A212)</f>
        <v>27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24x20</v>
      </c>
      <c r="D213" s="22" t="str">
        <f>INDEX(IMPORT[Jenis],A213)</f>
        <v>Pocket</v>
      </c>
      <c r="E213" s="22">
        <f>INDEX(IMPORT[Qty/ C],A213)</f>
        <v>840</v>
      </c>
      <c r="F213" s="22">
        <f ca="1">INDEX(IMPORT[C],A213)</f>
        <v>8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30x20</v>
      </c>
      <c r="D214" s="22" t="str">
        <f>INDEX(IMPORT[Jenis],A214)</f>
        <v>Pocket</v>
      </c>
      <c r="E214" s="22">
        <f>INDEX(IMPORT[Qty/ C],A214)</f>
        <v>840</v>
      </c>
      <c r="F214" s="22">
        <f ca="1">INDEX(IMPORT[C],A214)</f>
        <v>17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30x23</v>
      </c>
      <c r="D215" s="22" t="str">
        <f>INDEX(IMPORT[Jenis],A215)</f>
        <v>Pocket</v>
      </c>
      <c r="E215" s="22">
        <f>INDEX(IMPORT[Qty/ C],A215)</f>
        <v>840</v>
      </c>
      <c r="F215" s="22">
        <f ca="1">INDEX(IMPORT[C],A215)</f>
        <v>19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33x27</v>
      </c>
      <c r="D216" s="22" t="str">
        <f>INDEX(IMPORT[Jenis],A216)</f>
        <v>Pocket B</v>
      </c>
      <c r="E216" s="22">
        <f>INDEX(IMPORT[Qty/ C],A216)</f>
        <v>840</v>
      </c>
      <c r="F216" s="22">
        <f ca="1">INDEX(IMPORT[C],A216)</f>
        <v>20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27x33</v>
      </c>
      <c r="D217" s="22" t="str">
        <f>INDEX(IMPORT[Jenis],A217)</f>
        <v>Pocket</v>
      </c>
      <c r="E217" s="22">
        <f>INDEX(IMPORT[Qty/ C],A217)</f>
        <v>840</v>
      </c>
      <c r="F217" s="22">
        <f ca="1">INDEX(IMPORT[C],A217)</f>
        <v>20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40x30</v>
      </c>
      <c r="D218" s="22" t="str">
        <f>INDEX(IMPORT[Jenis],A218)</f>
        <v>Pocket</v>
      </c>
      <c r="E218" s="22">
        <f>INDEX(IMPORT[Qty/ C],A218)</f>
        <v>600</v>
      </c>
      <c r="F218" s="22">
        <f ca="1">INDEX(IMPORT[C],A218)</f>
        <v>11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45x33</v>
      </c>
      <c r="D219" s="22" t="str">
        <f>INDEX(IMPORT[Jenis],A219)</f>
        <v>Pocket</v>
      </c>
      <c r="E219" s="22">
        <f>INDEX(IMPORT[Qty/ C],A219)</f>
        <v>600</v>
      </c>
      <c r="F219" s="22">
        <f ca="1">INDEX(IMPORT[C],A219)</f>
        <v>17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16x25</v>
      </c>
      <c r="D220" s="22" t="str">
        <f>INDEX(IMPORT[Jenis],A220)</f>
        <v>Pocket</v>
      </c>
      <c r="E220" s="22">
        <f>INDEX(IMPORT[Qty/ C],A220)</f>
        <v>1800</v>
      </c>
      <c r="F220" s="22">
        <f ca="1">INDEX(IMPORT[C],A220)</f>
        <v>17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22x32</v>
      </c>
      <c r="D221" s="22" t="str">
        <f>INDEX(IMPORT[Jenis],A221)</f>
        <v>Pocket kantong ultah</v>
      </c>
      <c r="E221" s="22">
        <f>INDEX(IMPORT[Qty/ C],A221)</f>
        <v>1200</v>
      </c>
      <c r="F221" s="22">
        <f ca="1">INDEX(IMPORT[C],A221)</f>
        <v>4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NO-859-M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4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NO-003-M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2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H-8233-M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2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H-4007-M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NO-893-M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1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XM-3003-M</v>
      </c>
      <c r="D227" s="22" t="str">
        <f>INDEX(IMPORT[Jenis],A227)</f>
        <v>Pocket biasa kecil</v>
      </c>
      <c r="E227" s="22">
        <f>INDEX(IMPORT[Qty/ C],A227)</f>
        <v>720</v>
      </c>
      <c r="F227" s="22">
        <f ca="1">INDEX(IMPORT[C],A227)</f>
        <v>1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NO-1036-M</v>
      </c>
      <c r="D228" s="22" t="str">
        <f>INDEX(IMPORT[Jenis],A228)</f>
        <v>Pocket biasa kecil</v>
      </c>
      <c r="E228" s="22">
        <f>INDEX(IMPORT[Qty/ C],A228)</f>
        <v>720</v>
      </c>
      <c r="F228" s="22">
        <f ca="1">INDEX(IMPORT[C],A228)</f>
        <v>1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NO-859-L</v>
      </c>
      <c r="D229" s="22" t="str">
        <f>INDEX(IMPORT[Jenis],A229)</f>
        <v>Pocket biasa Tg</v>
      </c>
      <c r="E229" s="22">
        <f>INDEX(IMPORT[Qty/ C],A229)</f>
        <v>480</v>
      </c>
      <c r="F229" s="22">
        <f ca="1">INDEX(IMPORT[C],A229)</f>
        <v>4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NO-1036-L</v>
      </c>
      <c r="D230" s="22" t="str">
        <f>INDEX(IMPORT[Jenis],A230)</f>
        <v>Pocket biasa Tg</v>
      </c>
      <c r="E230" s="22">
        <f>INDEX(IMPORT[Qty/ C],A230)</f>
        <v>480</v>
      </c>
      <c r="F230" s="22">
        <f ca="1">INDEX(IMPORT[C],A230)</f>
        <v>3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XM2083-M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2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SL-7701-M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2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ZD-206-M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3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NO-3026-M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4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XM-2019-M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ZD203-M</v>
      </c>
      <c r="D236" s="22" t="str">
        <f>INDEX(IMPORT[Jenis],A236)</f>
        <v>Pocket glitter kecil</v>
      </c>
      <c r="E236" s="22">
        <f>INDEX(IMPORT[Qty/ C],A236)</f>
        <v>720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NO1029-M</v>
      </c>
      <c r="D237" s="22" t="str">
        <f>INDEX(IMPORT[Jenis],A237)</f>
        <v>Pocket glitter kecil</v>
      </c>
      <c r="E237" s="22">
        <f>INDEX(IMPORT[Qty/ C],A237)</f>
        <v>720</v>
      </c>
      <c r="F237" s="22">
        <f ca="1">INDEX(IMPORT[C],A237)</f>
        <v>3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XM2083-L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2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NO-3026-L</v>
      </c>
      <c r="D239" s="22" t="str">
        <f>INDEX(IMPORT[Jenis],A239)</f>
        <v>Pocket glitter Tg</v>
      </c>
      <c r="E239" s="22">
        <f>INDEX(IMPORT[Qty/ C],A239)</f>
        <v>480</v>
      </c>
      <c r="F239" s="22">
        <f ca="1">INDEX(IMPORT[C],A239)</f>
        <v>2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ZD203-L</v>
      </c>
      <c r="D240" s="22" t="str">
        <f>INDEX(IMPORT[Jenis],A240)</f>
        <v>Pocket glitter Tg</v>
      </c>
      <c r="E240" s="22">
        <f>INDEX(IMPORT[Qty/ C],A240)</f>
        <v>480</v>
      </c>
      <c r="F240" s="22">
        <f ca="1">INDEX(IMPORT[C],A240)</f>
        <v>3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NO1029-L</v>
      </c>
      <c r="D241" s="22" t="str">
        <f>INDEX(IMPORT[Jenis],A241)</f>
        <v>Pocket glitter Tg</v>
      </c>
      <c r="E241" s="22">
        <f>INDEX(IMPORT[Qty/ C],A241)</f>
        <v>480</v>
      </c>
      <c r="F241" s="22">
        <f ca="1">INDEX(IMPORT[C],A241)</f>
        <v>3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CH-30</v>
      </c>
      <c r="D242" s="22" t="str">
        <f>INDEX(IMPORT[Jenis],A242)</f>
        <v>Ribbon</v>
      </c>
      <c r="E242" s="22">
        <f>INDEX(IMPORT[Qty/ C],A242)</f>
        <v>1000</v>
      </c>
      <c r="F242" s="22">
        <f ca="1">INDEX(IMPORT[C],A242)</f>
        <v>8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CH-30-1</v>
      </c>
      <c r="D243" s="22" t="str">
        <f>INDEX(IMPORT[Jenis],A243)</f>
        <v>Ribbon</v>
      </c>
      <c r="E243" s="22">
        <f>INDEX(IMPORT[Qty/ C],A243)</f>
        <v>1000</v>
      </c>
      <c r="F243" s="22">
        <f ca="1">INDEX(IMPORT[C],A243)</f>
        <v>6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TH-30</v>
      </c>
      <c r="D244" s="22" t="str">
        <f>INDEX(IMPORT[Jenis],A244)</f>
        <v>Ribbon</v>
      </c>
      <c r="E244" s="22">
        <f>INDEX(IMPORT[Qty/ C],A244)</f>
        <v>1000</v>
      </c>
      <c r="F244" s="22">
        <f ca="1">INDEX(IMPORT[C],A244)</f>
        <v>8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TH-50</v>
      </c>
      <c r="D245" s="22" t="str">
        <f>INDEX(IMPORT[Jenis],A245)</f>
        <v>Ribbon</v>
      </c>
      <c r="E245" s="22">
        <f>INDEX(IMPORT[Qty/ C],A245)</f>
        <v>400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TH-30-1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8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TH-50-1</v>
      </c>
      <c r="D247" s="22" t="str">
        <f>INDEX(IMPORT[Jenis],A247)</f>
        <v>Ribbon</v>
      </c>
      <c r="E247" s="22">
        <f>INDEX(IMPORT[Qty/ C],A247)</f>
        <v>400</v>
      </c>
      <c r="F247" s="22">
        <f ca="1">INDEX(IMPORT[C],A247)</f>
        <v>2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THT-30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3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THT-30-1</v>
      </c>
      <c r="D249" s="22" t="str">
        <f>INDEX(IMPORT[Jenis],A249)</f>
        <v>Ribbon</v>
      </c>
      <c r="E249" s="22">
        <f>INDEX(IMPORT[Qty/ C],A249)</f>
        <v>1000</v>
      </c>
      <c r="F249" s="22">
        <f ca="1">INDEX(IMPORT[C],A249)</f>
        <v>5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JC-30</v>
      </c>
      <c r="D250" s="22" t="str">
        <f>INDEX(IMPORT[Jenis],A250)</f>
        <v>Ribbon</v>
      </c>
      <c r="E250" s="22">
        <f>INDEX(IMPORT[Qty/ C],A250)</f>
        <v>1000</v>
      </c>
      <c r="F250" s="22">
        <f ca="1">INDEX(IMPORT[C],A250)</f>
        <v>5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XS-30</v>
      </c>
      <c r="D251" s="22" t="str">
        <f>INDEX(IMPORT[Jenis],A251)</f>
        <v>Ribbon</v>
      </c>
      <c r="E251" s="22">
        <f>INDEX(IMPORT[Qty/ C],A251)</f>
        <v>1000</v>
      </c>
      <c r="F251" s="22">
        <f ca="1">INDEX(IMPORT[C],A251)</f>
        <v>3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CL-888</v>
      </c>
      <c r="D252" s="22" t="str">
        <f>INDEX(IMPORT[Jenis],A252)</f>
        <v>Sharpener isi (60)</v>
      </c>
      <c r="E252" s="22">
        <f>INDEX(IMPORT[Qty/ C],A252)</f>
        <v>2160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NO.930</v>
      </c>
      <c r="D253" s="22" t="str">
        <f>INDEX(IMPORT[Jenis],A253)</f>
        <v>Sharpener isi (48)</v>
      </c>
      <c r="E253" s="22">
        <f>INDEX(IMPORT[Qty/ C],A253)</f>
        <v>2304</v>
      </c>
      <c r="F253" s="22">
        <f ca="1">INDEX(IMPORT[C],A253)</f>
        <v>1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YZ6662</v>
      </c>
      <c r="D254" s="22" t="str">
        <f>INDEX(IMPORT[Jenis],A254)</f>
        <v>Study Board</v>
      </c>
      <c r="E254" s="22">
        <f>INDEX(IMPORT[Qty/ C],A254)</f>
        <v>300</v>
      </c>
      <c r="F254" s="22">
        <f ca="1">INDEX(IMPORT[C],A254)</f>
        <v>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YZ6663</v>
      </c>
      <c r="D255" s="22" t="str">
        <f>INDEX(IMPORT[Jenis],A255)</f>
        <v>Study Board</v>
      </c>
      <c r="E255" s="22">
        <f>INDEX(IMPORT[Qty/ C],A255)</f>
        <v>600</v>
      </c>
      <c r="F255" s="22">
        <f ca="1">INDEX(IMPORT[C],A255)</f>
        <v>7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JQ-969</v>
      </c>
      <c r="D256" s="22" t="str">
        <f>INDEX(IMPORT[Jenis],A256)</f>
        <v>Study Board</v>
      </c>
      <c r="E256" s="22">
        <f>INDEX(IMPORT[Qty/ C],A256)</f>
        <v>480</v>
      </c>
      <c r="F256" s="22">
        <f ca="1">INDEX(IMPORT[C],A256)</f>
        <v>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NO.329</v>
      </c>
      <c r="D257" s="22" t="str">
        <f>INDEX(IMPORT[Jenis],A257)</f>
        <v>Sticker Holo</v>
      </c>
      <c r="E257" s="22">
        <f>INDEX(IMPORT[Qty/ C],A257)</f>
        <v>1800</v>
      </c>
      <c r="F257" s="22">
        <f ca="1">INDEX(IMPORT[C],A257)</f>
        <v>40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NO.330</v>
      </c>
      <c r="D258" s="22" t="str">
        <f>INDEX(IMPORT[Jenis],A258)</f>
        <v>Sticker Holo</v>
      </c>
      <c r="E258" s="22">
        <f>INDEX(IMPORT[Qty/ C],A258)</f>
        <v>1800</v>
      </c>
      <c r="F258" s="22">
        <f ca="1">INDEX(IMPORT[C],A258)</f>
        <v>51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WLT-9612</v>
      </c>
      <c r="D259" s="22" t="str">
        <f>INDEX(IMPORT[Jenis],A259)</f>
        <v>Sticker hijab</v>
      </c>
      <c r="E259" s="22">
        <f>INDEX(IMPORT[Qty/ C],A259)</f>
        <v>1800</v>
      </c>
      <c r="F259" s="22">
        <f ca="1">INDEX(IMPORT[C],A259)</f>
        <v>12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WLT-9613</v>
      </c>
      <c r="D260" s="22" t="str">
        <f>INDEX(IMPORT[Jenis],A260)</f>
        <v>Sticker hijab cewek</v>
      </c>
      <c r="E260" s="22">
        <f>INDEX(IMPORT[Qty/ C],A260)</f>
        <v>1800</v>
      </c>
      <c r="F260" s="22">
        <f ca="1">INDEX(IMPORT[C],A260)</f>
        <v>7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WLT-9615</v>
      </c>
      <c r="D261" s="22" t="str">
        <f>INDEX(IMPORT[Jenis],A261)</f>
        <v>Sticker hijab cewek</v>
      </c>
      <c r="E261" s="22">
        <f>INDEX(IMPORT[Qty/ C],A261)</f>
        <v>1800</v>
      </c>
      <c r="F261" s="22">
        <f ca="1">INDEX(IMPORT[C],A261)</f>
        <v>10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WLT-9616</v>
      </c>
      <c r="D262" s="22" t="str">
        <f>INDEX(IMPORT[Jenis],A262)</f>
        <v>Sticker hijab</v>
      </c>
      <c r="E262" s="22">
        <f>INDEX(IMPORT[Qty/ C],A262)</f>
        <v>1800</v>
      </c>
      <c r="F262" s="22">
        <f ca="1">INDEX(IMPORT[C],A262)</f>
        <v>4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WLT-9617</v>
      </c>
      <c r="D263" s="22" t="str">
        <f>INDEX(IMPORT[Jenis],A263)</f>
        <v>Sticker cowok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WLT-9618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3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WLT-9620</v>
      </c>
      <c r="D265" s="22" t="str">
        <f>INDEX(IMPORT[Jenis],A265)</f>
        <v>Sticker cewek non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WLT-9621</v>
      </c>
      <c r="D266" s="22" t="str">
        <f>INDEX(IMPORT[Jenis],A266)</f>
        <v>Sticker hijab cewek</v>
      </c>
      <c r="E266" s="22">
        <f>INDEX(IMPORT[Qty/ C],A266)</f>
        <v>1800</v>
      </c>
      <c r="F266" s="22">
        <f ca="1">INDEX(IMPORT[C],A266)</f>
        <v>9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WLT-9622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WLT-9623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6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WLT-9624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WLT-9625</v>
      </c>
      <c r="D270" s="22" t="str">
        <f>INDEX(IMPORT[Jenis],A270)</f>
        <v>Sticker hijab</v>
      </c>
      <c r="E270" s="22">
        <f>INDEX(IMPORT[Qty/ C],A270)</f>
        <v>1800</v>
      </c>
      <c r="F270" s="22">
        <f ca="1">INDEX(IMPORT[C],A270)</f>
        <v>12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WLT-9626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3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WLT-9627</v>
      </c>
      <c r="D272" s="22" t="str">
        <f>INDEX(IMPORT[Jenis],A272)</f>
        <v>Sticker hijab</v>
      </c>
      <c r="E272" s="22">
        <f>INDEX(IMPORT[Qty/ C],A272)</f>
        <v>1800</v>
      </c>
      <c r="F272" s="22">
        <f ca="1">INDEX(IMPORT[C],A272)</f>
        <v>7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WLT-9628</v>
      </c>
      <c r="D273" s="22" t="str">
        <f>INDEX(IMPORT[Jenis],A273)</f>
        <v>Sticker hijab</v>
      </c>
      <c r="E273" s="22">
        <f>INDEX(IMPORT[Qty/ C],A273)</f>
        <v>1800</v>
      </c>
      <c r="F273" s="22">
        <f ca="1">INDEX(IMPORT[C],A273)</f>
        <v>4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NO.303</v>
      </c>
      <c r="D274" s="22" t="str">
        <f>INDEX(IMPORT[Jenis],A274)</f>
        <v>Sticker princess</v>
      </c>
      <c r="E274" s="22">
        <f>INDEX(IMPORT[Qty/ C],A274)</f>
        <v>1800</v>
      </c>
      <c r="F274" s="22">
        <f ca="1">INDEX(IMPORT[C],A274)</f>
        <v>13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NO.304</v>
      </c>
      <c r="D275" s="22" t="str">
        <f>INDEX(IMPORT[Jenis],A275)</f>
        <v>Sticker barbie</v>
      </c>
      <c r="E275" s="22">
        <f>INDEX(IMPORT[Qty/ C],A275)</f>
        <v>1800</v>
      </c>
      <c r="F275" s="22">
        <f ca="1">INDEX(IMPORT[C],A275)</f>
        <v>14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NO.305</v>
      </c>
      <c r="D276" s="22" t="str">
        <f>INDEX(IMPORT[Jenis],A276)</f>
        <v>Sticker kuda pony</v>
      </c>
      <c r="E276" s="22">
        <f>INDEX(IMPORT[Qty/ C],A276)</f>
        <v>1800</v>
      </c>
      <c r="F276" s="22">
        <f ca="1">INDEX(IMPORT[C],A276)</f>
        <v>5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NO.306 Tayo</v>
      </c>
      <c r="D277" s="22" t="str">
        <f>INDEX(IMPORT[Jenis],A277)</f>
        <v>Sticker tayo</v>
      </c>
      <c r="E277" s="22">
        <f>INDEX(IMPORT[Qty/ C],A277)</f>
        <v>1800</v>
      </c>
      <c r="F277" s="22">
        <f ca="1">INDEX(IMPORT[C],A277)</f>
        <v>10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NO.307</v>
      </c>
      <c r="D278" s="22" t="str">
        <f>INDEX(IMPORT[Jenis],A278)</f>
        <v>Sticker super hero</v>
      </c>
      <c r="E278" s="22">
        <f>INDEX(IMPORT[Qty/ C],A278)</f>
        <v>1800</v>
      </c>
      <c r="F278" s="22">
        <f ca="1">INDEX(IMPORT[C],A278)</f>
        <v>4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NO.308</v>
      </c>
      <c r="D279" s="22" t="str">
        <f>INDEX(IMPORT[Jenis],A279)</f>
        <v>Sticker tsum tsum</v>
      </c>
      <c r="E279" s="22">
        <f>INDEX(IMPORT[Qty/ C],A279)</f>
        <v>1800</v>
      </c>
      <c r="F279" s="22">
        <f ca="1">INDEX(IMPORT[C],A279)</f>
        <v>9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NO.309</v>
      </c>
      <c r="D280" s="22" t="str">
        <f>INDEX(IMPORT[Jenis],A280)</f>
        <v>Sticker frozen</v>
      </c>
      <c r="E280" s="22">
        <f>INDEX(IMPORT[Qty/ C],A280)</f>
        <v>1800</v>
      </c>
      <c r="F280" s="22">
        <f ca="1">INDEX(IMPORT[C],A280)</f>
        <v>12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NO.310</v>
      </c>
      <c r="D281" s="22" t="str">
        <f>INDEX(IMPORT[Jenis],A281)</f>
        <v>Sticker Holo kuda pony</v>
      </c>
      <c r="E281" s="22">
        <f>INDEX(IMPORT[Qty/ C],A281)</f>
        <v>1800</v>
      </c>
      <c r="F281" s="22">
        <f ca="1">INDEX(IMPORT[C],A281)</f>
        <v>5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NO.323</v>
      </c>
      <c r="D282" s="22" t="str">
        <f>INDEX(IMPORT[Jenis],A282)</f>
        <v>Sticker LOL</v>
      </c>
      <c r="E282" s="22">
        <f>INDEX(IMPORT[Qty/ C],A282)</f>
        <v>1800</v>
      </c>
      <c r="F282" s="22">
        <f ca="1">INDEX(IMPORT[C],A282)</f>
        <v>34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NO.324</v>
      </c>
      <c r="D283" s="22" t="str">
        <f>INDEX(IMPORT[Jenis],A283)</f>
        <v>Sticker LOL</v>
      </c>
      <c r="E283" s="22">
        <f>INDEX(IMPORT[Qty/ C],A283)</f>
        <v>1800</v>
      </c>
      <c r="F283" s="22">
        <f ca="1">INDEX(IMPORT[C],A283)</f>
        <v>17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NO.325</v>
      </c>
      <c r="D284" s="22" t="str">
        <f>INDEX(IMPORT[Jenis],A284)</f>
        <v>Sticker LOL</v>
      </c>
      <c r="E284" s="22">
        <f>INDEX(IMPORT[Qty/ C],A284)</f>
        <v>1800</v>
      </c>
      <c r="F284" s="22">
        <f ca="1">INDEX(IMPORT[C],A284)</f>
        <v>24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NO.326</v>
      </c>
      <c r="D285" s="22" t="str">
        <f>INDEX(IMPORT[Jenis],A285)</f>
        <v>Sticker LOL</v>
      </c>
      <c r="E285" s="22">
        <f>INDEX(IMPORT[Qty/ C],A285)</f>
        <v>1800</v>
      </c>
      <c r="F285" s="22">
        <f ca="1">INDEX(IMPORT[C],A285)</f>
        <v>35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NO.327</v>
      </c>
      <c r="D286" s="22" t="str">
        <f>INDEX(IMPORT[Jenis],A286)</f>
        <v>Sticker BIASA LOL</v>
      </c>
      <c r="E286" s="22">
        <f>INDEX(IMPORT[Qty/ C],A286)</f>
        <v>1800</v>
      </c>
      <c r="F286" s="22">
        <f ca="1">INDEX(IMPORT[C],A286)</f>
        <v>44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NO.328</v>
      </c>
      <c r="D287" s="22" t="str">
        <f>INDEX(IMPORT[Jenis],A287)</f>
        <v>Sticker BIASA LOL</v>
      </c>
      <c r="E287" s="22">
        <f>INDEX(IMPORT[Qty/ C],A287)</f>
        <v>1800</v>
      </c>
      <c r="F287" s="22">
        <f ca="1">INDEX(IMPORT[C],A287)</f>
        <v>25</v>
      </c>
      <c r="G287" s="22" t="str">
        <f>IF(INDEX(IMPORT[Catatan],A287)="","",INDEX(IMPORT[Catatan],A287))</f>
        <v/>
      </c>
      <c r="H287" s="22">
        <f>INDEX(IMPORT[Ket],A287)</f>
        <v>2020</v>
      </c>
    </row>
    <row r="288" spans="1:8">
      <c r="A288" s="12">
        <v>284</v>
      </c>
      <c r="C288" s="22" t="str">
        <f>INDEX(IMPORT[Seri],A288)</f>
        <v>WLT-9629</v>
      </c>
      <c r="D288" s="22" t="str">
        <f>INDEX(IMPORT[Jenis],A288)</f>
        <v>Sticker cewek non hijab</v>
      </c>
      <c r="E288" s="22">
        <f>INDEX(IMPORT[Qty/ C],A288)</f>
        <v>1800</v>
      </c>
      <c r="F288" s="22">
        <f ca="1">INDEX(IMPORT[C],A288)</f>
        <v>29</v>
      </c>
      <c r="G288" s="22" t="str">
        <f>IF(INDEX(IMPORT[Catatan],A288)="","",INDEX(IMPORT[Catatan],A288))</f>
        <v/>
      </c>
      <c r="H288" s="22">
        <f>INDEX(IMPORT[Ket],A288)</f>
        <v>2020</v>
      </c>
    </row>
    <row r="289" spans="1:8">
      <c r="A289" s="12">
        <v>285</v>
      </c>
      <c r="C289" s="22" t="str">
        <f>INDEX(IMPORT[Seri],A289)</f>
        <v>251-2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1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286</v>
      </c>
      <c r="C290" s="22" t="str">
        <f>INDEX(IMPORT[Seri],A290)</f>
        <v>251-3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3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287</v>
      </c>
      <c r="C291" s="22" t="str">
        <f>INDEX(IMPORT[Seri],A291)</f>
        <v>251-4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6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288</v>
      </c>
      <c r="C292" s="22" t="str">
        <f>INDEX(IMPORT[Seri],A292)</f>
        <v>251-6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4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289</v>
      </c>
      <c r="C293" s="22" t="str">
        <f>INDEX(IMPORT[Seri],A293)</f>
        <v>251-7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1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251-8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1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251-9</v>
      </c>
      <c r="D295" s="22" t="str">
        <f>INDEX(IMPORT[Jenis],A295)</f>
        <v>Brush Pagoda</v>
      </c>
      <c r="E295" s="22">
        <f>INDEX(IMPORT[Qty/ C],A295)</f>
        <v>3600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251-10</v>
      </c>
      <c r="D296" s="22" t="str">
        <f>INDEX(IMPORT[Jenis],A296)</f>
        <v>Brush Pagoda</v>
      </c>
      <c r="E296" s="22">
        <f>INDEX(IMPORT[Qty/ C],A296)</f>
        <v>3600</v>
      </c>
      <c r="F296" s="22">
        <f ca="1">INDEX(IMPORT[C],A296)</f>
        <v>2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251-11</v>
      </c>
      <c r="D297" s="22" t="str">
        <f>INDEX(IMPORT[Jenis],A297)</f>
        <v>Brush Pagoda</v>
      </c>
      <c r="E297" s="22">
        <f>INDEX(IMPORT[Qty/ C],A297)</f>
        <v>1800</v>
      </c>
      <c r="F297" s="22">
        <f ca="1">INDEX(IMPORT[C],A297)</f>
        <v>3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929-1</v>
      </c>
      <c r="D298" s="22" t="str">
        <f>INDEX(IMPORT[Jenis],A298)</f>
        <v>Brush Eterna HijiAyi</v>
      </c>
      <c r="E298" s="22">
        <f>INDEX(IMPORT[Qty/ C],A298)</f>
        <v>2400</v>
      </c>
      <c r="F298" s="22">
        <f ca="1">INDEX(IMPORT[C],A298)</f>
        <v>2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929-2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2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929-3</v>
      </c>
      <c r="D300" s="22" t="str">
        <f>INDEX(IMPORT[Jenis],A300)</f>
        <v>Brush Eterna</v>
      </c>
      <c r="E300" s="22">
        <f>INDEX(IMPORT[Qty/ C],A300)</f>
        <v>2400</v>
      </c>
      <c r="F300" s="22">
        <f ca="1">INDEX(IMPORT[C],A300)</f>
        <v>4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929-4</v>
      </c>
      <c r="D301" s="22" t="str">
        <f>INDEX(IMPORT[Jenis],A301)</f>
        <v>Brush Eterna</v>
      </c>
      <c r="E301" s="22">
        <f>INDEX(IMPORT[Qty/ C],A301)</f>
        <v>2400</v>
      </c>
      <c r="F301" s="22">
        <f ca="1">INDEX(IMPORT[C],A301)</f>
        <v>4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929-5</v>
      </c>
      <c r="D302" s="22" t="str">
        <f>INDEX(IMPORT[Jenis],A302)</f>
        <v>Brush Eterna</v>
      </c>
      <c r="E302" s="22">
        <f>INDEX(IMPORT[Qty/ C],A302)</f>
        <v>2400</v>
      </c>
      <c r="F302" s="22">
        <f ca="1">INDEX(IMPORT[C],A302)</f>
        <v>3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929-6</v>
      </c>
      <c r="D303" s="22" t="str">
        <f>INDEX(IMPORT[Jenis],A303)</f>
        <v>Brush Eterna</v>
      </c>
      <c r="E303" s="22">
        <f>INDEX(IMPORT[Qty/ C],A303)</f>
        <v>2400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929-7</v>
      </c>
      <c r="D304" s="22" t="str">
        <f>INDEX(IMPORT[Jenis],A304)</f>
        <v>Brush Eterna</v>
      </c>
      <c r="E304" s="22">
        <f>INDEX(IMPORT[Qty/ C],A304)</f>
        <v>1200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929-8</v>
      </c>
      <c r="D305" s="22" t="str">
        <f>INDEX(IMPORT[Jenis],A305)</f>
        <v>Brush Eterna</v>
      </c>
      <c r="E305" s="22">
        <f>INDEX(IMPORT[Qty/ C],A305)</f>
        <v>1200</v>
      </c>
      <c r="F305" s="22">
        <f ca="1">INDEX(IMPORT[C],A305)</f>
        <v>3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929-9</v>
      </c>
      <c r="D306" s="22" t="str">
        <f>INDEX(IMPORT[Jenis],A306)</f>
        <v>Brush Eterna</v>
      </c>
      <c r="E306" s="22">
        <f>INDEX(IMPORT[Qty/ C],A306)</f>
        <v>600</v>
      </c>
      <c r="F306" s="22">
        <f ca="1">INDEX(IMPORT[C],A306)</f>
        <v>1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929-11</v>
      </c>
      <c r="D307" s="22" t="str">
        <f>INDEX(IMPORT[Jenis],A307)</f>
        <v>Brush Eterna</v>
      </c>
      <c r="E307" s="22">
        <f>INDEX(IMPORT[Qty/ C],A307)</f>
        <v>600</v>
      </c>
      <c r="F307" s="22">
        <f ca="1">INDEX(IMPORT[C],A307)</f>
        <v>3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929-12</v>
      </c>
      <c r="D308" s="22" t="str">
        <f>INDEX(IMPORT[Jenis],A308)</f>
        <v>Brush Eterna</v>
      </c>
      <c r="E308" s="22">
        <f>INDEX(IMPORT[Qty/ C],A308)</f>
        <v>600</v>
      </c>
      <c r="F308" s="22">
        <f ca="1">INDEX(IMPORT[C],A308)</f>
        <v>3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K3NIL</v>
      </c>
      <c r="D309" s="22" t="str">
        <f>INDEX(IMPORT[Jenis],A309)</f>
        <v>Brush</v>
      </c>
      <c r="E309" s="22">
        <f>INDEX(IMPORT[Qty/ C],A309)</f>
        <v>1000</v>
      </c>
      <c r="F309" s="22">
        <f ca="1">INDEX(IMPORT[C],A309)</f>
        <v>2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K7NIL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3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B-05</v>
      </c>
      <c r="D311" s="22" t="str">
        <f>INDEX(IMPORT[Jenis],A311)</f>
        <v>Brush</v>
      </c>
      <c r="E311" s="22">
        <f>INDEX(IMPORT[Qty/ C],A311)</f>
        <v>480</v>
      </c>
      <c r="F311" s="22">
        <f ca="1">INDEX(IMPORT[C],A311)</f>
        <v>4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21839-6</v>
      </c>
      <c r="D312" s="22" t="str">
        <f>INDEX(IMPORT[Jenis],A312)</f>
        <v>Brush</v>
      </c>
      <c r="E312" s="22">
        <f>INDEX(IMPORT[Qty/ C],A312)</f>
        <v>600</v>
      </c>
      <c r="F312" s="22">
        <f ca="1">INDEX(IMPORT[C],A312)</f>
        <v>2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21839-4</v>
      </c>
      <c r="D313" s="22" t="str">
        <f>INDEX(IMPORT[Jenis],A313)</f>
        <v>Brush</v>
      </c>
      <c r="E313" s="22">
        <f>INDEX(IMPORT[Qty/ C],A313)</f>
        <v>800</v>
      </c>
      <c r="F313" s="22">
        <f ca="1">INDEX(IMPORT[C],A313)</f>
        <v>3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21839-16</v>
      </c>
      <c r="D314" s="22" t="str">
        <f>INDEX(IMPORT[Jenis],A314)</f>
        <v>Brush</v>
      </c>
      <c r="E314" s="22">
        <f>INDEX(IMPORT[Qty/ C],A314)</f>
        <v>600</v>
      </c>
      <c r="F314" s="22">
        <f ca="1">INDEX(IMPORT[C],A314)</f>
        <v>3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BL-8</v>
      </c>
      <c r="D315" s="22" t="str">
        <f>INDEX(IMPORT[Jenis],A315)</f>
        <v>Brush</v>
      </c>
      <c r="E315" s="22">
        <f>INDEX(IMPORT[Qty/ C],A315)</f>
        <v>500</v>
      </c>
      <c r="F315" s="22">
        <f ca="1">INDEX(IMPORT[C],A315)</f>
        <v>9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WC-88</v>
      </c>
      <c r="D316" s="22" t="str">
        <f>INDEX(IMPORT[Jenis],A316)</f>
        <v>Clips</v>
      </c>
      <c r="E316" s="22">
        <f>INDEX(IMPORT[Qty/ C],A316)</f>
        <v>720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G-01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7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G-02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7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G-03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6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G-04</v>
      </c>
      <c r="D320" s="22" t="str">
        <f>INDEX(IMPORT[Jenis],A320)</f>
        <v>Glitter</v>
      </c>
      <c r="E320" s="22">
        <f>INDEX(IMPORT[Qty/ C],A320)</f>
        <v>96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784-12</v>
      </c>
      <c r="D321" s="22" t="str">
        <f>INDEX(IMPORT[Jenis],A321)</f>
        <v>Glitter</v>
      </c>
      <c r="E321" s="22">
        <f>INDEX(IMPORT[Qty/ C],A321)</f>
        <v>96</v>
      </c>
      <c r="F321" s="22">
        <f ca="1">INDEX(IMPORT[C],A321)</f>
        <v>8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785-12</v>
      </c>
      <c r="D322" s="22" t="str">
        <f>INDEX(IMPORT[Jenis],A322)</f>
        <v>Glitter</v>
      </c>
      <c r="E322" s="22">
        <f>INDEX(IMPORT[Qty/ C],A322)</f>
        <v>96</v>
      </c>
      <c r="F322" s="22">
        <f ca="1">INDEX(IMPORT[C],A322)</f>
        <v>8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786-12</v>
      </c>
      <c r="D323" s="22" t="str">
        <f>INDEX(IMPORT[Jenis],A323)</f>
        <v>Glitter</v>
      </c>
      <c r="E323" s="22">
        <f>INDEX(IMPORT[Qty/ C],A323)</f>
        <v>96</v>
      </c>
      <c r="F323" s="22">
        <f ca="1">INDEX(IMPORT[C],A323)</f>
        <v>7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Y-01</v>
      </c>
      <c r="D324" s="22" t="str">
        <f>INDEX(IMPORT[Jenis],A324)</f>
        <v>Glitter</v>
      </c>
      <c r="E324" s="22">
        <f>INDEX(IMPORT[Qty/ C],A324)</f>
        <v>288</v>
      </c>
      <c r="F324" s="22">
        <f ca="1">INDEX(IMPORT[C],A324)</f>
        <v>7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Y-02</v>
      </c>
      <c r="D325" s="22" t="str">
        <f>INDEX(IMPORT[Jenis],A325)</f>
        <v>Glitter</v>
      </c>
      <c r="E325" s="22">
        <f>INDEX(IMPORT[Qty/ C],A325)</f>
        <v>288</v>
      </c>
      <c r="F325" s="22">
        <f ca="1">INDEX(IMPORT[C],A325)</f>
        <v>8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Y-03</v>
      </c>
      <c r="D326" s="22" t="str">
        <f>INDEX(IMPORT[Jenis],A326)</f>
        <v>Glitter</v>
      </c>
      <c r="E326" s="22">
        <f>INDEX(IMPORT[Qty/ C],A326)</f>
        <v>288</v>
      </c>
      <c r="F326" s="22">
        <f ca="1">INDEX(IMPORT[C],A326)</f>
        <v>8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 t="str">
        <f>INDEX(IMPORT[Seri],A327)</f>
        <v>Y-04</v>
      </c>
      <c r="D327" s="22" t="str">
        <f>INDEX(IMPORT[Jenis],A327)</f>
        <v>Glitter</v>
      </c>
      <c r="E327" s="22">
        <f>INDEX(IMPORT[Qty/ C],A327)</f>
        <v>288</v>
      </c>
      <c r="F327" s="22">
        <f ca="1">INDEX(IMPORT[C],A327)</f>
        <v>6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G-08</v>
      </c>
      <c r="D328" s="22" t="str">
        <f>INDEX(IMPORT[Jenis],A328)</f>
        <v>Glitter</v>
      </c>
      <c r="E328" s="22">
        <f>INDEX(IMPORT[Qty/ C],A328)</f>
        <v>96</v>
      </c>
      <c r="F328" s="22">
        <f ca="1">INDEX(IMPORT[C],A328)</f>
        <v>3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>
        <f>INDEX(IMPORT[Seri],A329)</f>
        <v>10918</v>
      </c>
      <c r="D329" s="22" t="str">
        <f>INDEX(IMPORT[Jenis],A329)</f>
        <v>Glitter</v>
      </c>
      <c r="E329" s="22">
        <f>INDEX(IMPORT[Qty/ C],A329)</f>
        <v>40</v>
      </c>
      <c r="F329" s="22">
        <f ca="1">INDEX(IMPORT[C],A329)</f>
        <v>3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G56B00-7</v>
      </c>
      <c r="D330" s="22" t="str">
        <f>INDEX(IMPORT[Jenis],A330)</f>
        <v>Glitter</v>
      </c>
      <c r="E330" s="22">
        <f>INDEX(IMPORT[Qty/ C],A330)</f>
        <v>80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>
        <f>INDEX(IMPORT[Seri],A331)</f>
        <v>191813</v>
      </c>
      <c r="D331" s="22" t="str">
        <f>INDEX(IMPORT[Jenis],A331)</f>
        <v>Glitter</v>
      </c>
      <c r="E331" s="22">
        <f>INDEX(IMPORT[Qty/ C],A331)</f>
        <v>30</v>
      </c>
      <c r="F331" s="22">
        <f ca="1">INDEX(IMPORT[C],A331)</f>
        <v>4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ST-1722-12</v>
      </c>
      <c r="D332" s="22" t="str">
        <f>INDEX(IMPORT[Jenis],A332)</f>
        <v>Mark Pen</v>
      </c>
      <c r="E332" s="22">
        <f>INDEX(IMPORT[Qty/ C],A332)</f>
        <v>144</v>
      </c>
      <c r="F332" s="22">
        <f ca="1">INDEX(IMPORT[C],A332)</f>
        <v>6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 t="str">
        <f>INDEX(IMPORT[Seri],A333)</f>
        <v>ST1722-24</v>
      </c>
      <c r="D333" s="22" t="str">
        <f>INDEX(IMPORT[Jenis],A333)</f>
        <v>Mark Pen</v>
      </c>
      <c r="E333" s="22">
        <f>INDEX(IMPORT[Qty/ C],A333)</f>
        <v>72</v>
      </c>
      <c r="F333" s="22">
        <f ca="1">INDEX(IMPORT[C],A333)</f>
        <v>2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 t="str">
        <f>INDEX(IMPORT[Seri],A334)</f>
        <v>21839-9</v>
      </c>
      <c r="D334" s="22" t="str">
        <f>INDEX(IMPORT[Jenis],A334)</f>
        <v>Palette</v>
      </c>
      <c r="E334" s="22">
        <f>INDEX(IMPORT[Qty/ C],A334)</f>
        <v>0</v>
      </c>
      <c r="F334" s="22">
        <f ca="1">INDEX(IMPORT[C],A334)</f>
        <v>3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21839-10</v>
      </c>
      <c r="D335" s="22" t="str">
        <f>INDEX(IMPORT[Jenis],A335)</f>
        <v>Palette</v>
      </c>
      <c r="E335" s="22">
        <f>INDEX(IMPORT[Qty/ C],A335)</f>
        <v>480</v>
      </c>
      <c r="F335" s="22">
        <f ca="1">INDEX(IMPORT[C],A335)</f>
        <v>1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 t="str">
        <f>INDEX(IMPORT[Seri],A336)</f>
        <v>21839-12</v>
      </c>
      <c r="D336" s="22" t="str">
        <f>INDEX(IMPORT[Jenis],A336)</f>
        <v>Palette</v>
      </c>
      <c r="E336" s="22">
        <f>INDEX(IMPORT[Qty/ C],A336)</f>
        <v>1000</v>
      </c>
      <c r="F336" s="22">
        <f ca="1">INDEX(IMPORT[C],A336)</f>
        <v>3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21839-16</v>
      </c>
      <c r="D337" s="22" t="str">
        <f>INDEX(IMPORT[Jenis],A337)</f>
        <v>Palette</v>
      </c>
      <c r="E337" s="22">
        <f>INDEX(IMPORT[Qty/ C],A337)</f>
        <v>0</v>
      </c>
      <c r="F337" s="22">
        <f ca="1">INDEX(IMPORT[C],A337)</f>
        <v>2</v>
      </c>
      <c r="G337" s="22" t="str">
        <f>IF(INDEX(IMPORT[Catatan],A337)="","",INDEX(IMPORT[Catatan],A337))</f>
        <v/>
      </c>
      <c r="H337" s="22" t="str">
        <f>INDEX(IMPORT[Ket],A337)</f>
        <v>A6</v>
      </c>
    </row>
    <row r="338" spans="1:8">
      <c r="A338" s="12">
        <v>334</v>
      </c>
      <c r="C338" s="22" t="str">
        <f>INDEX(IMPORT[Seri],A338)</f>
        <v>DY-349B</v>
      </c>
      <c r="D338" s="22" t="str">
        <f>INDEX(IMPORT[Jenis],A338)</f>
        <v>Sharpener</v>
      </c>
      <c r="E338" s="22">
        <f>INDEX(IMPORT[Qty/ C],A338)</f>
        <v>2700</v>
      </c>
      <c r="F338" s="22">
        <f ca="1">INDEX(IMPORT[C],A338)</f>
        <v>1</v>
      </c>
      <c r="G338" s="22" t="str">
        <f>IF(INDEX(IMPORT[Catatan],A338)="","",INDEX(IMPORT[Catatan],A338))</f>
        <v/>
      </c>
      <c r="H338" s="22" t="str">
        <f>INDEX(IMPORT[Ket],A338)</f>
        <v>A6</v>
      </c>
    </row>
    <row r="339" spans="1:8">
      <c r="A339" s="12">
        <v>335</v>
      </c>
      <c r="C339" s="22" t="str">
        <f>INDEX(IMPORT[Seri],A339)</f>
        <v>21839-7</v>
      </c>
      <c r="D339" s="22" t="str">
        <f>INDEX(IMPORT[Jenis],A339)</f>
        <v>Brush</v>
      </c>
      <c r="E339" s="22">
        <f>INDEX(IMPORT[Qty/ C],A339)</f>
        <v>480</v>
      </c>
      <c r="F339" s="22">
        <f ca="1">INDEX(IMPORT[C],A339)</f>
        <v>4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336</v>
      </c>
      <c r="C340" s="22" t="str">
        <f>INDEX(IMPORT[Seri],A340)</f>
        <v>WC-88</v>
      </c>
      <c r="D340" s="22" t="str">
        <f>INDEX(IMPORT[Jenis],A340)</f>
        <v>Clips</v>
      </c>
      <c r="E340" s="22">
        <f>INDEX(IMPORT[Qty/ C],A340)</f>
        <v>720</v>
      </c>
      <c r="F340" s="22">
        <f ca="1">INDEX(IMPORT[C],A340)</f>
        <v>15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337</v>
      </c>
      <c r="C341" s="22" t="str">
        <f>INDEX(IMPORT[Seri],A341)</f>
        <v>5070-2</v>
      </c>
      <c r="D341" s="22" t="str">
        <f>INDEX(IMPORT[Jenis],A341)</f>
        <v>Wrapper</v>
      </c>
      <c r="E341" s="22">
        <f>INDEX(IMPORT[Qty/ C],A341)</f>
        <v>1000</v>
      </c>
      <c r="F341" s="22">
        <f ca="1">INDEX(IMPORT[C],A341)</f>
        <v>4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338</v>
      </c>
      <c r="C342" s="22" t="str">
        <f>INDEX(IMPORT[Seri],A342)</f>
        <v>JN-S</v>
      </c>
      <c r="D342" s="22" t="str">
        <f>INDEX(IMPORT[Jenis],A342)</f>
        <v>Sticker</v>
      </c>
      <c r="E342" s="22">
        <f>INDEX(IMPORT[Qty/ C],A342)</f>
        <v>2000</v>
      </c>
      <c r="F342" s="22">
        <f ca="1">INDEX(IMPORT[C],A342)</f>
        <v>1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339</v>
      </c>
      <c r="C343" s="22" t="str">
        <f>INDEX(IMPORT[Seri],A343)</f>
        <v>JN-H</v>
      </c>
      <c r="D343" s="22" t="str">
        <f>INDEX(IMPORT[Jenis],A343)</f>
        <v>Sticker</v>
      </c>
      <c r="E343" s="22">
        <f>INDEX(IMPORT[Qty/ C],A343)</f>
        <v>2000</v>
      </c>
      <c r="F343" s="22">
        <f ca="1">INDEX(IMPORT[C],A343)</f>
        <v>2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340</v>
      </c>
      <c r="C344" s="22" t="str">
        <f>INDEX(IMPORT[Seri],A344)</f>
        <v>30CM-1</v>
      </c>
      <c r="D344" s="22" t="str">
        <f>INDEX(IMPORT[Jenis],A344)</f>
        <v>Ribbon</v>
      </c>
      <c r="E344" s="22">
        <f>INDEX(IMPORT[Qty/ C],A344)</f>
        <v>1000</v>
      </c>
      <c r="F344" s="22">
        <f ca="1">INDEX(IMPORT[C],A344)</f>
        <v>7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341</v>
      </c>
      <c r="C345" s="22" t="str">
        <f>INDEX(IMPORT[Seri],A345)</f>
        <v>TH-50-1</v>
      </c>
      <c r="D345" s="22" t="str">
        <f>INDEX(IMPORT[Jenis],A345)</f>
        <v>Ribbon</v>
      </c>
      <c r="E345" s="22">
        <f>INDEX(IMPORT[Qty/ C],A345)</f>
        <v>400</v>
      </c>
      <c r="F345" s="22">
        <f ca="1">INDEX(IMPORT[C],A345)</f>
        <v>3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JQ-969</v>
      </c>
      <c r="D346" s="22" t="str">
        <f>INDEX(IMPORT[Jenis],A346)</f>
        <v>Study Board</v>
      </c>
      <c r="E346" s="22">
        <f>INDEX(IMPORT[Qty/ C],A346)</f>
        <v>480</v>
      </c>
      <c r="F346" s="22">
        <f ca="1">INDEX(IMPORT[C],A346)</f>
        <v>1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1-5</v>
      </c>
      <c r="D347" s="22" t="str">
        <f>INDEX(IMPORT[Jenis],A347)</f>
        <v>Study Board</v>
      </c>
      <c r="E347" s="22">
        <f>INDEX(IMPORT[Qty/ C],A347)</f>
        <v>288</v>
      </c>
      <c r="F347" s="22">
        <f ca="1">INDEX(IMPORT[C],A347)</f>
        <v>3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11-15</v>
      </c>
      <c r="D348" s="22" t="str">
        <f>INDEX(IMPORT[Jenis],A348)</f>
        <v>Study Board</v>
      </c>
      <c r="E348" s="22">
        <f>INDEX(IMPORT[Qty/ C],A348)</f>
        <v>288</v>
      </c>
      <c r="F348" s="22">
        <f ca="1">INDEX(IMPORT[C],A348)</f>
        <v>3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16-20</v>
      </c>
      <c r="D349" s="22" t="str">
        <f>INDEX(IMPORT[Jenis],A349)</f>
        <v>Study Board</v>
      </c>
      <c r="E349" s="22">
        <f>INDEX(IMPORT[Qty/ C],A349)</f>
        <v>288</v>
      </c>
      <c r="F349" s="22">
        <f ca="1">INDEX(IMPORT[C],A349)</f>
        <v>2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131/ 6</v>
      </c>
      <c r="D350" s="22" t="str">
        <f>INDEX(IMPORT[Jenis],A350)</f>
        <v>Staples joss</v>
      </c>
      <c r="E350" s="22">
        <f>INDEX(IMPORT[Qty/ C],A350)</f>
        <v>50</v>
      </c>
      <c r="F350" s="22">
        <f ca="1">INDEX(IMPORT[C],A350)</f>
        <v>90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NO 304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2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NO 308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1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NO 310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WLT-9609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2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WLT-8986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SN-8924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2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SN-8927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1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SN-8937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5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SN-8939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SN-8941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1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NO 313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7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NO 315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10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NO 323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NO 327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4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NO 328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1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NO 330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2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323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7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324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5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325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7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326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6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327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6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328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7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NO 329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5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 330</v>
      </c>
      <c r="D374" s="22" t="str">
        <f>INDEX(IMPORT[Jenis],A374)</f>
        <v>Sticker</v>
      </c>
      <c r="E374" s="22">
        <f>INDEX(IMPORT[Qty/ C],A374)</f>
        <v>1800</v>
      </c>
      <c r="F374" s="22">
        <f ca="1">INDEX(IMPORT[C],A374)</f>
        <v>23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SN-8931</v>
      </c>
      <c r="D375" s="22" t="str">
        <f>INDEX(IMPORT[Jenis],A375)</f>
        <v>Sticker</v>
      </c>
      <c r="E375" s="22">
        <f>INDEX(IMPORT[Qty/ C],A375)</f>
        <v>1800</v>
      </c>
      <c r="F375" s="22">
        <f ca="1">INDEX(IMPORT[C],A375)</f>
        <v>2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NO-3026-M/ K</v>
      </c>
      <c r="D376" s="22" t="str">
        <f>INDEX(IMPORT[Jenis],A376)</f>
        <v>Pocket K</v>
      </c>
      <c r="E376" s="22">
        <f>INDEX(IMPORT[Qty/ C],A376)</f>
        <v>720</v>
      </c>
      <c r="F376" s="22">
        <f ca="1">INDEX(IMPORT[C],A376)</f>
        <v>4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NO-1029-M/ K</v>
      </c>
      <c r="D377" s="22" t="str">
        <f>INDEX(IMPORT[Jenis],A377)</f>
        <v>Pocket K</v>
      </c>
      <c r="E377" s="22">
        <f>INDEX(IMPORT[Qty/ C],A377)</f>
        <v>720</v>
      </c>
      <c r="F377" s="22">
        <f ca="1">INDEX(IMPORT[C],A377)</f>
        <v>7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NO-3026-L/ M</v>
      </c>
      <c r="D378" s="22" t="str">
        <f>INDEX(IMPORT[Jenis],A378)</f>
        <v>Pocket M</v>
      </c>
      <c r="E378" s="22">
        <f>INDEX(IMPORT[Qty/ C],A378)</f>
        <v>480</v>
      </c>
      <c r="F378" s="22">
        <f ca="1">INDEX(IMPORT[C],A378)</f>
        <v>6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NO-1029-L/ M</v>
      </c>
      <c r="D379" s="22" t="str">
        <f>INDEX(IMPORT[Jenis],A379)</f>
        <v>Pocket M</v>
      </c>
      <c r="E379" s="22">
        <f>INDEX(IMPORT[Qty/ C],A379)</f>
        <v>480</v>
      </c>
      <c r="F379" s="22">
        <f ca="1">INDEX(IMPORT[C],A379)</f>
        <v>7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NO-859-M/ K</v>
      </c>
      <c r="D380" s="22" t="str">
        <f>INDEX(IMPORT[Jenis],A380)</f>
        <v>Pocket K</v>
      </c>
      <c r="E380" s="22">
        <f>INDEX(IMPORT[Qty/ C],A380)</f>
        <v>720</v>
      </c>
      <c r="F380" s="22">
        <f ca="1">INDEX(IMPORT[C],A380)</f>
        <v>9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NO-003-M/ K</v>
      </c>
      <c r="D381" s="22" t="str">
        <f>INDEX(IMPORT[Jenis],A381)</f>
        <v>Pocket K</v>
      </c>
      <c r="E381" s="22">
        <f>INDEX(IMPORT[Qty/ C],A381)</f>
        <v>720</v>
      </c>
      <c r="F381" s="22">
        <f ca="1">INDEX(IMPORT[C],A381)</f>
        <v>6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NO-893-M/ K</v>
      </c>
      <c r="D382" s="22" t="str">
        <f>INDEX(IMPORT[Jenis],A382)</f>
        <v>Pocket K</v>
      </c>
      <c r="E382" s="22">
        <f>INDEX(IMPORT[Qty/ C],A382)</f>
        <v>720</v>
      </c>
      <c r="F382" s="22">
        <f ca="1">INDEX(IMPORT[C],A382)</f>
        <v>3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NO-1036-M/ K</v>
      </c>
      <c r="D383" s="22" t="str">
        <f>INDEX(IMPORT[Jenis],A383)</f>
        <v>Pocket K</v>
      </c>
      <c r="E383" s="22">
        <f>INDEX(IMPORT[Qty/ C],A383)</f>
        <v>720</v>
      </c>
      <c r="F383" s="22">
        <f ca="1">INDEX(IMPORT[C],A383)</f>
        <v>7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NO-859-L/ M</v>
      </c>
      <c r="D384" s="22" t="str">
        <f>INDEX(IMPORT[Jenis],A384)</f>
        <v>Pocket M</v>
      </c>
      <c r="E384" s="22">
        <f>INDEX(IMPORT[Qty/ C],A384)</f>
        <v>480</v>
      </c>
      <c r="F384" s="22">
        <f ca="1">INDEX(IMPORT[C],A384)</f>
        <v>9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NO-003-L/ M</v>
      </c>
      <c r="D385" s="22" t="str">
        <f>INDEX(IMPORT[Jenis],A385)</f>
        <v>Pocket M</v>
      </c>
      <c r="E385" s="22">
        <f>INDEX(IMPORT[Qty/ C],A385)</f>
        <v>480</v>
      </c>
      <c r="F385" s="22">
        <f ca="1">INDEX(IMPORT[C],A385)</f>
        <v>5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NO-893-L/ M</v>
      </c>
      <c r="D386" s="22" t="str">
        <f>INDEX(IMPORT[Jenis],A386)</f>
        <v>Pocket M</v>
      </c>
      <c r="E386" s="22">
        <f>INDEX(IMPORT[Qty/ C],A386)</f>
        <v>480</v>
      </c>
      <c r="F386" s="22">
        <f ca="1">INDEX(IMPORT[C],A386)</f>
        <v>2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NO-1036-L/ M</v>
      </c>
      <c r="D387" s="22" t="str">
        <f>INDEX(IMPORT[Jenis],A387)</f>
        <v>Pocket M</v>
      </c>
      <c r="E387" s="22">
        <f>INDEX(IMPORT[Qty/ C],A387)</f>
        <v>480</v>
      </c>
      <c r="F387" s="22">
        <f ca="1">INDEX(IMPORT[C],A387)</f>
        <v>3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F-2016-S (new)</v>
      </c>
      <c r="D388" s="22" t="str">
        <f>INDEX(IMPORT[Jenis],A388)</f>
        <v>Pocket</v>
      </c>
      <c r="E388" s="22">
        <f>INDEX(IMPORT[Qty/ C],A388)</f>
        <v>720</v>
      </c>
      <c r="F388" s="22">
        <f ca="1">INDEX(IMPORT[C],A388)</f>
        <v>1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ZD-278-M (new)</v>
      </c>
      <c r="D389" s="22" t="str">
        <f>INDEX(IMPORT[Jenis],A389)</f>
        <v>Pocket</v>
      </c>
      <c r="E389" s="22">
        <f>INDEX(IMPORT[Qty/ C],A389)</f>
        <v>480</v>
      </c>
      <c r="F389" s="22">
        <f ca="1">INDEX(IMPORT[C],A389)</f>
        <v>1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NO-934-M (new)</v>
      </c>
      <c r="D390" s="22" t="str">
        <f>INDEX(IMPORT[Jenis],A390)</f>
        <v>Pocket</v>
      </c>
      <c r="E390" s="22">
        <f>INDEX(IMPORT[Qty/ C],A390)</f>
        <v>480</v>
      </c>
      <c r="F390" s="22">
        <f ca="1">INDEX(IMPORT[C],A390)</f>
        <v>8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NO-939-L (new)</v>
      </c>
      <c r="D391" s="22" t="str">
        <f>INDEX(IMPORT[Jenis],A391)</f>
        <v>Pocket</v>
      </c>
      <c r="E391" s="22">
        <f>INDEX(IMPORT[Qty/ C],A391)</f>
        <v>360</v>
      </c>
      <c r="F391" s="22">
        <f ca="1">INDEX(IMPORT[C],A391)</f>
        <v>2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NO-1052-L (new)</v>
      </c>
      <c r="D392" s="22" t="str">
        <f>INDEX(IMPORT[Jenis],A392)</f>
        <v>Pocket</v>
      </c>
      <c r="E392" s="22">
        <f>INDEX(IMPORT[Qty/ C],A392)</f>
        <v>360</v>
      </c>
      <c r="F392" s="22">
        <f ca="1">INDEX(IMPORT[C],A392)</f>
        <v>3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NO-941-L (new)</v>
      </c>
      <c r="D393" s="22" t="str">
        <f>INDEX(IMPORT[Jenis],A393)</f>
        <v>Pocket</v>
      </c>
      <c r="E393" s="22">
        <f>INDEX(IMPORT[Qty/ C],A393)</f>
        <v>360</v>
      </c>
      <c r="F393" s="22">
        <f ca="1">INDEX(IMPORT[C],A393)</f>
        <v>1</v>
      </c>
      <c r="G393" s="22" t="str">
        <f>IF(INDEX(IMPORT[Catatan],A393)="","",INDEX(IMPORT[Catatan],A393))</f>
        <v/>
      </c>
      <c r="H393" s="22" t="str">
        <f>INDEX(IMPORT[Ket],A393)</f>
        <v>B1</v>
      </c>
    </row>
    <row r="394" spans="1:8">
      <c r="A394" s="12">
        <v>390</v>
      </c>
      <c r="C394" s="22" t="str">
        <f>INDEX(IMPORT[Seri],A394)</f>
        <v>NO-1050-L (new)</v>
      </c>
      <c r="D394" s="22" t="str">
        <f>INDEX(IMPORT[Jenis],A394)</f>
        <v>Pocket</v>
      </c>
      <c r="E394" s="22">
        <f>INDEX(IMPORT[Qty/ C],A394)</f>
        <v>360</v>
      </c>
      <c r="F394" s="22">
        <f ca="1">INDEX(IMPORT[C],A394)</f>
        <v>1</v>
      </c>
      <c r="G394" s="22" t="str">
        <f>IF(INDEX(IMPORT[Catatan],A394)="","",INDEX(IMPORT[Catatan],A394))</f>
        <v/>
      </c>
      <c r="H394" s="22" t="str">
        <f>INDEX(IMPORT[Ket],A394)</f>
        <v>B1</v>
      </c>
    </row>
    <row r="395" spans="1:8">
      <c r="A395" s="12">
        <v>391</v>
      </c>
      <c r="C395" s="22" t="str">
        <f>INDEX(IMPORT[Seri],A395)</f>
        <v>ZD-260-S (new)</v>
      </c>
      <c r="D395" s="22" t="str">
        <f>INDEX(IMPORT[Jenis],A395)</f>
        <v>Pocket</v>
      </c>
      <c r="E395" s="22">
        <f>INDEX(IMPORT[Qty/ C],A395)</f>
        <v>720</v>
      </c>
      <c r="F395" s="22">
        <f ca="1">INDEX(IMPORT[C],A395)</f>
        <v>1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392</v>
      </c>
      <c r="C396" s="22" t="str">
        <f>INDEX(IMPORT[Seri],A396)</f>
        <v>ZD-280-M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3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393</v>
      </c>
      <c r="C397" s="22" t="str">
        <f>INDEX(IMPORT[Seri],A397)</f>
        <v>ZD-266-M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3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394</v>
      </c>
      <c r="C398" s="22" t="str">
        <f>INDEX(IMPORT[Seri],A398)</f>
        <v>ZD-872-M (new)</v>
      </c>
      <c r="D398" s="22" t="str">
        <f>INDEX(IMPORT[Jenis],A398)</f>
        <v>Pocket</v>
      </c>
      <c r="E398" s="22">
        <f>INDEX(IMPORT[Qty/ C],A398)</f>
        <v>480</v>
      </c>
      <c r="F398" s="22">
        <f ca="1">INDEX(IMPORT[C],A398)</f>
        <v>2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395</v>
      </c>
      <c r="C399" s="22" t="str">
        <f>INDEX(IMPORT[Seri],A399)</f>
        <v>ZD-265-M (new)</v>
      </c>
      <c r="D399" s="22" t="str">
        <f>INDEX(IMPORT[Jenis],A399)</f>
        <v>Pocket</v>
      </c>
      <c r="E399" s="22">
        <f>INDEX(IMPORT[Qty/ C],A399)</f>
        <v>480</v>
      </c>
      <c r="F399" s="22">
        <f ca="1">INDEX(IMPORT[C],A399)</f>
        <v>3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396</v>
      </c>
      <c r="C400" s="22" t="str">
        <f>INDEX(IMPORT[Seri],A400)</f>
        <v>ZD-892-M (new)</v>
      </c>
      <c r="D400" s="22" t="str">
        <f>INDEX(IMPORT[Jenis],A400)</f>
        <v>Pocket</v>
      </c>
      <c r="E400" s="22">
        <f>INDEX(IMPORT[Qty/ C],A400)</f>
        <v>480</v>
      </c>
      <c r="F400" s="22">
        <f ca="1">INDEX(IMPORT[C],A400)</f>
        <v>2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397</v>
      </c>
      <c r="C401" s="22" t="str">
        <f>INDEX(IMPORT[Seri],A401)</f>
        <v>ZD-263-M (new)</v>
      </c>
      <c r="D401" s="22" t="str">
        <f>INDEX(IMPORT[Jenis],A401)</f>
        <v>Pocket</v>
      </c>
      <c r="E401" s="22">
        <f>INDEX(IMPORT[Qty/ C],A401)</f>
        <v>480</v>
      </c>
      <c r="F401" s="22">
        <f ca="1">INDEX(IMPORT[C],A401)</f>
        <v>4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>
        <f>INDEX(IMPORT[Seri],A402)</f>
        <v>6606</v>
      </c>
      <c r="D402" s="22" t="str">
        <f>INDEX(IMPORT[Jenis],A402)</f>
        <v>Ruler</v>
      </c>
      <c r="E402" s="22">
        <f>INDEX(IMPORT[Qty/ C],A402)</f>
        <v>720</v>
      </c>
      <c r="F402" s="22">
        <f ca="1">INDEX(IMPORT[C],A402)</f>
        <v>4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>
        <f>INDEX(IMPORT[Seri],A403)</f>
        <v>6605</v>
      </c>
      <c r="D403" s="22" t="str">
        <f>INDEX(IMPORT[Jenis],A403)</f>
        <v>Ruler</v>
      </c>
      <c r="E403" s="22">
        <f>INDEX(IMPORT[Qty/ C],A403)</f>
        <v>960</v>
      </c>
      <c r="F403" s="22">
        <f ca="1">INDEX(IMPORT[C],A403)</f>
        <v>4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23985-1</v>
      </c>
      <c r="D404" s="22" t="str">
        <f>INDEX(IMPORT[Jenis],A404)</f>
        <v>Ruler</v>
      </c>
      <c r="E404" s="22">
        <f>INDEX(IMPORT[Qty/ C],A404)</f>
        <v>1440</v>
      </c>
      <c r="F404" s="22">
        <f ca="1">INDEX(IMPORT[C],A404)</f>
        <v>8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 t="str">
        <f>INDEX(IMPORT[Seri],A405)</f>
        <v>XNB-1828</v>
      </c>
      <c r="D405" s="22" t="str">
        <f>INDEX(IMPORT[Jenis],A405)</f>
        <v>Ruler (1 Meter)</v>
      </c>
      <c r="E405" s="22">
        <f>INDEX(IMPORT[Qty/ C],A405)</f>
        <v>144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 t="str">
        <f>INDEX(IMPORT[Seri],A406)</f>
        <v>CH-100</v>
      </c>
      <c r="D406" s="22" t="str">
        <f>INDEX(IMPORT[Jenis],A406)</f>
        <v>Clear Holder</v>
      </c>
      <c r="E406" s="22">
        <f>INDEX(IMPORT[Qty/ C],A406)</f>
        <v>72</v>
      </c>
      <c r="F406" s="22">
        <f ca="1">INDEX(IMPORT[C],A406)</f>
        <v>175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DX-612</v>
      </c>
      <c r="D407" s="22" t="str">
        <f>INDEX(IMPORT[Jenis],A407)</f>
        <v>Rope</v>
      </c>
      <c r="E407" s="22">
        <f>INDEX(IMPORT[Qty/ C],A407)</f>
        <v>2000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 t="str">
        <f>INDEX(IMPORT[Seri],A408)</f>
        <v>7050-2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6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 t="str">
        <f>INDEX(IMPORT[Seri],A409)</f>
        <v>70100-2</v>
      </c>
      <c r="D409" s="22" t="str">
        <f>INDEX(IMPORT[Jenis],A409)</f>
        <v>Notebook</v>
      </c>
      <c r="E409" s="22">
        <f>INDEX(IMPORT[Qty/ C],A409)</f>
        <v>768</v>
      </c>
      <c r="F409" s="22">
        <f ca="1">INDEX(IMPORT[C],A409)</f>
        <v>5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7050-11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8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70100-11</v>
      </c>
      <c r="D411" s="22" t="str">
        <f>INDEX(IMPORT[Jenis],A411)</f>
        <v>Notebook</v>
      </c>
      <c r="E411" s="22">
        <f>INDEX(IMPORT[Qty/ C],A411)</f>
        <v>768</v>
      </c>
      <c r="F411" s="22">
        <f ca="1">INDEX(IMPORT[C],A411)</f>
        <v>9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7050-18</v>
      </c>
      <c r="D412" s="22" t="str">
        <f>INDEX(IMPORT[Jenis],A412)</f>
        <v>Notebook</v>
      </c>
      <c r="E412" s="22">
        <f>INDEX(IMPORT[Qty/ C],A412)</f>
        <v>512</v>
      </c>
      <c r="F412" s="22">
        <f ca="1">INDEX(IMPORT[C],A412)</f>
        <v>4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7050-19</v>
      </c>
      <c r="D413" s="22" t="str">
        <f>INDEX(IMPORT[Jenis],A413)</f>
        <v>Notebook</v>
      </c>
      <c r="E413" s="22">
        <f>INDEX(IMPORT[Qty/ C],A413)</f>
        <v>512</v>
      </c>
      <c r="F413" s="22">
        <f ca="1">INDEX(IMPORT[C],A413)</f>
        <v>10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7050-20</v>
      </c>
      <c r="D414" s="22" t="str">
        <f>INDEX(IMPORT[Jenis],A414)</f>
        <v>Notebook</v>
      </c>
      <c r="E414" s="22">
        <f>INDEX(IMPORT[Qty/ C],A414)</f>
        <v>512</v>
      </c>
      <c r="F414" s="22">
        <f ca="1">INDEX(IMPORT[C],A414)</f>
        <v>9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7050-21</v>
      </c>
      <c r="D415" s="22" t="str">
        <f>INDEX(IMPORT[Jenis],A415)</f>
        <v>Notebook</v>
      </c>
      <c r="E415" s="22">
        <f>INDEX(IMPORT[Qty/ C],A415)</f>
        <v>512</v>
      </c>
      <c r="F415" s="22">
        <f ca="1">INDEX(IMPORT[C],A415)</f>
        <v>1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7501 / 3211</v>
      </c>
      <c r="D416" s="22" t="str">
        <f>INDEX(IMPORT[Jenis],A416)</f>
        <v>Gell pen</v>
      </c>
      <c r="E416" s="22">
        <f>INDEX(IMPORT[Qty/ C],A416)</f>
        <v>1728</v>
      </c>
      <c r="F416" s="22">
        <f ca="1">INDEX(IMPORT[C],A416)</f>
        <v>5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>
        <f>INDEX(IMPORT[Seri],A417)</f>
        <v>7502</v>
      </c>
      <c r="D417" s="22" t="str">
        <f>INDEX(IMPORT[Jenis],A417)</f>
        <v>Gell pen</v>
      </c>
      <c r="E417" s="22">
        <f>INDEX(IMPORT[Qty/ C],A417)</f>
        <v>1728</v>
      </c>
      <c r="F417" s="22">
        <f ca="1">INDEX(IMPORT[C],A417)</f>
        <v>6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UTN-1</v>
      </c>
      <c r="D418" s="22" t="str">
        <f>INDEX(IMPORT[Jenis],A418)</f>
        <v>Gell Refill</v>
      </c>
      <c r="E418" s="22">
        <f>INDEX(IMPORT[Qty/ C],A418)</f>
        <v>10000</v>
      </c>
      <c r="F418" s="22">
        <f ca="1">INDEX(IMPORT[C],A418)</f>
        <v>4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>
        <f>INDEX(IMPORT[Seri],A419)</f>
        <v>70100</v>
      </c>
      <c r="D419" s="22" t="str">
        <f>INDEX(IMPORT[Jenis],A419)</f>
        <v>Wrapper</v>
      </c>
      <c r="E419" s="22">
        <f>INDEX(IMPORT[Qty/ C],A419)</f>
        <v>2500</v>
      </c>
      <c r="F419" s="22">
        <f ca="1">INDEX(IMPORT[C],A419)</f>
        <v>8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 t="str">
        <f>INDEX(IMPORT[Seri],A420)</f>
        <v>QJ125</v>
      </c>
      <c r="D420" s="22" t="str">
        <f>INDEX(IMPORT[Jenis],A420)</f>
        <v>Call Bell</v>
      </c>
      <c r="E420" s="22">
        <f>INDEX(IMPORT[Qty/ C],A420)</f>
        <v>120</v>
      </c>
      <c r="F420" s="22">
        <f ca="1">INDEX(IMPORT[C],A420)</f>
        <v>7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CH-30</v>
      </c>
      <c r="D421" s="22" t="str">
        <f>INDEX(IMPORT[Jenis],A421)</f>
        <v>Ribbon</v>
      </c>
      <c r="E421" s="22">
        <f>INDEX(IMPORT[Qty/ C],A421)</f>
        <v>1000</v>
      </c>
      <c r="F421" s="22">
        <f ca="1">INDEX(IMPORT[C],A421)</f>
        <v>2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 t="str">
        <f>INDEX(IMPORT[Seri],A422)</f>
        <v>CH-50</v>
      </c>
      <c r="D422" s="22" t="str">
        <f>INDEX(IMPORT[Jenis],A422)</f>
        <v>Ribbon</v>
      </c>
      <c r="E422" s="22">
        <f>INDEX(IMPORT[Qty/ C],A422)</f>
        <v>400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 t="str">
        <f>INDEX(IMPORT[Seri],A423)</f>
        <v>CH-30-1</v>
      </c>
      <c r="D423" s="22" t="str">
        <f>INDEX(IMPORT[Jenis],A423)</f>
        <v>Ribbon</v>
      </c>
      <c r="E423" s="22">
        <f>INDEX(IMPORT[Qty/ C],A423)</f>
        <v>1000</v>
      </c>
      <c r="F423" s="22">
        <f ca="1">INDEX(IMPORT[C],A423)</f>
        <v>1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TH-30</v>
      </c>
      <c r="D424" s="22" t="str">
        <f>INDEX(IMPORT[Jenis],A424)</f>
        <v>Ribbon</v>
      </c>
      <c r="E424" s="22">
        <f>INDEX(IMPORT[Qty/ C],A424)</f>
        <v>1000</v>
      </c>
      <c r="F424" s="22">
        <f ca="1">INDEX(IMPORT[C],A424)</f>
        <v>2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 t="str">
        <f>INDEX(IMPORT[Seri],A425)</f>
        <v>TH50-1</v>
      </c>
      <c r="D425" s="22" t="str">
        <f>INDEX(IMPORT[Jenis],A425)</f>
        <v>Ribbon</v>
      </c>
      <c r="E425" s="22">
        <f>INDEX(IMPORT[Qty/ C],A425)</f>
        <v>400</v>
      </c>
      <c r="F425" s="22">
        <f ca="1">INDEX(IMPORT[C],A425)</f>
        <v>2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 t="str">
        <f>INDEX(IMPORT[Seri],A426)</f>
        <v>CH-100</v>
      </c>
      <c r="D426" s="22" t="str">
        <f>INDEX(IMPORT[Jenis],A426)</f>
        <v>Clear Holder</v>
      </c>
      <c r="E426" s="22">
        <f>INDEX(IMPORT[Qty/ C],A426)</f>
        <v>72</v>
      </c>
      <c r="F426" s="22">
        <f ca="1">INDEX(IMPORT[C],A426)</f>
        <v>4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GG-1</v>
      </c>
      <c r="D427" s="22" t="str">
        <f>INDEX(IMPORT[Jenis],A427)</f>
        <v>Pocket</v>
      </c>
      <c r="E427" s="22">
        <f>INDEX(IMPORT[Qty/ C],A427)</f>
        <v>720</v>
      </c>
      <c r="F427" s="22">
        <f ca="1">INDEX(IMPORT[C],A427)</f>
        <v>3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 t="str">
        <f>INDEX(IMPORT[Seri],A428)</f>
        <v>8550B</v>
      </c>
      <c r="D428" s="22" t="str">
        <f>INDEX(IMPORT[Jenis],A428)</f>
        <v>Number</v>
      </c>
      <c r="E428" s="22">
        <f>INDEX(IMPORT[Qty/ C],A428)</f>
        <v>400</v>
      </c>
      <c r="F428" s="22">
        <f ca="1">INDEX(IMPORT[C],A428)</f>
        <v>9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8550A</v>
      </c>
      <c r="D429" s="22" t="str">
        <f>INDEX(IMPORT[Jenis],A429)</f>
        <v>Letter</v>
      </c>
      <c r="E429" s="22">
        <f>INDEX(IMPORT[Qty/ C],A429)</f>
        <v>400</v>
      </c>
      <c r="F429" s="22">
        <f ca="1">INDEX(IMPORT[C],A429)</f>
        <v>9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>
        <f>INDEX(IMPORT[Seri],A430)</f>
        <v>2008</v>
      </c>
      <c r="D430" s="22" t="str">
        <f>INDEX(IMPORT[Jenis],A430)</f>
        <v>Magnit</v>
      </c>
      <c r="E430" s="22">
        <f>INDEX(IMPORT[Qty/ C],A430)</f>
        <v>800</v>
      </c>
      <c r="F430" s="22">
        <f ca="1">INDEX(IMPORT[C],A430)</f>
        <v>7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006</v>
      </c>
      <c r="D431" s="22" t="str">
        <f>INDEX(IMPORT[Jenis],A431)</f>
        <v>Magnit</v>
      </c>
      <c r="E431" s="22">
        <f>INDEX(IMPORT[Qty/ C],A431)</f>
        <v>240</v>
      </c>
      <c r="F431" s="22">
        <f ca="1">INDEX(IMPORT[C],A431)</f>
        <v>2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>
        <f>INDEX(IMPORT[Seri],A432)</f>
        <v>8075</v>
      </c>
      <c r="D432" s="22" t="str">
        <f>INDEX(IMPORT[Jenis],A432)</f>
        <v>Magnit</v>
      </c>
      <c r="E432" s="22">
        <f>INDEX(IMPORT[Qty/ C],A432)</f>
        <v>240</v>
      </c>
      <c r="F432" s="22">
        <f ca="1">INDEX(IMPORT[C],A432)</f>
        <v>1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 t="str">
        <f>INDEX(IMPORT[Seri],A433)</f>
        <v>8100</v>
      </c>
      <c r="D433" s="22" t="str">
        <f>INDEX(IMPORT[Jenis],A433)</f>
        <v>Magnit</v>
      </c>
      <c r="E433" s="22" t="str">
        <f>INDEX(IMPORT[Qty/ C],A433)</f>
        <v>120</v>
      </c>
      <c r="F433" s="22">
        <f ca="1">INDEX(IMPORT[C],A433)</f>
        <v>4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8016</v>
      </c>
      <c r="D434" s="22" t="str">
        <f>INDEX(IMPORT[Jenis],A434)</f>
        <v>Magnit</v>
      </c>
      <c r="E434" s="22" t="str">
        <f>INDEX(IMPORT[Qty/ C],A434)</f>
        <v>240</v>
      </c>
      <c r="F434" s="22">
        <f ca="1">INDEX(IMPORT[C],A434)</f>
        <v>1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 t="str">
        <f>INDEX(IMPORT[Seri],A435)</f>
        <v>3180</v>
      </c>
      <c r="D435" s="22" t="str">
        <f>INDEX(IMPORT[Jenis],A435)</f>
        <v>Study Board</v>
      </c>
      <c r="E435" s="22" t="str">
        <f>INDEX(IMPORT[Qty/ C],A435)</f>
        <v>384</v>
      </c>
      <c r="F435" s="22">
        <f ca="1">INDEX(IMPORT[C],A435)</f>
        <v>2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 t="str">
        <f>INDEX(IMPORT[Seri],A436)</f>
        <v>9900</v>
      </c>
      <c r="D436" s="22" t="str">
        <f>INDEX(IMPORT[Jenis],A436)</f>
        <v>Study Board</v>
      </c>
      <c r="E436" s="22" t="str">
        <f>INDEX(IMPORT[Qty/ C],A436)</f>
        <v>792</v>
      </c>
      <c r="F436" s="22">
        <f ca="1">INDEX(IMPORT[C],A436)</f>
        <v>2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876</v>
      </c>
      <c r="D437" s="22" t="str">
        <f>INDEX(IMPORT[Jenis],A437)</f>
        <v>Study Board</v>
      </c>
      <c r="E437" s="22" t="str">
        <f>INDEX(IMPORT[Qty/ C],A437)</f>
        <v>600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434</v>
      </c>
      <c r="C438" s="22" t="str">
        <f>INDEX(IMPORT[Seri],A438)</f>
        <v>878</v>
      </c>
      <c r="D438" s="22" t="str">
        <f>INDEX(IMPORT[Jenis],A438)</f>
        <v>Study Board</v>
      </c>
      <c r="E438" s="22" t="str">
        <f>INDEX(IMPORT[Qty/ C],A438)</f>
        <v>600</v>
      </c>
      <c r="F438" s="22">
        <f ca="1">INDEX(IMPORT[C],A438)</f>
        <v>1</v>
      </c>
      <c r="G438" s="22" t="str">
        <f>IF(INDEX(IMPORT[Catatan],A438)="","",INDEX(IMPORT[Catatan],A438))</f>
        <v/>
      </c>
      <c r="H438" s="22" t="str">
        <f>INDEX(IMPORT[Ket],A438)</f>
        <v>B2 + B3</v>
      </c>
    </row>
    <row r="439" spans="1:8">
      <c r="A439" s="12">
        <v>435</v>
      </c>
      <c r="C439" s="22" t="str">
        <f>INDEX(IMPORT[Seri],A439)</f>
        <v>H026</v>
      </c>
      <c r="D439" s="22" t="str">
        <f>INDEX(IMPORT[Jenis],A439)</f>
        <v>Number</v>
      </c>
      <c r="E439" s="22" t="str">
        <f>INDEX(IMPORT[Qty/ C],A439)</f>
        <v>400</v>
      </c>
      <c r="F439" s="22">
        <f ca="1">INDEX(IMPORT[C],A439)</f>
        <v>3</v>
      </c>
      <c r="G439" s="22" t="str">
        <f>IF(INDEX(IMPORT[Catatan],A439)="","",INDEX(IMPORT[Catatan],A439))</f>
        <v/>
      </c>
      <c r="H439" s="22" t="str">
        <f>INDEX(IMPORT[Ket],A439)</f>
        <v>B2 + B3</v>
      </c>
    </row>
    <row r="440" spans="1:8">
      <c r="A440" s="12">
        <v>436</v>
      </c>
      <c r="C440" s="22" t="str">
        <f>INDEX(IMPORT[Seri],A440)</f>
        <v>H027</v>
      </c>
      <c r="D440" s="22" t="str">
        <f>INDEX(IMPORT[Jenis],A440)</f>
        <v>Letter-Big</v>
      </c>
      <c r="E440" s="22" t="str">
        <f>INDEX(IMPORT[Qty/ C],A440)</f>
        <v>400</v>
      </c>
      <c r="F440" s="22">
        <f ca="1">INDEX(IMPORT[C],A440)</f>
        <v>3</v>
      </c>
      <c r="G440" s="22" t="str">
        <f>IF(INDEX(IMPORT[Catatan],A440)="","",INDEX(IMPORT[Catatan],A440))</f>
        <v/>
      </c>
      <c r="H440" s="22" t="str">
        <f>INDEX(IMPORT[Ket],A440)</f>
        <v>B2 + B3</v>
      </c>
    </row>
    <row r="441" spans="1:8">
      <c r="A441" s="12">
        <v>437</v>
      </c>
      <c r="C441" s="22" t="str">
        <f>INDEX(IMPORT[Seri],A441)</f>
        <v>H008</v>
      </c>
      <c r="D441" s="22" t="str">
        <f>INDEX(IMPORT[Jenis],A441)</f>
        <v>Letter-Small</v>
      </c>
      <c r="E441" s="22" t="str">
        <f>INDEX(IMPORT[Qty/ C],A441)</f>
        <v>400</v>
      </c>
      <c r="F441" s="22">
        <f ca="1">INDEX(IMPORT[C],A441)</f>
        <v>3</v>
      </c>
      <c r="G441" s="22" t="str">
        <f>IF(INDEX(IMPORT[Catatan],A441)="","",INDEX(IMPORT[Catatan],A441))</f>
        <v/>
      </c>
      <c r="H441" s="22" t="str">
        <f>INDEX(IMPORT[Ket],A441)</f>
        <v>B2 + B3</v>
      </c>
    </row>
    <row r="442" spans="1:8">
      <c r="A442" s="12">
        <v>438</v>
      </c>
      <c r="C442" s="22" t="str">
        <f>INDEX(IMPORT[Seri],A442)</f>
        <v>15cm</v>
      </c>
      <c r="D442" s="22" t="str">
        <f>INDEX(IMPORT[Jenis],A442)</f>
        <v>Aluminium Ruler</v>
      </c>
      <c r="E442" s="22">
        <f>INDEX(IMPORT[Qty/ C],A442)</f>
        <v>2880</v>
      </c>
      <c r="F442" s="22">
        <f ca="1">INDEX(IMPORT[C],A442)</f>
        <v>14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439</v>
      </c>
      <c r="C443" s="22" t="str">
        <f>INDEX(IMPORT[Seri],A443)</f>
        <v>20cm</v>
      </c>
      <c r="D443" s="22" t="str">
        <f>INDEX(IMPORT[Jenis],A443)</f>
        <v>Aluminium Ruler</v>
      </c>
      <c r="E443" s="22">
        <f>INDEX(IMPORT[Qty/ C],A443)</f>
        <v>2400</v>
      </c>
      <c r="F443" s="22">
        <f ca="1">INDEX(IMPORT[C],A443)</f>
        <v>13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440</v>
      </c>
      <c r="C444" s="22" t="str">
        <f>INDEX(IMPORT[Seri],A444)</f>
        <v>30cm</v>
      </c>
      <c r="D444" s="22" t="str">
        <f>INDEX(IMPORT[Jenis],A444)</f>
        <v>Aluminium Ruler</v>
      </c>
      <c r="E444" s="22">
        <f>INDEX(IMPORT[Qty/ C],A444)</f>
        <v>1440</v>
      </c>
      <c r="F444" s="22">
        <f ca="1">INDEX(IMPORT[C],A444)</f>
        <v>19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441</v>
      </c>
      <c r="C445" s="22" t="str">
        <f>INDEX(IMPORT[Seri],A445)</f>
        <v>50CM</v>
      </c>
      <c r="D445" s="22" t="str">
        <f>INDEX(IMPORT[Jenis],A445)</f>
        <v>Ribbon</v>
      </c>
      <c r="E445" s="22">
        <f>INDEX(IMPORT[Qty/ C],A445)</f>
        <v>400</v>
      </c>
      <c r="F445" s="22">
        <f ca="1">INDEX(IMPORT[C],A445)</f>
        <v>18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442</v>
      </c>
      <c r="C446" s="22" t="str">
        <f>INDEX(IMPORT[Seri],A446)</f>
        <v>TH-50</v>
      </c>
      <c r="D446" s="22" t="str">
        <f>INDEX(IMPORT[Jenis],A446)</f>
        <v>Ribbon</v>
      </c>
      <c r="E446" s="22">
        <f>INDEX(IMPORT[Qty/ C],A446)</f>
        <v>400</v>
      </c>
      <c r="F446" s="22">
        <f ca="1">INDEX(IMPORT[C],A446)</f>
        <v>3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443</v>
      </c>
      <c r="C447" s="22" t="str">
        <f>INDEX(IMPORT[Seri],A447)</f>
        <v>SJ-50</v>
      </c>
      <c r="D447" s="22" t="str">
        <f>INDEX(IMPORT[Jenis],A447)</f>
        <v>Ribbon</v>
      </c>
      <c r="E447" s="22">
        <f>INDEX(IMPORT[Qty/ C],A447)</f>
        <v>400</v>
      </c>
      <c r="F447" s="22">
        <f ca="1">INDEX(IMPORT[C],A447)</f>
        <v>4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444</v>
      </c>
      <c r="C448" s="22" t="str">
        <f>INDEX(IMPORT[Seri],A448)</f>
        <v>LS-50</v>
      </c>
      <c r="D448" s="22" t="str">
        <f>INDEX(IMPORT[Jenis],A448)</f>
        <v>Ribbon</v>
      </c>
      <c r="E448" s="22">
        <f>INDEX(IMPORT[Qty/ C],A448)</f>
        <v>400</v>
      </c>
      <c r="F448" s="22">
        <f ca="1">INDEX(IMPORT[C],A448)</f>
        <v>2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 t="str">
        <f>INDEX(IMPORT[Seri],A449)</f>
        <v>THY-50</v>
      </c>
      <c r="D449" s="22" t="str">
        <f>INDEX(IMPORT[Jenis],A449)</f>
        <v>Ribbon</v>
      </c>
      <c r="E449" s="22">
        <f>INDEX(IMPORT[Qty/ C],A449)</f>
        <v>400</v>
      </c>
      <c r="F449" s="22">
        <f ca="1">INDEX(IMPORT[C],A449)</f>
        <v>4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 t="str">
        <f>INDEX(IMPORT[Seri],A450)</f>
        <v>349A</v>
      </c>
      <c r="D450" s="22" t="str">
        <f>INDEX(IMPORT[Jenis],A450)</f>
        <v>Letter</v>
      </c>
      <c r="E450" s="22">
        <f>INDEX(IMPORT[Qty/ C],A450)</f>
        <v>600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349B</v>
      </c>
      <c r="D451" s="22" t="str">
        <f>INDEX(IMPORT[Jenis],A451)</f>
        <v>Number</v>
      </c>
      <c r="E451" s="22">
        <f>INDEX(IMPORT[Qty/ C],A451)</f>
        <v>600</v>
      </c>
      <c r="F451" s="22">
        <f ca="1">INDEX(IMPORT[C],A451)</f>
        <v>4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 t="str">
        <f>INDEX(IMPORT[Seri],A452)</f>
        <v>8550B</v>
      </c>
      <c r="D452" s="22" t="str">
        <f>INDEX(IMPORT[Jenis],A452)</f>
        <v>Number</v>
      </c>
      <c r="E452" s="22">
        <f>INDEX(IMPORT[Qty/ C],A452)</f>
        <v>400</v>
      </c>
      <c r="F452" s="22">
        <f ca="1">INDEX(IMPORT[C],A452)</f>
        <v>4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 t="str">
        <f>INDEX(IMPORT[Seri],A453)</f>
        <v>8550A</v>
      </c>
      <c r="D453" s="22" t="str">
        <f>INDEX(IMPORT[Jenis],A453)</f>
        <v>Letter</v>
      </c>
      <c r="E453" s="22">
        <f>INDEX(IMPORT[Qty/ C],A453)</f>
        <v>400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>
        <f>INDEX(IMPORT[Seri],A454)</f>
        <v>8101</v>
      </c>
      <c r="D454" s="22" t="str">
        <f>INDEX(IMPORT[Jenis],A454)</f>
        <v>Magnit</v>
      </c>
      <c r="E454" s="22">
        <f>INDEX(IMPORT[Qty/ C],A454)</f>
        <v>144</v>
      </c>
      <c r="F454" s="22">
        <f ca="1">INDEX(IMPORT[C],A454)</f>
        <v>7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>
        <f>INDEX(IMPORT[Seri],A455)</f>
        <v>8102</v>
      </c>
      <c r="D455" s="22" t="str">
        <f>INDEX(IMPORT[Jenis],A455)</f>
        <v>Magnit</v>
      </c>
      <c r="E455" s="22">
        <f>INDEX(IMPORT[Qty/ C],A455)</f>
        <v>144</v>
      </c>
      <c r="F455" s="22">
        <f ca="1">INDEX(IMPORT[C],A455)</f>
        <v>12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9900-3</v>
      </c>
      <c r="D456" s="22" t="str">
        <f>INDEX(IMPORT[Jenis],A456)</f>
        <v>Study board</v>
      </c>
      <c r="E456" s="22">
        <f>INDEX(IMPORT[Qty/ C],A456)</f>
        <v>792</v>
      </c>
      <c r="F456" s="22">
        <f ca="1">INDEX(IMPORT[C],A456)</f>
        <v>7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>
        <f>INDEX(IMPORT[Seri],A457)</f>
        <v>604</v>
      </c>
      <c r="D457" s="22" t="str">
        <f>INDEX(IMPORT[Jenis],A457)</f>
        <v>Study board</v>
      </c>
      <c r="E457" s="22">
        <f>INDEX(IMPORT[Qty/ C],A457)</f>
        <v>600</v>
      </c>
      <c r="F457" s="22">
        <f ca="1">INDEX(IMPORT[C],A457)</f>
        <v>4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 t="str">
        <f>INDEX(IMPORT[Seri],A458)</f>
        <v>HT-015</v>
      </c>
      <c r="D458" s="22" t="str">
        <f>INDEX(IMPORT[Jenis],A458)</f>
        <v>Study board</v>
      </c>
      <c r="E458" s="22">
        <f>INDEX(IMPORT[Qty/ C],A458)</f>
        <v>360</v>
      </c>
      <c r="F458" s="22">
        <f ca="1">INDEX(IMPORT[C],A458)</f>
        <v>1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HT-018</v>
      </c>
      <c r="D459" s="22" t="str">
        <f>INDEX(IMPORT[Jenis],A459)</f>
        <v>Study board</v>
      </c>
      <c r="E459" s="22">
        <f>INDEX(IMPORT[Qty/ C],A459)</f>
        <v>360</v>
      </c>
      <c r="F459" s="22">
        <f ca="1">INDEX(IMPORT[C],A459)</f>
        <v>4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456</v>
      </c>
      <c r="C460" s="22" t="str">
        <f>INDEX(IMPORT[Seri],A460)</f>
        <v>JQ-1909</v>
      </c>
      <c r="D460" s="22" t="str">
        <f>INDEX(IMPORT[Jenis],A460)</f>
        <v>Study board</v>
      </c>
      <c r="E460" s="22">
        <f>INDEX(IMPORT[Qty/ C],A460)</f>
        <v>600</v>
      </c>
      <c r="F460" s="22">
        <f ca="1">INDEX(IMPORT[C],A460)</f>
        <v>3</v>
      </c>
      <c r="G460" s="22" t="str">
        <f>IF(INDEX(IMPORT[Catatan],A460)="","",INDEX(IMPORT[Catatan],A460))</f>
        <v/>
      </c>
      <c r="H460" s="22" t="str">
        <f>INDEX(IMPORT[Ket],A460)</f>
        <v>B4</v>
      </c>
    </row>
    <row r="461" spans="1:8">
      <c r="A461" s="12">
        <v>457</v>
      </c>
      <c r="C461" s="22" t="str">
        <f>INDEX(IMPORT[Seri],A461)</f>
        <v>810-A</v>
      </c>
      <c r="D461" s="22" t="str">
        <f>INDEX(IMPORT[Jenis],A461)</f>
        <v>Gel Pen</v>
      </c>
      <c r="E461" s="22">
        <f>INDEX(IMPORT[Qty/ C],A461)</f>
        <v>3200</v>
      </c>
      <c r="F461" s="22">
        <f ca="1">INDEX(IMPORT[C],A461)</f>
        <v>30</v>
      </c>
      <c r="G461" s="22" t="str">
        <f>IF(INDEX(IMPORT[Catatan],A461)="","",INDEX(IMPORT[Catatan],A461))</f>
        <v/>
      </c>
      <c r="H461" s="22" t="str">
        <f>INDEX(IMPORT[Ket],A461)</f>
        <v>B4</v>
      </c>
    </row>
    <row r="462" spans="1:8">
      <c r="A462" s="12">
        <v>458</v>
      </c>
      <c r="C462" s="22">
        <f>INDEX(IMPORT[Seri],A462)</f>
        <v>344</v>
      </c>
      <c r="D462" s="22" t="str">
        <f>INDEX(IMPORT[Jenis],A462)</f>
        <v>Sharpener</v>
      </c>
      <c r="E462" s="22">
        <f>INDEX(IMPORT[Qty/ C],A462)</f>
        <v>1980</v>
      </c>
      <c r="F462" s="22">
        <f ca="1">INDEX(IMPORT[C],A462)</f>
        <v>4</v>
      </c>
      <c r="G462" s="22" t="str">
        <f>IF(INDEX(IMPORT[Catatan],A462)="","",INDEX(IMPORT[Catatan],A462))</f>
        <v/>
      </c>
      <c r="H462" s="22" t="str">
        <f>INDEX(IMPORT[Ket],A462)</f>
        <v>B4</v>
      </c>
    </row>
    <row r="463" spans="1:8">
      <c r="A463" s="12">
        <v>459</v>
      </c>
      <c r="C463" s="22">
        <f>INDEX(IMPORT[Seri],A463)</f>
        <v>371</v>
      </c>
      <c r="D463" s="22" t="str">
        <f>INDEX(IMPORT[Jenis],A463)</f>
        <v>Sharpener</v>
      </c>
      <c r="E463" s="22">
        <f>INDEX(IMPORT[Qty/ C],A463)</f>
        <v>1620</v>
      </c>
      <c r="F463" s="22">
        <f ca="1">INDEX(IMPORT[C],A463)</f>
        <v>18</v>
      </c>
      <c r="G463" s="22" t="str">
        <f>IF(INDEX(IMPORT[Catatan],A463)="","",INDEX(IMPORT[Catatan],A463))</f>
        <v/>
      </c>
      <c r="H463" s="22" t="str">
        <f>INDEX(IMPORT[Ket],A463)</f>
        <v>B4</v>
      </c>
    </row>
    <row r="464" spans="1:8">
      <c r="A464" s="12">
        <v>460</v>
      </c>
      <c r="C464" s="22" t="str">
        <f>INDEX(IMPORT[Seri],A464)</f>
        <v>FG-201</v>
      </c>
      <c r="D464" s="22" t="str">
        <f>INDEX(IMPORT[Jenis],A464)</f>
        <v>Pocket</v>
      </c>
      <c r="E464" s="22">
        <f>INDEX(IMPORT[Qty/ C],A464)</f>
        <v>480</v>
      </c>
      <c r="F464" s="22">
        <f ca="1">INDEX(IMPORT[C],A464)</f>
        <v>12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461</v>
      </c>
      <c r="C465" s="22" t="str">
        <f>INDEX(IMPORT[Seri],A465)</f>
        <v>FG-301</v>
      </c>
      <c r="D465" s="22" t="str">
        <f>INDEX(IMPORT[Jenis],A465)</f>
        <v>Pocket</v>
      </c>
      <c r="E465" s="22">
        <f>INDEX(IMPORT[Qty/ C],A465)</f>
        <v>360</v>
      </c>
      <c r="F465" s="22">
        <f ca="1">INDEX(IMPORT[C],A465)</f>
        <v>24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462</v>
      </c>
      <c r="C466" s="22" t="str">
        <f>INDEX(IMPORT[Seri],A466)</f>
        <v>L-201</v>
      </c>
      <c r="D466" s="22" t="str">
        <f>INDEX(IMPORT[Jenis],A466)</f>
        <v>Pocket</v>
      </c>
      <c r="E466" s="22">
        <f>INDEX(IMPORT[Qty/ C],A466)</f>
        <v>480</v>
      </c>
      <c r="F466" s="22">
        <f ca="1">INDEX(IMPORT[C],A466)</f>
        <v>5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463</v>
      </c>
      <c r="C467" s="22" t="str">
        <f>INDEX(IMPORT[Seri],A467)</f>
        <v>XL-301</v>
      </c>
      <c r="D467" s="22" t="str">
        <f>INDEX(IMPORT[Jenis],A467)</f>
        <v>Pocket</v>
      </c>
      <c r="E467" s="22">
        <f>INDEX(IMPORT[Qty/ C],A467)</f>
        <v>360</v>
      </c>
      <c r="F467" s="22">
        <f ca="1">INDEX(IMPORT[C],A467)</f>
        <v>23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464</v>
      </c>
      <c r="C468" s="22" t="str">
        <f>INDEX(IMPORT[Seri],A468)</f>
        <v>GG-2</v>
      </c>
      <c r="D468" s="22" t="str">
        <f>INDEX(IMPORT[Jenis],A468)</f>
        <v>Pocket</v>
      </c>
      <c r="E468" s="22">
        <f>INDEX(IMPORT[Qty/ C],A468)</f>
        <v>480</v>
      </c>
      <c r="F468" s="22">
        <f ca="1">INDEX(IMPORT[C],A468)</f>
        <v>32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465</v>
      </c>
      <c r="C469" s="22" t="str">
        <f>INDEX(IMPORT[Seri],A469)</f>
        <v>GG-3</v>
      </c>
      <c r="D469" s="22" t="str">
        <f>INDEX(IMPORT[Jenis],A469)</f>
        <v>Pocket</v>
      </c>
      <c r="E469" s="22">
        <f>INDEX(IMPORT[Qty/ C],A469)</f>
        <v>360</v>
      </c>
      <c r="F469" s="22">
        <f ca="1">INDEX(IMPORT[C],A469)</f>
        <v>8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466</v>
      </c>
      <c r="C470" s="22" t="str">
        <f>INDEX(IMPORT[Seri],A470)</f>
        <v>GP-168</v>
      </c>
      <c r="D470" s="22" t="str">
        <f>INDEX(IMPORT[Jenis],A470)</f>
        <v>Gel Pen koala</v>
      </c>
      <c r="E470" s="22">
        <f>INDEX(IMPORT[Qty/ C],A470)</f>
        <v>1728</v>
      </c>
      <c r="F470" s="22">
        <f ca="1">INDEX(IMPORT[C],A470)</f>
        <v>48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>
        <f>INDEX(IMPORT[Seri],A471)</f>
        <v>2501</v>
      </c>
      <c r="D471" s="22" t="str">
        <f>INDEX(IMPORT[Jenis],A471)</f>
        <v>Note Book</v>
      </c>
      <c r="E471" s="22">
        <f>INDEX(IMPORT[Qty/ C],A471)</f>
        <v>114</v>
      </c>
      <c r="F471" s="22">
        <f ca="1">INDEX(IMPORT[C],A471)</f>
        <v>1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>
        <f>INDEX(IMPORT[Seri],A472)</f>
        <v>9925</v>
      </c>
      <c r="D472" s="22" t="str">
        <f>INDEX(IMPORT[Jenis],A472)</f>
        <v>Note Book</v>
      </c>
      <c r="E472" s="22">
        <f>INDEX(IMPORT[Qty/ C],A472)</f>
        <v>102</v>
      </c>
      <c r="F472" s="22">
        <f ca="1">INDEX(IMPORT[C],A472)</f>
        <v>5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>
        <f>INDEX(IMPORT[Seri],A473)</f>
        <v>5814</v>
      </c>
      <c r="D473" s="22" t="str">
        <f>INDEX(IMPORT[Jenis],A473)</f>
        <v>Note Book</v>
      </c>
      <c r="E473" s="22">
        <f>INDEX(IMPORT[Qty/ C],A473)</f>
        <v>144</v>
      </c>
      <c r="F473" s="22">
        <f ca="1">INDEX(IMPORT[C],A473)</f>
        <v>6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>
        <f>INDEX(IMPORT[Seri],A474)</f>
        <v>5010</v>
      </c>
      <c r="D474" s="22" t="str">
        <f>INDEX(IMPORT[Jenis],A474)</f>
        <v>Hooks</v>
      </c>
      <c r="E474" s="22">
        <f>INDEX(IMPORT[Qty/ C],A474)</f>
        <v>200</v>
      </c>
      <c r="F474" s="22">
        <f ca="1">INDEX(IMPORT[C],A474)</f>
        <v>4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 t="str">
        <f>INDEX(IMPORT[Seri],A475)</f>
        <v>DW9021-12</v>
      </c>
      <c r="D475" s="22" t="str">
        <f>INDEX(IMPORT[Jenis],A475)</f>
        <v>Pencil</v>
      </c>
      <c r="E475" s="22">
        <f>INDEX(IMPORT[Qty/ C],A475)</f>
        <v>288</v>
      </c>
      <c r="F475" s="22">
        <f ca="1">INDEX(IMPORT[C],A475)</f>
        <v>4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 t="str">
        <f>INDEX(IMPORT[Seri],A476)</f>
        <v>DW9019-12</v>
      </c>
      <c r="D476" s="22" t="str">
        <f>INDEX(IMPORT[Jenis],A476)</f>
        <v>Pencil</v>
      </c>
      <c r="E476" s="22">
        <f>INDEX(IMPORT[Qty/ C],A476)</f>
        <v>288</v>
      </c>
      <c r="F476" s="22">
        <f ca="1">INDEX(IMPORT[C],A476)</f>
        <v>5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 t="str">
        <f>INDEX(IMPORT[Seri],A477)</f>
        <v>DY-8616</v>
      </c>
      <c r="D477" s="22" t="str">
        <f>INDEX(IMPORT[Jenis],A477)</f>
        <v>Correction Tape</v>
      </c>
      <c r="E477" s="22">
        <f>INDEX(IMPORT[Qty/ C],A477)</f>
        <v>384</v>
      </c>
      <c r="F477" s="22">
        <f ca="1">INDEX(IMPORT[C],A477)</f>
        <v>4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 t="str">
        <f>INDEX(IMPORT[Seri],A478)</f>
        <v>DY-8240</v>
      </c>
      <c r="D478" s="22" t="str">
        <f>INDEX(IMPORT[Jenis],A478)</f>
        <v>Correction Tape</v>
      </c>
      <c r="E478" s="22">
        <f>INDEX(IMPORT[Qty/ C],A478)</f>
        <v>1152</v>
      </c>
      <c r="F478" s="22">
        <f ca="1">INDEX(IMPORT[C],A478)</f>
        <v>1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 t="str">
        <f>INDEX(IMPORT[Seri],A479)</f>
        <v>17-01A</v>
      </c>
      <c r="D479" s="22" t="str">
        <f>INDEX(IMPORT[Jenis],A479)</f>
        <v>Pencil Box</v>
      </c>
      <c r="E479" s="22">
        <f>INDEX(IMPORT[Qty/ C],A479)</f>
        <v>192</v>
      </c>
      <c r="F479" s="22">
        <f ca="1">INDEX(IMPORT[C],A479)</f>
        <v>2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476</v>
      </c>
      <c r="C480" s="22" t="str">
        <f>INDEX(IMPORT[Seri],A480)</f>
        <v>MS-4001</v>
      </c>
      <c r="D480" s="22" t="str">
        <f>INDEX(IMPORT[Jenis],A480)</f>
        <v>Compasses (koala)</v>
      </c>
      <c r="E480" s="22">
        <f>INDEX(IMPORT[Qty/ C],A480)</f>
        <v>288</v>
      </c>
      <c r="F480" s="22">
        <f ca="1">INDEX(IMPORT[C],A480)</f>
        <v>4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477</v>
      </c>
      <c r="C481" s="22" t="str">
        <f>INDEX(IMPORT[Seri],A481)</f>
        <v>28850-60</v>
      </c>
      <c r="D481" s="22" t="str">
        <f>INDEX(IMPORT[Jenis],A481)</f>
        <v>Note Book</v>
      </c>
      <c r="E481" s="22">
        <f>INDEX(IMPORT[Qty/ C],A481)</f>
        <v>240</v>
      </c>
      <c r="F481" s="22">
        <f ca="1">INDEX(IMPORT[C],A481)</f>
        <v>1</v>
      </c>
      <c r="G481" s="22" t="str">
        <f>IF(INDEX(IMPORT[Catatan],A481)="","",INDEX(IMPORT[Catatan],A481))</f>
        <v/>
      </c>
      <c r="H481" s="22" t="str">
        <f>INDEX(IMPORT[Ket],A481)</f>
        <v>C1 + C2</v>
      </c>
    </row>
    <row r="482" spans="1:8">
      <c r="A482" s="12">
        <v>478</v>
      </c>
      <c r="C482" s="22" t="str">
        <f>INDEX(IMPORT[Seri],A482)</f>
        <v>YS-6661</v>
      </c>
      <c r="D482" s="22" t="str">
        <f>INDEX(IMPORT[Jenis],A482)</f>
        <v>Study Board</v>
      </c>
      <c r="E482" s="22">
        <f>INDEX(IMPORT[Qty/ C],A482)</f>
        <v>200</v>
      </c>
      <c r="F482" s="22">
        <f ca="1">INDEX(IMPORT[C],A482)</f>
        <v>5</v>
      </c>
      <c r="G482" s="22" t="str">
        <f>IF(INDEX(IMPORT[Catatan],A482)="","",INDEX(IMPORT[Catatan],A482))</f>
        <v/>
      </c>
      <c r="H482" s="22" t="str">
        <f>INDEX(IMPORT[Ket],A482)</f>
        <v>C1 + C2</v>
      </c>
    </row>
    <row r="483" spans="1:8">
      <c r="A483" s="12">
        <v>479</v>
      </c>
      <c r="C483" s="22" t="str">
        <f>INDEX(IMPORT[Seri],A483)</f>
        <v>YS-6662</v>
      </c>
      <c r="D483" s="22" t="str">
        <f>INDEX(IMPORT[Jenis],A483)</f>
        <v>Study Board</v>
      </c>
      <c r="E483" s="22">
        <f>INDEX(IMPORT[Qty/ C],A483)</f>
        <v>300</v>
      </c>
      <c r="F483" s="22">
        <f ca="1">INDEX(IMPORT[C],A483)</f>
        <v>7</v>
      </c>
      <c r="G483" s="22" t="str">
        <f>IF(INDEX(IMPORT[Catatan],A483)="","",INDEX(IMPORT[Catatan],A483))</f>
        <v/>
      </c>
      <c r="H483" s="22" t="str">
        <f>INDEX(IMPORT[Ket],A483)</f>
        <v>C1 + C2</v>
      </c>
    </row>
    <row r="484" spans="1:8">
      <c r="A484" s="12">
        <v>480</v>
      </c>
      <c r="C484" s="22" t="str">
        <f>INDEX(IMPORT[Seri],A484)</f>
        <v>5070-3</v>
      </c>
      <c r="D484" s="22" t="str">
        <f>INDEX(IMPORT[Jenis],A484)</f>
        <v>Wrapper</v>
      </c>
      <c r="E484" s="22">
        <f>INDEX(IMPORT[Qty/ C],A484)</f>
        <v>1000</v>
      </c>
      <c r="F484" s="22">
        <f ca="1">INDEX(IMPORT[C],A484)</f>
        <v>9</v>
      </c>
      <c r="G484" s="22" t="str">
        <f>IF(INDEX(IMPORT[Catatan],A484)="","",INDEX(IMPORT[Catatan],A484))</f>
        <v/>
      </c>
      <c r="H484" s="22" t="str">
        <f>INDEX(IMPORT[Ket],A484)</f>
        <v>C1 + C2</v>
      </c>
    </row>
    <row r="485" spans="1:8">
      <c r="A485" s="12">
        <v>481</v>
      </c>
      <c r="C485" s="22" t="str">
        <f>INDEX(IMPORT[Seri],A485)</f>
        <v>DW-9022-12</v>
      </c>
      <c r="D485" s="22" t="str">
        <f>INDEX(IMPORT[Jenis],A485)</f>
        <v>Pencil</v>
      </c>
      <c r="E485" s="22">
        <f>INDEX(IMPORT[Qty/ C],A485)</f>
        <v>288</v>
      </c>
      <c r="F485" s="22">
        <f ca="1">INDEX(IMPORT[C],A485)</f>
        <v>7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482</v>
      </c>
      <c r="C486" s="22" t="str">
        <f>INDEX(IMPORT[Seri],A486)</f>
        <v>722B</v>
      </c>
      <c r="D486" s="22" t="str">
        <f>INDEX(IMPORT[Jenis],A486)</f>
        <v>Sharpener</v>
      </c>
      <c r="E486" s="22">
        <f>INDEX(IMPORT[Qty/ C],A486)</f>
        <v>144</v>
      </c>
      <c r="F486" s="22">
        <f ca="1">INDEX(IMPORT[C],A486)</f>
        <v>12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483</v>
      </c>
      <c r="C487" s="22" t="str">
        <f>INDEX(IMPORT[Seri],A487)</f>
        <v>722A</v>
      </c>
      <c r="D487" s="22" t="str">
        <f>INDEX(IMPORT[Jenis],A487)</f>
        <v>Sharpener</v>
      </c>
      <c r="E487" s="22">
        <f>INDEX(IMPORT[Qty/ C],A487)</f>
        <v>144</v>
      </c>
      <c r="F487" s="22">
        <f ca="1">INDEX(IMPORT[C],A487)</f>
        <v>11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484</v>
      </c>
      <c r="C488" s="22" t="str">
        <f>INDEX(IMPORT[Seri],A488)</f>
        <v>717A</v>
      </c>
      <c r="D488" s="22" t="str">
        <f>INDEX(IMPORT[Jenis],A488)</f>
        <v>Sharpener</v>
      </c>
      <c r="E488" s="22">
        <f>INDEX(IMPORT[Qty/ C],A488)</f>
        <v>144</v>
      </c>
      <c r="F488" s="22">
        <f ca="1">INDEX(IMPORT[C],A488)</f>
        <v>10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485</v>
      </c>
      <c r="C489" s="22" t="str">
        <f>INDEX(IMPORT[Seri],A489)</f>
        <v>7809</v>
      </c>
      <c r="D489" s="22" t="str">
        <f>INDEX(IMPORT[Jenis],A489)</f>
        <v>Sharpener</v>
      </c>
      <c r="E489" s="22">
        <f>INDEX(IMPORT[Qty/ C],A489)</f>
        <v>144</v>
      </c>
      <c r="F489" s="22">
        <f ca="1">INDEX(IMPORT[C],A489)</f>
        <v>2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486</v>
      </c>
      <c r="C490" s="22" t="str">
        <f>INDEX(IMPORT[Seri],A490)</f>
        <v>6600-B</v>
      </c>
      <c r="D490" s="22" t="str">
        <f>INDEX(IMPORT[Jenis],A490)</f>
        <v>Sharpener</v>
      </c>
      <c r="E490" s="22">
        <f>INDEX(IMPORT[Qty/ C],A490)</f>
        <v>144</v>
      </c>
      <c r="F490" s="22">
        <f ca="1">INDEX(IMPORT[C],A490)</f>
        <v>15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487</v>
      </c>
      <c r="C491" s="22" t="str">
        <f>INDEX(IMPORT[Seri],A491)</f>
        <v>RC-9021 / 9051</v>
      </c>
      <c r="D491" s="22" t="str">
        <f>INDEX(IMPORT[Jenis],A491)</f>
        <v>Sharpener</v>
      </c>
      <c r="E491" s="22">
        <f>INDEX(IMPORT[Qty/ C],A491)</f>
        <v>144</v>
      </c>
      <c r="F491" s="22">
        <f ca="1">INDEX(IMPORT[C],A491)</f>
        <v>14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CQ718-6</v>
      </c>
      <c r="D492" s="22" t="str">
        <f>INDEX(IMPORT[Jenis],A492)</f>
        <v>Glitter Pen</v>
      </c>
      <c r="E492" s="22">
        <f>INDEX(IMPORT[Qty/ C],A492)</f>
        <v>1920</v>
      </c>
      <c r="F492" s="22">
        <f ca="1">INDEX(IMPORT[C],A492)</f>
        <v>3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CQ718-8</v>
      </c>
      <c r="D493" s="22" t="str">
        <f>INDEX(IMPORT[Jenis],A493)</f>
        <v>Glitter Pen</v>
      </c>
      <c r="E493" s="22">
        <f>INDEX(IMPORT[Qty/ C],A493)</f>
        <v>1920</v>
      </c>
      <c r="F493" s="22">
        <f ca="1">INDEX(IMPORT[C],A493)</f>
        <v>2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 t="str">
        <f>INDEX(IMPORT[Seri],A494)</f>
        <v>CQ718-12</v>
      </c>
      <c r="D494" s="22" t="str">
        <f>INDEX(IMPORT[Jenis],A494)</f>
        <v>Glitter Pen</v>
      </c>
      <c r="E494" s="22">
        <f>INDEX(IMPORT[Qty/ C],A494)</f>
        <v>1920</v>
      </c>
      <c r="F494" s="22">
        <f ca="1">INDEX(IMPORT[C],A494)</f>
        <v>8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XG-103</v>
      </c>
      <c r="D495" s="22" t="str">
        <f>INDEX(IMPORT[Jenis],A495)</f>
        <v>Study Board</v>
      </c>
      <c r="E495" s="22">
        <f>INDEX(IMPORT[Qty/ C],A495)</f>
        <v>96</v>
      </c>
      <c r="F495" s="22">
        <f ca="1">INDEX(IMPORT[C],A495)</f>
        <v>3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XG-105</v>
      </c>
      <c r="D496" s="22" t="str">
        <f>INDEX(IMPORT[Jenis],A496)</f>
        <v>Study Board</v>
      </c>
      <c r="E496" s="22">
        <f>INDEX(IMPORT[Qty/ C],A496)</f>
        <v>96</v>
      </c>
      <c r="F496" s="22">
        <f ca="1">INDEX(IMPORT[C],A496)</f>
        <v>1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 t="str">
        <f>INDEX(IMPORT[Seri],A497)</f>
        <v>XG-106</v>
      </c>
      <c r="D497" s="22" t="str">
        <f>INDEX(IMPORT[Jenis],A497)</f>
        <v>Study Board</v>
      </c>
      <c r="E497" s="22">
        <f>INDEX(IMPORT[Qty/ C],A497)</f>
        <v>96</v>
      </c>
      <c r="F497" s="22">
        <f ca="1">INDEX(IMPORT[C],A497)</f>
        <v>1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A-3322</v>
      </c>
      <c r="D498" s="22" t="str">
        <f>INDEX(IMPORT[Jenis],A498)</f>
        <v>Pencil Box</v>
      </c>
      <c r="E498" s="22">
        <f>INDEX(IMPORT[Qty/ C],A498)</f>
        <v>240</v>
      </c>
      <c r="F498" s="22">
        <f ca="1">INDEX(IMPORT[C],A498)</f>
        <v>9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X4008</v>
      </c>
      <c r="D499" s="22" t="str">
        <f>INDEX(IMPORT[Jenis],A499)</f>
        <v>Magnet</v>
      </c>
      <c r="E499" s="22">
        <f>INDEX(IMPORT[Qty/ C],A499)</f>
        <v>360</v>
      </c>
      <c r="F499" s="22">
        <f ca="1">INDEX(IMPORT[C],A499)</f>
        <v>4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X-3010</v>
      </c>
      <c r="D500" s="22" t="str">
        <f>INDEX(IMPORT[Jenis],A500)</f>
        <v>Magnet</v>
      </c>
      <c r="E500" s="22">
        <f>INDEX(IMPORT[Qty/ C],A500)</f>
        <v>40</v>
      </c>
      <c r="F500" s="22">
        <f ca="1">INDEX(IMPORT[C],A500)</f>
        <v>4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497</v>
      </c>
      <c r="C501" s="22" t="str">
        <f>INDEX(IMPORT[Seri],A501)</f>
        <v>009</v>
      </c>
      <c r="D501" s="22" t="str">
        <f>INDEX(IMPORT[Jenis],A501)</f>
        <v>Magnet</v>
      </c>
      <c r="E501" s="22">
        <f>INDEX(IMPORT[Qty/ C],A501)</f>
        <v>240</v>
      </c>
      <c r="F501" s="22">
        <f ca="1">INDEX(IMPORT[C],A501)</f>
        <v>3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498</v>
      </c>
      <c r="C502" s="22" t="str">
        <f>INDEX(IMPORT[Seri],A502)</f>
        <v>BL-8</v>
      </c>
      <c r="D502" s="22" t="str">
        <f>INDEX(IMPORT[Jenis],A502)</f>
        <v>Brush</v>
      </c>
      <c r="E502" s="22">
        <f>INDEX(IMPORT[Qty/ C],A502)</f>
        <v>504</v>
      </c>
      <c r="F502" s="22">
        <f ca="1">INDEX(IMPORT[C],A502)</f>
        <v>24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499</v>
      </c>
      <c r="C503" s="22" t="str">
        <f>INDEX(IMPORT[Seri],A503)</f>
        <v>UTN-1</v>
      </c>
      <c r="D503" s="22" t="str">
        <f>INDEX(IMPORT[Jenis],A503)</f>
        <v>Gel Refill</v>
      </c>
      <c r="E503" s="22">
        <f>INDEX(IMPORT[Qty/ C],A503)</f>
        <v>12000</v>
      </c>
      <c r="F503" s="22">
        <f ca="1">INDEX(IMPORT[C],A503)</f>
        <v>8</v>
      </c>
      <c r="G503" s="22" t="str">
        <f>IF(INDEX(IMPORT[Catatan],A503)="","",INDEX(IMPORT[Catatan],A503))</f>
        <v/>
      </c>
      <c r="H503" s="22" t="str">
        <f>INDEX(IMPORT[Ket],A503)</f>
        <v>C3</v>
      </c>
    </row>
    <row r="504" spans="1:8">
      <c r="A504" s="12">
        <v>500</v>
      </c>
      <c r="C504" s="22" t="str">
        <f>INDEX(IMPORT[Seri],A504)</f>
        <v>UTN-1</v>
      </c>
      <c r="D504" s="22" t="str">
        <f>INDEX(IMPORT[Jenis],A504)</f>
        <v>Gel Refill</v>
      </c>
      <c r="E504" s="22">
        <f>INDEX(IMPORT[Qty/ C],A504)</f>
        <v>4000</v>
      </c>
      <c r="F504" s="22">
        <f ca="1">INDEX(IMPORT[C],A504)</f>
        <v>1</v>
      </c>
      <c r="G504" s="22" t="str">
        <f>IF(INDEX(IMPORT[Catatan],A504)="","",INDEX(IMPORT[Catatan],A504))</f>
        <v/>
      </c>
      <c r="H504" s="22" t="str">
        <f>INDEX(IMPORT[Ket],A504)</f>
        <v>C3</v>
      </c>
    </row>
    <row r="505" spans="1:8">
      <c r="A505" s="12">
        <v>501</v>
      </c>
      <c r="C505" s="22" t="str">
        <f>INDEX(IMPORT[Seri],A505)</f>
        <v>1007F</v>
      </c>
      <c r="D505" s="22" t="str">
        <f>INDEX(IMPORT[Jenis],A505)</f>
        <v>Stapler (bkn joss)</v>
      </c>
      <c r="E505" s="22">
        <f>INDEX(IMPORT[Qty/ C],A505)</f>
        <v>48</v>
      </c>
      <c r="F505" s="22">
        <f ca="1">INDEX(IMPORT[C],A505)</f>
        <v>3</v>
      </c>
      <c r="G505" s="22" t="str">
        <f>IF(INDEX(IMPORT[Catatan],A505)="","",INDEX(IMPORT[Catatan],A505))</f>
        <v/>
      </c>
      <c r="H505" s="22" t="str">
        <f>INDEX(IMPORT[Ket],A505)</f>
        <v>C3</v>
      </c>
    </row>
    <row r="506" spans="1:8">
      <c r="A506" s="12">
        <v>502</v>
      </c>
      <c r="C506" s="22" t="str">
        <f>INDEX(IMPORT[Seri],A506)</f>
        <v>GP-168</v>
      </c>
      <c r="D506" s="22" t="str">
        <f>INDEX(IMPORT[Jenis],A506)</f>
        <v>Gel Pen Koala</v>
      </c>
      <c r="E506" s="22">
        <f>INDEX(IMPORT[Qty/ C],A506)</f>
        <v>1728</v>
      </c>
      <c r="F506" s="22">
        <f ca="1">INDEX(IMPORT[C],A506)</f>
        <v>51</v>
      </c>
      <c r="G506" s="22" t="str">
        <f>IF(INDEX(IMPORT[Catatan],A506)="","",INDEX(IMPORT[Catatan],A506))</f>
        <v/>
      </c>
      <c r="H506" s="22" t="str">
        <f>INDEX(IMPORT[Ket],A506)</f>
        <v>C3</v>
      </c>
    </row>
    <row r="507" spans="1:8">
      <c r="A507" s="12">
        <v>503</v>
      </c>
      <c r="C507" s="22" t="str">
        <f>INDEX(IMPORT[Seri],A507)</f>
        <v>GP-168</v>
      </c>
      <c r="D507" s="22" t="str">
        <f>INDEX(IMPORT[Jenis],A507)</f>
        <v>Gel Pen Joss</v>
      </c>
      <c r="E507" s="22">
        <f>INDEX(IMPORT[Qty/ C],A507)</f>
        <v>1728</v>
      </c>
      <c r="F507" s="22">
        <f ca="1">INDEX(IMPORT[C],A507)</f>
        <v>57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504</v>
      </c>
      <c r="C508" s="22" t="str">
        <f>INDEX(IMPORT[Seri],A508)</f>
        <v>30 cm</v>
      </c>
      <c r="D508" s="22" t="str">
        <f>INDEX(IMPORT[Jenis],A508)</f>
        <v>Ribbon</v>
      </c>
      <c r="E508" s="22">
        <f>INDEX(IMPORT[Qty/ C],A508)</f>
        <v>1500</v>
      </c>
      <c r="F508" s="22">
        <f ca="1">INDEX(IMPORT[C],A508)</f>
        <v>28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505</v>
      </c>
      <c r="C509" s="22" t="str">
        <f>INDEX(IMPORT[Seri],A509)</f>
        <v>50 cm</v>
      </c>
      <c r="D509" s="22" t="str">
        <f>INDEX(IMPORT[Jenis],A509)</f>
        <v>Ribbon</v>
      </c>
      <c r="E509" s="22">
        <f>INDEX(IMPORT[Qty/ C],A509)</f>
        <v>500</v>
      </c>
      <c r="F509" s="22">
        <f ca="1">INDEX(IMPORT[C],A509)</f>
        <v>42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506</v>
      </c>
      <c r="C510" s="22" t="str">
        <f>INDEX(IMPORT[Seri],A510)</f>
        <v>30cm-1</v>
      </c>
      <c r="D510" s="22" t="str">
        <f>INDEX(IMPORT[Jenis],A510)</f>
        <v>Ribbon</v>
      </c>
      <c r="E510" s="22">
        <f>INDEX(IMPORT[Qty/ C],A510)</f>
        <v>1500</v>
      </c>
      <c r="F510" s="22">
        <f ca="1">INDEX(IMPORT[C],A510)</f>
        <v>6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507</v>
      </c>
      <c r="C511" s="22" t="str">
        <f>INDEX(IMPORT[Seri],A511)</f>
        <v>50cm-1</v>
      </c>
      <c r="D511" s="22" t="str">
        <f>INDEX(IMPORT[Jenis],A511)</f>
        <v>Ribbon</v>
      </c>
      <c r="E511" s="22">
        <f>INDEX(IMPORT[Qty/ C],A511)</f>
        <v>500</v>
      </c>
      <c r="F511" s="22">
        <f ca="1">INDEX(IMPORT[C],A511)</f>
        <v>4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508</v>
      </c>
      <c r="C512" s="22" t="str">
        <f>INDEX(IMPORT[Seri],A512)</f>
        <v>LS-30</v>
      </c>
      <c r="D512" s="22" t="str">
        <f>INDEX(IMPORT[Jenis],A512)</f>
        <v>Ribbon</v>
      </c>
      <c r="E512" s="22">
        <f>INDEX(IMPORT[Qty/ C],A512)</f>
        <v>1500</v>
      </c>
      <c r="F512" s="22">
        <f ca="1">INDEX(IMPORT[C],A512)</f>
        <v>7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509</v>
      </c>
      <c r="C513" s="22" t="str">
        <f>INDEX(IMPORT[Seri],A513)</f>
        <v>LS-50</v>
      </c>
      <c r="D513" s="22" t="str">
        <f>INDEX(IMPORT[Jenis],A513)</f>
        <v>Ribbon</v>
      </c>
      <c r="E513" s="22">
        <f>INDEX(IMPORT[Qty/ C],A513)</f>
        <v>500</v>
      </c>
      <c r="F513" s="22">
        <f ca="1">INDEX(IMPORT[C],A513)</f>
        <v>9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510</v>
      </c>
      <c r="C514" s="22" t="str">
        <f>INDEX(IMPORT[Seri],A514)</f>
        <v>LS-30-1</v>
      </c>
      <c r="D514" s="22" t="str">
        <f>INDEX(IMPORT[Jenis],A514)</f>
        <v>Ribbon</v>
      </c>
      <c r="E514" s="22">
        <f>INDEX(IMPORT[Qty/ C],A514)</f>
        <v>1500</v>
      </c>
      <c r="F514" s="22">
        <f ca="1">INDEX(IMPORT[C],A514)</f>
        <v>8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511</v>
      </c>
      <c r="C515" s="22" t="str">
        <f>INDEX(IMPORT[Seri],A515)</f>
        <v>LS-50-1</v>
      </c>
      <c r="D515" s="22" t="str">
        <f>INDEX(IMPORT[Jenis],A515)</f>
        <v>Ribbon</v>
      </c>
      <c r="E515" s="22">
        <f>INDEX(IMPORT[Qty/ C],A515)</f>
        <v>500</v>
      </c>
      <c r="F515" s="22">
        <f ca="1">INDEX(IMPORT[C],A515)</f>
        <v>9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512</v>
      </c>
      <c r="C516" s="22" t="str">
        <f>INDEX(IMPORT[Seri],A516)</f>
        <v>251-6LB</v>
      </c>
      <c r="D516" s="22" t="str">
        <f>INDEX(IMPORT[Jenis],A516)</f>
        <v>Brush</v>
      </c>
      <c r="E516" s="22">
        <f>INDEX(IMPORT[Qty/ C],A516)</f>
        <v>600</v>
      </c>
      <c r="F516" s="22">
        <f ca="1">INDEX(IMPORT[C],A516)</f>
        <v>4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513</v>
      </c>
      <c r="C517" s="22" t="str">
        <f>INDEX(IMPORT[Seri],A517)</f>
        <v>21839-7H</v>
      </c>
      <c r="D517" s="22" t="str">
        <f>INDEX(IMPORT[Jenis],A517)</f>
        <v>Brush</v>
      </c>
      <c r="E517" s="22">
        <f>INDEX(IMPORT[Qty/ C],A517)</f>
        <v>480</v>
      </c>
      <c r="F517" s="22">
        <f ca="1">INDEX(IMPORT[C],A517)</f>
        <v>2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514</v>
      </c>
      <c r="C518" s="22" t="str">
        <f>INDEX(IMPORT[Seri],A518)</f>
        <v>21839-5H</v>
      </c>
      <c r="D518" s="22" t="str">
        <f>INDEX(IMPORT[Jenis],A518)</f>
        <v>Brush</v>
      </c>
      <c r="E518" s="22">
        <f>INDEX(IMPORT[Qty/ C],A518)</f>
        <v>600</v>
      </c>
      <c r="F518" s="22">
        <f ca="1">INDEX(IMPORT[C],A518)</f>
        <v>3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515</v>
      </c>
      <c r="C519" s="22" t="str">
        <f>INDEX(IMPORT[Seri],A519)</f>
        <v>251-6TJ</v>
      </c>
      <c r="D519" s="22" t="str">
        <f>INDEX(IMPORT[Jenis],A519)</f>
        <v>Brush</v>
      </c>
      <c r="E519" s="22">
        <f>INDEX(IMPORT[Qty/ C],A519)</f>
        <v>600</v>
      </c>
      <c r="F519" s="22">
        <f ca="1">INDEX(IMPORT[C],A519)</f>
        <v>4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516</v>
      </c>
      <c r="C520" s="22" t="str">
        <f>INDEX(IMPORT[Seri],A520)</f>
        <v>251-6BJ</v>
      </c>
      <c r="D520" s="22" t="str">
        <f>INDEX(IMPORT[Jenis],A520)</f>
        <v>Brush</v>
      </c>
      <c r="E520" s="22">
        <f>INDEX(IMPORT[Qty/ C],A520)</f>
        <v>600</v>
      </c>
      <c r="F520" s="22">
        <f ca="1">INDEX(IMPORT[C],A520)</f>
        <v>4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517</v>
      </c>
      <c r="C521" s="22" t="str">
        <f>INDEX(IMPORT[Seri],A521)</f>
        <v>251-6TB</v>
      </c>
      <c r="D521" s="22" t="str">
        <f>INDEX(IMPORT[Jenis],A521)</f>
        <v>Brush</v>
      </c>
      <c r="E521" s="22">
        <f>INDEX(IMPORT[Qty/ C],A521)</f>
        <v>600</v>
      </c>
      <c r="F521" s="22">
        <f ca="1">INDEX(IMPORT[C],A521)</f>
        <v>3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518</v>
      </c>
      <c r="C522" s="22" t="str">
        <f>INDEX(IMPORT[Seri],A522)</f>
        <v>251-6CB</v>
      </c>
      <c r="D522" s="22" t="str">
        <f>INDEX(IMPORT[Jenis],A522)</f>
        <v>Brush</v>
      </c>
      <c r="E522" s="22">
        <f>INDEX(IMPORT[Qty/ C],A522)</f>
        <v>600</v>
      </c>
      <c r="F522" s="22">
        <f ca="1">INDEX(IMPORT[C],A522)</f>
        <v>2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519</v>
      </c>
      <c r="C523" s="22" t="str">
        <f>INDEX(IMPORT[Seri],A523)</f>
        <v>9903</v>
      </c>
      <c r="D523" s="22" t="str">
        <f>INDEX(IMPORT[Jenis],A523)</f>
        <v>Colouring Book</v>
      </c>
      <c r="E523" s="22">
        <f>INDEX(IMPORT[Qty/ C],A523)</f>
        <v>792</v>
      </c>
      <c r="F523" s="22">
        <f ca="1">INDEX(IMPORT[C],A523)</f>
        <v>4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520</v>
      </c>
      <c r="C524" s="22" t="str">
        <f>INDEX(IMPORT[Seri],A524)</f>
        <v>HT-018</v>
      </c>
      <c r="D524" s="22" t="str">
        <f>INDEX(IMPORT[Jenis],A524)</f>
        <v>Colouring Book</v>
      </c>
      <c r="E524" s="22">
        <f>INDEX(IMPORT[Qty/ C],A524)</f>
        <v>360</v>
      </c>
      <c r="F524" s="22">
        <f ca="1">INDEX(IMPORT[C],A524)</f>
        <v>3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521</v>
      </c>
      <c r="C525" s="22" t="str">
        <f>INDEX(IMPORT[Seri],A525)</f>
        <v>HD-5521</v>
      </c>
      <c r="D525" s="22" t="str">
        <f>INDEX(IMPORT[Jenis],A525)</f>
        <v>Fluorescent Pen</v>
      </c>
      <c r="E525" s="22">
        <f>INDEX(IMPORT[Qty/ C],A525)</f>
        <v>864</v>
      </c>
      <c r="F525" s="22">
        <f ca="1">INDEX(IMPORT[C],A525)</f>
        <v>7</v>
      </c>
      <c r="G525" s="22" t="str">
        <f>IF(INDEX(IMPORT[Catatan],A525)="","",INDEX(IMPORT[Catatan],A525))</f>
        <v/>
      </c>
      <c r="H525" s="22" t="str">
        <f>INDEX(IMPORT[Ket],A525)</f>
        <v>C4</v>
      </c>
    </row>
    <row r="526" spans="1:8">
      <c r="A526" s="12">
        <v>522</v>
      </c>
      <c r="C526" s="22">
        <f>INDEX(IMPORT[Seri],A526)</f>
        <v>6600</v>
      </c>
      <c r="D526" s="22" t="str">
        <f>INDEX(IMPORT[Jenis],A526)</f>
        <v>Sharpener</v>
      </c>
      <c r="E526" s="22">
        <f>INDEX(IMPORT[Qty/ C],A526)</f>
        <v>144</v>
      </c>
      <c r="F526" s="22">
        <f ca="1">INDEX(IMPORT[C],A526)</f>
        <v>14</v>
      </c>
      <c r="G526" s="22" t="str">
        <f>IF(INDEX(IMPORT[Catatan],A526)="","",INDEX(IMPORT[Catatan],A526))</f>
        <v/>
      </c>
      <c r="H526" s="22" t="str">
        <f>INDEX(IMPORT[Ket],A526)</f>
        <v>C4</v>
      </c>
    </row>
    <row r="527" spans="1:8">
      <c r="A527" s="12">
        <v>523</v>
      </c>
      <c r="C527" s="22" t="str">
        <f>INDEX(IMPORT[Seri],A527)</f>
        <v>8025</v>
      </c>
      <c r="D527" s="22" t="str">
        <f>INDEX(IMPORT[Jenis],A527)</f>
        <v>Study Board</v>
      </c>
      <c r="E527" s="22">
        <f>INDEX(IMPORT[Qty/ C],A527)</f>
        <v>360</v>
      </c>
      <c r="F527" s="22">
        <f ca="1">INDEX(IMPORT[C],A527)</f>
        <v>10</v>
      </c>
      <c r="G527" s="22" t="str">
        <f>IF(INDEX(IMPORT[Catatan],A527)="","",INDEX(IMPORT[Catatan],A527))</f>
        <v/>
      </c>
      <c r="H527" s="22" t="str">
        <f>INDEX(IMPORT[Ket],A527)</f>
        <v>C4</v>
      </c>
    </row>
    <row r="528" spans="1:8">
      <c r="A528" s="12">
        <v>524</v>
      </c>
      <c r="C528" s="22" t="str">
        <f>INDEX(IMPORT[Seri],A528)</f>
        <v>B1005（B5）</v>
      </c>
      <c r="D528" s="22" t="str">
        <f>INDEX(IMPORT[Jenis],A528)</f>
        <v>Note Book</v>
      </c>
      <c r="E528" s="22">
        <f>INDEX(IMPORT[Qty/ C],A528)</f>
        <v>72</v>
      </c>
      <c r="F528" s="22">
        <f ca="1">INDEX(IMPORT[C],A528)</f>
        <v>3</v>
      </c>
      <c r="G528" s="22" t="str">
        <f>IF(INDEX(IMPORT[Catatan],A528)="","",INDEX(IMPORT[Catatan],A528))</f>
        <v/>
      </c>
      <c r="H528" s="22" t="str">
        <f>INDEX(IMPORT[Ket],A528)</f>
        <v>C4</v>
      </c>
    </row>
    <row r="529" spans="1:8">
      <c r="A529" s="12">
        <v>525</v>
      </c>
      <c r="C529" s="22" t="str">
        <f>INDEX(IMPORT[Seri],A529)</f>
        <v>GR-090</v>
      </c>
      <c r="D529" s="22" t="str">
        <f>INDEX(IMPORT[Jenis],A529)</f>
        <v>Gel Refill</v>
      </c>
      <c r="E529" s="22">
        <f>INDEX(IMPORT[Qty/ C],A529)</f>
        <v>576</v>
      </c>
      <c r="F529" s="22">
        <f ca="1">INDEX(IMPORT[C],A529)</f>
        <v>2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526</v>
      </c>
      <c r="C530" s="22" t="str">
        <f>INDEX(IMPORT[Seri],A530)</f>
        <v>UTN-1</v>
      </c>
      <c r="D530" s="22" t="str">
        <f>INDEX(IMPORT[Jenis],A530)</f>
        <v>Gel Refill</v>
      </c>
      <c r="E530" s="22">
        <f>INDEX(IMPORT[Qty/ C],A530)</f>
        <v>20000</v>
      </c>
      <c r="F530" s="22">
        <f ca="1">INDEX(IMPORT[C],A530)</f>
        <v>1</v>
      </c>
      <c r="G530" s="22" t="str">
        <f>IF(INDEX(IMPORT[Catatan],A530)="","",INDEX(IMPORT[Catatan],A530))</f>
        <v/>
      </c>
      <c r="H530" s="22" t="str">
        <f>INDEX(IMPORT[Ket],A530)</f>
        <v>C5</v>
      </c>
    </row>
    <row r="531" spans="1:8">
      <c r="A531" s="12">
        <v>527</v>
      </c>
      <c r="C531" s="22" t="str">
        <f>INDEX(IMPORT[Seri],A531)</f>
        <v>GG-3</v>
      </c>
      <c r="D531" s="22" t="str">
        <f>INDEX(IMPORT[Jenis],A531)</f>
        <v>Pocket</v>
      </c>
      <c r="E531" s="22">
        <f>INDEX(IMPORT[Qty/ C],A531)</f>
        <v>360</v>
      </c>
      <c r="F531" s="22">
        <f ca="1">INDEX(IMPORT[C],A531)</f>
        <v>28</v>
      </c>
      <c r="G531" s="22" t="str">
        <f>IF(INDEX(IMPORT[Catatan],A531)="","",INDEX(IMPORT[Catatan],A531))</f>
        <v/>
      </c>
      <c r="H531" s="22" t="str">
        <f>INDEX(IMPORT[Ket],A531)</f>
        <v>C5</v>
      </c>
    </row>
    <row r="532" spans="1:8">
      <c r="A532" s="12">
        <v>528</v>
      </c>
      <c r="C532" s="22" t="str">
        <f>INDEX(IMPORT[Seri],A532)</f>
        <v>5070-1</v>
      </c>
      <c r="D532" s="22" t="str">
        <f>INDEX(IMPORT[Jenis],A532)</f>
        <v>Wrapper</v>
      </c>
      <c r="E532" s="22">
        <f>INDEX(IMPORT[Qty/ C],A532)</f>
        <v>1000</v>
      </c>
      <c r="F532" s="22">
        <f ca="1">INDEX(IMPORT[C],A532)</f>
        <v>81</v>
      </c>
      <c r="G532" s="22" t="str">
        <f>IF(INDEX(IMPORT[Catatan],A532)="","",INDEX(IMPORT[Catatan],A532))</f>
        <v/>
      </c>
      <c r="H532" s="22" t="str">
        <f>INDEX(IMPORT[Ket],A532)</f>
        <v>C5</v>
      </c>
    </row>
    <row r="533" spans="1:8">
      <c r="A533" s="12">
        <v>529</v>
      </c>
      <c r="C533" s="22" t="str">
        <f>INDEX(IMPORT[Seri],A533)</f>
        <v>5070-4</v>
      </c>
      <c r="D533" s="22" t="str">
        <f>INDEX(IMPORT[Jenis],A533)</f>
        <v>Wrapper</v>
      </c>
      <c r="E533" s="22">
        <f>INDEX(IMPORT[Qty/ C],A533)</f>
        <v>1000</v>
      </c>
      <c r="F533" s="22">
        <f ca="1">INDEX(IMPORT[C],A533)</f>
        <v>22</v>
      </c>
      <c r="G533" s="22" t="str">
        <f>IF(INDEX(IMPORT[Catatan],A533)="","",INDEX(IMPORT[Catatan],A533))</f>
        <v/>
      </c>
      <c r="H533" s="22" t="str">
        <f>INDEX(IMPORT[Ket],A533)</f>
        <v>C5</v>
      </c>
    </row>
    <row r="534" spans="1:8">
      <c r="A534" s="12">
        <v>530</v>
      </c>
      <c r="C534" s="22" t="str">
        <f>INDEX(IMPORT[Seri],A534)</f>
        <v>5070-5</v>
      </c>
      <c r="D534" s="22" t="str">
        <f>INDEX(IMPORT[Jenis],A534)</f>
        <v>Wrapper</v>
      </c>
      <c r="E534" s="22">
        <f>INDEX(IMPORT[Qty/ C],A534)</f>
        <v>1000</v>
      </c>
      <c r="F534" s="22">
        <f ca="1">INDEX(IMPORT[C],A534)</f>
        <v>18</v>
      </c>
      <c r="G534" s="22" t="str">
        <f>IF(INDEX(IMPORT[Catatan],A534)="","",INDEX(IMPORT[Catatan],A534))</f>
        <v/>
      </c>
      <c r="H534" s="22" t="str">
        <f>INDEX(IMPORT[Ket],A534)</f>
        <v>C5</v>
      </c>
    </row>
    <row r="535" spans="1:8">
      <c r="A535" s="12">
        <v>531</v>
      </c>
      <c r="C535" s="22">
        <f>INDEX(IMPORT[Seri],A535)</f>
        <v>8022</v>
      </c>
      <c r="D535" s="22" t="str">
        <f>INDEX(IMPORT[Jenis],A535)</f>
        <v>Learning Board</v>
      </c>
      <c r="E535" s="22">
        <f>INDEX(IMPORT[Qty/ C],A535)</f>
        <v>144</v>
      </c>
      <c r="F535" s="22">
        <f ca="1">INDEX(IMPORT[C],A535)</f>
        <v>4</v>
      </c>
      <c r="G535" s="22" t="str">
        <f>IF(INDEX(IMPORT[Catatan],A535)="","",INDEX(IMPORT[Catatan],A535))</f>
        <v/>
      </c>
      <c r="H535" s="22" t="str">
        <f>INDEX(IMPORT[Ket],A535)</f>
        <v>C5</v>
      </c>
    </row>
    <row r="536" spans="1:8">
      <c r="A536" s="12">
        <v>532</v>
      </c>
      <c r="C536" s="22" t="str">
        <f>INDEX(IMPORT[Seri],A536)</f>
        <v>KC-008</v>
      </c>
      <c r="D536" s="22" t="str">
        <f>INDEX(IMPORT[Jenis],A536)</f>
        <v>Key Ring</v>
      </c>
      <c r="E536" s="22">
        <f>INDEX(IMPORT[Qty/ C],A536)</f>
        <v>100</v>
      </c>
      <c r="F536" s="22">
        <f ca="1">INDEX(IMPORT[C],A536)</f>
        <v>20</v>
      </c>
      <c r="G536" s="22" t="str">
        <f>IF(INDEX(IMPORT[Catatan],A536)="","",INDEX(IMPORT[Catatan],A536))</f>
        <v>100 Box/ 50 Pc</v>
      </c>
      <c r="H536" s="22" t="str">
        <f>INDEX(IMPORT[Ket],A536)</f>
        <v>C5</v>
      </c>
    </row>
    <row r="537" spans="1:8">
      <c r="A537" s="12">
        <v>533</v>
      </c>
      <c r="C537" s="22">
        <f>INDEX(IMPORT[Seri],A537)</f>
        <v>501</v>
      </c>
      <c r="D537" s="22" t="str">
        <f>INDEX(IMPORT[Jenis],A537)</f>
        <v>ID Card</v>
      </c>
      <c r="E537" s="22">
        <f>INDEX(IMPORT[Qty/ C],A537)</f>
        <v>2000</v>
      </c>
      <c r="F537" s="22">
        <f ca="1">INDEX(IMPORT[C],A537)</f>
        <v>17</v>
      </c>
      <c r="G537" s="22" t="str">
        <f>IF(INDEX(IMPORT[Catatan],A537)="","",INDEX(IMPORT[Catatan],A537))</f>
        <v/>
      </c>
      <c r="H537" s="22" t="str">
        <f>INDEX(IMPORT[Ket],A537)</f>
        <v>C5</v>
      </c>
    </row>
    <row r="538" spans="1:8">
      <c r="A538" s="12">
        <v>534</v>
      </c>
      <c r="C538" s="22" t="str">
        <f>INDEX(IMPORT[Seri],A538)</f>
        <v>NO.9360</v>
      </c>
      <c r="D538" s="22" t="str">
        <f>INDEX(IMPORT[Jenis],A538)</f>
        <v>Correction Tape</v>
      </c>
      <c r="E538" s="22">
        <f>INDEX(IMPORT[Qty/ C],A538)</f>
        <v>576</v>
      </c>
      <c r="F538" s="22">
        <f ca="1">INDEX(IMPORT[C],A538)</f>
        <v>5</v>
      </c>
      <c r="G538" s="22" t="str">
        <f>IF(INDEX(IMPORT[Catatan],A538)="","",INDEX(IMPORT[Catatan],A538))</f>
        <v/>
      </c>
      <c r="H538" s="22" t="str">
        <f>INDEX(IMPORT[Ket],A538)</f>
        <v>C5</v>
      </c>
    </row>
    <row r="539" spans="1:8">
      <c r="A539" s="12">
        <v>535</v>
      </c>
      <c r="C539" s="22">
        <f>INDEX(IMPORT[Seri],A539)</f>
        <v>8692</v>
      </c>
      <c r="D539" s="22" t="str">
        <f>INDEX(IMPORT[Jenis],A539)</f>
        <v>Sharpener</v>
      </c>
      <c r="E539" s="22">
        <f>INDEX(IMPORT[Qty/ C],A539)</f>
        <v>120</v>
      </c>
      <c r="F539" s="22">
        <f ca="1">INDEX(IMPORT[C],A539)</f>
        <v>2</v>
      </c>
      <c r="G539" s="22" t="str">
        <f>IF(INDEX(IMPORT[Catatan],A539)="","",INDEX(IMPORT[Catatan],A539))</f>
        <v/>
      </c>
      <c r="H539" s="22" t="str">
        <f>INDEX(IMPORT[Ket],A539)</f>
        <v>C5</v>
      </c>
    </row>
    <row r="540" spans="1:8">
      <c r="A540" s="12">
        <v>536</v>
      </c>
      <c r="C540" s="22" t="str">
        <f>INDEX(IMPORT[Seri],A540)</f>
        <v>B1010（A5）</v>
      </c>
      <c r="D540" s="22" t="str">
        <f>INDEX(IMPORT[Jenis],A540)</f>
        <v>Note Book</v>
      </c>
      <c r="E540" s="22">
        <f>INDEX(IMPORT[Qty/ C],A540)</f>
        <v>96</v>
      </c>
      <c r="F540" s="22">
        <f ca="1">INDEX(IMPORT[C],A540)</f>
        <v>2</v>
      </c>
      <c r="G540" s="22" t="str">
        <f>IF(INDEX(IMPORT[Catatan],A540)="","",INDEX(IMPORT[Catatan],A540))</f>
        <v/>
      </c>
      <c r="H540" s="22" t="str">
        <f>INDEX(IMPORT[Ket],A540)</f>
        <v>C5</v>
      </c>
    </row>
    <row r="541" spans="1:8">
      <c r="A541" s="12">
        <v>537</v>
      </c>
      <c r="C541" s="22" t="str">
        <f>INDEX(IMPORT[Seri],A541)</f>
        <v>B1012（A5）</v>
      </c>
      <c r="D541" s="22" t="str">
        <f>INDEX(IMPORT[Jenis],A541)</f>
        <v>Note Book</v>
      </c>
      <c r="E541" s="22">
        <f>INDEX(IMPORT[Qty/ C],A541)</f>
        <v>96</v>
      </c>
      <c r="F541" s="22">
        <f ca="1">INDEX(IMPORT[C],A541)</f>
        <v>7</v>
      </c>
      <c r="G541" s="22" t="str">
        <f>IF(INDEX(IMPORT[Catatan],A541)="","",INDEX(IMPORT[Catatan],A541))</f>
        <v/>
      </c>
      <c r="H541" s="22" t="str">
        <f>INDEX(IMPORT[Ket],A541)</f>
        <v>C5</v>
      </c>
    </row>
    <row r="542" spans="1:8">
      <c r="A542" s="12">
        <v>538</v>
      </c>
      <c r="C542" s="22" t="str">
        <f>INDEX(IMPORT[Seri],A542)</f>
        <v>B1012（B5）</v>
      </c>
      <c r="D542" s="22" t="str">
        <f>INDEX(IMPORT[Jenis],A542)</f>
        <v>Note Book</v>
      </c>
      <c r="E542" s="22">
        <f>INDEX(IMPORT[Qty/ C],A542)</f>
        <v>72</v>
      </c>
      <c r="F542" s="22">
        <f ca="1">INDEX(IMPORT[C],A542)</f>
        <v>6</v>
      </c>
      <c r="G542" s="22" t="str">
        <f>IF(INDEX(IMPORT[Catatan],A542)="","",INDEX(IMPORT[Catatan],A542))</f>
        <v/>
      </c>
      <c r="H542" s="22" t="str">
        <f>INDEX(IMPORT[Ket],A542)</f>
        <v>C5</v>
      </c>
    </row>
    <row r="543" spans="1:8">
      <c r="A543" s="12">
        <v>539</v>
      </c>
      <c r="C543" s="22" t="str">
        <f>INDEX(IMPORT[Seri],A543)</f>
        <v>B1019（B5）</v>
      </c>
      <c r="D543" s="22" t="str">
        <f>INDEX(IMPORT[Jenis],A543)</f>
        <v>Note Book</v>
      </c>
      <c r="E543" s="22">
        <f>INDEX(IMPORT[Qty/ C],A543)</f>
        <v>72</v>
      </c>
      <c r="F543" s="22">
        <f ca="1">INDEX(IMPORT[C],A543)</f>
        <v>7</v>
      </c>
      <c r="G543" s="22" t="str">
        <f>IF(INDEX(IMPORT[Catatan],A543)="","",INDEX(IMPORT[Catatan],A543))</f>
        <v/>
      </c>
      <c r="H543" s="22" t="str">
        <f>INDEX(IMPORT[Ket],A543)</f>
        <v>C5</v>
      </c>
    </row>
    <row r="544" spans="1:8">
      <c r="A544" s="12">
        <v>540</v>
      </c>
      <c r="C544" s="22" t="str">
        <f>INDEX(IMPORT[Seri],A544)</f>
        <v>B1018（B5）</v>
      </c>
      <c r="D544" s="22" t="str">
        <f>INDEX(IMPORT[Jenis],A544)</f>
        <v>Note Book</v>
      </c>
      <c r="E544" s="22">
        <f>INDEX(IMPORT[Qty/ C],A544)</f>
        <v>72</v>
      </c>
      <c r="F544" s="22">
        <f ca="1">INDEX(IMPORT[C],A544)</f>
        <v>5</v>
      </c>
      <c r="G544" s="22" t="str">
        <f>IF(INDEX(IMPORT[Catatan],A544)="","",INDEX(IMPORT[Catatan],A544))</f>
        <v/>
      </c>
      <c r="H544" s="22" t="str">
        <f>INDEX(IMPORT[Ket],A544)</f>
        <v>C5</v>
      </c>
    </row>
    <row r="545" spans="1:8">
      <c r="A545" s="12">
        <v>541</v>
      </c>
      <c r="C545" s="22" t="str">
        <f>INDEX(IMPORT[Seri],A545)</f>
        <v>B0200（A5）</v>
      </c>
      <c r="D545" s="22" t="str">
        <f>INDEX(IMPORT[Jenis],A545)</f>
        <v>Note Book</v>
      </c>
      <c r="E545" s="22">
        <f>INDEX(IMPORT[Qty/ C],A545)</f>
        <v>96</v>
      </c>
      <c r="F545" s="22">
        <f ca="1">INDEX(IMPORT[C],A545)</f>
        <v>3</v>
      </c>
      <c r="G545" s="22" t="str">
        <f>IF(INDEX(IMPORT[Catatan],A545)="","",INDEX(IMPORT[Catatan],A545))</f>
        <v/>
      </c>
      <c r="H545" s="22" t="str">
        <f>INDEX(IMPORT[Ket],A545)</f>
        <v>C5</v>
      </c>
    </row>
    <row r="546" spans="1:8">
      <c r="A546" s="12">
        <v>542</v>
      </c>
      <c r="C546" s="22" t="str">
        <f>INDEX(IMPORT[Seri],A546)</f>
        <v>B017（B5）</v>
      </c>
      <c r="D546" s="22" t="str">
        <f>INDEX(IMPORT[Jenis],A546)</f>
        <v>Note Book</v>
      </c>
      <c r="E546" s="22">
        <f>INDEX(IMPORT[Qty/ C],A546)</f>
        <v>72</v>
      </c>
      <c r="F546" s="22">
        <f ca="1">INDEX(IMPORT[C],A546)</f>
        <v>1</v>
      </c>
      <c r="G546" s="22" t="str">
        <f>IF(INDEX(IMPORT[Catatan],A546)="","",INDEX(IMPORT[Catatan],A546))</f>
        <v/>
      </c>
      <c r="H546" s="22" t="str">
        <f>INDEX(IMPORT[Ket],A546)</f>
        <v>C5</v>
      </c>
    </row>
    <row r="547" spans="1:8">
      <c r="A547" s="12">
        <v>543</v>
      </c>
      <c r="C547" s="22" t="str">
        <f>INDEX(IMPORT[Seri],A547)</f>
        <v>B0196（B5）</v>
      </c>
      <c r="D547" s="22" t="str">
        <f>INDEX(IMPORT[Jenis],A547)</f>
        <v>Note Book</v>
      </c>
      <c r="E547" s="22">
        <f>INDEX(IMPORT[Qty/ C],A547)</f>
        <v>72</v>
      </c>
      <c r="F547" s="22">
        <f ca="1">INDEX(IMPORT[C],A547)</f>
        <v>1</v>
      </c>
      <c r="G547" s="22" t="str">
        <f>IF(INDEX(IMPORT[Catatan],A547)="","",INDEX(IMPORT[Catatan],A547))</f>
        <v/>
      </c>
      <c r="H547" s="22" t="str">
        <f>INDEX(IMPORT[Ket],A547)</f>
        <v>C5</v>
      </c>
    </row>
    <row r="548" spans="1:8">
      <c r="A548" s="12">
        <v>544</v>
      </c>
      <c r="C548" s="22" t="str">
        <f>INDEX(IMPORT[Seri],A548)</f>
        <v>B0200（B5）</v>
      </c>
      <c r="D548" s="22" t="str">
        <f>INDEX(IMPORT[Jenis],A548)</f>
        <v>Note Book</v>
      </c>
      <c r="E548" s="22">
        <f>INDEX(IMPORT[Qty/ C],A548)</f>
        <v>72</v>
      </c>
      <c r="F548" s="22">
        <f ca="1">INDEX(IMPORT[C],A548)</f>
        <v>3</v>
      </c>
      <c r="G548" s="22" t="str">
        <f>IF(INDEX(IMPORT[Catatan],A548)="","",INDEX(IMPORT[Catatan],A548))</f>
        <v/>
      </c>
      <c r="H548" s="22" t="str">
        <f>INDEX(IMPORT[Ket],A548)</f>
        <v>C5</v>
      </c>
    </row>
    <row r="549" spans="1:8">
      <c r="A549" s="12">
        <v>545</v>
      </c>
      <c r="C549" s="22">
        <f>INDEX(IMPORT[Seri],A549)</f>
        <v>8692</v>
      </c>
      <c r="D549" s="22" t="str">
        <f>INDEX(IMPORT[Jenis],A549)</f>
        <v>Sharpener</v>
      </c>
      <c r="E549" s="22">
        <f>INDEX(IMPORT[Qty/ C],A549)</f>
        <v>120</v>
      </c>
      <c r="F549" s="22">
        <f ca="1">INDEX(IMPORT[C],A549)</f>
        <v>4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546</v>
      </c>
      <c r="C550" s="22" t="str">
        <f>INDEX(IMPORT[Seri],A550)</f>
        <v>XH8077</v>
      </c>
      <c r="D550" s="22" t="str">
        <f>INDEX(IMPORT[Jenis],A550)</f>
        <v>Sharpener</v>
      </c>
      <c r="E550" s="22">
        <f>INDEX(IMPORT[Qty/ C],A550)</f>
        <v>1728</v>
      </c>
      <c r="F550" s="22">
        <f ca="1">INDEX(IMPORT[C],A550)</f>
        <v>3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547</v>
      </c>
      <c r="C551" s="22" t="str">
        <f>INDEX(IMPORT[Seri],A551)</f>
        <v>DY-347</v>
      </c>
      <c r="D551" s="22" t="str">
        <f>INDEX(IMPORT[Jenis],A551)</f>
        <v>Sharpener</v>
      </c>
      <c r="E551" s="22">
        <f>INDEX(IMPORT[Qty/ C],A551)</f>
        <v>3200</v>
      </c>
      <c r="F551" s="22">
        <f ca="1">INDEX(IMPORT[C],A551)</f>
        <v>3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548</v>
      </c>
      <c r="C552" s="22" t="str">
        <f>INDEX(IMPORT[Seri],A552)</f>
        <v>UC-128A</v>
      </c>
      <c r="D552" s="22" t="str">
        <f>INDEX(IMPORT[Jenis],A552)</f>
        <v>Sharpener</v>
      </c>
      <c r="E552" s="22">
        <f>INDEX(IMPORT[Qty/ C],A552)</f>
        <v>2784</v>
      </c>
      <c r="F552" s="22">
        <f ca="1">INDEX(IMPORT[C],A552)</f>
        <v>7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549</v>
      </c>
      <c r="C553" s="22" t="str">
        <f>INDEX(IMPORT[Seri],A553)</f>
        <v>XL-102-6</v>
      </c>
      <c r="D553" s="22" t="str">
        <f>INDEX(IMPORT[Jenis],A553)</f>
        <v>Highlighter Pen</v>
      </c>
      <c r="E553" s="22">
        <f>INDEX(IMPORT[Qty/ C],A553)</f>
        <v>1200</v>
      </c>
      <c r="F553" s="22">
        <f ca="1">INDEX(IMPORT[C],A553)</f>
        <v>20</v>
      </c>
      <c r="G553" s="22" t="str">
        <f>IF(INDEX(IMPORT[Catatan],A553)="","",INDEX(IMPORT[Catatan],A553))</f>
        <v>200 (6 set)</v>
      </c>
      <c r="H553" s="22" t="str">
        <f>INDEX(IMPORT[Ket],A553)</f>
        <v>C6</v>
      </c>
    </row>
    <row r="554" spans="1:8">
      <c r="A554" s="12">
        <v>550</v>
      </c>
      <c r="C554" s="22">
        <f>INDEX(IMPORT[Seri],A554)</f>
        <v>8608</v>
      </c>
      <c r="D554" s="22" t="str">
        <f>INDEX(IMPORT[Jenis],A554)</f>
        <v>Sharpener</v>
      </c>
      <c r="E554" s="22">
        <f>INDEX(IMPORT[Qty/ C],A554)</f>
        <v>120</v>
      </c>
      <c r="F554" s="22">
        <f ca="1">INDEX(IMPORT[C],A554)</f>
        <v>3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551</v>
      </c>
      <c r="C555" s="22" t="str">
        <f>INDEX(IMPORT[Seri],A555)</f>
        <v>1921116-8</v>
      </c>
      <c r="D555" s="22" t="str">
        <f>INDEX(IMPORT[Jenis],A555)</f>
        <v>Pencil</v>
      </c>
      <c r="E555" s="22">
        <f>INDEX(IMPORT[Qty/ C],A555)</f>
        <v>960</v>
      </c>
      <c r="F555" s="22">
        <f ca="1">INDEX(IMPORT[C],A555)</f>
        <v>29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552</v>
      </c>
      <c r="C556" s="22" t="str">
        <f>INDEX(IMPORT[Seri],A556)</f>
        <v>ZX-012</v>
      </c>
      <c r="D556" s="22" t="str">
        <f>INDEX(IMPORT[Jenis],A556)</f>
        <v>Ruler</v>
      </c>
      <c r="E556" s="22">
        <f>INDEX(IMPORT[Qty/ C],A556)</f>
        <v>1000</v>
      </c>
      <c r="F556" s="22">
        <f ca="1">INDEX(IMPORT[C],A556)</f>
        <v>1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553</v>
      </c>
      <c r="C557" s="22" t="str">
        <f>INDEX(IMPORT[Seri],A557)</f>
        <v>ZX-013</v>
      </c>
      <c r="D557" s="22" t="str">
        <f>INDEX(IMPORT[Jenis],A557)</f>
        <v>Ruler</v>
      </c>
      <c r="E557" s="22">
        <f>INDEX(IMPORT[Qty/ C],A557)</f>
        <v>1000</v>
      </c>
      <c r="F557" s="22">
        <f ca="1">INDEX(IMPORT[C],A557)</f>
        <v>1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554</v>
      </c>
      <c r="C558" s="22" t="str">
        <f>INDEX(IMPORT[Seri],A558)</f>
        <v>ZX-015</v>
      </c>
      <c r="D558" s="22" t="str">
        <f>INDEX(IMPORT[Jenis],A558)</f>
        <v>Ruler</v>
      </c>
      <c r="E558" s="22">
        <f>INDEX(IMPORT[Qty/ C],A558)</f>
        <v>1000</v>
      </c>
      <c r="F558" s="22">
        <f ca="1">INDEX(IMPORT[C],A558)</f>
        <v>1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555</v>
      </c>
      <c r="C559" s="22" t="str">
        <f>INDEX(IMPORT[Seri],A559)</f>
        <v>ZX-019</v>
      </c>
      <c r="D559" s="22" t="str">
        <f>INDEX(IMPORT[Jenis],A559)</f>
        <v>Ruler</v>
      </c>
      <c r="E559" s="22">
        <f>INDEX(IMPORT[Qty/ C],A559)</f>
        <v>1000</v>
      </c>
      <c r="F559" s="22">
        <f ca="1">INDEX(IMPORT[C],A559)</f>
        <v>1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556</v>
      </c>
      <c r="C560" s="22" t="str">
        <f>INDEX(IMPORT[Seri],A560)</f>
        <v>ZX-022</v>
      </c>
      <c r="D560" s="22" t="str">
        <f>INDEX(IMPORT[Jenis],A560)</f>
        <v>Ruler</v>
      </c>
      <c r="E560" s="22">
        <f>INDEX(IMPORT[Qty/ C],A560)</f>
        <v>1000</v>
      </c>
      <c r="F560" s="22">
        <f ca="1">INDEX(IMPORT[C],A560)</f>
        <v>3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557</v>
      </c>
      <c r="C561" s="22" t="str">
        <f>INDEX(IMPORT[Seri],A561)</f>
        <v>ZX-018</v>
      </c>
      <c r="D561" s="22" t="str">
        <f>INDEX(IMPORT[Jenis],A561)</f>
        <v>Ruler</v>
      </c>
      <c r="E561" s="22">
        <f>INDEX(IMPORT[Qty/ C],A561)</f>
        <v>1000</v>
      </c>
      <c r="F561" s="22">
        <f ca="1">INDEX(IMPORT[C],A561)</f>
        <v>2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558</v>
      </c>
      <c r="C562" s="22" t="str">
        <f>INDEX(IMPORT[Seri],A562)</f>
        <v>ZX-021</v>
      </c>
      <c r="D562" s="22" t="str">
        <f>INDEX(IMPORT[Jenis],A562)</f>
        <v>Ruler</v>
      </c>
      <c r="E562" s="22">
        <f>INDEX(IMPORT[Qty/ C],A562)</f>
        <v>1000</v>
      </c>
      <c r="F562" s="22">
        <f ca="1">INDEX(IMPORT[C],A562)</f>
        <v>1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559</v>
      </c>
      <c r="C563" s="22" t="str">
        <f>INDEX(IMPORT[Seri],A563)</f>
        <v>1842-L tg</v>
      </c>
      <c r="D563" s="22" t="str">
        <f>INDEX(IMPORT[Jenis],A563)</f>
        <v>Pocket</v>
      </c>
      <c r="E563" s="22">
        <f>INDEX(IMPORT[Qty/ C],A563)</f>
        <v>480</v>
      </c>
      <c r="F563" s="22">
        <f ca="1">INDEX(IMPORT[C],A563)</f>
        <v>2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560</v>
      </c>
      <c r="C564" s="22" t="str">
        <f>INDEX(IMPORT[Seri],A564)</f>
        <v>1840-L tg</v>
      </c>
      <c r="D564" s="22" t="str">
        <f>INDEX(IMPORT[Jenis],A564)</f>
        <v>Pocket</v>
      </c>
      <c r="E564" s="22">
        <f>INDEX(IMPORT[Qty/ C],A564)</f>
        <v>480</v>
      </c>
      <c r="F564" s="22">
        <f ca="1">INDEX(IMPORT[C],A564)</f>
        <v>1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561</v>
      </c>
      <c r="C565" s="22" t="str">
        <f>INDEX(IMPORT[Seri],A565)</f>
        <v>1839-L tg</v>
      </c>
      <c r="D565" s="22" t="str">
        <f>INDEX(IMPORT[Jenis],A565)</f>
        <v>Pocket</v>
      </c>
      <c r="E565" s="22">
        <f>INDEX(IMPORT[Qty/ C],A565)</f>
        <v>480</v>
      </c>
      <c r="F565" s="22">
        <f ca="1">INDEX(IMPORT[C],A565)</f>
        <v>2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562</v>
      </c>
      <c r="C566" s="22" t="str">
        <f>INDEX(IMPORT[Seri],A566)</f>
        <v>1838-L tg glitter</v>
      </c>
      <c r="D566" s="22" t="str">
        <f>INDEX(IMPORT[Jenis],A566)</f>
        <v>Pocket</v>
      </c>
      <c r="E566" s="22">
        <f>INDEX(IMPORT[Qty/ C],A566)</f>
        <v>480</v>
      </c>
      <c r="F566" s="22">
        <f ca="1">INDEX(IMPORT[C],A566)</f>
        <v>2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563</v>
      </c>
      <c r="C567" s="22" t="str">
        <f>INDEX(IMPORT[Seri],A567)</f>
        <v>2850-L tg timbul glitter</v>
      </c>
      <c r="D567" s="22" t="str">
        <f>INDEX(IMPORT[Jenis],A567)</f>
        <v>Pocket</v>
      </c>
      <c r="E567" s="22">
        <f>INDEX(IMPORT[Qty/ C],A567)</f>
        <v>480</v>
      </c>
      <c r="F567" s="22">
        <f ca="1">INDEX(IMPORT[C],A567)</f>
        <v>2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564</v>
      </c>
      <c r="C568" s="22" t="str">
        <f>INDEX(IMPORT[Seri],A568)</f>
        <v>1847-L tg</v>
      </c>
      <c r="D568" s="22" t="str">
        <f>INDEX(IMPORT[Jenis],A568)</f>
        <v>Pocket</v>
      </c>
      <c r="E568" s="22">
        <f>INDEX(IMPORT[Qty/ C],A568)</f>
        <v>480</v>
      </c>
      <c r="F568" s="22">
        <f ca="1">INDEX(IMPORT[C],A568)</f>
        <v>1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565</v>
      </c>
      <c r="C569" s="22" t="str">
        <f>INDEX(IMPORT[Seri],A569)</f>
        <v>1846-L tg</v>
      </c>
      <c r="D569" s="22" t="str">
        <f>INDEX(IMPORT[Jenis],A569)</f>
        <v>Pocket</v>
      </c>
      <c r="E569" s="22">
        <f>INDEX(IMPORT[Qty/ C],A569)</f>
        <v>480</v>
      </c>
      <c r="F569" s="22">
        <f ca="1">INDEX(IMPORT[C],A569)</f>
        <v>2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566</v>
      </c>
      <c r="C570" s="22" t="str">
        <f>INDEX(IMPORT[Seri],A570)</f>
        <v>1854-L tg</v>
      </c>
      <c r="D570" s="22" t="str">
        <f>INDEX(IMPORT[Jenis],A570)</f>
        <v>Pocket</v>
      </c>
      <c r="E570" s="22">
        <f>INDEX(IMPORT[Qty/ C],A570)</f>
        <v>480</v>
      </c>
      <c r="F570" s="22">
        <f ca="1">INDEX(IMPORT[C],A570)</f>
        <v>1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567</v>
      </c>
      <c r="C571" s="22" t="str">
        <f>INDEX(IMPORT[Seri],A571)</f>
        <v>1838-XL glitter bsr</v>
      </c>
      <c r="D571" s="22" t="str">
        <f>INDEX(IMPORT[Jenis],A571)</f>
        <v>Pocket</v>
      </c>
      <c r="E571" s="22">
        <f>INDEX(IMPORT[Qty/ C],A571)</f>
        <v>360</v>
      </c>
      <c r="F571" s="22">
        <f ca="1">INDEX(IMPORT[C],A571)</f>
        <v>1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568</v>
      </c>
      <c r="C572" s="22" t="str">
        <f>INDEX(IMPORT[Seri],A572)</f>
        <v>2850-XL glitter bsr</v>
      </c>
      <c r="D572" s="22" t="str">
        <f>INDEX(IMPORT[Jenis],A572)</f>
        <v>Pocket</v>
      </c>
      <c r="E572" s="22">
        <f>INDEX(IMPORT[Qty/ C],A572)</f>
        <v>360</v>
      </c>
      <c r="F572" s="22">
        <f ca="1">INDEX(IMPORT[C],A572)</f>
        <v>2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569</v>
      </c>
      <c r="C573" s="22" t="str">
        <f>INDEX(IMPORT[Seri],A573)</f>
        <v>1854-XL bsr</v>
      </c>
      <c r="D573" s="22" t="str">
        <f>INDEX(IMPORT[Jenis],A573)</f>
        <v>Pocket</v>
      </c>
      <c r="E573" s="22">
        <f>INDEX(IMPORT[Qty/ C],A573)</f>
        <v>360</v>
      </c>
      <c r="F573" s="22">
        <f ca="1">INDEX(IMPORT[C],A573)</f>
        <v>1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570</v>
      </c>
      <c r="C574" s="22">
        <f>INDEX(IMPORT[Seri],A574)</f>
        <v>1820</v>
      </c>
      <c r="D574" s="22" t="str">
        <f>INDEX(IMPORT[Jenis],A574)</f>
        <v>Ruler</v>
      </c>
      <c r="E574" s="22">
        <f>INDEX(IMPORT[Qty/ C],A574)</f>
        <v>480</v>
      </c>
      <c r="F574" s="22">
        <f ca="1">INDEX(IMPORT[C],A574)</f>
        <v>3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571</v>
      </c>
      <c r="C575" s="22">
        <f>INDEX(IMPORT[Seri],A575)</f>
        <v>2030</v>
      </c>
      <c r="D575" s="22" t="str">
        <f>INDEX(IMPORT[Jenis],A575)</f>
        <v>Ruler</v>
      </c>
      <c r="E575" s="22">
        <f>INDEX(IMPORT[Qty/ C],A575)</f>
        <v>288</v>
      </c>
      <c r="F575" s="22">
        <f ca="1">INDEX(IMPORT[C],A575)</f>
        <v>4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572</v>
      </c>
      <c r="C576" s="22">
        <f>INDEX(IMPORT[Seri],A576)</f>
        <v>2032</v>
      </c>
      <c r="D576" s="22" t="str">
        <f>INDEX(IMPORT[Jenis],A576)</f>
        <v>Ruler</v>
      </c>
      <c r="E576" s="22">
        <f>INDEX(IMPORT[Qty/ C],A576)</f>
        <v>144</v>
      </c>
      <c r="F576" s="22">
        <f ca="1">INDEX(IMPORT[C],A576)</f>
        <v>4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573</v>
      </c>
      <c r="C577" s="22">
        <f>INDEX(IMPORT[Seri],A577)</f>
        <v>1890</v>
      </c>
      <c r="D577" s="22" t="str">
        <f>INDEX(IMPORT[Jenis],A577)</f>
        <v>Ruler</v>
      </c>
      <c r="E577" s="22">
        <f>INDEX(IMPORT[Qty/ C],A577)</f>
        <v>480</v>
      </c>
      <c r="F577" s="22">
        <f ca="1">INDEX(IMPORT[C],A577)</f>
        <v>4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574</v>
      </c>
      <c r="C578" s="22">
        <f>INDEX(IMPORT[Seri],A578)</f>
        <v>2540</v>
      </c>
      <c r="D578" s="22" t="str">
        <f>INDEX(IMPORT[Jenis],A578)</f>
        <v>Ruler</v>
      </c>
      <c r="E578" s="22">
        <f>INDEX(IMPORT[Qty/ C],A578)</f>
        <v>480</v>
      </c>
      <c r="F578" s="22">
        <f ca="1">INDEX(IMPORT[C],A578)</f>
        <v>4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575</v>
      </c>
      <c r="C579" s="22">
        <f>INDEX(IMPORT[Seri],A579)</f>
        <v>1896</v>
      </c>
      <c r="D579" s="22" t="str">
        <f>INDEX(IMPORT[Jenis],A579)</f>
        <v>Ruler</v>
      </c>
      <c r="E579" s="22">
        <f>INDEX(IMPORT[Qty/ C],A579)</f>
        <v>480</v>
      </c>
      <c r="F579" s="22">
        <f ca="1">INDEX(IMPORT[C],A579)</f>
        <v>4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576</v>
      </c>
      <c r="C580" s="22">
        <f>INDEX(IMPORT[Seri],A580)</f>
        <v>8418</v>
      </c>
      <c r="D580" s="22" t="str">
        <f>INDEX(IMPORT[Jenis],A580)</f>
        <v>Ruler</v>
      </c>
      <c r="E580" s="22">
        <f>INDEX(IMPORT[Qty/ C],A580)</f>
        <v>480</v>
      </c>
      <c r="F580" s="22">
        <f ca="1">INDEX(IMPORT[C],A580)</f>
        <v>4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577</v>
      </c>
      <c r="C581" s="22" t="str">
        <f>INDEX(IMPORT[Seri],A581)</f>
        <v>9443-18</v>
      </c>
      <c r="D581" s="22" t="str">
        <f>INDEX(IMPORT[Jenis],A581)</f>
        <v>Ruler</v>
      </c>
      <c r="E581" s="22">
        <f>INDEX(IMPORT[Qty/ C],A581)</f>
        <v>480</v>
      </c>
      <c r="F581" s="22">
        <f ca="1">INDEX(IMPORT[C],A581)</f>
        <v>4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578</v>
      </c>
      <c r="C582" s="22" t="str">
        <f>INDEX(IMPORT[Seri],A582)</f>
        <v>9443-17</v>
      </c>
      <c r="D582" s="22" t="str">
        <f>INDEX(IMPORT[Jenis],A582)</f>
        <v>Ruler</v>
      </c>
      <c r="E582" s="22">
        <f>INDEX(IMPORT[Qty/ C],A582)</f>
        <v>480</v>
      </c>
      <c r="F582" s="22">
        <f ca="1">INDEX(IMPORT[C],A582)</f>
        <v>4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579</v>
      </c>
      <c r="C583" s="22">
        <f>INDEX(IMPORT[Seri],A583)</f>
        <v>9443</v>
      </c>
      <c r="D583" s="22" t="str">
        <f>INDEX(IMPORT[Jenis],A583)</f>
        <v>Ruler</v>
      </c>
      <c r="E583" s="22">
        <f>INDEX(IMPORT[Qty/ C],A583)</f>
        <v>480</v>
      </c>
      <c r="F583" s="22">
        <f ca="1">INDEX(IMPORT[C],A583)</f>
        <v>4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580</v>
      </c>
      <c r="C584" s="22">
        <f>INDEX(IMPORT[Seri],A584)</f>
        <v>1895</v>
      </c>
      <c r="D584" s="22" t="str">
        <f>INDEX(IMPORT[Jenis],A584)</f>
        <v>Ruler</v>
      </c>
      <c r="E584" s="22">
        <f>INDEX(IMPORT[Qty/ C],A584)</f>
        <v>480</v>
      </c>
      <c r="F584" s="22">
        <f ca="1">INDEX(IMPORT[C],A584)</f>
        <v>4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581</v>
      </c>
      <c r="C585" s="22">
        <f>INDEX(IMPORT[Seri],A585)</f>
        <v>50</v>
      </c>
      <c r="D585" s="22" t="str">
        <f>INDEX(IMPORT[Jenis],A585)</f>
        <v>Ruler</v>
      </c>
      <c r="E585" s="22">
        <f>INDEX(IMPORT[Qty/ C],A585)</f>
        <v>480</v>
      </c>
      <c r="F585" s="22">
        <f ca="1">INDEX(IMPORT[C],A585)</f>
        <v>4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582</v>
      </c>
      <c r="C586" s="22" t="str">
        <f>INDEX(IMPORT[Seri],A586)</f>
        <v>2-25100-3</v>
      </c>
      <c r="D586" s="22" t="str">
        <f>INDEX(IMPORT[Jenis],A586)</f>
        <v>Ruler</v>
      </c>
      <c r="E586" s="22">
        <f>INDEX(IMPORT[Qty/ C],A586)</f>
        <v>120</v>
      </c>
      <c r="F586" s="22">
        <f ca="1">INDEX(IMPORT[C],A586)</f>
        <v>11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583</v>
      </c>
      <c r="C587" s="22">
        <f>INDEX(IMPORT[Seri],A587)</f>
        <v>95</v>
      </c>
      <c r="D587" s="22" t="str">
        <f>INDEX(IMPORT[Jenis],A587)</f>
        <v>Ruler</v>
      </c>
      <c r="E587" s="22">
        <f>INDEX(IMPORT[Qty/ C],A587)</f>
        <v>480</v>
      </c>
      <c r="F587" s="22">
        <f ca="1">INDEX(IMPORT[C],A587)</f>
        <v>4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584</v>
      </c>
      <c r="C588" s="22" t="str">
        <f>INDEX(IMPORT[Seri],A588)</f>
        <v>030-3</v>
      </c>
      <c r="D588" s="22" t="str">
        <f>INDEX(IMPORT[Jenis],A588)</f>
        <v>Ruler</v>
      </c>
      <c r="E588" s="22">
        <f>INDEX(IMPORT[Qty/ C],A588)</f>
        <v>288</v>
      </c>
      <c r="F588" s="22">
        <f ca="1">INDEX(IMPORT[C],A588)</f>
        <v>3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585</v>
      </c>
      <c r="C589" s="22" t="str">
        <f>INDEX(IMPORT[Seri],A589)</f>
        <v>B1019（A5）</v>
      </c>
      <c r="D589" s="22" t="str">
        <f>INDEX(IMPORT[Jenis],A589)</f>
        <v>Note Book</v>
      </c>
      <c r="E589" s="22">
        <f>INDEX(IMPORT[Qty/ C],A589)</f>
        <v>96</v>
      </c>
      <c r="F589" s="22">
        <f ca="1">INDEX(IMPORT[C],A589)</f>
        <v>1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586</v>
      </c>
      <c r="C590" s="22" t="str">
        <f>INDEX(IMPORT[Seri],A590)</f>
        <v>B078（B5）</v>
      </c>
      <c r="D590" s="22" t="str">
        <f>INDEX(IMPORT[Jenis],A590)</f>
        <v>Note Book</v>
      </c>
      <c r="E590" s="22">
        <f>INDEX(IMPORT[Qty/ C],A590)</f>
        <v>72</v>
      </c>
      <c r="F590" s="22">
        <f ca="1">INDEX(IMPORT[C],A590)</f>
        <v>7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587</v>
      </c>
      <c r="C591" s="22" t="str">
        <f>INDEX(IMPORT[Seri],A591)</f>
        <v>B017（A5）</v>
      </c>
      <c r="D591" s="22" t="str">
        <f>INDEX(IMPORT[Jenis],A591)</f>
        <v>Note Book</v>
      </c>
      <c r="E591" s="22">
        <f>INDEX(IMPORT[Qty/ C],A591)</f>
        <v>96</v>
      </c>
      <c r="F591" s="22">
        <f ca="1">INDEX(IMPORT[C],A591)</f>
        <v>4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588</v>
      </c>
      <c r="C592" s="22" t="str">
        <f>INDEX(IMPORT[Seri],A592)</f>
        <v>B0217（B5）</v>
      </c>
      <c r="D592" s="22" t="str">
        <f>INDEX(IMPORT[Jenis],A592)</f>
        <v>Note Book</v>
      </c>
      <c r="E592" s="22">
        <f>INDEX(IMPORT[Qty/ C],A592)</f>
        <v>72</v>
      </c>
      <c r="F592" s="22">
        <f ca="1">INDEX(IMPORT[C],A592)</f>
        <v>3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589</v>
      </c>
      <c r="C593" s="22" t="str">
        <f>INDEX(IMPORT[Seri],A593)</f>
        <v>21839-4S</v>
      </c>
      <c r="D593" s="22" t="str">
        <f>INDEX(IMPORT[Jenis],A593)</f>
        <v>Brush</v>
      </c>
      <c r="E593" s="22">
        <f>INDEX(IMPORT[Qty/ C],A593)</f>
        <v>600</v>
      </c>
      <c r="F593" s="22">
        <f ca="1">INDEX(IMPORT[C],A593)</f>
        <v>5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590</v>
      </c>
      <c r="C594" s="22" t="str">
        <f>INDEX(IMPORT[Seri],A594)</f>
        <v>251-1</v>
      </c>
      <c r="D594" s="22" t="str">
        <f>INDEX(IMPORT[Jenis],A594)</f>
        <v>Brush</v>
      </c>
      <c r="E594" s="22">
        <f>INDEX(IMPORT[Qty/ C],A594)</f>
        <v>3600</v>
      </c>
      <c r="F594" s="22">
        <f ca="1">INDEX(IMPORT[C],A594)</f>
        <v>2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591</v>
      </c>
      <c r="C595" s="22" t="str">
        <f>INDEX(IMPORT[Seri],A595)</f>
        <v>251-2</v>
      </c>
      <c r="D595" s="22" t="str">
        <f>INDEX(IMPORT[Jenis],A595)</f>
        <v>Brush</v>
      </c>
      <c r="E595" s="22">
        <f>INDEX(IMPORT[Qty/ C],A595)</f>
        <v>3600</v>
      </c>
      <c r="F595" s="22">
        <f ca="1">INDEX(IMPORT[C],A595)</f>
        <v>1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592</v>
      </c>
      <c r="C596" s="22" t="str">
        <f>INDEX(IMPORT[Seri],A596)</f>
        <v>251-3</v>
      </c>
      <c r="D596" s="22" t="str">
        <f>INDEX(IMPORT[Jenis],A596)</f>
        <v>Brush</v>
      </c>
      <c r="E596" s="22">
        <f>INDEX(IMPORT[Qty/ C],A596)</f>
        <v>3600</v>
      </c>
      <c r="F596" s="22">
        <f ca="1">INDEX(IMPORT[C],A596)</f>
        <v>1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593</v>
      </c>
      <c r="C597" s="22" t="str">
        <f>INDEX(IMPORT[Seri],A597)</f>
        <v>251-5</v>
      </c>
      <c r="D597" s="22" t="str">
        <f>INDEX(IMPORT[Jenis],A597)</f>
        <v>Brush</v>
      </c>
      <c r="E597" s="22">
        <f>INDEX(IMPORT[Qty/ C],A597)</f>
        <v>3600</v>
      </c>
      <c r="F597" s="22">
        <f ca="1">INDEX(IMPORT[C],A597)</f>
        <v>2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594</v>
      </c>
      <c r="C598" s="22" t="str">
        <f>INDEX(IMPORT[Seri],A598)</f>
        <v>251-7</v>
      </c>
      <c r="D598" s="22" t="str">
        <f>INDEX(IMPORT[Jenis],A598)</f>
        <v>Brush</v>
      </c>
      <c r="E598" s="22">
        <f>INDEX(IMPORT[Qty/ C],A598)</f>
        <v>3600</v>
      </c>
      <c r="F598" s="22">
        <f ca="1">INDEX(IMPORT[C],A598)</f>
        <v>3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595</v>
      </c>
      <c r="C599" s="22" t="str">
        <f>INDEX(IMPORT[Seri],A599)</f>
        <v>251-8</v>
      </c>
      <c r="D599" s="22" t="str">
        <f>INDEX(IMPORT[Jenis],A599)</f>
        <v>Brush</v>
      </c>
      <c r="E599" s="22">
        <f>INDEX(IMPORT[Qty/ C],A599)</f>
        <v>3600</v>
      </c>
      <c r="F599" s="22">
        <f ca="1">INDEX(IMPORT[C],A599)</f>
        <v>3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596</v>
      </c>
      <c r="C600" s="22" t="str">
        <f>INDEX(IMPORT[Seri],A600)</f>
        <v>251-9</v>
      </c>
      <c r="D600" s="22" t="str">
        <f>INDEX(IMPORT[Jenis],A600)</f>
        <v>Brush</v>
      </c>
      <c r="E600" s="22">
        <f>INDEX(IMPORT[Qty/ C],A600)</f>
        <v>3600</v>
      </c>
      <c r="F600" s="22">
        <f ca="1">INDEX(IMPORT[C],A600)</f>
        <v>3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597</v>
      </c>
      <c r="C601" s="22" t="str">
        <f>INDEX(IMPORT[Seri],A601)</f>
        <v>251-10</v>
      </c>
      <c r="D601" s="22" t="str">
        <f>INDEX(IMPORT[Jenis],A601)</f>
        <v>Brush</v>
      </c>
      <c r="E601" s="22">
        <f>INDEX(IMPORT[Qty/ C],A601)</f>
        <v>1800</v>
      </c>
      <c r="F601" s="22">
        <f ca="1">INDEX(IMPORT[C],A601)</f>
        <v>2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598</v>
      </c>
      <c r="C602" s="22" t="str">
        <f>INDEX(IMPORT[Seri],A602)</f>
        <v>251-11</v>
      </c>
      <c r="D602" s="22" t="str">
        <f>INDEX(IMPORT[Jenis],A602)</f>
        <v>Brush</v>
      </c>
      <c r="E602" s="22">
        <f>INDEX(IMPORT[Qty/ C],A602)</f>
        <v>1800</v>
      </c>
      <c r="F602" s="22">
        <f ca="1">INDEX(IMPORT[C],A602)</f>
        <v>2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599</v>
      </c>
      <c r="C603" s="22" t="str">
        <f>INDEX(IMPORT[Seri],A603)</f>
        <v>251-12</v>
      </c>
      <c r="D603" s="22" t="str">
        <f>INDEX(IMPORT[Jenis],A603)</f>
        <v>Brush</v>
      </c>
      <c r="E603" s="22">
        <f>INDEX(IMPORT[Qty/ C],A603)</f>
        <v>1800</v>
      </c>
      <c r="F603" s="22">
        <f ca="1">INDEX(IMPORT[C],A603)</f>
        <v>11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600</v>
      </c>
      <c r="C604" s="22" t="str">
        <f>INDEX(IMPORT[Seri],A604)</f>
        <v>Y2</v>
      </c>
      <c r="D604" s="22" t="str">
        <f>INDEX(IMPORT[Jenis],A604)</f>
        <v>Brush</v>
      </c>
      <c r="E604" s="22">
        <f>INDEX(IMPORT[Qty/ C],A604)</f>
        <v>2400</v>
      </c>
      <c r="F604" s="22">
        <f ca="1">INDEX(IMPORT[C],A604)</f>
        <v>2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601</v>
      </c>
      <c r="C605" s="22" t="str">
        <f>INDEX(IMPORT[Seri],A605)</f>
        <v>Y4</v>
      </c>
      <c r="D605" s="22" t="str">
        <f>INDEX(IMPORT[Jenis],A605)</f>
        <v>Brush</v>
      </c>
      <c r="E605" s="22">
        <f>INDEX(IMPORT[Qty/ C],A605)</f>
        <v>2400</v>
      </c>
      <c r="F605" s="22">
        <f ca="1">INDEX(IMPORT[C],A605)</f>
        <v>3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602</v>
      </c>
      <c r="C606" s="22" t="str">
        <f>INDEX(IMPORT[Seri],A606)</f>
        <v>Y5</v>
      </c>
      <c r="D606" s="22" t="str">
        <f>INDEX(IMPORT[Jenis],A606)</f>
        <v>Brush</v>
      </c>
      <c r="E606" s="22">
        <f>INDEX(IMPORT[Qty/ C],A606)</f>
        <v>2400</v>
      </c>
      <c r="F606" s="22">
        <f ca="1">INDEX(IMPORT[C],A606)</f>
        <v>3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603</v>
      </c>
      <c r="C607" s="22" t="str">
        <f>INDEX(IMPORT[Seri],A607)</f>
        <v>Y6</v>
      </c>
      <c r="D607" s="22" t="str">
        <f>INDEX(IMPORT[Jenis],A607)</f>
        <v>Brush</v>
      </c>
      <c r="E607" s="22">
        <f>INDEX(IMPORT[Qty/ C],A607)</f>
        <v>2400</v>
      </c>
      <c r="F607" s="22">
        <f ca="1">INDEX(IMPORT[C],A607)</f>
        <v>3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604</v>
      </c>
      <c r="C608" s="22" t="str">
        <f>INDEX(IMPORT[Seri],A608)</f>
        <v>Y7</v>
      </c>
      <c r="D608" s="22" t="str">
        <f>INDEX(IMPORT[Jenis],A608)</f>
        <v>Brush</v>
      </c>
      <c r="E608" s="22">
        <f>INDEX(IMPORT[Qty/ C],A608)</f>
        <v>1800</v>
      </c>
      <c r="F608" s="22">
        <f ca="1">INDEX(IMPORT[C],A608)</f>
        <v>3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605</v>
      </c>
      <c r="C609" s="22" t="str">
        <f>INDEX(IMPORT[Seri],A609)</f>
        <v>Y8</v>
      </c>
      <c r="D609" s="22" t="str">
        <f>INDEX(IMPORT[Jenis],A609)</f>
        <v>Brush</v>
      </c>
      <c r="E609" s="22">
        <f>INDEX(IMPORT[Qty/ C],A609)</f>
        <v>1800</v>
      </c>
      <c r="F609" s="22">
        <f ca="1">INDEX(IMPORT[C],A609)</f>
        <v>4</v>
      </c>
      <c r="G609" s="22" t="str">
        <f>IF(INDEX(IMPORT[Catatan],A609)="","",INDEX(IMPORT[Catatan],A609))</f>
        <v/>
      </c>
      <c r="H609" s="22" t="str">
        <f>INDEX(IMPORT[Ket],A609)</f>
        <v>C6</v>
      </c>
    </row>
    <row r="610" spans="1:8">
      <c r="A610" s="12">
        <v>606</v>
      </c>
      <c r="C610" s="22" t="str">
        <f>INDEX(IMPORT[Seri],A610)</f>
        <v>Y9</v>
      </c>
      <c r="D610" s="22" t="str">
        <f>INDEX(IMPORT[Jenis],A610)</f>
        <v>Brush</v>
      </c>
      <c r="E610" s="22">
        <f>INDEX(IMPORT[Qty/ C],A610)</f>
        <v>1800</v>
      </c>
      <c r="F610" s="22">
        <f ca="1">INDEX(IMPORT[C],A610)</f>
        <v>3</v>
      </c>
      <c r="G610" s="22" t="str">
        <f>IF(INDEX(IMPORT[Catatan],A610)="","",INDEX(IMPORT[Catatan],A610))</f>
        <v/>
      </c>
      <c r="H610" s="22" t="str">
        <f>INDEX(IMPORT[Ket],A610)</f>
        <v>C6</v>
      </c>
    </row>
    <row r="611" spans="1:8">
      <c r="A611" s="12">
        <v>607</v>
      </c>
      <c r="C611" s="22" t="str">
        <f>INDEX(IMPORT[Seri],A611)</f>
        <v>Y12</v>
      </c>
      <c r="D611" s="22" t="str">
        <f>INDEX(IMPORT[Jenis],A611)</f>
        <v>Brush</v>
      </c>
      <c r="E611" s="22">
        <f>INDEX(IMPORT[Qty/ C],A611)</f>
        <v>1800</v>
      </c>
      <c r="F611" s="22">
        <f ca="1">INDEX(IMPORT[C],A611)</f>
        <v>1</v>
      </c>
      <c r="G611" s="22" t="str">
        <f>IF(INDEX(IMPORT[Catatan],A611)="","",INDEX(IMPORT[Catatan],A611))</f>
        <v/>
      </c>
      <c r="H611" s="22" t="str">
        <f>INDEX(IMPORT[Ket],A611)</f>
        <v>C6</v>
      </c>
    </row>
    <row r="612" spans="1:8">
      <c r="A612" s="12">
        <v>608</v>
      </c>
      <c r="C612" s="22" t="str">
        <f>INDEX(IMPORT[Seri],A612)</f>
        <v>B-1</v>
      </c>
      <c r="D612" s="22" t="str">
        <f>INDEX(IMPORT[Jenis],A612)</f>
        <v>Brush</v>
      </c>
      <c r="E612" s="22">
        <f>INDEX(IMPORT[Qty/ C],A612)</f>
        <v>2400</v>
      </c>
      <c r="F612" s="22">
        <f ca="1">INDEX(IMPORT[C],A612)</f>
        <v>3</v>
      </c>
      <c r="G612" s="22" t="str">
        <f>IF(INDEX(IMPORT[Catatan],A612)="","",INDEX(IMPORT[Catatan],A612))</f>
        <v/>
      </c>
      <c r="H612" s="22" t="str">
        <f>INDEX(IMPORT[Ket],A612)</f>
        <v>C6</v>
      </c>
    </row>
    <row r="613" spans="1:8">
      <c r="A613" s="12">
        <v>609</v>
      </c>
      <c r="C613" s="22" t="str">
        <f>INDEX(IMPORT[Seri],A613)</f>
        <v>B-2</v>
      </c>
      <c r="D613" s="22" t="str">
        <f>INDEX(IMPORT[Jenis],A613)</f>
        <v>Brush</v>
      </c>
      <c r="E613" s="22">
        <f>INDEX(IMPORT[Qty/ C],A613)</f>
        <v>2400</v>
      </c>
      <c r="F613" s="22">
        <f ca="1">INDEX(IMPORT[C],A613)</f>
        <v>2</v>
      </c>
      <c r="G613" s="22" t="str">
        <f>IF(INDEX(IMPORT[Catatan],A613)="","",INDEX(IMPORT[Catatan],A613))</f>
        <v/>
      </c>
      <c r="H613" s="22" t="str">
        <f>INDEX(IMPORT[Ket],A613)</f>
        <v>C6</v>
      </c>
    </row>
    <row r="614" spans="1:8">
      <c r="A614" s="12">
        <v>610</v>
      </c>
      <c r="C614" s="22" t="str">
        <f>INDEX(IMPORT[Seri],A614)</f>
        <v>B-5</v>
      </c>
      <c r="D614" s="22" t="str">
        <f>INDEX(IMPORT[Jenis],A614)</f>
        <v>Brush</v>
      </c>
      <c r="E614" s="22">
        <f>INDEX(IMPORT[Qty/ C],A614)</f>
        <v>2400</v>
      </c>
      <c r="F614" s="22">
        <f ca="1">INDEX(IMPORT[C],A614)</f>
        <v>3</v>
      </c>
      <c r="G614" s="22" t="str">
        <f>IF(INDEX(IMPORT[Catatan],A614)="","",INDEX(IMPORT[Catatan],A614))</f>
        <v/>
      </c>
      <c r="H614" s="22" t="str">
        <f>INDEX(IMPORT[Ket],A614)</f>
        <v>C6</v>
      </c>
    </row>
    <row r="615" spans="1:8">
      <c r="A615" s="12">
        <v>611</v>
      </c>
      <c r="C615" s="22" t="str">
        <f>INDEX(IMPORT[Seri],A615)</f>
        <v>B-7</v>
      </c>
      <c r="D615" s="22" t="str">
        <f>INDEX(IMPORT[Jenis],A615)</f>
        <v>Brush</v>
      </c>
      <c r="E615" s="22">
        <f>INDEX(IMPORT[Qty/ C],A615)</f>
        <v>1800</v>
      </c>
      <c r="F615" s="22">
        <f ca="1">INDEX(IMPORT[C],A615)</f>
        <v>3</v>
      </c>
      <c r="G615" s="22" t="str">
        <f>IF(INDEX(IMPORT[Catatan],A615)="","",INDEX(IMPORT[Catatan],A615))</f>
        <v/>
      </c>
      <c r="H615" s="22" t="str">
        <f>INDEX(IMPORT[Ket],A615)</f>
        <v>C6</v>
      </c>
    </row>
    <row r="616" spans="1:8">
      <c r="A616" s="12">
        <v>612</v>
      </c>
      <c r="C616" s="22" t="str">
        <f>INDEX(IMPORT[Seri],A616)</f>
        <v>B-8</v>
      </c>
      <c r="D616" s="22" t="str">
        <f>INDEX(IMPORT[Jenis],A616)</f>
        <v>Brush</v>
      </c>
      <c r="E616" s="22">
        <f>INDEX(IMPORT[Qty/ C],A616)</f>
        <v>1800</v>
      </c>
      <c r="F616" s="22">
        <f ca="1">INDEX(IMPORT[C],A616)</f>
        <v>2</v>
      </c>
      <c r="G616" s="22" t="str">
        <f>IF(INDEX(IMPORT[Catatan],A616)="","",INDEX(IMPORT[Catatan],A616))</f>
        <v/>
      </c>
      <c r="H616" s="22" t="str">
        <f>INDEX(IMPORT[Ket],A616)</f>
        <v>C6</v>
      </c>
    </row>
    <row r="617" spans="1:8">
      <c r="A617" s="12">
        <v>613</v>
      </c>
      <c r="C617" s="22">
        <f>INDEX(IMPORT[Seri],A617)</f>
        <v>8075</v>
      </c>
      <c r="D617" s="22" t="str">
        <f>INDEX(IMPORT[Jenis],A617)</f>
        <v>Magnet</v>
      </c>
      <c r="E617" s="22">
        <f>INDEX(IMPORT[Qty/ C],A617)</f>
        <v>240</v>
      </c>
      <c r="F617" s="22">
        <f ca="1">INDEX(IMPORT[C],A617)</f>
        <v>4</v>
      </c>
      <c r="G617" s="22" t="str">
        <f>IF(INDEX(IMPORT[Catatan],A617)="","",INDEX(IMPORT[Catatan],A617))</f>
        <v/>
      </c>
      <c r="H617" s="22" t="str">
        <f>INDEX(IMPORT[Ket],A617)</f>
        <v>C6</v>
      </c>
    </row>
    <row r="618" spans="1:8">
      <c r="A618" s="12">
        <v>614</v>
      </c>
      <c r="C618" s="22" t="str">
        <f>INDEX(IMPORT[Seri],A618)</f>
        <v>006</v>
      </c>
      <c r="D618" s="22" t="str">
        <f>INDEX(IMPORT[Jenis],A618)</f>
        <v>Magnet</v>
      </c>
      <c r="E618" s="22">
        <f>INDEX(IMPORT[Qty/ C],A618)</f>
        <v>240</v>
      </c>
      <c r="F618" s="22">
        <f ca="1">INDEX(IMPORT[C],A618)</f>
        <v>4</v>
      </c>
      <c r="G618" s="22" t="str">
        <f>IF(INDEX(IMPORT[Catatan],A618)="","",INDEX(IMPORT[Catatan],A618))</f>
        <v/>
      </c>
      <c r="H618" s="22" t="str">
        <f>INDEX(IMPORT[Ket],A618)</f>
        <v>C6</v>
      </c>
    </row>
    <row r="619" spans="1:8">
      <c r="A619" s="12">
        <v>615</v>
      </c>
      <c r="C619" s="22" t="str">
        <f>INDEX(IMPORT[Seri],A619)</f>
        <v>XD-61</v>
      </c>
      <c r="D619" s="22" t="str">
        <f>INDEX(IMPORT[Jenis],A619)</f>
        <v>Magnet</v>
      </c>
      <c r="E619" s="22">
        <f>INDEX(IMPORT[Qty/ C],A619)</f>
        <v>320</v>
      </c>
      <c r="F619" s="22">
        <f ca="1">INDEX(IMPORT[C],A619)</f>
        <v>4</v>
      </c>
      <c r="G619" s="22" t="str">
        <f>IF(INDEX(IMPORT[Catatan],A619)="","",INDEX(IMPORT[Catatan],A619))</f>
        <v/>
      </c>
      <c r="H619" s="22" t="str">
        <f>INDEX(IMPORT[Ket],A619)</f>
        <v>C6</v>
      </c>
    </row>
    <row r="620" spans="1:8">
      <c r="A620" s="12">
        <v>616</v>
      </c>
      <c r="C620" s="22" t="str">
        <f>INDEX(IMPORT[Seri],A620)</f>
        <v>009</v>
      </c>
      <c r="D620" s="22" t="str">
        <f>INDEX(IMPORT[Jenis],A620)</f>
        <v>Magnet</v>
      </c>
      <c r="E620" s="22">
        <f>INDEX(IMPORT[Qty/ C],A620)</f>
        <v>240</v>
      </c>
      <c r="F620" s="22">
        <f ca="1">INDEX(IMPORT[C],A620)</f>
        <v>4</v>
      </c>
      <c r="G620" s="22" t="str">
        <f>IF(INDEX(IMPORT[Catatan],A620)="","",INDEX(IMPORT[Catatan],A620))</f>
        <v/>
      </c>
      <c r="H620" s="22" t="str">
        <f>INDEX(IMPORT[Ket],A620)</f>
        <v>C6</v>
      </c>
    </row>
    <row r="621" spans="1:8">
      <c r="A621" s="12">
        <v>617</v>
      </c>
      <c r="C621" s="22">
        <f>INDEX(IMPORT[Seri],A621)</f>
        <v>451800</v>
      </c>
      <c r="D621" s="22" t="str">
        <f>INDEX(IMPORT[Jenis],A621)</f>
        <v>Tape</v>
      </c>
      <c r="E621" s="22">
        <f>INDEX(IMPORT[Qty/ C],A621)</f>
        <v>20</v>
      </c>
      <c r="F621" s="22">
        <f ca="1">INDEX(IMPORT[C],A621)</f>
        <v>4</v>
      </c>
      <c r="G621" s="22" t="str">
        <f>IF(INDEX(IMPORT[Catatan],A621)="","",INDEX(IMPORT[Catatan],A621))</f>
        <v/>
      </c>
      <c r="H621" s="22" t="str">
        <f>INDEX(IMPORT[Ket],A621)</f>
        <v>C6</v>
      </c>
    </row>
    <row r="622" spans="1:8">
      <c r="A622" s="12">
        <v>618</v>
      </c>
      <c r="C622" s="22" t="str">
        <f>INDEX(IMPORT[Seri],A622)</f>
        <v>T-1</v>
      </c>
      <c r="D622" s="22" t="str">
        <f>INDEX(IMPORT[Jenis],A622)</f>
        <v>Tube</v>
      </c>
      <c r="E622" s="22">
        <f>INDEX(IMPORT[Qty/ C],A622)</f>
        <v>250</v>
      </c>
      <c r="F622" s="22">
        <f ca="1">INDEX(IMPORT[C],A622)</f>
        <v>5</v>
      </c>
      <c r="G622" s="22" t="str">
        <f>IF(INDEX(IMPORT[Catatan],A622)="","",INDEX(IMPORT[Catatan],A622))</f>
        <v/>
      </c>
      <c r="H622" s="22" t="str">
        <f>INDEX(IMPORT[Ket],A622)</f>
        <v>C6</v>
      </c>
    </row>
    <row r="623" spans="1:8">
      <c r="A623" s="12">
        <v>619</v>
      </c>
      <c r="C623" s="22" t="str">
        <f>INDEX(IMPORT[Seri],A623)</f>
        <v>TY808</v>
      </c>
      <c r="D623" s="22" t="str">
        <f>INDEX(IMPORT[Jenis],A623)</f>
        <v>Sharpener</v>
      </c>
      <c r="E623" s="22">
        <f>INDEX(IMPORT[Qty/ C],A623)</f>
        <v>4320</v>
      </c>
      <c r="F623" s="22">
        <f ca="1">INDEX(IMPORT[C],A623)</f>
        <v>4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620</v>
      </c>
      <c r="C624" s="22" t="str">
        <f>INDEX(IMPORT[Seri],A624)</f>
        <v>SH-02</v>
      </c>
      <c r="D624" s="22" t="str">
        <f>INDEX(IMPORT[Jenis],A624)</f>
        <v>Pencil Box</v>
      </c>
      <c r="E624" s="22">
        <f>INDEX(IMPORT[Qty/ C],A624)</f>
        <v>432</v>
      </c>
      <c r="F624" s="22">
        <f ca="1">INDEX(IMPORT[C],A624)</f>
        <v>13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621</v>
      </c>
      <c r="C625" s="22" t="str">
        <f>INDEX(IMPORT[Seri],A625)</f>
        <v>SH-8701</v>
      </c>
      <c r="D625" s="22" t="str">
        <f>INDEX(IMPORT[Jenis],A625)</f>
        <v>Pencil Box</v>
      </c>
      <c r="E625" s="22">
        <f>INDEX(IMPORT[Qty/ C],A625)</f>
        <v>288</v>
      </c>
      <c r="F625" s="22">
        <f ca="1">INDEX(IMPORT[C],A625)</f>
        <v>5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622</v>
      </c>
      <c r="C626" s="22" t="str">
        <f>INDEX(IMPORT[Seri],A626)</f>
        <v>SH-8702</v>
      </c>
      <c r="D626" s="22" t="str">
        <f>INDEX(IMPORT[Jenis],A626)</f>
        <v>Pencil Box</v>
      </c>
      <c r="E626" s="22">
        <f>INDEX(IMPORT[Qty/ C],A626)</f>
        <v>288</v>
      </c>
      <c r="F626" s="22">
        <f ca="1">INDEX(IMPORT[C],A626)</f>
        <v>2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623</v>
      </c>
      <c r="C627" s="22" t="str">
        <f>INDEX(IMPORT[Seri],A627)</f>
        <v>SH-8703</v>
      </c>
      <c r="D627" s="22" t="str">
        <f>INDEX(IMPORT[Jenis],A627)</f>
        <v>Pencil Box</v>
      </c>
      <c r="E627" s="22">
        <f>INDEX(IMPORT[Qty/ C],A627)</f>
        <v>288</v>
      </c>
      <c r="F627" s="22">
        <f ca="1">INDEX(IMPORT[C],A627)</f>
        <v>1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624</v>
      </c>
      <c r="C628" s="22" t="str">
        <f>INDEX(IMPORT[Seri],A628)</f>
        <v>SH-8704</v>
      </c>
      <c r="D628" s="22" t="str">
        <f>INDEX(IMPORT[Jenis],A628)</f>
        <v>Pencil Box</v>
      </c>
      <c r="E628" s="22">
        <f>INDEX(IMPORT[Qty/ C],A628)</f>
        <v>288</v>
      </c>
      <c r="F628" s="22">
        <f ca="1">INDEX(IMPORT[C],A628)</f>
        <v>2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625</v>
      </c>
      <c r="C629" s="22" t="str">
        <f>INDEX(IMPORT[Seri],A629)</f>
        <v>SH-8705</v>
      </c>
      <c r="D629" s="22" t="str">
        <f>INDEX(IMPORT[Jenis],A629)</f>
        <v>Pencil Box</v>
      </c>
      <c r="E629" s="22">
        <f>INDEX(IMPORT[Qty/ C],A629)</f>
        <v>288</v>
      </c>
      <c r="F629" s="22">
        <f ca="1">INDEX(IMPORT[C],A629)</f>
        <v>3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626</v>
      </c>
      <c r="C630" s="22" t="str">
        <f>INDEX(IMPORT[Seri],A630)</f>
        <v>830-Eraser</v>
      </c>
      <c r="D630" s="22" t="str">
        <f>INDEX(IMPORT[Jenis],A630)</f>
        <v>Gel Pen</v>
      </c>
      <c r="E630" s="22">
        <f>INDEX(IMPORT[Qty/ C],A630)</f>
        <v>2304</v>
      </c>
      <c r="F630" s="22">
        <f ca="1">INDEX(IMPORT[C],A630)</f>
        <v>6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627</v>
      </c>
      <c r="C631" s="22" t="str">
        <f>INDEX(IMPORT[Seri],A631)</f>
        <v>832-Eraser</v>
      </c>
      <c r="D631" s="22" t="str">
        <f>INDEX(IMPORT[Jenis],A631)</f>
        <v>Gel Pen</v>
      </c>
      <c r="E631" s="22">
        <f>INDEX(IMPORT[Qty/ C],A631)</f>
        <v>2304</v>
      </c>
      <c r="F631" s="22">
        <f ca="1">INDEX(IMPORT[C],A631)</f>
        <v>2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628</v>
      </c>
      <c r="C632" s="22" t="str">
        <f>INDEX(IMPORT[Seri],A632)</f>
        <v>835-Eraser</v>
      </c>
      <c r="D632" s="22" t="str">
        <f>INDEX(IMPORT[Jenis],A632)</f>
        <v>Gel Pen</v>
      </c>
      <c r="E632" s="22">
        <f>INDEX(IMPORT[Qty/ C],A632)</f>
        <v>2304</v>
      </c>
      <c r="F632" s="22">
        <f ca="1">INDEX(IMPORT[C],A632)</f>
        <v>6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629</v>
      </c>
      <c r="C633" s="22" t="str">
        <f>INDEX(IMPORT[Seri],A633)</f>
        <v>837-Eraser</v>
      </c>
      <c r="D633" s="22" t="str">
        <f>INDEX(IMPORT[Jenis],A633)</f>
        <v>Gel Pen</v>
      </c>
      <c r="E633" s="22">
        <f>INDEX(IMPORT[Qty/ C],A633)</f>
        <v>2304</v>
      </c>
      <c r="F633" s="22">
        <f ca="1">INDEX(IMPORT[C],A633)</f>
        <v>7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630</v>
      </c>
      <c r="C634" s="22" t="str">
        <f>INDEX(IMPORT[Seri],A634)</f>
        <v>8801-Eraser</v>
      </c>
      <c r="D634" s="22" t="str">
        <f>INDEX(IMPORT[Jenis],A634)</f>
        <v>Gel Pen</v>
      </c>
      <c r="E634" s="22">
        <f>INDEX(IMPORT[Qty/ C],A634)</f>
        <v>2304</v>
      </c>
      <c r="F634" s="22">
        <f ca="1">INDEX(IMPORT[C],A634)</f>
        <v>5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631</v>
      </c>
      <c r="C635" s="22" t="str">
        <f>INDEX(IMPORT[Seri],A635)</f>
        <v>8803-Eraser</v>
      </c>
      <c r="D635" s="22" t="str">
        <f>INDEX(IMPORT[Jenis],A635)</f>
        <v>Gel Pen</v>
      </c>
      <c r="E635" s="22">
        <f>INDEX(IMPORT[Qty/ C],A635)</f>
        <v>2304</v>
      </c>
      <c r="F635" s="22">
        <f ca="1">INDEX(IMPORT[C],A635)</f>
        <v>6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632</v>
      </c>
      <c r="C636" s="22" t="str">
        <f>INDEX(IMPORT[Seri],A636)</f>
        <v>8805-Eraser</v>
      </c>
      <c r="D636" s="22" t="str">
        <f>INDEX(IMPORT[Jenis],A636)</f>
        <v>Gel Pen</v>
      </c>
      <c r="E636" s="22">
        <f>INDEX(IMPORT[Qty/ C],A636)</f>
        <v>2304</v>
      </c>
      <c r="F636" s="22">
        <f ca="1">INDEX(IMPORT[C],A636)</f>
        <v>5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633</v>
      </c>
      <c r="C637" s="22" t="str">
        <f>INDEX(IMPORT[Seri],A637)</f>
        <v>8807-Eraser</v>
      </c>
      <c r="D637" s="22" t="str">
        <f>INDEX(IMPORT[Jenis],A637)</f>
        <v>Gel Pen</v>
      </c>
      <c r="E637" s="22">
        <f>INDEX(IMPORT[Qty/ C],A637)</f>
        <v>2304</v>
      </c>
      <c r="F637" s="22">
        <f ca="1">INDEX(IMPORT[C],A637)</f>
        <v>7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634</v>
      </c>
      <c r="C638" s="22" t="str">
        <f>INDEX(IMPORT[Seri],A638)</f>
        <v>DT-612</v>
      </c>
      <c r="D638" s="22" t="str">
        <f>INDEX(IMPORT[Jenis],A638)</f>
        <v>Gel Pen</v>
      </c>
      <c r="E638" s="22">
        <f>INDEX(IMPORT[Qty/ C],A638)</f>
        <v>2304</v>
      </c>
      <c r="F638" s="22">
        <f ca="1">INDEX(IMPORT[C],A638)</f>
        <v>14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635</v>
      </c>
      <c r="C639" s="22">
        <f>INDEX(IMPORT[Seri],A639)</f>
        <v>8801</v>
      </c>
      <c r="D639" s="22" t="str">
        <f>INDEX(IMPORT[Jenis],A639)</f>
        <v>Gel Pen</v>
      </c>
      <c r="E639" s="22">
        <f>INDEX(IMPORT[Qty/ C],A639)</f>
        <v>2304</v>
      </c>
      <c r="F639" s="22">
        <f ca="1">INDEX(IMPORT[C],A639)</f>
        <v>6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636</v>
      </c>
      <c r="C640" s="22">
        <f>INDEX(IMPORT[Seri],A640)</f>
        <v>8803</v>
      </c>
      <c r="D640" s="22" t="str">
        <f>INDEX(IMPORT[Jenis],A640)</f>
        <v>Gel Pen</v>
      </c>
      <c r="E640" s="22">
        <f>INDEX(IMPORT[Qty/ C],A640)</f>
        <v>2304</v>
      </c>
      <c r="F640" s="22">
        <f ca="1">INDEX(IMPORT[C],A640)</f>
        <v>2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637</v>
      </c>
      <c r="C641" s="22">
        <f>INDEX(IMPORT[Seri],A641)</f>
        <v>8805</v>
      </c>
      <c r="D641" s="22" t="str">
        <f>INDEX(IMPORT[Jenis],A641)</f>
        <v>Gel Pen</v>
      </c>
      <c r="E641" s="22">
        <f>INDEX(IMPORT[Qty/ C],A641)</f>
        <v>2304</v>
      </c>
      <c r="F641" s="22">
        <f ca="1">INDEX(IMPORT[C],A641)</f>
        <v>5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638</v>
      </c>
      <c r="C642" s="22">
        <f>INDEX(IMPORT[Seri],A642)</f>
        <v>8807</v>
      </c>
      <c r="D642" s="22" t="str">
        <f>INDEX(IMPORT[Jenis],A642)</f>
        <v>Gel Pen</v>
      </c>
      <c r="E642" s="22">
        <f>INDEX(IMPORT[Qty/ C],A642)</f>
        <v>2304</v>
      </c>
      <c r="F642" s="22">
        <f ca="1">INDEX(IMPORT[C],A642)</f>
        <v>4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639</v>
      </c>
      <c r="C643" s="22">
        <f>INDEX(IMPORT[Seri],A643)</f>
        <v>16337</v>
      </c>
      <c r="D643" s="22" t="str">
        <f>INDEX(IMPORT[Jenis],A643)</f>
        <v>Scissors</v>
      </c>
      <c r="E643" s="22">
        <f>INDEX(IMPORT[Qty/ C],A643)</f>
        <v>240</v>
      </c>
      <c r="F643" s="22">
        <f ca="1">INDEX(IMPORT[C],A643)</f>
        <v>4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640</v>
      </c>
      <c r="C644" s="22" t="str">
        <f>INDEX(IMPORT[Seri],A644)</f>
        <v>DS-109</v>
      </c>
      <c r="D644" s="22" t="str">
        <f>INDEX(IMPORT[Jenis],A644)</f>
        <v>Scissors</v>
      </c>
      <c r="E644" s="22">
        <f>INDEX(IMPORT[Qty/ C],A644)</f>
        <v>240</v>
      </c>
      <c r="F644" s="22">
        <f ca="1">INDEX(IMPORT[C],A644)</f>
        <v>3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641</v>
      </c>
      <c r="C645" s="22" t="str">
        <f>INDEX(IMPORT[Seri],A645)</f>
        <v>9002A</v>
      </c>
      <c r="D645" s="22" t="str">
        <f>INDEX(IMPORT[Jenis],A645)</f>
        <v>Scissors</v>
      </c>
      <c r="E645" s="22">
        <f>INDEX(IMPORT[Qty/ C],A645)</f>
        <v>360</v>
      </c>
      <c r="F645" s="22">
        <f ca="1">INDEX(IMPORT[C],A645)</f>
        <v>4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642</v>
      </c>
      <c r="C646" s="22" t="str">
        <f>INDEX(IMPORT[Seri],A646)</f>
        <v>DS-9008</v>
      </c>
      <c r="D646" s="22" t="str">
        <f>INDEX(IMPORT[Jenis],A646)</f>
        <v>Scissors</v>
      </c>
      <c r="E646" s="22">
        <f>INDEX(IMPORT[Qty/ C],A646)</f>
        <v>240</v>
      </c>
      <c r="F646" s="22">
        <f ca="1">INDEX(IMPORT[C],A646)</f>
        <v>3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643</v>
      </c>
      <c r="C647" s="22" t="str">
        <f>INDEX(IMPORT[Seri],A647)</f>
        <v>DS-203-8</v>
      </c>
      <c r="D647" s="22" t="str">
        <f>INDEX(IMPORT[Jenis],A647)</f>
        <v>Scissors</v>
      </c>
      <c r="E647" s="22">
        <f>INDEX(IMPORT[Qty/ C],A647)</f>
        <v>240</v>
      </c>
      <c r="F647" s="22">
        <f ca="1">INDEX(IMPORT[C],A647)</f>
        <v>3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644</v>
      </c>
      <c r="C648" s="22" t="str">
        <f>INDEX(IMPORT[Seri],A648)</f>
        <v>CL-6015</v>
      </c>
      <c r="D648" s="22" t="str">
        <f>INDEX(IMPORT[Jenis],A648)</f>
        <v>Scissors</v>
      </c>
      <c r="E648" s="22">
        <f>INDEX(IMPORT[Qty/ C],A648)</f>
        <v>240</v>
      </c>
      <c r="F648" s="22">
        <f ca="1">INDEX(IMPORT[C],A648)</f>
        <v>3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645</v>
      </c>
      <c r="C649" s="22" t="str">
        <f>INDEX(IMPORT[Seri],A649)</f>
        <v>SB-8877</v>
      </c>
      <c r="D649" s="22" t="str">
        <f>INDEX(IMPORT[Jenis],A649)</f>
        <v>Book end</v>
      </c>
      <c r="E649" s="22">
        <f>INDEX(IMPORT[Qty/ C],A649)</f>
        <v>48</v>
      </c>
      <c r="F649" s="22">
        <f ca="1">INDEX(IMPORT[C],A649)</f>
        <v>35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646</v>
      </c>
      <c r="C650" s="22" t="str">
        <f>INDEX(IMPORT[Seri],A650)</f>
        <v>SB-8899</v>
      </c>
      <c r="D650" s="22" t="str">
        <f>INDEX(IMPORT[Jenis],A650)</f>
        <v>Book end</v>
      </c>
      <c r="E650" s="22">
        <f>INDEX(IMPORT[Qty/ C],A650)</f>
        <v>48</v>
      </c>
      <c r="F650" s="22">
        <f ca="1">INDEX(IMPORT[C],A650)</f>
        <v>34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647</v>
      </c>
      <c r="C651" s="22" t="str">
        <f>INDEX(IMPORT[Seri],A651)</f>
        <v>003</v>
      </c>
      <c r="D651" s="22" t="str">
        <f>INDEX(IMPORT[Jenis],A651)</f>
        <v>Magnet</v>
      </c>
      <c r="E651" s="22">
        <f>INDEX(IMPORT[Qty/ C],A651)</f>
        <v>240</v>
      </c>
      <c r="F651" s="22">
        <f ca="1">INDEX(IMPORT[C],A651)</f>
        <v>4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648</v>
      </c>
      <c r="C652" s="22" t="str">
        <f>INDEX(IMPORT[Seri],A652)</f>
        <v>8016</v>
      </c>
      <c r="D652" s="22" t="str">
        <f>INDEX(IMPORT[Jenis],A652)</f>
        <v>Magnet</v>
      </c>
      <c r="E652" s="22">
        <f>INDEX(IMPORT[Qty/ C],A652)</f>
        <v>240</v>
      </c>
      <c r="F652" s="22">
        <f ca="1">INDEX(IMPORT[C],A652)</f>
        <v>4</v>
      </c>
      <c r="G652" s="22" t="str">
        <f>IF(INDEX(IMPORT[Catatan],A652)="","",INDEX(IMPORT[Catatan],A652))</f>
        <v/>
      </c>
      <c r="H652" s="22" t="str">
        <f>INDEX(IMPORT[Ket],A652)</f>
        <v>C7</v>
      </c>
    </row>
    <row r="653" spans="1:8">
      <c r="A653" s="12">
        <v>649</v>
      </c>
      <c r="C653" s="22" t="str">
        <f>INDEX(IMPORT[Seri],A653)</f>
        <v>025</v>
      </c>
      <c r="D653" s="22" t="str">
        <f>INDEX(IMPORT[Jenis],A653)</f>
        <v>Magnet</v>
      </c>
      <c r="E653" s="22">
        <f>INDEX(IMPORT[Qty/ C],A653)</f>
        <v>800</v>
      </c>
      <c r="F653" s="22">
        <f ca="1">INDEX(IMPORT[C],A653)</f>
        <v>9</v>
      </c>
      <c r="G653" s="22" t="str">
        <f>IF(INDEX(IMPORT[Catatan],A653)="","",INDEX(IMPORT[Catatan],A653))</f>
        <v/>
      </c>
      <c r="H653" s="22" t="str">
        <f>INDEX(IMPORT[Ket],A653)</f>
        <v>C7</v>
      </c>
    </row>
    <row r="654" spans="1:8">
      <c r="A654" s="12">
        <v>650</v>
      </c>
      <c r="C654" s="22" t="str">
        <f>INDEX(IMPORT[Seri],A654)</f>
        <v>8011-6</v>
      </c>
      <c r="D654" s="22" t="str">
        <f>INDEX(IMPORT[Jenis],A654)</f>
        <v>Magnet</v>
      </c>
      <c r="E654" s="22">
        <f>INDEX(IMPORT[Qty/ C],A654)</f>
        <v>360</v>
      </c>
      <c r="F654" s="22">
        <f ca="1">INDEX(IMPORT[C],A654)</f>
        <v>3</v>
      </c>
      <c r="G654" s="22" t="str">
        <f>IF(INDEX(IMPORT[Catatan],A654)="","",INDEX(IMPORT[Catatan],A654))</f>
        <v/>
      </c>
      <c r="H654" s="22" t="str">
        <f>INDEX(IMPORT[Ket],A654)</f>
        <v>C7</v>
      </c>
    </row>
    <row r="655" spans="1:8">
      <c r="A655" s="12">
        <v>651</v>
      </c>
      <c r="C655" s="22" t="str">
        <f>INDEX(IMPORT[Seri],A655)</f>
        <v>054</v>
      </c>
      <c r="D655" s="22" t="str">
        <f>INDEX(IMPORT[Jenis],A655)</f>
        <v>Magnet</v>
      </c>
      <c r="E655" s="22">
        <f>INDEX(IMPORT[Qty/ C],A655)</f>
        <v>480</v>
      </c>
      <c r="F655" s="22">
        <f ca="1">INDEX(IMPORT[C],A655)</f>
        <v>2</v>
      </c>
      <c r="G655" s="22" t="str">
        <f>IF(INDEX(IMPORT[Catatan],A655)="","",INDEX(IMPORT[Catatan],A655))</f>
        <v/>
      </c>
      <c r="H655" s="22" t="str">
        <f>INDEX(IMPORT[Ket],A655)</f>
        <v>C7</v>
      </c>
    </row>
    <row r="656" spans="1:8">
      <c r="A656" s="12">
        <v>652</v>
      </c>
      <c r="C656" s="22" t="str">
        <f>INDEX(IMPORT[Seri],A656)</f>
        <v>005</v>
      </c>
      <c r="D656" s="22" t="str">
        <f>INDEX(IMPORT[Jenis],A656)</f>
        <v>Magnet</v>
      </c>
      <c r="E656" s="22">
        <f>INDEX(IMPORT[Qty/ C],A656)</f>
        <v>240</v>
      </c>
      <c r="F656" s="22">
        <f ca="1">INDEX(IMPORT[C],A656)</f>
        <v>4</v>
      </c>
      <c r="G656" s="22" t="str">
        <f>IF(INDEX(IMPORT[Catatan],A656)="","",INDEX(IMPORT[Catatan],A656))</f>
        <v/>
      </c>
      <c r="H656" s="22" t="str">
        <f>INDEX(IMPORT[Ket],A656)</f>
        <v>C7</v>
      </c>
    </row>
    <row r="657" spans="1:8">
      <c r="A657" s="12">
        <v>653</v>
      </c>
      <c r="C657" s="22" t="str">
        <f>INDEX(IMPORT[Seri],A657)</f>
        <v>8801</v>
      </c>
      <c r="D657" s="22" t="str">
        <f>INDEX(IMPORT[Jenis],A657)</f>
        <v>Magnet</v>
      </c>
      <c r="E657" s="22">
        <f>INDEX(IMPORT[Qty/ C],A657)</f>
        <v>120</v>
      </c>
      <c r="F657" s="22">
        <f ca="1">INDEX(IMPORT[C],A657)</f>
        <v>7</v>
      </c>
      <c r="G657" s="22" t="str">
        <f>IF(INDEX(IMPORT[Catatan],A657)="","",INDEX(IMPORT[Catatan],A657))</f>
        <v/>
      </c>
      <c r="H657" s="22" t="str">
        <f>INDEX(IMPORT[Ket],A657)</f>
        <v>C7</v>
      </c>
    </row>
    <row r="658" spans="1:8">
      <c r="A658" s="12">
        <v>654</v>
      </c>
      <c r="C658" s="22" t="str">
        <f>INDEX(IMPORT[Seri],A658)</f>
        <v>X3510</v>
      </c>
      <c r="D658" s="22" t="str">
        <f>INDEX(IMPORT[Jenis],A658)</f>
        <v>Magnet</v>
      </c>
      <c r="E658" s="22">
        <f>INDEX(IMPORT[Qty/ C],A658)</f>
        <v>400</v>
      </c>
      <c r="F658" s="22">
        <f ca="1">INDEX(IMPORT[C],A658)</f>
        <v>4</v>
      </c>
      <c r="G658" s="22" t="str">
        <f>IF(INDEX(IMPORT[Catatan],A658)="","",INDEX(IMPORT[Catatan],A658))</f>
        <v/>
      </c>
      <c r="H658" s="22" t="str">
        <f>INDEX(IMPORT[Ket],A658)</f>
        <v>C7</v>
      </c>
    </row>
    <row r="659" spans="1:8">
      <c r="A659" s="12">
        <v>655</v>
      </c>
      <c r="C659" s="22" t="str">
        <f>INDEX(IMPORT[Seri],A659)</f>
        <v>8076</v>
      </c>
      <c r="D659" s="22" t="str">
        <f>INDEX(IMPORT[Jenis],A659)</f>
        <v>Magnet</v>
      </c>
      <c r="E659" s="22">
        <f>INDEX(IMPORT[Qty/ C],A659)</f>
        <v>240</v>
      </c>
      <c r="F659" s="22">
        <f ca="1">INDEX(IMPORT[C],A659)</f>
        <v>3</v>
      </c>
      <c r="G659" s="22" t="str">
        <f>IF(INDEX(IMPORT[Catatan],A659)="","",INDEX(IMPORT[Catatan],A659))</f>
        <v/>
      </c>
      <c r="H659" s="22" t="str">
        <f>INDEX(IMPORT[Ket],A659)</f>
        <v>C7</v>
      </c>
    </row>
    <row r="660" spans="1:8">
      <c r="A660" s="12">
        <v>656</v>
      </c>
      <c r="C660" s="22" t="str">
        <f>INDEX(IMPORT[Seri],A660)</f>
        <v>X3006</v>
      </c>
      <c r="D660" s="22" t="str">
        <f>INDEX(IMPORT[Jenis],A660)</f>
        <v>Magnet</v>
      </c>
      <c r="E660" s="22">
        <f>INDEX(IMPORT[Qty/ C],A660)</f>
        <v>800</v>
      </c>
      <c r="F660" s="22">
        <f ca="1">INDEX(IMPORT[C],A660)</f>
        <v>3</v>
      </c>
      <c r="G660" s="22" t="str">
        <f>IF(INDEX(IMPORT[Catatan],A660)="","",INDEX(IMPORT[Catatan],A660))</f>
        <v/>
      </c>
      <c r="H660" s="22" t="str">
        <f>INDEX(IMPORT[Ket],A660)</f>
        <v>C7</v>
      </c>
    </row>
    <row r="661" spans="1:8">
      <c r="A661" s="12">
        <v>657</v>
      </c>
      <c r="C661" s="22" t="str">
        <f>INDEX(IMPORT[Seri],A661)</f>
        <v>GB-100</v>
      </c>
      <c r="D661" s="22" t="str">
        <f>INDEX(IMPORT[Jenis],A661)</f>
        <v>Ruler</v>
      </c>
      <c r="E661" s="22">
        <f>INDEX(IMPORT[Qty/ C],A661)</f>
        <v>120</v>
      </c>
      <c r="F661" s="22">
        <f ca="1">INDEX(IMPORT[C],A661)</f>
        <v>2</v>
      </c>
      <c r="G661" s="22" t="str">
        <f>IF(INDEX(IMPORT[Catatan],A661)="","",INDEX(IMPORT[Catatan],A661))</f>
        <v/>
      </c>
      <c r="H661" s="22" t="str">
        <f>INDEX(IMPORT[Ket],A661)</f>
        <v>C7</v>
      </c>
    </row>
    <row r="662" spans="1:8">
      <c r="A662" s="12">
        <v>658</v>
      </c>
      <c r="C662" s="22" t="str">
        <f>INDEX(IMPORT[Seri],A662)</f>
        <v>6565</v>
      </c>
      <c r="D662" s="22" t="str">
        <f>INDEX(IMPORT[Jenis],A662)</f>
        <v>Writing Board</v>
      </c>
      <c r="E662" s="22">
        <f>INDEX(IMPORT[Qty/ C],A662)</f>
        <v>240</v>
      </c>
      <c r="F662" s="22">
        <f ca="1">INDEX(IMPORT[C],A662)</f>
        <v>1</v>
      </c>
      <c r="G662" s="22" t="str">
        <f>IF(INDEX(IMPORT[Catatan],A662)="","",INDEX(IMPORT[Catatan],A662))</f>
        <v/>
      </c>
      <c r="H662" s="22" t="str">
        <f>INDEX(IMPORT[Ket],A662)</f>
        <v>C7</v>
      </c>
    </row>
    <row r="663" spans="1:8">
      <c r="A663" s="12">
        <v>659</v>
      </c>
      <c r="C663" s="22" t="str">
        <f>INDEX(IMPORT[Seri],A663)</f>
        <v>A6</v>
      </c>
      <c r="D663" s="22" t="str">
        <f>INDEX(IMPORT[Jenis],A663)</f>
        <v>Pocket</v>
      </c>
      <c r="E663" s="22">
        <f>INDEX(IMPORT[Qty/ C],A663)</f>
        <v>2000</v>
      </c>
      <c r="F663" s="22">
        <f ca="1">INDEX(IMPORT[C],A663)</f>
        <v>9</v>
      </c>
      <c r="G663" s="22" t="str">
        <f>IF(INDEX(IMPORT[Catatan],A663)="","",INDEX(IMPORT[Catatan],A663))</f>
        <v/>
      </c>
      <c r="H663" s="22" t="str">
        <f>INDEX(IMPORT[Ket],A663)</f>
        <v>C7</v>
      </c>
    </row>
    <row r="664" spans="1:8">
      <c r="A664" s="12">
        <v>660</v>
      </c>
      <c r="C664" s="22" t="str">
        <f>INDEX(IMPORT[Seri],A664)</f>
        <v>A5</v>
      </c>
      <c r="D664" s="22" t="str">
        <f>INDEX(IMPORT[Jenis],A664)</f>
        <v>Pocket</v>
      </c>
      <c r="E664" s="22">
        <f>INDEX(IMPORT[Qty/ C],A664)</f>
        <v>1500</v>
      </c>
      <c r="F664" s="22">
        <f ca="1">INDEX(IMPORT[C],A664)</f>
        <v>9</v>
      </c>
      <c r="G664" s="22" t="str">
        <f>IF(INDEX(IMPORT[Catatan],A664)="","",INDEX(IMPORT[Catatan],A664))</f>
        <v/>
      </c>
      <c r="H664" s="22" t="str">
        <f>INDEX(IMPORT[Ket],A664)</f>
        <v>C7</v>
      </c>
    </row>
    <row r="665" spans="1:8">
      <c r="A665" s="12">
        <v>661</v>
      </c>
      <c r="C665" s="22" t="str">
        <f>INDEX(IMPORT[Seri],A665)</f>
        <v>A4</v>
      </c>
      <c r="D665" s="22" t="str">
        <f>INDEX(IMPORT[Jenis],A665)</f>
        <v>Pocket</v>
      </c>
      <c r="E665" s="22">
        <f>INDEX(IMPORT[Qty/ C],A665)</f>
        <v>1000</v>
      </c>
      <c r="F665" s="22">
        <f ca="1">INDEX(IMPORT[C],A665)</f>
        <v>3</v>
      </c>
      <c r="G665" s="22" t="str">
        <f>IF(INDEX(IMPORT[Catatan],A665)="","",INDEX(IMPORT[Catatan],A665))</f>
        <v/>
      </c>
      <c r="H665" s="22" t="str">
        <f>INDEX(IMPORT[Ket],A665)</f>
        <v>C7</v>
      </c>
    </row>
    <row r="666" spans="1:8">
      <c r="A666" s="12">
        <v>662</v>
      </c>
      <c r="C666" s="22" t="str">
        <f>INDEX(IMPORT[Seri],A666)</f>
        <v>25100-36</v>
      </c>
      <c r="D666" s="22" t="str">
        <f>INDEX(IMPORT[Jenis],A666)</f>
        <v>Note Book</v>
      </c>
      <c r="E666" s="22">
        <f>INDEX(IMPORT[Qty/ C],A666)</f>
        <v>160</v>
      </c>
      <c r="F666" s="22">
        <f ca="1">INDEX(IMPORT[C],A666)</f>
        <v>1</v>
      </c>
      <c r="G666" s="22" t="str">
        <f>IF(INDEX(IMPORT[Catatan],A666)="","",INDEX(IMPORT[Catatan],A666))</f>
        <v/>
      </c>
      <c r="H666" s="22" t="str">
        <f>INDEX(IMPORT[Ket],A666)</f>
        <v>D1</v>
      </c>
    </row>
    <row r="667" spans="1:8">
      <c r="A667" s="12">
        <v>663</v>
      </c>
      <c r="C667" s="22" t="str">
        <f>INDEX(IMPORT[Seri],A667)</f>
        <v>50100-67</v>
      </c>
      <c r="D667" s="22" t="str">
        <f>INDEX(IMPORT[Jenis],A667)</f>
        <v>Note Book</v>
      </c>
      <c r="E667" s="22">
        <f>INDEX(IMPORT[Qty/ C],A667)</f>
        <v>240</v>
      </c>
      <c r="F667" s="22">
        <f ca="1">INDEX(IMPORT[C],A667)</f>
        <v>1</v>
      </c>
      <c r="G667" s="22" t="str">
        <f>IF(INDEX(IMPORT[Catatan],A667)="","",INDEX(IMPORT[Catatan],A667))</f>
        <v/>
      </c>
      <c r="H667" s="22" t="str">
        <f>INDEX(IMPORT[Ket],A667)</f>
        <v>D1</v>
      </c>
    </row>
    <row r="668" spans="1:8">
      <c r="A668" s="12">
        <v>664</v>
      </c>
      <c r="C668" s="22" t="str">
        <f>INDEX(IMPORT[Seri],A668)</f>
        <v>18100-62</v>
      </c>
      <c r="D668" s="22" t="str">
        <f>INDEX(IMPORT[Jenis],A668)</f>
        <v>Note Book</v>
      </c>
      <c r="E668" s="22">
        <f>INDEX(IMPORT[Qty/ C],A668)</f>
        <v>120</v>
      </c>
      <c r="F668" s="22">
        <f ca="1">INDEX(IMPORT[C],A668)</f>
        <v>2</v>
      </c>
      <c r="G668" s="22" t="str">
        <f>IF(INDEX(IMPORT[Catatan],A668)="","",INDEX(IMPORT[Catatan],A668))</f>
        <v/>
      </c>
      <c r="H668" s="22" t="str">
        <f>INDEX(IMPORT[Ket],A668)</f>
        <v>D1</v>
      </c>
    </row>
    <row r="669" spans="1:8">
      <c r="A669" s="12">
        <v>665</v>
      </c>
      <c r="C669" s="22" t="str">
        <f>INDEX(IMPORT[Seri],A669)</f>
        <v>25100-69</v>
      </c>
      <c r="D669" s="22" t="str">
        <f>INDEX(IMPORT[Jenis],A669)</f>
        <v>Note Book</v>
      </c>
      <c r="E669" s="22">
        <f>INDEX(IMPORT[Qty/ C],A669)</f>
        <v>160</v>
      </c>
      <c r="F669" s="22">
        <f ca="1">INDEX(IMPORT[C],A669)</f>
        <v>1</v>
      </c>
      <c r="G669" s="22" t="str">
        <f>IF(INDEX(IMPORT[Catatan],A669)="","",INDEX(IMPORT[Catatan],A669))</f>
        <v/>
      </c>
      <c r="H669" s="22" t="str">
        <f>INDEX(IMPORT[Ket],A669)</f>
        <v>D1</v>
      </c>
    </row>
    <row r="670" spans="1:8">
      <c r="A670" s="12">
        <v>666</v>
      </c>
      <c r="C670" s="22" t="str">
        <f>INDEX(IMPORT[Seri],A670)</f>
        <v>28825-65</v>
      </c>
      <c r="D670" s="22" t="str">
        <f>INDEX(IMPORT[Jenis],A670)</f>
        <v>Note Book</v>
      </c>
      <c r="E670" s="22">
        <f>INDEX(IMPORT[Qty/ C],A670)</f>
        <v>160</v>
      </c>
      <c r="F670" s="22">
        <f ca="1">INDEX(IMPORT[C],A670)</f>
        <v>3</v>
      </c>
      <c r="G670" s="22" t="str">
        <f>IF(INDEX(IMPORT[Catatan],A670)="","",INDEX(IMPORT[Catatan],A670))</f>
        <v/>
      </c>
      <c r="H670" s="22" t="str">
        <f>INDEX(IMPORT[Ket],A670)</f>
        <v>D1</v>
      </c>
    </row>
    <row r="671" spans="1:8">
      <c r="A671" s="12">
        <v>667</v>
      </c>
      <c r="C671" s="22" t="str">
        <f>INDEX(IMPORT[Seri],A671)</f>
        <v>28850-68</v>
      </c>
      <c r="D671" s="22" t="str">
        <f>INDEX(IMPORT[Jenis],A671)</f>
        <v>Note Book</v>
      </c>
      <c r="E671" s="22">
        <f>INDEX(IMPORT[Qty/ C],A671)</f>
        <v>240</v>
      </c>
      <c r="F671" s="22">
        <f ca="1">INDEX(IMPORT[C],A671)</f>
        <v>10</v>
      </c>
      <c r="G671" s="22" t="str">
        <f>IF(INDEX(IMPORT[Catatan],A671)="","",INDEX(IMPORT[Catatan],A671))</f>
        <v/>
      </c>
      <c r="H671" s="22" t="str">
        <f>INDEX(IMPORT[Ket],A671)</f>
        <v>D1</v>
      </c>
    </row>
    <row r="672" spans="1:8">
      <c r="A672" s="12">
        <v>668</v>
      </c>
      <c r="C672" s="22" t="str">
        <f>INDEX(IMPORT[Seri],A672)</f>
        <v>JQ-666</v>
      </c>
      <c r="D672" s="22" t="str">
        <f>INDEX(IMPORT[Jenis],A672)</f>
        <v>Writing Board</v>
      </c>
      <c r="E672" s="22">
        <f>INDEX(IMPORT[Qty/ C],A672)</f>
        <v>384</v>
      </c>
      <c r="F672" s="22">
        <f ca="1">INDEX(IMPORT[C],A672)</f>
        <v>7</v>
      </c>
      <c r="G672" s="22" t="str">
        <f>IF(INDEX(IMPORT[Catatan],A672)="","",INDEX(IMPORT[Catatan],A672))</f>
        <v/>
      </c>
      <c r="H672" s="22" t="str">
        <f>INDEX(IMPORT[Ket],A672)</f>
        <v>D1</v>
      </c>
    </row>
    <row r="673" spans="1:8">
      <c r="A673" s="12">
        <v>669</v>
      </c>
      <c r="C673" s="22">
        <f>INDEX(IMPORT[Seri],A673)</f>
        <v>2206</v>
      </c>
      <c r="D673" s="22" t="str">
        <f>INDEX(IMPORT[Jenis],A673)</f>
        <v>Colouring Book</v>
      </c>
      <c r="E673" s="22">
        <f>INDEX(IMPORT[Qty/ C],A673)</f>
        <v>480</v>
      </c>
      <c r="F673" s="22">
        <f ca="1">INDEX(IMPORT[C],A673)</f>
        <v>5</v>
      </c>
      <c r="G673" s="22" t="str">
        <f>IF(INDEX(IMPORT[Catatan],A673)="","",INDEX(IMPORT[Catatan],A673))</f>
        <v/>
      </c>
      <c r="H673" s="22" t="str">
        <f>INDEX(IMPORT[Ket],A673)</f>
        <v>D1</v>
      </c>
    </row>
    <row r="674" spans="1:8">
      <c r="A674" s="12">
        <v>670</v>
      </c>
      <c r="C674" s="22">
        <f>INDEX(IMPORT[Seri],A674)</f>
        <v>9901</v>
      </c>
      <c r="D674" s="22" t="str">
        <f>INDEX(IMPORT[Jenis],A674)</f>
        <v>Colouring Book</v>
      </c>
      <c r="E674" s="22">
        <f>INDEX(IMPORT[Qty/ C],A674)</f>
        <v>792</v>
      </c>
      <c r="F674" s="22">
        <f ca="1">INDEX(IMPORT[C],A674)</f>
        <v>5</v>
      </c>
      <c r="G674" s="22" t="str">
        <f>IF(INDEX(IMPORT[Catatan],A674)="","",INDEX(IMPORT[Catatan],A674))</f>
        <v/>
      </c>
      <c r="H674" s="22" t="str">
        <f>INDEX(IMPORT[Ket],A674)</f>
        <v>D1</v>
      </c>
    </row>
    <row r="675" spans="1:8">
      <c r="A675" s="12">
        <v>671</v>
      </c>
      <c r="C675" s="22">
        <f>INDEX(IMPORT[Seri],A675)</f>
        <v>9903</v>
      </c>
      <c r="D675" s="22" t="str">
        <f>INDEX(IMPORT[Jenis],A675)</f>
        <v>Colouring Book</v>
      </c>
      <c r="E675" s="22">
        <f>INDEX(IMPORT[Qty/ C],A675)</f>
        <v>792</v>
      </c>
      <c r="F675" s="22">
        <f ca="1">INDEX(IMPORT[C],A675)</f>
        <v>2</v>
      </c>
      <c r="G675" s="22" t="str">
        <f>IF(INDEX(IMPORT[Catatan],A675)="","",INDEX(IMPORT[Catatan],A675))</f>
        <v/>
      </c>
      <c r="H675" s="22" t="str">
        <f>INDEX(IMPORT[Ket],A675)</f>
        <v>D1</v>
      </c>
    </row>
    <row r="676" spans="1:8">
      <c r="A676" s="12">
        <v>672</v>
      </c>
      <c r="C676" s="22" t="str">
        <f>INDEX(IMPORT[Seri],A676)</f>
        <v>HT-081</v>
      </c>
      <c r="D676" s="22" t="str">
        <f>INDEX(IMPORT[Jenis],A676)</f>
        <v>Colouring Book</v>
      </c>
      <c r="E676" s="22">
        <f>INDEX(IMPORT[Qty/ C],A676)</f>
        <v>360</v>
      </c>
      <c r="F676" s="22">
        <f ca="1">INDEX(IMPORT[C],A676)</f>
        <v>2</v>
      </c>
      <c r="G676" s="22" t="str">
        <f>IF(INDEX(IMPORT[Catatan],A676)="","",INDEX(IMPORT[Catatan],A676))</f>
        <v/>
      </c>
      <c r="H676" s="22" t="str">
        <f>INDEX(IMPORT[Ket],A676)</f>
        <v>D1</v>
      </c>
    </row>
    <row r="677" spans="1:8">
      <c r="A677" s="12">
        <v>673</v>
      </c>
      <c r="C677" s="22" t="str">
        <f>INDEX(IMPORT[Seri],A677)</f>
        <v>NO.9458</v>
      </c>
      <c r="D677" s="22" t="str">
        <f>INDEX(IMPORT[Jenis],A677)</f>
        <v>Correction Tape</v>
      </c>
      <c r="E677" s="22">
        <f>INDEX(IMPORT[Qty/ C],A677)</f>
        <v>1152</v>
      </c>
      <c r="F677" s="22">
        <f ca="1">INDEX(IMPORT[C],A677)</f>
        <v>2</v>
      </c>
      <c r="G677" s="22" t="str">
        <f>IF(INDEX(IMPORT[Catatan],A677)="","",INDEX(IMPORT[Catatan],A677))</f>
        <v/>
      </c>
      <c r="H677" s="22" t="str">
        <f>INDEX(IMPORT[Ket],A677)</f>
        <v>D1</v>
      </c>
    </row>
    <row r="678" spans="1:8">
      <c r="A678" s="12">
        <v>674</v>
      </c>
      <c r="C678" s="22" t="str">
        <f>INDEX(IMPORT[Seri],A678)</f>
        <v>NO.9462</v>
      </c>
      <c r="D678" s="22" t="str">
        <f>INDEX(IMPORT[Jenis],A678)</f>
        <v>Correction Tape</v>
      </c>
      <c r="E678" s="22">
        <f>INDEX(IMPORT[Qty/ C],A678)</f>
        <v>1152</v>
      </c>
      <c r="F678" s="22">
        <f ca="1">INDEX(IMPORT[C],A678)</f>
        <v>3</v>
      </c>
      <c r="G678" s="22" t="str">
        <f>IF(INDEX(IMPORT[Catatan],A678)="","",INDEX(IMPORT[Catatan],A678))</f>
        <v/>
      </c>
      <c r="H678" s="22" t="str">
        <f>INDEX(IMPORT[Ket],A678)</f>
        <v>D1</v>
      </c>
    </row>
    <row r="679" spans="1:8">
      <c r="A679" s="12">
        <v>675</v>
      </c>
      <c r="C679" s="22" t="str">
        <f>INDEX(IMPORT[Seri],A679)</f>
        <v>NO.9304</v>
      </c>
      <c r="D679" s="22" t="str">
        <f>INDEX(IMPORT[Jenis],A679)</f>
        <v>Correction Tape</v>
      </c>
      <c r="E679" s="22">
        <f>INDEX(IMPORT[Qty/ C],A679)</f>
        <v>864</v>
      </c>
      <c r="F679" s="22">
        <f ca="1">INDEX(IMPORT[C],A679)</f>
        <v>6</v>
      </c>
      <c r="G679" s="22" t="str">
        <f>IF(INDEX(IMPORT[Catatan],A679)="","",INDEX(IMPORT[Catatan],A679))</f>
        <v/>
      </c>
      <c r="H679" s="22" t="str">
        <f>INDEX(IMPORT[Ket],A679)</f>
        <v>D1</v>
      </c>
    </row>
    <row r="680" spans="1:8">
      <c r="A680" s="12">
        <v>676</v>
      </c>
      <c r="C680" s="22" t="str">
        <f>INDEX(IMPORT[Seri],A680)</f>
        <v>91040HG</v>
      </c>
      <c r="D680" s="22" t="str">
        <f>INDEX(IMPORT[Jenis],A680)</f>
        <v>Correction Tape</v>
      </c>
      <c r="E680" s="22">
        <f>INDEX(IMPORT[Qty/ C],A680)</f>
        <v>1152</v>
      </c>
      <c r="F680" s="22">
        <f ca="1">INDEX(IMPORT[C],A680)</f>
        <v>2</v>
      </c>
      <c r="G680" s="22" t="str">
        <f>IF(INDEX(IMPORT[Catatan],A680)="","",INDEX(IMPORT[Catatan],A680))</f>
        <v/>
      </c>
      <c r="H680" s="22" t="str">
        <f>INDEX(IMPORT[Ket],A680)</f>
        <v>D1</v>
      </c>
    </row>
    <row r="681" spans="1:8">
      <c r="A681" s="12">
        <v>677</v>
      </c>
      <c r="C681" s="22" t="str">
        <f>INDEX(IMPORT[Seri],A681)</f>
        <v>91038HG</v>
      </c>
      <c r="D681" s="22" t="str">
        <f>INDEX(IMPORT[Jenis],A681)</f>
        <v>Correction Tape</v>
      </c>
      <c r="E681" s="22">
        <f>INDEX(IMPORT[Qty/ C],A681)</f>
        <v>1152</v>
      </c>
      <c r="F681" s="22">
        <f ca="1">INDEX(IMPORT[C],A681)</f>
        <v>4</v>
      </c>
      <c r="G681" s="22" t="str">
        <f>IF(INDEX(IMPORT[Catatan],A681)="","",INDEX(IMPORT[Catatan],A681))</f>
        <v/>
      </c>
      <c r="H681" s="22" t="str">
        <f>INDEX(IMPORT[Ket],A681)</f>
        <v>D1</v>
      </c>
    </row>
    <row r="682" spans="1:8">
      <c r="A682" s="12">
        <v>678</v>
      </c>
      <c r="C682" s="22" t="str">
        <f>INDEX(IMPORT[Seri],A682)</f>
        <v>91033HG</v>
      </c>
      <c r="D682" s="22" t="str">
        <f>INDEX(IMPORT[Jenis],A682)</f>
        <v>Correction Tape</v>
      </c>
      <c r="E682" s="22">
        <f>INDEX(IMPORT[Qty/ C],A682)</f>
        <v>1152</v>
      </c>
      <c r="F682" s="22">
        <f ca="1">INDEX(IMPORT[C],A682)</f>
        <v>3</v>
      </c>
      <c r="G682" s="22" t="str">
        <f>IF(INDEX(IMPORT[Catatan],A682)="","",INDEX(IMPORT[Catatan],A682))</f>
        <v/>
      </c>
      <c r="H682" s="22" t="str">
        <f>INDEX(IMPORT[Ket],A682)</f>
        <v>D1</v>
      </c>
    </row>
    <row r="683" spans="1:8">
      <c r="A683" s="12">
        <v>679</v>
      </c>
      <c r="C683" s="22" t="str">
        <f>INDEX(IMPORT[Seri],A683)</f>
        <v>NO.8539</v>
      </c>
      <c r="D683" s="22" t="str">
        <f>INDEX(IMPORT[Jenis],A683)</f>
        <v>Correction Tape</v>
      </c>
      <c r="E683" s="22">
        <f>INDEX(IMPORT[Qty/ C],A683)</f>
        <v>576</v>
      </c>
      <c r="F683" s="22">
        <f ca="1">INDEX(IMPORT[C],A683)</f>
        <v>1</v>
      </c>
      <c r="G683" s="22" t="str">
        <f>IF(INDEX(IMPORT[Catatan],A683)="","",INDEX(IMPORT[Catatan],A683))</f>
        <v/>
      </c>
      <c r="H683" s="22" t="str">
        <f>INDEX(IMPORT[Ket],A683)</f>
        <v>D1</v>
      </c>
    </row>
    <row r="684" spans="1:8">
      <c r="A684" s="12">
        <v>680</v>
      </c>
      <c r="C684" s="22" t="str">
        <f>INDEX(IMPORT[Seri],A684)</f>
        <v>NO.8527</v>
      </c>
      <c r="D684" s="22" t="str">
        <f>INDEX(IMPORT[Jenis],A684)</f>
        <v>Correction Tape</v>
      </c>
      <c r="E684" s="22">
        <f>INDEX(IMPORT[Qty/ C],A684)</f>
        <v>576</v>
      </c>
      <c r="F684" s="22">
        <f ca="1">INDEX(IMPORT[C],A684)</f>
        <v>3</v>
      </c>
      <c r="G684" s="22" t="str">
        <f>IF(INDEX(IMPORT[Catatan],A684)="","",INDEX(IMPORT[Catatan],A684))</f>
        <v/>
      </c>
      <c r="H684" s="22" t="str">
        <f>INDEX(IMPORT[Ket],A684)</f>
        <v>D1</v>
      </c>
    </row>
    <row r="685" spans="1:8">
      <c r="A685" s="12">
        <v>681</v>
      </c>
      <c r="C685" s="22" t="str">
        <f>INDEX(IMPORT[Seri],A685)</f>
        <v>TG3086A</v>
      </c>
      <c r="D685" s="22" t="str">
        <f>INDEX(IMPORT[Jenis],A685)</f>
        <v>Sharpener</v>
      </c>
      <c r="E685" s="22">
        <f>INDEX(IMPORT[Qty/ C],A685)</f>
        <v>120</v>
      </c>
      <c r="F685" s="22">
        <f ca="1">INDEX(IMPORT[C],A685)</f>
        <v>16</v>
      </c>
      <c r="G685" s="22" t="str">
        <f>IF(INDEX(IMPORT[Catatan],A685)="","",INDEX(IMPORT[Catatan],A685))</f>
        <v/>
      </c>
      <c r="H685" s="22" t="str">
        <f>INDEX(IMPORT[Ket],A685)</f>
        <v>D1</v>
      </c>
    </row>
    <row r="686" spans="1:8">
      <c r="A686" s="12">
        <v>682</v>
      </c>
      <c r="C686" s="22" t="str">
        <f>INDEX(IMPORT[Seri],A686)</f>
        <v>TG3695</v>
      </c>
      <c r="D686" s="22" t="str">
        <f>INDEX(IMPORT[Jenis],A686)</f>
        <v>Sharpener</v>
      </c>
      <c r="E686" s="22">
        <f>INDEX(IMPORT[Qty/ C],A686)</f>
        <v>120</v>
      </c>
      <c r="F686" s="22">
        <f ca="1">INDEX(IMPORT[C],A686)</f>
        <v>25</v>
      </c>
      <c r="G686" s="22" t="str">
        <f>IF(INDEX(IMPORT[Catatan],A686)="","",INDEX(IMPORT[Catatan],A686))</f>
        <v/>
      </c>
      <c r="H686" s="22" t="str">
        <f>INDEX(IMPORT[Ket],A686)</f>
        <v>D1</v>
      </c>
    </row>
    <row r="687" spans="1:8">
      <c r="A687" s="12">
        <v>683</v>
      </c>
      <c r="C687" s="22">
        <f>INDEX(IMPORT[Seri],A687)</f>
        <v>655</v>
      </c>
      <c r="D687" s="22" t="str">
        <f>INDEX(IMPORT[Jenis],A687)</f>
        <v>Sharpener</v>
      </c>
      <c r="E687" s="22">
        <f>INDEX(IMPORT[Qty/ C],A687)</f>
        <v>144</v>
      </c>
      <c r="F687" s="22">
        <f ca="1">INDEX(IMPORT[C],A687)</f>
        <v>2</v>
      </c>
      <c r="G687" s="22" t="str">
        <f>IF(INDEX(IMPORT[Catatan],A687)="","",INDEX(IMPORT[Catatan],A687))</f>
        <v/>
      </c>
      <c r="H687" s="22" t="str">
        <f>INDEX(IMPORT[Ket],A687)</f>
        <v>D1</v>
      </c>
    </row>
    <row r="688" spans="1:8">
      <c r="A688" s="12">
        <v>684</v>
      </c>
      <c r="C688" s="22">
        <f>INDEX(IMPORT[Seri],A688)</f>
        <v>906</v>
      </c>
      <c r="D688" s="22" t="str">
        <f>INDEX(IMPORT[Jenis],A688)</f>
        <v>Sharpener</v>
      </c>
      <c r="E688" s="22">
        <f>INDEX(IMPORT[Qty/ C],A688)</f>
        <v>120</v>
      </c>
      <c r="F688" s="22">
        <f ca="1">INDEX(IMPORT[C],A688)</f>
        <v>13</v>
      </c>
      <c r="G688" s="22" t="str">
        <f>IF(INDEX(IMPORT[Catatan],A688)="","",INDEX(IMPORT[Catatan],A688))</f>
        <v/>
      </c>
      <c r="H688" s="22" t="str">
        <f>INDEX(IMPORT[Ket],A688)</f>
        <v>D1</v>
      </c>
    </row>
    <row r="689" spans="1:8">
      <c r="A689" s="12">
        <v>685</v>
      </c>
      <c r="C689" s="22">
        <f>INDEX(IMPORT[Seri],A689)</f>
        <v>6613</v>
      </c>
      <c r="D689" s="22" t="str">
        <f>INDEX(IMPORT[Jenis],A689)</f>
        <v>Sharpener</v>
      </c>
      <c r="E689" s="22">
        <f>INDEX(IMPORT[Qty/ C],A689)</f>
        <v>96</v>
      </c>
      <c r="F689" s="22">
        <f ca="1">INDEX(IMPORT[C],A689)</f>
        <v>22</v>
      </c>
      <c r="G689" s="22" t="str">
        <f>IF(INDEX(IMPORT[Catatan],A689)="","",INDEX(IMPORT[Catatan],A689))</f>
        <v/>
      </c>
      <c r="H689" s="22" t="str">
        <f>INDEX(IMPORT[Ket],A689)</f>
        <v>D1</v>
      </c>
    </row>
    <row r="690" spans="1:8">
      <c r="A690" s="12">
        <v>686</v>
      </c>
      <c r="C690" s="22">
        <f>INDEX(IMPORT[Seri],A690)</f>
        <v>8096</v>
      </c>
      <c r="D690" s="22" t="str">
        <f>INDEX(IMPORT[Jenis],A690)</f>
        <v>Sharpener</v>
      </c>
      <c r="E690" s="22">
        <f>INDEX(IMPORT[Qty/ C],A690)</f>
        <v>2592</v>
      </c>
      <c r="F690" s="22">
        <f ca="1">INDEX(IMPORT[C],A690)</f>
        <v>9</v>
      </c>
      <c r="G690" s="22" t="str">
        <f>IF(INDEX(IMPORT[Catatan],A690)="","",INDEX(IMPORT[Catatan],A690))</f>
        <v/>
      </c>
      <c r="H690" s="22" t="str">
        <f>INDEX(IMPORT[Ket],A690)</f>
        <v>D1</v>
      </c>
    </row>
    <row r="691" spans="1:8">
      <c r="A691" s="12">
        <v>687</v>
      </c>
      <c r="C691" s="22">
        <f>INDEX(IMPORT[Seri],A691)</f>
        <v>8095</v>
      </c>
      <c r="D691" s="22" t="str">
        <f>INDEX(IMPORT[Jenis],A691)</f>
        <v>Sharpener</v>
      </c>
      <c r="E691" s="22">
        <f>INDEX(IMPORT[Qty/ C],A691)</f>
        <v>1728</v>
      </c>
      <c r="F691" s="22">
        <f ca="1">INDEX(IMPORT[C],A691)</f>
        <v>4</v>
      </c>
      <c r="G691" s="22" t="str">
        <f>IF(INDEX(IMPORT[Catatan],A691)="","",INDEX(IMPORT[Catatan],A691))</f>
        <v/>
      </c>
      <c r="H691" s="22" t="str">
        <f>INDEX(IMPORT[Ket],A691)</f>
        <v>D1</v>
      </c>
    </row>
    <row r="692" spans="1:8">
      <c r="A692" s="12">
        <v>688</v>
      </c>
      <c r="C692" s="22" t="str">
        <f>INDEX(IMPORT[Seri],A692)</f>
        <v>SH-02</v>
      </c>
      <c r="D692" s="22" t="str">
        <f>INDEX(IMPORT[Jenis],A692)</f>
        <v>Pencil Box</v>
      </c>
      <c r="E692" s="22">
        <f>INDEX(IMPORT[Qty/ C],A692)</f>
        <v>432</v>
      </c>
      <c r="F692" s="22">
        <f ca="1">INDEX(IMPORT[C],A692)</f>
        <v>11</v>
      </c>
      <c r="G692" s="22" t="str">
        <f>IF(INDEX(IMPORT[Catatan],A692)="","",INDEX(IMPORT[Catatan],A692))</f>
        <v/>
      </c>
      <c r="H692" s="22" t="str">
        <f>INDEX(IMPORT[Ket],A692)</f>
        <v>D1</v>
      </c>
    </row>
    <row r="693" spans="1:8">
      <c r="A693" s="12">
        <v>689</v>
      </c>
      <c r="C693" s="22" t="str">
        <f>INDEX(IMPORT[Seri],A693)</f>
        <v>JQ-666</v>
      </c>
      <c r="D693" s="22" t="str">
        <f>INDEX(IMPORT[Jenis],A693)</f>
        <v>Writing Board</v>
      </c>
      <c r="E693" s="22">
        <f>INDEX(IMPORT[Qty/ C],A693)</f>
        <v>384</v>
      </c>
      <c r="F693" s="22">
        <f ca="1">INDEX(IMPORT[C],A693)</f>
        <v>9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690</v>
      </c>
      <c r="C694" s="22" t="str">
        <f>INDEX(IMPORT[Seri],A694)</f>
        <v>XTQ（333）</v>
      </c>
      <c r="D694" s="22" t="str">
        <f>INDEX(IMPORT[Jenis],A694)</f>
        <v>Sticky</v>
      </c>
      <c r="E694" s="22">
        <f>INDEX(IMPORT[Qty/ C],A694)</f>
        <v>1056</v>
      </c>
      <c r="F694" s="22">
        <f ca="1">INDEX(IMPORT[C],A694)</f>
        <v>9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691</v>
      </c>
      <c r="C695" s="22" t="str">
        <f>INDEX(IMPORT[Seri],A695)</f>
        <v>13/8</v>
      </c>
      <c r="D695" s="22" t="str">
        <f>INDEX(IMPORT[Jenis],A695)</f>
        <v>Staples Joss</v>
      </c>
      <c r="E695" s="22">
        <f>INDEX(IMPORT[Qty/ C],A695)</f>
        <v>50</v>
      </c>
      <c r="F695" s="22">
        <f ca="1">INDEX(IMPORT[C],A695)</f>
        <v>32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692</v>
      </c>
      <c r="C696" s="22" t="str">
        <f>INDEX(IMPORT[Seri],A696)</f>
        <v>1008F</v>
      </c>
      <c r="D696" s="22" t="str">
        <f>INDEX(IMPORT[Jenis],A696)</f>
        <v>Stapler joss</v>
      </c>
      <c r="E696" s="22">
        <f>INDEX(IMPORT[Qty/ C],A696)</f>
        <v>48</v>
      </c>
      <c r="F696" s="22">
        <f ca="1">INDEX(IMPORT[C],A696)</f>
        <v>36</v>
      </c>
      <c r="G696" s="22" t="str">
        <f>IF(INDEX(IMPORT[Catatan],A696)="","",INDEX(IMPORT[Catatan],A696))</f>
        <v/>
      </c>
      <c r="H696" s="22" t="str">
        <f>INDEX(IMPORT[Ket],A696)</f>
        <v>D2</v>
      </c>
    </row>
    <row r="697" spans="1:8">
      <c r="A697" s="12">
        <v>693</v>
      </c>
      <c r="C697" s="22" t="str">
        <f>INDEX(IMPORT[Seri],A697)</f>
        <v>BF-19</v>
      </c>
      <c r="D697" s="22" t="str">
        <f>INDEX(IMPORT[Jenis],A697)</f>
        <v>File Biru</v>
      </c>
      <c r="E697" s="22">
        <f>INDEX(IMPORT[Qty/ C],A697)</f>
        <v>1500</v>
      </c>
      <c r="F697" s="22">
        <f ca="1">INDEX(IMPORT[C],A697)</f>
        <v>24</v>
      </c>
      <c r="G697" s="22" t="str">
        <f>IF(INDEX(IMPORT[Catatan],A697)="","",INDEX(IMPORT[Catatan],A697))</f>
        <v/>
      </c>
      <c r="H697" s="22" t="str">
        <f>INDEX(IMPORT[Ket],A697)</f>
        <v>D2</v>
      </c>
    </row>
    <row r="698" spans="1:8">
      <c r="A698" s="12">
        <v>694</v>
      </c>
      <c r="C698" s="22">
        <f>INDEX(IMPORT[Seri],A698)</f>
        <v>8801</v>
      </c>
      <c r="D698" s="22" t="str">
        <f>INDEX(IMPORT[Jenis],A698)</f>
        <v xml:space="preserve">Gel Pen </v>
      </c>
      <c r="E698" s="22">
        <f>INDEX(IMPORT[Qty/ C],A698)</f>
        <v>2304</v>
      </c>
      <c r="F698" s="22">
        <f ca="1">INDEX(IMPORT[C],A698)</f>
        <v>15</v>
      </c>
      <c r="G698" s="22" t="str">
        <f>IF(INDEX(IMPORT[Catatan],A698)="","",INDEX(IMPORT[Catatan],A698))</f>
        <v/>
      </c>
      <c r="H698" s="22" t="str">
        <f>INDEX(IMPORT[Ket],A698)</f>
        <v>D2</v>
      </c>
    </row>
    <row r="699" spans="1:8">
      <c r="A699" s="12">
        <v>695</v>
      </c>
      <c r="C699" s="22">
        <f>INDEX(IMPORT[Seri],A699)</f>
        <v>8805</v>
      </c>
      <c r="D699" s="22" t="str">
        <f>INDEX(IMPORT[Jenis],A699)</f>
        <v xml:space="preserve">Gel Pen </v>
      </c>
      <c r="E699" s="22">
        <f>INDEX(IMPORT[Qty/ C],A699)</f>
        <v>2304</v>
      </c>
      <c r="F699" s="22">
        <f ca="1">INDEX(IMPORT[C],A699)</f>
        <v>11</v>
      </c>
      <c r="G699" s="22" t="str">
        <f>IF(INDEX(IMPORT[Catatan],A699)="","",INDEX(IMPORT[Catatan],A699))</f>
        <v/>
      </c>
      <c r="H699" s="22" t="str">
        <f>INDEX(IMPORT[Ket],A699)</f>
        <v>D2</v>
      </c>
    </row>
    <row r="700" spans="1:8">
      <c r="A700" s="12">
        <v>696</v>
      </c>
      <c r="C700" s="22">
        <f>INDEX(IMPORT[Seri],A700)</f>
        <v>8807</v>
      </c>
      <c r="D700" s="22" t="str">
        <f>INDEX(IMPORT[Jenis],A700)</f>
        <v xml:space="preserve">Gel Pen </v>
      </c>
      <c r="E700" s="22">
        <f>INDEX(IMPORT[Qty/ C],A700)</f>
        <v>2304</v>
      </c>
      <c r="F700" s="22">
        <f ca="1">INDEX(IMPORT[C],A700)</f>
        <v>10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697</v>
      </c>
      <c r="C701" s="22">
        <f>INDEX(IMPORT[Seri],A701)</f>
        <v>925</v>
      </c>
      <c r="D701" s="22" t="str">
        <f>INDEX(IMPORT[Jenis],A701)</f>
        <v xml:space="preserve">Gel Pen </v>
      </c>
      <c r="E701" s="22">
        <f>INDEX(IMPORT[Qty/ C],A701)</f>
        <v>2304</v>
      </c>
      <c r="F701" s="22">
        <f ca="1">INDEX(IMPORT[C],A701)</f>
        <v>9</v>
      </c>
      <c r="G701" s="22" t="str">
        <f>IF(INDEX(IMPORT[Catatan],A701)="","",INDEX(IMPORT[Catatan],A701))</f>
        <v/>
      </c>
      <c r="H701" s="22" t="str">
        <f>INDEX(IMPORT[Ket],A701)</f>
        <v>D2</v>
      </c>
    </row>
    <row r="702" spans="1:8">
      <c r="A702" s="12">
        <v>698</v>
      </c>
      <c r="C702" s="22">
        <f>INDEX(IMPORT[Seri],A702)</f>
        <v>6608</v>
      </c>
      <c r="D702" s="22" t="str">
        <f>INDEX(IMPORT[Jenis],A702)</f>
        <v xml:space="preserve">Gel Pen </v>
      </c>
      <c r="E702" s="22">
        <f>INDEX(IMPORT[Qty/ C],A702)</f>
        <v>2304</v>
      </c>
      <c r="F702" s="22">
        <f ca="1">INDEX(IMPORT[C],A702)</f>
        <v>1</v>
      </c>
      <c r="G702" s="22" t="str">
        <f>IF(INDEX(IMPORT[Catatan],A702)="","",INDEX(IMPORT[Catatan],A702))</f>
        <v/>
      </c>
      <c r="H702" s="22" t="str">
        <f>INDEX(IMPORT[Ket],A702)</f>
        <v>D2</v>
      </c>
    </row>
    <row r="703" spans="1:8">
      <c r="A703" s="12">
        <v>699</v>
      </c>
      <c r="C703" s="22">
        <f>INDEX(IMPORT[Seri],A703)</f>
        <v>830</v>
      </c>
      <c r="D703" s="22" t="str">
        <f>INDEX(IMPORT[Jenis],A703)</f>
        <v xml:space="preserve">Gel Pen </v>
      </c>
      <c r="E703" s="22">
        <f>INDEX(IMPORT[Qty/ C],A703)</f>
        <v>2304</v>
      </c>
      <c r="F703" s="22">
        <f ca="1">INDEX(IMPORT[C],A703)</f>
        <v>13</v>
      </c>
      <c r="G703" s="22" t="str">
        <f>IF(INDEX(IMPORT[Catatan],A703)="","",INDEX(IMPORT[Catatan],A703))</f>
        <v/>
      </c>
      <c r="H703" s="22" t="str">
        <f>INDEX(IMPORT[Ket],A703)</f>
        <v>D2</v>
      </c>
    </row>
    <row r="704" spans="1:8">
      <c r="A704" s="12">
        <v>700</v>
      </c>
      <c r="C704" s="22">
        <f>INDEX(IMPORT[Seri],A704)</f>
        <v>832</v>
      </c>
      <c r="D704" s="22" t="str">
        <f>INDEX(IMPORT[Jenis],A704)</f>
        <v xml:space="preserve">Gel Pen </v>
      </c>
      <c r="E704" s="22">
        <f>INDEX(IMPORT[Qty/ C],A704)</f>
        <v>2304</v>
      </c>
      <c r="F704" s="22">
        <f ca="1">INDEX(IMPORT[C],A704)</f>
        <v>12</v>
      </c>
      <c r="G704" s="22" t="str">
        <f>IF(INDEX(IMPORT[Catatan],A704)="","",INDEX(IMPORT[Catatan],A704))</f>
        <v/>
      </c>
      <c r="H704" s="22" t="str">
        <f>INDEX(IMPORT[Ket],A704)</f>
        <v>D2</v>
      </c>
    </row>
    <row r="705" spans="1:8">
      <c r="A705" s="12">
        <v>701</v>
      </c>
      <c r="C705" s="22">
        <f>INDEX(IMPORT[Seri],A705)</f>
        <v>835</v>
      </c>
      <c r="D705" s="22" t="str">
        <f>INDEX(IMPORT[Jenis],A705)</f>
        <v xml:space="preserve">Gel Pen </v>
      </c>
      <c r="E705" s="22">
        <f>INDEX(IMPORT[Qty/ C],A705)</f>
        <v>2304</v>
      </c>
      <c r="F705" s="22">
        <f ca="1">INDEX(IMPORT[C],A705)</f>
        <v>11</v>
      </c>
      <c r="G705" s="22" t="str">
        <f>IF(INDEX(IMPORT[Catatan],A705)="","",INDEX(IMPORT[Catatan],A705))</f>
        <v/>
      </c>
      <c r="H705" s="22" t="str">
        <f>INDEX(IMPORT[Ket],A705)</f>
        <v>D2</v>
      </c>
    </row>
    <row r="706" spans="1:8">
      <c r="A706" s="12">
        <v>702</v>
      </c>
      <c r="C706" s="22">
        <f>INDEX(IMPORT[Seri],A706)</f>
        <v>837</v>
      </c>
      <c r="D706" s="22" t="str">
        <f>INDEX(IMPORT[Jenis],A706)</f>
        <v xml:space="preserve">Gel Pen </v>
      </c>
      <c r="E706" s="22">
        <f>INDEX(IMPORT[Qty/ C],A706)</f>
        <v>2304</v>
      </c>
      <c r="F706" s="22">
        <f ca="1">INDEX(IMPORT[C],A706)</f>
        <v>12</v>
      </c>
      <c r="G706" s="22" t="str">
        <f>IF(INDEX(IMPORT[Catatan],A706)="","",INDEX(IMPORT[Catatan],A706))</f>
        <v/>
      </c>
      <c r="H706" s="22" t="str">
        <f>INDEX(IMPORT[Ket],A706)</f>
        <v>D2</v>
      </c>
    </row>
    <row r="707" spans="1:8">
      <c r="A707" s="12">
        <v>703</v>
      </c>
      <c r="C707" s="22">
        <f>INDEX(IMPORT[Seri],A707)</f>
        <v>6605</v>
      </c>
      <c r="D707" s="22" t="str">
        <f>INDEX(IMPORT[Jenis],A707)</f>
        <v xml:space="preserve">Gel Pen </v>
      </c>
      <c r="E707" s="22">
        <f>INDEX(IMPORT[Qty/ C],A707)</f>
        <v>2304</v>
      </c>
      <c r="F707" s="22">
        <f ca="1">INDEX(IMPORT[C],A707)</f>
        <v>6</v>
      </c>
      <c r="G707" s="22" t="str">
        <f>IF(INDEX(IMPORT[Catatan],A707)="","",INDEX(IMPORT[Catatan],A707))</f>
        <v/>
      </c>
      <c r="H707" s="22" t="str">
        <f>INDEX(IMPORT[Ket],A707)</f>
        <v>D2</v>
      </c>
    </row>
    <row r="708" spans="1:8">
      <c r="A708" s="12">
        <v>704</v>
      </c>
      <c r="C708" s="22" t="str">
        <f>INDEX(IMPORT[Seri],A708)</f>
        <v>P-188</v>
      </c>
      <c r="D708" s="22" t="str">
        <f>INDEX(IMPORT[Jenis],A708)</f>
        <v>Pencil Box</v>
      </c>
      <c r="E708" s="22">
        <f>INDEX(IMPORT[Qty/ C],A708)</f>
        <v>160</v>
      </c>
      <c r="F708" s="22">
        <f ca="1">INDEX(IMPORT[C],A708)</f>
        <v>8</v>
      </c>
      <c r="G708" s="22" t="str">
        <f>IF(INDEX(IMPORT[Catatan],A708)="","",INDEX(IMPORT[Catatan],A708))</f>
        <v/>
      </c>
      <c r="H708" s="22" t="str">
        <f>INDEX(IMPORT[Ket],A708)</f>
        <v>D2</v>
      </c>
    </row>
    <row r="709" spans="1:8">
      <c r="A709" s="12">
        <v>705</v>
      </c>
      <c r="C709" s="22" t="str">
        <f>INDEX(IMPORT[Seri],A709)</f>
        <v>NO.8557</v>
      </c>
      <c r="D709" s="22" t="str">
        <f>INDEX(IMPORT[Jenis],A709)</f>
        <v>Correction Tape</v>
      </c>
      <c r="E709" s="22">
        <f>INDEX(IMPORT[Qty/ C],A709)</f>
        <v>576</v>
      </c>
      <c r="F709" s="22">
        <f ca="1">INDEX(IMPORT[C],A709)</f>
        <v>6</v>
      </c>
      <c r="G709" s="22" t="str">
        <f>IF(INDEX(IMPORT[Catatan],A709)="","",INDEX(IMPORT[Catatan],A709))</f>
        <v/>
      </c>
      <c r="H709" s="22" t="str">
        <f>INDEX(IMPORT[Ket],A709)</f>
        <v>D2</v>
      </c>
    </row>
    <row r="710" spans="1:8">
      <c r="A710" s="12">
        <v>706</v>
      </c>
      <c r="C710" s="22" t="str">
        <f>INDEX(IMPORT[Seri],A710)</f>
        <v>NO.8546</v>
      </c>
      <c r="D710" s="22" t="str">
        <f>INDEX(IMPORT[Jenis],A710)</f>
        <v>Correction Tape</v>
      </c>
      <c r="E710" s="22">
        <f>INDEX(IMPORT[Qty/ C],A710)</f>
        <v>576</v>
      </c>
      <c r="F710" s="22">
        <f ca="1">INDEX(IMPORT[C],A710)</f>
        <v>9</v>
      </c>
      <c r="G710" s="22" t="str">
        <f>IF(INDEX(IMPORT[Catatan],A710)="","",INDEX(IMPORT[Catatan],A710))</f>
        <v/>
      </c>
      <c r="H710" s="22" t="str">
        <f>INDEX(IMPORT[Ket],A710)</f>
        <v>D2</v>
      </c>
    </row>
    <row r="711" spans="1:8">
      <c r="A711" s="12">
        <v>707</v>
      </c>
      <c r="C711" s="22" t="str">
        <f>INDEX(IMPORT[Seri],A711)</f>
        <v>NO.8527</v>
      </c>
      <c r="D711" s="22" t="str">
        <f>INDEX(IMPORT[Jenis],A711)</f>
        <v>Correction Tape</v>
      </c>
      <c r="E711" s="22">
        <f>INDEX(IMPORT[Qty/ C],A711)</f>
        <v>576</v>
      </c>
      <c r="F711" s="22">
        <f ca="1">INDEX(IMPORT[C],A711)</f>
        <v>10</v>
      </c>
      <c r="G711" s="22" t="str">
        <f>IF(INDEX(IMPORT[Catatan],A711)="","",INDEX(IMPORT[Catatan],A711))</f>
        <v/>
      </c>
      <c r="H711" s="22" t="str">
        <f>INDEX(IMPORT[Ket],A711)</f>
        <v>D2</v>
      </c>
    </row>
    <row r="712" spans="1:8">
      <c r="A712" s="12">
        <v>708</v>
      </c>
      <c r="C712" s="22" t="str">
        <f>INDEX(IMPORT[Seri],A712)</f>
        <v>NO.8528</v>
      </c>
      <c r="D712" s="22" t="str">
        <f>INDEX(IMPORT[Jenis],A712)</f>
        <v>Correction Tape</v>
      </c>
      <c r="E712" s="22">
        <f>INDEX(IMPORT[Qty/ C],A712)</f>
        <v>576</v>
      </c>
      <c r="F712" s="22">
        <f ca="1">INDEX(IMPORT[C],A712)</f>
        <v>8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709</v>
      </c>
      <c r="C713" s="22" t="str">
        <f>INDEX(IMPORT[Seri],A713)</f>
        <v>NO.9446</v>
      </c>
      <c r="D713" s="22" t="str">
        <f>INDEX(IMPORT[Jenis],A713)</f>
        <v>Correction Tape</v>
      </c>
      <c r="E713" s="22">
        <f>INDEX(IMPORT[Qty/ C],A713)</f>
        <v>864</v>
      </c>
      <c r="F713" s="22">
        <f ca="1">INDEX(IMPORT[C],A713)</f>
        <v>2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710</v>
      </c>
      <c r="C714" s="22" t="str">
        <f>INDEX(IMPORT[Seri],A714)</f>
        <v>NO.9443</v>
      </c>
      <c r="D714" s="22" t="str">
        <f>INDEX(IMPORT[Jenis],A714)</f>
        <v>Correction Tape</v>
      </c>
      <c r="E714" s="22">
        <f>INDEX(IMPORT[Qty/ C],A714)</f>
        <v>864</v>
      </c>
      <c r="F714" s="22">
        <f ca="1">INDEX(IMPORT[C],A714)</f>
        <v>7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711</v>
      </c>
      <c r="C715" s="22" t="str">
        <f>INDEX(IMPORT[Seri],A715)</f>
        <v>NO.9461</v>
      </c>
      <c r="D715" s="22" t="str">
        <f>INDEX(IMPORT[Jenis],A715)</f>
        <v>Correction Tape</v>
      </c>
      <c r="E715" s="22">
        <f>INDEX(IMPORT[Qty/ C],A715)</f>
        <v>1152</v>
      </c>
      <c r="F715" s="22">
        <f ca="1">INDEX(IMPORT[C],A715)</f>
        <v>8</v>
      </c>
      <c r="G715" s="22" t="str">
        <f>IF(INDEX(IMPORT[Catatan],A715)="","",INDEX(IMPORT[Catatan],A715))</f>
        <v/>
      </c>
      <c r="H715" s="22" t="str">
        <f>INDEX(IMPORT[Ket],A715)</f>
        <v>D2</v>
      </c>
    </row>
    <row r="716" spans="1:8">
      <c r="A716" s="12">
        <v>712</v>
      </c>
      <c r="C716" s="22" t="str">
        <f>INDEX(IMPORT[Seri],A716)</f>
        <v>NO.9442</v>
      </c>
      <c r="D716" s="22" t="str">
        <f>INDEX(IMPORT[Jenis],A716)</f>
        <v>Correction Tape</v>
      </c>
      <c r="E716" s="22">
        <f>INDEX(IMPORT[Qty/ C],A716)</f>
        <v>864</v>
      </c>
      <c r="F716" s="22">
        <f ca="1">INDEX(IMPORT[C],A716)</f>
        <v>8</v>
      </c>
      <c r="G716" s="22" t="str">
        <f>IF(INDEX(IMPORT[Catatan],A716)="","",INDEX(IMPORT[Catatan],A716))</f>
        <v/>
      </c>
      <c r="H716" s="22" t="str">
        <f>INDEX(IMPORT[Ket],A716)</f>
        <v>D2</v>
      </c>
    </row>
    <row r="717" spans="1:8">
      <c r="A717" s="12">
        <v>713</v>
      </c>
      <c r="C717" s="22" t="str">
        <f>INDEX(IMPORT[Seri],A717)</f>
        <v>NO.9462</v>
      </c>
      <c r="D717" s="22" t="str">
        <f>INDEX(IMPORT[Jenis],A717)</f>
        <v>Correction Tape</v>
      </c>
      <c r="E717" s="22">
        <f>INDEX(IMPORT[Qty/ C],A717)</f>
        <v>1152</v>
      </c>
      <c r="F717" s="22">
        <f ca="1">INDEX(IMPORT[C],A717)</f>
        <v>7</v>
      </c>
      <c r="G717" s="22" t="str">
        <f>IF(INDEX(IMPORT[Catatan],A717)="","",INDEX(IMPORT[Catatan],A717))</f>
        <v/>
      </c>
      <c r="H717" s="22" t="str">
        <f>INDEX(IMPORT[Ket],A717)</f>
        <v>D2</v>
      </c>
    </row>
    <row r="718" spans="1:8">
      <c r="A718" s="12">
        <v>714</v>
      </c>
      <c r="C718" s="22" t="str">
        <f>INDEX(IMPORT[Seri],A718)</f>
        <v>NO.9459</v>
      </c>
      <c r="D718" s="22" t="str">
        <f>INDEX(IMPORT[Jenis],A718)</f>
        <v>Correction Tape</v>
      </c>
      <c r="E718" s="22">
        <f>INDEX(IMPORT[Qty/ C],A718)</f>
        <v>1152</v>
      </c>
      <c r="F718" s="22">
        <f ca="1">INDEX(IMPORT[C],A718)</f>
        <v>7</v>
      </c>
      <c r="G718" s="22" t="str">
        <f>IF(INDEX(IMPORT[Catatan],A718)="","",INDEX(IMPORT[Catatan],A718))</f>
        <v/>
      </c>
      <c r="H718" s="22" t="str">
        <f>INDEX(IMPORT[Ket],A718)</f>
        <v>D2</v>
      </c>
    </row>
    <row r="719" spans="1:8">
      <c r="A719" s="12">
        <v>715</v>
      </c>
      <c r="C719" s="22" t="str">
        <f>INDEX(IMPORT[Seri],A719)</f>
        <v>NO.9480</v>
      </c>
      <c r="D719" s="22" t="str">
        <f>INDEX(IMPORT[Jenis],A719)</f>
        <v>Correction Tape</v>
      </c>
      <c r="E719" s="22">
        <f>INDEX(IMPORT[Qty/ C],A719)</f>
        <v>864</v>
      </c>
      <c r="F719" s="22">
        <f ca="1">INDEX(IMPORT[C],A719)</f>
        <v>4</v>
      </c>
      <c r="G719" s="22" t="str">
        <f>IF(INDEX(IMPORT[Catatan],A719)="","",INDEX(IMPORT[Catatan],A719))</f>
        <v/>
      </c>
      <c r="H719" s="22" t="str">
        <f>INDEX(IMPORT[Ket],A719)</f>
        <v>D2</v>
      </c>
    </row>
    <row r="720" spans="1:8">
      <c r="A720" s="12">
        <v>716</v>
      </c>
      <c r="C720" s="22" t="str">
        <f>INDEX(IMPORT[Seri],A720)</f>
        <v>NO.9473</v>
      </c>
      <c r="D720" s="22" t="str">
        <f>INDEX(IMPORT[Jenis],A720)</f>
        <v>Correction Tape</v>
      </c>
      <c r="E720" s="22">
        <f>INDEX(IMPORT[Qty/ C],A720)</f>
        <v>864</v>
      </c>
      <c r="F720" s="22">
        <f ca="1">INDEX(IMPORT[C],A720)</f>
        <v>7</v>
      </c>
      <c r="G720" s="22" t="str">
        <f>IF(INDEX(IMPORT[Catatan],A720)="","",INDEX(IMPORT[Catatan],A720))</f>
        <v/>
      </c>
      <c r="H720" s="22" t="str">
        <f>INDEX(IMPORT[Ket],A720)</f>
        <v>D2</v>
      </c>
    </row>
    <row r="721" spans="1:8">
      <c r="A721" s="12">
        <v>717</v>
      </c>
      <c r="C721" s="22" t="str">
        <f>INDEX(IMPORT[Seri],A721)</f>
        <v>NO.8017</v>
      </c>
      <c r="D721" s="22" t="str">
        <f>INDEX(IMPORT[Jenis],A721)</f>
        <v>Correction Tape</v>
      </c>
      <c r="E721" s="22">
        <f>INDEX(IMPORT[Qty/ C],A721)</f>
        <v>576</v>
      </c>
      <c r="F721" s="22">
        <f ca="1">INDEX(IMPORT[C],A721)</f>
        <v>3</v>
      </c>
      <c r="G721" s="22" t="str">
        <f>IF(INDEX(IMPORT[Catatan],A721)="","",INDEX(IMPORT[Catatan],A721))</f>
        <v/>
      </c>
      <c r="H721" s="22" t="str">
        <f>INDEX(IMPORT[Ket],A721)</f>
        <v>D2</v>
      </c>
    </row>
    <row r="722" spans="1:8">
      <c r="A722" s="12">
        <v>718</v>
      </c>
      <c r="C722" s="22" t="str">
        <f>INDEX(IMPORT[Seri],A722)</f>
        <v>NO.8018</v>
      </c>
      <c r="D722" s="22" t="str">
        <f>INDEX(IMPORT[Jenis],A722)</f>
        <v>Correction Tape</v>
      </c>
      <c r="E722" s="22">
        <f>INDEX(IMPORT[Qty/ C],A722)</f>
        <v>576</v>
      </c>
      <c r="F722" s="22">
        <f ca="1">INDEX(IMPORT[C],A722)</f>
        <v>4</v>
      </c>
      <c r="G722" s="22" t="str">
        <f>IF(INDEX(IMPORT[Catatan],A722)="","",INDEX(IMPORT[Catatan],A722))</f>
        <v/>
      </c>
      <c r="H722" s="22" t="str">
        <f>INDEX(IMPORT[Ket],A722)</f>
        <v>D2</v>
      </c>
    </row>
    <row r="723" spans="1:8">
      <c r="A723" s="12">
        <v>719</v>
      </c>
      <c r="C723" s="45" t="str">
        <f>INDEX(IMPORT[Seri],A723)</f>
        <v>NO.8539</v>
      </c>
      <c r="D723" s="45" t="str">
        <f>INDEX(IMPORT[Jenis],A723)</f>
        <v>Correction Tape</v>
      </c>
      <c r="E723" s="45">
        <f>INDEX(IMPORT[Qty/ C],A723)</f>
        <v>576</v>
      </c>
      <c r="F723" s="45">
        <f ca="1">INDEX(IMPORT[C],A723)</f>
        <v>9</v>
      </c>
      <c r="G723" s="45" t="str">
        <f>IF(INDEX(IMPORT[Catatan],A723)="","",INDEX(IMPORT[Catatan],A723))</f>
        <v/>
      </c>
      <c r="H723" s="22" t="str">
        <f>INDEX(IMPORT[Ket],A723)</f>
        <v>D2</v>
      </c>
    </row>
    <row r="724" spans="1:8">
      <c r="A724" s="12">
        <v>720</v>
      </c>
      <c r="C724" s="45" t="str">
        <f>INDEX(IMPORT[Seri],A724)</f>
        <v>NO.8522</v>
      </c>
      <c r="D724" s="45" t="str">
        <f>INDEX(IMPORT[Jenis],A724)</f>
        <v>Correction Tape</v>
      </c>
      <c r="E724" s="45">
        <f>INDEX(IMPORT[Qty/ C],A724)</f>
        <v>576</v>
      </c>
      <c r="F724" s="45">
        <f ca="1">INDEX(IMPORT[C],A724)</f>
        <v>4</v>
      </c>
      <c r="G724" s="45" t="str">
        <f>IF(INDEX(IMPORT[Catatan],A724)="","",INDEX(IMPORT[Catatan],A724))</f>
        <v/>
      </c>
      <c r="H724" s="22" t="str">
        <f>INDEX(IMPORT[Ket],A724)</f>
        <v>D2</v>
      </c>
    </row>
    <row r="725" spans="1:8">
      <c r="A725" s="12">
        <v>721</v>
      </c>
      <c r="C725" s="45" t="str">
        <f>INDEX(IMPORT[Seri],A725)</f>
        <v>91040HG</v>
      </c>
      <c r="D725" s="45" t="str">
        <f>INDEX(IMPORT[Jenis],A725)</f>
        <v>Correction Tape</v>
      </c>
      <c r="E725" s="45">
        <f>INDEX(IMPORT[Qty/ C],A725)</f>
        <v>1152</v>
      </c>
      <c r="F725" s="45">
        <f ca="1">INDEX(IMPORT[C],A725)</f>
        <v>10</v>
      </c>
      <c r="G725" s="45" t="str">
        <f>IF(INDEX(IMPORT[Catatan],A725)="","",INDEX(IMPORT[Catatan],A725))</f>
        <v/>
      </c>
      <c r="H725" s="22" t="str">
        <f>INDEX(IMPORT[Ket],A725)</f>
        <v>D2</v>
      </c>
    </row>
    <row r="726" spans="1:8">
      <c r="A726" s="12">
        <v>722</v>
      </c>
      <c r="C726" s="45" t="str">
        <f>INDEX(IMPORT[Seri],A726)</f>
        <v>91038HG</v>
      </c>
      <c r="D726" s="45" t="str">
        <f>INDEX(IMPORT[Jenis],A726)</f>
        <v>Correction Tape</v>
      </c>
      <c r="E726" s="45">
        <f>INDEX(IMPORT[Qty/ C],A726)</f>
        <v>1152</v>
      </c>
      <c r="F726" s="45">
        <f ca="1">INDEX(IMPORT[C],A726)</f>
        <v>10</v>
      </c>
      <c r="G726" s="45" t="str">
        <f>IF(INDEX(IMPORT[Catatan],A726)="","",INDEX(IMPORT[Catatan],A726))</f>
        <v/>
      </c>
      <c r="H726" s="22" t="str">
        <f>INDEX(IMPORT[Ket],A726)</f>
        <v>D2</v>
      </c>
    </row>
    <row r="727" spans="1:8">
      <c r="A727" s="12">
        <v>723</v>
      </c>
      <c r="C727" s="45" t="str">
        <f>INDEX(IMPORT[Seri],A727)</f>
        <v>91033HG</v>
      </c>
      <c r="D727" s="45" t="str">
        <f>INDEX(IMPORT[Jenis],A727)</f>
        <v>Correction Tape</v>
      </c>
      <c r="E727" s="45">
        <f>INDEX(IMPORT[Qty/ C],A727)</f>
        <v>1152</v>
      </c>
      <c r="F727" s="45">
        <f ca="1">INDEX(IMPORT[C],A727)</f>
        <v>10</v>
      </c>
      <c r="G727" s="45" t="str">
        <f>IF(INDEX(IMPORT[Catatan],A727)="","",INDEX(IMPORT[Catatan],A727))</f>
        <v/>
      </c>
      <c r="H727" s="22" t="str">
        <f>INDEX(IMPORT[Ket],A727)</f>
        <v>D2</v>
      </c>
    </row>
    <row r="728" spans="1:8">
      <c r="A728" s="12">
        <v>724</v>
      </c>
      <c r="C728" s="45" t="str">
        <f>INDEX(IMPORT[Seri],A728)</f>
        <v>DP-912</v>
      </c>
      <c r="D728" s="45" t="str">
        <f>INDEX(IMPORT[Jenis],A728)</f>
        <v>Correction Tape</v>
      </c>
      <c r="E728" s="45">
        <f>INDEX(IMPORT[Qty/ C],A728)</f>
        <v>576</v>
      </c>
      <c r="F728" s="45">
        <f ca="1">INDEX(IMPORT[C],A728)</f>
        <v>6</v>
      </c>
      <c r="G728" s="45" t="str">
        <f>IF(INDEX(IMPORT[Catatan],A728)="","",INDEX(IMPORT[Catatan],A728))</f>
        <v/>
      </c>
      <c r="H728" s="22" t="str">
        <f>INDEX(IMPORT[Ket],A728)</f>
        <v>D2</v>
      </c>
    </row>
    <row r="729" spans="1:8">
      <c r="A729" s="12">
        <v>725</v>
      </c>
      <c r="C729" s="45" t="str">
        <f>INDEX(IMPORT[Seri],A729)</f>
        <v>DP-902</v>
      </c>
      <c r="D729" s="45" t="str">
        <f>INDEX(IMPORT[Jenis],A729)</f>
        <v>Correction Tape</v>
      </c>
      <c r="E729" s="45">
        <f>INDEX(IMPORT[Qty/ C],A729)</f>
        <v>576</v>
      </c>
      <c r="F729" s="45">
        <f ca="1">INDEX(IMPORT[C],A729)</f>
        <v>7</v>
      </c>
      <c r="G729" s="45" t="str">
        <f>IF(INDEX(IMPORT[Catatan],A729)="","",INDEX(IMPORT[Catatan],A729))</f>
        <v/>
      </c>
      <c r="H729" s="22" t="str">
        <f>INDEX(IMPORT[Ket],A729)</f>
        <v>D2</v>
      </c>
    </row>
    <row r="730" spans="1:8">
      <c r="A730" s="12">
        <v>726</v>
      </c>
      <c r="C730" s="45">
        <f>INDEX(IMPORT[Seri],A730)</f>
        <v>8803</v>
      </c>
      <c r="D730" s="45" t="str">
        <f>INDEX(IMPORT[Jenis],A730)</f>
        <v>Gel Pen</v>
      </c>
      <c r="E730" s="45">
        <f>INDEX(IMPORT[Qty/ C],A730)</f>
        <v>2304</v>
      </c>
      <c r="F730" s="45">
        <f ca="1">INDEX(IMPORT[C],A730)</f>
        <v>13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727</v>
      </c>
      <c r="C731" s="45">
        <f>INDEX(IMPORT[Seri],A731)</f>
        <v>923</v>
      </c>
      <c r="D731" s="45" t="str">
        <f>INDEX(IMPORT[Jenis],A731)</f>
        <v>Gel Pen</v>
      </c>
      <c r="E731" s="45">
        <f>INDEX(IMPORT[Qty/ C],A731)</f>
        <v>2304</v>
      </c>
      <c r="F731" s="45">
        <f ca="1">INDEX(IMPORT[C],A731)</f>
        <v>10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728</v>
      </c>
      <c r="C732" s="45">
        <f>INDEX(IMPORT[Seri],A732)</f>
        <v>6603</v>
      </c>
      <c r="D732" s="45" t="str">
        <f>INDEX(IMPORT[Jenis],A732)</f>
        <v>Gel Pen</v>
      </c>
      <c r="E732" s="45">
        <f>INDEX(IMPORT[Qty/ C],A732)</f>
        <v>2304</v>
      </c>
      <c r="F732" s="45">
        <f ca="1">INDEX(IMPORT[C],A732)</f>
        <v>9</v>
      </c>
      <c r="G732" s="45" t="str">
        <f>IF(INDEX(IMPORT[Catatan],A732)="","",INDEX(IMPORT[Catatan],A732))</f>
        <v/>
      </c>
      <c r="H732" s="22" t="str">
        <f>INDEX(IMPORT[Ket],A732)</f>
        <v>D3</v>
      </c>
    </row>
    <row r="733" spans="1:8">
      <c r="A733" s="12">
        <v>729</v>
      </c>
      <c r="C733" s="45">
        <f>INDEX(IMPORT[Seri],A733)</f>
        <v>6608</v>
      </c>
      <c r="D733" s="45" t="str">
        <f>INDEX(IMPORT[Jenis],A733)</f>
        <v>Gel Pen</v>
      </c>
      <c r="E733" s="45">
        <f>INDEX(IMPORT[Qty/ C],A733)</f>
        <v>2304</v>
      </c>
      <c r="F733" s="45">
        <f ca="1">INDEX(IMPORT[C],A733)</f>
        <v>5</v>
      </c>
      <c r="G733" s="45" t="str">
        <f>IF(INDEX(IMPORT[Catatan],A733)="","",INDEX(IMPORT[Catatan],A733))</f>
        <v/>
      </c>
      <c r="H733" s="22" t="str">
        <f>INDEX(IMPORT[Ket],A733)</f>
        <v>D3</v>
      </c>
    </row>
    <row r="734" spans="1:8">
      <c r="A734" s="12">
        <v>730</v>
      </c>
      <c r="C734" s="45">
        <f>INDEX(IMPORT[Seri],A734)</f>
        <v>922</v>
      </c>
      <c r="D734" s="45" t="str">
        <f>INDEX(IMPORT[Jenis],A734)</f>
        <v>Gel Pen</v>
      </c>
      <c r="E734" s="45">
        <f>INDEX(IMPORT[Qty/ C],A734)</f>
        <v>2304</v>
      </c>
      <c r="F734" s="45">
        <f ca="1">INDEX(IMPORT[C],A734)</f>
        <v>10</v>
      </c>
      <c r="G734" s="45" t="str">
        <f>IF(INDEX(IMPORT[Catatan],A734)="","",INDEX(IMPORT[Catatan],A734))</f>
        <v/>
      </c>
      <c r="H734" s="22" t="str">
        <f>INDEX(IMPORT[Ket],A734)</f>
        <v>D3</v>
      </c>
    </row>
    <row r="735" spans="1:8">
      <c r="A735" s="12">
        <v>731</v>
      </c>
      <c r="C735" s="45">
        <f>INDEX(IMPORT[Seri],A735)</f>
        <v>6601</v>
      </c>
      <c r="D735" s="45" t="str">
        <f>INDEX(IMPORT[Jenis],A735)</f>
        <v>Gel Pen</v>
      </c>
      <c r="E735" s="45">
        <f>INDEX(IMPORT[Qty/ C],A735)</f>
        <v>2304</v>
      </c>
      <c r="F735" s="45">
        <f ca="1">INDEX(IMPORT[C],A735)</f>
        <v>10</v>
      </c>
      <c r="G735" s="45" t="str">
        <f>IF(INDEX(IMPORT[Catatan],A735)="","",INDEX(IMPORT[Catatan],A735))</f>
        <v/>
      </c>
      <c r="H735" s="22" t="str">
        <f>INDEX(IMPORT[Ket],A735)</f>
        <v>D3</v>
      </c>
    </row>
    <row r="736" spans="1:8">
      <c r="A736" s="12">
        <v>732</v>
      </c>
      <c r="C736" s="45" t="str">
        <f>INDEX(IMPORT[Seri],A736)</f>
        <v>SH-15</v>
      </c>
      <c r="D736" s="45" t="str">
        <f>INDEX(IMPORT[Jenis],A736)</f>
        <v>Pencil Box</v>
      </c>
      <c r="E736" s="45">
        <f>INDEX(IMPORT[Qty/ C],A736)</f>
        <v>480</v>
      </c>
      <c r="F736" s="45">
        <f ca="1">INDEX(IMPORT[C],A736)</f>
        <v>4</v>
      </c>
      <c r="G736" s="45" t="str">
        <f>IF(INDEX(IMPORT[Catatan],A736)="","",INDEX(IMPORT[Catatan],A736))</f>
        <v/>
      </c>
      <c r="H736" s="22" t="str">
        <f>INDEX(IMPORT[Ket],A736)</f>
        <v>D3</v>
      </c>
    </row>
    <row r="737" spans="1:8">
      <c r="A737" s="12">
        <v>733</v>
      </c>
      <c r="C737" s="45" t="str">
        <f>INDEX(IMPORT[Seri],A737)</f>
        <v>SH-16</v>
      </c>
      <c r="D737" s="45" t="str">
        <f>INDEX(IMPORT[Jenis],A737)</f>
        <v>Pencil Box</v>
      </c>
      <c r="E737" s="45">
        <f>INDEX(IMPORT[Qty/ C],A737)</f>
        <v>480</v>
      </c>
      <c r="F737" s="45">
        <f ca="1">INDEX(IMPORT[C],A737)</f>
        <v>9</v>
      </c>
      <c r="G737" s="45" t="str">
        <f>IF(INDEX(IMPORT[Catatan],A737)="","",INDEX(IMPORT[Catatan],A737))</f>
        <v/>
      </c>
      <c r="H737" s="22" t="str">
        <f>INDEX(IMPORT[Ket],A737)</f>
        <v>D3</v>
      </c>
    </row>
    <row r="738" spans="1:8">
      <c r="A738" s="12">
        <v>734</v>
      </c>
      <c r="C738" s="45" t="str">
        <f>INDEX(IMPORT[Seri],A738)</f>
        <v>SH-07</v>
      </c>
      <c r="D738" s="45" t="str">
        <f>INDEX(IMPORT[Jenis],A738)</f>
        <v>Pencil Box</v>
      </c>
      <c r="E738" s="45">
        <f>INDEX(IMPORT[Qty/ C],A738)</f>
        <v>480</v>
      </c>
      <c r="F738" s="45">
        <f ca="1">INDEX(IMPORT[C],A738)</f>
        <v>12</v>
      </c>
      <c r="G738" s="45" t="str">
        <f>IF(INDEX(IMPORT[Catatan],A738)="","",INDEX(IMPORT[Catatan],A738))</f>
        <v/>
      </c>
      <c r="H738" s="22" t="str">
        <f>INDEX(IMPORT[Ket],A738)</f>
        <v>D3</v>
      </c>
    </row>
    <row r="739" spans="1:8">
      <c r="A739" s="12">
        <v>735</v>
      </c>
      <c r="C739" s="45">
        <f>INDEX(IMPORT[Seri],A739)</f>
        <v>814</v>
      </c>
      <c r="D739" s="45" t="str">
        <f>INDEX(IMPORT[Jenis],A739)</f>
        <v>Sharpener</v>
      </c>
      <c r="E739" s="45">
        <f>INDEX(IMPORT[Qty/ C],A739)</f>
        <v>144</v>
      </c>
      <c r="F739" s="45">
        <f ca="1">INDEX(IMPORT[C],A739)</f>
        <v>6</v>
      </c>
      <c r="G739" s="45" t="str">
        <f>IF(INDEX(IMPORT[Catatan],A739)="","",INDEX(IMPORT[Catatan],A739))</f>
        <v/>
      </c>
      <c r="H739" s="22" t="str">
        <f>INDEX(IMPORT[Ket],A739)</f>
        <v>D3</v>
      </c>
    </row>
    <row r="740" spans="1:8">
      <c r="A740" s="12">
        <v>736</v>
      </c>
      <c r="C740" s="45" t="str">
        <f>INDEX(IMPORT[Seri],A740)</f>
        <v>0831</v>
      </c>
      <c r="D740" s="45" t="str">
        <f>INDEX(IMPORT[Jenis],A740)</f>
        <v>Correction Tape</v>
      </c>
      <c r="E740" s="45">
        <f>INDEX(IMPORT[Qty/ C],A740)</f>
        <v>2034</v>
      </c>
      <c r="F740" s="45">
        <f ca="1">INDEX(IMPORT[C],A740)</f>
        <v>21</v>
      </c>
      <c r="G740" s="45" t="str">
        <f>IF(INDEX(IMPORT[Catatan],A740)="","",INDEX(IMPORT[Catatan],A740))</f>
        <v/>
      </c>
      <c r="H740" s="22" t="str">
        <f>INDEX(IMPORT[Ket],A740)</f>
        <v>D3</v>
      </c>
    </row>
    <row r="741" spans="1:8">
      <c r="A741" s="12">
        <v>737</v>
      </c>
      <c r="C741" s="45" t="str">
        <f>INDEX(IMPORT[Seri],A741)</f>
        <v>No.5026</v>
      </c>
      <c r="D741" s="45" t="str">
        <f>INDEX(IMPORT[Jenis],A741)</f>
        <v>Correction Tape</v>
      </c>
      <c r="E741" s="45">
        <f>INDEX(IMPORT[Qty/ C],A741)</f>
        <v>720</v>
      </c>
      <c r="F741" s="45">
        <f ca="1">INDEX(IMPORT[C],A741)</f>
        <v>24</v>
      </c>
      <c r="G741" s="45" t="str">
        <f>IF(INDEX(IMPORT[Catatan],A741)="","",INDEX(IMPORT[Catatan],A741))</f>
        <v/>
      </c>
      <c r="H741" s="22" t="str">
        <f>INDEX(IMPORT[Ket],A741)</f>
        <v>D3</v>
      </c>
    </row>
    <row r="742" spans="1:8">
      <c r="A742" s="12">
        <v>738</v>
      </c>
      <c r="C742" s="45" t="str">
        <f>INDEX(IMPORT[Seri],A742)</f>
        <v>No.5039</v>
      </c>
      <c r="D742" s="45" t="str">
        <f>INDEX(IMPORT[Jenis],A742)</f>
        <v>Correction Tape</v>
      </c>
      <c r="E742" s="45">
        <f>INDEX(IMPORT[Qty/ C],A742)</f>
        <v>720</v>
      </c>
      <c r="F742" s="45">
        <f ca="1">INDEX(IMPORT[C],A742)</f>
        <v>23</v>
      </c>
      <c r="G742" s="45" t="str">
        <f>IF(INDEX(IMPORT[Catatan],A742)="","",INDEX(IMPORT[Catatan],A742))</f>
        <v/>
      </c>
      <c r="H742" s="22" t="str">
        <f>INDEX(IMPORT[Ket],A742)</f>
        <v>D3</v>
      </c>
    </row>
    <row r="743" spans="1:8">
      <c r="A743" s="12">
        <v>739</v>
      </c>
      <c r="C743" s="45" t="str">
        <f>INDEX(IMPORT[Seri],A743)</f>
        <v>No.5031</v>
      </c>
      <c r="D743" s="45" t="str">
        <f>INDEX(IMPORT[Jenis],A743)</f>
        <v>Correction Tape</v>
      </c>
      <c r="E743" s="45">
        <f>INDEX(IMPORT[Qty/ C],A743)</f>
        <v>720</v>
      </c>
      <c r="F743" s="45">
        <f ca="1">INDEX(IMPORT[C],A743)</f>
        <v>23</v>
      </c>
      <c r="G743" s="45" t="str">
        <f>IF(INDEX(IMPORT[Catatan],A743)="","",INDEX(IMPORT[Catatan],A743))</f>
        <v/>
      </c>
      <c r="H743" s="22" t="str">
        <f>INDEX(IMPORT[Ket],A743)</f>
        <v>D3</v>
      </c>
    </row>
    <row r="744" spans="1:8">
      <c r="A744" s="12">
        <v>740</v>
      </c>
      <c r="C744" s="45" t="str">
        <f>INDEX(IMPORT[Seri],A744)</f>
        <v>No.726</v>
      </c>
      <c r="D744" s="45" t="str">
        <f>INDEX(IMPORT[Jenis],A744)</f>
        <v>Correction Tape</v>
      </c>
      <c r="E744" s="45">
        <f>INDEX(IMPORT[Qty/ C],A744)</f>
        <v>720</v>
      </c>
      <c r="F744" s="45">
        <f ca="1">INDEX(IMPORT[C],A744)</f>
        <v>24</v>
      </c>
      <c r="G744" s="45" t="str">
        <f>IF(INDEX(IMPORT[Catatan],A744)="","",INDEX(IMPORT[Catatan],A744))</f>
        <v/>
      </c>
      <c r="H744" s="22" t="str">
        <f>INDEX(IMPORT[Ket],A744)</f>
        <v>D3</v>
      </c>
    </row>
    <row r="745" spans="1:8">
      <c r="A745" s="12">
        <v>741</v>
      </c>
      <c r="C745" s="45">
        <f>INDEX(IMPORT[Seri],A745)</f>
        <v>8538</v>
      </c>
      <c r="D745" s="45" t="str">
        <f>INDEX(IMPORT[Jenis],A745)</f>
        <v>Correction Tape</v>
      </c>
      <c r="E745" s="45">
        <f>INDEX(IMPORT[Qty/ C],A745)</f>
        <v>576</v>
      </c>
      <c r="F745" s="45">
        <f ca="1">INDEX(IMPORT[C],A745)</f>
        <v>4</v>
      </c>
      <c r="G745" s="45" t="str">
        <f>IF(INDEX(IMPORT[Catatan],A745)="","",INDEX(IMPORT[Catatan],A745))</f>
        <v/>
      </c>
      <c r="H745" s="22" t="str">
        <f>INDEX(IMPORT[Ket],A745)</f>
        <v>D3</v>
      </c>
    </row>
    <row r="746" spans="1:8">
      <c r="A746" s="12">
        <v>742</v>
      </c>
      <c r="C746" s="45">
        <f>INDEX(IMPORT[Seri],A746)</f>
        <v>9458</v>
      </c>
      <c r="D746" s="45" t="str">
        <f>INDEX(IMPORT[Jenis],A746)</f>
        <v>Correction Tape</v>
      </c>
      <c r="E746" s="45">
        <f>INDEX(IMPORT[Qty/ C],A746)</f>
        <v>1152</v>
      </c>
      <c r="F746" s="45">
        <f ca="1">INDEX(IMPORT[C],A746)</f>
        <v>10</v>
      </c>
      <c r="G746" s="45" t="str">
        <f>IF(INDEX(IMPORT[Catatan],A746)="","",INDEX(IMPORT[Catatan],A746))</f>
        <v/>
      </c>
      <c r="H746" s="22" t="str">
        <f>INDEX(IMPORT[Ket],A746)</f>
        <v>D3</v>
      </c>
    </row>
    <row r="747" spans="1:8">
      <c r="A747" s="12">
        <v>743</v>
      </c>
      <c r="C747" s="45">
        <f>INDEX(IMPORT[Seri],A747)</f>
        <v>8243</v>
      </c>
      <c r="D747" s="45" t="str">
        <f>INDEX(IMPORT[Jenis],A747)</f>
        <v>Correction Tape</v>
      </c>
      <c r="E747" s="45">
        <f>INDEX(IMPORT[Qty/ C],A747)</f>
        <v>864</v>
      </c>
      <c r="F747" s="45">
        <f ca="1">INDEX(IMPORT[C],A747)</f>
        <v>9</v>
      </c>
      <c r="G747" s="45" t="str">
        <f>IF(INDEX(IMPORT[Catatan],A747)="","",INDEX(IMPORT[Catatan],A747))</f>
        <v/>
      </c>
      <c r="H747" s="22" t="str">
        <f>INDEX(IMPORT[Ket],A747)</f>
        <v>D3</v>
      </c>
    </row>
    <row r="748" spans="1:8">
      <c r="A748" s="12">
        <v>744</v>
      </c>
      <c r="C748" s="45">
        <f>INDEX(IMPORT[Seri],A748)</f>
        <v>8242</v>
      </c>
      <c r="D748" s="45" t="str">
        <f>INDEX(IMPORT[Jenis],A748)</f>
        <v>Correction Tape</v>
      </c>
      <c r="E748" s="45">
        <f>INDEX(IMPORT[Qty/ C],A748)</f>
        <v>864</v>
      </c>
      <c r="F748" s="45">
        <f ca="1">INDEX(IMPORT[C],A748)</f>
        <v>24</v>
      </c>
      <c r="G748" s="45" t="str">
        <f>IF(INDEX(IMPORT[Catatan],A748)="","",INDEX(IMPORT[Catatan],A748))</f>
        <v/>
      </c>
      <c r="H748" s="22" t="str">
        <f>INDEX(IMPORT[Ket],A748)</f>
        <v>D3</v>
      </c>
    </row>
    <row r="749" spans="1:8">
      <c r="A749" s="12">
        <v>745</v>
      </c>
      <c r="C749" s="45" t="str">
        <f>INDEX(IMPORT[Seri],A749)</f>
        <v>MS-403</v>
      </c>
      <c r="D749" s="45" t="str">
        <f>INDEX(IMPORT[Jenis],A749)</f>
        <v>Compass</v>
      </c>
      <c r="E749" s="45">
        <f>INDEX(IMPORT[Qty/ C],A749)</f>
        <v>100</v>
      </c>
      <c r="F749" s="45">
        <f ca="1">INDEX(IMPORT[C],A749)</f>
        <v>33</v>
      </c>
      <c r="G749" s="45" t="str">
        <f>IF(INDEX(IMPORT[Catatan],A749)="","",INDEX(IMPORT[Catatan],A749))</f>
        <v/>
      </c>
      <c r="H749" s="22" t="str">
        <f>INDEX(IMPORT[Ket],A749)</f>
        <v>D3</v>
      </c>
    </row>
    <row r="750" spans="1:8">
      <c r="A750" s="12">
        <v>746</v>
      </c>
      <c r="C750" s="45" t="str">
        <f>INDEX(IMPORT[Seri],A750)</f>
        <v>MS-404</v>
      </c>
      <c r="D750" s="45" t="str">
        <f>INDEX(IMPORT[Jenis],A750)</f>
        <v>Compass</v>
      </c>
      <c r="E750" s="45">
        <f>INDEX(IMPORT[Qty/ C],A750)</f>
        <v>100</v>
      </c>
      <c r="F750" s="45">
        <f ca="1">INDEX(IMPORT[C],A750)</f>
        <v>35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747</v>
      </c>
      <c r="C751" s="45" t="str">
        <f>INDEX(IMPORT[Seri],A751)</f>
        <v>MS-405</v>
      </c>
      <c r="D751" s="45" t="str">
        <f>INDEX(IMPORT[Jenis],A751)</f>
        <v>Compass</v>
      </c>
      <c r="E751" s="45">
        <f>INDEX(IMPORT[Qty/ C],A751)</f>
        <v>100</v>
      </c>
      <c r="F751" s="45">
        <f ca="1">INDEX(IMPORT[C],A751)</f>
        <v>8</v>
      </c>
      <c r="G751" s="45" t="str">
        <f>IF(INDEX(IMPORT[Catatan],A751)="","",INDEX(IMPORT[Catatan],A751))</f>
        <v/>
      </c>
      <c r="H751" s="22" t="str">
        <f>INDEX(IMPORT[Ket],A751)</f>
        <v>D3</v>
      </c>
    </row>
    <row r="752" spans="1:8">
      <c r="A752" s="12">
        <v>748</v>
      </c>
      <c r="C752" s="45" t="str">
        <f>INDEX(IMPORT[Seri],A752)</f>
        <v>1.0SLG</v>
      </c>
      <c r="D752" s="45" t="str">
        <f>INDEX(IMPORT[Jenis],A752)</f>
        <v>Clips</v>
      </c>
      <c r="E752" s="45">
        <f>INDEX(IMPORT[Qty/ C],A752)</f>
        <v>5000</v>
      </c>
      <c r="F752" s="45">
        <f ca="1">INDEX(IMPORT[C],A752)</f>
        <v>67</v>
      </c>
      <c r="G752" s="45" t="str">
        <f>IF(INDEX(IMPORT[Catatan],A752)="","",INDEX(IMPORT[Catatan],A752))</f>
        <v/>
      </c>
      <c r="H752" s="22" t="str">
        <f>INDEX(IMPORT[Ket],A752)</f>
        <v>D3</v>
      </c>
    </row>
    <row r="753" spans="1:8">
      <c r="A753" s="12">
        <v>749</v>
      </c>
      <c r="C753" s="45" t="str">
        <f>INDEX(IMPORT[Seri],A753)</f>
        <v>812-W</v>
      </c>
      <c r="D753" s="45" t="str">
        <f>INDEX(IMPORT[Jenis],A753)</f>
        <v>Id Card</v>
      </c>
      <c r="E753" s="45">
        <f>INDEX(IMPORT[Qty/ C],A753)</f>
        <v>2000</v>
      </c>
      <c r="F753" s="45">
        <f ca="1">INDEX(IMPORT[C],A753)</f>
        <v>24</v>
      </c>
      <c r="G753" s="45" t="str">
        <f>IF(INDEX(IMPORT[Catatan],A753)="","",INDEX(IMPORT[Catatan],A753))</f>
        <v/>
      </c>
      <c r="H753" s="45" t="str">
        <f>INDEX(IMPORT[Ket],A753)</f>
        <v>D3</v>
      </c>
    </row>
    <row r="754" spans="1:8">
      <c r="A754" s="12">
        <v>750</v>
      </c>
      <c r="C754" s="45" t="str">
        <f>INDEX(IMPORT[Seri],A754)</f>
        <v>812-B</v>
      </c>
      <c r="D754" s="45" t="str">
        <f>INDEX(IMPORT[Jenis],A754)</f>
        <v>Id Card</v>
      </c>
      <c r="E754" s="45">
        <f>INDEX(IMPORT[Qty/ C],A754)</f>
        <v>2000</v>
      </c>
      <c r="F754" s="45">
        <f ca="1">INDEX(IMPORT[C],A754)</f>
        <v>10</v>
      </c>
      <c r="G754" s="45" t="str">
        <f>IF(INDEX(IMPORT[Catatan],A754)="","",INDEX(IMPORT[Catatan],A754))</f>
        <v/>
      </c>
      <c r="H754" s="45" t="str">
        <f>INDEX(IMPORT[Ket],A754)</f>
        <v>D3</v>
      </c>
    </row>
    <row r="755" spans="1:8">
      <c r="A755" s="12">
        <v>751</v>
      </c>
      <c r="C755" s="45" t="str">
        <f>INDEX(IMPORT[Seri],A755)</f>
        <v>B2</v>
      </c>
      <c r="D755" s="45" t="str">
        <f>INDEX(IMPORT[Jenis],A755)</f>
        <v>Id Card</v>
      </c>
      <c r="E755" s="45">
        <f>INDEX(IMPORT[Qty/ C],A755)</f>
        <v>5000</v>
      </c>
      <c r="F755" s="45">
        <f ca="1">INDEX(IMPORT[C],A755)</f>
        <v>19</v>
      </c>
      <c r="G755" s="45" t="str">
        <f>IF(INDEX(IMPORT[Catatan],A755)="","",INDEX(IMPORT[Catatan],A755))</f>
        <v/>
      </c>
      <c r="H755" s="45" t="str">
        <f>INDEX(IMPORT[Ket],A755)</f>
        <v>D3</v>
      </c>
    </row>
    <row r="756" spans="1:8">
      <c r="A756" s="12">
        <v>752</v>
      </c>
      <c r="C756" s="45" t="str">
        <f>INDEX(IMPORT[Seri],A756)</f>
        <v>B3</v>
      </c>
      <c r="D756" s="45" t="str">
        <f>INDEX(IMPORT[Jenis],A756)</f>
        <v>Id Card</v>
      </c>
      <c r="E756" s="45">
        <f>INDEX(IMPORT[Qty/ C],A756)</f>
        <v>4000</v>
      </c>
      <c r="F756" s="45">
        <f ca="1">INDEX(IMPORT[C],A756)</f>
        <v>13</v>
      </c>
      <c r="G756" s="45" t="str">
        <f>IF(INDEX(IMPORT[Catatan],A756)="","",INDEX(IMPORT[Catatan],A756))</f>
        <v/>
      </c>
      <c r="H756" s="45" t="str">
        <f>INDEX(IMPORT[Ket],A756)</f>
        <v>D3</v>
      </c>
    </row>
    <row r="757" spans="1:8">
      <c r="A757" s="12">
        <v>753</v>
      </c>
      <c r="C757" s="45" t="str">
        <f>INDEX(IMPORT[Seri],A757)</f>
        <v>B4</v>
      </c>
      <c r="D757" s="45" t="str">
        <f>INDEX(IMPORT[Jenis],A757)</f>
        <v>Id Card</v>
      </c>
      <c r="E757" s="45">
        <f>INDEX(IMPORT[Qty/ C],A757)</f>
        <v>4000</v>
      </c>
      <c r="F757" s="45">
        <f ca="1">INDEX(IMPORT[C],A757)</f>
        <v>18</v>
      </c>
      <c r="G757" s="45" t="str">
        <f>IF(INDEX(IMPORT[Catatan],A757)="","",INDEX(IMPORT[Catatan],A757))</f>
        <v/>
      </c>
      <c r="H757" s="45" t="str">
        <f>INDEX(IMPORT[Ket],A757)</f>
        <v>D3</v>
      </c>
    </row>
    <row r="758" spans="1:8">
      <c r="A758" s="12">
        <v>754</v>
      </c>
      <c r="C758" s="45" t="str">
        <f>INDEX(IMPORT[Seri],A758)</f>
        <v>JP-38</v>
      </c>
      <c r="D758" s="45" t="str">
        <f>INDEX(IMPORT[Jenis],A758)</f>
        <v>Clips</v>
      </c>
      <c r="E758" s="45">
        <f>INDEX(IMPORT[Qty/ C],A758)</f>
        <v>1000</v>
      </c>
      <c r="F758" s="45">
        <f ca="1">INDEX(IMPORT[C],A758)</f>
        <v>28</v>
      </c>
      <c r="G758" s="45" t="str">
        <f>IF(INDEX(IMPORT[Catatan],A758)="","",INDEX(IMPORT[Catatan],A758))</f>
        <v/>
      </c>
      <c r="H758" s="45" t="str">
        <f>INDEX(IMPORT[Ket],A758)</f>
        <v>D3</v>
      </c>
    </row>
    <row r="759" spans="1:8">
      <c r="A759" s="12">
        <v>755</v>
      </c>
      <c r="C759" s="45" t="str">
        <f>INDEX(IMPORT[Seri],A759)</f>
        <v>18100-59</v>
      </c>
      <c r="D759" s="45" t="str">
        <f>INDEX(IMPORT[Jenis],A759)</f>
        <v>Note Book</v>
      </c>
      <c r="E759" s="45">
        <f>INDEX(IMPORT[Qty/ C],A759)</f>
        <v>120</v>
      </c>
      <c r="F759" s="45">
        <f ca="1">INDEX(IMPORT[C],A759)</f>
        <v>1</v>
      </c>
      <c r="G759" s="45" t="str">
        <f>IF(INDEX(IMPORT[Catatan],A759)="","",INDEX(IMPORT[Catatan],A759))</f>
        <v/>
      </c>
      <c r="H759" s="45" t="str">
        <f>INDEX(IMPORT[Ket],A759)</f>
        <v>D3</v>
      </c>
    </row>
    <row r="760" spans="1:8">
      <c r="A760" s="12">
        <v>756</v>
      </c>
      <c r="C760" s="45" t="str">
        <f>INDEX(IMPORT[Seri],A760)</f>
        <v>18100-68</v>
      </c>
      <c r="D760" s="45" t="str">
        <f>INDEX(IMPORT[Jenis],A760)</f>
        <v>Note Book</v>
      </c>
      <c r="E760" s="45">
        <f>INDEX(IMPORT[Qty/ C],A760)</f>
        <v>120</v>
      </c>
      <c r="F760" s="45">
        <f ca="1">INDEX(IMPORT[C],A760)</f>
        <v>3</v>
      </c>
      <c r="G760" s="45" t="str">
        <f>IF(INDEX(IMPORT[Catatan],A760)="","",INDEX(IMPORT[Catatan],A760))</f>
        <v/>
      </c>
      <c r="H760" s="45" t="str">
        <f>INDEX(IMPORT[Ket],A760)</f>
        <v>D3</v>
      </c>
    </row>
    <row r="761" spans="1:8">
      <c r="A761" s="12">
        <v>757</v>
      </c>
      <c r="C761" s="45" t="str">
        <f>INDEX(IMPORT[Seri],A761)</f>
        <v>18100-70</v>
      </c>
      <c r="D761" s="45" t="str">
        <f>INDEX(IMPORT[Jenis],A761)</f>
        <v>Note Book</v>
      </c>
      <c r="E761" s="45">
        <f>INDEX(IMPORT[Qty/ C],A761)</f>
        <v>120</v>
      </c>
      <c r="F761" s="45">
        <f ca="1">INDEX(IMPORT[C],A761)</f>
        <v>2</v>
      </c>
      <c r="G761" s="45" t="str">
        <f>IF(INDEX(IMPORT[Catatan],A761)="","",INDEX(IMPORT[Catatan],A761))</f>
        <v/>
      </c>
      <c r="H761" s="45" t="str">
        <f>INDEX(IMPORT[Ket],A761)</f>
        <v>D3</v>
      </c>
    </row>
    <row r="762" spans="1:8">
      <c r="A762" s="12">
        <v>758</v>
      </c>
      <c r="C762" s="45" t="str">
        <f>INDEX(IMPORT[Seri],A762)</f>
        <v>18100-71</v>
      </c>
      <c r="D762" s="45" t="str">
        <f>INDEX(IMPORT[Jenis],A762)</f>
        <v>Note Book</v>
      </c>
      <c r="E762" s="45">
        <f>INDEX(IMPORT[Qty/ C],A762)</f>
        <v>120</v>
      </c>
      <c r="F762" s="45">
        <f ca="1">INDEX(IMPORT[C],A762)</f>
        <v>1</v>
      </c>
      <c r="G762" s="45" t="str">
        <f>IF(INDEX(IMPORT[Catatan],A762)="","",INDEX(IMPORT[Catatan],A762))</f>
        <v/>
      </c>
      <c r="H762" s="45" t="str">
        <f>INDEX(IMPORT[Ket],A762)</f>
        <v>D3</v>
      </c>
    </row>
    <row r="763" spans="1:8">
      <c r="A763" s="12">
        <v>759</v>
      </c>
      <c r="C763" s="45" t="str">
        <f>INDEX(IMPORT[Seri],A763)</f>
        <v>18100-72</v>
      </c>
      <c r="D763" s="45" t="str">
        <f>INDEX(IMPORT[Jenis],A763)</f>
        <v>Note Book</v>
      </c>
      <c r="E763" s="45">
        <f>INDEX(IMPORT[Qty/ C],A763)</f>
        <v>120</v>
      </c>
      <c r="F763" s="45">
        <f ca="1">INDEX(IMPORT[C],A763)</f>
        <v>1</v>
      </c>
      <c r="G763" s="45" t="str">
        <f>IF(INDEX(IMPORT[Catatan],A763)="","",INDEX(IMPORT[Catatan],A763))</f>
        <v/>
      </c>
      <c r="H763" s="45" t="str">
        <f>INDEX(IMPORT[Ket],A763)</f>
        <v>D3</v>
      </c>
    </row>
    <row r="764" spans="1:8">
      <c r="A764" s="12">
        <v>760</v>
      </c>
      <c r="C764" s="45" t="str">
        <f>INDEX(IMPORT[Seri],A764)</f>
        <v>28825-68</v>
      </c>
      <c r="D764" s="45" t="str">
        <f>INDEX(IMPORT[Jenis],A764)</f>
        <v>Note Book</v>
      </c>
      <c r="E764" s="45">
        <f>INDEX(IMPORT[Qty/ C],A764)</f>
        <v>160</v>
      </c>
      <c r="F764" s="45">
        <f ca="1">INDEX(IMPORT[C],A764)</f>
        <v>4</v>
      </c>
      <c r="G764" s="45" t="str">
        <f>IF(INDEX(IMPORT[Catatan],A764)="","",INDEX(IMPORT[Catatan],A764))</f>
        <v/>
      </c>
      <c r="H764" s="45" t="str">
        <f>INDEX(IMPORT[Ket],A764)</f>
        <v>D3</v>
      </c>
    </row>
    <row r="765" spans="1:8">
      <c r="A765" s="12">
        <v>761</v>
      </c>
      <c r="C765" s="45" t="str">
        <f>INDEX(IMPORT[Seri],A765)</f>
        <v>25100-61</v>
      </c>
      <c r="D765" s="45" t="str">
        <f>INDEX(IMPORT[Jenis],A765)</f>
        <v>Note Book</v>
      </c>
      <c r="E765" s="45">
        <f>INDEX(IMPORT[Qty/ C],A765)</f>
        <v>160</v>
      </c>
      <c r="F765" s="45">
        <f ca="1">INDEX(IMPORT[C],A765)</f>
        <v>4</v>
      </c>
      <c r="G765" s="45" t="str">
        <f>IF(INDEX(IMPORT[Catatan],A765)="","",INDEX(IMPORT[Catatan],A765))</f>
        <v/>
      </c>
      <c r="H765" s="45" t="str">
        <f>INDEX(IMPORT[Ket],A765)</f>
        <v>D3</v>
      </c>
    </row>
    <row r="766" spans="1:8">
      <c r="A766" s="12">
        <v>762</v>
      </c>
      <c r="C766" s="45" t="str">
        <f>INDEX(IMPORT[Seri],A766)</f>
        <v>25100-62</v>
      </c>
      <c r="D766" s="45" t="str">
        <f>INDEX(IMPORT[Jenis],A766)</f>
        <v>Note Book</v>
      </c>
      <c r="E766" s="45">
        <f>INDEX(IMPORT[Qty/ C],A766)</f>
        <v>160</v>
      </c>
      <c r="F766" s="45">
        <f ca="1">INDEX(IMPORT[C],A766)</f>
        <v>1</v>
      </c>
      <c r="G766" s="45" t="str">
        <f>IF(INDEX(IMPORT[Catatan],A766)="","",INDEX(IMPORT[Catatan],A766))</f>
        <v/>
      </c>
      <c r="H766" s="45" t="str">
        <f>INDEX(IMPORT[Ket],A766)</f>
        <v>D3</v>
      </c>
    </row>
    <row r="767" spans="1:8">
      <c r="A767" s="12">
        <v>763</v>
      </c>
      <c r="C767" s="45" t="str">
        <f>INDEX(IMPORT[Seri],A767)</f>
        <v>25100-71</v>
      </c>
      <c r="D767" s="45" t="str">
        <f>INDEX(IMPORT[Jenis],A767)</f>
        <v>Note Book</v>
      </c>
      <c r="E767" s="45">
        <f>INDEX(IMPORT[Qty/ C],A767)</f>
        <v>160</v>
      </c>
      <c r="F767" s="45">
        <f ca="1">INDEX(IMPORT[C],A767)</f>
        <v>6</v>
      </c>
      <c r="G767" s="45" t="str">
        <f>IF(INDEX(IMPORT[Catatan],A767)="","",INDEX(IMPORT[Catatan],A767))</f>
        <v/>
      </c>
      <c r="H767" s="45" t="str">
        <f>INDEX(IMPORT[Ket],A767)</f>
        <v>D3</v>
      </c>
    </row>
    <row r="768" spans="1:8">
      <c r="A768" s="12">
        <v>764</v>
      </c>
      <c r="C768" s="45" t="str">
        <f>INDEX(IMPORT[Seri],A768)</f>
        <v>28850-62</v>
      </c>
      <c r="D768" s="45" t="str">
        <f>INDEX(IMPORT[Jenis],A768)</f>
        <v>Note Book</v>
      </c>
      <c r="E768" s="45">
        <f>INDEX(IMPORT[Qty/ C],A768)</f>
        <v>240</v>
      </c>
      <c r="F768" s="45">
        <f ca="1">INDEX(IMPORT[C],A768)</f>
        <v>8</v>
      </c>
      <c r="G768" s="45" t="str">
        <f>IF(INDEX(IMPORT[Catatan],A768)="","",INDEX(IMPORT[Catatan],A768))</f>
        <v/>
      </c>
      <c r="H768" s="45" t="str">
        <f>INDEX(IMPORT[Ket],A768)</f>
        <v>D3</v>
      </c>
    </row>
    <row r="769" spans="1:8">
      <c r="A769" s="12">
        <v>765</v>
      </c>
      <c r="C769" s="45" t="str">
        <f>INDEX(IMPORT[Seri],A769)</f>
        <v>28850-64</v>
      </c>
      <c r="D769" s="45" t="str">
        <f>INDEX(IMPORT[Jenis],A769)</f>
        <v>Note Book</v>
      </c>
      <c r="E769" s="45">
        <f>INDEX(IMPORT[Qty/ C],A769)</f>
        <v>240</v>
      </c>
      <c r="F769" s="45">
        <f ca="1">INDEX(IMPORT[C],A769)</f>
        <v>9</v>
      </c>
      <c r="G769" s="45" t="str">
        <f>IF(INDEX(IMPORT[Catatan],A769)="","",INDEX(IMPORT[Catatan],A769))</f>
        <v/>
      </c>
      <c r="H769" s="45" t="str">
        <f>INDEX(IMPORT[Ket],A769)</f>
        <v>D3</v>
      </c>
    </row>
    <row r="770" spans="1:8">
      <c r="A770" s="12">
        <v>766</v>
      </c>
      <c r="C770" s="45" t="str">
        <f>INDEX(IMPORT[Seri],A770)</f>
        <v>168-20</v>
      </c>
      <c r="D770" s="45" t="str">
        <f>INDEX(IMPORT[Jenis],A770)</f>
        <v>Pencil Box</v>
      </c>
      <c r="E770" s="45">
        <f>INDEX(IMPORT[Qty/ C],A770)</f>
        <v>120</v>
      </c>
      <c r="F770" s="45">
        <f ca="1">INDEX(IMPORT[C],A770)</f>
        <v>10</v>
      </c>
      <c r="G770" s="45" t="str">
        <f>IF(INDEX(IMPORT[Catatan],A770)="","",INDEX(IMPORT[Catatan],A770))</f>
        <v/>
      </c>
      <c r="H770" s="45" t="str">
        <f>INDEX(IMPORT[Ket],A770)</f>
        <v>D4</v>
      </c>
    </row>
    <row r="771" spans="1:8">
      <c r="A771" s="12">
        <v>767</v>
      </c>
      <c r="C771" s="45" t="str">
        <f>INDEX(IMPORT[Seri],A771)</f>
        <v>168-18</v>
      </c>
      <c r="D771" s="45" t="str">
        <f>INDEX(IMPORT[Jenis],A771)</f>
        <v>Pencil Box</v>
      </c>
      <c r="E771" s="45">
        <f>INDEX(IMPORT[Qty/ C],A771)</f>
        <v>144</v>
      </c>
      <c r="F771" s="45">
        <f ca="1">INDEX(IMPORT[C],A771)</f>
        <v>2</v>
      </c>
      <c r="G771" s="45" t="str">
        <f>IF(INDEX(IMPORT[Catatan],A771)="","",INDEX(IMPORT[Catatan],A771))</f>
        <v/>
      </c>
      <c r="H771" s="45" t="str">
        <f>INDEX(IMPORT[Ket],A771)</f>
        <v>D4</v>
      </c>
    </row>
    <row r="772" spans="1:8">
      <c r="A772" s="12">
        <v>768</v>
      </c>
      <c r="C772" s="45" t="str">
        <f>INDEX(IMPORT[Seri],A772)</f>
        <v>168-27</v>
      </c>
      <c r="D772" s="45" t="str">
        <f>INDEX(IMPORT[Jenis],A772)</f>
        <v>Pencil Box</v>
      </c>
      <c r="E772" s="45">
        <f>INDEX(IMPORT[Qty/ C],A772)</f>
        <v>144</v>
      </c>
      <c r="F772" s="45">
        <f ca="1">INDEX(IMPORT[C],A772)</f>
        <v>12</v>
      </c>
      <c r="G772" s="45" t="str">
        <f>IF(INDEX(IMPORT[Catatan],A772)="","",INDEX(IMPORT[Catatan],A772))</f>
        <v/>
      </c>
      <c r="H772" s="45" t="str">
        <f>INDEX(IMPORT[Ket],A772)</f>
        <v>D4</v>
      </c>
    </row>
    <row r="773" spans="1:8">
      <c r="A773" s="12">
        <v>769</v>
      </c>
      <c r="C773" s="45" t="str">
        <f>INDEX(IMPORT[Seri],A773)</f>
        <v>168-28</v>
      </c>
      <c r="D773" s="45" t="str">
        <f>INDEX(IMPORT[Jenis],A773)</f>
        <v>Pencil Box</v>
      </c>
      <c r="E773" s="45">
        <f>INDEX(IMPORT[Qty/ C],A773)</f>
        <v>120</v>
      </c>
      <c r="F773" s="45">
        <f ca="1">INDEX(IMPORT[C],A773)</f>
        <v>11</v>
      </c>
      <c r="G773" s="45" t="str">
        <f>IF(INDEX(IMPORT[Catatan],A773)="","",INDEX(IMPORT[Catatan],A773))</f>
        <v/>
      </c>
      <c r="H773" s="45" t="str">
        <f>INDEX(IMPORT[Ket],A773)</f>
        <v>D4</v>
      </c>
    </row>
    <row r="774" spans="1:8">
      <c r="A774" s="12">
        <v>770</v>
      </c>
      <c r="C774" s="45" t="str">
        <f>INDEX(IMPORT[Seri],A774)</f>
        <v>168-21</v>
      </c>
      <c r="D774" s="45" t="str">
        <f>INDEX(IMPORT[Jenis],A774)</f>
        <v>Pencil Box</v>
      </c>
      <c r="E774" s="45">
        <f>INDEX(IMPORT[Qty/ C],A774)</f>
        <v>144</v>
      </c>
      <c r="F774" s="45">
        <f ca="1">INDEX(IMPORT[C],A774)</f>
        <v>12</v>
      </c>
      <c r="G774" s="45" t="str">
        <f>IF(INDEX(IMPORT[Catatan],A774)="","",INDEX(IMPORT[Catatan],A774))</f>
        <v/>
      </c>
      <c r="H774" s="45" t="str">
        <f>INDEX(IMPORT[Ket],A774)</f>
        <v>D4</v>
      </c>
    </row>
    <row r="775" spans="1:8">
      <c r="A775" s="12">
        <v>771</v>
      </c>
      <c r="C775" s="45" t="str">
        <f>INDEX(IMPORT[Seri],A775)</f>
        <v>168-26</v>
      </c>
      <c r="D775" s="45" t="str">
        <f>INDEX(IMPORT[Jenis],A775)</f>
        <v>Pencil Box</v>
      </c>
      <c r="E775" s="45">
        <f>INDEX(IMPORT[Qty/ C],A775)</f>
        <v>144</v>
      </c>
      <c r="F775" s="45">
        <f ca="1">INDEX(IMPORT[C],A775)</f>
        <v>9</v>
      </c>
      <c r="G775" s="45" t="str">
        <f>IF(INDEX(IMPORT[Catatan],A775)="","",INDEX(IMPORT[Catatan],A775))</f>
        <v/>
      </c>
      <c r="H775" s="45" t="str">
        <f>INDEX(IMPORT[Ket],A775)</f>
        <v>D4</v>
      </c>
    </row>
    <row r="776" spans="1:8">
      <c r="A776" s="12">
        <v>772</v>
      </c>
      <c r="C776" s="45" t="str">
        <f>INDEX(IMPORT[Seri],A776)</f>
        <v>168-69-3</v>
      </c>
      <c r="D776" s="45" t="str">
        <f>INDEX(IMPORT[Jenis],A776)</f>
        <v>Pencil Box</v>
      </c>
      <c r="E776" s="45">
        <f>INDEX(IMPORT[Qty/ C],A776)</f>
        <v>120</v>
      </c>
      <c r="F776" s="45">
        <f ca="1">INDEX(IMPORT[C],A776)</f>
        <v>6</v>
      </c>
      <c r="G776" s="45" t="str">
        <f>IF(INDEX(IMPORT[Catatan],A776)="","",INDEX(IMPORT[Catatan],A776))</f>
        <v/>
      </c>
      <c r="H776" s="45" t="str">
        <f>INDEX(IMPORT[Ket],A776)</f>
        <v>D4</v>
      </c>
    </row>
    <row r="777" spans="1:8">
      <c r="A777" s="12">
        <v>773</v>
      </c>
      <c r="C777" s="45" t="str">
        <f>INDEX(IMPORT[Seri],A777)</f>
        <v>PC-633-5</v>
      </c>
      <c r="D777" s="45" t="str">
        <f>INDEX(IMPORT[Jenis],A777)</f>
        <v>Pencil Box</v>
      </c>
      <c r="E777" s="45">
        <f>INDEX(IMPORT[Qty/ C],A777)</f>
        <v>160</v>
      </c>
      <c r="F777" s="45">
        <f ca="1">INDEX(IMPORT[C],A777)</f>
        <v>5</v>
      </c>
      <c r="G777" s="45" t="str">
        <f>IF(INDEX(IMPORT[Catatan],A777)="","",INDEX(IMPORT[Catatan],A777))</f>
        <v/>
      </c>
      <c r="H777" s="45" t="str">
        <f>INDEX(IMPORT[Ket],A777)</f>
        <v>D4</v>
      </c>
    </row>
    <row r="778" spans="1:8">
      <c r="A778" s="12">
        <v>774</v>
      </c>
      <c r="C778" s="45" t="str">
        <f>INDEX(IMPORT[Seri],A778)</f>
        <v>PC-658-9</v>
      </c>
      <c r="D778" s="45" t="str">
        <f>INDEX(IMPORT[Jenis],A778)</f>
        <v>Pencil Box</v>
      </c>
      <c r="E778" s="45">
        <f>INDEX(IMPORT[Qty/ C],A778)</f>
        <v>200</v>
      </c>
      <c r="F778" s="45">
        <f ca="1">INDEX(IMPORT[C],A778)</f>
        <v>6</v>
      </c>
      <c r="G778" s="45" t="str">
        <f>IF(INDEX(IMPORT[Catatan],A778)="","",INDEX(IMPORT[Catatan],A778))</f>
        <v/>
      </c>
      <c r="H778" s="45" t="str">
        <f>INDEX(IMPORT[Ket],A778)</f>
        <v>D4</v>
      </c>
    </row>
    <row r="779" spans="1:8">
      <c r="A779" s="12">
        <v>775</v>
      </c>
      <c r="C779" s="45" t="str">
        <f>INDEX(IMPORT[Seri],A779)</f>
        <v>ZL-139-7</v>
      </c>
      <c r="D779" s="45" t="str">
        <f>INDEX(IMPORT[Jenis],A779)</f>
        <v>Pencil Box</v>
      </c>
      <c r="E779" s="45">
        <f>INDEX(IMPORT[Qty/ C],A779)</f>
        <v>144</v>
      </c>
      <c r="F779" s="45">
        <f ca="1">INDEX(IMPORT[C],A779)</f>
        <v>8</v>
      </c>
      <c r="G779" s="45" t="str">
        <f>IF(INDEX(IMPORT[Catatan],A779)="","",INDEX(IMPORT[Catatan],A779))</f>
        <v/>
      </c>
      <c r="H779" s="45" t="str">
        <f>INDEX(IMPORT[Ket],A779)</f>
        <v>D4</v>
      </c>
    </row>
    <row r="780" spans="1:8">
      <c r="A780" s="12">
        <v>776</v>
      </c>
      <c r="C780" s="45" t="str">
        <f>INDEX(IMPORT[Seri],A780)</f>
        <v>ZL-178-1</v>
      </c>
      <c r="D780" s="45" t="str">
        <f>INDEX(IMPORT[Jenis],A780)</f>
        <v>Pencil Box</v>
      </c>
      <c r="E780" s="45">
        <f>INDEX(IMPORT[Qty/ C],A780)</f>
        <v>160</v>
      </c>
      <c r="F780" s="45">
        <f ca="1">INDEX(IMPORT[C],A780)</f>
        <v>18</v>
      </c>
      <c r="G780" s="45" t="str">
        <f>IF(INDEX(IMPORT[Catatan],A780)="","",INDEX(IMPORT[Catatan],A780))</f>
        <v/>
      </c>
      <c r="H780" s="45" t="str">
        <f>INDEX(IMPORT[Ket],A780)</f>
        <v>D4</v>
      </c>
    </row>
    <row r="781" spans="1:8">
      <c r="A781" s="12">
        <v>777</v>
      </c>
      <c r="C781" s="45" t="str">
        <f>INDEX(IMPORT[Seri],A781)</f>
        <v>BH-20232</v>
      </c>
      <c r="D781" s="45" t="str">
        <f>INDEX(IMPORT[Jenis],A781)</f>
        <v>Pencil Box</v>
      </c>
      <c r="E781" s="45">
        <f>INDEX(IMPORT[Qty/ C],A781)</f>
        <v>144</v>
      </c>
      <c r="F781" s="45">
        <f ca="1">INDEX(IMPORT[C],A781)</f>
        <v>20</v>
      </c>
      <c r="G781" s="45" t="str">
        <f>IF(INDEX(IMPORT[Catatan],A781)="","",INDEX(IMPORT[Catatan],A781))</f>
        <v/>
      </c>
      <c r="H781" s="45" t="str">
        <f>INDEX(IMPORT[Ket],A781)</f>
        <v>D4</v>
      </c>
    </row>
    <row r="782" spans="1:8">
      <c r="A782" s="12">
        <v>778</v>
      </c>
      <c r="C782" s="45" t="str">
        <f>INDEX(IMPORT[Seri],A782)</f>
        <v>13/8</v>
      </c>
      <c r="D782" s="45" t="str">
        <f>INDEX(IMPORT[Jenis],A782)</f>
        <v>Staples</v>
      </c>
      <c r="E782" s="45">
        <f>INDEX(IMPORT[Qty/ C],A782)</f>
        <v>50</v>
      </c>
      <c r="F782" s="45">
        <f ca="1">INDEX(IMPORT[C],A782)</f>
        <v>100</v>
      </c>
      <c r="G782" s="45" t="str">
        <f>IF(INDEX(IMPORT[Catatan],A782)="","",INDEX(IMPORT[Catatan],A782))</f>
        <v/>
      </c>
      <c r="H782" s="45" t="str">
        <f>INDEX(IMPORT[Ket],A782)</f>
        <v>D4</v>
      </c>
    </row>
    <row r="783" spans="1:8">
      <c r="A783" s="12">
        <v>779</v>
      </c>
      <c r="C783" s="45" t="str">
        <f>INDEX(IMPORT[Seri],A783)</f>
        <v>1008F</v>
      </c>
      <c r="D783" s="45" t="str">
        <f>INDEX(IMPORT[Jenis],A783)</f>
        <v>Stapler</v>
      </c>
      <c r="E783" s="45">
        <f>INDEX(IMPORT[Qty/ C],A783)</f>
        <v>48</v>
      </c>
      <c r="F783" s="45">
        <f ca="1">INDEX(IMPORT[C],A783)</f>
        <v>48</v>
      </c>
      <c r="G783" s="45" t="str">
        <f>IF(INDEX(IMPORT[Catatan],A783)="","",INDEX(IMPORT[Catatan],A783))</f>
        <v/>
      </c>
      <c r="H783" s="45" t="str">
        <f>INDEX(IMPORT[Ket],A783)</f>
        <v>D4</v>
      </c>
    </row>
    <row r="784" spans="1:8">
      <c r="A784" s="12">
        <v>780</v>
      </c>
      <c r="C784" s="45" t="str">
        <f>INDEX(IMPORT[Seri],A784)</f>
        <v>K5</v>
      </c>
      <c r="D784" s="45" t="str">
        <f>INDEX(IMPORT[Jenis],A784)</f>
        <v>Brush</v>
      </c>
      <c r="E784" s="45">
        <f>INDEX(IMPORT[Qty/ C],A784)</f>
        <v>600</v>
      </c>
      <c r="F784" s="45">
        <f ca="1">INDEX(IMPORT[C],A784)</f>
        <v>7</v>
      </c>
      <c r="G784" s="45" t="str">
        <f>IF(INDEX(IMPORT[Catatan],A784)="","",INDEX(IMPORT[Catatan],A784))</f>
        <v/>
      </c>
      <c r="H784" s="45" t="str">
        <f>INDEX(IMPORT[Ket],A784)</f>
        <v>D4</v>
      </c>
    </row>
    <row r="785" spans="1:8">
      <c r="A785" s="12">
        <v>781</v>
      </c>
      <c r="C785" s="45" t="str">
        <f>INDEX(IMPORT[Seri],A785)</f>
        <v>GF-88</v>
      </c>
      <c r="D785" s="45" t="str">
        <f>INDEX(IMPORT[Jenis],A785)</f>
        <v>Glitter</v>
      </c>
      <c r="E785" s="45">
        <f>INDEX(IMPORT[Qty/ C],A785)</f>
        <v>288</v>
      </c>
      <c r="F785" s="45">
        <f ca="1">INDEX(IMPORT[C],A785)</f>
        <v>19</v>
      </c>
      <c r="G785" s="45" t="str">
        <f>IF(INDEX(IMPORT[Catatan],A785)="","",INDEX(IMPORT[Catatan],A785))</f>
        <v/>
      </c>
      <c r="H785" s="45" t="str">
        <f>INDEX(IMPORT[Ket],A785)</f>
        <v>D4</v>
      </c>
    </row>
    <row r="786" spans="1:8">
      <c r="A786" s="12">
        <v>782</v>
      </c>
      <c r="C786" s="45" t="str">
        <f>INDEX(IMPORT[Seri],A786)</f>
        <v>GF-88/G</v>
      </c>
      <c r="D786" s="45" t="str">
        <f>INDEX(IMPORT[Jenis],A786)</f>
        <v>Glitter</v>
      </c>
      <c r="E786" s="45">
        <f>INDEX(IMPORT[Qty/ C],A786)</f>
        <v>288</v>
      </c>
      <c r="F786" s="45">
        <f ca="1">INDEX(IMPORT[C],A786)</f>
        <v>4</v>
      </c>
      <c r="G786" s="45" t="str">
        <f>IF(INDEX(IMPORT[Catatan],A786)="","",INDEX(IMPORT[Catatan],A786))</f>
        <v/>
      </c>
      <c r="H786" s="45" t="str">
        <f>INDEX(IMPORT[Ket],A786)</f>
        <v>D4</v>
      </c>
    </row>
    <row r="787" spans="1:8">
      <c r="A787" s="12">
        <v>783</v>
      </c>
      <c r="C787" s="45" t="str">
        <f>INDEX(IMPORT[Seri],A787)</f>
        <v>GF-88/S</v>
      </c>
      <c r="D787" s="45" t="str">
        <f>INDEX(IMPORT[Jenis],A787)</f>
        <v>Glitter</v>
      </c>
      <c r="E787" s="45">
        <f>INDEX(IMPORT[Qty/ C],A787)</f>
        <v>288</v>
      </c>
      <c r="F787" s="45">
        <f ca="1">INDEX(IMPORT[C],A787)</f>
        <v>4</v>
      </c>
      <c r="G787" s="45" t="str">
        <f>IF(INDEX(IMPORT[Catatan],A787)="","",INDEX(IMPORT[Catatan],A787))</f>
        <v/>
      </c>
      <c r="H787" s="45" t="str">
        <f>INDEX(IMPORT[Ket],A787)</f>
        <v>D4</v>
      </c>
    </row>
    <row r="788" spans="1:8">
      <c r="A788" s="12">
        <v>784</v>
      </c>
      <c r="C788" s="45" t="str">
        <f>INDEX(IMPORT[Seri],A788)</f>
        <v>21839-10B</v>
      </c>
      <c r="D788" s="45" t="str">
        <f>INDEX(IMPORT[Jenis],A788)</f>
        <v>Brush</v>
      </c>
      <c r="E788" s="45">
        <f>INDEX(IMPORT[Qty/ C],A788)</f>
        <v>480</v>
      </c>
      <c r="F788" s="45">
        <f ca="1">INDEX(IMPORT[C],A788)</f>
        <v>2</v>
      </c>
      <c r="G788" s="45" t="str">
        <f>IF(INDEX(IMPORT[Catatan],A788)="","",INDEX(IMPORT[Catatan],A788))</f>
        <v/>
      </c>
      <c r="H788" s="45" t="str">
        <f>INDEX(IMPORT[Ket],A788)</f>
        <v>D4</v>
      </c>
    </row>
    <row r="789" spans="1:8">
      <c r="A789" s="12">
        <v>785</v>
      </c>
      <c r="C789" s="45" t="str">
        <f>INDEX(IMPORT[Seri],A789)</f>
        <v>251-6CJ</v>
      </c>
      <c r="D789" s="45" t="str">
        <f>INDEX(IMPORT[Jenis],A789)</f>
        <v>Brush</v>
      </c>
      <c r="E789" s="45">
        <f>INDEX(IMPORT[Qty/ C],A789)</f>
        <v>600</v>
      </c>
      <c r="F789" s="45">
        <f ca="1">INDEX(IMPORT[C],A789)</f>
        <v>6</v>
      </c>
      <c r="G789" s="45" t="str">
        <f>IF(INDEX(IMPORT[Catatan],A789)="","",INDEX(IMPORT[Catatan],A789))</f>
        <v/>
      </c>
      <c r="H789" s="45" t="str">
        <f>INDEX(IMPORT[Ket],A789)</f>
        <v>D4</v>
      </c>
    </row>
    <row r="790" spans="1:8">
      <c r="A790" s="12">
        <v>786</v>
      </c>
      <c r="C790" s="45" t="str">
        <f>INDEX(IMPORT[Seri],A790)</f>
        <v>21839-W</v>
      </c>
      <c r="D790" s="45" t="str">
        <f>INDEX(IMPORT[Jenis],A790)</f>
        <v>Brush</v>
      </c>
      <c r="E790" s="45">
        <f>INDEX(IMPORT[Qty/ C],A790)</f>
        <v>288</v>
      </c>
      <c r="F790" s="45">
        <f ca="1">INDEX(IMPORT[C],A790)</f>
        <v>23</v>
      </c>
      <c r="G790" s="45" t="str">
        <f>IF(INDEX(IMPORT[Catatan],A790)="","",INDEX(IMPORT[Catatan],A790))</f>
        <v/>
      </c>
      <c r="H790" s="45" t="str">
        <f>INDEX(IMPORT[Ket],A790)</f>
        <v>D4</v>
      </c>
    </row>
    <row r="791" spans="1:8">
      <c r="A791" s="12">
        <v>787</v>
      </c>
      <c r="C791" s="45" t="str">
        <f>INDEX(IMPORT[Seri],A791)</f>
        <v>21839-6HP</v>
      </c>
      <c r="D791" s="45" t="str">
        <f>INDEX(IMPORT[Jenis],A791)</f>
        <v>Brush</v>
      </c>
      <c r="E791" s="45">
        <f>INDEX(IMPORT[Qty/ C],A791)</f>
        <v>600</v>
      </c>
      <c r="F791" s="45">
        <f ca="1">INDEX(IMPORT[C],A791)</f>
        <v>4</v>
      </c>
      <c r="G791" s="45" t="str">
        <f>IF(INDEX(IMPORT[Catatan],A791)="","",INDEX(IMPORT[Catatan],A791))</f>
        <v/>
      </c>
      <c r="H791" s="45" t="str">
        <f>INDEX(IMPORT[Ket],A791)</f>
        <v>D4</v>
      </c>
    </row>
    <row r="792" spans="1:8">
      <c r="A792" s="12">
        <v>788</v>
      </c>
      <c r="C792" s="45" t="str">
        <f>INDEX(IMPORT[Seri],A792)</f>
        <v>21839-6H4</v>
      </c>
      <c r="D792" s="45" t="str">
        <f>INDEX(IMPORT[Jenis],A792)</f>
        <v>Brush</v>
      </c>
      <c r="E792" s="45">
        <f>INDEX(IMPORT[Qty/ C],A792)</f>
        <v>600</v>
      </c>
      <c r="F792" s="45">
        <f ca="1">INDEX(IMPORT[C],A792)</f>
        <v>4</v>
      </c>
      <c r="G792" s="45" t="str">
        <f>IF(INDEX(IMPORT[Catatan],A792)="","",INDEX(IMPORT[Catatan],A792))</f>
        <v/>
      </c>
      <c r="H792" s="45" t="str">
        <f>INDEX(IMPORT[Ket],A792)</f>
        <v>D4</v>
      </c>
    </row>
    <row r="793" spans="1:8">
      <c r="A793" s="12">
        <v>789</v>
      </c>
      <c r="C793" s="45" t="str">
        <f>INDEX(IMPORT[Seri],A793)</f>
        <v>21839-5HB</v>
      </c>
      <c r="D793" s="45" t="str">
        <f>INDEX(IMPORT[Jenis],A793)</f>
        <v>Brush</v>
      </c>
      <c r="E793" s="45">
        <f>INDEX(IMPORT[Qty/ C],A793)</f>
        <v>600</v>
      </c>
      <c r="F793" s="45">
        <f ca="1">INDEX(IMPORT[C],A793)</f>
        <v>4</v>
      </c>
      <c r="G793" s="45" t="str">
        <f>IF(INDEX(IMPORT[Catatan],A793)="","",INDEX(IMPORT[Catatan],A793))</f>
        <v/>
      </c>
      <c r="H793" s="45" t="str">
        <f>INDEX(IMPORT[Ket],A793)</f>
        <v>D4</v>
      </c>
    </row>
    <row r="794" spans="1:8">
      <c r="A794" s="12">
        <v>790</v>
      </c>
      <c r="C794" s="45" t="str">
        <f>INDEX(IMPORT[Seri],A794)</f>
        <v>21839-4Q</v>
      </c>
      <c r="D794" s="45" t="str">
        <f>INDEX(IMPORT[Jenis],A794)</f>
        <v>Brush</v>
      </c>
      <c r="E794" s="45">
        <f>INDEX(IMPORT[Qty/ C],A794)</f>
        <v>600</v>
      </c>
      <c r="F794" s="45">
        <f ca="1">INDEX(IMPORT[C],A794)</f>
        <v>9</v>
      </c>
      <c r="G794" s="45" t="str">
        <f>IF(INDEX(IMPORT[Catatan],A794)="","",INDEX(IMPORT[Catatan],A794))</f>
        <v/>
      </c>
      <c r="H794" s="45" t="str">
        <f>INDEX(IMPORT[Ket],A794)</f>
        <v>D4</v>
      </c>
    </row>
    <row r="795" spans="1:8">
      <c r="A795" s="12">
        <v>791</v>
      </c>
      <c r="C795" s="45" t="str">
        <f>INDEX(IMPORT[Seri],A795)</f>
        <v>21839-6Q</v>
      </c>
      <c r="D795" s="45" t="str">
        <f>INDEX(IMPORT[Jenis],A795)</f>
        <v>Brush</v>
      </c>
      <c r="E795" s="45">
        <f>INDEX(IMPORT[Qty/ C],A795)</f>
        <v>600</v>
      </c>
      <c r="F795" s="45">
        <f ca="1">INDEX(IMPORT[C],A795)</f>
        <v>8</v>
      </c>
      <c r="G795" s="45" t="str">
        <f>IF(INDEX(IMPORT[Catatan],A795)="","",INDEX(IMPORT[Catatan],A795))</f>
        <v/>
      </c>
      <c r="H795" s="45" t="str">
        <f>INDEX(IMPORT[Ket],A795)</f>
        <v>D4</v>
      </c>
    </row>
    <row r="796" spans="1:8">
      <c r="A796" s="12">
        <v>792</v>
      </c>
      <c r="C796" s="45" t="str">
        <f>INDEX(IMPORT[Seri],A796)</f>
        <v>A-1</v>
      </c>
      <c r="D796" s="45" t="str">
        <f>INDEX(IMPORT[Jenis],A796)</f>
        <v>Brush</v>
      </c>
      <c r="E796" s="45">
        <f>INDEX(IMPORT[Qty/ C],A796)</f>
        <v>2400</v>
      </c>
      <c r="F796" s="45">
        <f ca="1">INDEX(IMPORT[C],A796)</f>
        <v>2</v>
      </c>
      <c r="G796" s="45" t="str">
        <f>IF(INDEX(IMPORT[Catatan],A796)="","",INDEX(IMPORT[Catatan],A796))</f>
        <v/>
      </c>
      <c r="H796" s="45" t="str">
        <f>INDEX(IMPORT[Ket],A796)</f>
        <v>D4</v>
      </c>
    </row>
    <row r="797" spans="1:8">
      <c r="A797" s="12">
        <v>793</v>
      </c>
      <c r="C797" s="45" t="str">
        <f>INDEX(IMPORT[Seri],A797)</f>
        <v>A-2</v>
      </c>
      <c r="D797" s="45" t="str">
        <f>INDEX(IMPORT[Jenis],A797)</f>
        <v>Brush</v>
      </c>
      <c r="E797" s="45">
        <f>INDEX(IMPORT[Qty/ C],A797)</f>
        <v>2400</v>
      </c>
      <c r="F797" s="45">
        <f ca="1">INDEX(IMPORT[C],A797)</f>
        <v>2</v>
      </c>
      <c r="G797" s="45" t="str">
        <f>IF(INDEX(IMPORT[Catatan],A797)="","",INDEX(IMPORT[Catatan],A797))</f>
        <v/>
      </c>
      <c r="H797" s="45" t="str">
        <f>INDEX(IMPORT[Ket],A797)</f>
        <v>D4</v>
      </c>
    </row>
    <row r="798" spans="1:8">
      <c r="A798" s="12">
        <v>794</v>
      </c>
      <c r="C798" s="45" t="str">
        <f>INDEX(IMPORT[Seri],A798)</f>
        <v>A-10</v>
      </c>
      <c r="D798" s="45" t="str">
        <f>INDEX(IMPORT[Jenis],A798)</f>
        <v>Brush</v>
      </c>
      <c r="E798" s="45">
        <f>INDEX(IMPORT[Qty/ C],A798)</f>
        <v>1800</v>
      </c>
      <c r="F798" s="45">
        <f ca="1">INDEX(IMPORT[C],A798)</f>
        <v>3</v>
      </c>
      <c r="G798" s="45" t="str">
        <f>IF(INDEX(IMPORT[Catatan],A798)="","",INDEX(IMPORT[Catatan],A798))</f>
        <v/>
      </c>
      <c r="H798" s="45" t="str">
        <f>INDEX(IMPORT[Ket],A798)</f>
        <v>D4</v>
      </c>
    </row>
    <row r="799" spans="1:8">
      <c r="A799" s="12">
        <v>795</v>
      </c>
      <c r="C799" s="45" t="str">
        <f>INDEX(IMPORT[Seri],A799)</f>
        <v>A-11</v>
      </c>
      <c r="D799" s="45" t="str">
        <f>INDEX(IMPORT[Jenis],A799)</f>
        <v>Brush</v>
      </c>
      <c r="E799" s="45">
        <f>INDEX(IMPORT[Qty/ C],A799)</f>
        <v>1800</v>
      </c>
      <c r="F799" s="45">
        <f ca="1">INDEX(IMPORT[C],A799)</f>
        <v>3</v>
      </c>
      <c r="G799" s="45" t="str">
        <f>IF(INDEX(IMPORT[Catatan],A799)="","",INDEX(IMPORT[Catatan],A799))</f>
        <v/>
      </c>
      <c r="H799" s="45" t="str">
        <f>INDEX(IMPORT[Ket],A799)</f>
        <v>D4</v>
      </c>
    </row>
    <row r="800" spans="1:8">
      <c r="A800" s="12">
        <v>796</v>
      </c>
      <c r="C800" s="45" t="str">
        <f>INDEX(IMPORT[Seri],A800)</f>
        <v>A-12</v>
      </c>
      <c r="D800" s="45" t="str">
        <f>INDEX(IMPORT[Jenis],A800)</f>
        <v>Brush</v>
      </c>
      <c r="E800" s="45">
        <f>INDEX(IMPORT[Qty/ C],A800)</f>
        <v>1800</v>
      </c>
      <c r="F800" s="45">
        <f ca="1">INDEX(IMPORT[C],A800)</f>
        <v>1</v>
      </c>
      <c r="G800" s="45" t="str">
        <f>IF(INDEX(IMPORT[Catatan],A800)="","",INDEX(IMPORT[Catatan],A800))</f>
        <v/>
      </c>
      <c r="H800" s="45" t="str">
        <f>INDEX(IMPORT[Ket],A800)</f>
        <v>D4</v>
      </c>
    </row>
    <row r="801" spans="1:8">
      <c r="A801" s="12">
        <v>797</v>
      </c>
      <c r="C801" s="45" t="str">
        <f>INDEX(IMPORT[Seri],A801)</f>
        <v>B-3</v>
      </c>
      <c r="D801" s="45" t="str">
        <f>INDEX(IMPORT[Jenis],A801)</f>
        <v>Brush</v>
      </c>
      <c r="E801" s="45">
        <f>INDEX(IMPORT[Qty/ C],A801)</f>
        <v>2400</v>
      </c>
      <c r="F801" s="45">
        <f ca="1">INDEX(IMPORT[C],A801)</f>
        <v>2</v>
      </c>
      <c r="G801" s="45" t="str">
        <f>IF(INDEX(IMPORT[Catatan],A801)="","",INDEX(IMPORT[Catatan],A801))</f>
        <v/>
      </c>
      <c r="H801" s="45" t="str">
        <f>INDEX(IMPORT[Ket],A801)</f>
        <v>D4</v>
      </c>
    </row>
    <row r="802" spans="1:8">
      <c r="A802" s="12">
        <v>798</v>
      </c>
      <c r="C802" s="45" t="str">
        <f>INDEX(IMPORT[Seri],A802)</f>
        <v>B-4</v>
      </c>
      <c r="D802" s="45" t="str">
        <f>INDEX(IMPORT[Jenis],A802)</f>
        <v>Brush</v>
      </c>
      <c r="E802" s="45">
        <f>INDEX(IMPORT[Qty/ C],A802)</f>
        <v>2400</v>
      </c>
      <c r="F802" s="45">
        <f ca="1">INDEX(IMPORT[C],A802)</f>
        <v>2</v>
      </c>
      <c r="G802" s="45" t="str">
        <f>IF(INDEX(IMPORT[Catatan],A802)="","",INDEX(IMPORT[Catatan],A802))</f>
        <v/>
      </c>
      <c r="H802" s="45" t="str">
        <f>INDEX(IMPORT[Ket],A802)</f>
        <v>D4</v>
      </c>
    </row>
    <row r="803" spans="1:8">
      <c r="A803" s="12">
        <v>799</v>
      </c>
      <c r="C803" s="45" t="str">
        <f>INDEX(IMPORT[Seri],A803)</f>
        <v>B-6</v>
      </c>
      <c r="D803" s="45" t="str">
        <f>INDEX(IMPORT[Jenis],A803)</f>
        <v>Brush</v>
      </c>
      <c r="E803" s="45">
        <f>INDEX(IMPORT[Qty/ C],A803)</f>
        <v>2400</v>
      </c>
      <c r="F803" s="45">
        <f ca="1">INDEX(IMPORT[C],A803)</f>
        <v>2</v>
      </c>
      <c r="G803" s="45" t="str">
        <f>IF(INDEX(IMPORT[Catatan],A803)="","",INDEX(IMPORT[Catatan],A803))</f>
        <v/>
      </c>
      <c r="H803" s="45" t="str">
        <f>INDEX(IMPORT[Ket],A803)</f>
        <v>D4</v>
      </c>
    </row>
    <row r="804" spans="1:8">
      <c r="A804" s="12">
        <v>800</v>
      </c>
      <c r="C804" s="45" t="str">
        <f>INDEX(IMPORT[Seri],A804)</f>
        <v>B-9</v>
      </c>
      <c r="D804" s="45" t="str">
        <f>INDEX(IMPORT[Jenis],A804)</f>
        <v>Brush</v>
      </c>
      <c r="E804" s="45">
        <f>INDEX(IMPORT[Qty/ C],A804)</f>
        <v>1800</v>
      </c>
      <c r="F804" s="45">
        <f ca="1">INDEX(IMPORT[C],A804)</f>
        <v>3</v>
      </c>
      <c r="G804" s="45" t="str">
        <f>IF(INDEX(IMPORT[Catatan],A804)="","",INDEX(IMPORT[Catatan],A804))</f>
        <v/>
      </c>
      <c r="H804" s="45" t="str">
        <f>INDEX(IMPORT[Ket],A804)</f>
        <v>D4</v>
      </c>
    </row>
    <row r="805" spans="1:8">
      <c r="A805" s="12">
        <v>801</v>
      </c>
      <c r="C805" s="45" t="str">
        <f>INDEX(IMPORT[Seri],A805)</f>
        <v>B-10</v>
      </c>
      <c r="D805" s="45" t="str">
        <f>INDEX(IMPORT[Jenis],A805)</f>
        <v>Brush</v>
      </c>
      <c r="E805" s="45">
        <f>INDEX(IMPORT[Qty/ C],A805)</f>
        <v>1800</v>
      </c>
      <c r="F805" s="45">
        <f ca="1">INDEX(IMPORT[C],A805)</f>
        <v>3</v>
      </c>
      <c r="G805" s="45" t="str">
        <f>IF(INDEX(IMPORT[Catatan],A805)="","",INDEX(IMPORT[Catatan],A805))</f>
        <v/>
      </c>
      <c r="H805" s="45" t="str">
        <f>INDEX(IMPORT[Ket],A805)</f>
        <v>D4</v>
      </c>
    </row>
    <row r="806" spans="1:8">
      <c r="A806" s="12">
        <v>802</v>
      </c>
      <c r="C806" s="45" t="str">
        <f>INDEX(IMPORT[Seri],A806)</f>
        <v>B-11</v>
      </c>
      <c r="D806" s="45" t="str">
        <f>INDEX(IMPORT[Jenis],A806)</f>
        <v>Brush</v>
      </c>
      <c r="E806" s="45">
        <f>INDEX(IMPORT[Qty/ C],A806)</f>
        <v>1800</v>
      </c>
      <c r="F806" s="45">
        <f ca="1">INDEX(IMPORT[C],A806)</f>
        <v>3</v>
      </c>
      <c r="G806" s="45" t="str">
        <f>IF(INDEX(IMPORT[Catatan],A806)="","",INDEX(IMPORT[Catatan],A806))</f>
        <v/>
      </c>
      <c r="H806" s="45" t="str">
        <f>INDEX(IMPORT[Ket],A806)</f>
        <v>D4</v>
      </c>
    </row>
    <row r="807" spans="1:8">
      <c r="A807" s="12">
        <v>803</v>
      </c>
      <c r="C807" s="45" t="str">
        <f>INDEX(IMPORT[Seri],A807)</f>
        <v>B-12</v>
      </c>
      <c r="D807" s="45" t="str">
        <f>INDEX(IMPORT[Jenis],A807)</f>
        <v>Brush</v>
      </c>
      <c r="E807" s="45">
        <f>INDEX(IMPORT[Qty/ C],A807)</f>
        <v>1800</v>
      </c>
      <c r="F807" s="45">
        <f ca="1">INDEX(IMPORT[C],A807)</f>
        <v>3</v>
      </c>
      <c r="G807" s="45" t="str">
        <f>IF(INDEX(IMPORT[Catatan],A807)="","",INDEX(IMPORT[Catatan],A807))</f>
        <v/>
      </c>
      <c r="H807" s="45" t="str">
        <f>INDEX(IMPORT[Ket],A807)</f>
        <v>D4</v>
      </c>
    </row>
    <row r="808" spans="1:8">
      <c r="A808" s="12">
        <v>804</v>
      </c>
      <c r="C808" s="45" t="str">
        <f>INDEX(IMPORT[Seri],A808)</f>
        <v>JP-38</v>
      </c>
      <c r="D808" s="45" t="str">
        <f>INDEX(IMPORT[Jenis],A808)</f>
        <v>Clips</v>
      </c>
      <c r="E808" s="45">
        <f>INDEX(IMPORT[Qty/ C],A808)</f>
        <v>1000</v>
      </c>
      <c r="F808" s="45">
        <f ca="1">INDEX(IMPORT[C],A808)</f>
        <v>6</v>
      </c>
      <c r="G808" s="45" t="str">
        <f>IF(INDEX(IMPORT[Catatan],A808)="","",INDEX(IMPORT[Catatan],A808))</f>
        <v/>
      </c>
      <c r="H808" s="45" t="str">
        <f>INDEX(IMPORT[Ket],A808)</f>
        <v>D4</v>
      </c>
    </row>
    <row r="809" spans="1:8">
      <c r="A809" s="12">
        <v>805</v>
      </c>
      <c r="C809" s="45" t="str">
        <f>INDEX(IMPORT[Seri],A809)</f>
        <v>GG-M</v>
      </c>
      <c r="D809" s="45" t="str">
        <f>INDEX(IMPORT[Jenis],A809)</f>
        <v>Pocket</v>
      </c>
      <c r="E809" s="45">
        <f>INDEX(IMPORT[Qty/ C],A809)</f>
        <v>480</v>
      </c>
      <c r="F809" s="45">
        <f ca="1">INDEX(IMPORT[C],A809)</f>
        <v>27</v>
      </c>
      <c r="G809" s="45" t="str">
        <f>IF(INDEX(IMPORT[Catatan],A809)="","",INDEX(IMPORT[Catatan],A809))</f>
        <v/>
      </c>
      <c r="H809" s="45" t="str">
        <f>INDEX(IMPORT[Ket],A809)</f>
        <v>D5</v>
      </c>
    </row>
    <row r="810" spans="1:8">
      <c r="A810" s="12">
        <v>806</v>
      </c>
      <c r="C810" s="45" t="str">
        <f>INDEX(IMPORT[Seri],A810)</f>
        <v>GG-L</v>
      </c>
      <c r="D810" s="45" t="str">
        <f>INDEX(IMPORT[Jenis],A810)</f>
        <v>Pocket</v>
      </c>
      <c r="E810" s="45">
        <f>INDEX(IMPORT[Qty/ C],A810)</f>
        <v>360</v>
      </c>
      <c r="F810" s="45">
        <f ca="1">INDEX(IMPORT[C],A810)</f>
        <v>30</v>
      </c>
      <c r="G810" s="45" t="str">
        <f>IF(INDEX(IMPORT[Catatan],A810)="","",INDEX(IMPORT[Catatan],A810))</f>
        <v/>
      </c>
      <c r="H810" s="45" t="str">
        <f>INDEX(IMPORT[Ket],A810)</f>
        <v>D5</v>
      </c>
    </row>
    <row r="811" spans="1:8">
      <c r="A811" s="12">
        <v>807</v>
      </c>
      <c r="C811" s="45" t="str">
        <f>INDEX(IMPORT[Seri],A811)</f>
        <v>GG-1</v>
      </c>
      <c r="D811" s="45" t="str">
        <f>INDEX(IMPORT[Jenis],A811)</f>
        <v>Pocket</v>
      </c>
      <c r="E811" s="45">
        <f>INDEX(IMPORT[Qty/ C],A811)</f>
        <v>720</v>
      </c>
      <c r="F811" s="45">
        <f ca="1">INDEX(IMPORT[C],A811)</f>
        <v>45</v>
      </c>
      <c r="G811" s="45" t="str">
        <f>IF(INDEX(IMPORT[Catatan],A811)="","",INDEX(IMPORT[Catatan],A811))</f>
        <v/>
      </c>
      <c r="H811" s="45" t="str">
        <f>INDEX(IMPORT[Ket],A811)</f>
        <v>D5</v>
      </c>
    </row>
    <row r="812" spans="1:8">
      <c r="A812" s="12">
        <v>808</v>
      </c>
      <c r="C812" s="45" t="str">
        <f>INDEX(IMPORT[Seri],A812)</f>
        <v>GG-2</v>
      </c>
      <c r="D812" s="45" t="str">
        <f>INDEX(IMPORT[Jenis],A812)</f>
        <v>Pocket</v>
      </c>
      <c r="E812" s="45">
        <f>INDEX(IMPORT[Qty/ C],A812)</f>
        <v>480</v>
      </c>
      <c r="F812" s="45">
        <f ca="1">INDEX(IMPORT[C],A812)</f>
        <v>16</v>
      </c>
      <c r="G812" s="45" t="str">
        <f>IF(INDEX(IMPORT[Catatan],A812)="","",INDEX(IMPORT[Catatan],A812))</f>
        <v/>
      </c>
      <c r="H812" s="45" t="str">
        <f>INDEX(IMPORT[Ket],A812)</f>
        <v>D5</v>
      </c>
    </row>
    <row r="813" spans="1:8">
      <c r="A813" s="12">
        <v>809</v>
      </c>
      <c r="C813" s="45" t="str">
        <f>INDEX(IMPORT[Seri],A813)</f>
        <v>GG-3</v>
      </c>
      <c r="D813" s="45" t="str">
        <f>INDEX(IMPORT[Jenis],A813)</f>
        <v>Pocket</v>
      </c>
      <c r="E813" s="45">
        <f>INDEX(IMPORT[Qty/ C],A813)</f>
        <v>360</v>
      </c>
      <c r="F813" s="45">
        <f ca="1">INDEX(IMPORT[C],A813)</f>
        <v>43</v>
      </c>
      <c r="G813" s="45" t="str">
        <f>IF(INDEX(IMPORT[Catatan],A813)="","",INDEX(IMPORT[Catatan],A813))</f>
        <v/>
      </c>
      <c r="H813" s="45" t="str">
        <f>INDEX(IMPORT[Ket],A813)</f>
        <v>D5</v>
      </c>
    </row>
    <row r="814" spans="1:8">
      <c r="A814" s="12">
        <v>810</v>
      </c>
      <c r="C814" s="45" t="str">
        <f>INDEX(IMPORT[Seri],A814)</f>
        <v>JP-38</v>
      </c>
      <c r="D814" s="45" t="str">
        <f>INDEX(IMPORT[Jenis],A814)</f>
        <v>Clips</v>
      </c>
      <c r="E814" s="45">
        <f>INDEX(IMPORT[Qty/ C],A814)</f>
        <v>1000</v>
      </c>
      <c r="F814" s="45">
        <f ca="1">INDEX(IMPORT[C],A814)</f>
        <v>6</v>
      </c>
      <c r="G814" s="45" t="str">
        <f>IF(INDEX(IMPORT[Catatan],A814)="","",INDEX(IMPORT[Catatan],A814))</f>
        <v/>
      </c>
      <c r="H814" s="45" t="str">
        <f>INDEX(IMPORT[Ket],A814)</f>
        <v>D5</v>
      </c>
    </row>
    <row r="815" spans="1:8">
      <c r="A815" s="12">
        <v>811</v>
      </c>
      <c r="C815" s="45" t="str">
        <f>INDEX(IMPORT[Seri],A815)</f>
        <v>K5</v>
      </c>
      <c r="D815" s="45" t="str">
        <f>INDEX(IMPORT[Jenis],A815)</f>
        <v>Brush</v>
      </c>
      <c r="E815" s="45">
        <f>INDEX(IMPORT[Qty/ C],A815)</f>
        <v>600</v>
      </c>
      <c r="F815" s="45">
        <f ca="1">INDEX(IMPORT[C],A815)</f>
        <v>2</v>
      </c>
      <c r="G815" s="45" t="str">
        <f>IF(INDEX(IMPORT[Catatan],A815)="","",INDEX(IMPORT[Catatan],A815))</f>
        <v/>
      </c>
      <c r="H815" s="45" t="str">
        <f>INDEX(IMPORT[Ket],A815)</f>
        <v>D5</v>
      </c>
    </row>
    <row r="816" spans="1:8">
      <c r="A816" s="12">
        <v>812</v>
      </c>
      <c r="C816" s="45" t="str">
        <f>INDEX(IMPORT[Seri],A816)</f>
        <v>21839-10B</v>
      </c>
      <c r="D816" s="45" t="str">
        <f>INDEX(IMPORT[Jenis],A816)</f>
        <v>Brush</v>
      </c>
      <c r="E816" s="45">
        <f>INDEX(IMPORT[Qty/ C],A816)</f>
        <v>480</v>
      </c>
      <c r="F816" s="45">
        <f ca="1">INDEX(IMPORT[C],A816)</f>
        <v>2</v>
      </c>
      <c r="G816" s="45" t="str">
        <f>IF(INDEX(IMPORT[Catatan],A816)="","",INDEX(IMPORT[Catatan],A816))</f>
        <v/>
      </c>
      <c r="H816" s="45" t="str">
        <f>INDEX(IMPORT[Ket],A816)</f>
        <v>D5</v>
      </c>
    </row>
    <row r="817" spans="1:8">
      <c r="A817" s="12">
        <v>813</v>
      </c>
      <c r="C817" s="45" t="str">
        <f>INDEX(IMPORT[Seri],A817)</f>
        <v>251-6CJ</v>
      </c>
      <c r="D817" s="45" t="str">
        <f>INDEX(IMPORT[Jenis],A817)</f>
        <v>Brush</v>
      </c>
      <c r="E817" s="45">
        <f>INDEX(IMPORT[Qty/ C],A817)</f>
        <v>600</v>
      </c>
      <c r="F817" s="45">
        <f ca="1">INDEX(IMPORT[C],A817)</f>
        <v>2</v>
      </c>
      <c r="G817" s="45" t="str">
        <f>IF(INDEX(IMPORT[Catatan],A817)="","",INDEX(IMPORT[Catatan],A817))</f>
        <v/>
      </c>
      <c r="H817" s="45" t="str">
        <f>INDEX(IMPORT[Ket],A817)</f>
        <v>D5</v>
      </c>
    </row>
    <row r="818" spans="1:8">
      <c r="A818" s="12">
        <v>814</v>
      </c>
      <c r="C818" s="45">
        <f>INDEX(IMPORT[Seri],A818)</f>
        <v>925</v>
      </c>
      <c r="D818" s="45" t="str">
        <f>INDEX(IMPORT[Jenis],A818)</f>
        <v>Pencil</v>
      </c>
      <c r="E818" s="45">
        <f>INDEX(IMPORT[Qty/ C],A818)</f>
        <v>1152</v>
      </c>
      <c r="F818" s="45">
        <f ca="1">INDEX(IMPORT[C],A818)</f>
        <v>8</v>
      </c>
      <c r="G818" s="45" t="str">
        <f>IF(INDEX(IMPORT[Catatan],A818)="","",INDEX(IMPORT[Catatan],A818))</f>
        <v/>
      </c>
      <c r="H818" s="45" t="str">
        <f>INDEX(IMPORT[Ket],A818)</f>
        <v>D5</v>
      </c>
    </row>
    <row r="819" spans="1:8">
      <c r="A819" s="12">
        <v>815</v>
      </c>
      <c r="C819" s="45">
        <f>INDEX(IMPORT[Seri],A819)</f>
        <v>711</v>
      </c>
      <c r="D819" s="45" t="str">
        <f>INDEX(IMPORT[Jenis],A819)</f>
        <v>Pencil</v>
      </c>
      <c r="E819" s="45">
        <f>INDEX(IMPORT[Qty/ C],A819)</f>
        <v>1152</v>
      </c>
      <c r="F819" s="45">
        <f ca="1">INDEX(IMPORT[C],A819)</f>
        <v>6</v>
      </c>
      <c r="G819" s="45" t="str">
        <f>IF(INDEX(IMPORT[Catatan],A819)="","",INDEX(IMPORT[Catatan],A819))</f>
        <v/>
      </c>
      <c r="H819" s="45" t="str">
        <f>INDEX(IMPORT[Ket],A819)</f>
        <v>D5</v>
      </c>
    </row>
    <row r="820" spans="1:8">
      <c r="A820" s="12">
        <v>816</v>
      </c>
      <c r="C820" s="45">
        <f>INDEX(IMPORT[Seri],A820)</f>
        <v>953</v>
      </c>
      <c r="D820" s="45" t="str">
        <f>INDEX(IMPORT[Jenis],A820)</f>
        <v>Pencil</v>
      </c>
      <c r="E820" s="45">
        <f>INDEX(IMPORT[Qty/ C],A820)</f>
        <v>1152</v>
      </c>
      <c r="F820" s="45">
        <f ca="1">INDEX(IMPORT[C],A820)</f>
        <v>7</v>
      </c>
      <c r="G820" s="45" t="str">
        <f>IF(INDEX(IMPORT[Catatan],A820)="","",INDEX(IMPORT[Catatan],A820))</f>
        <v/>
      </c>
      <c r="H820" s="45" t="str">
        <f>INDEX(IMPORT[Ket],A820)</f>
        <v>D5</v>
      </c>
    </row>
    <row r="821" spans="1:8">
      <c r="A821" s="12">
        <v>817</v>
      </c>
      <c r="C821" s="45" t="str">
        <f>INDEX(IMPORT[Seri],A821)</f>
        <v>948</v>
      </c>
      <c r="D821" s="45" t="str">
        <f>INDEX(IMPORT[Jenis],A821)</f>
        <v>Pencil</v>
      </c>
      <c r="E821" s="45">
        <f>INDEX(IMPORT[Qty/ C],A821)</f>
        <v>1152</v>
      </c>
      <c r="F821" s="45">
        <f ca="1">INDEX(IMPORT[C],A821)</f>
        <v>6</v>
      </c>
      <c r="G821" s="45" t="str">
        <f>IF(INDEX(IMPORT[Catatan],A821)="","",INDEX(IMPORT[Catatan],A821))</f>
        <v/>
      </c>
      <c r="H821" s="45" t="str">
        <f>INDEX(IMPORT[Ket],A821)</f>
        <v>D5</v>
      </c>
    </row>
    <row r="822" spans="1:8">
      <c r="A822" s="12">
        <v>818</v>
      </c>
      <c r="C822" s="45" t="str">
        <f>INDEX(IMPORT[Seri],A822)</f>
        <v>902</v>
      </c>
      <c r="D822" s="45" t="str">
        <f>INDEX(IMPORT[Jenis],A822)</f>
        <v>Pencil</v>
      </c>
      <c r="E822" s="45">
        <f>INDEX(IMPORT[Qty/ C],A822)</f>
        <v>1152</v>
      </c>
      <c r="F822" s="45">
        <f ca="1">INDEX(IMPORT[C],A822)</f>
        <v>6</v>
      </c>
      <c r="G822" s="45" t="str">
        <f>IF(INDEX(IMPORT[Catatan],A822)="","",INDEX(IMPORT[Catatan],A822))</f>
        <v/>
      </c>
      <c r="H822" s="45" t="str">
        <f>INDEX(IMPORT[Ket],A822)</f>
        <v>D5</v>
      </c>
    </row>
    <row r="823" spans="1:8">
      <c r="A823" s="12">
        <v>819</v>
      </c>
      <c r="C823" s="45" t="str">
        <f>INDEX(IMPORT[Seri],A823)</f>
        <v>7027</v>
      </c>
      <c r="D823" s="45" t="str">
        <f>INDEX(IMPORT[Jenis],A823)</f>
        <v>Pencil</v>
      </c>
      <c r="E823" s="45">
        <f>INDEX(IMPORT[Qty/ C],A823)</f>
        <v>1152</v>
      </c>
      <c r="F823" s="45">
        <f ca="1">INDEX(IMPORT[C],A823)</f>
        <v>12</v>
      </c>
      <c r="G823" s="45" t="str">
        <f>IF(INDEX(IMPORT[Catatan],A823)="","",INDEX(IMPORT[Catatan],A823))</f>
        <v/>
      </c>
      <c r="H823" s="45" t="str">
        <f>INDEX(IMPORT[Ket],A823)</f>
        <v>D5</v>
      </c>
    </row>
    <row r="824" spans="1:8">
      <c r="A824" s="12">
        <v>820</v>
      </c>
      <c r="C824" s="45" t="str">
        <f>INDEX(IMPORT[Seri],A824)</f>
        <v>915</v>
      </c>
      <c r="D824" s="45" t="str">
        <f>INDEX(IMPORT[Jenis],A824)</f>
        <v>Pencil</v>
      </c>
      <c r="E824" s="45">
        <f>INDEX(IMPORT[Qty/ C],A824)</f>
        <v>1152</v>
      </c>
      <c r="F824" s="45">
        <f ca="1">INDEX(IMPORT[C],A824)</f>
        <v>7</v>
      </c>
      <c r="G824" s="45" t="str">
        <f>IF(INDEX(IMPORT[Catatan],A824)="","",INDEX(IMPORT[Catatan],A824))</f>
        <v/>
      </c>
      <c r="H824" s="45" t="str">
        <f>INDEX(IMPORT[Ket],A824)</f>
        <v>D5</v>
      </c>
    </row>
    <row r="825" spans="1:8">
      <c r="A825" s="12">
        <v>821</v>
      </c>
      <c r="C825" s="45">
        <f>INDEX(IMPORT[Seri],A825)</f>
        <v>5840</v>
      </c>
      <c r="D825" s="45" t="str">
        <f>INDEX(IMPORT[Jenis],A825)</f>
        <v>Pencil Box</v>
      </c>
      <c r="E825" s="45">
        <f>INDEX(IMPORT[Qty/ C],A825)</f>
        <v>288</v>
      </c>
      <c r="F825" s="45">
        <f ca="1">INDEX(IMPORT[C],A825)</f>
        <v>7</v>
      </c>
      <c r="G825" s="45" t="str">
        <f>IF(INDEX(IMPORT[Catatan],A825)="","",INDEX(IMPORT[Catatan],A825))</f>
        <v/>
      </c>
      <c r="H825" s="45" t="str">
        <f>INDEX(IMPORT[Ket],A825)</f>
        <v>D5</v>
      </c>
    </row>
    <row r="826" spans="1:8">
      <c r="A826" s="12">
        <v>822</v>
      </c>
      <c r="C826" s="45">
        <f>INDEX(IMPORT[Seri],A826)</f>
        <v>5850</v>
      </c>
      <c r="D826" s="45" t="str">
        <f>INDEX(IMPORT[Jenis],A826)</f>
        <v>Pencil Box</v>
      </c>
      <c r="E826" s="45">
        <f>INDEX(IMPORT[Qty/ C],A826)</f>
        <v>288</v>
      </c>
      <c r="F826" s="45">
        <f ca="1">INDEX(IMPORT[C],A826)</f>
        <v>7</v>
      </c>
      <c r="G826" s="45" t="str">
        <f>IF(INDEX(IMPORT[Catatan],A826)="","",INDEX(IMPORT[Catatan],A826))</f>
        <v/>
      </c>
      <c r="H826" s="45" t="str">
        <f>INDEX(IMPORT[Ket],A826)</f>
        <v>D5</v>
      </c>
    </row>
    <row r="827" spans="1:8">
      <c r="A827" s="12">
        <v>823</v>
      </c>
      <c r="C827" s="45">
        <f>INDEX(IMPORT[Seri],A827)</f>
        <v>5851</v>
      </c>
      <c r="D827" s="45" t="str">
        <f>INDEX(IMPORT[Jenis],A827)</f>
        <v>Pencil Box</v>
      </c>
      <c r="E827" s="45">
        <f>INDEX(IMPORT[Qty/ C],A827)</f>
        <v>288</v>
      </c>
      <c r="F827" s="45">
        <f ca="1">INDEX(IMPORT[C],A827)</f>
        <v>8</v>
      </c>
      <c r="G827" s="45" t="str">
        <f>IF(INDEX(IMPORT[Catatan],A827)="","",INDEX(IMPORT[Catatan],A827))</f>
        <v/>
      </c>
      <c r="H827" s="45" t="str">
        <f>INDEX(IMPORT[Ket],A827)</f>
        <v>D5</v>
      </c>
    </row>
    <row r="828" spans="1:8">
      <c r="A828" s="12">
        <v>824</v>
      </c>
      <c r="C828" s="45">
        <f>INDEX(IMPORT[Seri],A828)</f>
        <v>5870</v>
      </c>
      <c r="D828" s="45" t="str">
        <f>INDEX(IMPORT[Jenis],A828)</f>
        <v>Pencil Box</v>
      </c>
      <c r="E828" s="45">
        <f>INDEX(IMPORT[Qty/ C],A828)</f>
        <v>288</v>
      </c>
      <c r="F828" s="45">
        <f ca="1">INDEX(IMPORT[C],A828)</f>
        <v>4</v>
      </c>
      <c r="G828" s="45" t="str">
        <f>IF(INDEX(IMPORT[Catatan],A828)="","",INDEX(IMPORT[Catatan],A828))</f>
        <v/>
      </c>
      <c r="H828" s="45" t="str">
        <f>INDEX(IMPORT[Ket],A828)</f>
        <v>D5</v>
      </c>
    </row>
    <row r="829" spans="1:8">
      <c r="A829" s="12">
        <v>825</v>
      </c>
      <c r="C829" s="45">
        <f>INDEX(IMPORT[Seri],A829)</f>
        <v>5871</v>
      </c>
      <c r="D829" s="45" t="str">
        <f>INDEX(IMPORT[Jenis],A829)</f>
        <v>Pencil Box</v>
      </c>
      <c r="E829" s="45">
        <f>INDEX(IMPORT[Qty/ C],A829)</f>
        <v>288</v>
      </c>
      <c r="F829" s="45">
        <f ca="1">INDEX(IMPORT[C],A829)</f>
        <v>1</v>
      </c>
      <c r="G829" s="45" t="str">
        <f>IF(INDEX(IMPORT[Catatan],A829)="","",INDEX(IMPORT[Catatan],A829))</f>
        <v/>
      </c>
      <c r="H829" s="45" t="str">
        <f>INDEX(IMPORT[Ket],A829)</f>
        <v>D5</v>
      </c>
    </row>
    <row r="830" spans="1:8">
      <c r="A830" s="12">
        <v>826</v>
      </c>
      <c r="C830" s="45">
        <f>INDEX(IMPORT[Seri],A830)</f>
        <v>5872</v>
      </c>
      <c r="D830" s="45" t="str">
        <f>INDEX(IMPORT[Jenis],A830)</f>
        <v>Pencil Box</v>
      </c>
      <c r="E830" s="45">
        <f>INDEX(IMPORT[Qty/ C],A830)</f>
        <v>288</v>
      </c>
      <c r="F830" s="45">
        <f ca="1">INDEX(IMPORT[C],A830)</f>
        <v>2</v>
      </c>
      <c r="G830" s="45" t="str">
        <f>IF(INDEX(IMPORT[Catatan],A830)="","",INDEX(IMPORT[Catatan],A830))</f>
        <v/>
      </c>
      <c r="H830" s="45" t="str">
        <f>INDEX(IMPORT[Ket],A830)</f>
        <v>D5</v>
      </c>
    </row>
    <row r="831" spans="1:8">
      <c r="A831" s="12">
        <v>827</v>
      </c>
      <c r="C831" s="45" t="str">
        <f>INDEX(IMPORT[Seri],A831)</f>
        <v>NO.6080</v>
      </c>
      <c r="D831" s="45" t="str">
        <f>INDEX(IMPORT[Jenis],A831)</f>
        <v>Correction Tape</v>
      </c>
      <c r="E831" s="45">
        <f>INDEX(IMPORT[Qty/ C],A831)</f>
        <v>720</v>
      </c>
      <c r="F831" s="45">
        <f ca="1">INDEX(IMPORT[C],A831)</f>
        <v>25</v>
      </c>
      <c r="G831" s="45" t="str">
        <f>IF(INDEX(IMPORT[Catatan],A831)="","",INDEX(IMPORT[Catatan],A831))</f>
        <v/>
      </c>
      <c r="H831" s="45" t="str">
        <f>INDEX(IMPORT[Ket],A831)</f>
        <v>D5</v>
      </c>
    </row>
    <row r="832" spans="1:8">
      <c r="A832" s="12">
        <v>828</v>
      </c>
      <c r="C832" s="45" t="str">
        <f>INDEX(IMPORT[Seri],A832)</f>
        <v>NO.5037</v>
      </c>
      <c r="D832" s="45" t="str">
        <f>INDEX(IMPORT[Jenis],A832)</f>
        <v>Correction Tape</v>
      </c>
      <c r="E832" s="45">
        <f>INDEX(IMPORT[Qty/ C],A832)</f>
        <v>720</v>
      </c>
      <c r="F832" s="45">
        <f ca="1">INDEX(IMPORT[C],A832)</f>
        <v>25</v>
      </c>
      <c r="G832" s="45" t="str">
        <f>IF(INDEX(IMPORT[Catatan],A832)="","",INDEX(IMPORT[Catatan],A832))</f>
        <v/>
      </c>
      <c r="H832" s="45" t="str">
        <f>INDEX(IMPORT[Ket],A832)</f>
        <v>D5</v>
      </c>
    </row>
    <row r="833" spans="1:8">
      <c r="A833" s="12">
        <v>829</v>
      </c>
      <c r="C833" s="45">
        <f>INDEX(IMPORT[Seri],A833)</f>
        <v>8525</v>
      </c>
      <c r="D833" s="45" t="str">
        <f>INDEX(IMPORT[Jenis],A833)</f>
        <v>Correction Tape</v>
      </c>
      <c r="E833" s="45">
        <f>INDEX(IMPORT[Qty/ C],A833)</f>
        <v>576</v>
      </c>
      <c r="F833" s="45">
        <f ca="1">INDEX(IMPORT[C],A833)</f>
        <v>10</v>
      </c>
      <c r="G833" s="45" t="str">
        <f>IF(INDEX(IMPORT[Catatan],A833)="","",INDEX(IMPORT[Catatan],A833))</f>
        <v/>
      </c>
      <c r="H833" s="45" t="str">
        <f>INDEX(IMPORT[Ket],A833)</f>
        <v>D5</v>
      </c>
    </row>
    <row r="834" spans="1:8">
      <c r="A834" s="12">
        <v>830</v>
      </c>
      <c r="C834" s="45" t="str">
        <f>INDEX(IMPORT[Seri],A834)</f>
        <v>BF-19</v>
      </c>
      <c r="D834" s="45" t="str">
        <f>INDEX(IMPORT[Jenis],A834)</f>
        <v>File</v>
      </c>
      <c r="E834" s="45">
        <f>INDEX(IMPORT[Qty/ C],A834)</f>
        <v>1500</v>
      </c>
      <c r="F834" s="45">
        <f ca="1">INDEX(IMPORT[C],A834)</f>
        <v>45</v>
      </c>
      <c r="G834" s="45" t="str">
        <f>IF(INDEX(IMPORT[Catatan],A834)="","",INDEX(IMPORT[Catatan],A834))</f>
        <v>Hj, K, P, Mr, Ht</v>
      </c>
      <c r="H834" s="45" t="str">
        <f>INDEX(IMPORT[Ket],A834)</f>
        <v>D6</v>
      </c>
    </row>
    <row r="835" spans="1:8">
      <c r="A835" s="12">
        <v>831</v>
      </c>
      <c r="C835" s="45" t="str">
        <f>INDEX(IMPORT[Seri],A835)</f>
        <v>28850-61</v>
      </c>
      <c r="D835" s="45" t="str">
        <f>INDEX(IMPORT[Jenis],A835)</f>
        <v>Note Book</v>
      </c>
      <c r="E835" s="45">
        <f>INDEX(IMPORT[Qty/ C],A835)</f>
        <v>240</v>
      </c>
      <c r="F835" s="45">
        <f ca="1">INDEX(IMPORT[C],A835)</f>
        <v>13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832</v>
      </c>
      <c r="C836" s="45" t="str">
        <f>INDEX(IMPORT[Seri],A836)</f>
        <v>28850-65</v>
      </c>
      <c r="D836" s="45" t="str">
        <f>INDEX(IMPORT[Jenis],A836)</f>
        <v>Note Book</v>
      </c>
      <c r="E836" s="45">
        <f>INDEX(IMPORT[Qty/ C],A836)</f>
        <v>240</v>
      </c>
      <c r="F836" s="45">
        <f ca="1">INDEX(IMPORT[C],A836)</f>
        <v>13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833</v>
      </c>
      <c r="C837" s="45" t="str">
        <f>INDEX(IMPORT[Seri],A837)</f>
        <v>50100-71</v>
      </c>
      <c r="D837" s="45" t="str">
        <f>INDEX(IMPORT[Jenis],A837)</f>
        <v>Note Book</v>
      </c>
      <c r="E837" s="45">
        <f>INDEX(IMPORT[Qty/ C],A837)</f>
        <v>240</v>
      </c>
      <c r="F837" s="45">
        <f ca="1">INDEX(IMPORT[C],A837)</f>
        <v>5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834</v>
      </c>
      <c r="C838" s="45" t="str">
        <f>INDEX(IMPORT[Seri],A838)</f>
        <v>28850-67</v>
      </c>
      <c r="D838" s="45" t="str">
        <f>INDEX(IMPORT[Jenis],A838)</f>
        <v>Note Book</v>
      </c>
      <c r="E838" s="45">
        <f>INDEX(IMPORT[Qty/ C],A838)</f>
        <v>240</v>
      </c>
      <c r="F838" s="45">
        <f ca="1">INDEX(IMPORT[C],A838)</f>
        <v>12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835</v>
      </c>
      <c r="C839" s="45" t="str">
        <f>INDEX(IMPORT[Seri],A839)</f>
        <v>28825-62</v>
      </c>
      <c r="D839" s="45" t="str">
        <f>INDEX(IMPORT[Jenis],A839)</f>
        <v>Note Book</v>
      </c>
      <c r="E839" s="45">
        <f>INDEX(IMPORT[Qty/ C],A839)</f>
        <v>160</v>
      </c>
      <c r="F839" s="45">
        <f ca="1">INDEX(IMPORT[C],A839)</f>
        <v>8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836</v>
      </c>
      <c r="C840" s="45" t="str">
        <f>INDEX(IMPORT[Seri],A840)</f>
        <v>28825-61</v>
      </c>
      <c r="D840" s="45" t="str">
        <f>INDEX(IMPORT[Jenis],A840)</f>
        <v>Note Book</v>
      </c>
      <c r="E840" s="45">
        <f>INDEX(IMPORT[Qty/ C],A840)</f>
        <v>160</v>
      </c>
      <c r="F840" s="45">
        <f ca="1">INDEX(IMPORT[C],A840)</f>
        <v>12</v>
      </c>
      <c r="G840" s="45" t="str">
        <f>IF(INDEX(IMPORT[Catatan],A840)="","",INDEX(IMPORT[Catatan],A840))</f>
        <v/>
      </c>
      <c r="H840" s="45" t="str">
        <f>INDEX(IMPORT[Ket],A840)</f>
        <v>D6</v>
      </c>
    </row>
    <row r="841" spans="1:8">
      <c r="A841" s="12">
        <v>837</v>
      </c>
      <c r="C841" s="45" t="str">
        <f>INDEX(IMPORT[Seri],A841)</f>
        <v>25100-67</v>
      </c>
      <c r="D841" s="45" t="str">
        <f>INDEX(IMPORT[Jenis],A841)</f>
        <v>Note Book</v>
      </c>
      <c r="E841" s="45">
        <f>INDEX(IMPORT[Qty/ C],A841)</f>
        <v>160</v>
      </c>
      <c r="F841" s="45">
        <f ca="1">INDEX(IMPORT[C],A841)</f>
        <v>8</v>
      </c>
      <c r="G841" s="45" t="str">
        <f>IF(INDEX(IMPORT[Catatan],A841)="","",INDEX(IMPORT[Catatan],A841))</f>
        <v/>
      </c>
      <c r="H841" s="45" t="str">
        <f>INDEX(IMPORT[Ket],A841)</f>
        <v>D6</v>
      </c>
    </row>
    <row r="842" spans="1:8">
      <c r="A842" s="12">
        <v>838</v>
      </c>
      <c r="C842" s="45" t="str">
        <f>INDEX(IMPORT[Seri],A842)</f>
        <v>28825-67</v>
      </c>
      <c r="D842" s="45" t="str">
        <f>INDEX(IMPORT[Jenis],A842)</f>
        <v>Note Book</v>
      </c>
      <c r="E842" s="45">
        <f>INDEX(IMPORT[Qty/ C],A842)</f>
        <v>160</v>
      </c>
      <c r="F842" s="45">
        <f ca="1">INDEX(IMPORT[C],A842)</f>
        <v>14</v>
      </c>
      <c r="G842" s="45" t="str">
        <f>IF(INDEX(IMPORT[Catatan],A842)="","",INDEX(IMPORT[Catatan],A842))</f>
        <v/>
      </c>
      <c r="H842" s="45" t="str">
        <f>INDEX(IMPORT[Ket],A842)</f>
        <v>D6</v>
      </c>
    </row>
    <row r="843" spans="1:8">
      <c r="A843" s="12">
        <v>839</v>
      </c>
      <c r="C843" s="45" t="str">
        <f>INDEX(IMPORT[Seri],A843)</f>
        <v>25100-68</v>
      </c>
      <c r="D843" s="45" t="str">
        <f>INDEX(IMPORT[Jenis],A843)</f>
        <v>Note Book</v>
      </c>
      <c r="E843" s="45">
        <f>INDEX(IMPORT[Qty/ C],A843)</f>
        <v>160</v>
      </c>
      <c r="F843" s="45">
        <f ca="1">INDEX(IMPORT[C],A843)</f>
        <v>9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840</v>
      </c>
      <c r="C844" s="45" t="str">
        <f>INDEX(IMPORT[Seri],A844)</f>
        <v>28825-63</v>
      </c>
      <c r="D844" s="45" t="str">
        <f>INDEX(IMPORT[Jenis],A844)</f>
        <v>Note Book</v>
      </c>
      <c r="E844" s="45">
        <f>INDEX(IMPORT[Qty/ C],A844)</f>
        <v>160</v>
      </c>
      <c r="F844" s="45">
        <f ca="1">INDEX(IMPORT[C],A844)</f>
        <v>13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841</v>
      </c>
      <c r="C845" s="45" t="str">
        <f>INDEX(IMPORT[Seri],A845)</f>
        <v>25100-60</v>
      </c>
      <c r="D845" s="45" t="str">
        <f>INDEX(IMPORT[Jenis],A845)</f>
        <v>Note Book</v>
      </c>
      <c r="E845" s="45">
        <f>INDEX(IMPORT[Qty/ C],A845)</f>
        <v>160</v>
      </c>
      <c r="F845" s="45">
        <f ca="1">INDEX(IMPORT[C],A845)</f>
        <v>9</v>
      </c>
      <c r="G845" s="45" t="str">
        <f>IF(INDEX(IMPORT[Catatan],A845)="","",INDEX(IMPORT[Catatan],A845))</f>
        <v/>
      </c>
      <c r="H845" s="45" t="str">
        <f>INDEX(IMPORT[Ket],A845)</f>
        <v>D6</v>
      </c>
    </row>
    <row r="846" spans="1:8">
      <c r="A846" s="12">
        <v>842</v>
      </c>
      <c r="C846" s="45" t="str">
        <f>INDEX(IMPORT[Seri],A846)</f>
        <v>25100-64</v>
      </c>
      <c r="D846" s="45" t="str">
        <f>INDEX(IMPORT[Jenis],A846)</f>
        <v>Note Book</v>
      </c>
      <c r="E846" s="45">
        <f>INDEX(IMPORT[Qty/ C],A846)</f>
        <v>160</v>
      </c>
      <c r="F846" s="45">
        <f ca="1">INDEX(IMPORT[C],A846)</f>
        <v>9</v>
      </c>
      <c r="G846" s="45" t="str">
        <f>IF(INDEX(IMPORT[Catatan],A846)="","",INDEX(IMPORT[Catatan],A846))</f>
        <v/>
      </c>
      <c r="H846" s="45" t="str">
        <f>INDEX(IMPORT[Ket],A846)</f>
        <v>D6</v>
      </c>
    </row>
    <row r="847" spans="1:8">
      <c r="A847" s="12">
        <v>843</v>
      </c>
      <c r="C847" s="45" t="str">
        <f>INDEX(IMPORT[Seri],A847)</f>
        <v>28825-65</v>
      </c>
      <c r="D847" s="45" t="str">
        <f>INDEX(IMPORT[Jenis],A847)</f>
        <v>Note Book</v>
      </c>
      <c r="E847" s="45">
        <f>INDEX(IMPORT[Qty/ C],A847)</f>
        <v>160</v>
      </c>
      <c r="F847" s="45">
        <f ca="1">INDEX(IMPORT[C],A847)</f>
        <v>4</v>
      </c>
      <c r="G847" s="45" t="str">
        <f>IF(INDEX(IMPORT[Catatan],A847)="","",INDEX(IMPORT[Catatan],A847))</f>
        <v/>
      </c>
      <c r="H847" s="45" t="str">
        <f>INDEX(IMPORT[Ket],A847)</f>
        <v>D6</v>
      </c>
    </row>
    <row r="848" spans="1:8">
      <c r="A848" s="12">
        <v>844</v>
      </c>
      <c r="C848" s="45" t="str">
        <f>INDEX(IMPORT[Seri],A848)</f>
        <v>28825-64</v>
      </c>
      <c r="D848" s="45" t="str">
        <f>INDEX(IMPORT[Jenis],A848)</f>
        <v>Note Book</v>
      </c>
      <c r="E848" s="45">
        <f>INDEX(IMPORT[Qty/ C],A848)</f>
        <v>160</v>
      </c>
      <c r="F848" s="45">
        <f ca="1">INDEX(IMPORT[C],A848)</f>
        <v>1</v>
      </c>
      <c r="G848" s="45" t="str">
        <f>IF(INDEX(IMPORT[Catatan],A848)="","",INDEX(IMPORT[Catatan],A848))</f>
        <v/>
      </c>
      <c r="H848" s="45" t="str">
        <f>INDEX(IMPORT[Ket],A848)</f>
        <v>D6</v>
      </c>
    </row>
    <row r="849" spans="1:8">
      <c r="A849" s="12">
        <v>845</v>
      </c>
      <c r="C849" s="45" t="str">
        <f>INDEX(IMPORT[Seri],A849)</f>
        <v>25100-56</v>
      </c>
      <c r="D849" s="45" t="str">
        <f>INDEX(IMPORT[Jenis],A849)</f>
        <v>Note Book</v>
      </c>
      <c r="E849" s="45">
        <f>INDEX(IMPORT[Qty/ C],A849)</f>
        <v>160</v>
      </c>
      <c r="F849" s="45">
        <f ca="1">INDEX(IMPORT[C],A849)</f>
        <v>9</v>
      </c>
      <c r="G849" s="45" t="str">
        <f>IF(INDEX(IMPORT[Catatan],A849)="","",INDEX(IMPORT[Catatan],A849))</f>
        <v/>
      </c>
      <c r="H849" s="45" t="str">
        <f>INDEX(IMPORT[Ket],A849)</f>
        <v>D6</v>
      </c>
    </row>
    <row r="850" spans="1:8">
      <c r="A850" s="12">
        <v>846</v>
      </c>
      <c r="C850" s="45" t="str">
        <f>INDEX(IMPORT[Seri],A850)</f>
        <v>25100-13</v>
      </c>
      <c r="D850" s="45" t="str">
        <f>INDEX(IMPORT[Jenis],A850)</f>
        <v>Note Book</v>
      </c>
      <c r="E850" s="45">
        <f>INDEX(IMPORT[Qty/ C],A850)</f>
        <v>160</v>
      </c>
      <c r="F850" s="45">
        <f ca="1">INDEX(IMPORT[C],A850)</f>
        <v>3</v>
      </c>
      <c r="G850" s="45" t="str">
        <f>IF(INDEX(IMPORT[Catatan],A850)="","",INDEX(IMPORT[Catatan],A850))</f>
        <v/>
      </c>
      <c r="H850" s="45" t="str">
        <f>INDEX(IMPORT[Ket],A850)</f>
        <v>D6</v>
      </c>
    </row>
    <row r="851" spans="1:8">
      <c r="A851" s="12">
        <v>847</v>
      </c>
      <c r="C851" s="45" t="str">
        <f>INDEX(IMPORT[Seri],A851)</f>
        <v>18100-61</v>
      </c>
      <c r="D851" s="45" t="str">
        <f>INDEX(IMPORT[Jenis],A851)</f>
        <v>Note Book</v>
      </c>
      <c r="E851" s="45">
        <f>INDEX(IMPORT[Qty/ C],A851)</f>
        <v>120</v>
      </c>
      <c r="F851" s="45">
        <f ca="1">INDEX(IMPORT[C],A851)</f>
        <v>4</v>
      </c>
      <c r="G851" s="45" t="str">
        <f>IF(INDEX(IMPORT[Catatan],A851)="","",INDEX(IMPORT[Catatan],A851))</f>
        <v/>
      </c>
      <c r="H851" s="45" t="str">
        <f>INDEX(IMPORT[Ket],A851)</f>
        <v>D6</v>
      </c>
    </row>
    <row r="852" spans="1:8">
      <c r="A852" s="12">
        <v>848</v>
      </c>
      <c r="C852" s="45" t="str">
        <f>INDEX(IMPORT[Seri],A852)</f>
        <v>18100-52</v>
      </c>
      <c r="D852" s="45" t="str">
        <f>INDEX(IMPORT[Jenis],A852)</f>
        <v>Note Book</v>
      </c>
      <c r="E852" s="45">
        <f>INDEX(IMPORT[Qty/ C],A852)</f>
        <v>120</v>
      </c>
      <c r="F852" s="45">
        <f ca="1">INDEX(IMPORT[C],A852)</f>
        <v>4</v>
      </c>
      <c r="G852" s="45" t="str">
        <f>IF(INDEX(IMPORT[Catatan],A852)="","",INDEX(IMPORT[Catatan],A852))</f>
        <v/>
      </c>
      <c r="H852" s="45" t="str">
        <f>INDEX(IMPORT[Ket],A852)</f>
        <v>D6</v>
      </c>
    </row>
    <row r="853" spans="1:8">
      <c r="A853" s="12">
        <v>849</v>
      </c>
      <c r="C853" s="45" t="str">
        <f>INDEX(IMPORT[Seri],A853)</f>
        <v>18100-67</v>
      </c>
      <c r="D853" s="45" t="str">
        <f>INDEX(IMPORT[Jenis],A853)</f>
        <v>Note Book</v>
      </c>
      <c r="E853" s="45">
        <f>INDEX(IMPORT[Qty/ C],A853)</f>
        <v>120</v>
      </c>
      <c r="F853" s="45">
        <f ca="1">INDEX(IMPORT[C],A853)</f>
        <v>2</v>
      </c>
      <c r="G853" s="45" t="str">
        <f>IF(INDEX(IMPORT[Catatan],A853)="","",INDEX(IMPORT[Catatan],A853))</f>
        <v/>
      </c>
      <c r="H853" s="45" t="str">
        <f>INDEX(IMPORT[Ket],A853)</f>
        <v>D6</v>
      </c>
    </row>
    <row r="854" spans="1:8">
      <c r="A854" s="12">
        <v>850</v>
      </c>
      <c r="C854" s="45" t="str">
        <f>INDEX(IMPORT[Seri],A854)</f>
        <v>18100-36</v>
      </c>
      <c r="D854" s="45" t="str">
        <f>INDEX(IMPORT[Jenis],A854)</f>
        <v>Note Book</v>
      </c>
      <c r="E854" s="45">
        <f>INDEX(IMPORT[Qty/ C],A854)</f>
        <v>120</v>
      </c>
      <c r="F854" s="45">
        <f ca="1">INDEX(IMPORT[C],A854)</f>
        <v>4</v>
      </c>
      <c r="G854" s="45" t="str">
        <f>IF(INDEX(IMPORT[Catatan],A854)="","",INDEX(IMPORT[Catatan],A854))</f>
        <v/>
      </c>
      <c r="H854" s="45" t="str">
        <f>INDEX(IMPORT[Ket],A854)</f>
        <v>D6</v>
      </c>
    </row>
    <row r="855" spans="1:8">
      <c r="A855" s="12">
        <v>851</v>
      </c>
      <c r="C855" s="45">
        <f>INDEX(IMPORT[Seri],A855)</f>
        <v>938</v>
      </c>
      <c r="D855" s="45" t="str">
        <f>INDEX(IMPORT[Jenis],A855)</f>
        <v>Pencil</v>
      </c>
      <c r="E855" s="45">
        <f>INDEX(IMPORT[Qty/ C],A855)</f>
        <v>1152</v>
      </c>
      <c r="F855" s="45">
        <f ca="1">INDEX(IMPORT[C],A855)</f>
        <v>6</v>
      </c>
      <c r="G855" s="45" t="str">
        <f>IF(INDEX(IMPORT[Catatan],A855)="","",INDEX(IMPORT[Catatan],A855))</f>
        <v/>
      </c>
      <c r="H855" s="45" t="str">
        <f>INDEX(IMPORT[Ket],A855)</f>
        <v>D6</v>
      </c>
    </row>
    <row r="856" spans="1:8">
      <c r="A856" s="12">
        <v>852</v>
      </c>
      <c r="C856" s="45">
        <f>INDEX(IMPORT[Seri],A856)</f>
        <v>923</v>
      </c>
      <c r="D856" s="45" t="str">
        <f>INDEX(IMPORT[Jenis],A856)</f>
        <v>Pencil</v>
      </c>
      <c r="E856" s="45">
        <f>INDEX(IMPORT[Qty/ C],A856)</f>
        <v>1152</v>
      </c>
      <c r="F856" s="45">
        <f ca="1">INDEX(IMPORT[C],A856)</f>
        <v>8</v>
      </c>
      <c r="G856" s="45" t="str">
        <f>IF(INDEX(IMPORT[Catatan],A856)="","",INDEX(IMPORT[Catatan],A856))</f>
        <v/>
      </c>
      <c r="H856" s="45" t="str">
        <f>INDEX(IMPORT[Ket],A856)</f>
        <v>D6</v>
      </c>
    </row>
    <row r="857" spans="1:8">
      <c r="A857" s="12">
        <v>853</v>
      </c>
      <c r="C857" s="45">
        <f>INDEX(IMPORT[Seri],A857)</f>
        <v>903</v>
      </c>
      <c r="D857" s="45" t="str">
        <f>INDEX(IMPORT[Jenis],A857)</f>
        <v>Pencil</v>
      </c>
      <c r="E857" s="45">
        <f>INDEX(IMPORT[Qty/ C],A857)</f>
        <v>1152</v>
      </c>
      <c r="F857" s="45">
        <f ca="1">INDEX(IMPORT[C],A857)</f>
        <v>6</v>
      </c>
      <c r="G857" s="45" t="str">
        <f>IF(INDEX(IMPORT[Catatan],A857)="","",INDEX(IMPORT[Catatan],A857))</f>
        <v/>
      </c>
      <c r="H857" s="45" t="str">
        <f>INDEX(IMPORT[Ket],A857)</f>
        <v>D6</v>
      </c>
    </row>
    <row r="858" spans="1:8">
      <c r="A858" s="12">
        <v>854</v>
      </c>
      <c r="C858" s="45" t="str">
        <f>INDEX(IMPORT[Seri],A858)</f>
        <v>950</v>
      </c>
      <c r="D858" s="45" t="str">
        <f>INDEX(IMPORT[Jenis],A858)</f>
        <v>Pencil</v>
      </c>
      <c r="E858" s="45">
        <f>INDEX(IMPORT[Qty/ C],A858)</f>
        <v>1152</v>
      </c>
      <c r="F858" s="45">
        <f ca="1">INDEX(IMPORT[C],A858)</f>
        <v>7</v>
      </c>
      <c r="G858" s="45" t="str">
        <f>IF(INDEX(IMPORT[Catatan],A858)="","",INDEX(IMPORT[Catatan],A858))</f>
        <v/>
      </c>
      <c r="H858" s="45" t="str">
        <f>INDEX(IMPORT[Ket],A858)</f>
        <v>D6</v>
      </c>
    </row>
    <row r="859" spans="1:8">
      <c r="A859" s="12">
        <v>855</v>
      </c>
      <c r="C859" s="45" t="str">
        <f>INDEX(IMPORT[Seri],A859)</f>
        <v>941</v>
      </c>
      <c r="D859" s="45" t="str">
        <f>INDEX(IMPORT[Jenis],A859)</f>
        <v>Pencil</v>
      </c>
      <c r="E859" s="45">
        <f>INDEX(IMPORT[Qty/ C],A859)</f>
        <v>1152</v>
      </c>
      <c r="F859" s="45">
        <f ca="1">INDEX(IMPORT[C],A859)</f>
        <v>8</v>
      </c>
      <c r="G859" s="45" t="str">
        <f>IF(INDEX(IMPORT[Catatan],A859)="","",INDEX(IMPORT[Catatan],A859))</f>
        <v/>
      </c>
      <c r="H859" s="45" t="str">
        <f>INDEX(IMPORT[Ket],A859)</f>
        <v>D6</v>
      </c>
    </row>
    <row r="860" spans="1:8">
      <c r="A860" s="12">
        <v>856</v>
      </c>
      <c r="C860" s="45" t="str">
        <f>INDEX(IMPORT[Seri],A860)</f>
        <v>933</v>
      </c>
      <c r="D860" s="45" t="str">
        <f>INDEX(IMPORT[Jenis],A860)</f>
        <v>Pencil</v>
      </c>
      <c r="E860" s="45">
        <f>INDEX(IMPORT[Qty/ C],A860)</f>
        <v>1152</v>
      </c>
      <c r="F860" s="45">
        <f ca="1">INDEX(IMPORT[C],A860)</f>
        <v>6</v>
      </c>
      <c r="G860" s="45" t="str">
        <f>IF(INDEX(IMPORT[Catatan],A860)="","",INDEX(IMPORT[Catatan],A860))</f>
        <v/>
      </c>
      <c r="H860" s="45" t="str">
        <f>INDEX(IMPORT[Ket],A860)</f>
        <v>D6</v>
      </c>
    </row>
    <row r="861" spans="1:8">
      <c r="A861" s="12">
        <v>857</v>
      </c>
      <c r="C861" s="45" t="str">
        <f>INDEX(IMPORT[Seri],A861)</f>
        <v>921</v>
      </c>
      <c r="D861" s="45" t="str">
        <f>INDEX(IMPORT[Jenis],A861)</f>
        <v>Pencil</v>
      </c>
      <c r="E861" s="45">
        <f>INDEX(IMPORT[Qty/ C],A861)</f>
        <v>1152</v>
      </c>
      <c r="F861" s="45">
        <f ca="1">INDEX(IMPORT[C],A861)</f>
        <v>8</v>
      </c>
      <c r="G861" s="45" t="str">
        <f>IF(INDEX(IMPORT[Catatan],A861)="","",INDEX(IMPORT[Catatan],A861))</f>
        <v/>
      </c>
      <c r="H861" s="45" t="str">
        <f>INDEX(IMPORT[Ket],A861)</f>
        <v>D6</v>
      </c>
    </row>
    <row r="862" spans="1:8">
      <c r="A862" s="12">
        <v>858</v>
      </c>
      <c r="C862" s="45" t="str">
        <f>INDEX(IMPORT[Seri],A862)</f>
        <v>917</v>
      </c>
      <c r="D862" s="45" t="str">
        <f>INDEX(IMPORT[Jenis],A862)</f>
        <v>Pencil</v>
      </c>
      <c r="E862" s="45">
        <f>INDEX(IMPORT[Qty/ C],A862)</f>
        <v>1152</v>
      </c>
      <c r="F862" s="45">
        <f ca="1">INDEX(IMPORT[C],A862)</f>
        <v>9</v>
      </c>
      <c r="G862" s="45" t="str">
        <f>IF(INDEX(IMPORT[Catatan],A862)="","",INDEX(IMPORT[Catatan],A862))</f>
        <v/>
      </c>
      <c r="H862" s="45" t="str">
        <f>INDEX(IMPORT[Ket],A862)</f>
        <v>D6</v>
      </c>
    </row>
    <row r="863" spans="1:8">
      <c r="A863" s="12">
        <v>859</v>
      </c>
      <c r="C863" s="45" t="str">
        <f>INDEX(IMPORT[Seri],A863)</f>
        <v>940</v>
      </c>
      <c r="D863" s="45" t="str">
        <f>INDEX(IMPORT[Jenis],A863)</f>
        <v>Pencil</v>
      </c>
      <c r="E863" s="45">
        <f>INDEX(IMPORT[Qty/ C],A863)</f>
        <v>1152</v>
      </c>
      <c r="F863" s="45">
        <f ca="1">INDEX(IMPORT[C],A863)</f>
        <v>8</v>
      </c>
      <c r="G863" s="45" t="str">
        <f>IF(INDEX(IMPORT[Catatan],A863)="","",INDEX(IMPORT[Catatan],A863))</f>
        <v/>
      </c>
      <c r="H863" s="45" t="str">
        <f>INDEX(IMPORT[Ket],A863)</f>
        <v>D6</v>
      </c>
    </row>
    <row r="864" spans="1:8">
      <c r="A864" s="12">
        <v>860</v>
      </c>
      <c r="C864" s="45" t="str">
        <f>INDEX(IMPORT[Seri],A864)</f>
        <v>947</v>
      </c>
      <c r="D864" s="45" t="str">
        <f>INDEX(IMPORT[Jenis],A864)</f>
        <v>Pencil</v>
      </c>
      <c r="E864" s="45">
        <f>INDEX(IMPORT[Qty/ C],A864)</f>
        <v>1152</v>
      </c>
      <c r="F864" s="45">
        <f ca="1">INDEX(IMPORT[C],A864)</f>
        <v>5</v>
      </c>
      <c r="G864" s="45" t="str">
        <f>IF(INDEX(IMPORT[Catatan],A864)="","",INDEX(IMPORT[Catatan],A864))</f>
        <v/>
      </c>
      <c r="H864" s="45" t="str">
        <f>INDEX(IMPORT[Ket],A864)</f>
        <v>D6</v>
      </c>
    </row>
    <row r="865" spans="1:8">
      <c r="A865" s="12">
        <v>861</v>
      </c>
      <c r="C865" s="45" t="str">
        <f>INDEX(IMPORT[Seri],A865)</f>
        <v>951</v>
      </c>
      <c r="D865" s="45" t="str">
        <f>INDEX(IMPORT[Jenis],A865)</f>
        <v>Pencil</v>
      </c>
      <c r="E865" s="45">
        <f>INDEX(IMPORT[Qty/ C],A865)</f>
        <v>1152</v>
      </c>
      <c r="F865" s="45">
        <f ca="1">INDEX(IMPORT[C],A865)</f>
        <v>8</v>
      </c>
      <c r="G865" s="45" t="str">
        <f>IF(INDEX(IMPORT[Catatan],A865)="","",INDEX(IMPORT[Catatan],A865))</f>
        <v/>
      </c>
      <c r="H865" s="45" t="str">
        <f>INDEX(IMPORT[Ket],A865)</f>
        <v>D6</v>
      </c>
    </row>
    <row r="866" spans="1:8">
      <c r="A866" s="12">
        <v>862</v>
      </c>
      <c r="C866" s="45">
        <f>INDEX(IMPORT[Seri],A866)</f>
        <v>5864</v>
      </c>
      <c r="D866" s="45" t="str">
        <f>INDEX(IMPORT[Jenis],A866)</f>
        <v>Pencil Box</v>
      </c>
      <c r="E866" s="45">
        <f>INDEX(IMPORT[Qty/ C],A866)</f>
        <v>288</v>
      </c>
      <c r="F866" s="45">
        <f ca="1">INDEX(IMPORT[C],A866)</f>
        <v>8</v>
      </c>
      <c r="G866" s="45" t="str">
        <f>IF(INDEX(IMPORT[Catatan],A866)="","",INDEX(IMPORT[Catatan],A866))</f>
        <v/>
      </c>
      <c r="H866" s="45" t="str">
        <f>INDEX(IMPORT[Ket],A866)</f>
        <v>D6</v>
      </c>
    </row>
    <row r="867" spans="1:8">
      <c r="A867" s="12">
        <v>863</v>
      </c>
      <c r="C867" s="45">
        <f>INDEX(IMPORT[Seri],A867)</f>
        <v>5815</v>
      </c>
      <c r="D867" s="45" t="str">
        <f>INDEX(IMPORT[Jenis],A867)</f>
        <v>Pencil Box</v>
      </c>
      <c r="E867" s="45">
        <f>INDEX(IMPORT[Qty/ C],A867)</f>
        <v>288</v>
      </c>
      <c r="F867" s="45">
        <f ca="1">INDEX(IMPORT[C],A867)</f>
        <v>3</v>
      </c>
      <c r="G867" s="45" t="str">
        <f>IF(INDEX(IMPORT[Catatan],A867)="","",INDEX(IMPORT[Catatan],A867))</f>
        <v/>
      </c>
      <c r="H867" s="45" t="str">
        <f>INDEX(IMPORT[Ket],A867)</f>
        <v>D6</v>
      </c>
    </row>
    <row r="868" spans="1:8">
      <c r="A868" s="12">
        <v>864</v>
      </c>
      <c r="C868" s="45">
        <f>INDEX(IMPORT[Seri],A868)</f>
        <v>5848</v>
      </c>
      <c r="D868" s="45" t="str">
        <f>INDEX(IMPORT[Jenis],A868)</f>
        <v>Pencil Box</v>
      </c>
      <c r="E868" s="45">
        <f>INDEX(IMPORT[Qty/ C],A868)</f>
        <v>288</v>
      </c>
      <c r="F868" s="45">
        <f ca="1">INDEX(IMPORT[C],A868)</f>
        <v>7</v>
      </c>
      <c r="G868" s="45" t="str">
        <f>IF(INDEX(IMPORT[Catatan],A868)="","",INDEX(IMPORT[Catatan],A868))</f>
        <v/>
      </c>
      <c r="H868" s="45" t="str">
        <f>INDEX(IMPORT[Ket],A868)</f>
        <v>D6</v>
      </c>
    </row>
    <row r="869" spans="1:8">
      <c r="A869" s="12">
        <v>865</v>
      </c>
      <c r="C869" s="45">
        <f>INDEX(IMPORT[Seri],A869)</f>
        <v>5843</v>
      </c>
      <c r="D869" s="45" t="str">
        <f>INDEX(IMPORT[Jenis],A869)</f>
        <v>Pencil Box</v>
      </c>
      <c r="E869" s="45">
        <f>INDEX(IMPORT[Qty/ C],A869)</f>
        <v>288</v>
      </c>
      <c r="F869" s="45">
        <f ca="1">INDEX(IMPORT[C],A869)</f>
        <v>7</v>
      </c>
      <c r="G869" s="45" t="str">
        <f>IF(INDEX(IMPORT[Catatan],A869)="","",INDEX(IMPORT[Catatan],A869))</f>
        <v/>
      </c>
      <c r="H869" s="45" t="str">
        <f>INDEX(IMPORT[Ket],A869)</f>
        <v>D6</v>
      </c>
    </row>
    <row r="870" spans="1:8">
      <c r="A870" s="12">
        <v>866</v>
      </c>
      <c r="C870" s="45">
        <f>INDEX(IMPORT[Seri],A870)</f>
        <v>5853</v>
      </c>
      <c r="D870" s="45" t="str">
        <f>INDEX(IMPORT[Jenis],A870)</f>
        <v>Pencil Box</v>
      </c>
      <c r="E870" s="45">
        <f>INDEX(IMPORT[Qty/ C],A870)</f>
        <v>288</v>
      </c>
      <c r="F870" s="45">
        <f ca="1">INDEX(IMPORT[C],A870)</f>
        <v>8</v>
      </c>
      <c r="G870" s="45" t="str">
        <f>IF(INDEX(IMPORT[Catatan],A870)="","",INDEX(IMPORT[Catatan],A870))</f>
        <v/>
      </c>
      <c r="H870" s="45" t="str">
        <f>INDEX(IMPORT[Ket],A870)</f>
        <v>D6</v>
      </c>
    </row>
    <row r="871" spans="1:8">
      <c r="A871" s="12">
        <v>867</v>
      </c>
      <c r="C871" s="45">
        <f>INDEX(IMPORT[Seri],A871)</f>
        <v>5871</v>
      </c>
      <c r="D871" s="45" t="str">
        <f>INDEX(IMPORT[Jenis],A871)</f>
        <v>Pencil Box</v>
      </c>
      <c r="E871" s="45">
        <f>INDEX(IMPORT[Qty/ C],A871)</f>
        <v>288</v>
      </c>
      <c r="F871" s="45">
        <f ca="1">INDEX(IMPORT[C],A871)</f>
        <v>5</v>
      </c>
      <c r="G871" s="45" t="str">
        <f>IF(INDEX(IMPORT[Catatan],A871)="","",INDEX(IMPORT[Catatan],A871))</f>
        <v/>
      </c>
      <c r="H871" s="45" t="str">
        <f>INDEX(IMPORT[Ket],A871)</f>
        <v>D6</v>
      </c>
    </row>
    <row r="872" spans="1:8">
      <c r="A872" s="12">
        <v>868</v>
      </c>
      <c r="C872" s="45">
        <f>INDEX(IMPORT[Seri],A872)</f>
        <v>5872</v>
      </c>
      <c r="D872" s="45" t="str">
        <f>INDEX(IMPORT[Jenis],A872)</f>
        <v>Pencil Box</v>
      </c>
      <c r="E872" s="45">
        <f>INDEX(IMPORT[Qty/ C],A872)</f>
        <v>288</v>
      </c>
      <c r="F872" s="45">
        <f ca="1">INDEX(IMPORT[C],A872)</f>
        <v>4</v>
      </c>
      <c r="G872" s="45" t="str">
        <f>IF(INDEX(IMPORT[Catatan],A872)="","",INDEX(IMPORT[Catatan],A872))</f>
        <v/>
      </c>
      <c r="H872" s="45" t="str">
        <f>INDEX(IMPORT[Ket],A872)</f>
        <v>D6</v>
      </c>
    </row>
    <row r="873" spans="1:8">
      <c r="A873" s="12">
        <v>869</v>
      </c>
      <c r="C873" s="45">
        <f>INDEX(IMPORT[Seri],A873)</f>
        <v>5811</v>
      </c>
      <c r="D873" s="45" t="str">
        <f>INDEX(IMPORT[Jenis],A873)</f>
        <v>Pencil Box</v>
      </c>
      <c r="E873" s="45">
        <f>INDEX(IMPORT[Qty/ C],A873)</f>
        <v>288</v>
      </c>
      <c r="F873" s="45">
        <f ca="1">INDEX(IMPORT[C],A873)</f>
        <v>2</v>
      </c>
      <c r="G873" s="45" t="str">
        <f>IF(INDEX(IMPORT[Catatan],A873)="","",INDEX(IMPORT[Catatan],A873))</f>
        <v/>
      </c>
      <c r="H873" s="45" t="str">
        <f>INDEX(IMPORT[Ket],A873)</f>
        <v>D6</v>
      </c>
    </row>
    <row r="874" spans="1:8">
      <c r="A874" s="12">
        <v>870</v>
      </c>
      <c r="C874" s="45" t="str">
        <f>INDEX(IMPORT[Seri],A874)</f>
        <v>XXY-1868</v>
      </c>
      <c r="D874" s="45" t="str">
        <f>INDEX(IMPORT[Jenis],A874)</f>
        <v>Sharpener</v>
      </c>
      <c r="E874" s="45">
        <f>INDEX(IMPORT[Qty/ C],A874)</f>
        <v>2016</v>
      </c>
      <c r="F874" s="45">
        <f ca="1">INDEX(IMPORT[C],A874)</f>
        <v>5</v>
      </c>
      <c r="G874" s="45" t="str">
        <f>IF(INDEX(IMPORT[Catatan],A874)="","",INDEX(IMPORT[Catatan],A874))</f>
        <v/>
      </c>
      <c r="H874" s="45" t="str">
        <f>INDEX(IMPORT[Ket],A874)</f>
        <v>D6</v>
      </c>
    </row>
    <row r="875" spans="1:8">
      <c r="A875" s="12">
        <v>871</v>
      </c>
      <c r="C875" s="45">
        <f>INDEX(IMPORT[Seri],A875)</f>
        <v>8811</v>
      </c>
      <c r="D875" s="45" t="str">
        <f>INDEX(IMPORT[Jenis],A875)</f>
        <v>Sharpener</v>
      </c>
      <c r="E875" s="45">
        <f>INDEX(IMPORT[Qty/ C],A875)</f>
        <v>2592</v>
      </c>
      <c r="F875" s="45">
        <f ca="1">INDEX(IMPORT[C],A875)</f>
        <v>12</v>
      </c>
      <c r="G875" s="45" t="str">
        <f>IF(INDEX(IMPORT[Catatan],A875)="","",INDEX(IMPORT[Catatan],A875))</f>
        <v/>
      </c>
      <c r="H875" s="45" t="str">
        <f>INDEX(IMPORT[Ket],A875)</f>
        <v>D6</v>
      </c>
    </row>
    <row r="876" spans="1:8">
      <c r="A876" s="12">
        <v>872</v>
      </c>
      <c r="C876" s="45" t="str">
        <f>INDEX(IMPORT[Seri],A876)</f>
        <v>BH-278</v>
      </c>
      <c r="D876" s="45" t="str">
        <f>INDEX(IMPORT[Jenis],A876)</f>
        <v>Pencil Box</v>
      </c>
      <c r="E876" s="45">
        <f>INDEX(IMPORT[Qty/ C],A876)</f>
        <v>96</v>
      </c>
      <c r="F876" s="45">
        <f ca="1">INDEX(IMPORT[C],A876)</f>
        <v>1</v>
      </c>
      <c r="G876" s="45" t="str">
        <f>IF(INDEX(IMPORT[Catatan],A876)="","",INDEX(IMPORT[Catatan],A876))</f>
        <v/>
      </c>
      <c r="H876" s="45" t="str">
        <f>INDEX(IMPORT[Ket],A876)</f>
        <v>D6</v>
      </c>
    </row>
    <row r="877" spans="1:8">
      <c r="A877" s="12">
        <v>873</v>
      </c>
      <c r="C877" s="45" t="str">
        <f>INDEX(IMPORT[Seri],A877)</f>
        <v>BH-268</v>
      </c>
      <c r="D877" s="45" t="str">
        <f>INDEX(IMPORT[Jenis],A877)</f>
        <v>Pencil Box</v>
      </c>
      <c r="E877" s="45">
        <f>INDEX(IMPORT[Qty/ C],A877)</f>
        <v>96</v>
      </c>
      <c r="F877" s="45">
        <f ca="1">INDEX(IMPORT[C],A877)</f>
        <v>1</v>
      </c>
      <c r="G877" s="45" t="str">
        <f>IF(INDEX(IMPORT[Catatan],A877)="","",INDEX(IMPORT[Catatan],A877))</f>
        <v/>
      </c>
      <c r="H877" s="45" t="str">
        <f>INDEX(IMPORT[Ket],A877)</f>
        <v>D6</v>
      </c>
    </row>
    <row r="878" spans="1:8">
      <c r="A878" s="12">
        <v>874</v>
      </c>
      <c r="C878" s="45" t="str">
        <f>INDEX(IMPORT[Seri],A878)</f>
        <v>BH-288</v>
      </c>
      <c r="D878" s="45" t="str">
        <f>INDEX(IMPORT[Jenis],A878)</f>
        <v>Pencil Box</v>
      </c>
      <c r="E878" s="45">
        <f>INDEX(IMPORT[Qty/ C],A878)</f>
        <v>96</v>
      </c>
      <c r="F878" s="45">
        <f ca="1">INDEX(IMPORT[C],A878)</f>
        <v>1</v>
      </c>
      <c r="G878" s="45" t="str">
        <f>IF(INDEX(IMPORT[Catatan],A878)="","",INDEX(IMPORT[Catatan],A878))</f>
        <v/>
      </c>
      <c r="H878" s="45" t="str">
        <f>INDEX(IMPORT[Ket],A878)</f>
        <v>D6</v>
      </c>
    </row>
    <row r="879" spans="1:8">
      <c r="A879" s="12">
        <v>875</v>
      </c>
      <c r="C879" s="45" t="str">
        <f>INDEX(IMPORT[Seri],A879)</f>
        <v>BH-226</v>
      </c>
      <c r="D879" s="45" t="str">
        <f>INDEX(IMPORT[Jenis],A879)</f>
        <v>Pencil Box</v>
      </c>
      <c r="E879" s="45">
        <f>INDEX(IMPORT[Qty/ C],A879)</f>
        <v>120</v>
      </c>
      <c r="F879" s="45">
        <f ca="1">INDEX(IMPORT[C],A879)</f>
        <v>1</v>
      </c>
      <c r="G879" s="45" t="str">
        <f>IF(INDEX(IMPORT[Catatan],A879)="","",INDEX(IMPORT[Catatan],A879))</f>
        <v/>
      </c>
      <c r="H879" s="45" t="str">
        <f>INDEX(IMPORT[Ket],A879)</f>
        <v>D6</v>
      </c>
    </row>
    <row r="880" spans="1:8">
      <c r="A880" s="12">
        <v>876</v>
      </c>
      <c r="C880" s="45" t="str">
        <f>INDEX(IMPORT[Seri],A880)</f>
        <v>BH-228</v>
      </c>
      <c r="D880" s="45" t="str">
        <f>INDEX(IMPORT[Jenis],A880)</f>
        <v>Pencil Box</v>
      </c>
      <c r="E880" s="45">
        <f>INDEX(IMPORT[Qty/ C],A880)</f>
        <v>120</v>
      </c>
      <c r="F880" s="45">
        <f ca="1">INDEX(IMPORT[C],A880)</f>
        <v>2</v>
      </c>
      <c r="G880" s="45" t="str">
        <f>IF(INDEX(IMPORT[Catatan],A880)="","",INDEX(IMPORT[Catatan],A880))</f>
        <v/>
      </c>
      <c r="H880" s="45" t="str">
        <f>INDEX(IMPORT[Ket],A880)</f>
        <v>D6</v>
      </c>
    </row>
    <row r="881" spans="1:8">
      <c r="A881" s="12">
        <v>877</v>
      </c>
      <c r="C881" s="45" t="str">
        <f>INDEX(IMPORT[Seri],A881)</f>
        <v>BH-227</v>
      </c>
      <c r="D881" s="45" t="str">
        <f>INDEX(IMPORT[Jenis],A881)</f>
        <v>Pencil Box</v>
      </c>
      <c r="E881" s="45">
        <f>INDEX(IMPORT[Qty/ C],A881)</f>
        <v>120</v>
      </c>
      <c r="F881" s="45">
        <f ca="1">INDEX(IMPORT[C],A881)</f>
        <v>1</v>
      </c>
      <c r="G881" s="45" t="str">
        <f>IF(INDEX(IMPORT[Catatan],A881)="","",INDEX(IMPORT[Catatan],A881))</f>
        <v/>
      </c>
      <c r="H881" s="45" t="str">
        <f>INDEX(IMPORT[Ket],A881)</f>
        <v>D6</v>
      </c>
    </row>
    <row r="882" spans="1:8">
      <c r="A882" s="12">
        <v>878</v>
      </c>
      <c r="C882" s="45" t="str">
        <f>INDEX(IMPORT[Seri],A882)</f>
        <v>XTQ-F</v>
      </c>
      <c r="D882" s="45" t="str">
        <f>INDEX(IMPORT[Jenis],A882)</f>
        <v>Sticker</v>
      </c>
      <c r="E882" s="45">
        <f>INDEX(IMPORT[Qty/ C],A882)</f>
        <v>1152</v>
      </c>
      <c r="F882" s="45">
        <f ca="1">INDEX(IMPORT[C],A882)</f>
        <v>9</v>
      </c>
      <c r="G882" s="45" t="str">
        <f>IF(INDEX(IMPORT[Catatan],A882)="","",INDEX(IMPORT[Catatan],A882))</f>
        <v>1 Pak (20)</v>
      </c>
      <c r="H882" s="45" t="str">
        <f>INDEX(IMPORT[Ket],A882)</f>
        <v>D7</v>
      </c>
    </row>
    <row r="883" spans="1:8">
      <c r="A883" s="12">
        <v>879</v>
      </c>
      <c r="C883" s="45" t="str">
        <f>INDEX(IMPORT[Seri],A883)</f>
        <v>KL-AH</v>
      </c>
      <c r="D883" s="45" t="str">
        <f>INDEX(IMPORT[Jenis],A883)</f>
        <v>Sticker</v>
      </c>
      <c r="E883" s="45">
        <f>INDEX(IMPORT[Qty/ C],A883)</f>
        <v>2880</v>
      </c>
      <c r="F883" s="45">
        <f ca="1">INDEX(IMPORT[C],A883)</f>
        <v>9</v>
      </c>
      <c r="G883" s="45" t="str">
        <f>IF(INDEX(IMPORT[Catatan],A883)="","",INDEX(IMPORT[Catatan],A883))</f>
        <v>1 Pak (24)</v>
      </c>
      <c r="H883" s="45" t="str">
        <f>INDEX(IMPORT[Ket],A883)</f>
        <v>D7</v>
      </c>
    </row>
    <row r="884" spans="1:8">
      <c r="A884" s="12">
        <v>880</v>
      </c>
      <c r="C884" s="45" t="str">
        <f>INDEX(IMPORT[Seri],A884)</f>
        <v>QJF-A</v>
      </c>
      <c r="D884" s="45" t="str">
        <f>INDEX(IMPORT[Jenis],A884)</f>
        <v>Sticker</v>
      </c>
      <c r="E884" s="45">
        <f>INDEX(IMPORT[Qty/ C],A884)</f>
        <v>384</v>
      </c>
      <c r="F884" s="45">
        <f ca="1">INDEX(IMPORT[C],A884)</f>
        <v>9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881</v>
      </c>
      <c r="C885" s="45" t="str">
        <f>INDEX(IMPORT[Seri],A885)</f>
        <v>JBE-SA</v>
      </c>
      <c r="D885" s="45" t="str">
        <f>INDEX(IMPORT[Jenis],A885)</f>
        <v>Sticker</v>
      </c>
      <c r="E885" s="45">
        <f>INDEX(IMPORT[Qty/ C],A885)</f>
        <v>224</v>
      </c>
      <c r="F885" s="45">
        <f ca="1">INDEX(IMPORT[C],A885)</f>
        <v>8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882</v>
      </c>
      <c r="C886" s="45" t="str">
        <f>INDEX(IMPORT[Seri],A886)</f>
        <v>DH-2356</v>
      </c>
      <c r="D886" s="45" t="str">
        <f>INDEX(IMPORT[Jenis],A886)</f>
        <v>Sticker</v>
      </c>
      <c r="E886" s="45">
        <f>INDEX(IMPORT[Qty/ C],A886)</f>
        <v>200</v>
      </c>
      <c r="F886" s="45">
        <f ca="1">INDEX(IMPORT[C],A886)</f>
        <v>7</v>
      </c>
      <c r="G886" s="45" t="str">
        <f>IF(INDEX(IMPORT[Catatan],A886)="","",INDEX(IMPORT[Catatan],A886))</f>
        <v/>
      </c>
      <c r="H886" s="45" t="str">
        <f>INDEX(IMPORT[Ket],A886)</f>
        <v>D7</v>
      </c>
    </row>
    <row r="887" spans="1:8">
      <c r="A887" s="12">
        <v>883</v>
      </c>
      <c r="C887" s="45" t="str">
        <f>INDEX(IMPORT[Seri],A887)</f>
        <v>YLD</v>
      </c>
      <c r="D887" s="45" t="str">
        <f>INDEX(IMPORT[Jenis],A887)</f>
        <v>Sticker</v>
      </c>
      <c r="E887" s="45">
        <f>INDEX(IMPORT[Qty/ C],A887)</f>
        <v>3000</v>
      </c>
      <c r="F887" s="45">
        <f ca="1">INDEX(IMPORT[C],A887)</f>
        <v>9</v>
      </c>
      <c r="G887" s="45" t="str">
        <f>IF(INDEX(IMPORT[Catatan],A887)="","",INDEX(IMPORT[Catatan],A887))</f>
        <v/>
      </c>
      <c r="H887" s="45" t="str">
        <f>INDEX(IMPORT[Ket],A887)</f>
        <v>D7</v>
      </c>
    </row>
    <row r="888" spans="1:8">
      <c r="A888" s="12">
        <v>884</v>
      </c>
      <c r="C888" s="45" t="str">
        <f>INDEX(IMPORT[Seri],A888)</f>
        <v>JBE34</v>
      </c>
      <c r="D888" s="45" t="str">
        <f>INDEX(IMPORT[Jenis],A888)</f>
        <v>Sticker</v>
      </c>
      <c r="E888" s="45">
        <f>INDEX(IMPORT[Qty/ C],A888)</f>
        <v>480</v>
      </c>
      <c r="F888" s="45">
        <f ca="1">INDEX(IMPORT[C],A888)</f>
        <v>8</v>
      </c>
      <c r="G888" s="45" t="str">
        <f>IF(INDEX(IMPORT[Catatan],A888)="","",INDEX(IMPORT[Catatan],A888))</f>
        <v/>
      </c>
      <c r="H888" s="45" t="str">
        <f>INDEX(IMPORT[Ket],A888)</f>
        <v>D7</v>
      </c>
    </row>
    <row r="889" spans="1:8">
      <c r="A889" s="12">
        <v>885</v>
      </c>
      <c r="C889" s="45" t="str">
        <f>INDEX(IMPORT[Seri],A889)</f>
        <v>JBE24</v>
      </c>
      <c r="D889" s="45" t="str">
        <f>INDEX(IMPORT[Jenis],A889)</f>
        <v>Sticker</v>
      </c>
      <c r="E889" s="45">
        <f>INDEX(IMPORT[Qty/ C],A889)</f>
        <v>384</v>
      </c>
      <c r="F889" s="45">
        <f ca="1">INDEX(IMPORT[C],A889)</f>
        <v>8</v>
      </c>
      <c r="G889" s="45" t="str">
        <f>IF(INDEX(IMPORT[Catatan],A889)="","",INDEX(IMPORT[Catatan],A889))</f>
        <v>1 Dos (24)</v>
      </c>
      <c r="H889" s="45" t="str">
        <f>INDEX(IMPORT[Ket],A889)</f>
        <v>D7</v>
      </c>
    </row>
    <row r="890" spans="1:8">
      <c r="A890" s="12">
        <v>886</v>
      </c>
      <c r="C890" s="45" t="str">
        <f>INDEX(IMPORT[Seri],A890)</f>
        <v>XTQ-E</v>
      </c>
      <c r="D890" s="45" t="str">
        <f>INDEX(IMPORT[Jenis],A890)</f>
        <v>Sticker</v>
      </c>
      <c r="E890" s="45">
        <f>INDEX(IMPORT[Qty/ C],A890)</f>
        <v>1512</v>
      </c>
      <c r="F890" s="45">
        <f ca="1">INDEX(IMPORT[C],A890)</f>
        <v>9</v>
      </c>
      <c r="G890" s="45" t="str">
        <f>IF(INDEX(IMPORT[Catatan],A890)="","",INDEX(IMPORT[Catatan],A890))</f>
        <v>1 Pak (36)</v>
      </c>
      <c r="H890" s="45" t="str">
        <f>INDEX(IMPORT[Ket],A890)</f>
        <v>D7</v>
      </c>
    </row>
    <row r="891" spans="1:8">
      <c r="A891" s="12">
        <v>887</v>
      </c>
      <c r="C891" s="45" t="str">
        <f>INDEX(IMPORT[Seri],A891)</f>
        <v>JBE- 43</v>
      </c>
      <c r="D891" s="45" t="str">
        <f>INDEX(IMPORT[Jenis],A891)</f>
        <v>Sticker</v>
      </c>
      <c r="E891" s="45">
        <f>INDEX(IMPORT[Qty/ C],A891)</f>
        <v>2880</v>
      </c>
      <c r="F891" s="45">
        <f ca="1">INDEX(IMPORT[C],A891)</f>
        <v>9</v>
      </c>
      <c r="G891" s="45" t="str">
        <f>IF(INDEX(IMPORT[Catatan],A891)="","",INDEX(IMPORT[Catatan],A891))</f>
        <v>1 Pak (120)</v>
      </c>
      <c r="H891" s="45" t="str">
        <f>INDEX(IMPORT[Ket],A891)</f>
        <v>D7</v>
      </c>
    </row>
    <row r="892" spans="1:8">
      <c r="A892" s="12">
        <v>888</v>
      </c>
      <c r="C892" s="45" t="str">
        <f>INDEX(IMPORT[Seri],A892)</f>
        <v>JBE-35</v>
      </c>
      <c r="D892" s="45" t="str">
        <f>INDEX(IMPORT[Jenis],A892)</f>
        <v>Sticker</v>
      </c>
      <c r="E892" s="45">
        <f>INDEX(IMPORT[Qty/ C],A892)</f>
        <v>1920</v>
      </c>
      <c r="F892" s="45">
        <f ca="1">INDEX(IMPORT[C],A892)</f>
        <v>9</v>
      </c>
      <c r="G892" s="45" t="str">
        <f>IF(INDEX(IMPORT[Catatan],A892)="","",INDEX(IMPORT[Catatan],A892))</f>
        <v>1 Pak (48)</v>
      </c>
      <c r="H892" s="45" t="str">
        <f>INDEX(IMPORT[Ket],A892)</f>
        <v>D7</v>
      </c>
    </row>
    <row r="893" spans="1:8">
      <c r="A893" s="12">
        <v>889</v>
      </c>
      <c r="C893" s="45" t="str">
        <f>INDEX(IMPORT[Seri],A893)</f>
        <v>JBE - SD</v>
      </c>
      <c r="D893" s="45" t="str">
        <f>INDEX(IMPORT[Jenis],A893)</f>
        <v>Sticker</v>
      </c>
      <c r="E893" s="45">
        <f>INDEX(IMPORT[Qty/ C],A893)</f>
        <v>224</v>
      </c>
      <c r="F893" s="45">
        <f ca="1">INDEX(IMPORT[C],A893)</f>
        <v>4</v>
      </c>
      <c r="G893" s="45" t="str">
        <f>IF(INDEX(IMPORT[Catatan],A893)="","",INDEX(IMPORT[Catatan],A893))</f>
        <v/>
      </c>
      <c r="H893" s="45" t="str">
        <f>INDEX(IMPORT[Ket],A893)</f>
        <v>D7</v>
      </c>
    </row>
    <row r="894" spans="1:8">
      <c r="A894" s="12">
        <v>890</v>
      </c>
      <c r="C894" s="45" t="str">
        <f>INDEX(IMPORT[Seri],A894)</f>
        <v>KL 63</v>
      </c>
      <c r="D894" s="45" t="str">
        <f>INDEX(IMPORT[Jenis],A894)</f>
        <v>Sticker</v>
      </c>
      <c r="E894" s="45">
        <f>INDEX(IMPORT[Qty/ C],A894)</f>
        <v>272</v>
      </c>
      <c r="F894" s="45">
        <f ca="1">INDEX(IMPORT[C],A894)</f>
        <v>4</v>
      </c>
      <c r="G894" s="45" t="str">
        <f>IF(INDEX(IMPORT[Catatan],A894)="","",INDEX(IMPORT[Catatan],A894))</f>
        <v/>
      </c>
      <c r="H894" s="45" t="str">
        <f>INDEX(IMPORT[Ket],A894)</f>
        <v>D7</v>
      </c>
    </row>
    <row r="895" spans="1:8">
      <c r="A895" s="12">
        <v>891</v>
      </c>
      <c r="C895" s="45" t="str">
        <f>INDEX(IMPORT[Seri],A895)</f>
        <v>KL 68</v>
      </c>
      <c r="D895" s="45" t="str">
        <f>INDEX(IMPORT[Jenis],A895)</f>
        <v>Sticker</v>
      </c>
      <c r="E895" s="45">
        <f>INDEX(IMPORT[Qty/ C],A895)</f>
        <v>320</v>
      </c>
      <c r="F895" s="45">
        <f ca="1">INDEX(IMPORT[C],A895)</f>
        <v>9</v>
      </c>
      <c r="G895" s="45" t="str">
        <f>IF(INDEX(IMPORT[Catatan],A895)="","",INDEX(IMPORT[Catatan],A895))</f>
        <v/>
      </c>
      <c r="H895" s="45" t="str">
        <f>INDEX(IMPORT[Ket],A895)</f>
        <v>D7</v>
      </c>
    </row>
    <row r="896" spans="1:8">
      <c r="A896" s="12">
        <v>892</v>
      </c>
      <c r="C896" s="45" t="str">
        <f>INDEX(IMPORT[Seri],A896)</f>
        <v>KL 70</v>
      </c>
      <c r="D896" s="45" t="str">
        <f>INDEX(IMPORT[Jenis],A896)</f>
        <v>Sticker</v>
      </c>
      <c r="E896" s="45">
        <f>INDEX(IMPORT[Qty/ C],A896)</f>
        <v>256</v>
      </c>
      <c r="F896" s="45">
        <f ca="1">INDEX(IMPORT[C],A896)</f>
        <v>4</v>
      </c>
      <c r="G896" s="45" t="str">
        <f>IF(INDEX(IMPORT[Catatan],A896)="","",INDEX(IMPORT[Catatan],A896))</f>
        <v/>
      </c>
      <c r="H896" s="45" t="str">
        <f>INDEX(IMPORT[Ket],A896)</f>
        <v>D7</v>
      </c>
    </row>
    <row r="897" spans="1:8">
      <c r="A897" s="12">
        <v>893</v>
      </c>
      <c r="C897" s="45" t="str">
        <f>INDEX(IMPORT[Seri],A897)</f>
        <v>JBE 30</v>
      </c>
      <c r="D897" s="45" t="str">
        <f>INDEX(IMPORT[Jenis],A897)</f>
        <v>Sticker</v>
      </c>
      <c r="E897" s="45">
        <f>INDEX(IMPORT[Qty/ C],A897)</f>
        <v>576</v>
      </c>
      <c r="F897" s="45">
        <f ca="1">INDEX(IMPORT[C],A897)</f>
        <v>8</v>
      </c>
      <c r="G897" s="45" t="str">
        <f>IF(INDEX(IMPORT[Catatan],A897)="","",INDEX(IMPORT[Catatan],A897))</f>
        <v>1 Dos (24)</v>
      </c>
      <c r="H897" s="45" t="str">
        <f>INDEX(IMPORT[Ket],A897)</f>
        <v>D7</v>
      </c>
    </row>
    <row r="898" spans="1:8">
      <c r="A898" s="12">
        <v>894</v>
      </c>
      <c r="C898" s="45" t="str">
        <f>INDEX(IMPORT[Seri],A898)</f>
        <v>JBE -SV</v>
      </c>
      <c r="D898" s="45" t="str">
        <f>INDEX(IMPORT[Jenis],A898)</f>
        <v>Sticker</v>
      </c>
      <c r="E898" s="45">
        <f>INDEX(IMPORT[Qty/ C],A898)</f>
        <v>224</v>
      </c>
      <c r="F898" s="45">
        <f ca="1">INDEX(IMPORT[C],A898)</f>
        <v>9</v>
      </c>
      <c r="G898" s="45" t="str">
        <f>IF(INDEX(IMPORT[Catatan],A898)="","",INDEX(IMPORT[Catatan],A898))</f>
        <v/>
      </c>
      <c r="H898" s="45" t="str">
        <f>INDEX(IMPORT[Ket],A898)</f>
        <v>D7</v>
      </c>
    </row>
    <row r="899" spans="1:8">
      <c r="A899" s="12">
        <v>895</v>
      </c>
      <c r="C899" s="45" t="str">
        <f>INDEX(IMPORT[Seri],A899)</f>
        <v>50100-71</v>
      </c>
      <c r="D899" s="45" t="str">
        <f>INDEX(IMPORT[Jenis],A899)</f>
        <v>Note Book</v>
      </c>
      <c r="E899" s="45">
        <f>INDEX(IMPORT[Qty/ C],A899)</f>
        <v>240</v>
      </c>
      <c r="F899" s="45">
        <f ca="1">INDEX(IMPORT[C],A899)</f>
        <v>13</v>
      </c>
      <c r="G899" s="45" t="str">
        <f>IF(INDEX(IMPORT[Catatan],A899)="","",INDEX(IMPORT[Catatan],A899))</f>
        <v/>
      </c>
      <c r="H899" s="45" t="str">
        <f>INDEX(IMPORT[Ket],A899)</f>
        <v>D7</v>
      </c>
    </row>
    <row r="900" spans="1:8">
      <c r="A900" s="12">
        <v>896</v>
      </c>
      <c r="C900" s="45" t="str">
        <f>INDEX(IMPORT[Seri],A900)</f>
        <v>50100-67</v>
      </c>
      <c r="D900" s="45" t="str">
        <f>INDEX(IMPORT[Jenis],A900)</f>
        <v>Note Book</v>
      </c>
      <c r="E900" s="45">
        <f>INDEX(IMPORT[Qty/ C],A900)</f>
        <v>240</v>
      </c>
      <c r="F900" s="45">
        <f ca="1">INDEX(IMPORT[C],A900)</f>
        <v>8</v>
      </c>
      <c r="G900" s="45" t="str">
        <f>IF(INDEX(IMPORT[Catatan],A900)="","",INDEX(IMPORT[Catatan],A900))</f>
        <v/>
      </c>
      <c r="H900" s="45" t="str">
        <f>INDEX(IMPORT[Ket],A900)</f>
        <v>D7</v>
      </c>
    </row>
    <row r="901" spans="1:8">
      <c r="A901" s="12">
        <v>897</v>
      </c>
      <c r="C901" s="45" t="str">
        <f>INDEX(IMPORT[Seri],A901)</f>
        <v>25100-71</v>
      </c>
      <c r="D901" s="45" t="str">
        <f>INDEX(IMPORT[Jenis],A901)</f>
        <v>Note Book</v>
      </c>
      <c r="E901" s="45">
        <f>INDEX(IMPORT[Qty/ C],A901)</f>
        <v>160</v>
      </c>
      <c r="F901" s="45">
        <f ca="1">INDEX(IMPORT[C],A901)</f>
        <v>9</v>
      </c>
      <c r="G901" s="45" t="str">
        <f>IF(INDEX(IMPORT[Catatan],A901)="","",INDEX(IMPORT[Catatan],A901))</f>
        <v/>
      </c>
      <c r="H901" s="45" t="str">
        <f>INDEX(IMPORT[Ket],A901)</f>
        <v>D7</v>
      </c>
    </row>
    <row r="902" spans="1:8">
      <c r="A902" s="12">
        <v>898</v>
      </c>
      <c r="C902" s="45" t="str">
        <f>INDEX(IMPORT[Seri],A902)</f>
        <v>18100-68</v>
      </c>
      <c r="D902" s="45" t="str">
        <f>INDEX(IMPORT[Jenis],A902)</f>
        <v>Note Book</v>
      </c>
      <c r="E902" s="45">
        <f>INDEX(IMPORT[Qty/ C],A902)</f>
        <v>120</v>
      </c>
      <c r="F902" s="45">
        <f ca="1">INDEX(IMPORT[C],A902)</f>
        <v>4</v>
      </c>
      <c r="G902" s="45" t="str">
        <f>IF(INDEX(IMPORT[Catatan],A902)="","",INDEX(IMPORT[Catatan],A902))</f>
        <v/>
      </c>
      <c r="H902" s="45" t="str">
        <f>INDEX(IMPORT[Ket],A902)</f>
        <v>D7</v>
      </c>
    </row>
    <row r="903" spans="1:8">
      <c r="A903" s="12">
        <v>899</v>
      </c>
      <c r="C903" s="45" t="str">
        <f>INDEX(IMPORT[Seri],A903)</f>
        <v>18100-59</v>
      </c>
      <c r="D903" s="45" t="str">
        <f>INDEX(IMPORT[Jenis],A903)</f>
        <v>Note Book</v>
      </c>
      <c r="E903" s="45">
        <f>INDEX(IMPORT[Qty/ C],A903)</f>
        <v>120</v>
      </c>
      <c r="F903" s="45">
        <f ca="1">INDEX(IMPORT[C],A903)</f>
        <v>2</v>
      </c>
      <c r="G903" s="45" t="str">
        <f>IF(INDEX(IMPORT[Catatan],A903)="","",INDEX(IMPORT[Catatan],A903))</f>
        <v/>
      </c>
      <c r="H903" s="45" t="str">
        <f>INDEX(IMPORT[Ket],A903)</f>
        <v>D7</v>
      </c>
    </row>
    <row r="904" spans="1:8">
      <c r="A904" s="12">
        <v>900</v>
      </c>
      <c r="C904" s="45" t="str">
        <f>INDEX(IMPORT[Seri],A904)</f>
        <v>7025-18</v>
      </c>
      <c r="D904" s="45" t="str">
        <f>INDEX(IMPORT[Jenis],A904)</f>
        <v>Note Book</v>
      </c>
      <c r="E904" s="45">
        <f>INDEX(IMPORT[Qty/ C],A904)</f>
        <v>192</v>
      </c>
      <c r="F904" s="45">
        <f ca="1">INDEX(IMPORT[C],A904)</f>
        <v>4</v>
      </c>
      <c r="G904" s="45" t="str">
        <f>IF(INDEX(IMPORT[Catatan],A904)="","",INDEX(IMPORT[Catatan],A904))</f>
        <v/>
      </c>
      <c r="H904" s="45" t="str">
        <f>INDEX(IMPORT[Ket],A904)</f>
        <v>D7</v>
      </c>
    </row>
    <row r="905" spans="1:8">
      <c r="A905" s="12">
        <v>901</v>
      </c>
      <c r="C905" s="45" t="str">
        <f>INDEX(IMPORT[Seri],A905)</f>
        <v>7025-19</v>
      </c>
      <c r="D905" s="45" t="str">
        <f>INDEX(IMPORT[Jenis],A905)</f>
        <v>Note Book</v>
      </c>
      <c r="E905" s="45">
        <f>INDEX(IMPORT[Qty/ C],A905)</f>
        <v>192</v>
      </c>
      <c r="F905" s="45">
        <f ca="1">INDEX(IMPORT[C],A905)</f>
        <v>4</v>
      </c>
      <c r="G905" s="45" t="str">
        <f>IF(INDEX(IMPORT[Catatan],A905)="","",INDEX(IMPORT[Catatan],A905))</f>
        <v/>
      </c>
      <c r="H905" s="45" t="str">
        <f>INDEX(IMPORT[Ket],A905)</f>
        <v>D7</v>
      </c>
    </row>
    <row r="906" spans="1:8">
      <c r="A906" s="12">
        <v>902</v>
      </c>
      <c r="C906" s="45" t="str">
        <f>INDEX(IMPORT[Seri],A906)</f>
        <v>7025-27</v>
      </c>
      <c r="D906" s="45" t="str">
        <f>INDEX(IMPORT[Jenis],A906)</f>
        <v>Note Book</v>
      </c>
      <c r="E906" s="45">
        <f>INDEX(IMPORT[Qty/ C],A906)</f>
        <v>192</v>
      </c>
      <c r="F906" s="45">
        <f ca="1">INDEX(IMPORT[C],A906)</f>
        <v>4</v>
      </c>
      <c r="G906" s="45" t="str">
        <f>IF(INDEX(IMPORT[Catatan],A906)="","",INDEX(IMPORT[Catatan],A906))</f>
        <v/>
      </c>
      <c r="H906" s="45" t="str">
        <f>INDEX(IMPORT[Ket],A906)</f>
        <v>D7</v>
      </c>
    </row>
    <row r="907" spans="1:8">
      <c r="A907" s="12">
        <v>903</v>
      </c>
      <c r="C907" s="45" t="str">
        <f>INDEX(IMPORT[Seri],A907)</f>
        <v>7025-28</v>
      </c>
      <c r="D907" s="45" t="str">
        <f>INDEX(IMPORT[Jenis],A907)</f>
        <v>Note Book</v>
      </c>
      <c r="E907" s="45">
        <f>INDEX(IMPORT[Qty/ C],A907)</f>
        <v>192</v>
      </c>
      <c r="F907" s="45">
        <f ca="1">INDEX(IMPORT[C],A907)</f>
        <v>4</v>
      </c>
      <c r="G907" s="45" t="str">
        <f>IF(INDEX(IMPORT[Catatan],A907)="","",INDEX(IMPORT[Catatan],A907))</f>
        <v/>
      </c>
      <c r="H907" s="45" t="str">
        <f>INDEX(IMPORT[Ket],A907)</f>
        <v>D7</v>
      </c>
    </row>
    <row r="908" spans="1:8">
      <c r="A908" s="12">
        <v>904</v>
      </c>
      <c r="C908" s="45" t="str">
        <f>INDEX(IMPORT[Seri],A908)</f>
        <v>7025-29</v>
      </c>
      <c r="D908" s="45" t="str">
        <f>INDEX(IMPORT[Jenis],A908)</f>
        <v>Note Book</v>
      </c>
      <c r="E908" s="45">
        <f>INDEX(IMPORT[Qty/ C],A908)</f>
        <v>192</v>
      </c>
      <c r="F908" s="45">
        <f ca="1">INDEX(IMPORT[C],A908)</f>
        <v>4</v>
      </c>
      <c r="G908" s="45" t="str">
        <f>IF(INDEX(IMPORT[Catatan],A908)="","",INDEX(IMPORT[Catatan],A908))</f>
        <v/>
      </c>
      <c r="H908" s="45" t="str">
        <f>INDEX(IMPORT[Ket],A908)</f>
        <v>D7</v>
      </c>
    </row>
    <row r="909" spans="1:8">
      <c r="A909" s="12">
        <v>905</v>
      </c>
      <c r="C909" s="45" t="str">
        <f>INDEX(IMPORT[Seri],A909)</f>
        <v>7025-30</v>
      </c>
      <c r="D909" s="45" t="str">
        <f>INDEX(IMPORT[Jenis],A909)</f>
        <v>Note Book</v>
      </c>
      <c r="E909" s="45">
        <f>INDEX(IMPORT[Qty/ C],A909)</f>
        <v>192</v>
      </c>
      <c r="F909" s="45">
        <f ca="1">INDEX(IMPORT[C],A909)</f>
        <v>4</v>
      </c>
      <c r="G909" s="45" t="str">
        <f>IF(INDEX(IMPORT[Catatan],A909)="","",INDEX(IMPORT[Catatan],A909))</f>
        <v/>
      </c>
      <c r="H909" s="45" t="str">
        <f>INDEX(IMPORT[Ket],A909)</f>
        <v>D7</v>
      </c>
    </row>
    <row r="910" spans="1:8">
      <c r="A910" s="12">
        <v>906</v>
      </c>
      <c r="C910" s="45" t="str">
        <f>INDEX(IMPORT[Seri],A910)</f>
        <v>7025-31</v>
      </c>
      <c r="D910" s="45" t="str">
        <f>INDEX(IMPORT[Jenis],A910)</f>
        <v>Note Book</v>
      </c>
      <c r="E910" s="45">
        <f>INDEX(IMPORT[Qty/ C],A910)</f>
        <v>192</v>
      </c>
      <c r="F910" s="45">
        <f ca="1">INDEX(IMPORT[C],A910)</f>
        <v>4</v>
      </c>
      <c r="G910" s="45" t="str">
        <f>IF(INDEX(IMPORT[Catatan],A910)="","",INDEX(IMPORT[Catatan],A910))</f>
        <v/>
      </c>
      <c r="H910" s="45" t="str">
        <f>INDEX(IMPORT[Ket],A910)</f>
        <v>D7</v>
      </c>
    </row>
    <row r="911" spans="1:8">
      <c r="A911" s="12">
        <v>907</v>
      </c>
      <c r="C911" s="45" t="str">
        <f>INDEX(IMPORT[Seri],A911)</f>
        <v>7025-32</v>
      </c>
      <c r="D911" s="45" t="str">
        <f>INDEX(IMPORT[Jenis],A911)</f>
        <v>Note Book</v>
      </c>
      <c r="E911" s="45">
        <f>INDEX(IMPORT[Qty/ C],A911)</f>
        <v>192</v>
      </c>
      <c r="F911" s="45">
        <f ca="1">INDEX(IMPORT[C],A911)</f>
        <v>4</v>
      </c>
      <c r="G911" s="45" t="str">
        <f>IF(INDEX(IMPORT[Catatan],A911)="","",INDEX(IMPORT[Catatan],A911))</f>
        <v/>
      </c>
      <c r="H911" s="45" t="str">
        <f>INDEX(IMPORT[Ket],A911)</f>
        <v>D7</v>
      </c>
    </row>
    <row r="912" spans="1:8">
      <c r="A912" s="12">
        <v>908</v>
      </c>
      <c r="C912" s="45" t="str">
        <f>INDEX(IMPORT[Seri],A912)</f>
        <v>05201</v>
      </c>
      <c r="D912" s="45" t="str">
        <f>INDEX(IMPORT[Jenis],A912)</f>
        <v>Note Book</v>
      </c>
      <c r="E912" s="45">
        <f>INDEX(IMPORT[Qty/ C],A912)</f>
        <v>128</v>
      </c>
      <c r="F912" s="45">
        <f ca="1">INDEX(IMPORT[C],A912)</f>
        <v>8</v>
      </c>
      <c r="G912" s="45" t="str">
        <f>IF(INDEX(IMPORT[Catatan],A912)="","",INDEX(IMPORT[Catatan],A912))</f>
        <v>A5</v>
      </c>
      <c r="H912" s="45" t="str">
        <f>INDEX(IMPORT[Ket],A912)</f>
        <v>D7</v>
      </c>
    </row>
    <row r="913" spans="1:8">
      <c r="A913" s="12">
        <v>909</v>
      </c>
      <c r="C913" s="45" t="str">
        <f>INDEX(IMPORT[Seri],A913)</f>
        <v>05203</v>
      </c>
      <c r="D913" s="45" t="str">
        <f>INDEX(IMPORT[Jenis],A913)</f>
        <v>Note Book</v>
      </c>
      <c r="E913" s="45">
        <f>INDEX(IMPORT[Qty/ C],A913)</f>
        <v>128</v>
      </c>
      <c r="F913" s="45">
        <f ca="1">INDEX(IMPORT[C],A913)</f>
        <v>7</v>
      </c>
      <c r="G913" s="45" t="str">
        <f>IF(INDEX(IMPORT[Catatan],A913)="","",INDEX(IMPORT[Catatan],A913))</f>
        <v>A5</v>
      </c>
      <c r="H913" s="45" t="str">
        <f>INDEX(IMPORT[Ket],A913)</f>
        <v>D7</v>
      </c>
    </row>
    <row r="914" spans="1:8">
      <c r="A914" s="12">
        <v>910</v>
      </c>
      <c r="C914" s="45" t="str">
        <f>INDEX(IMPORT[Seri],A914)</f>
        <v>05204</v>
      </c>
      <c r="D914" s="45" t="str">
        <f>INDEX(IMPORT[Jenis],A914)</f>
        <v>Note Book</v>
      </c>
      <c r="E914" s="45">
        <f>INDEX(IMPORT[Qty/ C],A914)</f>
        <v>128</v>
      </c>
      <c r="F914" s="45">
        <f ca="1">INDEX(IMPORT[C],A914)</f>
        <v>7</v>
      </c>
      <c r="G914" s="45" t="str">
        <f>IF(INDEX(IMPORT[Catatan],A914)="","",INDEX(IMPORT[Catatan],A914))</f>
        <v>A5</v>
      </c>
      <c r="H914" s="45" t="str">
        <f>INDEX(IMPORT[Ket],A914)</f>
        <v>D7</v>
      </c>
    </row>
    <row r="915" spans="1:8">
      <c r="A915" s="12">
        <v>911</v>
      </c>
      <c r="C915" s="45" t="str">
        <f>INDEX(IMPORT[Seri],A915)</f>
        <v>05205</v>
      </c>
      <c r="D915" s="45" t="str">
        <f>INDEX(IMPORT[Jenis],A915)</f>
        <v>Note Book</v>
      </c>
      <c r="E915" s="45">
        <f>INDEX(IMPORT[Qty/ C],A915)</f>
        <v>128</v>
      </c>
      <c r="F915" s="45">
        <f ca="1">INDEX(IMPORT[C],A915)</f>
        <v>7</v>
      </c>
      <c r="G915" s="45" t="str">
        <f>IF(INDEX(IMPORT[Catatan],A915)="","",INDEX(IMPORT[Catatan],A915))</f>
        <v>A5</v>
      </c>
      <c r="H915" s="45" t="str">
        <f>INDEX(IMPORT[Ket],A915)</f>
        <v>D7</v>
      </c>
    </row>
    <row r="916" spans="1:8">
      <c r="A916" s="12">
        <v>912</v>
      </c>
      <c r="C916" s="45" t="str">
        <f>INDEX(IMPORT[Seri],A916)</f>
        <v>05202</v>
      </c>
      <c r="D916" s="45" t="str">
        <f>INDEX(IMPORT[Jenis],A916)</f>
        <v>Note Book</v>
      </c>
      <c r="E916" s="45">
        <f>INDEX(IMPORT[Qty/ C],A916)</f>
        <v>128</v>
      </c>
      <c r="F916" s="45">
        <f ca="1">INDEX(IMPORT[C],A916)</f>
        <v>8</v>
      </c>
      <c r="G916" s="45" t="str">
        <f>IF(INDEX(IMPORT[Catatan],A916)="","",INDEX(IMPORT[Catatan],A916))</f>
        <v>A5</v>
      </c>
      <c r="H916" s="45" t="str">
        <f>INDEX(IMPORT[Ket],A916)</f>
        <v>D7</v>
      </c>
    </row>
    <row r="917" spans="1:8">
      <c r="A917" s="12">
        <v>913</v>
      </c>
      <c r="C917" s="45" t="str">
        <f>INDEX(IMPORT[Seri],A917)</f>
        <v>64834</v>
      </c>
      <c r="D917" s="45" t="str">
        <f>INDEX(IMPORT[Jenis],A917)</f>
        <v>Note Book</v>
      </c>
      <c r="E917" s="45">
        <f>INDEX(IMPORT[Qty/ C],A917)</f>
        <v>128</v>
      </c>
      <c r="F917" s="45">
        <f ca="1">INDEX(IMPORT[C],A917)</f>
        <v>7</v>
      </c>
      <c r="G917" s="45" t="str">
        <f>IF(INDEX(IMPORT[Catatan],A917)="","",INDEX(IMPORT[Catatan],A917))</f>
        <v>A5</v>
      </c>
      <c r="H917" s="45" t="str">
        <f>INDEX(IMPORT[Ket],A917)</f>
        <v>D7</v>
      </c>
    </row>
    <row r="918" spans="1:8">
      <c r="A918" s="12">
        <v>914</v>
      </c>
      <c r="C918" s="45">
        <f>INDEX(IMPORT[Seri],A918)</f>
        <v>593834</v>
      </c>
      <c r="D918" s="45" t="str">
        <f>INDEX(IMPORT[Jenis],A918)</f>
        <v>Note Book</v>
      </c>
      <c r="E918" s="45">
        <f>INDEX(IMPORT[Qty/ C],A918)</f>
        <v>96</v>
      </c>
      <c r="F918" s="45">
        <f ca="1">INDEX(IMPORT[C],A918)</f>
        <v>8</v>
      </c>
      <c r="G918" s="45" t="str">
        <f>IF(INDEX(IMPORT[Catatan],A918)="","",INDEX(IMPORT[Catatan],A918))</f>
        <v/>
      </c>
      <c r="H918" s="45" t="str">
        <f>INDEX(IMPORT[Ket],A918)</f>
        <v>D7</v>
      </c>
    </row>
    <row r="919" spans="1:8">
      <c r="A919" s="12">
        <v>915</v>
      </c>
      <c r="C919" s="45">
        <f>INDEX(IMPORT[Seri],A919)</f>
        <v>76203</v>
      </c>
      <c r="D919" s="45" t="str">
        <f>INDEX(IMPORT[Jenis],A919)</f>
        <v>Note Book</v>
      </c>
      <c r="E919" s="45">
        <f>INDEX(IMPORT[Qty/ C],A919)</f>
        <v>96</v>
      </c>
      <c r="F919" s="45">
        <f ca="1">INDEX(IMPORT[C],A919)</f>
        <v>8</v>
      </c>
      <c r="G919" s="45" t="str">
        <f>IF(INDEX(IMPORT[Catatan],A919)="","",INDEX(IMPORT[Catatan],A919))</f>
        <v/>
      </c>
      <c r="H919" s="45" t="str">
        <f>INDEX(IMPORT[Ket],A919)</f>
        <v>D7</v>
      </c>
    </row>
    <row r="920" spans="1:8">
      <c r="A920" s="12">
        <v>916</v>
      </c>
      <c r="C920" s="45">
        <f>INDEX(IMPORT[Seri],A920)</f>
        <v>76205</v>
      </c>
      <c r="D920" s="45" t="str">
        <f>INDEX(IMPORT[Jenis],A920)</f>
        <v>Note Book</v>
      </c>
      <c r="E920" s="45">
        <f>INDEX(IMPORT[Qty/ C],A920)</f>
        <v>96</v>
      </c>
      <c r="F920" s="45">
        <f ca="1">INDEX(IMPORT[C],A920)</f>
        <v>8</v>
      </c>
      <c r="G920" s="45" t="str">
        <f>IF(INDEX(IMPORT[Catatan],A920)="","",INDEX(IMPORT[Catatan],A920))</f>
        <v/>
      </c>
      <c r="H920" s="45" t="str">
        <f>INDEX(IMPORT[Ket],A920)</f>
        <v>D7</v>
      </c>
    </row>
    <row r="921" spans="1:8">
      <c r="A921" s="12">
        <v>917</v>
      </c>
      <c r="C921" s="45">
        <f>INDEX(IMPORT[Seri],A921)</f>
        <v>93848</v>
      </c>
      <c r="D921" s="45" t="str">
        <f>INDEX(IMPORT[Jenis],A921)</f>
        <v>Note Book</v>
      </c>
      <c r="E921" s="45">
        <f>INDEX(IMPORT[Qty/ C],A921)</f>
        <v>96</v>
      </c>
      <c r="F921" s="45">
        <f ca="1">INDEX(IMPORT[C],A921)</f>
        <v>9</v>
      </c>
      <c r="G921" s="45" t="str">
        <f>IF(INDEX(IMPORT[Catatan],A921)="","",INDEX(IMPORT[Catatan],A921))</f>
        <v/>
      </c>
      <c r="H921" s="45" t="str">
        <f>INDEX(IMPORT[Ket],A921)</f>
        <v>D7</v>
      </c>
    </row>
    <row r="922" spans="1:8">
      <c r="A922" s="12">
        <v>918</v>
      </c>
      <c r="C922" s="45">
        <f>INDEX(IMPORT[Seri],A922)</f>
        <v>93846</v>
      </c>
      <c r="D922" s="45" t="str">
        <f>INDEX(IMPORT[Jenis],A922)</f>
        <v>Note Book</v>
      </c>
      <c r="E922" s="45">
        <f>INDEX(IMPORT[Qty/ C],A922)</f>
        <v>96</v>
      </c>
      <c r="F922" s="45">
        <f ca="1">INDEX(IMPORT[C],A922)</f>
        <v>8</v>
      </c>
      <c r="G922" s="45" t="str">
        <f>IF(INDEX(IMPORT[Catatan],A922)="","",INDEX(IMPORT[Catatan],A922))</f>
        <v/>
      </c>
      <c r="H922" s="45" t="str">
        <f>INDEX(IMPORT[Ket],A922)</f>
        <v>D7</v>
      </c>
    </row>
    <row r="923" spans="1:8">
      <c r="A923" s="12">
        <v>919</v>
      </c>
      <c r="C923" s="45">
        <f>INDEX(IMPORT[Seri],A923)</f>
        <v>76208</v>
      </c>
      <c r="D923" s="45" t="str">
        <f>INDEX(IMPORT[Jenis],A923)</f>
        <v>Note Book</v>
      </c>
      <c r="E923" s="45">
        <f>INDEX(IMPORT[Qty/ C],A923)</f>
        <v>96</v>
      </c>
      <c r="F923" s="45">
        <f ca="1">INDEX(IMPORT[C],A923)</f>
        <v>8</v>
      </c>
      <c r="G923" s="45" t="str">
        <f>IF(INDEX(IMPORT[Catatan],A923)="","",INDEX(IMPORT[Catatan],A923))</f>
        <v/>
      </c>
      <c r="H923" s="45" t="str">
        <f>INDEX(IMPORT[Ket],A923)</f>
        <v>D7</v>
      </c>
    </row>
    <row r="924" spans="1:8">
      <c r="A924" s="12">
        <v>920</v>
      </c>
      <c r="C924" s="45" t="str">
        <f>INDEX(IMPORT[Seri],A924)</f>
        <v>LK-22305</v>
      </c>
      <c r="D924" s="45" t="str">
        <f>INDEX(IMPORT[Jenis],A924)</f>
        <v>Tape</v>
      </c>
      <c r="E924" s="45">
        <f>INDEX(IMPORT[Qty/ C],A924)</f>
        <v>3600</v>
      </c>
      <c r="F924" s="45">
        <f ca="1">INDEX(IMPORT[C],A924)</f>
        <v>9</v>
      </c>
      <c r="G924" s="45" t="str">
        <f>IF(INDEX(IMPORT[Catatan],A924)="","",INDEX(IMPORT[Catatan],A924))</f>
        <v>1 Pak (60)</v>
      </c>
      <c r="H924" s="45" t="str">
        <f>INDEX(IMPORT[Ket],A924)</f>
        <v>D7</v>
      </c>
    </row>
    <row r="925" spans="1:8">
      <c r="A925" s="12">
        <v>921</v>
      </c>
      <c r="C925" s="45">
        <f>INDEX(IMPORT[Seri],A925)</f>
        <v>9022</v>
      </c>
      <c r="D925" s="45" t="str">
        <f>INDEX(IMPORT[Jenis],A925)</f>
        <v>Sharpener</v>
      </c>
      <c r="E925" s="45">
        <f>INDEX(IMPORT[Qty/ C],A925)</f>
        <v>192</v>
      </c>
      <c r="F925" s="45">
        <f ca="1">INDEX(IMPORT[C],A925)</f>
        <v>9</v>
      </c>
      <c r="G925" s="45" t="str">
        <f>IF(INDEX(IMPORT[Catatan],A925)="","",INDEX(IMPORT[Catatan],A925))</f>
        <v/>
      </c>
      <c r="H925" s="45" t="str">
        <f>INDEX(IMPORT[Ket],A925)</f>
        <v>D7</v>
      </c>
    </row>
    <row r="926" spans="1:8">
      <c r="A926" s="12">
        <v>922</v>
      </c>
      <c r="C926" s="45">
        <f>INDEX(IMPORT[Seri],A926)</f>
        <v>5813</v>
      </c>
      <c r="D926" s="45" t="str">
        <f>INDEX(IMPORT[Jenis],A926)</f>
        <v>Pencil Box</v>
      </c>
      <c r="E926" s="45">
        <f>INDEX(IMPORT[Qty/ C],A926)</f>
        <v>288</v>
      </c>
      <c r="F926" s="45">
        <f ca="1">INDEX(IMPORT[C],A926)</f>
        <v>5</v>
      </c>
      <c r="G926" s="45" t="str">
        <f>IF(INDEX(IMPORT[Catatan],A926)="","",INDEX(IMPORT[Catatan],A926))</f>
        <v/>
      </c>
      <c r="H926" s="45" t="str">
        <f>INDEX(IMPORT[Ket],A926)</f>
        <v>D7</v>
      </c>
    </row>
    <row r="927" spans="1:8">
      <c r="A927" s="12">
        <v>923</v>
      </c>
      <c r="C927" s="45">
        <f>INDEX(IMPORT[Seri],A927)</f>
        <v>5815</v>
      </c>
      <c r="D927" s="45" t="str">
        <f>INDEX(IMPORT[Jenis],A927)</f>
        <v>Pencil Box</v>
      </c>
      <c r="E927" s="45">
        <f>INDEX(IMPORT[Qty/ C],A927)</f>
        <v>288</v>
      </c>
      <c r="F927" s="45">
        <f ca="1">INDEX(IMPORT[C],A927)</f>
        <v>4</v>
      </c>
      <c r="G927" s="45" t="str">
        <f>IF(INDEX(IMPORT[Catatan],A927)="","",INDEX(IMPORT[Catatan],A927))</f>
        <v/>
      </c>
      <c r="H927" s="45" t="str">
        <f>INDEX(IMPORT[Ket],A927)</f>
        <v>D7</v>
      </c>
    </row>
    <row r="928" spans="1:8">
      <c r="A928" s="12">
        <v>924</v>
      </c>
      <c r="C928" s="45">
        <f>INDEX(IMPORT[Seri],A928)</f>
        <v>5842</v>
      </c>
      <c r="D928" s="45" t="str">
        <f>INDEX(IMPORT[Jenis],A928)</f>
        <v>Pencil Box</v>
      </c>
      <c r="E928" s="45">
        <f>INDEX(IMPORT[Qty/ C],A928)</f>
        <v>288</v>
      </c>
      <c r="F928" s="45">
        <f ca="1">INDEX(IMPORT[C],A928)</f>
        <v>10</v>
      </c>
      <c r="G928" s="45" t="str">
        <f>IF(INDEX(IMPORT[Catatan],A928)="","",INDEX(IMPORT[Catatan],A928))</f>
        <v/>
      </c>
      <c r="H928" s="45" t="str">
        <f>INDEX(IMPORT[Ket],A928)</f>
        <v>D7</v>
      </c>
    </row>
    <row r="929" spans="1:8">
      <c r="A929" s="12">
        <v>925</v>
      </c>
      <c r="C929" s="45">
        <f>INDEX(IMPORT[Seri],A929)</f>
        <v>5866</v>
      </c>
      <c r="D929" s="45" t="str">
        <f>INDEX(IMPORT[Jenis],A929)</f>
        <v>Pencil Box</v>
      </c>
      <c r="E929" s="45">
        <f>INDEX(IMPORT[Qty/ C],A929)</f>
        <v>288</v>
      </c>
      <c r="F929" s="45">
        <f ca="1">INDEX(IMPORT[C],A929)</f>
        <v>7</v>
      </c>
      <c r="G929" s="45" t="str">
        <f>IF(INDEX(IMPORT[Catatan],A929)="","",INDEX(IMPORT[Catatan],A929))</f>
        <v/>
      </c>
      <c r="H929" s="45" t="str">
        <f>INDEX(IMPORT[Ket],A929)</f>
        <v>D7</v>
      </c>
    </row>
    <row r="930" spans="1:8">
      <c r="A930" s="12">
        <v>926</v>
      </c>
      <c r="C930" s="45">
        <f>INDEX(IMPORT[Seri],A930)</f>
        <v>8525</v>
      </c>
      <c r="D930" s="45" t="str">
        <f>INDEX(IMPORT[Jenis],A930)</f>
        <v>Correction Tape</v>
      </c>
      <c r="E930" s="45">
        <f>INDEX(IMPORT[Qty/ C],A930)</f>
        <v>576</v>
      </c>
      <c r="F930" s="45">
        <f ca="1">INDEX(IMPORT[C],A930)</f>
        <v>10</v>
      </c>
      <c r="G930" s="45" t="str">
        <f>IF(INDEX(IMPORT[Catatan],A930)="","",INDEX(IMPORT[Catatan],A930))</f>
        <v/>
      </c>
      <c r="H930" s="45" t="str">
        <f>INDEX(IMPORT[Ket],A930)</f>
        <v>D7</v>
      </c>
    </row>
    <row r="931" spans="1:8">
      <c r="A931" s="12">
        <v>927</v>
      </c>
      <c r="C931" s="45" t="str">
        <f>INDEX(IMPORT[Seri],A931)</f>
        <v>QY-2023</v>
      </c>
      <c r="D931" s="45" t="str">
        <f>INDEX(IMPORT[Jenis],A931)</f>
        <v>Pencil box</v>
      </c>
      <c r="E931" s="45">
        <f>INDEX(IMPORT[Qty/ C],A931)</f>
        <v>144</v>
      </c>
      <c r="F931" s="45">
        <f ca="1">INDEX(IMPORT[C],A931)</f>
        <v>19</v>
      </c>
      <c r="G931" s="45" t="str">
        <f>IF(INDEX(IMPORT[Catatan],A931)="","",INDEX(IMPORT[Catatan],A931))</f>
        <v/>
      </c>
      <c r="H931" s="45" t="str">
        <f>INDEX(IMPORT[Ket],A931)</f>
        <v>D8</v>
      </c>
    </row>
    <row r="932" spans="1:8">
      <c r="A932" s="12">
        <v>928</v>
      </c>
      <c r="C932" s="45" t="str">
        <f>INDEX(IMPORT[Seri],A932)</f>
        <v>QC-771</v>
      </c>
      <c r="D932" s="45" t="str">
        <f>INDEX(IMPORT[Jenis],A932)</f>
        <v>Pencil box</v>
      </c>
      <c r="E932" s="45">
        <f>INDEX(IMPORT[Qty/ C],A932)</f>
        <v>240</v>
      </c>
      <c r="F932" s="45">
        <f ca="1">INDEX(IMPORT[C],A932)</f>
        <v>19</v>
      </c>
      <c r="G932" s="45" t="str">
        <f>IF(INDEX(IMPORT[Catatan],A932)="","",INDEX(IMPORT[Catatan],A932))</f>
        <v/>
      </c>
      <c r="H932" s="45" t="str">
        <f>INDEX(IMPORT[Ket],A932)</f>
        <v>D8</v>
      </c>
    </row>
    <row r="933" spans="1:8">
      <c r="A933" s="12">
        <v>929</v>
      </c>
      <c r="C933" s="45" t="str">
        <f>INDEX(IMPORT[Seri],A933)</f>
        <v>DZ-0061-3</v>
      </c>
      <c r="D933" s="45" t="str">
        <f>INDEX(IMPORT[Jenis],A933)</f>
        <v>Pencil box</v>
      </c>
      <c r="E933" s="45">
        <f>INDEX(IMPORT[Qty/ C],A933)</f>
        <v>192</v>
      </c>
      <c r="F933" s="45">
        <f ca="1">INDEX(IMPORT[C],A933)</f>
        <v>24</v>
      </c>
      <c r="G933" s="45" t="str">
        <f>IF(INDEX(IMPORT[Catatan],A933)="","",INDEX(IMPORT[Catatan],A933))</f>
        <v/>
      </c>
      <c r="H933" s="45" t="str">
        <f>INDEX(IMPORT[Ket],A933)</f>
        <v>D8</v>
      </c>
    </row>
    <row r="934" spans="1:8">
      <c r="A934" s="12">
        <v>930</v>
      </c>
      <c r="C934" s="45" t="str">
        <f>INDEX(IMPORT[Seri],A934)</f>
        <v>KD-50J</v>
      </c>
      <c r="D934" s="45" t="str">
        <f>INDEX(IMPORT[Jenis],A934)</f>
        <v>Pencil box</v>
      </c>
      <c r="E934" s="45">
        <f>INDEX(IMPORT[Qty/ C],A934)</f>
        <v>192</v>
      </c>
      <c r="F934" s="45">
        <f ca="1">INDEX(IMPORT[C],A934)</f>
        <v>19</v>
      </c>
      <c r="G934" s="45" t="str">
        <f>IF(INDEX(IMPORT[Catatan],A934)="","",INDEX(IMPORT[Catatan],A934))</f>
        <v/>
      </c>
      <c r="H934" s="45" t="str">
        <f>INDEX(IMPORT[Ket],A934)</f>
        <v>D8</v>
      </c>
    </row>
    <row r="935" spans="1:8">
      <c r="A935" s="12">
        <v>931</v>
      </c>
      <c r="C935" s="45" t="str">
        <f>INDEX(IMPORT[Seri],A935)</f>
        <v>168-18</v>
      </c>
      <c r="D935" s="45" t="str">
        <f>INDEX(IMPORT[Jenis],A935)</f>
        <v>Pencil box</v>
      </c>
      <c r="E935" s="45">
        <f>INDEX(IMPORT[Qty/ C],A935)</f>
        <v>144</v>
      </c>
      <c r="F935" s="45">
        <f ca="1">INDEX(IMPORT[C],A935)</f>
        <v>9</v>
      </c>
      <c r="G935" s="45" t="str">
        <f>IF(INDEX(IMPORT[Catatan],A935)="","",INDEX(IMPORT[Catatan],A935))</f>
        <v/>
      </c>
      <c r="H935" s="45" t="str">
        <f>INDEX(IMPORT[Ket],A935)</f>
        <v>D8</v>
      </c>
    </row>
    <row r="936" spans="1:8">
      <c r="A936" s="12">
        <v>932</v>
      </c>
      <c r="C936" s="45" t="str">
        <f>INDEX(IMPORT[Seri],A936)</f>
        <v>C-8023</v>
      </c>
      <c r="D936" s="45" t="str">
        <f>INDEX(IMPORT[Jenis],A936)</f>
        <v>Pencil box</v>
      </c>
      <c r="E936" s="45">
        <f>INDEX(IMPORT[Qty/ C],A936)</f>
        <v>96</v>
      </c>
      <c r="F936" s="45">
        <f ca="1">INDEX(IMPORT[C],A936)</f>
        <v>10</v>
      </c>
      <c r="G936" s="45" t="str">
        <f>IF(INDEX(IMPORT[Catatan],A936)="","",INDEX(IMPORT[Catatan],A936))</f>
        <v/>
      </c>
      <c r="H936" s="45" t="str">
        <f>INDEX(IMPORT[Ket],A936)</f>
        <v>D8</v>
      </c>
    </row>
    <row r="937" spans="1:8">
      <c r="A937" s="12">
        <v>933</v>
      </c>
      <c r="C937" s="45" t="str">
        <f>INDEX(IMPORT[Seri],A937)</f>
        <v>AC-2860-3</v>
      </c>
      <c r="D937" s="45" t="str">
        <f>INDEX(IMPORT[Jenis],A937)</f>
        <v>Pencil box</v>
      </c>
      <c r="E937" s="45">
        <f>INDEX(IMPORT[Qty/ C],A937)</f>
        <v>144</v>
      </c>
      <c r="F937" s="45">
        <f ca="1">INDEX(IMPORT[C],A937)</f>
        <v>9</v>
      </c>
      <c r="G937" s="45" t="str">
        <f>IF(INDEX(IMPORT[Catatan],A937)="","",INDEX(IMPORT[Catatan],A937))</f>
        <v/>
      </c>
      <c r="H937" s="45" t="str">
        <f>INDEX(IMPORT[Ket],A937)</f>
        <v>D8</v>
      </c>
    </row>
    <row r="938" spans="1:8">
      <c r="A938" s="12">
        <v>934</v>
      </c>
      <c r="C938" s="45" t="str">
        <f>INDEX(IMPORT[Seri],A938)</f>
        <v>168-35</v>
      </c>
      <c r="D938" s="45" t="str">
        <f>INDEX(IMPORT[Jenis],A938)</f>
        <v>Pencil box</v>
      </c>
      <c r="E938" s="45">
        <f>INDEX(IMPORT[Qty/ C],A938)</f>
        <v>144</v>
      </c>
      <c r="F938" s="45">
        <f ca="1">INDEX(IMPORT[C],A938)</f>
        <v>24</v>
      </c>
      <c r="G938" s="45" t="str">
        <f>IF(INDEX(IMPORT[Catatan],A938)="","",INDEX(IMPORT[Catatan],A938))</f>
        <v/>
      </c>
      <c r="H938" s="45" t="str">
        <f>INDEX(IMPORT[Ket],A938)</f>
        <v>D8</v>
      </c>
    </row>
    <row r="939" spans="1:8">
      <c r="A939" s="12">
        <v>935</v>
      </c>
      <c r="C939" s="45" t="str">
        <f>INDEX(IMPORT[Seri],A939)</f>
        <v>AC-2893-3</v>
      </c>
      <c r="D939" s="45" t="str">
        <f>INDEX(IMPORT[Jenis],A939)</f>
        <v>Pencil box</v>
      </c>
      <c r="E939" s="45">
        <f>INDEX(IMPORT[Qty/ C],A939)</f>
        <v>144</v>
      </c>
      <c r="F939" s="45">
        <f ca="1">INDEX(IMPORT[C],A939)</f>
        <v>24</v>
      </c>
      <c r="G939" s="45" t="str">
        <f>IF(INDEX(IMPORT[Catatan],A939)="","",INDEX(IMPORT[Catatan],A939))</f>
        <v/>
      </c>
      <c r="H939" s="45" t="str">
        <f>INDEX(IMPORT[Ket],A939)</f>
        <v>D8</v>
      </c>
    </row>
    <row r="940" spans="1:8">
      <c r="A940" s="12">
        <v>936</v>
      </c>
      <c r="C940" s="45" t="str">
        <f>INDEX(IMPORT[Seri],A940)</f>
        <v>AG-8881</v>
      </c>
      <c r="D940" s="45" t="str">
        <f>INDEX(IMPORT[Jenis],A940)</f>
        <v>Pencil box</v>
      </c>
      <c r="E940" s="45">
        <f>INDEX(IMPORT[Qty/ C],A940)</f>
        <v>160</v>
      </c>
      <c r="F940" s="45">
        <f ca="1">INDEX(IMPORT[C],A940)</f>
        <v>19</v>
      </c>
      <c r="G940" s="45" t="str">
        <f>IF(INDEX(IMPORT[Catatan],A940)="","",INDEX(IMPORT[Catatan],A940))</f>
        <v/>
      </c>
      <c r="H940" s="45" t="str">
        <f>INDEX(IMPORT[Ket],A940)</f>
        <v>D8</v>
      </c>
    </row>
    <row r="941" spans="1:8">
      <c r="A941" s="12">
        <v>937</v>
      </c>
      <c r="C941" s="45" t="str">
        <f>INDEX(IMPORT[Seri],A941)</f>
        <v>BX-3971</v>
      </c>
      <c r="D941" s="45" t="str">
        <f>INDEX(IMPORT[Jenis],A941)</f>
        <v>Pencil box</v>
      </c>
      <c r="E941" s="45">
        <f>INDEX(IMPORT[Qty/ C],A941)</f>
        <v>144</v>
      </c>
      <c r="F941" s="45">
        <f ca="1">INDEX(IMPORT[C],A941)</f>
        <v>29</v>
      </c>
      <c r="G941" s="45" t="str">
        <f>IF(INDEX(IMPORT[Catatan],A941)="","",INDEX(IMPORT[Catatan],A941))</f>
        <v/>
      </c>
      <c r="H941" s="45" t="str">
        <f>INDEX(IMPORT[Ket],A941)</f>
        <v>D8</v>
      </c>
    </row>
    <row r="942" spans="1:8">
      <c r="A942" s="12">
        <v>938</v>
      </c>
      <c r="C942" s="45" t="str">
        <f>INDEX(IMPORT[Seri],A942)</f>
        <v>168-25</v>
      </c>
      <c r="D942" s="45" t="str">
        <f>INDEX(IMPORT[Jenis],A942)</f>
        <v>Pencil box</v>
      </c>
      <c r="E942" s="45">
        <f>INDEX(IMPORT[Qty/ C],A942)</f>
        <v>120</v>
      </c>
      <c r="F942" s="45">
        <f ca="1">INDEX(IMPORT[C],A942)</f>
        <v>14</v>
      </c>
      <c r="G942" s="45" t="str">
        <f>IF(INDEX(IMPORT[Catatan],A942)="","",INDEX(IMPORT[Catatan],A942))</f>
        <v/>
      </c>
      <c r="H942" s="45" t="str">
        <f>INDEX(IMPORT[Ket],A942)</f>
        <v>D8</v>
      </c>
    </row>
    <row r="943" spans="1:8">
      <c r="A943" s="12">
        <v>939</v>
      </c>
      <c r="C943" s="45" t="str">
        <f>INDEX(IMPORT[Seri],A943)</f>
        <v>8009-12</v>
      </c>
      <c r="D943" s="45" t="str">
        <f>INDEX(IMPORT[Jenis],A943)</f>
        <v xml:space="preserve">Pencil </v>
      </c>
      <c r="E943" s="45">
        <f>INDEX(IMPORT[Qty/ C],A943)</f>
        <v>240</v>
      </c>
      <c r="F943" s="45">
        <f ca="1">INDEX(IMPORT[C],A943)</f>
        <v>9</v>
      </c>
      <c r="G943" s="45" t="str">
        <f>IF(INDEX(IMPORT[Catatan],A943)="","",INDEX(IMPORT[Catatan],A943))</f>
        <v>Warna</v>
      </c>
      <c r="H943" s="45" t="str">
        <f>INDEX(IMPORT[Ket],A943)</f>
        <v>D8</v>
      </c>
    </row>
    <row r="944" spans="1:8">
      <c r="A944" s="12">
        <v>940</v>
      </c>
      <c r="C944" s="45" t="str">
        <f>INDEX(IMPORT[Seri],A944)</f>
        <v>8894-12</v>
      </c>
      <c r="D944" s="45" t="str">
        <f>INDEX(IMPORT[Jenis],A944)</f>
        <v xml:space="preserve">Pencil </v>
      </c>
      <c r="E944" s="45">
        <f>INDEX(IMPORT[Qty/ C],A944)</f>
        <v>288</v>
      </c>
      <c r="F944" s="45">
        <f ca="1">INDEX(IMPORT[C],A944)</f>
        <v>9</v>
      </c>
      <c r="G944" s="45" t="str">
        <f>IF(INDEX(IMPORT[Catatan],A944)="","",INDEX(IMPORT[Catatan],A944))</f>
        <v/>
      </c>
      <c r="H944" s="45" t="str">
        <f>INDEX(IMPORT[Ket],A944)</f>
        <v>D8</v>
      </c>
    </row>
    <row r="945" spans="1:8">
      <c r="A945" s="12">
        <v>941</v>
      </c>
      <c r="C945" s="45" t="str">
        <f>INDEX(IMPORT[Seri],A945)</f>
        <v>8891-12</v>
      </c>
      <c r="D945" s="45" t="str">
        <f>INDEX(IMPORT[Jenis],A945)</f>
        <v xml:space="preserve">Pencil </v>
      </c>
      <c r="E945" s="45">
        <f>INDEX(IMPORT[Qty/ C],A945)</f>
        <v>288</v>
      </c>
      <c r="F945" s="45">
        <f ca="1">INDEX(IMPORT[C],A945)</f>
        <v>9</v>
      </c>
      <c r="G945" s="45" t="str">
        <f>IF(INDEX(IMPORT[Catatan],A945)="","",INDEX(IMPORT[Catatan],A945))</f>
        <v/>
      </c>
      <c r="H945" s="45" t="str">
        <f>INDEX(IMPORT[Ket],A945)</f>
        <v>D8</v>
      </c>
    </row>
    <row r="946" spans="1:8">
      <c r="A946" s="12">
        <v>942</v>
      </c>
      <c r="C946" s="45" t="str">
        <f>INDEX(IMPORT[Seri],A946)</f>
        <v>9999-12</v>
      </c>
      <c r="D946" s="45" t="str">
        <f>INDEX(IMPORT[Jenis],A946)</f>
        <v xml:space="preserve">Pencil </v>
      </c>
      <c r="E946" s="45">
        <f>INDEX(IMPORT[Qty/ C],A946)</f>
        <v>288</v>
      </c>
      <c r="F946" s="45">
        <f ca="1">INDEX(IMPORT[C],A946)</f>
        <v>9</v>
      </c>
      <c r="G946" s="45" t="str">
        <f>IF(INDEX(IMPORT[Catatan],A946)="","",INDEX(IMPORT[Catatan],A946))</f>
        <v/>
      </c>
      <c r="H946" s="45" t="str">
        <f>INDEX(IMPORT[Ket],A946)</f>
        <v>D8</v>
      </c>
    </row>
    <row r="947" spans="1:8">
      <c r="A947" s="12">
        <v>943</v>
      </c>
      <c r="C947" s="45" t="str">
        <f>INDEX(IMPORT[Seri],A947)</f>
        <v>8880-12</v>
      </c>
      <c r="D947" s="45" t="str">
        <f>INDEX(IMPORT[Jenis],A947)</f>
        <v xml:space="preserve">Pencil </v>
      </c>
      <c r="E947" s="45">
        <f>INDEX(IMPORT[Qty/ C],A947)</f>
        <v>288</v>
      </c>
      <c r="F947" s="45">
        <f ca="1">INDEX(IMPORT[C],A947)</f>
        <v>9</v>
      </c>
      <c r="G947" s="45" t="str">
        <f>IF(INDEX(IMPORT[Catatan],A947)="","",INDEX(IMPORT[Catatan],A947))</f>
        <v/>
      </c>
      <c r="H947" s="45" t="str">
        <f>INDEX(IMPORT[Ket],A947)</f>
        <v>D8</v>
      </c>
    </row>
    <row r="948" spans="1:8">
      <c r="A948" s="12">
        <v>944</v>
      </c>
      <c r="C948" s="45" t="str">
        <f>INDEX(IMPORT[Seri],A948)</f>
        <v>MS-405</v>
      </c>
      <c r="D948" s="45" t="str">
        <f>INDEX(IMPORT[Jenis],A948)</f>
        <v>Compass</v>
      </c>
      <c r="E948" s="45">
        <f>INDEX(IMPORT[Qty/ C],A948)</f>
        <v>100</v>
      </c>
      <c r="F948" s="45">
        <f ca="1">INDEX(IMPORT[C],A948)</f>
        <v>49</v>
      </c>
      <c r="G948" s="45" t="str">
        <f>IF(INDEX(IMPORT[Catatan],A948)="","",INDEX(IMPORT[Catatan],A948))</f>
        <v/>
      </c>
      <c r="H948" s="45" t="str">
        <f>INDEX(IMPORT[Ket],A948)</f>
        <v>D8</v>
      </c>
    </row>
    <row r="949" spans="1:8">
      <c r="A949" s="12">
        <v>945</v>
      </c>
      <c r="C949" s="45" t="str">
        <f>INDEX(IMPORT[Seri],A949)</f>
        <v>DT-221</v>
      </c>
      <c r="D949" s="45" t="str">
        <f>INDEX(IMPORT[Jenis],A949)</f>
        <v>Gel Pen</v>
      </c>
      <c r="E949" s="45">
        <f>INDEX(IMPORT[Qty/ C],A949)</f>
        <v>2304</v>
      </c>
      <c r="F949" s="45">
        <f ca="1">INDEX(IMPORT[C],A949)</f>
        <v>16</v>
      </c>
      <c r="G949" s="45" t="str">
        <f>IF(INDEX(IMPORT[Catatan],A949)="","",INDEX(IMPORT[Catatan],A949))</f>
        <v/>
      </c>
      <c r="H949" s="45" t="str">
        <f>INDEX(IMPORT[Ket],A949)</f>
        <v>D8</v>
      </c>
    </row>
    <row r="950" spans="1:8">
      <c r="A950" s="12">
        <v>946</v>
      </c>
      <c r="C950" s="45" t="str">
        <f>INDEX(IMPORT[Seri],A950)</f>
        <v>DT-222</v>
      </c>
      <c r="D950" s="45" t="str">
        <f>INDEX(IMPORT[Jenis],A950)</f>
        <v>Gel Pen</v>
      </c>
      <c r="E950" s="45">
        <f>INDEX(IMPORT[Qty/ C],A950)</f>
        <v>2304</v>
      </c>
      <c r="F950" s="45">
        <f ca="1">INDEX(IMPORT[C],A950)</f>
        <v>14</v>
      </c>
      <c r="G950" s="45" t="str">
        <f>IF(INDEX(IMPORT[Catatan],A950)="","",INDEX(IMPORT[Catatan],A950))</f>
        <v/>
      </c>
      <c r="H950" s="45" t="str">
        <f>INDEX(IMPORT[Ket],A950)</f>
        <v>D8</v>
      </c>
    </row>
    <row r="951" spans="1:8">
      <c r="A951" s="12">
        <v>947</v>
      </c>
      <c r="C951" s="45" t="str">
        <f>INDEX(IMPORT[Seri],A951)</f>
        <v>DT-225</v>
      </c>
      <c r="D951" s="45" t="str">
        <f>INDEX(IMPORT[Jenis],A951)</f>
        <v>Gel Pen</v>
      </c>
      <c r="E951" s="45">
        <f>INDEX(IMPORT[Qty/ C],A951)</f>
        <v>2304</v>
      </c>
      <c r="F951" s="45">
        <f ca="1">INDEX(IMPORT[C],A951)</f>
        <v>16</v>
      </c>
      <c r="G951" s="45" t="str">
        <f>IF(INDEX(IMPORT[Catatan],A951)="","",INDEX(IMPORT[Catatan],A951))</f>
        <v/>
      </c>
      <c r="H951" s="45" t="str">
        <f>INDEX(IMPORT[Ket],A951)</f>
        <v>D8</v>
      </c>
    </row>
    <row r="952" spans="1:8">
      <c r="A952" s="12">
        <v>948</v>
      </c>
      <c r="C952" s="45" t="str">
        <f>INDEX(IMPORT[Seri],A952)</f>
        <v>DT-227</v>
      </c>
      <c r="D952" s="45" t="str">
        <f>INDEX(IMPORT[Jenis],A952)</f>
        <v>Gel Pen</v>
      </c>
      <c r="E952" s="45">
        <f>INDEX(IMPORT[Qty/ C],A952)</f>
        <v>2304</v>
      </c>
      <c r="F952" s="45">
        <f ca="1">INDEX(IMPORT[C],A952)</f>
        <v>7</v>
      </c>
      <c r="G952" s="45" t="str">
        <f>IF(INDEX(IMPORT[Catatan],A952)="","",INDEX(IMPORT[Catatan],A952))</f>
        <v/>
      </c>
      <c r="H952" s="45" t="str">
        <f>INDEX(IMPORT[Ket],A952)</f>
        <v>D8</v>
      </c>
    </row>
    <row r="953" spans="1:8">
      <c r="A953" s="12">
        <v>949</v>
      </c>
      <c r="C953" s="45" t="str">
        <f>INDEX(IMPORT[Seri],A953)</f>
        <v>DT-233</v>
      </c>
      <c r="D953" s="45" t="str">
        <f>INDEX(IMPORT[Jenis],A953)</f>
        <v>Gel Pen</v>
      </c>
      <c r="E953" s="45">
        <f>INDEX(IMPORT[Qty/ C],A953)</f>
        <v>2304</v>
      </c>
      <c r="F953" s="45">
        <f ca="1">INDEX(IMPORT[C],A953)</f>
        <v>14</v>
      </c>
      <c r="G953" s="45" t="str">
        <f>IF(INDEX(IMPORT[Catatan],A953)="","",INDEX(IMPORT[Catatan],A953))</f>
        <v/>
      </c>
      <c r="H953" s="45" t="str">
        <f>INDEX(IMPORT[Ket],A953)</f>
        <v>D8</v>
      </c>
    </row>
    <row r="954" spans="1:8">
      <c r="A954" s="12">
        <v>950</v>
      </c>
      <c r="C954" s="45" t="str">
        <f>INDEX(IMPORT[Seri],A954)</f>
        <v>DT-236</v>
      </c>
      <c r="D954" s="45" t="str">
        <f>INDEX(IMPORT[Jenis],A954)</f>
        <v>Gel Pen</v>
      </c>
      <c r="E954" s="45">
        <f>INDEX(IMPORT[Qty/ C],A954)</f>
        <v>2304</v>
      </c>
      <c r="F954" s="45">
        <f ca="1">INDEX(IMPORT[C],A954)</f>
        <v>17</v>
      </c>
      <c r="G954" s="45" t="str">
        <f>IF(INDEX(IMPORT[Catatan],A954)="","",INDEX(IMPORT[Catatan],A954))</f>
        <v/>
      </c>
      <c r="H954" s="45" t="str">
        <f>INDEX(IMPORT[Ket],A954)</f>
        <v>D8</v>
      </c>
    </row>
    <row r="955" spans="1:8">
      <c r="A955" s="12">
        <v>951</v>
      </c>
      <c r="C955" s="45" t="str">
        <f>INDEX(IMPORT[Seri],A955)</f>
        <v>DT-238</v>
      </c>
      <c r="D955" s="45" t="str">
        <f>INDEX(IMPORT[Jenis],A955)</f>
        <v>Gel Pen</v>
      </c>
      <c r="E955" s="45">
        <f>INDEX(IMPORT[Qty/ C],A955)</f>
        <v>2304</v>
      </c>
      <c r="F955" s="45">
        <f ca="1">INDEX(IMPORT[C],A955)</f>
        <v>14</v>
      </c>
      <c r="G955" s="45" t="str">
        <f>IF(INDEX(IMPORT[Catatan],A955)="","",INDEX(IMPORT[Catatan],A955))</f>
        <v/>
      </c>
      <c r="H955" s="45" t="str">
        <f>INDEX(IMPORT[Ket],A955)</f>
        <v>D8</v>
      </c>
    </row>
    <row r="956" spans="1:8">
      <c r="A956" s="12">
        <v>952</v>
      </c>
      <c r="C956" s="45" t="str">
        <f>INDEX(IMPORT[Seri],A956)</f>
        <v>DT-239</v>
      </c>
      <c r="D956" s="45" t="str">
        <f>INDEX(IMPORT[Jenis],A956)</f>
        <v>Gel Pen</v>
      </c>
      <c r="E956" s="45">
        <f>INDEX(IMPORT[Qty/ C],A956)</f>
        <v>2304</v>
      </c>
      <c r="F956" s="45">
        <f ca="1">INDEX(IMPORT[C],A956)</f>
        <v>14</v>
      </c>
      <c r="G956" s="45" t="str">
        <f>IF(INDEX(IMPORT[Catatan],A956)="","",INDEX(IMPORT[Catatan],A956))</f>
        <v/>
      </c>
      <c r="H956" s="45" t="str">
        <f>INDEX(IMPORT[Ket],A956)</f>
        <v>D8</v>
      </c>
    </row>
    <row r="957" spans="1:8">
      <c r="A957" s="12">
        <v>953</v>
      </c>
      <c r="C957" s="45" t="str">
        <f>INDEX(IMPORT[Seri],A957)</f>
        <v>GR-088</v>
      </c>
      <c r="D957" s="45" t="str">
        <f>INDEX(IMPORT[Jenis],A957)</f>
        <v>Pen Refill</v>
      </c>
      <c r="E957" s="45">
        <f>INDEX(IMPORT[Qty/ C],A957)</f>
        <v>576</v>
      </c>
      <c r="F957" s="45">
        <f ca="1">INDEX(IMPORT[C],A957)</f>
        <v>3</v>
      </c>
      <c r="G957" s="45" t="str">
        <f>IF(INDEX(IMPORT[Catatan],A957)="","",INDEX(IMPORT[Catatan],A957))</f>
        <v/>
      </c>
      <c r="H957" s="45" t="str">
        <f>INDEX(IMPORT[Ket],A957)</f>
        <v>D8</v>
      </c>
    </row>
    <row r="958" spans="1:8">
      <c r="A958" s="12">
        <v>954</v>
      </c>
      <c r="C958" s="45" t="str">
        <f>INDEX(IMPORT[Seri],A958)</f>
        <v>GR-089</v>
      </c>
      <c r="D958" s="45" t="str">
        <f>INDEX(IMPORT[Jenis],A958)</f>
        <v>Pen Refill</v>
      </c>
      <c r="E958" s="45">
        <f>INDEX(IMPORT[Qty/ C],A958)</f>
        <v>576</v>
      </c>
      <c r="F958" s="45">
        <f ca="1">INDEX(IMPORT[C],A958)</f>
        <v>13</v>
      </c>
      <c r="G958" s="45" t="str">
        <f>IF(INDEX(IMPORT[Catatan],A958)="","",INDEX(IMPORT[Catatan],A958))</f>
        <v/>
      </c>
      <c r="H958" s="45" t="str">
        <f>INDEX(IMPORT[Ket],A958)</f>
        <v>D8</v>
      </c>
    </row>
    <row r="959" spans="1:8">
      <c r="A959" s="12">
        <v>955</v>
      </c>
      <c r="C959" s="45" t="str">
        <f>INDEX(IMPORT[Seri],A959)</f>
        <v>GR-090</v>
      </c>
      <c r="D959" s="45" t="str">
        <f>INDEX(IMPORT[Jenis],A959)</f>
        <v>Pen Refill</v>
      </c>
      <c r="E959" s="45">
        <f>INDEX(IMPORT[Qty/ C],A959)</f>
        <v>576</v>
      </c>
      <c r="F959" s="45">
        <f ca="1">INDEX(IMPORT[C],A959)</f>
        <v>13</v>
      </c>
      <c r="G959" s="45" t="str">
        <f>IF(INDEX(IMPORT[Catatan],A959)="","",INDEX(IMPORT[Catatan],A959))</f>
        <v/>
      </c>
      <c r="H959" s="45" t="str">
        <f>INDEX(IMPORT[Ket],A959)</f>
        <v>D8</v>
      </c>
    </row>
    <row r="960" spans="1:8">
      <c r="A960" s="12">
        <v>956</v>
      </c>
      <c r="C960" s="45">
        <f>INDEX(IMPORT[Seri],A960)</f>
        <v>9022</v>
      </c>
      <c r="D960" s="45" t="str">
        <f>INDEX(IMPORT[Jenis],A960)</f>
        <v>Sharpener</v>
      </c>
      <c r="E960" s="45">
        <f>INDEX(IMPORT[Qty/ C],A960)</f>
        <v>192</v>
      </c>
      <c r="F960" s="45">
        <f ca="1">INDEX(IMPORT[C],A960)</f>
        <v>5</v>
      </c>
      <c r="G960" s="45" t="str">
        <f>IF(INDEX(IMPORT[Catatan],A960)="","",INDEX(IMPORT[Catatan],A960))</f>
        <v/>
      </c>
      <c r="H960" s="45" t="str">
        <f>INDEX(IMPORT[Ket],A960)</f>
        <v>D8</v>
      </c>
    </row>
    <row r="961" spans="1:8">
      <c r="A961" s="12">
        <v>957</v>
      </c>
      <c r="C961" s="45">
        <f>INDEX(IMPORT[Seri],A961)</f>
        <v>8810</v>
      </c>
      <c r="D961" s="45" t="str">
        <f>INDEX(IMPORT[Jenis],A961)</f>
        <v>Sharpener</v>
      </c>
      <c r="E961" s="45">
        <f>INDEX(IMPORT[Qty/ C],A961)</f>
        <v>2592</v>
      </c>
      <c r="F961" s="45">
        <f ca="1">INDEX(IMPORT[C],A961)</f>
        <v>13</v>
      </c>
      <c r="G961" s="45" t="str">
        <f>IF(INDEX(IMPORT[Catatan],A961)="","",INDEX(IMPORT[Catatan],A961))</f>
        <v>72 PCS</v>
      </c>
      <c r="H961" s="45" t="str">
        <f>INDEX(IMPORT[Ket],A961)</f>
        <v>D8</v>
      </c>
    </row>
    <row r="962" spans="1:8">
      <c r="A962" s="12">
        <v>958</v>
      </c>
      <c r="C962" s="45">
        <f>INDEX(IMPORT[Seri],A962)</f>
        <v>8809</v>
      </c>
      <c r="D962" s="45" t="str">
        <f>INDEX(IMPORT[Jenis],A962)</f>
        <v>Sharpener</v>
      </c>
      <c r="E962" s="45">
        <f>INDEX(IMPORT[Qty/ C],A962)</f>
        <v>2160</v>
      </c>
      <c r="F962" s="45">
        <f ca="1">INDEX(IMPORT[C],A962)</f>
        <v>14</v>
      </c>
      <c r="G962" s="45" t="str">
        <f>IF(INDEX(IMPORT[Catatan],A962)="","",INDEX(IMPORT[Catatan],A962))</f>
        <v>60 PCS</v>
      </c>
      <c r="H962" s="45" t="str">
        <f>INDEX(IMPORT[Ket],A962)</f>
        <v>D8</v>
      </c>
    </row>
    <row r="963" spans="1:8">
      <c r="A963" s="12">
        <v>959</v>
      </c>
      <c r="C963" s="45" t="str">
        <f>INDEX(IMPORT[Seri],A963)</f>
        <v>JR-8988</v>
      </c>
      <c r="D963" s="45" t="str">
        <f>INDEX(IMPORT[Jenis],A963)</f>
        <v>Sharpener</v>
      </c>
      <c r="E963" s="45">
        <f>INDEX(IMPORT[Qty/ C],A963)</f>
        <v>1800</v>
      </c>
      <c r="F963" s="45">
        <f ca="1">INDEX(IMPORT[C],A963)</f>
        <v>14</v>
      </c>
      <c r="G963" s="45" t="str">
        <f>IF(INDEX(IMPORT[Catatan],A963)="","",INDEX(IMPORT[Catatan],A963))</f>
        <v>60 PCS</v>
      </c>
      <c r="H963" s="45" t="str">
        <f>INDEX(IMPORT[Ket],A963)</f>
        <v>D8</v>
      </c>
    </row>
    <row r="964" spans="1:8">
      <c r="A964" s="12">
        <v>960</v>
      </c>
      <c r="C964" s="45" t="str">
        <f>INDEX(IMPORT[Seri],A964)</f>
        <v>NO.8807</v>
      </c>
      <c r="D964" s="45" t="str">
        <f>INDEX(IMPORT[Jenis],A964)</f>
        <v>Sharpener</v>
      </c>
      <c r="E964" s="45">
        <f>INDEX(IMPORT[Qty/ C],A964)</f>
        <v>2160</v>
      </c>
      <c r="F964" s="45">
        <f ca="1">INDEX(IMPORT[C],A964)</f>
        <v>14</v>
      </c>
      <c r="G964" s="45" t="str">
        <f>IF(INDEX(IMPORT[Catatan],A964)="","",INDEX(IMPORT[Catatan],A964))</f>
        <v>60 PCS</v>
      </c>
      <c r="H964" s="45" t="str">
        <f>INDEX(IMPORT[Ket],A964)</f>
        <v>D8</v>
      </c>
    </row>
    <row r="965" spans="1:8">
      <c r="A965" s="12">
        <v>961</v>
      </c>
      <c r="C965" s="45" t="str">
        <f>INDEX(IMPORT[Seri],A965)</f>
        <v>XH8082</v>
      </c>
      <c r="D965" s="45" t="str">
        <f>INDEX(IMPORT[Jenis],A965)</f>
        <v>Sharpener</v>
      </c>
      <c r="E965" s="45">
        <f>INDEX(IMPORT[Qty/ C],A965)</f>
        <v>2592</v>
      </c>
      <c r="F965" s="45">
        <f ca="1">INDEX(IMPORT[C],A965)</f>
        <v>14</v>
      </c>
      <c r="G965" s="45" t="str">
        <f>IF(INDEX(IMPORT[Catatan],A965)="","",INDEX(IMPORT[Catatan],A965))</f>
        <v>72 PCS</v>
      </c>
      <c r="H965" s="45" t="str">
        <f>INDEX(IMPORT[Ket],A965)</f>
        <v>D8</v>
      </c>
    </row>
    <row r="966" spans="1:8">
      <c r="A966" s="12">
        <v>962</v>
      </c>
      <c r="C966" s="45" t="str">
        <f>INDEX(IMPORT[Seri],A966)</f>
        <v>TR-3006</v>
      </c>
      <c r="D966" s="45" t="str">
        <f>INDEX(IMPORT[Jenis],A966)</f>
        <v>Sharpener</v>
      </c>
      <c r="E966" s="45">
        <f>INDEX(IMPORT[Qty/ C],A966)</f>
        <v>2016</v>
      </c>
      <c r="F966" s="45">
        <f ca="1">INDEX(IMPORT[C],A966)</f>
        <v>7</v>
      </c>
      <c r="G966" s="45" t="str">
        <f>IF(INDEX(IMPORT[Catatan],A966)="","",INDEX(IMPORT[Catatan],A966))</f>
        <v>56 PCS</v>
      </c>
      <c r="H966" s="45" t="str">
        <f>INDEX(IMPORT[Ket],A966)</f>
        <v>D8</v>
      </c>
    </row>
    <row r="967" spans="1:8">
      <c r="A967" s="12">
        <v>963</v>
      </c>
      <c r="C967" s="45">
        <f>INDEX(IMPORT[Seri],A967)</f>
        <v>390</v>
      </c>
      <c r="D967" s="45" t="str">
        <f>INDEX(IMPORT[Jenis],A967)</f>
        <v>Sharpener</v>
      </c>
      <c r="E967" s="45">
        <f>INDEX(IMPORT[Qty/ C],A967)</f>
        <v>2160</v>
      </c>
      <c r="F967" s="45">
        <f ca="1">INDEX(IMPORT[C],A967)</f>
        <v>4</v>
      </c>
      <c r="G967" s="45" t="str">
        <f>IF(INDEX(IMPORT[Catatan],A967)="","",INDEX(IMPORT[Catatan],A967))</f>
        <v>60 PCS</v>
      </c>
      <c r="H967" s="45" t="str">
        <f>INDEX(IMPORT[Ket],A967)</f>
        <v>D8</v>
      </c>
    </row>
    <row r="968" spans="1:8">
      <c r="A968" s="12">
        <v>964</v>
      </c>
      <c r="C968" s="45" t="str">
        <f>INDEX(IMPORT[Seri],A968)</f>
        <v>ZH-243</v>
      </c>
      <c r="D968" s="45" t="str">
        <f>INDEX(IMPORT[Jenis],A968)</f>
        <v>Ruler</v>
      </c>
      <c r="E968" s="45">
        <f>INDEX(IMPORT[Qty/ C],A968)</f>
        <v>1200</v>
      </c>
      <c r="F968" s="45">
        <f ca="1">INDEX(IMPORT[C],A968)</f>
        <v>4</v>
      </c>
      <c r="G968" s="45" t="str">
        <f>IF(INDEX(IMPORT[Catatan],A968)="","",INDEX(IMPORT[Catatan],A968))</f>
        <v/>
      </c>
      <c r="H968" s="45" t="str">
        <f>INDEX(IMPORT[Ket],A968)</f>
        <v>D8</v>
      </c>
    </row>
    <row r="969" spans="1:8">
      <c r="A969" s="12">
        <v>965</v>
      </c>
      <c r="C969" s="45" t="str">
        <f>INDEX(IMPORT[Seri],A969)</f>
        <v>ZH-248</v>
      </c>
      <c r="D969" s="45" t="str">
        <f>INDEX(IMPORT[Jenis],A969)</f>
        <v>Ruler</v>
      </c>
      <c r="E969" s="45">
        <f>INDEX(IMPORT[Qty/ C],A969)</f>
        <v>1600</v>
      </c>
      <c r="F969" s="45">
        <f ca="1">INDEX(IMPORT[C],A969)</f>
        <v>4</v>
      </c>
      <c r="G969" s="45" t="str">
        <f>IF(INDEX(IMPORT[Catatan],A969)="","",INDEX(IMPORT[Catatan],A969))</f>
        <v/>
      </c>
      <c r="H969" s="45" t="str">
        <f>INDEX(IMPORT[Ket],A969)</f>
        <v>D8</v>
      </c>
    </row>
    <row r="970" spans="1:8">
      <c r="A970" s="12">
        <v>966</v>
      </c>
      <c r="C970" s="45" t="str">
        <f>INDEX(IMPORT[Seri],A970)</f>
        <v>ZH-231</v>
      </c>
      <c r="D970" s="45" t="str">
        <f>INDEX(IMPORT[Jenis],A970)</f>
        <v>Ruler</v>
      </c>
      <c r="E970" s="45">
        <f>INDEX(IMPORT[Qty/ C],A970)</f>
        <v>1600</v>
      </c>
      <c r="F970" s="45">
        <f ca="1">INDEX(IMPORT[C],A970)</f>
        <v>4</v>
      </c>
      <c r="G970" s="45" t="str">
        <f>IF(INDEX(IMPORT[Catatan],A970)="","",INDEX(IMPORT[Catatan],A970))</f>
        <v/>
      </c>
      <c r="H970" s="45" t="str">
        <f>INDEX(IMPORT[Ket],A970)</f>
        <v>D8</v>
      </c>
    </row>
    <row r="971" spans="1:8">
      <c r="A971" s="12">
        <v>967</v>
      </c>
      <c r="C971" s="45" t="str">
        <f>INDEX(IMPORT[Seri],A971)</f>
        <v>ZH-251</v>
      </c>
      <c r="D971" s="45" t="str">
        <f>INDEX(IMPORT[Jenis],A971)</f>
        <v>Ruler</v>
      </c>
      <c r="E971" s="45">
        <f>INDEX(IMPORT[Qty/ C],A971)</f>
        <v>1920</v>
      </c>
      <c r="F971" s="45">
        <f ca="1">INDEX(IMPORT[C],A971)</f>
        <v>4</v>
      </c>
      <c r="G971" s="45" t="str">
        <f>IF(INDEX(IMPORT[Catatan],A971)="","",INDEX(IMPORT[Catatan],A971))</f>
        <v/>
      </c>
      <c r="H971" s="45" t="str">
        <f>INDEX(IMPORT[Ket],A971)</f>
        <v>D8</v>
      </c>
    </row>
    <row r="972" spans="1:8">
      <c r="A972" s="12"/>
    </row>
    <row r="973" spans="1:8">
      <c r="A973" s="12" t="s">
        <v>3932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MASUK</vt:lpstr>
      <vt:lpstr>KELUAR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2022-06-06T03:49:33Z</cp:lastPrinted>
  <dcterms:created xsi:type="dcterms:W3CDTF">2022-04-02T06:23:03Z</dcterms:created>
  <dcterms:modified xsi:type="dcterms:W3CDTF">2023-08-13T14:11:57Z</dcterms:modified>
</cp:coreProperties>
</file>